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1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15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11.xml" ContentType="application/vnd.openxmlformats-officedocument.spreadsheetml.comments+xml"/>
  <Override PartName="/xl/comments3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8.xml" ContentType="application/vnd.openxmlformats-officedocument.spreadsheetml.comments+xml"/>
  <Override PartName="/xl/comments16.xml" ContentType="application/vnd.openxmlformats-officedocument.spreadsheetml.comments+xml"/>
  <Override PartName="/xl/comments7.xml" ContentType="application/vnd.openxmlformats-officedocument.spreadsheetml.comments+xml"/>
  <Override PartName="/xl/comments17.xml" ContentType="application/vnd.openxmlformats-officedocument.spreadsheetml.comments+xml"/>
  <Override PartName="/xl/comments9.xml" ContentType="application/vnd.openxmlformats-officedocument.spreadsheetml.comments+xml"/>
  <Override PartName="/xl/comments18.xml" ContentType="application/vnd.openxmlformats-officedocument.spreadsheetml.comments+xml"/>
  <Override PartName="/xl/comments12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10.xml" ContentType="application/vnd.openxmlformats-officedocument.spreadsheetml.comments+xml"/>
  <Override PartName="/xl/comments21.xml" ContentType="application/vnd.openxmlformats-officedocument.spreadsheetml.comments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stateofwa-my.sharepoint.com/personal/avery_booth_utc_wa_gov/Documents/Local Computer Files/Documents/"/>
    </mc:Choice>
  </mc:AlternateContent>
  <xr:revisionPtr revIDLastSave="0" documentId="8_{7BD1EF4E-7855-4502-BEF0-60494FAD3F7F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ummary" sheetId="2" r:id="rId1"/>
    <sheet name="Electric CE" sheetId="68" r:id="rId2"/>
    <sheet name="Gas CE" sheetId="67" r:id="rId3"/>
    <sheet name="Program Costs" sheetId="1" r:id="rId4"/>
    <sheet name="E201 LIW {E}" sheetId="65" r:id="rId5"/>
    <sheet name="Residential Lighting {E}" sheetId="3" r:id="rId6"/>
    <sheet name="SF Existing Space Heat {E}" sheetId="5" r:id="rId7"/>
    <sheet name="SF Existing Water Heat {E}" sheetId="6" r:id="rId8"/>
    <sheet name="Home Appliances {E}" sheetId="12" r:id="rId9"/>
    <sheet name="EV Chargers {E}" sheetId="81" r:id="rId10"/>
    <sheet name="Web-Enabled Thermostats {E}" sheetId="13" r:id="rId11"/>
    <sheet name="Residential Showerheads {E}" sheetId="14" r:id="rId12"/>
    <sheet name="SF Existing Weatherization {E}" sheetId="15" r:id="rId13"/>
    <sheet name="Home Energy Reports {E}" sheetId="16" r:id="rId14"/>
    <sheet name="Efficiency Boost {E}" sheetId="74" r:id="rId15"/>
    <sheet name="Res Midstream HVAC &amp; WH {E}" sheetId="77" r:id="rId16"/>
    <sheet name="SF New Construction {E}" sheetId="18" r:id="rId17"/>
    <sheet name="MH New Construction {E}" sheetId="19" r:id="rId18"/>
    <sheet name="Multi Family Retrofit {E}" sheetId="20" r:id="rId19"/>
    <sheet name="MF New Construction {E}" sheetId="21" r:id="rId20"/>
    <sheet name="CI Retrofit {E}" sheetId="22" r:id="rId21"/>
    <sheet name="Bus Lighting Grants {E}" sheetId="69" r:id="rId22"/>
    <sheet name="Industrial EM {E}" sheetId="70" r:id="rId23"/>
    <sheet name="Indust Opt {E}" sheetId="78" r:id="rId24"/>
    <sheet name="CBA {E}" sheetId="72" r:id="rId25"/>
    <sheet name="SMB Virtual Cx {E}" sheetId="76" r:id="rId26"/>
    <sheet name="Telecom Efficiency {E}" sheetId="79" r:id="rId27"/>
    <sheet name="CI New Construction {E}" sheetId="23" r:id="rId28"/>
    <sheet name="Com SEM {E}" sheetId="24" r:id="rId29"/>
    <sheet name="P4P {E}" sheetId="25" r:id="rId30"/>
    <sheet name="LPU 449 {E}" sheetId="26" r:id="rId31"/>
    <sheet name="LPU Non-449 {E}" sheetId="27" r:id="rId32"/>
    <sheet name="Lighting to Go {E}" sheetId="28" r:id="rId33"/>
    <sheet name="Commercial Foodservice {E}" sheetId="29" r:id="rId34"/>
    <sheet name="Commercial HVAC {E}" sheetId="30" r:id="rId35"/>
    <sheet name="Commercial Midstream {E}" sheetId="31" r:id="rId36"/>
    <sheet name="SBDI {E}" sheetId="32" r:id="rId37"/>
    <sheet name="Lodging Rebates {E}" sheetId="33" r:id="rId38"/>
    <sheet name="Residential Pilots {E}" sheetId="34" r:id="rId39"/>
    <sheet name="Commercial Pilots {E}" sheetId="35" r:id="rId40"/>
    <sheet name="TDSM {E}" sheetId="36" r:id="rId41"/>
    <sheet name="NEEA {E}" sheetId="37" r:id="rId42"/>
    <sheet name="T&amp;D {E}" sheetId="38" r:id="rId43"/>
    <sheet name="G201 LIW {G}" sheetId="66" r:id="rId44"/>
    <sheet name="SF Existing Space Heat {G}" sheetId="39" r:id="rId45"/>
    <sheet name="SF Existing Water Heat {G}" sheetId="40" r:id="rId46"/>
    <sheet name="Home Energy Assessments {G}" sheetId="41" r:id="rId47"/>
    <sheet name="Single Family Rental Pilot {G}" sheetId="42" r:id="rId48"/>
    <sheet name="Home Appliances {G}" sheetId="43" r:id="rId49"/>
    <sheet name="Web Enabled Thermostats {G}" sheetId="44" r:id="rId50"/>
    <sheet name="Residential Showerheads {G}" sheetId="45" r:id="rId51"/>
    <sheet name="SF Existing Weatherization {G}" sheetId="46" r:id="rId52"/>
    <sheet name="Home Energy Reports {G}" sheetId="47" r:id="rId53"/>
    <sheet name="Efficiency Boost {G}" sheetId="75" r:id="rId54"/>
    <sheet name="Res Midstream HVAC &amp; WH {G}" sheetId="82" r:id="rId55"/>
    <sheet name="SF New Construction {G}" sheetId="49" r:id="rId56"/>
    <sheet name="MH New Construction {G}" sheetId="50" r:id="rId57"/>
    <sheet name="Multi Family Retrofit {G}" sheetId="51" r:id="rId58"/>
    <sheet name="MF New Construction {G}" sheetId="52" r:id="rId59"/>
    <sheet name="CI Retrofit {G}" sheetId="53" r:id="rId60"/>
    <sheet name="CBA {G}" sheetId="71" r:id="rId61"/>
    <sheet name="Industrial EM {G}" sheetId="73" r:id="rId62"/>
    <sheet name="CI New Construction {G}" sheetId="54" r:id="rId63"/>
    <sheet name="Com SEM {G}" sheetId="55" r:id="rId64"/>
    <sheet name="P4P {G}" sheetId="56" r:id="rId65"/>
    <sheet name="Commercial Foodservice {G}" sheetId="57" r:id="rId66"/>
    <sheet name="Commercial HVAC {G}" sheetId="58" r:id="rId67"/>
    <sheet name="Commercial Midstream {G}" sheetId="59" r:id="rId68"/>
    <sheet name="SBDI {G}" sheetId="60" r:id="rId69"/>
    <sheet name="G245 NEEA GAS" sheetId="61" r:id="rId70"/>
    <sheet name="G249 Res Gas Pilot" sheetId="62" r:id="rId71"/>
    <sheet name="G249 Com Gas Pilot" sheetId="63" r:id="rId72"/>
    <sheet name="TDSM {G}" sheetId="64" r:id="rId73"/>
    <sheet name="ElecAvoidedCostsWOCC" sheetId="9" r:id="rId74"/>
    <sheet name="GasAvoidedCostsWOCC" sheetId="10" r:id="rId75"/>
  </sheets>
  <externalReferences>
    <externalReference r:id="rId76"/>
  </externalReferences>
  <definedNames>
    <definedName name="_xlnm._FilterDatabase" localSheetId="33" hidden="1">'Commercial Foodservice {E}'!$B$4:$AP$130</definedName>
    <definedName name="_xlnm._FilterDatabase" localSheetId="4" hidden="1">'E201 LIW {E}'!$B$4:$AP$194</definedName>
    <definedName name="_xlnm._FilterDatabase" localSheetId="43" hidden="1">'G201 LIW {G}'!$B$4:$AP$131</definedName>
    <definedName name="_xlnm._FilterDatabase" localSheetId="3" hidden="1">'Program Costs'!$A$1:$P$131</definedName>
    <definedName name="ElecDiscountRate">0.068</definedName>
    <definedName name="GasDiscountRate">0.068</definedName>
    <definedName name="_xlnm.Print_Area" localSheetId="1">'Electric CE'!$A$1:$W$82</definedName>
    <definedName name="_xlnm.Print_Area" localSheetId="2">'Gas CE'!$A$1:$W$74</definedName>
    <definedName name="_xlnm.Print_Area" localSheetId="0">Summary!$A$1:$P$64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" i="40" l="1"/>
  <c r="Q7" i="40"/>
  <c r="Q8" i="40"/>
  <c r="Q9" i="40"/>
  <c r="Q10" i="40"/>
  <c r="Q11" i="40"/>
  <c r="Q5" i="40"/>
  <c r="O20" i="39" l="1"/>
  <c r="O19" i="39"/>
  <c r="O18" i="39"/>
  <c r="O17" i="39"/>
  <c r="O16" i="39"/>
  <c r="O15" i="39"/>
  <c r="O14" i="39"/>
  <c r="O13" i="39"/>
  <c r="O12" i="39"/>
  <c r="O11" i="39"/>
  <c r="O10" i="39"/>
  <c r="O9" i="39"/>
  <c r="O8" i="39"/>
  <c r="O7" i="39"/>
  <c r="O6" i="39"/>
  <c r="Q46" i="51" l="1"/>
  <c r="Q47" i="51"/>
  <c r="Q48" i="51"/>
  <c r="Q49" i="51"/>
  <c r="Q50" i="51"/>
  <c r="Q45" i="51"/>
  <c r="Q38" i="66" l="1"/>
  <c r="Q39" i="66"/>
  <c r="Q40" i="66"/>
  <c r="Q41" i="66"/>
  <c r="Q42" i="66"/>
  <c r="Q43" i="66"/>
  <c r="Q44" i="66"/>
  <c r="Q37" i="66"/>
  <c r="J67" i="67" l="1"/>
  <c r="K67" i="67"/>
  <c r="L67" i="67"/>
  <c r="M67" i="67"/>
  <c r="P67" i="67"/>
  <c r="I53" i="67"/>
  <c r="N53" i="67" s="1"/>
  <c r="Q53" i="67" s="1"/>
  <c r="Q13" i="58"/>
  <c r="Q14" i="58"/>
  <c r="Q15" i="58"/>
  <c r="Q16" i="58"/>
  <c r="Q17" i="58"/>
  <c r="Q18" i="58"/>
  <c r="Q19" i="58"/>
  <c r="Q20" i="58"/>
  <c r="Q21" i="58"/>
  <c r="Q22" i="58"/>
  <c r="Q23" i="58"/>
  <c r="Q12" i="58"/>
  <c r="Q6" i="30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5" i="30"/>
  <c r="O53" i="67" l="1"/>
  <c r="R53" i="67" s="1"/>
  <c r="Q5" i="79"/>
  <c r="Q6" i="51" l="1"/>
  <c r="Q7" i="51"/>
  <c r="Q8" i="51"/>
  <c r="Q9" i="51"/>
  <c r="Q10" i="5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Q29" i="51"/>
  <c r="Q30" i="51"/>
  <c r="Q31" i="51"/>
  <c r="Q32" i="51"/>
  <c r="Q33" i="51"/>
  <c r="Q34" i="51"/>
  <c r="Q35" i="51"/>
  <c r="Q36" i="51"/>
  <c r="Q37" i="51"/>
  <c r="Q38" i="51"/>
  <c r="Q39" i="51"/>
  <c r="Q40" i="51"/>
  <c r="Q41" i="51"/>
  <c r="Q42" i="51"/>
  <c r="Q43" i="51"/>
  <c r="Q44" i="51"/>
  <c r="Q5" i="51"/>
  <c r="Q6" i="20"/>
  <c r="Q7" i="20"/>
  <c r="Q8" i="20"/>
  <c r="Q9" i="20"/>
  <c r="Q10" i="20"/>
  <c r="Q11" i="20"/>
  <c r="Q12" i="20"/>
  <c r="Q13" i="20"/>
  <c r="Q14" i="20"/>
  <c r="Q15" i="20"/>
  <c r="Q16" i="20"/>
  <c r="Q17" i="20"/>
  <c r="Q18" i="20"/>
  <c r="Q19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5" i="20"/>
  <c r="Q6" i="50" l="1"/>
  <c r="Q7" i="50"/>
  <c r="Q8" i="50"/>
  <c r="Q5" i="50"/>
  <c r="Q7" i="19"/>
  <c r="Q8" i="19"/>
  <c r="Q6" i="19"/>
  <c r="Q5" i="19"/>
  <c r="AM6" i="77" l="1"/>
  <c r="AK6" i="77"/>
  <c r="AF6" i="77"/>
  <c r="AG6" i="77" s="1"/>
  <c r="Y6" i="77"/>
  <c r="V6" i="77"/>
  <c r="AK5" i="77"/>
  <c r="AH5" i="77"/>
  <c r="AI5" i="77" s="1"/>
  <c r="AF5" i="77"/>
  <c r="AG5" i="77" s="1"/>
  <c r="Y5" i="77"/>
  <c r="V5" i="77"/>
  <c r="T5" i="77"/>
  <c r="AM5" i="77" s="1"/>
  <c r="T6" i="77"/>
  <c r="AD6" i="77" s="1"/>
  <c r="AH6" i="77" l="1"/>
  <c r="AI6" i="77" s="1"/>
  <c r="AJ6" i="77" s="1"/>
  <c r="AD5" i="77"/>
  <c r="AL6" i="77"/>
  <c r="AL5" i="77"/>
  <c r="AJ5" i="77"/>
  <c r="AN6" i="77"/>
  <c r="AN5" i="77"/>
  <c r="Q6" i="12" l="1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5" i="12"/>
  <c r="Q6" i="39" l="1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5" i="39"/>
  <c r="Q6" i="5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5" i="5"/>
  <c r="Q8" i="66" l="1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7" i="66"/>
  <c r="Q8" i="65"/>
  <c r="Q9" i="65"/>
  <c r="Q10" i="65"/>
  <c r="Q11" i="65"/>
  <c r="Q12" i="65"/>
  <c r="Q13" i="65"/>
  <c r="Q14" i="65"/>
  <c r="Q15" i="65"/>
  <c r="Q16" i="65"/>
  <c r="Q17" i="65"/>
  <c r="Q18" i="65"/>
  <c r="Q19" i="65"/>
  <c r="Q20" i="65"/>
  <c r="Q21" i="65"/>
  <c r="Q22" i="65"/>
  <c r="Q23" i="65"/>
  <c r="Q24" i="65"/>
  <c r="Q25" i="65"/>
  <c r="Q26" i="65"/>
  <c r="Q27" i="65"/>
  <c r="Q28" i="65"/>
  <c r="Q29" i="65"/>
  <c r="Q30" i="65"/>
  <c r="Q31" i="65"/>
  <c r="Q32" i="65"/>
  <c r="Q33" i="65"/>
  <c r="Q34" i="65"/>
  <c r="Q35" i="65"/>
  <c r="Q36" i="65"/>
  <c r="Q37" i="65"/>
  <c r="Q38" i="65"/>
  <c r="Q39" i="65"/>
  <c r="Q40" i="65"/>
  <c r="Q41" i="65"/>
  <c r="Q42" i="65"/>
  <c r="Q43" i="65"/>
  <c r="Q44" i="65"/>
  <c r="Q45" i="65"/>
  <c r="Q46" i="65"/>
  <c r="Q47" i="65"/>
  <c r="Q48" i="65"/>
  <c r="Q49" i="65"/>
  <c r="Q50" i="65"/>
  <c r="Q51" i="65"/>
  <c r="Q52" i="65"/>
  <c r="Q53" i="65"/>
  <c r="Q54" i="65"/>
  <c r="Q55" i="65"/>
  <c r="Q56" i="65"/>
  <c r="Q57" i="65"/>
  <c r="Q58" i="65"/>
  <c r="Q59" i="65"/>
  <c r="Q60" i="65"/>
  <c r="Q61" i="65"/>
  <c r="Q62" i="65"/>
  <c r="Q63" i="65"/>
  <c r="Q64" i="65"/>
  <c r="Q65" i="65"/>
  <c r="Q66" i="65"/>
  <c r="Q7" i="65"/>
  <c r="Q6" i="44" l="1"/>
  <c r="Q7" i="44"/>
  <c r="Q8" i="44"/>
  <c r="Q9" i="44"/>
  <c r="Q5" i="44"/>
  <c r="Q6" i="13"/>
  <c r="Q7" i="13"/>
  <c r="Q8" i="13"/>
  <c r="Q9" i="13"/>
  <c r="Q10" i="13"/>
  <c r="Q11" i="13"/>
  <c r="Q12" i="13"/>
  <c r="Q13" i="13"/>
  <c r="Q5" i="13"/>
  <c r="Q6" i="60" l="1"/>
  <c r="Q7" i="60"/>
  <c r="Q8" i="60"/>
  <c r="Q5" i="60"/>
  <c r="Q6" i="18" l="1"/>
  <c r="T5" i="18"/>
  <c r="T6" i="18"/>
  <c r="T17" i="6" l="1"/>
  <c r="Q17" i="6"/>
  <c r="T25" i="6"/>
  <c r="AD25" i="6" s="1"/>
  <c r="V25" i="6"/>
  <c r="Y25" i="6"/>
  <c r="AF25" i="6"/>
  <c r="AG25" i="6" s="1"/>
  <c r="AK25" i="6"/>
  <c r="AM25" i="6"/>
  <c r="T26" i="6"/>
  <c r="AD26" i="6" s="1"/>
  <c r="V26" i="6"/>
  <c r="Y26" i="6"/>
  <c r="AF26" i="6"/>
  <c r="AG26" i="6"/>
  <c r="AK26" i="6"/>
  <c r="AM26" i="6"/>
  <c r="T27" i="6"/>
  <c r="AM27" i="6" s="1"/>
  <c r="V27" i="6"/>
  <c r="Y27" i="6"/>
  <c r="AF27" i="6"/>
  <c r="AG27" i="6"/>
  <c r="AK27" i="6"/>
  <c r="T28" i="6"/>
  <c r="AM28" i="6" s="1"/>
  <c r="V28" i="6"/>
  <c r="Y28" i="6"/>
  <c r="AF28" i="6"/>
  <c r="AG28" i="6"/>
  <c r="AK28" i="6"/>
  <c r="T29" i="6"/>
  <c r="AH29" i="6" s="1"/>
  <c r="AI29" i="6" s="1"/>
  <c r="V29" i="6"/>
  <c r="Y29" i="6"/>
  <c r="AF29" i="6"/>
  <c r="AG29" i="6" s="1"/>
  <c r="AK29" i="6"/>
  <c r="AM29" i="6"/>
  <c r="T30" i="6"/>
  <c r="AD30" i="6" s="1"/>
  <c r="V30" i="6"/>
  <c r="Y30" i="6"/>
  <c r="AE30" i="6"/>
  <c r="AF30" i="6"/>
  <c r="AG30" i="6"/>
  <c r="AK30" i="6"/>
  <c r="AM30" i="6"/>
  <c r="T31" i="6"/>
  <c r="AH31" i="6" s="1"/>
  <c r="V31" i="6"/>
  <c r="Y31" i="6"/>
  <c r="AD31" i="6"/>
  <c r="AE31" i="6"/>
  <c r="AF31" i="6"/>
  <c r="AG31" i="6" s="1"/>
  <c r="AI31" i="6"/>
  <c r="AK31" i="6"/>
  <c r="AM31" i="6"/>
  <c r="T32" i="6"/>
  <c r="AD32" i="6" s="1"/>
  <c r="V32" i="6"/>
  <c r="Y32" i="6"/>
  <c r="AF32" i="6"/>
  <c r="AG32" i="6" s="1"/>
  <c r="AK32" i="6"/>
  <c r="AM32" i="6"/>
  <c r="T33" i="6"/>
  <c r="AH33" i="6" s="1"/>
  <c r="AI33" i="6" s="1"/>
  <c r="V33" i="6"/>
  <c r="Y33" i="6"/>
  <c r="AF33" i="6"/>
  <c r="AG33" i="6"/>
  <c r="AK33" i="6"/>
  <c r="AM33" i="6"/>
  <c r="T34" i="6"/>
  <c r="V34" i="6"/>
  <c r="Y34" i="6"/>
  <c r="AD34" i="6"/>
  <c r="AE34" i="6"/>
  <c r="AF34" i="6"/>
  <c r="AG34" i="6" s="1"/>
  <c r="AH34" i="6"/>
  <c r="AI34" i="6" s="1"/>
  <c r="AK34" i="6"/>
  <c r="AM34" i="6"/>
  <c r="T35" i="6"/>
  <c r="V35" i="6"/>
  <c r="Y35" i="6"/>
  <c r="AD35" i="6"/>
  <c r="AN35" i="6" s="1"/>
  <c r="AE35" i="6"/>
  <c r="AF35" i="6"/>
  <c r="AG35" i="6" s="1"/>
  <c r="AH35" i="6"/>
  <c r="AI35" i="6" s="1"/>
  <c r="AK35" i="6"/>
  <c r="AM35" i="6"/>
  <c r="T36" i="6"/>
  <c r="AD36" i="6" s="1"/>
  <c r="AN36" i="6" s="1"/>
  <c r="V36" i="6"/>
  <c r="Y36" i="6"/>
  <c r="AE36" i="6"/>
  <c r="AF36" i="6"/>
  <c r="AG36" i="6"/>
  <c r="AK36" i="6"/>
  <c r="AM36" i="6"/>
  <c r="T37" i="6"/>
  <c r="AH37" i="6" s="1"/>
  <c r="AI37" i="6" s="1"/>
  <c r="V37" i="6"/>
  <c r="Y37" i="6"/>
  <c r="AD37" i="6"/>
  <c r="AE37" i="6"/>
  <c r="AF37" i="6"/>
  <c r="AG37" i="6" s="1"/>
  <c r="AK37" i="6"/>
  <c r="AM37" i="6"/>
  <c r="T38" i="6"/>
  <c r="V38" i="6"/>
  <c r="Y38" i="6"/>
  <c r="AF38" i="6"/>
  <c r="AG38" i="6"/>
  <c r="AK38" i="6"/>
  <c r="AM38" i="6"/>
  <c r="T39" i="6"/>
  <c r="V39" i="6"/>
  <c r="Y39" i="6"/>
  <c r="AF39" i="6"/>
  <c r="AG39" i="6" s="1"/>
  <c r="AK39" i="6"/>
  <c r="AM39" i="6"/>
  <c r="T40" i="6"/>
  <c r="AD40" i="6" s="1"/>
  <c r="AN40" i="6" s="1"/>
  <c r="V40" i="6"/>
  <c r="Y40" i="6"/>
  <c r="AE40" i="6"/>
  <c r="AF40" i="6"/>
  <c r="AG40" i="6" s="1"/>
  <c r="AH40" i="6"/>
  <c r="AI40" i="6" s="1"/>
  <c r="AK40" i="6"/>
  <c r="AM40" i="6"/>
  <c r="T41" i="6"/>
  <c r="AD41" i="6" s="1"/>
  <c r="V41" i="6"/>
  <c r="Y41" i="6"/>
  <c r="AF41" i="6"/>
  <c r="AG41" i="6"/>
  <c r="AK41" i="6"/>
  <c r="AM41" i="6"/>
  <c r="T42" i="6"/>
  <c r="AD42" i="6" s="1"/>
  <c r="V42" i="6"/>
  <c r="Y42" i="6"/>
  <c r="AE42" i="6"/>
  <c r="AF42" i="6"/>
  <c r="AG42" i="6" s="1"/>
  <c r="AH42" i="6"/>
  <c r="AI42" i="6" s="1"/>
  <c r="AK42" i="6"/>
  <c r="AM42" i="6"/>
  <c r="T43" i="6"/>
  <c r="V43" i="6"/>
  <c r="Y43" i="6"/>
  <c r="AF43" i="6"/>
  <c r="AG43" i="6"/>
  <c r="AK43" i="6"/>
  <c r="AM43" i="6"/>
  <c r="T44" i="6"/>
  <c r="V44" i="6"/>
  <c r="Y44" i="6"/>
  <c r="AD44" i="6"/>
  <c r="AF44" i="6"/>
  <c r="AG44" i="6"/>
  <c r="AK44" i="6"/>
  <c r="AM44" i="6"/>
  <c r="T45" i="6"/>
  <c r="V45" i="6"/>
  <c r="Y45" i="6"/>
  <c r="AD45" i="6"/>
  <c r="AE45" i="6"/>
  <c r="AF45" i="6"/>
  <c r="AG45" i="6" s="1"/>
  <c r="AH45" i="6"/>
  <c r="AI45" i="6" s="1"/>
  <c r="AK45" i="6"/>
  <c r="AM45" i="6"/>
  <c r="T46" i="6"/>
  <c r="AD46" i="6" s="1"/>
  <c r="AN46" i="6" s="1"/>
  <c r="V46" i="6"/>
  <c r="Y46" i="6"/>
  <c r="AE46" i="6"/>
  <c r="AF46" i="6"/>
  <c r="AG46" i="6"/>
  <c r="AK46" i="6"/>
  <c r="AM46" i="6"/>
  <c r="T47" i="6"/>
  <c r="AD47" i="6" s="1"/>
  <c r="V47" i="6"/>
  <c r="Y47" i="6"/>
  <c r="AE47" i="6"/>
  <c r="AF47" i="6"/>
  <c r="AG47" i="6" s="1"/>
  <c r="AH47" i="6"/>
  <c r="AI47" i="6" s="1"/>
  <c r="AK47" i="6"/>
  <c r="AM47" i="6"/>
  <c r="T48" i="6"/>
  <c r="AH48" i="6" s="1"/>
  <c r="AI48" i="6" s="1"/>
  <c r="V48" i="6"/>
  <c r="Y48" i="6"/>
  <c r="AE48" i="6"/>
  <c r="AF48" i="6"/>
  <c r="AG48" i="6" s="1"/>
  <c r="AK48" i="6"/>
  <c r="AM48" i="6"/>
  <c r="T49" i="6"/>
  <c r="AD49" i="6" s="1"/>
  <c r="V49" i="6"/>
  <c r="Y49" i="6"/>
  <c r="AF49" i="6"/>
  <c r="AG49" i="6" s="1"/>
  <c r="AK49" i="6"/>
  <c r="AM49" i="6"/>
  <c r="T50" i="6"/>
  <c r="AH50" i="6" s="1"/>
  <c r="AI50" i="6" s="1"/>
  <c r="V50" i="6"/>
  <c r="Y50" i="6"/>
  <c r="AE50" i="6"/>
  <c r="AF50" i="6"/>
  <c r="AG50" i="6" s="1"/>
  <c r="AJ50" i="6"/>
  <c r="AK50" i="6"/>
  <c r="AL50" i="6"/>
  <c r="AM50" i="6"/>
  <c r="T51" i="6"/>
  <c r="AD51" i="6" s="1"/>
  <c r="V51" i="6"/>
  <c r="Y51" i="6"/>
  <c r="AF51" i="6"/>
  <c r="AG51" i="6" s="1"/>
  <c r="AH51" i="6"/>
  <c r="AI51" i="6" s="1"/>
  <c r="AK51" i="6"/>
  <c r="AM51" i="6"/>
  <c r="T52" i="6"/>
  <c r="AE52" i="6" s="1"/>
  <c r="V52" i="6"/>
  <c r="Y52" i="6"/>
  <c r="AD52" i="6"/>
  <c r="AF52" i="6"/>
  <c r="AG52" i="6"/>
  <c r="AH52" i="6"/>
  <c r="AI52" i="6" s="1"/>
  <c r="AK52" i="6"/>
  <c r="AM52" i="6"/>
  <c r="T53" i="6"/>
  <c r="AD53" i="6" s="1"/>
  <c r="AN53" i="6" s="1"/>
  <c r="V53" i="6"/>
  <c r="Y53" i="6"/>
  <c r="AE53" i="6"/>
  <c r="AF53" i="6"/>
  <c r="AG53" i="6"/>
  <c r="AK53" i="6"/>
  <c r="AM53" i="6"/>
  <c r="T54" i="6"/>
  <c r="V54" i="6"/>
  <c r="Y54" i="6"/>
  <c r="AD54" i="6"/>
  <c r="AE54" i="6"/>
  <c r="AF54" i="6"/>
  <c r="AG54" i="6" s="1"/>
  <c r="AH54" i="6"/>
  <c r="AI54" i="6" s="1"/>
  <c r="AK54" i="6"/>
  <c r="AM54" i="6"/>
  <c r="T55" i="6"/>
  <c r="V55" i="6"/>
  <c r="Y55" i="6"/>
  <c r="AF55" i="6"/>
  <c r="AG55" i="6" s="1"/>
  <c r="AK55" i="6"/>
  <c r="AM55" i="6"/>
  <c r="T56" i="6"/>
  <c r="AH56" i="6" s="1"/>
  <c r="AI56" i="6" s="1"/>
  <c r="V56" i="6"/>
  <c r="Y56" i="6"/>
  <c r="AE56" i="6"/>
  <c r="AF56" i="6"/>
  <c r="AG56" i="6" s="1"/>
  <c r="AK56" i="6"/>
  <c r="AM56" i="6"/>
  <c r="T57" i="6"/>
  <c r="AD57" i="6" s="1"/>
  <c r="V57" i="6"/>
  <c r="Y57" i="6"/>
  <c r="AE57" i="6"/>
  <c r="AF57" i="6"/>
  <c r="AG57" i="6"/>
  <c r="AK57" i="6"/>
  <c r="AM57" i="6"/>
  <c r="T58" i="6"/>
  <c r="V58" i="6"/>
  <c r="Y58" i="6"/>
  <c r="AF58" i="6"/>
  <c r="AG58" i="6" s="1"/>
  <c r="AH58" i="6"/>
  <c r="AI58" i="6" s="1"/>
  <c r="AK58" i="6"/>
  <c r="AM58" i="6"/>
  <c r="T59" i="6"/>
  <c r="AH59" i="6" s="1"/>
  <c r="AI59" i="6" s="1"/>
  <c r="V59" i="6"/>
  <c r="Y59" i="6"/>
  <c r="AF59" i="6"/>
  <c r="AG59" i="6" s="1"/>
  <c r="AK59" i="6"/>
  <c r="AM59" i="6"/>
  <c r="T60" i="6"/>
  <c r="AH60" i="6" s="1"/>
  <c r="AI60" i="6" s="1"/>
  <c r="V60" i="6"/>
  <c r="Y60" i="6"/>
  <c r="AF60" i="6"/>
  <c r="AG60" i="6"/>
  <c r="AJ60" i="6" s="1"/>
  <c r="AK60" i="6"/>
  <c r="AM60" i="6"/>
  <c r="T61" i="6"/>
  <c r="AH61" i="6" s="1"/>
  <c r="AI61" i="6" s="1"/>
  <c r="V61" i="6"/>
  <c r="Y61" i="6"/>
  <c r="AE61" i="6"/>
  <c r="AF61" i="6"/>
  <c r="AG61" i="6"/>
  <c r="AK61" i="6"/>
  <c r="AM61" i="6"/>
  <c r="T62" i="6"/>
  <c r="AH62" i="6" s="1"/>
  <c r="AI62" i="6" s="1"/>
  <c r="V62" i="6"/>
  <c r="Y62" i="6"/>
  <c r="AF62" i="6"/>
  <c r="AG62" i="6" s="1"/>
  <c r="AK62" i="6"/>
  <c r="AM62" i="6"/>
  <c r="T63" i="6"/>
  <c r="AD63" i="6" s="1"/>
  <c r="V63" i="6"/>
  <c r="Y63" i="6"/>
  <c r="AF63" i="6"/>
  <c r="AG63" i="6" s="1"/>
  <c r="AH63" i="6"/>
  <c r="AI63" i="6" s="1"/>
  <c r="AL63" i="6" s="1"/>
  <c r="AK63" i="6"/>
  <c r="AM63" i="6"/>
  <c r="T64" i="6"/>
  <c r="AD64" i="6" s="1"/>
  <c r="AN64" i="6" s="1"/>
  <c r="V64" i="6"/>
  <c r="Y64" i="6"/>
  <c r="AE64" i="6"/>
  <c r="AF64" i="6"/>
  <c r="AG64" i="6" s="1"/>
  <c r="AH64" i="6"/>
  <c r="AI64" i="6" s="1"/>
  <c r="AK64" i="6"/>
  <c r="AM64" i="6"/>
  <c r="T65" i="6"/>
  <c r="AH65" i="6" s="1"/>
  <c r="AI65" i="6" s="1"/>
  <c r="AL65" i="6" s="1"/>
  <c r="V65" i="6"/>
  <c r="Y65" i="6"/>
  <c r="AF65" i="6"/>
  <c r="AG65" i="6"/>
  <c r="AK65" i="6"/>
  <c r="AM65" i="6"/>
  <c r="T66" i="6"/>
  <c r="V66" i="6"/>
  <c r="Y66" i="6"/>
  <c r="AF66" i="6"/>
  <c r="AG66" i="6" s="1"/>
  <c r="AK66" i="6"/>
  <c r="AM66" i="6"/>
  <c r="T67" i="6"/>
  <c r="V67" i="6"/>
  <c r="Y67" i="6"/>
  <c r="AF67" i="6"/>
  <c r="AG67" i="6" s="1"/>
  <c r="AK67" i="6"/>
  <c r="AM67" i="6"/>
  <c r="T68" i="6"/>
  <c r="AH68" i="6" s="1"/>
  <c r="AI68" i="6" s="1"/>
  <c r="V68" i="6"/>
  <c r="Y68" i="6"/>
  <c r="AF68" i="6"/>
  <c r="AG68" i="6"/>
  <c r="AK68" i="6"/>
  <c r="AM68" i="6"/>
  <c r="T69" i="6"/>
  <c r="AD69" i="6" s="1"/>
  <c r="V69" i="6"/>
  <c r="Y69" i="6"/>
  <c r="AE69" i="6"/>
  <c r="AF69" i="6"/>
  <c r="AG69" i="6"/>
  <c r="AK69" i="6"/>
  <c r="AM69" i="6"/>
  <c r="AN69" i="6" s="1"/>
  <c r="T70" i="6"/>
  <c r="AD70" i="6" s="1"/>
  <c r="V70" i="6"/>
  <c r="Y70" i="6"/>
  <c r="AF70" i="6"/>
  <c r="AG70" i="6" s="1"/>
  <c r="AK70" i="6"/>
  <c r="AM70" i="6"/>
  <c r="T71" i="6"/>
  <c r="V71" i="6"/>
  <c r="Y71" i="6"/>
  <c r="AD71" i="6"/>
  <c r="AE71" i="6"/>
  <c r="AF71" i="6"/>
  <c r="AG71" i="6" s="1"/>
  <c r="AJ71" i="6" s="1"/>
  <c r="AH71" i="6"/>
  <c r="AI71" i="6" s="1"/>
  <c r="AK71" i="6"/>
  <c r="AM71" i="6"/>
  <c r="T72" i="6"/>
  <c r="V72" i="6"/>
  <c r="Y72" i="6"/>
  <c r="AF72" i="6"/>
  <c r="AG72" i="6" s="1"/>
  <c r="AH72" i="6"/>
  <c r="AI72" i="6" s="1"/>
  <c r="AK72" i="6"/>
  <c r="AM72" i="6"/>
  <c r="T73" i="6"/>
  <c r="V73" i="6"/>
  <c r="Y73" i="6"/>
  <c r="AD73" i="6"/>
  <c r="AE73" i="6"/>
  <c r="AF73" i="6"/>
  <c r="AG73" i="6" s="1"/>
  <c r="AJ73" i="6" s="1"/>
  <c r="AH73" i="6"/>
  <c r="AI73" i="6" s="1"/>
  <c r="AK73" i="6"/>
  <c r="AM73" i="6"/>
  <c r="AN73" i="6"/>
  <c r="T74" i="6"/>
  <c r="V74" i="6"/>
  <c r="Y74" i="6"/>
  <c r="AF74" i="6"/>
  <c r="AG74" i="6" s="1"/>
  <c r="AH74" i="6"/>
  <c r="AI74" i="6" s="1"/>
  <c r="AK74" i="6"/>
  <c r="AM74" i="6"/>
  <c r="T75" i="6"/>
  <c r="AD75" i="6" s="1"/>
  <c r="V75" i="6"/>
  <c r="Y75" i="6"/>
  <c r="AE75" i="6"/>
  <c r="AF75" i="6"/>
  <c r="AG75" i="6"/>
  <c r="AJ75" i="6" s="1"/>
  <c r="AH75" i="6"/>
  <c r="AI75" i="6"/>
  <c r="AK75" i="6"/>
  <c r="AM75" i="6"/>
  <c r="AN75" i="6"/>
  <c r="T76" i="6"/>
  <c r="AH76" i="6" s="1"/>
  <c r="AI76" i="6" s="1"/>
  <c r="V76" i="6"/>
  <c r="Y76" i="6"/>
  <c r="AD76" i="6"/>
  <c r="AE76" i="6"/>
  <c r="AF76" i="6"/>
  <c r="AG76" i="6" s="1"/>
  <c r="AK76" i="6"/>
  <c r="AM76" i="6"/>
  <c r="AL74" i="6" l="1"/>
  <c r="AJ74" i="6"/>
  <c r="AJ63" i="6"/>
  <c r="AJ31" i="6"/>
  <c r="AL31" i="6"/>
  <c r="AJ30" i="6"/>
  <c r="AJ72" i="6"/>
  <c r="AN63" i="6"/>
  <c r="AL35" i="6"/>
  <c r="AJ35" i="6"/>
  <c r="AL58" i="6"/>
  <c r="AJ58" i="6"/>
  <c r="AL54" i="6"/>
  <c r="AJ54" i="6"/>
  <c r="AJ34" i="6"/>
  <c r="AJ76" i="6"/>
  <c r="AH69" i="6"/>
  <c r="AI69" i="6" s="1"/>
  <c r="AJ62" i="6"/>
  <c r="AJ42" i="6"/>
  <c r="AH36" i="6"/>
  <c r="AI36" i="6" s="1"/>
  <c r="AL36" i="6" s="1"/>
  <c r="AN34" i="6"/>
  <c r="AL30" i="6"/>
  <c r="AH30" i="6"/>
  <c r="AI30" i="6" s="1"/>
  <c r="AH26" i="6"/>
  <c r="AI26" i="6" s="1"/>
  <c r="AL26" i="6" s="1"/>
  <c r="AL75" i="6"/>
  <c r="AJ61" i="6"/>
  <c r="AN54" i="6"/>
  <c r="AE63" i="6"/>
  <c r="AD61" i="6"/>
  <c r="AN61" i="6" s="1"/>
  <c r="AJ59" i="6"/>
  <c r="AH57" i="6"/>
  <c r="AI57" i="6" s="1"/>
  <c r="AJ57" i="6" s="1"/>
  <c r="AD56" i="6"/>
  <c r="AH53" i="6"/>
  <c r="AI53" i="6" s="1"/>
  <c r="AL53" i="6" s="1"/>
  <c r="AD50" i="6"/>
  <c r="AN50" i="6" s="1"/>
  <c r="AE49" i="6"/>
  <c r="AD48" i="6"/>
  <c r="AJ47" i="6"/>
  <c r="AN47" i="6"/>
  <c r="AH46" i="6"/>
  <c r="AI46" i="6" s="1"/>
  <c r="AL46" i="6" s="1"/>
  <c r="AH41" i="6"/>
  <c r="AI41" i="6" s="1"/>
  <c r="AJ41" i="6" s="1"/>
  <c r="AH27" i="6"/>
  <c r="AI27" i="6" s="1"/>
  <c r="AJ27" i="6" s="1"/>
  <c r="AH25" i="6"/>
  <c r="AI25" i="6" s="1"/>
  <c r="AJ25" i="6" s="1"/>
  <c r="AE25" i="6"/>
  <c r="AJ68" i="6"/>
  <c r="AJ64" i="6"/>
  <c r="AL64" i="6"/>
  <c r="AJ51" i="6"/>
  <c r="AH39" i="6"/>
  <c r="AI39" i="6" s="1"/>
  <c r="AL39" i="6" s="1"/>
  <c r="AD39" i="6"/>
  <c r="AE39" i="6"/>
  <c r="AH67" i="6"/>
  <c r="AI67" i="6" s="1"/>
  <c r="AJ67" i="6" s="1"/>
  <c r="AD67" i="6"/>
  <c r="AE67" i="6"/>
  <c r="AJ33" i="6"/>
  <c r="AL33" i="6"/>
  <c r="AD43" i="6"/>
  <c r="AE43" i="6"/>
  <c r="AH43" i="6"/>
  <c r="AI43" i="6" s="1"/>
  <c r="AL43" i="6" s="1"/>
  <c r="AN41" i="6"/>
  <c r="AL72" i="6"/>
  <c r="AD55" i="6"/>
  <c r="AE55" i="6"/>
  <c r="AH55" i="6"/>
  <c r="AI55" i="6" s="1"/>
  <c r="AL55" i="6" s="1"/>
  <c r="AD74" i="6"/>
  <c r="AE74" i="6"/>
  <c r="AL48" i="6"/>
  <c r="AJ48" i="6"/>
  <c r="AN56" i="6"/>
  <c r="AL73" i="6"/>
  <c r="AL60" i="6"/>
  <c r="AJ52" i="6"/>
  <c r="AL52" i="6"/>
  <c r="AN48" i="6"/>
  <c r="AN42" i="6"/>
  <c r="AE28" i="6"/>
  <c r="AD28" i="6"/>
  <c r="AH28" i="6"/>
  <c r="AI28" i="6" s="1"/>
  <c r="AL28" i="6" s="1"/>
  <c r="AE72" i="6"/>
  <c r="AD72" i="6"/>
  <c r="AN72" i="6" s="1"/>
  <c r="AL62" i="6"/>
  <c r="AN71" i="6"/>
  <c r="AE70" i="6"/>
  <c r="AN70" i="6" s="1"/>
  <c r="AH70" i="6"/>
  <c r="AI70" i="6" s="1"/>
  <c r="AD66" i="6"/>
  <c r="AE66" i="6"/>
  <c r="AH66" i="6"/>
  <c r="AI66" i="6" s="1"/>
  <c r="AN31" i="6"/>
  <c r="AN25" i="6"/>
  <c r="AL68" i="6"/>
  <c r="AJ29" i="6"/>
  <c r="AL29" i="6"/>
  <c r="AE29" i="6"/>
  <c r="AD29" i="6"/>
  <c r="AD65" i="6"/>
  <c r="AL59" i="6"/>
  <c r="AL47" i="6"/>
  <c r="AJ45" i="6"/>
  <c r="AL45" i="6"/>
  <c r="AJ39" i="6"/>
  <c r="AN51" i="6"/>
  <c r="AJ40" i="6"/>
  <c r="AL40" i="6"/>
  <c r="AN52" i="6"/>
  <c r="AL25" i="6"/>
  <c r="AD62" i="6"/>
  <c r="AE62" i="6"/>
  <c r="AJ37" i="6"/>
  <c r="AL37" i="6"/>
  <c r="AD68" i="6"/>
  <c r="AE68" i="6"/>
  <c r="AE44" i="6"/>
  <c r="AN44" i="6" s="1"/>
  <c r="AH44" i="6"/>
  <c r="AI44" i="6" s="1"/>
  <c r="AL27" i="6"/>
  <c r="AN45" i="6"/>
  <c r="AN37" i="6"/>
  <c r="AL67" i="6"/>
  <c r="AE33" i="6"/>
  <c r="AL61" i="6"/>
  <c r="AL76" i="6"/>
  <c r="AJ55" i="6"/>
  <c r="AJ43" i="6"/>
  <c r="AJ56" i="6"/>
  <c r="AL56" i="6"/>
  <c r="AL42" i="6"/>
  <c r="AD58" i="6"/>
  <c r="AE58" i="6"/>
  <c r="AN57" i="6"/>
  <c r="AD60" i="6"/>
  <c r="AN60" i="6" s="1"/>
  <c r="AE60" i="6"/>
  <c r="AN76" i="6"/>
  <c r="AJ65" i="6"/>
  <c r="AN49" i="6"/>
  <c r="AJ69" i="6"/>
  <c r="AL69" i="6"/>
  <c r="AL41" i="6"/>
  <c r="AD33" i="6"/>
  <c r="AE65" i="6"/>
  <c r="AN74" i="6"/>
  <c r="AN30" i="6"/>
  <c r="AJ28" i="6"/>
  <c r="AD38" i="6"/>
  <c r="AE38" i="6"/>
  <c r="AE51" i="6"/>
  <c r="AD27" i="6"/>
  <c r="AE27" i="6"/>
  <c r="AH32" i="6"/>
  <c r="AI32" i="6" s="1"/>
  <c r="AE59" i="6"/>
  <c r="AE32" i="6"/>
  <c r="AN32" i="6" s="1"/>
  <c r="AD59" i="6"/>
  <c r="AN59" i="6" s="1"/>
  <c r="AL51" i="6"/>
  <c r="AL71" i="6"/>
  <c r="AH49" i="6"/>
  <c r="AI49" i="6" s="1"/>
  <c r="AE41" i="6"/>
  <c r="AL34" i="6"/>
  <c r="AE26" i="6"/>
  <c r="AN26" i="6" s="1"/>
  <c r="AH38" i="6"/>
  <c r="AI38" i="6" s="1"/>
  <c r="AL38" i="6" s="1"/>
  <c r="AJ46" i="6" l="1"/>
  <c r="AJ53" i="6"/>
  <c r="AL57" i="6"/>
  <c r="AN29" i="6"/>
  <c r="AJ26" i="6"/>
  <c r="AJ36" i="6"/>
  <c r="AN67" i="6"/>
  <c r="AN28" i="6"/>
  <c r="AN43" i="6"/>
  <c r="AN38" i="6"/>
  <c r="AL49" i="6"/>
  <c r="AJ49" i="6"/>
  <c r="AJ66" i="6"/>
  <c r="AL66" i="6"/>
  <c r="AN58" i="6"/>
  <c r="AN65" i="6"/>
  <c r="AL44" i="6"/>
  <c r="AJ44" i="6"/>
  <c r="AN27" i="6"/>
  <c r="AN33" i="6"/>
  <c r="AN39" i="6"/>
  <c r="AN68" i="6"/>
  <c r="AJ32" i="6"/>
  <c r="AL32" i="6"/>
  <c r="AN62" i="6"/>
  <c r="AN66" i="6"/>
  <c r="AJ38" i="6"/>
  <c r="AJ70" i="6"/>
  <c r="AL70" i="6"/>
  <c r="AN55" i="6"/>
  <c r="T53" i="5" l="1"/>
  <c r="V53" i="5"/>
  <c r="Y53" i="5"/>
  <c r="AD53" i="5"/>
  <c r="AE53" i="5"/>
  <c r="AF53" i="5"/>
  <c r="AG53" i="5" s="1"/>
  <c r="AH53" i="5"/>
  <c r="AI53" i="5" s="1"/>
  <c r="AK53" i="5"/>
  <c r="AM53" i="5"/>
  <c r="T54" i="5"/>
  <c r="AH54" i="5" s="1"/>
  <c r="AI54" i="5" s="1"/>
  <c r="V54" i="5"/>
  <c r="Y54" i="5"/>
  <c r="AE54" i="5"/>
  <c r="AF54" i="5"/>
  <c r="AG54" i="5" s="1"/>
  <c r="AK54" i="5"/>
  <c r="AM54" i="5"/>
  <c r="T55" i="5"/>
  <c r="V55" i="5"/>
  <c r="Y55" i="5"/>
  <c r="AF55" i="5"/>
  <c r="AG55" i="5" s="1"/>
  <c r="AH55" i="5"/>
  <c r="AI55" i="5" s="1"/>
  <c r="AK55" i="5"/>
  <c r="AM55" i="5"/>
  <c r="T56" i="5"/>
  <c r="AD56" i="5" s="1"/>
  <c r="V56" i="5"/>
  <c r="Y56" i="5"/>
  <c r="AF56" i="5"/>
  <c r="AG56" i="5" s="1"/>
  <c r="AK56" i="5"/>
  <c r="AM56" i="5"/>
  <c r="T57" i="5"/>
  <c r="AD57" i="5" s="1"/>
  <c r="V57" i="5"/>
  <c r="Y57" i="5"/>
  <c r="AF57" i="5"/>
  <c r="AG57" i="5" s="1"/>
  <c r="AK57" i="5"/>
  <c r="T58" i="5"/>
  <c r="V58" i="5"/>
  <c r="Y58" i="5"/>
  <c r="AF58" i="5"/>
  <c r="AG58" i="5" s="1"/>
  <c r="AK58" i="5"/>
  <c r="T59" i="5"/>
  <c r="V59" i="5"/>
  <c r="Y59" i="5"/>
  <c r="AF59" i="5"/>
  <c r="AG59" i="5" s="1"/>
  <c r="AK59" i="5"/>
  <c r="AM59" i="5"/>
  <c r="T60" i="5"/>
  <c r="AD60" i="5" s="1"/>
  <c r="V60" i="5"/>
  <c r="Y60" i="5"/>
  <c r="AF60" i="5"/>
  <c r="AG60" i="5" s="1"/>
  <c r="AK60" i="5"/>
  <c r="AM60" i="5"/>
  <c r="T61" i="5"/>
  <c r="AH61" i="5" s="1"/>
  <c r="AI61" i="5" s="1"/>
  <c r="AJ61" i="5" s="1"/>
  <c r="V61" i="5"/>
  <c r="Y61" i="5"/>
  <c r="AF61" i="5"/>
  <c r="AG61" i="5" s="1"/>
  <c r="AK61" i="5"/>
  <c r="AM61" i="5"/>
  <c r="T62" i="5"/>
  <c r="V62" i="5"/>
  <c r="Y62" i="5"/>
  <c r="AF62" i="5"/>
  <c r="AG62" i="5" s="1"/>
  <c r="AK62" i="5"/>
  <c r="AM62" i="5"/>
  <c r="T63" i="5"/>
  <c r="AH63" i="5" s="1"/>
  <c r="AI63" i="5" s="1"/>
  <c r="V63" i="5"/>
  <c r="Y63" i="5"/>
  <c r="AD63" i="5"/>
  <c r="AE63" i="5"/>
  <c r="AF63" i="5"/>
  <c r="AG63" i="5" s="1"/>
  <c r="AJ63" i="5" s="1"/>
  <c r="AK63" i="5"/>
  <c r="AM63" i="5"/>
  <c r="T64" i="5"/>
  <c r="AD64" i="5" s="1"/>
  <c r="V64" i="5"/>
  <c r="Y64" i="5"/>
  <c r="AF64" i="5"/>
  <c r="AG64" i="5" s="1"/>
  <c r="AH64" i="5"/>
  <c r="AI64" i="5" s="1"/>
  <c r="AK64" i="5"/>
  <c r="AM64" i="5"/>
  <c r="T65" i="5"/>
  <c r="AD65" i="5" s="1"/>
  <c r="V65" i="5"/>
  <c r="Y65" i="5"/>
  <c r="AF65" i="5"/>
  <c r="AG65" i="5" s="1"/>
  <c r="AK65" i="5"/>
  <c r="AM65" i="5"/>
  <c r="T66" i="5"/>
  <c r="AD66" i="5" s="1"/>
  <c r="V66" i="5"/>
  <c r="Y66" i="5"/>
  <c r="AF66" i="5"/>
  <c r="AG66" i="5" s="1"/>
  <c r="AK66" i="5"/>
  <c r="AM66" i="5"/>
  <c r="T67" i="5"/>
  <c r="AH67" i="5" s="1"/>
  <c r="AI67" i="5" s="1"/>
  <c r="V67" i="5"/>
  <c r="Y67" i="5"/>
  <c r="AE67" i="5"/>
  <c r="AF67" i="5"/>
  <c r="AG67" i="5" s="1"/>
  <c r="AK67" i="5"/>
  <c r="AM67" i="5"/>
  <c r="T68" i="5"/>
  <c r="V68" i="5"/>
  <c r="Y68" i="5"/>
  <c r="AF68" i="5"/>
  <c r="AG68" i="5"/>
  <c r="AK68" i="5"/>
  <c r="AM68" i="5"/>
  <c r="T69" i="5"/>
  <c r="AH69" i="5" s="1"/>
  <c r="AI69" i="5" s="1"/>
  <c r="V69" i="5"/>
  <c r="Y69" i="5"/>
  <c r="AF69" i="5"/>
  <c r="AG69" i="5"/>
  <c r="AK69" i="5"/>
  <c r="AM69" i="5"/>
  <c r="T70" i="5"/>
  <c r="V70" i="5"/>
  <c r="Y70" i="5"/>
  <c r="AF70" i="5"/>
  <c r="AG70" i="5" s="1"/>
  <c r="AK70" i="5"/>
  <c r="AM70" i="5"/>
  <c r="T71" i="5"/>
  <c r="V71" i="5"/>
  <c r="Y71" i="5"/>
  <c r="AF71" i="5"/>
  <c r="AG71" i="5"/>
  <c r="AK71" i="5"/>
  <c r="AM71" i="5"/>
  <c r="T72" i="5"/>
  <c r="V72" i="5"/>
  <c r="Y72" i="5"/>
  <c r="AD72" i="5"/>
  <c r="AF72" i="5"/>
  <c r="AG72" i="5" s="1"/>
  <c r="AK72" i="5"/>
  <c r="AM72" i="5"/>
  <c r="T73" i="5"/>
  <c r="V73" i="5"/>
  <c r="Y73" i="5"/>
  <c r="AF73" i="5"/>
  <c r="AG73" i="5" s="1"/>
  <c r="AK73" i="5"/>
  <c r="AM73" i="5"/>
  <c r="T74" i="5"/>
  <c r="AH74" i="5" s="1"/>
  <c r="AI74" i="5" s="1"/>
  <c r="V74" i="5"/>
  <c r="Y74" i="5"/>
  <c r="AF74" i="5"/>
  <c r="AG74" i="5" s="1"/>
  <c r="AK74" i="5"/>
  <c r="AM74" i="5"/>
  <c r="T75" i="5"/>
  <c r="AH75" i="5" s="1"/>
  <c r="AI75" i="5" s="1"/>
  <c r="V75" i="5"/>
  <c r="Y75" i="5"/>
  <c r="AF75" i="5"/>
  <c r="AG75" i="5" s="1"/>
  <c r="AK75" i="5"/>
  <c r="AM75" i="5"/>
  <c r="T76" i="5"/>
  <c r="AD76" i="5" s="1"/>
  <c r="V76" i="5"/>
  <c r="Y76" i="5"/>
  <c r="AF76" i="5"/>
  <c r="AG76" i="5"/>
  <c r="AH76" i="5"/>
  <c r="AI76" i="5" s="1"/>
  <c r="AK76" i="5"/>
  <c r="AM76" i="5"/>
  <c r="T77" i="5"/>
  <c r="V77" i="5"/>
  <c r="Y77" i="5"/>
  <c r="AF77" i="5"/>
  <c r="AG77" i="5" s="1"/>
  <c r="AH77" i="5"/>
  <c r="AI77" i="5" s="1"/>
  <c r="AJ77" i="5" s="1"/>
  <c r="AK77" i="5"/>
  <c r="AM77" i="5"/>
  <c r="T78" i="5"/>
  <c r="AH78" i="5" s="1"/>
  <c r="AI78" i="5" s="1"/>
  <c r="V78" i="5"/>
  <c r="Y78" i="5"/>
  <c r="AF78" i="5"/>
  <c r="AG78" i="5" s="1"/>
  <c r="AK78" i="5"/>
  <c r="AM78" i="5"/>
  <c r="T79" i="5"/>
  <c r="AD79" i="5" s="1"/>
  <c r="V79" i="5"/>
  <c r="Y79" i="5"/>
  <c r="AE79" i="5"/>
  <c r="AF79" i="5"/>
  <c r="AG79" i="5" s="1"/>
  <c r="AK79" i="5"/>
  <c r="AM79" i="5"/>
  <c r="T80" i="5"/>
  <c r="V80" i="5"/>
  <c r="Y80" i="5"/>
  <c r="AF80" i="5"/>
  <c r="AG80" i="5" s="1"/>
  <c r="AK80" i="5"/>
  <c r="AM80" i="5"/>
  <c r="T81" i="5"/>
  <c r="AD81" i="5" s="1"/>
  <c r="V81" i="5"/>
  <c r="Y81" i="5"/>
  <c r="AF81" i="5"/>
  <c r="AG81" i="5"/>
  <c r="AK81" i="5"/>
  <c r="AM81" i="5"/>
  <c r="T82" i="5"/>
  <c r="V82" i="5"/>
  <c r="Y82" i="5"/>
  <c r="AF82" i="5"/>
  <c r="AG82" i="5"/>
  <c r="AK82" i="5"/>
  <c r="AM82" i="5"/>
  <c r="T83" i="5"/>
  <c r="V83" i="5"/>
  <c r="Y83" i="5"/>
  <c r="AF83" i="5"/>
  <c r="AG83" i="5" s="1"/>
  <c r="AH83" i="5"/>
  <c r="AI83" i="5" s="1"/>
  <c r="AK83" i="5"/>
  <c r="AM83" i="5"/>
  <c r="T84" i="5"/>
  <c r="V84" i="5"/>
  <c r="Y84" i="5"/>
  <c r="AF84" i="5"/>
  <c r="AG84" i="5" s="1"/>
  <c r="AK84" i="5"/>
  <c r="AM84" i="5"/>
  <c r="T85" i="5"/>
  <c r="V85" i="5"/>
  <c r="Y85" i="5"/>
  <c r="AF85" i="5"/>
  <c r="AG85" i="5" s="1"/>
  <c r="AH85" i="5"/>
  <c r="AI85" i="5" s="1"/>
  <c r="AK85" i="5"/>
  <c r="AM85" i="5"/>
  <c r="T86" i="5"/>
  <c r="AD86" i="5" s="1"/>
  <c r="V86" i="5"/>
  <c r="Y86" i="5"/>
  <c r="AE86" i="5"/>
  <c r="AF86" i="5"/>
  <c r="AG86" i="5" s="1"/>
  <c r="AH86" i="5"/>
  <c r="AI86" i="5" s="1"/>
  <c r="AK86" i="5"/>
  <c r="AM86" i="5"/>
  <c r="T87" i="5"/>
  <c r="V87" i="5"/>
  <c r="Y87" i="5"/>
  <c r="AF87" i="5"/>
  <c r="AG87" i="5"/>
  <c r="AK87" i="5"/>
  <c r="AM87" i="5"/>
  <c r="T88" i="5"/>
  <c r="AD88" i="5" s="1"/>
  <c r="V88" i="5"/>
  <c r="Y88" i="5"/>
  <c r="AF88" i="5"/>
  <c r="AG88" i="5"/>
  <c r="AH88" i="5"/>
  <c r="AI88" i="5" s="1"/>
  <c r="AK88" i="5"/>
  <c r="AM88" i="5"/>
  <c r="T89" i="5"/>
  <c r="V89" i="5"/>
  <c r="Y89" i="5"/>
  <c r="AF89" i="5"/>
  <c r="AG89" i="5" s="1"/>
  <c r="AK89" i="5"/>
  <c r="AM89" i="5"/>
  <c r="T90" i="5"/>
  <c r="AE90" i="5" s="1"/>
  <c r="V90" i="5"/>
  <c r="Y90" i="5"/>
  <c r="AF90" i="5"/>
  <c r="AG90" i="5"/>
  <c r="AK90" i="5"/>
  <c r="AM90" i="5"/>
  <c r="T91" i="5"/>
  <c r="AD91" i="5" s="1"/>
  <c r="V91" i="5"/>
  <c r="Y91" i="5"/>
  <c r="AE91" i="5"/>
  <c r="AF91" i="5"/>
  <c r="AG91" i="5"/>
  <c r="AK91" i="5"/>
  <c r="AM91" i="5"/>
  <c r="T92" i="5"/>
  <c r="AD92" i="5" s="1"/>
  <c r="AN92" i="5" s="1"/>
  <c r="V92" i="5"/>
  <c r="Y92" i="5"/>
  <c r="AE92" i="5"/>
  <c r="AF92" i="5"/>
  <c r="AG92" i="5" s="1"/>
  <c r="AH92" i="5"/>
  <c r="AI92" i="5" s="1"/>
  <c r="AJ92" i="5" s="1"/>
  <c r="AK92" i="5"/>
  <c r="AM92" i="5"/>
  <c r="T93" i="5"/>
  <c r="AD93" i="5" s="1"/>
  <c r="V93" i="5"/>
  <c r="Y93" i="5"/>
  <c r="AF93" i="5"/>
  <c r="AG93" i="5" s="1"/>
  <c r="AK93" i="5"/>
  <c r="AM93" i="5"/>
  <c r="T94" i="5"/>
  <c r="AD94" i="5" s="1"/>
  <c r="V94" i="5"/>
  <c r="Y94" i="5"/>
  <c r="AF94" i="5"/>
  <c r="AG94" i="5"/>
  <c r="AK94" i="5"/>
  <c r="AM94" i="5"/>
  <c r="T95" i="5"/>
  <c r="V95" i="5"/>
  <c r="Y95" i="5"/>
  <c r="AE95" i="5"/>
  <c r="AF95" i="5"/>
  <c r="AG95" i="5" s="1"/>
  <c r="AK95" i="5"/>
  <c r="AM95" i="5"/>
  <c r="T96" i="5"/>
  <c r="V96" i="5"/>
  <c r="Y96" i="5"/>
  <c r="AD96" i="5"/>
  <c r="AE96" i="5"/>
  <c r="AF96" i="5"/>
  <c r="AG96" i="5"/>
  <c r="AH96" i="5"/>
  <c r="AI96" i="5" s="1"/>
  <c r="AJ96" i="5" s="1"/>
  <c r="AK96" i="5"/>
  <c r="AM96" i="5"/>
  <c r="T97" i="5"/>
  <c r="V97" i="5"/>
  <c r="Y97" i="5"/>
  <c r="AF97" i="5"/>
  <c r="AG97" i="5" s="1"/>
  <c r="AH97" i="5"/>
  <c r="AI97" i="5"/>
  <c r="AK97" i="5"/>
  <c r="AM97" i="5"/>
  <c r="T98" i="5"/>
  <c r="V98" i="5"/>
  <c r="Y98" i="5"/>
  <c r="AF98" i="5"/>
  <c r="AG98" i="5" s="1"/>
  <c r="AK98" i="5"/>
  <c r="AM98" i="5"/>
  <c r="T99" i="5"/>
  <c r="V99" i="5"/>
  <c r="Y99" i="5"/>
  <c r="AF99" i="5"/>
  <c r="AG99" i="5" s="1"/>
  <c r="AK99" i="5"/>
  <c r="AM99" i="5"/>
  <c r="T100" i="5"/>
  <c r="AD100" i="5" s="1"/>
  <c r="V100" i="5"/>
  <c r="Y100" i="5"/>
  <c r="AF100" i="5"/>
  <c r="AG100" i="5"/>
  <c r="AK100" i="5"/>
  <c r="AM100" i="5"/>
  <c r="T101" i="5"/>
  <c r="AH101" i="5" s="1"/>
  <c r="AI101" i="5" s="1"/>
  <c r="V101" i="5"/>
  <c r="Y101" i="5"/>
  <c r="AE101" i="5"/>
  <c r="AF101" i="5"/>
  <c r="AG101" i="5" s="1"/>
  <c r="AL101" i="5" s="1"/>
  <c r="AK101" i="5"/>
  <c r="AM101" i="5"/>
  <c r="T102" i="5"/>
  <c r="V102" i="5"/>
  <c r="Y102" i="5"/>
  <c r="AF102" i="5"/>
  <c r="AG102" i="5" s="1"/>
  <c r="AK102" i="5"/>
  <c r="AM102" i="5"/>
  <c r="T103" i="5"/>
  <c r="AH103" i="5" s="1"/>
  <c r="AI103" i="5" s="1"/>
  <c r="V103" i="5"/>
  <c r="Y103" i="5"/>
  <c r="AF103" i="5"/>
  <c r="AG103" i="5"/>
  <c r="AK103" i="5"/>
  <c r="AM103" i="5"/>
  <c r="T104" i="5"/>
  <c r="V104" i="5"/>
  <c r="Y104" i="5"/>
  <c r="AE104" i="5"/>
  <c r="AF104" i="5"/>
  <c r="AG104" i="5"/>
  <c r="AK104" i="5"/>
  <c r="AM104" i="5"/>
  <c r="T105" i="5"/>
  <c r="V105" i="5"/>
  <c r="Y105" i="5"/>
  <c r="AF105" i="5"/>
  <c r="AG105" i="5" s="1"/>
  <c r="AH105" i="5"/>
  <c r="AI105" i="5"/>
  <c r="AK105" i="5"/>
  <c r="AM105" i="5"/>
  <c r="T106" i="5"/>
  <c r="AH106" i="5" s="1"/>
  <c r="V106" i="5"/>
  <c r="Y106" i="5"/>
  <c r="AE106" i="5"/>
  <c r="AF106" i="5"/>
  <c r="AG106" i="5" s="1"/>
  <c r="AI106" i="5"/>
  <c r="AK106" i="5"/>
  <c r="AM106" i="5"/>
  <c r="T107" i="5"/>
  <c r="AD107" i="5" s="1"/>
  <c r="AN107" i="5" s="1"/>
  <c r="V107" i="5"/>
  <c r="Y107" i="5"/>
  <c r="AE107" i="5"/>
  <c r="AF107" i="5"/>
  <c r="AG107" i="5" s="1"/>
  <c r="AK107" i="5"/>
  <c r="AM107" i="5"/>
  <c r="T108" i="5"/>
  <c r="V108" i="5"/>
  <c r="Y108" i="5"/>
  <c r="AF108" i="5"/>
  <c r="AG108" i="5" s="1"/>
  <c r="AK108" i="5"/>
  <c r="AM108" i="5"/>
  <c r="T109" i="5"/>
  <c r="AD109" i="5" s="1"/>
  <c r="V109" i="5"/>
  <c r="Y109" i="5"/>
  <c r="AE109" i="5"/>
  <c r="AF109" i="5"/>
  <c r="AG109" i="5" s="1"/>
  <c r="AH109" i="5"/>
  <c r="AI109" i="5" s="1"/>
  <c r="AK109" i="5"/>
  <c r="AM109" i="5"/>
  <c r="AN109" i="5"/>
  <c r="T110" i="5"/>
  <c r="V110" i="5"/>
  <c r="Y110" i="5"/>
  <c r="AF110" i="5"/>
  <c r="AG110" i="5" s="1"/>
  <c r="AK110" i="5"/>
  <c r="AM110" i="5"/>
  <c r="T111" i="5"/>
  <c r="V111" i="5"/>
  <c r="Y111" i="5"/>
  <c r="AF111" i="5"/>
  <c r="AG111" i="5" s="1"/>
  <c r="AK111" i="5"/>
  <c r="AM111" i="5"/>
  <c r="T112" i="5"/>
  <c r="AH112" i="5" s="1"/>
  <c r="AI112" i="5" s="1"/>
  <c r="V112" i="5"/>
  <c r="Y112" i="5"/>
  <c r="AE112" i="5"/>
  <c r="AF112" i="5"/>
  <c r="AG112" i="5" s="1"/>
  <c r="AK112" i="5"/>
  <c r="AM112" i="5"/>
  <c r="T113" i="5"/>
  <c r="AD113" i="5" s="1"/>
  <c r="V113" i="5"/>
  <c r="Y113" i="5"/>
  <c r="AF113" i="5"/>
  <c r="AG113" i="5" s="1"/>
  <c r="AH113" i="5"/>
  <c r="AI113" i="5" s="1"/>
  <c r="AK113" i="5"/>
  <c r="AM113" i="5"/>
  <c r="T114" i="5"/>
  <c r="AD114" i="5" s="1"/>
  <c r="V114" i="5"/>
  <c r="Y114" i="5"/>
  <c r="AE114" i="5"/>
  <c r="AF114" i="5"/>
  <c r="AG114" i="5"/>
  <c r="AK114" i="5"/>
  <c r="AM114" i="5"/>
  <c r="T115" i="5"/>
  <c r="AD115" i="5" s="1"/>
  <c r="V115" i="5"/>
  <c r="Y115" i="5"/>
  <c r="AF115" i="5"/>
  <c r="AG115" i="5"/>
  <c r="AK115" i="5"/>
  <c r="AM115" i="5"/>
  <c r="T116" i="5"/>
  <c r="AD116" i="5" s="1"/>
  <c r="V116" i="5"/>
  <c r="Y116" i="5"/>
  <c r="AF116" i="5"/>
  <c r="AG116" i="5" s="1"/>
  <c r="AH116" i="5"/>
  <c r="AI116" i="5" s="1"/>
  <c r="AK116" i="5"/>
  <c r="AM116" i="5"/>
  <c r="T117" i="5"/>
  <c r="V117" i="5"/>
  <c r="Y117" i="5"/>
  <c r="AF117" i="5"/>
  <c r="AG117" i="5" s="1"/>
  <c r="AK117" i="5"/>
  <c r="AM117" i="5"/>
  <c r="T118" i="5"/>
  <c r="AE118" i="5" s="1"/>
  <c r="V118" i="5"/>
  <c r="Y118" i="5"/>
  <c r="AF118" i="5"/>
  <c r="AG118" i="5"/>
  <c r="AK118" i="5"/>
  <c r="AM118" i="5"/>
  <c r="T119" i="5"/>
  <c r="AD119" i="5" s="1"/>
  <c r="AN119" i="5" s="1"/>
  <c r="V119" i="5"/>
  <c r="Y119" i="5"/>
  <c r="AE119" i="5"/>
  <c r="AF119" i="5"/>
  <c r="AG119" i="5"/>
  <c r="AK119" i="5"/>
  <c r="AM119" i="5"/>
  <c r="T120" i="5"/>
  <c r="AE120" i="5" s="1"/>
  <c r="V120" i="5"/>
  <c r="Y120" i="5"/>
  <c r="AF120" i="5"/>
  <c r="AG120" i="5" s="1"/>
  <c r="AK120" i="5"/>
  <c r="AM120" i="5"/>
  <c r="T121" i="5"/>
  <c r="V121" i="5"/>
  <c r="Y121" i="5"/>
  <c r="AF121" i="5"/>
  <c r="AG121" i="5" s="1"/>
  <c r="AK121" i="5"/>
  <c r="AM121" i="5"/>
  <c r="T122" i="5"/>
  <c r="V122" i="5"/>
  <c r="Y122" i="5"/>
  <c r="AF122" i="5"/>
  <c r="AG122" i="5" s="1"/>
  <c r="AK122" i="5"/>
  <c r="AM122" i="5"/>
  <c r="T123" i="5"/>
  <c r="AH123" i="5" s="1"/>
  <c r="AI123" i="5" s="1"/>
  <c r="V123" i="5"/>
  <c r="Y123" i="5"/>
  <c r="AE123" i="5"/>
  <c r="AF123" i="5"/>
  <c r="AG123" i="5" s="1"/>
  <c r="AK123" i="5"/>
  <c r="AM123" i="5"/>
  <c r="T124" i="5"/>
  <c r="AD124" i="5" s="1"/>
  <c r="V124" i="5"/>
  <c r="Y124" i="5"/>
  <c r="AE124" i="5"/>
  <c r="AF124" i="5"/>
  <c r="AG124" i="5"/>
  <c r="AK124" i="5"/>
  <c r="AM124" i="5"/>
  <c r="T125" i="5"/>
  <c r="V125" i="5"/>
  <c r="Y125" i="5"/>
  <c r="AF125" i="5"/>
  <c r="AG125" i="5" s="1"/>
  <c r="AH125" i="5"/>
  <c r="AI125" i="5" s="1"/>
  <c r="AK125" i="5"/>
  <c r="AM125" i="5"/>
  <c r="T126" i="5"/>
  <c r="V126" i="5"/>
  <c r="Y126" i="5"/>
  <c r="AF126" i="5"/>
  <c r="AG126" i="5" s="1"/>
  <c r="AK126" i="5"/>
  <c r="AM126" i="5"/>
  <c r="T127" i="5"/>
  <c r="V127" i="5"/>
  <c r="Y127" i="5"/>
  <c r="AF127" i="5"/>
  <c r="AG127" i="5" s="1"/>
  <c r="AH127" i="5"/>
  <c r="AI127" i="5" s="1"/>
  <c r="AK127" i="5"/>
  <c r="AM127" i="5"/>
  <c r="T128" i="5"/>
  <c r="AD128" i="5" s="1"/>
  <c r="V128" i="5"/>
  <c r="Y128" i="5"/>
  <c r="AF128" i="5"/>
  <c r="AG128" i="5"/>
  <c r="AK128" i="5"/>
  <c r="AM128" i="5"/>
  <c r="T129" i="5"/>
  <c r="AD129" i="5" s="1"/>
  <c r="V129" i="5"/>
  <c r="Y129" i="5"/>
  <c r="AE129" i="5"/>
  <c r="AF129" i="5"/>
  <c r="AG129" i="5"/>
  <c r="AK129" i="5"/>
  <c r="AM129" i="5"/>
  <c r="AN129" i="5"/>
  <c r="T130" i="5"/>
  <c r="V130" i="5"/>
  <c r="Y130" i="5"/>
  <c r="AF130" i="5"/>
  <c r="AG130" i="5" s="1"/>
  <c r="AK130" i="5"/>
  <c r="AM130" i="5"/>
  <c r="T131" i="5"/>
  <c r="AD131" i="5" s="1"/>
  <c r="V131" i="5"/>
  <c r="Y131" i="5"/>
  <c r="AE131" i="5"/>
  <c r="AF131" i="5"/>
  <c r="AG131" i="5" s="1"/>
  <c r="AK131" i="5"/>
  <c r="AM131" i="5"/>
  <c r="T132" i="5"/>
  <c r="AD132" i="5" s="1"/>
  <c r="V132" i="5"/>
  <c r="Y132" i="5"/>
  <c r="AE132" i="5"/>
  <c r="AF132" i="5"/>
  <c r="AG132" i="5" s="1"/>
  <c r="AK132" i="5"/>
  <c r="AM132" i="5"/>
  <c r="T133" i="5"/>
  <c r="AH133" i="5" s="1"/>
  <c r="AI133" i="5" s="1"/>
  <c r="V133" i="5"/>
  <c r="Y133" i="5"/>
  <c r="AF133" i="5"/>
  <c r="AG133" i="5"/>
  <c r="AK133" i="5"/>
  <c r="AM133" i="5"/>
  <c r="T134" i="5"/>
  <c r="AH134" i="5" s="1"/>
  <c r="V134" i="5"/>
  <c r="Y134" i="5"/>
  <c r="AE134" i="5"/>
  <c r="AF134" i="5"/>
  <c r="AG134" i="5" s="1"/>
  <c r="AI134" i="5"/>
  <c r="AK134" i="5"/>
  <c r="AM134" i="5"/>
  <c r="T135" i="5"/>
  <c r="AD135" i="5" s="1"/>
  <c r="AN135" i="5" s="1"/>
  <c r="V135" i="5"/>
  <c r="Y135" i="5"/>
  <c r="AE135" i="5"/>
  <c r="AF135" i="5"/>
  <c r="AG135" i="5"/>
  <c r="AK135" i="5"/>
  <c r="AM135" i="5"/>
  <c r="T136" i="5"/>
  <c r="V136" i="5"/>
  <c r="Y136" i="5"/>
  <c r="AF136" i="5"/>
  <c r="AG136" i="5" s="1"/>
  <c r="AK136" i="5"/>
  <c r="AM136" i="5"/>
  <c r="T137" i="5"/>
  <c r="AD137" i="5" s="1"/>
  <c r="V137" i="5"/>
  <c r="Y137" i="5"/>
  <c r="AE137" i="5"/>
  <c r="AF137" i="5"/>
  <c r="AG137" i="5" s="1"/>
  <c r="AH137" i="5"/>
  <c r="AI137" i="5" s="1"/>
  <c r="AK137" i="5"/>
  <c r="AM137" i="5"/>
  <c r="T138" i="5"/>
  <c r="AH138" i="5" s="1"/>
  <c r="AI138" i="5" s="1"/>
  <c r="V138" i="5"/>
  <c r="Y138" i="5"/>
  <c r="AD138" i="5"/>
  <c r="AN138" i="5" s="1"/>
  <c r="AE138" i="5"/>
  <c r="AF138" i="5"/>
  <c r="AG138" i="5" s="1"/>
  <c r="AK138" i="5"/>
  <c r="AM138" i="5"/>
  <c r="T139" i="5"/>
  <c r="V139" i="5"/>
  <c r="Y139" i="5"/>
  <c r="AF139" i="5"/>
  <c r="AG139" i="5" s="1"/>
  <c r="AH139" i="5"/>
  <c r="AI139" i="5" s="1"/>
  <c r="AK139" i="5"/>
  <c r="AM139" i="5"/>
  <c r="T140" i="5"/>
  <c r="AE140" i="5" s="1"/>
  <c r="V140" i="5"/>
  <c r="Y140" i="5"/>
  <c r="AF140" i="5"/>
  <c r="AG140" i="5" s="1"/>
  <c r="AK140" i="5"/>
  <c r="AM140" i="5"/>
  <c r="T141" i="5"/>
  <c r="V141" i="5"/>
  <c r="Y141" i="5"/>
  <c r="AF141" i="5"/>
  <c r="AG141" i="5"/>
  <c r="AH141" i="5"/>
  <c r="AI141" i="5" s="1"/>
  <c r="AK141" i="5"/>
  <c r="AM141" i="5"/>
  <c r="T142" i="5"/>
  <c r="V142" i="5"/>
  <c r="Y142" i="5"/>
  <c r="AD142" i="5"/>
  <c r="AE142" i="5"/>
  <c r="AF142" i="5"/>
  <c r="AG142" i="5"/>
  <c r="AH142" i="5"/>
  <c r="AI142" i="5" s="1"/>
  <c r="AK142" i="5"/>
  <c r="AM142" i="5"/>
  <c r="T143" i="5"/>
  <c r="V143" i="5"/>
  <c r="Y143" i="5"/>
  <c r="AD143" i="5"/>
  <c r="AF143" i="5"/>
  <c r="AG143" i="5" s="1"/>
  <c r="AK143" i="5"/>
  <c r="AM143" i="5"/>
  <c r="T144" i="5"/>
  <c r="AD144" i="5" s="1"/>
  <c r="V144" i="5"/>
  <c r="Y144" i="5"/>
  <c r="AF144" i="5"/>
  <c r="AG144" i="5" s="1"/>
  <c r="AK144" i="5"/>
  <c r="AM144" i="5"/>
  <c r="T145" i="5"/>
  <c r="V145" i="5"/>
  <c r="Y145" i="5"/>
  <c r="AD145" i="5"/>
  <c r="AE145" i="5"/>
  <c r="AF145" i="5"/>
  <c r="AG145" i="5" s="1"/>
  <c r="AH145" i="5"/>
  <c r="AI145" i="5" s="1"/>
  <c r="AK145" i="5"/>
  <c r="AM145" i="5"/>
  <c r="T146" i="5"/>
  <c r="V146" i="5"/>
  <c r="Y146" i="5"/>
  <c r="AF146" i="5"/>
  <c r="AG146" i="5" s="1"/>
  <c r="AJ146" i="5" s="1"/>
  <c r="AH146" i="5"/>
  <c r="AI146" i="5" s="1"/>
  <c r="AK146" i="5"/>
  <c r="AM146" i="5"/>
  <c r="T147" i="5"/>
  <c r="AH147" i="5" s="1"/>
  <c r="AI147" i="5" s="1"/>
  <c r="V147" i="5"/>
  <c r="Y147" i="5"/>
  <c r="AF147" i="5"/>
  <c r="AG147" i="5" s="1"/>
  <c r="AL147" i="5" s="1"/>
  <c r="AK147" i="5"/>
  <c r="AM147" i="5"/>
  <c r="T148" i="5"/>
  <c r="AD148" i="5" s="1"/>
  <c r="V148" i="5"/>
  <c r="Y148" i="5"/>
  <c r="AF148" i="5"/>
  <c r="AG148" i="5" s="1"/>
  <c r="AK148" i="5"/>
  <c r="AM148" i="5"/>
  <c r="T149" i="5"/>
  <c r="V149" i="5"/>
  <c r="Y149" i="5"/>
  <c r="AF149" i="5"/>
  <c r="AG149" i="5" s="1"/>
  <c r="AK149" i="5"/>
  <c r="AM149" i="5"/>
  <c r="T150" i="5"/>
  <c r="V150" i="5"/>
  <c r="Y150" i="5"/>
  <c r="AE150" i="5"/>
  <c r="AF150" i="5"/>
  <c r="AG150" i="5"/>
  <c r="AK150" i="5"/>
  <c r="AM150" i="5"/>
  <c r="T151" i="5"/>
  <c r="AH151" i="5" s="1"/>
  <c r="AI151" i="5" s="1"/>
  <c r="V151" i="5"/>
  <c r="Y151" i="5"/>
  <c r="AD151" i="5"/>
  <c r="AE151" i="5"/>
  <c r="AF151" i="5"/>
  <c r="AG151" i="5" s="1"/>
  <c r="AK151" i="5"/>
  <c r="AM151" i="5"/>
  <c r="T152" i="5"/>
  <c r="V152" i="5"/>
  <c r="Y152" i="5"/>
  <c r="AD152" i="5"/>
  <c r="AE152" i="5"/>
  <c r="AF152" i="5"/>
  <c r="AG152" i="5" s="1"/>
  <c r="AH152" i="5"/>
  <c r="AI152" i="5" s="1"/>
  <c r="AK152" i="5"/>
  <c r="AM152" i="5"/>
  <c r="T153" i="5"/>
  <c r="AE153" i="5" s="1"/>
  <c r="V153" i="5"/>
  <c r="Y153" i="5"/>
  <c r="AF153" i="5"/>
  <c r="AG153" i="5" s="1"/>
  <c r="AK153" i="5"/>
  <c r="AM153" i="5"/>
  <c r="T154" i="5"/>
  <c r="V154" i="5"/>
  <c r="Y154" i="5"/>
  <c r="AF154" i="5"/>
  <c r="AG154" i="5" s="1"/>
  <c r="AJ154" i="5" s="1"/>
  <c r="AH154" i="5"/>
  <c r="AI154" i="5" s="1"/>
  <c r="AK154" i="5"/>
  <c r="AM154" i="5"/>
  <c r="T155" i="5"/>
  <c r="AD155" i="5" s="1"/>
  <c r="V155" i="5"/>
  <c r="Y155" i="5"/>
  <c r="AE155" i="5"/>
  <c r="AF155" i="5"/>
  <c r="AG155" i="5" s="1"/>
  <c r="AH155" i="5"/>
  <c r="AI155" i="5" s="1"/>
  <c r="AK155" i="5"/>
  <c r="AM155" i="5"/>
  <c r="T156" i="5"/>
  <c r="V156" i="5"/>
  <c r="Y156" i="5"/>
  <c r="AF156" i="5"/>
  <c r="AG156" i="5" s="1"/>
  <c r="AK156" i="5"/>
  <c r="AM156" i="5"/>
  <c r="T157" i="5"/>
  <c r="V157" i="5"/>
  <c r="Y157" i="5"/>
  <c r="AF157" i="5"/>
  <c r="AG157" i="5"/>
  <c r="AK157" i="5"/>
  <c r="AM157" i="5"/>
  <c r="T158" i="5"/>
  <c r="V158" i="5"/>
  <c r="Y158" i="5"/>
  <c r="AD158" i="5"/>
  <c r="AE158" i="5"/>
  <c r="AF158" i="5"/>
  <c r="AG158" i="5" s="1"/>
  <c r="AH158" i="5"/>
  <c r="AI158" i="5" s="1"/>
  <c r="AK158" i="5"/>
  <c r="AM158" i="5"/>
  <c r="T159" i="5"/>
  <c r="V159" i="5"/>
  <c r="Y159" i="5"/>
  <c r="AF159" i="5"/>
  <c r="AG159" i="5" s="1"/>
  <c r="AK159" i="5"/>
  <c r="AM159" i="5"/>
  <c r="T160" i="5"/>
  <c r="V160" i="5"/>
  <c r="Y160" i="5"/>
  <c r="AF160" i="5"/>
  <c r="AG160" i="5"/>
  <c r="AK160" i="5"/>
  <c r="AM160" i="5"/>
  <c r="T161" i="5"/>
  <c r="V161" i="5"/>
  <c r="Y161" i="5"/>
  <c r="AF161" i="5"/>
  <c r="AG161" i="5" s="1"/>
  <c r="AK161" i="5"/>
  <c r="AM161" i="5"/>
  <c r="T162" i="5"/>
  <c r="AH162" i="5" s="1"/>
  <c r="V162" i="5"/>
  <c r="Y162" i="5"/>
  <c r="AD162" i="5"/>
  <c r="AN162" i="5" s="1"/>
  <c r="AE162" i="5"/>
  <c r="AF162" i="5"/>
  <c r="AG162" i="5" s="1"/>
  <c r="AI162" i="5"/>
  <c r="AK162" i="5"/>
  <c r="AM162" i="5"/>
  <c r="T163" i="5"/>
  <c r="V163" i="5"/>
  <c r="Y163" i="5"/>
  <c r="AD163" i="5"/>
  <c r="AE163" i="5"/>
  <c r="AF163" i="5"/>
  <c r="AG163" i="5"/>
  <c r="AH163" i="5"/>
  <c r="AI163" i="5" s="1"/>
  <c r="AK163" i="5"/>
  <c r="AM163" i="5"/>
  <c r="AN163" i="5"/>
  <c r="T164" i="5"/>
  <c r="AD164" i="5" s="1"/>
  <c r="V164" i="5"/>
  <c r="Y164" i="5"/>
  <c r="AF164" i="5"/>
  <c r="AG164" i="5" s="1"/>
  <c r="AK164" i="5"/>
  <c r="AM164" i="5"/>
  <c r="T165" i="5"/>
  <c r="AE165" i="5" s="1"/>
  <c r="V165" i="5"/>
  <c r="Y165" i="5"/>
  <c r="AF165" i="5"/>
  <c r="AG165" i="5" s="1"/>
  <c r="AK165" i="5"/>
  <c r="AM165" i="5"/>
  <c r="T166" i="5"/>
  <c r="V166" i="5"/>
  <c r="Y166" i="5"/>
  <c r="AF166" i="5"/>
  <c r="AG166" i="5"/>
  <c r="AK166" i="5"/>
  <c r="AM166" i="5"/>
  <c r="T167" i="5"/>
  <c r="V167" i="5"/>
  <c r="Y167" i="5"/>
  <c r="AF167" i="5"/>
  <c r="AG167" i="5" s="1"/>
  <c r="AL167" i="5" s="1"/>
  <c r="AH167" i="5"/>
  <c r="AI167" i="5" s="1"/>
  <c r="AK167" i="5"/>
  <c r="AM167" i="5"/>
  <c r="T168" i="5"/>
  <c r="AD168" i="5" s="1"/>
  <c r="V168" i="5"/>
  <c r="Y168" i="5"/>
  <c r="AF168" i="5"/>
  <c r="AG168" i="5" s="1"/>
  <c r="AH168" i="5"/>
  <c r="AI168" i="5" s="1"/>
  <c r="AK168" i="5"/>
  <c r="AM168" i="5"/>
  <c r="T169" i="5"/>
  <c r="V169" i="5"/>
  <c r="Y169" i="5"/>
  <c r="AF169" i="5"/>
  <c r="AG169" i="5" s="1"/>
  <c r="AH169" i="5"/>
  <c r="AI169" i="5"/>
  <c r="AK169" i="5"/>
  <c r="AM169" i="5"/>
  <c r="T170" i="5"/>
  <c r="AD170" i="5" s="1"/>
  <c r="AN170" i="5" s="1"/>
  <c r="V170" i="5"/>
  <c r="Y170" i="5"/>
  <c r="AE170" i="5"/>
  <c r="AF170" i="5"/>
  <c r="AG170" i="5"/>
  <c r="AK170" i="5"/>
  <c r="AM170" i="5"/>
  <c r="T171" i="5"/>
  <c r="AH171" i="5" s="1"/>
  <c r="AI171" i="5" s="1"/>
  <c r="V171" i="5"/>
  <c r="Y171" i="5"/>
  <c r="AF171" i="5"/>
  <c r="AG171" i="5"/>
  <c r="AK171" i="5"/>
  <c r="AM171" i="5"/>
  <c r="T172" i="5"/>
  <c r="V172" i="5"/>
  <c r="Y172" i="5"/>
  <c r="AE172" i="5"/>
  <c r="AF172" i="5"/>
  <c r="AG172" i="5"/>
  <c r="AK172" i="5"/>
  <c r="AM172" i="5"/>
  <c r="T173" i="5"/>
  <c r="V173" i="5"/>
  <c r="Y173" i="5"/>
  <c r="AD173" i="5"/>
  <c r="AN173" i="5" s="1"/>
  <c r="AE173" i="5"/>
  <c r="AF173" i="5"/>
  <c r="AG173" i="5" s="1"/>
  <c r="AH173" i="5"/>
  <c r="AI173" i="5" s="1"/>
  <c r="AL173" i="5" s="1"/>
  <c r="AK173" i="5"/>
  <c r="AM173" i="5"/>
  <c r="T174" i="5"/>
  <c r="V174" i="5"/>
  <c r="Y174" i="5"/>
  <c r="AF174" i="5"/>
  <c r="AG174" i="5"/>
  <c r="AH174" i="5"/>
  <c r="AI174" i="5" s="1"/>
  <c r="AK174" i="5"/>
  <c r="AM174" i="5"/>
  <c r="T175" i="5"/>
  <c r="V175" i="5"/>
  <c r="Y175" i="5"/>
  <c r="AF175" i="5"/>
  <c r="AG175" i="5"/>
  <c r="AK175" i="5"/>
  <c r="AM175" i="5"/>
  <c r="T176" i="5"/>
  <c r="AD176" i="5" s="1"/>
  <c r="V176" i="5"/>
  <c r="Y176" i="5"/>
  <c r="AE176" i="5"/>
  <c r="AF176" i="5"/>
  <c r="AG176" i="5" s="1"/>
  <c r="AH176" i="5"/>
  <c r="AI176" i="5" s="1"/>
  <c r="AK176" i="5"/>
  <c r="AM176" i="5"/>
  <c r="AN176" i="5" s="1"/>
  <c r="T177" i="5"/>
  <c r="AE177" i="5" s="1"/>
  <c r="V177" i="5"/>
  <c r="Y177" i="5"/>
  <c r="AF177" i="5"/>
  <c r="AG177" i="5" s="1"/>
  <c r="AK177" i="5"/>
  <c r="AM177" i="5"/>
  <c r="T178" i="5"/>
  <c r="V178" i="5"/>
  <c r="Y178" i="5"/>
  <c r="AF178" i="5"/>
  <c r="AG178" i="5" s="1"/>
  <c r="AK178" i="5"/>
  <c r="AM178" i="5"/>
  <c r="T179" i="5"/>
  <c r="AE179" i="5" s="1"/>
  <c r="V179" i="5"/>
  <c r="Y179" i="5"/>
  <c r="AF179" i="5"/>
  <c r="AG179" i="5" s="1"/>
  <c r="AK179" i="5"/>
  <c r="AM179" i="5"/>
  <c r="T180" i="5"/>
  <c r="V180" i="5"/>
  <c r="Y180" i="5"/>
  <c r="AF180" i="5"/>
  <c r="AG180" i="5"/>
  <c r="AK180" i="5"/>
  <c r="AM180" i="5"/>
  <c r="T181" i="5"/>
  <c r="AD181" i="5" s="1"/>
  <c r="V181" i="5"/>
  <c r="Y181" i="5"/>
  <c r="AE181" i="5"/>
  <c r="AF181" i="5"/>
  <c r="AG181" i="5"/>
  <c r="AH181" i="5"/>
  <c r="AI181" i="5"/>
  <c r="AK181" i="5"/>
  <c r="AM181" i="5"/>
  <c r="T182" i="5"/>
  <c r="V182" i="5"/>
  <c r="Y182" i="5"/>
  <c r="AF182" i="5"/>
  <c r="AG182" i="5"/>
  <c r="AK182" i="5"/>
  <c r="AM182" i="5"/>
  <c r="T183" i="5"/>
  <c r="AD183" i="5" s="1"/>
  <c r="V183" i="5"/>
  <c r="Y183" i="5"/>
  <c r="AF183" i="5"/>
  <c r="AG183" i="5"/>
  <c r="AK183" i="5"/>
  <c r="AM183" i="5"/>
  <c r="T184" i="5"/>
  <c r="AD184" i="5" s="1"/>
  <c r="V184" i="5"/>
  <c r="Y184" i="5"/>
  <c r="AF184" i="5"/>
  <c r="AG184" i="5" s="1"/>
  <c r="AK184" i="5"/>
  <c r="AM184" i="5"/>
  <c r="T185" i="5"/>
  <c r="AH185" i="5" s="1"/>
  <c r="AI185" i="5" s="1"/>
  <c r="V185" i="5"/>
  <c r="Y185" i="5"/>
  <c r="AE185" i="5"/>
  <c r="AF185" i="5"/>
  <c r="AG185" i="5" s="1"/>
  <c r="AK185" i="5"/>
  <c r="AM185" i="5"/>
  <c r="T186" i="5"/>
  <c r="V186" i="5"/>
  <c r="Y186" i="5"/>
  <c r="AF186" i="5"/>
  <c r="AG186" i="5"/>
  <c r="AH186" i="5"/>
  <c r="AI186" i="5" s="1"/>
  <c r="AK186" i="5"/>
  <c r="AM186" i="5"/>
  <c r="T187" i="5"/>
  <c r="V187" i="5"/>
  <c r="Y187" i="5"/>
  <c r="AF187" i="5"/>
  <c r="AG187" i="5"/>
  <c r="AK187" i="5"/>
  <c r="AM187" i="5"/>
  <c r="T188" i="5"/>
  <c r="V188" i="5"/>
  <c r="Y188" i="5"/>
  <c r="AF188" i="5"/>
  <c r="AG188" i="5"/>
  <c r="AK188" i="5"/>
  <c r="AM188" i="5"/>
  <c r="T189" i="5"/>
  <c r="V189" i="5"/>
  <c r="Y189" i="5"/>
  <c r="AF189" i="5"/>
  <c r="AG189" i="5" s="1"/>
  <c r="AH189" i="5"/>
  <c r="AI189" i="5" s="1"/>
  <c r="AK189" i="5"/>
  <c r="AM189" i="5"/>
  <c r="T190" i="5"/>
  <c r="AH190" i="5" s="1"/>
  <c r="AI190" i="5" s="1"/>
  <c r="V190" i="5"/>
  <c r="Y190" i="5"/>
  <c r="AD190" i="5"/>
  <c r="AE190" i="5"/>
  <c r="AF190" i="5"/>
  <c r="AG190" i="5" s="1"/>
  <c r="AK190" i="5"/>
  <c r="AM190" i="5"/>
  <c r="T191" i="5"/>
  <c r="AH191" i="5" s="1"/>
  <c r="V191" i="5"/>
  <c r="Y191" i="5"/>
  <c r="AD191" i="5"/>
  <c r="AE191" i="5"/>
  <c r="AF191" i="5"/>
  <c r="AG191" i="5" s="1"/>
  <c r="AI191" i="5"/>
  <c r="AK191" i="5"/>
  <c r="AM191" i="5"/>
  <c r="T192" i="5"/>
  <c r="V192" i="5"/>
  <c r="Y192" i="5"/>
  <c r="AD192" i="5"/>
  <c r="AE192" i="5"/>
  <c r="AF192" i="5"/>
  <c r="AG192" i="5"/>
  <c r="AH192" i="5"/>
  <c r="AI192" i="5" s="1"/>
  <c r="AK192" i="5"/>
  <c r="AM192" i="5"/>
  <c r="AN192" i="5"/>
  <c r="T193" i="5"/>
  <c r="V193" i="5"/>
  <c r="Y193" i="5"/>
  <c r="AF193" i="5"/>
  <c r="AG193" i="5" s="1"/>
  <c r="AK193" i="5"/>
  <c r="AM193" i="5"/>
  <c r="T194" i="5"/>
  <c r="V194" i="5"/>
  <c r="Y194" i="5"/>
  <c r="AF194" i="5"/>
  <c r="AG194" i="5"/>
  <c r="AK194" i="5"/>
  <c r="AM194" i="5"/>
  <c r="T195" i="5"/>
  <c r="V195" i="5"/>
  <c r="Y195" i="5"/>
  <c r="AF195" i="5"/>
  <c r="AG195" i="5"/>
  <c r="AK195" i="5"/>
  <c r="AM195" i="5"/>
  <c r="T196" i="5"/>
  <c r="AH196" i="5" s="1"/>
  <c r="AI196" i="5" s="1"/>
  <c r="V196" i="5"/>
  <c r="Y196" i="5"/>
  <c r="AE196" i="5"/>
  <c r="AF196" i="5"/>
  <c r="AG196" i="5" s="1"/>
  <c r="AK196" i="5"/>
  <c r="AM196" i="5"/>
  <c r="T197" i="5"/>
  <c r="V197" i="5"/>
  <c r="Y197" i="5"/>
  <c r="AF197" i="5"/>
  <c r="AG197" i="5" s="1"/>
  <c r="AH197" i="5"/>
  <c r="AI197" i="5" s="1"/>
  <c r="AK197" i="5"/>
  <c r="AM197" i="5"/>
  <c r="T198" i="5"/>
  <c r="V198" i="5"/>
  <c r="Y198" i="5"/>
  <c r="AF198" i="5"/>
  <c r="AG198" i="5" s="1"/>
  <c r="AK198" i="5"/>
  <c r="AM198" i="5"/>
  <c r="T199" i="5"/>
  <c r="V199" i="5"/>
  <c r="Y199" i="5"/>
  <c r="AF199" i="5"/>
  <c r="AG199" i="5"/>
  <c r="AK199" i="5"/>
  <c r="AM199" i="5"/>
  <c r="T200" i="5"/>
  <c r="V200" i="5"/>
  <c r="Y200" i="5"/>
  <c r="AF200" i="5"/>
  <c r="AG200" i="5"/>
  <c r="AK200" i="5"/>
  <c r="AM200" i="5"/>
  <c r="T201" i="5"/>
  <c r="AD201" i="5" s="1"/>
  <c r="V201" i="5"/>
  <c r="Y201" i="5"/>
  <c r="AF201" i="5"/>
  <c r="AG201" i="5"/>
  <c r="AK201" i="5"/>
  <c r="AM201" i="5"/>
  <c r="T202" i="5"/>
  <c r="V202" i="5"/>
  <c r="Y202" i="5"/>
  <c r="AF202" i="5"/>
  <c r="AG202" i="5" s="1"/>
  <c r="AK202" i="5"/>
  <c r="AM202" i="5"/>
  <c r="T203" i="5"/>
  <c r="AD203" i="5" s="1"/>
  <c r="V203" i="5"/>
  <c r="Y203" i="5"/>
  <c r="AE203" i="5"/>
  <c r="AF203" i="5"/>
  <c r="AG203" i="5"/>
  <c r="AK203" i="5"/>
  <c r="AM203" i="5"/>
  <c r="T204" i="5"/>
  <c r="AD204" i="5" s="1"/>
  <c r="AN204" i="5" s="1"/>
  <c r="V204" i="5"/>
  <c r="Y204" i="5"/>
  <c r="AE204" i="5"/>
  <c r="AF204" i="5"/>
  <c r="AG204" i="5" s="1"/>
  <c r="AH204" i="5"/>
  <c r="AI204" i="5" s="1"/>
  <c r="AL204" i="5" s="1"/>
  <c r="AK204" i="5"/>
  <c r="AM204" i="5"/>
  <c r="T205" i="5"/>
  <c r="AH205" i="5" s="1"/>
  <c r="AI205" i="5" s="1"/>
  <c r="V205" i="5"/>
  <c r="Y205" i="5"/>
  <c r="AE205" i="5"/>
  <c r="AF205" i="5"/>
  <c r="AG205" i="5" s="1"/>
  <c r="AK205" i="5"/>
  <c r="AM205" i="5"/>
  <c r="T206" i="5"/>
  <c r="AH206" i="5" s="1"/>
  <c r="V206" i="5"/>
  <c r="Y206" i="5"/>
  <c r="AE206" i="5"/>
  <c r="AF206" i="5"/>
  <c r="AG206" i="5" s="1"/>
  <c r="AI206" i="5"/>
  <c r="AK206" i="5"/>
  <c r="AM206" i="5"/>
  <c r="T207" i="5"/>
  <c r="V207" i="5"/>
  <c r="Y207" i="5"/>
  <c r="AF207" i="5"/>
  <c r="AG207" i="5" s="1"/>
  <c r="AK207" i="5"/>
  <c r="AM207" i="5"/>
  <c r="T208" i="5"/>
  <c r="AD208" i="5" s="1"/>
  <c r="V208" i="5"/>
  <c r="Y208" i="5"/>
  <c r="AE208" i="5"/>
  <c r="AF208" i="5"/>
  <c r="AG208" i="5" s="1"/>
  <c r="AH208" i="5"/>
  <c r="AI208" i="5"/>
  <c r="AK208" i="5"/>
  <c r="AM208" i="5"/>
  <c r="T209" i="5"/>
  <c r="AD209" i="5" s="1"/>
  <c r="V209" i="5"/>
  <c r="Y209" i="5"/>
  <c r="AE209" i="5"/>
  <c r="AF209" i="5"/>
  <c r="AG209" i="5" s="1"/>
  <c r="AH209" i="5"/>
  <c r="AI209" i="5" s="1"/>
  <c r="AK209" i="5"/>
  <c r="AM209" i="5"/>
  <c r="T210" i="5"/>
  <c r="AH210" i="5" s="1"/>
  <c r="AI210" i="5" s="1"/>
  <c r="V210" i="5"/>
  <c r="Y210" i="5"/>
  <c r="AF210" i="5"/>
  <c r="AG210" i="5"/>
  <c r="AK210" i="5"/>
  <c r="AM210" i="5"/>
  <c r="T211" i="5"/>
  <c r="V211" i="5"/>
  <c r="Y211" i="5"/>
  <c r="AE211" i="5"/>
  <c r="AF211" i="5"/>
  <c r="AG211" i="5" s="1"/>
  <c r="AK211" i="5"/>
  <c r="AM211" i="5"/>
  <c r="T212" i="5"/>
  <c r="AH212" i="5" s="1"/>
  <c r="AI212" i="5" s="1"/>
  <c r="AJ212" i="5" s="1"/>
  <c r="V212" i="5"/>
  <c r="Y212" i="5"/>
  <c r="AF212" i="5"/>
  <c r="AG212" i="5"/>
  <c r="AK212" i="5"/>
  <c r="AM212" i="5"/>
  <c r="T213" i="5"/>
  <c r="AD213" i="5" s="1"/>
  <c r="V213" i="5"/>
  <c r="Y213" i="5"/>
  <c r="AE213" i="5"/>
  <c r="AF213" i="5"/>
  <c r="AG213" i="5"/>
  <c r="AK213" i="5"/>
  <c r="AM213" i="5"/>
  <c r="T214" i="5"/>
  <c r="V214" i="5"/>
  <c r="Y214" i="5"/>
  <c r="AF214" i="5"/>
  <c r="AG214" i="5"/>
  <c r="AK214" i="5"/>
  <c r="AM214" i="5"/>
  <c r="T215" i="5"/>
  <c r="V215" i="5"/>
  <c r="Y215" i="5"/>
  <c r="AD215" i="5"/>
  <c r="AE215" i="5"/>
  <c r="AF215" i="5"/>
  <c r="AG215" i="5"/>
  <c r="AH215" i="5"/>
  <c r="AI215" i="5" s="1"/>
  <c r="AK215" i="5"/>
  <c r="AM215" i="5"/>
  <c r="T216" i="5"/>
  <c r="V216" i="5"/>
  <c r="Y216" i="5"/>
  <c r="AF216" i="5"/>
  <c r="AG216" i="5" s="1"/>
  <c r="AK216" i="5"/>
  <c r="AM216" i="5"/>
  <c r="T217" i="5"/>
  <c r="V217" i="5"/>
  <c r="Y217" i="5"/>
  <c r="AE217" i="5"/>
  <c r="AF217" i="5"/>
  <c r="AG217" i="5"/>
  <c r="AK217" i="5"/>
  <c r="AM217" i="5"/>
  <c r="T218" i="5"/>
  <c r="V218" i="5"/>
  <c r="Y218" i="5"/>
  <c r="AD218" i="5"/>
  <c r="AE218" i="5"/>
  <c r="AF218" i="5"/>
  <c r="AG218" i="5"/>
  <c r="AH218" i="5"/>
  <c r="AI218" i="5" s="1"/>
  <c r="AK218" i="5"/>
  <c r="AM218" i="5"/>
  <c r="T219" i="5"/>
  <c r="V219" i="5"/>
  <c r="Y219" i="5"/>
  <c r="AF219" i="5"/>
  <c r="AG219" i="5" s="1"/>
  <c r="AJ219" i="5" s="1"/>
  <c r="AH219" i="5"/>
  <c r="AI219" i="5"/>
  <c r="AL219" i="5" s="1"/>
  <c r="AK219" i="5"/>
  <c r="AM219" i="5"/>
  <c r="T220" i="5"/>
  <c r="V220" i="5"/>
  <c r="Y220" i="5"/>
  <c r="AD220" i="5"/>
  <c r="AN220" i="5" s="1"/>
  <c r="AE220" i="5"/>
  <c r="AF220" i="5"/>
  <c r="AG220" i="5"/>
  <c r="AH220" i="5"/>
  <c r="AI220" i="5" s="1"/>
  <c r="AL220" i="5" s="1"/>
  <c r="AK220" i="5"/>
  <c r="AM220" i="5"/>
  <c r="T221" i="5"/>
  <c r="AH221" i="5" s="1"/>
  <c r="AI221" i="5" s="1"/>
  <c r="AL221" i="5" s="1"/>
  <c r="V221" i="5"/>
  <c r="Y221" i="5"/>
  <c r="AE221" i="5"/>
  <c r="AF221" i="5"/>
  <c r="AG221" i="5" s="1"/>
  <c r="AK221" i="5"/>
  <c r="AM221" i="5"/>
  <c r="T222" i="5"/>
  <c r="AH222" i="5" s="1"/>
  <c r="AI222" i="5" s="1"/>
  <c r="V222" i="5"/>
  <c r="Y222" i="5"/>
  <c r="AD222" i="5"/>
  <c r="AE222" i="5"/>
  <c r="AF222" i="5"/>
  <c r="AG222" i="5"/>
  <c r="AJ222" i="5"/>
  <c r="AK222" i="5"/>
  <c r="AM222" i="5"/>
  <c r="T223" i="5"/>
  <c r="AH223" i="5" s="1"/>
  <c r="AI223" i="5" s="1"/>
  <c r="V223" i="5"/>
  <c r="Y223" i="5"/>
  <c r="AE223" i="5"/>
  <c r="AF223" i="5"/>
  <c r="AG223" i="5" s="1"/>
  <c r="AK223" i="5"/>
  <c r="AM223" i="5"/>
  <c r="T224" i="5"/>
  <c r="V224" i="5"/>
  <c r="Y224" i="5"/>
  <c r="AD224" i="5"/>
  <c r="AE224" i="5"/>
  <c r="AF224" i="5"/>
  <c r="AG224" i="5" s="1"/>
  <c r="AH224" i="5"/>
  <c r="AI224" i="5"/>
  <c r="AK224" i="5"/>
  <c r="AM224" i="5"/>
  <c r="T225" i="5"/>
  <c r="AD225" i="5" s="1"/>
  <c r="AN225" i="5" s="1"/>
  <c r="V225" i="5"/>
  <c r="Y225" i="5"/>
  <c r="AE225" i="5"/>
  <c r="AF225" i="5"/>
  <c r="AG225" i="5" s="1"/>
  <c r="AK225" i="5"/>
  <c r="AM225" i="5"/>
  <c r="T226" i="5"/>
  <c r="AD226" i="5" s="1"/>
  <c r="V226" i="5"/>
  <c r="Y226" i="5"/>
  <c r="AF226" i="5"/>
  <c r="AG226" i="5"/>
  <c r="AH226" i="5"/>
  <c r="AI226" i="5" s="1"/>
  <c r="AL226" i="5" s="1"/>
  <c r="AK226" i="5"/>
  <c r="AM226" i="5"/>
  <c r="T227" i="5"/>
  <c r="AD227" i="5" s="1"/>
  <c r="V227" i="5"/>
  <c r="Y227" i="5"/>
  <c r="AF227" i="5"/>
  <c r="AG227" i="5"/>
  <c r="AH227" i="5"/>
  <c r="AI227" i="5" s="1"/>
  <c r="AK227" i="5"/>
  <c r="AM227" i="5"/>
  <c r="T228" i="5"/>
  <c r="V228" i="5"/>
  <c r="Y228" i="5"/>
  <c r="AF228" i="5"/>
  <c r="AG228" i="5" s="1"/>
  <c r="AK228" i="5"/>
  <c r="AM228" i="5"/>
  <c r="T229" i="5"/>
  <c r="AD229" i="5" s="1"/>
  <c r="V229" i="5"/>
  <c r="Y229" i="5"/>
  <c r="AF229" i="5"/>
  <c r="AG229" i="5" s="1"/>
  <c r="AK229" i="5"/>
  <c r="AM229" i="5"/>
  <c r="T230" i="5"/>
  <c r="AD230" i="5" s="1"/>
  <c r="AN230" i="5" s="1"/>
  <c r="V230" i="5"/>
  <c r="Y230" i="5"/>
  <c r="AE230" i="5"/>
  <c r="AF230" i="5"/>
  <c r="AG230" i="5"/>
  <c r="AK230" i="5"/>
  <c r="AM230" i="5"/>
  <c r="T231" i="5"/>
  <c r="AD231" i="5" s="1"/>
  <c r="V231" i="5"/>
  <c r="Y231" i="5"/>
  <c r="AF231" i="5"/>
  <c r="AG231" i="5" s="1"/>
  <c r="AK231" i="5"/>
  <c r="AM231" i="5"/>
  <c r="T232" i="5"/>
  <c r="AD232" i="5" s="1"/>
  <c r="V232" i="5"/>
  <c r="Y232" i="5"/>
  <c r="AE232" i="5"/>
  <c r="AF232" i="5"/>
  <c r="AG232" i="5"/>
  <c r="AK232" i="5"/>
  <c r="AM232" i="5"/>
  <c r="T233" i="5"/>
  <c r="AD233" i="5" s="1"/>
  <c r="V233" i="5"/>
  <c r="Y233" i="5"/>
  <c r="AF233" i="5"/>
  <c r="AG233" i="5"/>
  <c r="AK233" i="5"/>
  <c r="AM233" i="5"/>
  <c r="T234" i="5"/>
  <c r="AD234" i="5" s="1"/>
  <c r="AN234" i="5" s="1"/>
  <c r="V234" i="5"/>
  <c r="Y234" i="5"/>
  <c r="AE234" i="5"/>
  <c r="AF234" i="5"/>
  <c r="AG234" i="5" s="1"/>
  <c r="AH234" i="5"/>
  <c r="AI234" i="5" s="1"/>
  <c r="AK234" i="5"/>
  <c r="AM234" i="5"/>
  <c r="T235" i="5"/>
  <c r="AH235" i="5" s="1"/>
  <c r="AI235" i="5" s="1"/>
  <c r="V235" i="5"/>
  <c r="Y235" i="5"/>
  <c r="AF235" i="5"/>
  <c r="AG235" i="5"/>
  <c r="AK235" i="5"/>
  <c r="AM235" i="5"/>
  <c r="T236" i="5"/>
  <c r="AD236" i="5" s="1"/>
  <c r="V236" i="5"/>
  <c r="Y236" i="5"/>
  <c r="AE236" i="5"/>
  <c r="AF236" i="5"/>
  <c r="AG236" i="5"/>
  <c r="AK236" i="5"/>
  <c r="AM236" i="5"/>
  <c r="T237" i="5"/>
  <c r="V237" i="5"/>
  <c r="Y237" i="5"/>
  <c r="AF237" i="5"/>
  <c r="AG237" i="5" s="1"/>
  <c r="AH237" i="5"/>
  <c r="AI237" i="5" s="1"/>
  <c r="AK237" i="5"/>
  <c r="AM237" i="5"/>
  <c r="T238" i="5"/>
  <c r="V238" i="5"/>
  <c r="Y238" i="5"/>
  <c r="AF238" i="5"/>
  <c r="AG238" i="5" s="1"/>
  <c r="AK238" i="5"/>
  <c r="AM238" i="5"/>
  <c r="T239" i="5"/>
  <c r="V239" i="5"/>
  <c r="Y239" i="5"/>
  <c r="AF239" i="5"/>
  <c r="AG239" i="5" s="1"/>
  <c r="AK239" i="5"/>
  <c r="AM239" i="5"/>
  <c r="T240" i="5"/>
  <c r="AD240" i="5" s="1"/>
  <c r="V240" i="5"/>
  <c r="Y240" i="5"/>
  <c r="AE240" i="5"/>
  <c r="AF240" i="5"/>
  <c r="AG240" i="5" s="1"/>
  <c r="AK240" i="5"/>
  <c r="AM240" i="5"/>
  <c r="T241" i="5"/>
  <c r="AH241" i="5" s="1"/>
  <c r="AI241" i="5" s="1"/>
  <c r="V241" i="5"/>
  <c r="Y241" i="5"/>
  <c r="AE241" i="5"/>
  <c r="AF241" i="5"/>
  <c r="AG241" i="5" s="1"/>
  <c r="AK241" i="5"/>
  <c r="AM241" i="5"/>
  <c r="T242" i="5"/>
  <c r="AD242" i="5" s="1"/>
  <c r="V242" i="5"/>
  <c r="Y242" i="5"/>
  <c r="AE242" i="5"/>
  <c r="AF242" i="5"/>
  <c r="AG242" i="5" s="1"/>
  <c r="AK242" i="5"/>
  <c r="AM242" i="5"/>
  <c r="T243" i="5"/>
  <c r="V243" i="5"/>
  <c r="Y243" i="5"/>
  <c r="AF243" i="5"/>
  <c r="AG243" i="5" s="1"/>
  <c r="AK243" i="5"/>
  <c r="AM243" i="5"/>
  <c r="T244" i="5"/>
  <c r="AH244" i="5" s="1"/>
  <c r="AI244" i="5" s="1"/>
  <c r="V244" i="5"/>
  <c r="Y244" i="5"/>
  <c r="AF244" i="5"/>
  <c r="AG244" i="5"/>
  <c r="AK244" i="5"/>
  <c r="AM244" i="5"/>
  <c r="T245" i="5"/>
  <c r="AD245" i="5" s="1"/>
  <c r="V245" i="5"/>
  <c r="Y245" i="5"/>
  <c r="AE245" i="5"/>
  <c r="AF245" i="5"/>
  <c r="AG245" i="5"/>
  <c r="AK245" i="5"/>
  <c r="AM245" i="5"/>
  <c r="T246" i="5"/>
  <c r="AD246" i="5" s="1"/>
  <c r="V246" i="5"/>
  <c r="Y246" i="5"/>
  <c r="AF246" i="5"/>
  <c r="AG246" i="5"/>
  <c r="AK246" i="5"/>
  <c r="AM246" i="5"/>
  <c r="T247" i="5"/>
  <c r="AD247" i="5" s="1"/>
  <c r="AN247" i="5" s="1"/>
  <c r="V247" i="5"/>
  <c r="Y247" i="5"/>
  <c r="AE247" i="5"/>
  <c r="AF247" i="5"/>
  <c r="AG247" i="5"/>
  <c r="AK247" i="5"/>
  <c r="AM247" i="5"/>
  <c r="T248" i="5"/>
  <c r="V248" i="5"/>
  <c r="Y248" i="5"/>
  <c r="AD248" i="5"/>
  <c r="AE248" i="5"/>
  <c r="AF248" i="5"/>
  <c r="AG248" i="5"/>
  <c r="AH248" i="5"/>
  <c r="AI248" i="5" s="1"/>
  <c r="AK248" i="5"/>
  <c r="AM248" i="5"/>
  <c r="AN248" i="5" s="1"/>
  <c r="T249" i="5"/>
  <c r="AD249" i="5" s="1"/>
  <c r="V249" i="5"/>
  <c r="Y249" i="5"/>
  <c r="AE249" i="5"/>
  <c r="AF249" i="5"/>
  <c r="AG249" i="5"/>
  <c r="AK249" i="5"/>
  <c r="AM249" i="5"/>
  <c r="T250" i="5"/>
  <c r="V250" i="5"/>
  <c r="Y250" i="5"/>
  <c r="AD250" i="5"/>
  <c r="AE250" i="5"/>
  <c r="AF250" i="5"/>
  <c r="AG250" i="5" s="1"/>
  <c r="AH250" i="5"/>
  <c r="AI250" i="5" s="1"/>
  <c r="AK250" i="5"/>
  <c r="AM250" i="5"/>
  <c r="T251" i="5"/>
  <c r="V251" i="5"/>
  <c r="Y251" i="5"/>
  <c r="AF251" i="5"/>
  <c r="AG251" i="5"/>
  <c r="AK251" i="5"/>
  <c r="AM251" i="5"/>
  <c r="T252" i="5"/>
  <c r="AE252" i="5" s="1"/>
  <c r="V252" i="5"/>
  <c r="Y252" i="5"/>
  <c r="AF252" i="5"/>
  <c r="AG252" i="5" s="1"/>
  <c r="AH252" i="5"/>
  <c r="AI252" i="5" s="1"/>
  <c r="AK252" i="5"/>
  <c r="AM252" i="5"/>
  <c r="T253" i="5"/>
  <c r="V253" i="5"/>
  <c r="Y253" i="5"/>
  <c r="AD253" i="5"/>
  <c r="AE253" i="5"/>
  <c r="AF253" i="5"/>
  <c r="AG253" i="5" s="1"/>
  <c r="AH253" i="5"/>
  <c r="AI253" i="5"/>
  <c r="AK253" i="5"/>
  <c r="AM253" i="5"/>
  <c r="T254" i="5"/>
  <c r="AH254" i="5" s="1"/>
  <c r="AI254" i="5" s="1"/>
  <c r="V254" i="5"/>
  <c r="Y254" i="5"/>
  <c r="AE254" i="5"/>
  <c r="AF254" i="5"/>
  <c r="AG254" i="5" s="1"/>
  <c r="AK254" i="5"/>
  <c r="AM254" i="5"/>
  <c r="T255" i="5"/>
  <c r="V255" i="5"/>
  <c r="Y255" i="5"/>
  <c r="AF255" i="5"/>
  <c r="AG255" i="5" s="1"/>
  <c r="AK255" i="5"/>
  <c r="AM255" i="5"/>
  <c r="T256" i="5"/>
  <c r="AH256" i="5" s="1"/>
  <c r="AI256" i="5" s="1"/>
  <c r="V256" i="5"/>
  <c r="Y256" i="5"/>
  <c r="AE256" i="5"/>
  <c r="AF256" i="5"/>
  <c r="AG256" i="5" s="1"/>
  <c r="AK256" i="5"/>
  <c r="AM256" i="5"/>
  <c r="T257" i="5"/>
  <c r="AD257" i="5" s="1"/>
  <c r="V257" i="5"/>
  <c r="Y257" i="5"/>
  <c r="AE257" i="5"/>
  <c r="AF257" i="5"/>
  <c r="AG257" i="5"/>
  <c r="AK257" i="5"/>
  <c r="AM257" i="5"/>
  <c r="T258" i="5"/>
  <c r="AD258" i="5" s="1"/>
  <c r="V258" i="5"/>
  <c r="Y258" i="5"/>
  <c r="AE258" i="5"/>
  <c r="AF258" i="5"/>
  <c r="AG258" i="5" s="1"/>
  <c r="AK258" i="5"/>
  <c r="AM258" i="5"/>
  <c r="T259" i="5"/>
  <c r="V259" i="5"/>
  <c r="Y259" i="5"/>
  <c r="AF259" i="5"/>
  <c r="AG259" i="5" s="1"/>
  <c r="AH259" i="5"/>
  <c r="AI259" i="5" s="1"/>
  <c r="AJ259" i="5" s="1"/>
  <c r="AK259" i="5"/>
  <c r="AM259" i="5"/>
  <c r="T260" i="5"/>
  <c r="AD260" i="5" s="1"/>
  <c r="V260" i="5"/>
  <c r="Y260" i="5"/>
  <c r="AF260" i="5"/>
  <c r="AG260" i="5"/>
  <c r="AK260" i="5"/>
  <c r="AM260" i="5"/>
  <c r="T261" i="5"/>
  <c r="AE261" i="5" s="1"/>
  <c r="V261" i="5"/>
  <c r="Y261" i="5"/>
  <c r="AF261" i="5"/>
  <c r="AG261" i="5"/>
  <c r="AK261" i="5"/>
  <c r="AM261" i="5"/>
  <c r="T262" i="5"/>
  <c r="V262" i="5"/>
  <c r="Y262" i="5"/>
  <c r="AF262" i="5"/>
  <c r="AG262" i="5" s="1"/>
  <c r="AK262" i="5"/>
  <c r="AM262" i="5"/>
  <c r="T263" i="5"/>
  <c r="AE263" i="5" s="1"/>
  <c r="V263" i="5"/>
  <c r="Y263" i="5"/>
  <c r="AF263" i="5"/>
  <c r="AG263" i="5"/>
  <c r="AK263" i="5"/>
  <c r="AM263" i="5"/>
  <c r="T264" i="5"/>
  <c r="AH264" i="5" s="1"/>
  <c r="AI264" i="5" s="1"/>
  <c r="V264" i="5"/>
  <c r="Y264" i="5"/>
  <c r="AF264" i="5"/>
  <c r="AG264" i="5"/>
  <c r="AK264" i="5"/>
  <c r="AM264" i="5"/>
  <c r="T265" i="5"/>
  <c r="AH265" i="5" s="1"/>
  <c r="AI265" i="5" s="1"/>
  <c r="V265" i="5"/>
  <c r="Y265" i="5"/>
  <c r="AE265" i="5"/>
  <c r="AF265" i="5"/>
  <c r="AG265" i="5" s="1"/>
  <c r="AK265" i="5"/>
  <c r="AM265" i="5"/>
  <c r="T266" i="5"/>
  <c r="AD266" i="5" s="1"/>
  <c r="V266" i="5"/>
  <c r="Y266" i="5"/>
  <c r="AE266" i="5"/>
  <c r="AF266" i="5"/>
  <c r="AG266" i="5"/>
  <c r="AK266" i="5"/>
  <c r="AM266" i="5"/>
  <c r="T267" i="5"/>
  <c r="AE267" i="5" s="1"/>
  <c r="V267" i="5"/>
  <c r="Y267" i="5"/>
  <c r="AF267" i="5"/>
  <c r="AG267" i="5"/>
  <c r="AK267" i="5"/>
  <c r="AM267" i="5"/>
  <c r="T268" i="5"/>
  <c r="AH268" i="5" s="1"/>
  <c r="AI268" i="5" s="1"/>
  <c r="V268" i="5"/>
  <c r="Y268" i="5"/>
  <c r="AF268" i="5"/>
  <c r="AG268" i="5"/>
  <c r="AK268" i="5"/>
  <c r="AM268" i="5"/>
  <c r="T269" i="5"/>
  <c r="AD269" i="5" s="1"/>
  <c r="V269" i="5"/>
  <c r="Y269" i="5"/>
  <c r="AF269" i="5"/>
  <c r="AG269" i="5"/>
  <c r="AH269" i="5"/>
  <c r="AI269" i="5" s="1"/>
  <c r="AK269" i="5"/>
  <c r="AM269" i="5"/>
  <c r="T270" i="5"/>
  <c r="AH270" i="5" s="1"/>
  <c r="AI270" i="5" s="1"/>
  <c r="V270" i="5"/>
  <c r="Y270" i="5"/>
  <c r="AE270" i="5"/>
  <c r="AF270" i="5"/>
  <c r="AG270" i="5" s="1"/>
  <c r="AJ270" i="5" s="1"/>
  <c r="AK270" i="5"/>
  <c r="AM270" i="5"/>
  <c r="T271" i="5"/>
  <c r="AD271" i="5" s="1"/>
  <c r="V271" i="5"/>
  <c r="Y271" i="5"/>
  <c r="AF271" i="5"/>
  <c r="AG271" i="5" s="1"/>
  <c r="AK271" i="5"/>
  <c r="AM271" i="5"/>
  <c r="T272" i="5"/>
  <c r="V272" i="5"/>
  <c r="Y272" i="5"/>
  <c r="AF272" i="5"/>
  <c r="AG272" i="5" s="1"/>
  <c r="AK272" i="5"/>
  <c r="AM272" i="5"/>
  <c r="T273" i="5"/>
  <c r="AD273" i="5" s="1"/>
  <c r="V273" i="5"/>
  <c r="Y273" i="5"/>
  <c r="AE273" i="5"/>
  <c r="AF273" i="5"/>
  <c r="AG273" i="5" s="1"/>
  <c r="AH273" i="5"/>
  <c r="AI273" i="5" s="1"/>
  <c r="AK273" i="5"/>
  <c r="AM273" i="5"/>
  <c r="T274" i="5"/>
  <c r="V274" i="5"/>
  <c r="Y274" i="5"/>
  <c r="AF274" i="5"/>
  <c r="AG274" i="5" s="1"/>
  <c r="AK274" i="5"/>
  <c r="AM274" i="5"/>
  <c r="T275" i="5"/>
  <c r="AH275" i="5" s="1"/>
  <c r="AI275" i="5" s="1"/>
  <c r="V275" i="5"/>
  <c r="Y275" i="5"/>
  <c r="AF275" i="5"/>
  <c r="AG275" i="5"/>
  <c r="AL275" i="5" s="1"/>
  <c r="AK275" i="5"/>
  <c r="AM275" i="5"/>
  <c r="T276" i="5"/>
  <c r="AH276" i="5" s="1"/>
  <c r="AI276" i="5" s="1"/>
  <c r="AL276" i="5" s="1"/>
  <c r="V276" i="5"/>
  <c r="Y276" i="5"/>
  <c r="AE276" i="5"/>
  <c r="AF276" i="5"/>
  <c r="AG276" i="5"/>
  <c r="AK276" i="5"/>
  <c r="AM276" i="5"/>
  <c r="T277" i="5"/>
  <c r="AD277" i="5" s="1"/>
  <c r="V277" i="5"/>
  <c r="Y277" i="5"/>
  <c r="AE277" i="5"/>
  <c r="AF277" i="5"/>
  <c r="AG277" i="5"/>
  <c r="AK277" i="5"/>
  <c r="AM277" i="5"/>
  <c r="T278" i="5"/>
  <c r="AD278" i="5" s="1"/>
  <c r="V278" i="5"/>
  <c r="Y278" i="5"/>
  <c r="AE278" i="5"/>
  <c r="AF278" i="5"/>
  <c r="AG278" i="5" s="1"/>
  <c r="AH278" i="5"/>
  <c r="AI278" i="5" s="1"/>
  <c r="AK278" i="5"/>
  <c r="AM278" i="5"/>
  <c r="AN278" i="5" s="1"/>
  <c r="T279" i="5"/>
  <c r="V279" i="5"/>
  <c r="Y279" i="5"/>
  <c r="AF279" i="5"/>
  <c r="AG279" i="5" s="1"/>
  <c r="AH279" i="5"/>
  <c r="AI279" i="5" s="1"/>
  <c r="AK279" i="5"/>
  <c r="AM279" i="5"/>
  <c r="T280" i="5"/>
  <c r="V280" i="5"/>
  <c r="Y280" i="5"/>
  <c r="AD280" i="5"/>
  <c r="AE280" i="5"/>
  <c r="AF280" i="5"/>
  <c r="AG280" i="5" s="1"/>
  <c r="AH280" i="5"/>
  <c r="AI280" i="5"/>
  <c r="AK280" i="5"/>
  <c r="AM280" i="5"/>
  <c r="T281" i="5"/>
  <c r="AD281" i="5" s="1"/>
  <c r="V281" i="5"/>
  <c r="Y281" i="5"/>
  <c r="AF281" i="5"/>
  <c r="AG281" i="5"/>
  <c r="AK281" i="5"/>
  <c r="AM281" i="5"/>
  <c r="T282" i="5"/>
  <c r="AH282" i="5" s="1"/>
  <c r="AI282" i="5" s="1"/>
  <c r="V282" i="5"/>
  <c r="Y282" i="5"/>
  <c r="AF282" i="5"/>
  <c r="AG282" i="5" s="1"/>
  <c r="AK282" i="5"/>
  <c r="AM282" i="5"/>
  <c r="T283" i="5"/>
  <c r="V283" i="5"/>
  <c r="Y283" i="5"/>
  <c r="AD283" i="5"/>
  <c r="AF283" i="5"/>
  <c r="AG283" i="5"/>
  <c r="AK283" i="5"/>
  <c r="AM283" i="5"/>
  <c r="T284" i="5"/>
  <c r="V284" i="5"/>
  <c r="Y284" i="5"/>
  <c r="AD284" i="5"/>
  <c r="AE284" i="5"/>
  <c r="AF284" i="5"/>
  <c r="AG284" i="5"/>
  <c r="AH284" i="5"/>
  <c r="AI284" i="5" s="1"/>
  <c r="AL284" i="5" s="1"/>
  <c r="AK284" i="5"/>
  <c r="AM284" i="5"/>
  <c r="T285" i="5"/>
  <c r="AH285" i="5" s="1"/>
  <c r="AI285" i="5" s="1"/>
  <c r="V285" i="5"/>
  <c r="Y285" i="5"/>
  <c r="AF285" i="5"/>
  <c r="AG285" i="5"/>
  <c r="AK285" i="5"/>
  <c r="AM285" i="5"/>
  <c r="T286" i="5"/>
  <c r="AH286" i="5" s="1"/>
  <c r="AI286" i="5" s="1"/>
  <c r="V286" i="5"/>
  <c r="Y286" i="5"/>
  <c r="AF286" i="5"/>
  <c r="AG286" i="5"/>
  <c r="AK286" i="5"/>
  <c r="AM286" i="5"/>
  <c r="T287" i="5"/>
  <c r="AH287" i="5" s="1"/>
  <c r="AI287" i="5" s="1"/>
  <c r="V287" i="5"/>
  <c r="Y287" i="5"/>
  <c r="AD287" i="5"/>
  <c r="AN287" i="5" s="1"/>
  <c r="AE287" i="5"/>
  <c r="AF287" i="5"/>
  <c r="AG287" i="5" s="1"/>
  <c r="AJ287" i="5" s="1"/>
  <c r="AK287" i="5"/>
  <c r="AM287" i="5"/>
  <c r="T288" i="5"/>
  <c r="AD288" i="5" s="1"/>
  <c r="V288" i="5"/>
  <c r="Y288" i="5"/>
  <c r="AF288" i="5"/>
  <c r="AG288" i="5" s="1"/>
  <c r="AJ288" i="5" s="1"/>
  <c r="AH288" i="5"/>
  <c r="AI288" i="5"/>
  <c r="AK288" i="5"/>
  <c r="AM288" i="5"/>
  <c r="T289" i="5"/>
  <c r="V289" i="5"/>
  <c r="Y289" i="5"/>
  <c r="AF289" i="5"/>
  <c r="AG289" i="5" s="1"/>
  <c r="AK289" i="5"/>
  <c r="AM289" i="5"/>
  <c r="T290" i="5"/>
  <c r="V290" i="5"/>
  <c r="Y290" i="5"/>
  <c r="AD290" i="5"/>
  <c r="AE290" i="5"/>
  <c r="AF290" i="5"/>
  <c r="AG290" i="5"/>
  <c r="AJ290" i="5" s="1"/>
  <c r="AH290" i="5"/>
  <c r="AI290" i="5" s="1"/>
  <c r="AL290" i="5" s="1"/>
  <c r="AK290" i="5"/>
  <c r="AM290" i="5"/>
  <c r="T291" i="5"/>
  <c r="AD291" i="5" s="1"/>
  <c r="V291" i="5"/>
  <c r="Y291" i="5"/>
  <c r="AF291" i="5"/>
  <c r="AG291" i="5" s="1"/>
  <c r="AK291" i="5"/>
  <c r="AM291" i="5"/>
  <c r="T292" i="5"/>
  <c r="AH292" i="5" s="1"/>
  <c r="AI292" i="5" s="1"/>
  <c r="V292" i="5"/>
  <c r="Y292" i="5"/>
  <c r="AF292" i="5"/>
  <c r="AG292" i="5" s="1"/>
  <c r="AK292" i="5"/>
  <c r="AM292" i="5"/>
  <c r="T293" i="5"/>
  <c r="AH293" i="5" s="1"/>
  <c r="AI293" i="5" s="1"/>
  <c r="V293" i="5"/>
  <c r="Y293" i="5"/>
  <c r="AF293" i="5"/>
  <c r="AG293" i="5"/>
  <c r="AK293" i="5"/>
  <c r="AM293" i="5"/>
  <c r="T294" i="5"/>
  <c r="AH294" i="5" s="1"/>
  <c r="AI294" i="5" s="1"/>
  <c r="V294" i="5"/>
  <c r="Y294" i="5"/>
  <c r="AE294" i="5"/>
  <c r="AF294" i="5"/>
  <c r="AG294" i="5"/>
  <c r="AL294" i="5" s="1"/>
  <c r="AK294" i="5"/>
  <c r="AM294" i="5"/>
  <c r="T295" i="5"/>
  <c r="AE295" i="5" s="1"/>
  <c r="V295" i="5"/>
  <c r="Y295" i="5"/>
  <c r="AF295" i="5"/>
  <c r="AG295" i="5"/>
  <c r="AK295" i="5"/>
  <c r="AM295" i="5"/>
  <c r="T296" i="5"/>
  <c r="AH296" i="5" s="1"/>
  <c r="AI296" i="5" s="1"/>
  <c r="V296" i="5"/>
  <c r="Y296" i="5"/>
  <c r="AE296" i="5"/>
  <c r="AF296" i="5"/>
  <c r="AG296" i="5" s="1"/>
  <c r="AK296" i="5"/>
  <c r="AM296" i="5"/>
  <c r="T297" i="5"/>
  <c r="AD297" i="5" s="1"/>
  <c r="V297" i="5"/>
  <c r="Y297" i="5"/>
  <c r="AF297" i="5"/>
  <c r="AG297" i="5" s="1"/>
  <c r="AH297" i="5"/>
  <c r="AI297" i="5"/>
  <c r="AK297" i="5"/>
  <c r="AM297" i="5"/>
  <c r="T298" i="5"/>
  <c r="AH298" i="5" s="1"/>
  <c r="AI298" i="5" s="1"/>
  <c r="V298" i="5"/>
  <c r="Y298" i="5"/>
  <c r="AD298" i="5"/>
  <c r="AE298" i="5"/>
  <c r="AF298" i="5"/>
  <c r="AG298" i="5" s="1"/>
  <c r="AL298" i="5" s="1"/>
  <c r="AK298" i="5"/>
  <c r="AM298" i="5"/>
  <c r="AN298" i="5" s="1"/>
  <c r="T299" i="5"/>
  <c r="AD299" i="5" s="1"/>
  <c r="AN299" i="5" s="1"/>
  <c r="V299" i="5"/>
  <c r="Y299" i="5"/>
  <c r="AE299" i="5"/>
  <c r="AF299" i="5"/>
  <c r="AG299" i="5"/>
  <c r="AK299" i="5"/>
  <c r="AM299" i="5"/>
  <c r="T300" i="5"/>
  <c r="AD300" i="5" s="1"/>
  <c r="V300" i="5"/>
  <c r="Y300" i="5"/>
  <c r="AF300" i="5"/>
  <c r="AG300" i="5"/>
  <c r="AL300" i="5" s="1"/>
  <c r="AH300" i="5"/>
  <c r="AI300" i="5" s="1"/>
  <c r="AK300" i="5"/>
  <c r="AM300" i="5"/>
  <c r="T301" i="5"/>
  <c r="V301" i="5"/>
  <c r="Y301" i="5"/>
  <c r="AD301" i="5"/>
  <c r="AN301" i="5" s="1"/>
  <c r="AE301" i="5"/>
  <c r="AF301" i="5"/>
  <c r="AG301" i="5"/>
  <c r="AH301" i="5"/>
  <c r="AI301" i="5" s="1"/>
  <c r="AL301" i="5" s="1"/>
  <c r="AK301" i="5"/>
  <c r="AM301" i="5"/>
  <c r="T302" i="5"/>
  <c r="AH302" i="5" s="1"/>
  <c r="AI302" i="5" s="1"/>
  <c r="V302" i="5"/>
  <c r="Y302" i="5"/>
  <c r="AE302" i="5"/>
  <c r="AF302" i="5"/>
  <c r="AG302" i="5" s="1"/>
  <c r="AK302" i="5"/>
  <c r="AM302" i="5"/>
  <c r="T303" i="5"/>
  <c r="AH303" i="5" s="1"/>
  <c r="AI303" i="5" s="1"/>
  <c r="V303" i="5"/>
  <c r="Y303" i="5"/>
  <c r="AF303" i="5"/>
  <c r="AG303" i="5"/>
  <c r="AJ303" i="5" s="1"/>
  <c r="AK303" i="5"/>
  <c r="AM303" i="5"/>
  <c r="T304" i="5"/>
  <c r="V304" i="5"/>
  <c r="Y304" i="5"/>
  <c r="AD304" i="5"/>
  <c r="AN304" i="5" s="1"/>
  <c r="AE304" i="5"/>
  <c r="AF304" i="5"/>
  <c r="AG304" i="5" s="1"/>
  <c r="AH304" i="5"/>
  <c r="AI304" i="5" s="1"/>
  <c r="AK304" i="5"/>
  <c r="AM304" i="5"/>
  <c r="T305" i="5"/>
  <c r="AD305" i="5" s="1"/>
  <c r="V305" i="5"/>
  <c r="Y305" i="5"/>
  <c r="AE305" i="5"/>
  <c r="AF305" i="5"/>
  <c r="AG305" i="5" s="1"/>
  <c r="AH305" i="5"/>
  <c r="AI305" i="5" s="1"/>
  <c r="AK305" i="5"/>
  <c r="AM305" i="5"/>
  <c r="T306" i="5"/>
  <c r="AE306" i="5" s="1"/>
  <c r="V306" i="5"/>
  <c r="Y306" i="5"/>
  <c r="AF306" i="5"/>
  <c r="AG306" i="5"/>
  <c r="AK306" i="5"/>
  <c r="AM306" i="5"/>
  <c r="T307" i="5"/>
  <c r="V307" i="5"/>
  <c r="Y307" i="5"/>
  <c r="AF307" i="5"/>
  <c r="AG307" i="5"/>
  <c r="AK307" i="5"/>
  <c r="AM307" i="5"/>
  <c r="AL241" i="5" l="1"/>
  <c r="AJ204" i="5"/>
  <c r="AJ244" i="5"/>
  <c r="AJ301" i="5"/>
  <c r="AJ235" i="5"/>
  <c r="AJ226" i="5"/>
  <c r="AJ175" i="5"/>
  <c r="AJ273" i="5"/>
  <c r="AL258" i="5"/>
  <c r="AJ131" i="5"/>
  <c r="AL296" i="5"/>
  <c r="AL205" i="5"/>
  <c r="AN190" i="5"/>
  <c r="AJ302" i="5"/>
  <c r="AJ298" i="5"/>
  <c r="AJ296" i="5"/>
  <c r="AH295" i="5"/>
  <c r="AI295" i="5" s="1"/>
  <c r="AL295" i="5" s="1"/>
  <c r="AD295" i="5"/>
  <c r="AD285" i="5"/>
  <c r="AN285" i="5" s="1"/>
  <c r="AD276" i="5"/>
  <c r="AN276" i="5" s="1"/>
  <c r="AL270" i="5"/>
  <c r="AH266" i="5"/>
  <c r="AI266" i="5" s="1"/>
  <c r="AD265" i="5"/>
  <c r="AN265" i="5" s="1"/>
  <c r="AH263" i="5"/>
  <c r="AI263" i="5" s="1"/>
  <c r="AJ263" i="5" s="1"/>
  <c r="AD263" i="5"/>
  <c r="AN263" i="5" s="1"/>
  <c r="AH257" i="5"/>
  <c r="AI257" i="5" s="1"/>
  <c r="AD256" i="5"/>
  <c r="AN256" i="5" s="1"/>
  <c r="AL248" i="5"/>
  <c r="AH247" i="5"/>
  <c r="AI247" i="5" s="1"/>
  <c r="AL247" i="5" s="1"/>
  <c r="AN245" i="5"/>
  <c r="AJ241" i="5"/>
  <c r="AH232" i="5"/>
  <c r="AI232" i="5" s="1"/>
  <c r="AL232" i="5" s="1"/>
  <c r="AE229" i="5"/>
  <c r="AL227" i="5"/>
  <c r="AD221" i="5"/>
  <c r="AN221" i="5" s="1"/>
  <c r="AJ220" i="5"/>
  <c r="AD212" i="5"/>
  <c r="AL209" i="5"/>
  <c r="AL208" i="5"/>
  <c r="AJ205" i="5"/>
  <c r="AH203" i="5"/>
  <c r="AI203" i="5" s="1"/>
  <c r="AH195" i="5"/>
  <c r="AI195" i="5" s="1"/>
  <c r="AJ195" i="5" s="1"/>
  <c r="AD195" i="5"/>
  <c r="AD185" i="5"/>
  <c r="AN185" i="5" s="1"/>
  <c r="AD180" i="5"/>
  <c r="AH180" i="5"/>
  <c r="AI180" i="5" s="1"/>
  <c r="AJ180" i="5" s="1"/>
  <c r="AD175" i="5"/>
  <c r="AN175" i="5" s="1"/>
  <c r="AH175" i="5"/>
  <c r="AI175" i="5" s="1"/>
  <c r="AD165" i="5"/>
  <c r="AN165" i="5" s="1"/>
  <c r="AL162" i="5"/>
  <c r="AL154" i="5"/>
  <c r="AE148" i="5"/>
  <c r="AE144" i="5"/>
  <c r="AN144" i="5" s="1"/>
  <c r="AL141" i="5"/>
  <c r="AJ141" i="5"/>
  <c r="AJ134" i="5"/>
  <c r="AL134" i="5"/>
  <c r="AJ124" i="5"/>
  <c r="AN114" i="5"/>
  <c r="AH73" i="5"/>
  <c r="AI73" i="5" s="1"/>
  <c r="AL73" i="5" s="1"/>
  <c r="AD73" i="5"/>
  <c r="AN73" i="5" s="1"/>
  <c r="AD68" i="5"/>
  <c r="AN68" i="5" s="1"/>
  <c r="AH68" i="5"/>
  <c r="AI68" i="5" s="1"/>
  <c r="AM58" i="5"/>
  <c r="AH58" i="5"/>
  <c r="AI58" i="5" s="1"/>
  <c r="AE58" i="5"/>
  <c r="AE285" i="5"/>
  <c r="AJ210" i="5"/>
  <c r="AH179" i="5"/>
  <c r="AI179" i="5" s="1"/>
  <c r="AD179" i="5"/>
  <c r="AH140" i="5"/>
  <c r="AI140" i="5" s="1"/>
  <c r="AD140" i="5"/>
  <c r="AN140" i="5" s="1"/>
  <c r="AH120" i="5"/>
  <c r="AI120" i="5" s="1"/>
  <c r="AJ120" i="5" s="1"/>
  <c r="AD120" i="5"/>
  <c r="AN120" i="5" s="1"/>
  <c r="AH118" i="5"/>
  <c r="AI118" i="5" s="1"/>
  <c r="AJ118" i="5" s="1"/>
  <c r="AD118" i="5"/>
  <c r="AD296" i="5"/>
  <c r="AN295" i="5"/>
  <c r="AJ286" i="5"/>
  <c r="AJ279" i="5"/>
  <c r="AD270" i="5"/>
  <c r="AN270" i="5" s="1"/>
  <c r="AD261" i="5"/>
  <c r="AN261" i="5" s="1"/>
  <c r="AH258" i="5"/>
  <c r="AI258" i="5" s="1"/>
  <c r="AJ258" i="5" s="1"/>
  <c r="AL257" i="5"/>
  <c r="AD254" i="5"/>
  <c r="AN254" i="5" s="1"/>
  <c r="AJ248" i="5"/>
  <c r="AJ247" i="5"/>
  <c r="AH242" i="5"/>
  <c r="AI242" i="5" s="1"/>
  <c r="AD241" i="5"/>
  <c r="AN241" i="5" s="1"/>
  <c r="AH240" i="5"/>
  <c r="AI240" i="5" s="1"/>
  <c r="AJ240" i="5" s="1"/>
  <c r="AH229" i="5"/>
  <c r="AI229" i="5" s="1"/>
  <c r="AL229" i="5" s="1"/>
  <c r="AH225" i="5"/>
  <c r="AI225" i="5" s="1"/>
  <c r="AD223" i="5"/>
  <c r="AN223" i="5" s="1"/>
  <c r="AN222" i="5"/>
  <c r="AD205" i="5"/>
  <c r="AD196" i="5"/>
  <c r="AE195" i="5"/>
  <c r="AN195" i="5" s="1"/>
  <c r="AD188" i="5"/>
  <c r="AH188" i="5"/>
  <c r="AI188" i="5" s="1"/>
  <c r="AL188" i="5" s="1"/>
  <c r="AD182" i="5"/>
  <c r="AN182" i="5" s="1"/>
  <c r="AH182" i="5"/>
  <c r="AI182" i="5" s="1"/>
  <c r="AJ182" i="5" s="1"/>
  <c r="AE180" i="5"/>
  <c r="AE175" i="5"/>
  <c r="AJ167" i="5"/>
  <c r="AH165" i="5"/>
  <c r="AI165" i="5" s="1"/>
  <c r="AN142" i="5"/>
  <c r="AH135" i="5"/>
  <c r="AI135" i="5" s="1"/>
  <c r="AJ135" i="5" s="1"/>
  <c r="AN122" i="5"/>
  <c r="AN79" i="5"/>
  <c r="AE73" i="5"/>
  <c r="AE68" i="5"/>
  <c r="AN277" i="5"/>
  <c r="AN242" i="5"/>
  <c r="AL212" i="5"/>
  <c r="AE212" i="5"/>
  <c r="AJ68" i="5"/>
  <c r="AL303" i="5"/>
  <c r="AD306" i="5"/>
  <c r="AN306" i="5" s="1"/>
  <c r="AD302" i="5"/>
  <c r="AH306" i="5"/>
  <c r="AI306" i="5" s="1"/>
  <c r="AL306" i="5" s="1"/>
  <c r="AE300" i="5"/>
  <c r="AN300" i="5" s="1"/>
  <c r="AH299" i="5"/>
  <c r="AI299" i="5" s="1"/>
  <c r="AJ299" i="5" s="1"/>
  <c r="AE297" i="5"/>
  <c r="AN296" i="5"/>
  <c r="AD294" i="5"/>
  <c r="AL278" i="5"/>
  <c r="AH277" i="5"/>
  <c r="AI277" i="5" s="1"/>
  <c r="AJ277" i="5" s="1"/>
  <c r="AE269" i="5"/>
  <c r="AN269" i="5" s="1"/>
  <c r="AD268" i="5"/>
  <c r="AH261" i="5"/>
  <c r="AI261" i="5" s="1"/>
  <c r="AJ261" i="5" s="1"/>
  <c r="AH249" i="5"/>
  <c r="AI249" i="5" s="1"/>
  <c r="AJ249" i="5" s="1"/>
  <c r="AH246" i="5"/>
  <c r="AI246" i="5" s="1"/>
  <c r="AJ246" i="5" s="1"/>
  <c r="AH245" i="5"/>
  <c r="AI245" i="5" s="1"/>
  <c r="AH236" i="5"/>
  <c r="AI236" i="5" s="1"/>
  <c r="AH230" i="5"/>
  <c r="AI230" i="5" s="1"/>
  <c r="AJ230" i="5" s="1"/>
  <c r="AE226" i="5"/>
  <c r="AN226" i="5" s="1"/>
  <c r="AL222" i="5"/>
  <c r="AJ221" i="5"/>
  <c r="AH213" i="5"/>
  <c r="AI213" i="5" s="1"/>
  <c r="AJ213" i="5" s="1"/>
  <c r="AJ209" i="5"/>
  <c r="AJ208" i="5"/>
  <c r="AN208" i="5"/>
  <c r="AD206" i="5"/>
  <c r="AN205" i="5"/>
  <c r="AN203" i="5"/>
  <c r="AJ192" i="5"/>
  <c r="AL190" i="5"/>
  <c r="AE188" i="5"/>
  <c r="AL182" i="5"/>
  <c r="AE182" i="5"/>
  <c r="AD172" i="5"/>
  <c r="AH172" i="5"/>
  <c r="AI172" i="5" s="1"/>
  <c r="AJ172" i="5" s="1"/>
  <c r="AH170" i="5"/>
  <c r="AI170" i="5" s="1"/>
  <c r="AJ170" i="5" s="1"/>
  <c r="AJ169" i="5"/>
  <c r="AE168" i="5"/>
  <c r="AH148" i="5"/>
  <c r="AI148" i="5" s="1"/>
  <c r="AL148" i="5" s="1"/>
  <c r="AJ147" i="5"/>
  <c r="AJ145" i="5"/>
  <c r="AL145" i="5"/>
  <c r="AH144" i="5"/>
  <c r="AI144" i="5" s="1"/>
  <c r="AL144" i="5" s="1"/>
  <c r="AJ142" i="5"/>
  <c r="AL139" i="5"/>
  <c r="AD122" i="5"/>
  <c r="AH122" i="5"/>
  <c r="AI122" i="5" s="1"/>
  <c r="AL122" i="5" s="1"/>
  <c r="AE122" i="5"/>
  <c r="AD104" i="5"/>
  <c r="AN104" i="5" s="1"/>
  <c r="AH104" i="5"/>
  <c r="AI104" i="5" s="1"/>
  <c r="AL104" i="5" s="1"/>
  <c r="AH95" i="5"/>
  <c r="AI95" i="5" s="1"/>
  <c r="AL95" i="5" s="1"/>
  <c r="AD95" i="5"/>
  <c r="AN95" i="5" s="1"/>
  <c r="AJ91" i="5"/>
  <c r="AN132" i="5"/>
  <c r="AL127" i="5"/>
  <c r="AJ105" i="5"/>
  <c r="AJ86" i="5"/>
  <c r="AL142" i="5"/>
  <c r="AN137" i="5"/>
  <c r="AH132" i="5"/>
  <c r="AI132" i="5" s="1"/>
  <c r="AL132" i="5" s="1"/>
  <c r="AH131" i="5"/>
  <c r="AI131" i="5" s="1"/>
  <c r="AL131" i="5" s="1"/>
  <c r="AH107" i="5"/>
  <c r="AI107" i="5" s="1"/>
  <c r="AJ107" i="5" s="1"/>
  <c r="AD101" i="5"/>
  <c r="AN101" i="5" s="1"/>
  <c r="AJ97" i="5"/>
  <c r="AN96" i="5"/>
  <c r="AE94" i="5"/>
  <c r="AN94" i="5" s="1"/>
  <c r="AL85" i="5"/>
  <c r="AH79" i="5"/>
  <c r="AI79" i="5" s="1"/>
  <c r="AJ79" i="5" s="1"/>
  <c r="AJ185" i="5"/>
  <c r="AN179" i="5"/>
  <c r="AN151" i="5"/>
  <c r="AN145" i="5"/>
  <c r="AD134" i="5"/>
  <c r="AH129" i="5"/>
  <c r="AI129" i="5" s="1"/>
  <c r="AJ129" i="5" s="1"/>
  <c r="AH124" i="5"/>
  <c r="AI124" i="5" s="1"/>
  <c r="AD123" i="5"/>
  <c r="AH119" i="5"/>
  <c r="AI119" i="5" s="1"/>
  <c r="AN118" i="5"/>
  <c r="AE116" i="5"/>
  <c r="AN116" i="5" s="1"/>
  <c r="AH114" i="5"/>
  <c r="AI114" i="5" s="1"/>
  <c r="AJ114" i="5" s="1"/>
  <c r="AE113" i="5"/>
  <c r="AD112" i="5"/>
  <c r="AD106" i="5"/>
  <c r="AJ95" i="5"/>
  <c r="AH94" i="5"/>
  <c r="AI94" i="5" s="1"/>
  <c r="AL94" i="5" s="1"/>
  <c r="AN91" i="5"/>
  <c r="AH91" i="5"/>
  <c r="AI91" i="5" s="1"/>
  <c r="AE88" i="5"/>
  <c r="AN88" i="5" s="1"/>
  <c r="AJ74" i="5"/>
  <c r="AL61" i="5"/>
  <c r="AL55" i="5"/>
  <c r="AD54" i="5"/>
  <c r="AN54" i="5" s="1"/>
  <c r="AJ64" i="5"/>
  <c r="AL64" i="5"/>
  <c r="AJ67" i="5"/>
  <c r="AL67" i="5"/>
  <c r="AJ85" i="5"/>
  <c r="AL76" i="5"/>
  <c r="AJ76" i="5"/>
  <c r="AJ55" i="5"/>
  <c r="AN86" i="5"/>
  <c r="AH57" i="5"/>
  <c r="AI57" i="5" s="1"/>
  <c r="AJ57" i="5" s="1"/>
  <c r="AD67" i="5"/>
  <c r="AN67" i="5" s="1"/>
  <c r="AE64" i="5"/>
  <c r="AE61" i="5"/>
  <c r="AE76" i="5"/>
  <c r="AN76" i="5" s="1"/>
  <c r="AD61" i="5"/>
  <c r="AH81" i="5"/>
  <c r="AI81" i="5" s="1"/>
  <c r="AJ69" i="5"/>
  <c r="AH56" i="5"/>
  <c r="AI56" i="5" s="1"/>
  <c r="AJ56" i="5" s="1"/>
  <c r="AE81" i="5"/>
  <c r="AN81" i="5" s="1"/>
  <c r="AE78" i="5"/>
  <c r="AH66" i="5"/>
  <c r="AI66" i="5" s="1"/>
  <c r="AL66" i="5" s="1"/>
  <c r="AD78" i="5"/>
  <c r="AN78" i="5" s="1"/>
  <c r="AE56" i="5"/>
  <c r="AN56" i="5" s="1"/>
  <c r="AE66" i="5"/>
  <c r="AN66" i="5" s="1"/>
  <c r="AJ53" i="5"/>
  <c r="AD58" i="5"/>
  <c r="AM57" i="5"/>
  <c r="AE57" i="5"/>
  <c r="AN57" i="5" s="1"/>
  <c r="AE60" i="5"/>
  <c r="AN60" i="5" s="1"/>
  <c r="AJ54" i="5"/>
  <c r="AL53" i="5"/>
  <c r="AN53" i="5"/>
  <c r="AJ264" i="5"/>
  <c r="AL264" i="5"/>
  <c r="AJ297" i="5"/>
  <c r="AL297" i="5"/>
  <c r="AJ189" i="5"/>
  <c r="AJ305" i="5"/>
  <c r="AL305" i="5"/>
  <c r="AE251" i="5"/>
  <c r="AH251" i="5"/>
  <c r="AI251" i="5" s="1"/>
  <c r="AJ251" i="5" s="1"/>
  <c r="AD251" i="5"/>
  <c r="AL253" i="5"/>
  <c r="AJ253" i="5"/>
  <c r="AL91" i="5"/>
  <c r="AD264" i="5"/>
  <c r="AE264" i="5"/>
  <c r="AD199" i="5"/>
  <c r="AN199" i="5" s="1"/>
  <c r="AH199" i="5"/>
  <c r="AI199" i="5" s="1"/>
  <c r="AE199" i="5"/>
  <c r="AL172" i="5"/>
  <c r="AJ266" i="5"/>
  <c r="AL266" i="5"/>
  <c r="AJ280" i="5"/>
  <c r="AL280" i="5"/>
  <c r="AJ229" i="5"/>
  <c r="AL169" i="5"/>
  <c r="AJ109" i="5"/>
  <c r="AL109" i="5"/>
  <c r="AN258" i="5"/>
  <c r="AH243" i="5"/>
  <c r="AI243" i="5" s="1"/>
  <c r="AL243" i="5" s="1"/>
  <c r="AD243" i="5"/>
  <c r="AE243" i="5"/>
  <c r="AD216" i="5"/>
  <c r="AE216" i="5"/>
  <c r="AH216" i="5"/>
  <c r="AI216" i="5" s="1"/>
  <c r="AL216" i="5" s="1"/>
  <c r="AL189" i="5"/>
  <c r="AH166" i="5"/>
  <c r="AI166" i="5" s="1"/>
  <c r="AL166" i="5" s="1"/>
  <c r="AE166" i="5"/>
  <c r="AD166" i="5"/>
  <c r="AJ137" i="5"/>
  <c r="AL137" i="5"/>
  <c r="AJ106" i="5"/>
  <c r="AL106" i="5"/>
  <c r="AN302" i="5"/>
  <c r="AH283" i="5"/>
  <c r="AI283" i="5" s="1"/>
  <c r="AE283" i="5"/>
  <c r="AN283" i="5" s="1"/>
  <c r="AJ237" i="5"/>
  <c r="AL237" i="5"/>
  <c r="AN112" i="5"/>
  <c r="AD272" i="5"/>
  <c r="AE272" i="5"/>
  <c r="AH272" i="5"/>
  <c r="AI272" i="5" s="1"/>
  <c r="AJ272" i="5" s="1"/>
  <c r="AJ242" i="5"/>
  <c r="AL242" i="5"/>
  <c r="AL218" i="5"/>
  <c r="AJ218" i="5"/>
  <c r="AJ300" i="5"/>
  <c r="AL279" i="5"/>
  <c r="AD255" i="5"/>
  <c r="AE255" i="5"/>
  <c r="AN255" i="5" s="1"/>
  <c r="AH255" i="5"/>
  <c r="AI255" i="5" s="1"/>
  <c r="AJ215" i="5"/>
  <c r="AN63" i="5"/>
  <c r="AJ268" i="5"/>
  <c r="AL268" i="5"/>
  <c r="AL252" i="5"/>
  <c r="AJ252" i="5"/>
  <c r="AE307" i="5"/>
  <c r="AN307" i="5" s="1"/>
  <c r="AH307" i="5"/>
  <c r="AI307" i="5" s="1"/>
  <c r="AL307" i="5" s="1"/>
  <c r="AD307" i="5"/>
  <c r="AJ285" i="5"/>
  <c r="AL285" i="5"/>
  <c r="AE268" i="5"/>
  <c r="AN268" i="5" s="1"/>
  <c r="AL206" i="5"/>
  <c r="AJ206" i="5"/>
  <c r="AL191" i="5"/>
  <c r="AJ191" i="5"/>
  <c r="AJ88" i="5"/>
  <c r="AL88" i="5"/>
  <c r="AL223" i="5"/>
  <c r="AJ223" i="5"/>
  <c r="AJ158" i="5"/>
  <c r="AL158" i="5"/>
  <c r="AJ148" i="5"/>
  <c r="AN284" i="5"/>
  <c r="AD194" i="5"/>
  <c r="AE194" i="5"/>
  <c r="AH194" i="5"/>
  <c r="AI194" i="5" s="1"/>
  <c r="AE262" i="5"/>
  <c r="AD262" i="5"/>
  <c r="AD214" i="5"/>
  <c r="AE214" i="5"/>
  <c r="AH214" i="5"/>
  <c r="AI214" i="5" s="1"/>
  <c r="AH289" i="5"/>
  <c r="AI289" i="5" s="1"/>
  <c r="AL289" i="5" s="1"/>
  <c r="AD289" i="5"/>
  <c r="AE289" i="5"/>
  <c r="AL244" i="5"/>
  <c r="AL74" i="5"/>
  <c r="AN158" i="5"/>
  <c r="AJ262" i="5"/>
  <c r="AJ292" i="5"/>
  <c r="AL292" i="5"/>
  <c r="AE200" i="5"/>
  <c r="AH200" i="5"/>
  <c r="AI200" i="5" s="1"/>
  <c r="AJ200" i="5" s="1"/>
  <c r="AD200" i="5"/>
  <c r="AL286" i="5"/>
  <c r="AJ304" i="5"/>
  <c r="AL304" i="5"/>
  <c r="AJ236" i="5"/>
  <c r="AL236" i="5"/>
  <c r="AN290" i="5"/>
  <c r="AJ295" i="5"/>
  <c r="AH262" i="5"/>
  <c r="AI262" i="5" s="1"/>
  <c r="AL262" i="5" s="1"/>
  <c r="AJ284" i="5"/>
  <c r="AN236" i="5"/>
  <c r="AN191" i="5"/>
  <c r="AL174" i="5"/>
  <c r="AJ174" i="5"/>
  <c r="AE161" i="5"/>
  <c r="AD161" i="5"/>
  <c r="AH161" i="5"/>
  <c r="AI161" i="5" s="1"/>
  <c r="AL161" i="5" s="1"/>
  <c r="AD130" i="5"/>
  <c r="AN130" i="5" s="1"/>
  <c r="AE130" i="5"/>
  <c r="AH130" i="5"/>
  <c r="AI130" i="5" s="1"/>
  <c r="AD274" i="5"/>
  <c r="AE274" i="5"/>
  <c r="AJ256" i="5"/>
  <c r="AL256" i="5"/>
  <c r="AJ254" i="5"/>
  <c r="AL254" i="5"/>
  <c r="AH177" i="5"/>
  <c r="AI177" i="5" s="1"/>
  <c r="AJ177" i="5" s="1"/>
  <c r="AD177" i="5"/>
  <c r="AN177" i="5" s="1"/>
  <c r="AN106" i="5"/>
  <c r="AL103" i="5"/>
  <c r="AJ103" i="5"/>
  <c r="AH82" i="5"/>
  <c r="AI82" i="5" s="1"/>
  <c r="AD82" i="5"/>
  <c r="AE82" i="5"/>
  <c r="AL288" i="5"/>
  <c r="AJ186" i="5"/>
  <c r="AL186" i="5"/>
  <c r="AE231" i="5"/>
  <c r="AH231" i="5"/>
  <c r="AI231" i="5" s="1"/>
  <c r="AL231" i="5" s="1"/>
  <c r="AL181" i="5"/>
  <c r="AJ181" i="5"/>
  <c r="AN297" i="5"/>
  <c r="AD279" i="5"/>
  <c r="AE279" i="5"/>
  <c r="AE293" i="5"/>
  <c r="AJ275" i="5"/>
  <c r="AL273" i="5"/>
  <c r="AD252" i="5"/>
  <c r="AN252" i="5" s="1"/>
  <c r="AE246" i="5"/>
  <c r="AN246" i="5" s="1"/>
  <c r="AJ168" i="5"/>
  <c r="AL168" i="5"/>
  <c r="AJ151" i="5"/>
  <c r="AL151" i="5"/>
  <c r="AD293" i="5"/>
  <c r="AN293" i="5" s="1"/>
  <c r="AH291" i="5"/>
  <c r="AI291" i="5" s="1"/>
  <c r="AL291" i="5" s="1"/>
  <c r="AJ282" i="5"/>
  <c r="AL282" i="5"/>
  <c r="AN237" i="5"/>
  <c r="AL235" i="5"/>
  <c r="AJ293" i="5"/>
  <c r="AL293" i="5"/>
  <c r="AE282" i="5"/>
  <c r="AN273" i="5"/>
  <c r="AD160" i="5"/>
  <c r="AE160" i="5"/>
  <c r="AH160" i="5"/>
  <c r="AI160" i="5" s="1"/>
  <c r="AL215" i="5"/>
  <c r="AD286" i="5"/>
  <c r="AE286" i="5"/>
  <c r="AD282" i="5"/>
  <c r="AN282" i="5" s="1"/>
  <c r="AD117" i="5"/>
  <c r="AN117" i="5" s="1"/>
  <c r="AE117" i="5"/>
  <c r="AH117" i="5"/>
  <c r="AI117" i="5" s="1"/>
  <c r="AL117" i="5" s="1"/>
  <c r="AE291" i="5"/>
  <c r="AN291" i="5" s="1"/>
  <c r="AL287" i="5"/>
  <c r="AJ269" i="5"/>
  <c r="AL269" i="5"/>
  <c r="AJ265" i="5"/>
  <c r="AL265" i="5"/>
  <c r="AN249" i="5"/>
  <c r="AL230" i="5"/>
  <c r="AL210" i="5"/>
  <c r="AJ224" i="5"/>
  <c r="AL224" i="5"/>
  <c r="AL165" i="5"/>
  <c r="AJ165" i="5"/>
  <c r="AJ257" i="5"/>
  <c r="AD275" i="5"/>
  <c r="AE275" i="5"/>
  <c r="AH198" i="5"/>
  <c r="AI198" i="5" s="1"/>
  <c r="AD198" i="5"/>
  <c r="AN198" i="5" s="1"/>
  <c r="AE198" i="5"/>
  <c r="AL195" i="5"/>
  <c r="AD102" i="5"/>
  <c r="AN102" i="5" s="1"/>
  <c r="AE102" i="5"/>
  <c r="AH102" i="5"/>
  <c r="AI102" i="5" s="1"/>
  <c r="AL69" i="5"/>
  <c r="AD303" i="5"/>
  <c r="AE303" i="5"/>
  <c r="AJ278" i="5"/>
  <c r="AJ122" i="5"/>
  <c r="AL119" i="5"/>
  <c r="AJ119" i="5"/>
  <c r="AN294" i="5"/>
  <c r="AE183" i="5"/>
  <c r="AN183" i="5" s="1"/>
  <c r="AH183" i="5"/>
  <c r="AI183" i="5" s="1"/>
  <c r="AJ183" i="5" s="1"/>
  <c r="AJ150" i="5"/>
  <c r="AL75" i="5"/>
  <c r="AJ75" i="5"/>
  <c r="AJ113" i="5"/>
  <c r="AL113" i="5"/>
  <c r="AD259" i="5"/>
  <c r="AE259" i="5"/>
  <c r="AN257" i="5"/>
  <c r="AL175" i="5"/>
  <c r="AJ83" i="5"/>
  <c r="AL83" i="5"/>
  <c r="AJ307" i="5"/>
  <c r="AL299" i="5"/>
  <c r="AE156" i="5"/>
  <c r="AN156" i="5" s="1"/>
  <c r="AH156" i="5"/>
  <c r="AI156" i="5" s="1"/>
  <c r="AD156" i="5"/>
  <c r="AE271" i="5"/>
  <c r="AN271" i="5" s="1"/>
  <c r="AH271" i="5"/>
  <c r="AI271" i="5" s="1"/>
  <c r="AL271" i="5" s="1"/>
  <c r="AD159" i="5"/>
  <c r="AE159" i="5"/>
  <c r="AH159" i="5"/>
  <c r="AI159" i="5" s="1"/>
  <c r="AD136" i="5"/>
  <c r="AE136" i="5"/>
  <c r="AH136" i="5"/>
  <c r="AI136" i="5" s="1"/>
  <c r="AL136" i="5" s="1"/>
  <c r="AJ294" i="5"/>
  <c r="AN232" i="5"/>
  <c r="AJ227" i="5"/>
  <c r="AN305" i="5"/>
  <c r="AJ232" i="5"/>
  <c r="AL302" i="5"/>
  <c r="AH274" i="5"/>
  <c r="AI274" i="5" s="1"/>
  <c r="AJ274" i="5" s="1"/>
  <c r="AN253" i="5"/>
  <c r="AD219" i="5"/>
  <c r="AE219" i="5"/>
  <c r="AN212" i="5"/>
  <c r="AJ138" i="5"/>
  <c r="AL138" i="5"/>
  <c r="AL124" i="5"/>
  <c r="AD202" i="5"/>
  <c r="AN202" i="5" s="1"/>
  <c r="AE202" i="5"/>
  <c r="AH202" i="5"/>
  <c r="AI202" i="5" s="1"/>
  <c r="AJ202" i="5" s="1"/>
  <c r="AL261" i="5"/>
  <c r="AN250" i="5"/>
  <c r="AH239" i="5"/>
  <c r="AI239" i="5" s="1"/>
  <c r="AL239" i="5" s="1"/>
  <c r="AD239" i="5"/>
  <c r="AE239" i="5"/>
  <c r="AD237" i="5"/>
  <c r="AE237" i="5"/>
  <c r="AE288" i="5"/>
  <c r="AN288" i="5" s="1"/>
  <c r="AN209" i="5"/>
  <c r="AD187" i="5"/>
  <c r="AE187" i="5"/>
  <c r="AH187" i="5"/>
  <c r="AI187" i="5" s="1"/>
  <c r="AD174" i="5"/>
  <c r="AE174" i="5"/>
  <c r="AJ171" i="5"/>
  <c r="AL171" i="5"/>
  <c r="AL133" i="5"/>
  <c r="AJ133" i="5"/>
  <c r="AN113" i="5"/>
  <c r="AE260" i="5"/>
  <c r="AH260" i="5"/>
  <c r="AI260" i="5" s="1"/>
  <c r="AL240" i="5"/>
  <c r="AD111" i="5"/>
  <c r="AE111" i="5"/>
  <c r="AH111" i="5"/>
  <c r="AI111" i="5" s="1"/>
  <c r="AJ111" i="5" s="1"/>
  <c r="AJ250" i="5"/>
  <c r="AL250" i="5"/>
  <c r="AH228" i="5"/>
  <c r="AI228" i="5" s="1"/>
  <c r="AJ228" i="5" s="1"/>
  <c r="AD228" i="5"/>
  <c r="AE228" i="5"/>
  <c r="AD193" i="5"/>
  <c r="AE193" i="5"/>
  <c r="AH193" i="5"/>
  <c r="AI193" i="5" s="1"/>
  <c r="AL193" i="5" s="1"/>
  <c r="AN168" i="5"/>
  <c r="AL152" i="5"/>
  <c r="AJ152" i="5"/>
  <c r="AD150" i="5"/>
  <c r="AN150" i="5" s="1"/>
  <c r="AH150" i="5"/>
  <c r="AI150" i="5" s="1"/>
  <c r="AL150" i="5" s="1"/>
  <c r="AN123" i="5"/>
  <c r="AL97" i="5"/>
  <c r="AE59" i="5"/>
  <c r="AH59" i="5"/>
  <c r="AI59" i="5" s="1"/>
  <c r="AL59" i="5" s="1"/>
  <c r="AD59" i="5"/>
  <c r="AJ245" i="5"/>
  <c r="AL245" i="5"/>
  <c r="AN240" i="5"/>
  <c r="AJ203" i="5"/>
  <c r="AL203" i="5"/>
  <c r="AD197" i="5"/>
  <c r="AE197" i="5"/>
  <c r="AJ123" i="5"/>
  <c r="AL123" i="5"/>
  <c r="AD80" i="5"/>
  <c r="AN80" i="5" s="1"/>
  <c r="AE80" i="5"/>
  <c r="AH80" i="5"/>
  <c r="AI80" i="5" s="1"/>
  <c r="AL80" i="5" s="1"/>
  <c r="AD235" i="5"/>
  <c r="AN235" i="5" s="1"/>
  <c r="AE235" i="5"/>
  <c r="AN224" i="5"/>
  <c r="AH217" i="5"/>
  <c r="AI217" i="5" s="1"/>
  <c r="AD217" i="5"/>
  <c r="AN217" i="5" s="1"/>
  <c r="AJ211" i="5"/>
  <c r="AD178" i="5"/>
  <c r="AH178" i="5"/>
  <c r="AI178" i="5" s="1"/>
  <c r="AL178" i="5" s="1"/>
  <c r="AE178" i="5"/>
  <c r="AH157" i="5"/>
  <c r="AI157" i="5" s="1"/>
  <c r="AJ157" i="5" s="1"/>
  <c r="AD157" i="5"/>
  <c r="AE157" i="5"/>
  <c r="AL149" i="5"/>
  <c r="AD147" i="5"/>
  <c r="AN147" i="5" s="1"/>
  <c r="AE147" i="5"/>
  <c r="AH164" i="5"/>
  <c r="AI164" i="5" s="1"/>
  <c r="AE164" i="5"/>
  <c r="AN164" i="5" s="1"/>
  <c r="AE133" i="5"/>
  <c r="AD133" i="5"/>
  <c r="AN133" i="5" s="1"/>
  <c r="AJ125" i="5"/>
  <c r="AL125" i="5"/>
  <c r="AH90" i="5"/>
  <c r="AI90" i="5" s="1"/>
  <c r="AJ90" i="5" s="1"/>
  <c r="AD90" i="5"/>
  <c r="AN181" i="5"/>
  <c r="AJ58" i="5"/>
  <c r="AL58" i="5"/>
  <c r="AE281" i="5"/>
  <c r="AN281" i="5" s="1"/>
  <c r="AH281" i="5"/>
  <c r="AI281" i="5" s="1"/>
  <c r="AN266" i="5"/>
  <c r="AD238" i="5"/>
  <c r="AE238" i="5"/>
  <c r="AH238" i="5"/>
  <c r="AI238" i="5" s="1"/>
  <c r="AL238" i="5" s="1"/>
  <c r="AJ196" i="5"/>
  <c r="AL196" i="5"/>
  <c r="AJ161" i="5"/>
  <c r="AL146" i="5"/>
  <c r="AJ234" i="5"/>
  <c r="AL234" i="5"/>
  <c r="AN218" i="5"/>
  <c r="AJ216" i="5"/>
  <c r="AD211" i="5"/>
  <c r="AN211" i="5" s="1"/>
  <c r="AH211" i="5"/>
  <c r="AI211" i="5" s="1"/>
  <c r="AL211" i="5" s="1"/>
  <c r="AE201" i="5"/>
  <c r="AN201" i="5" s="1"/>
  <c r="AH201" i="5"/>
  <c r="AI201" i="5" s="1"/>
  <c r="AL201" i="5" s="1"/>
  <c r="AJ194" i="5"/>
  <c r="AL194" i="5"/>
  <c r="AD186" i="5"/>
  <c r="AE186" i="5"/>
  <c r="AN148" i="5"/>
  <c r="AD292" i="5"/>
  <c r="AE292" i="5"/>
  <c r="AH267" i="5"/>
  <c r="AI267" i="5" s="1"/>
  <c r="AD267" i="5"/>
  <c r="AN267" i="5" s="1"/>
  <c r="AJ276" i="5"/>
  <c r="AL225" i="5"/>
  <c r="AJ225" i="5"/>
  <c r="AN172" i="5"/>
  <c r="AL63" i="5"/>
  <c r="AL259" i="5"/>
  <c r="AE233" i="5"/>
  <c r="AN233" i="5" s="1"/>
  <c r="AH233" i="5"/>
  <c r="AI233" i="5" s="1"/>
  <c r="AL170" i="5"/>
  <c r="AH110" i="5"/>
  <c r="AI110" i="5" s="1"/>
  <c r="AD110" i="5"/>
  <c r="AE110" i="5"/>
  <c r="AE87" i="5"/>
  <c r="AH87" i="5"/>
  <c r="AI87" i="5" s="1"/>
  <c r="AL87" i="5" s="1"/>
  <c r="AD87" i="5"/>
  <c r="AN280" i="5"/>
  <c r="AN260" i="5"/>
  <c r="AH207" i="5"/>
  <c r="AI207" i="5" s="1"/>
  <c r="AL207" i="5" s="1"/>
  <c r="AD207" i="5"/>
  <c r="AE207" i="5"/>
  <c r="AJ112" i="5"/>
  <c r="AL112" i="5"/>
  <c r="AD75" i="5"/>
  <c r="AE75" i="5"/>
  <c r="AJ197" i="5"/>
  <c r="AL197" i="5"/>
  <c r="AE143" i="5"/>
  <c r="AN143" i="5" s="1"/>
  <c r="AH143" i="5"/>
  <c r="AI143" i="5" s="1"/>
  <c r="AL143" i="5" s="1"/>
  <c r="AD141" i="5"/>
  <c r="AN141" i="5" s="1"/>
  <c r="AE141" i="5"/>
  <c r="AL192" i="5"/>
  <c r="AL185" i="5"/>
  <c r="AE171" i="5"/>
  <c r="AD171" i="5"/>
  <c r="AD167" i="5"/>
  <c r="AE167" i="5"/>
  <c r="AJ155" i="5"/>
  <c r="AL155" i="5"/>
  <c r="AN231" i="5"/>
  <c r="AL213" i="5"/>
  <c r="AN64" i="5"/>
  <c r="AE189" i="5"/>
  <c r="AD189" i="5"/>
  <c r="AD169" i="5"/>
  <c r="AN169" i="5" s="1"/>
  <c r="AE169" i="5"/>
  <c r="AD126" i="5"/>
  <c r="AN126" i="5" s="1"/>
  <c r="AE126" i="5"/>
  <c r="AH126" i="5"/>
  <c r="AI126" i="5" s="1"/>
  <c r="AL126" i="5" s="1"/>
  <c r="AD108" i="5"/>
  <c r="AN108" i="5" s="1"/>
  <c r="AE108" i="5"/>
  <c r="AH108" i="5"/>
  <c r="AI108" i="5" s="1"/>
  <c r="AJ108" i="5" s="1"/>
  <c r="AH84" i="5"/>
  <c r="AI84" i="5" s="1"/>
  <c r="AL84" i="5" s="1"/>
  <c r="AD84" i="5"/>
  <c r="AE84" i="5"/>
  <c r="AJ81" i="5"/>
  <c r="AL81" i="5"/>
  <c r="AD71" i="5"/>
  <c r="AN71" i="5" s="1"/>
  <c r="AE71" i="5"/>
  <c r="AH71" i="5"/>
  <c r="AI71" i="5" s="1"/>
  <c r="AL71" i="5" s="1"/>
  <c r="AJ176" i="5"/>
  <c r="AL176" i="5"/>
  <c r="AL92" i="5"/>
  <c r="AD244" i="5"/>
  <c r="AE244" i="5"/>
  <c r="AD99" i="5"/>
  <c r="AN99" i="5" s="1"/>
  <c r="AE99" i="5"/>
  <c r="AH99" i="5"/>
  <c r="AI99" i="5" s="1"/>
  <c r="AL99" i="5" s="1"/>
  <c r="AD210" i="5"/>
  <c r="AE210" i="5"/>
  <c r="AD146" i="5"/>
  <c r="AN146" i="5" s="1"/>
  <c r="AE146" i="5"/>
  <c r="AH121" i="5"/>
  <c r="AI121" i="5" s="1"/>
  <c r="AJ121" i="5" s="1"/>
  <c r="AE121" i="5"/>
  <c r="AD121" i="5"/>
  <c r="AL114" i="5"/>
  <c r="AN229" i="5"/>
  <c r="AN131" i="5"/>
  <c r="AJ78" i="5"/>
  <c r="AL78" i="5"/>
  <c r="AD62" i="5"/>
  <c r="AE62" i="5"/>
  <c r="AH62" i="5"/>
  <c r="AI62" i="5" s="1"/>
  <c r="AJ62" i="5" s="1"/>
  <c r="AN215" i="5"/>
  <c r="AN206" i="5"/>
  <c r="AJ116" i="5"/>
  <c r="AL116" i="5"/>
  <c r="AD103" i="5"/>
  <c r="AE103" i="5"/>
  <c r="AJ179" i="5"/>
  <c r="AL179" i="5"/>
  <c r="AD98" i="5"/>
  <c r="AN98" i="5" s="1"/>
  <c r="AE98" i="5"/>
  <c r="AH98" i="5"/>
  <c r="AI98" i="5" s="1"/>
  <c r="AL98" i="5" s="1"/>
  <c r="AD70" i="5"/>
  <c r="AE70" i="5"/>
  <c r="AH70" i="5"/>
  <c r="AI70" i="5" s="1"/>
  <c r="AL70" i="5" s="1"/>
  <c r="AD55" i="5"/>
  <c r="AE55" i="5"/>
  <c r="AJ89" i="5"/>
  <c r="AJ173" i="5"/>
  <c r="AD153" i="5"/>
  <c r="AN153" i="5" s="1"/>
  <c r="AH153" i="5"/>
  <c r="AI153" i="5" s="1"/>
  <c r="AL153" i="5" s="1"/>
  <c r="AL96" i="5"/>
  <c r="AH93" i="5"/>
  <c r="AI93" i="5" s="1"/>
  <c r="AJ93" i="5" s="1"/>
  <c r="AE93" i="5"/>
  <c r="AN93" i="5" s="1"/>
  <c r="AN134" i="5"/>
  <c r="AE115" i="5"/>
  <c r="AN115" i="5" s="1"/>
  <c r="AH115" i="5"/>
  <c r="AI115" i="5" s="1"/>
  <c r="AL115" i="5" s="1"/>
  <c r="AN152" i="5"/>
  <c r="AL120" i="5"/>
  <c r="AD89" i="5"/>
  <c r="AE89" i="5"/>
  <c r="AH89" i="5"/>
  <c r="AI89" i="5" s="1"/>
  <c r="AL89" i="5" s="1"/>
  <c r="AL68" i="5"/>
  <c r="AH65" i="5"/>
  <c r="AI65" i="5" s="1"/>
  <c r="AJ65" i="5" s="1"/>
  <c r="AE65" i="5"/>
  <c r="AN65" i="5" s="1"/>
  <c r="AN196" i="5"/>
  <c r="AJ162" i="5"/>
  <c r="AJ139" i="5"/>
  <c r="AJ127" i="5"/>
  <c r="AD74" i="5"/>
  <c r="AE74" i="5"/>
  <c r="AE184" i="5"/>
  <c r="AN184" i="5" s="1"/>
  <c r="AH184" i="5"/>
  <c r="AI184" i="5" s="1"/>
  <c r="AJ184" i="5" s="1"/>
  <c r="AL105" i="5"/>
  <c r="AN90" i="5"/>
  <c r="AD85" i="5"/>
  <c r="AE85" i="5"/>
  <c r="AD83" i="5"/>
  <c r="AE83" i="5"/>
  <c r="AL77" i="5"/>
  <c r="AL180" i="5"/>
  <c r="AD154" i="5"/>
  <c r="AE154" i="5"/>
  <c r="AD139" i="5"/>
  <c r="AE139" i="5"/>
  <c r="AL135" i="5"/>
  <c r="AD127" i="5"/>
  <c r="AN127" i="5" s="1"/>
  <c r="AE127" i="5"/>
  <c r="AJ101" i="5"/>
  <c r="AE227" i="5"/>
  <c r="AN227" i="5" s="1"/>
  <c r="AL183" i="5"/>
  <c r="AH149" i="5"/>
  <c r="AI149" i="5" s="1"/>
  <c r="AJ149" i="5" s="1"/>
  <c r="AD149" i="5"/>
  <c r="AE149" i="5"/>
  <c r="AE105" i="5"/>
  <c r="AD105" i="5"/>
  <c r="AE77" i="5"/>
  <c r="AD77" i="5"/>
  <c r="AN77" i="5" s="1"/>
  <c r="AJ73" i="5"/>
  <c r="AN213" i="5"/>
  <c r="AL163" i="5"/>
  <c r="AJ163" i="5"/>
  <c r="AD125" i="5"/>
  <c r="AE125" i="5"/>
  <c r="AL86" i="5"/>
  <c r="AH60" i="5"/>
  <c r="AI60" i="5" s="1"/>
  <c r="AJ60" i="5" s="1"/>
  <c r="AJ140" i="5"/>
  <c r="AL140" i="5"/>
  <c r="AL62" i="5"/>
  <c r="AL79" i="5"/>
  <c r="AN155" i="5"/>
  <c r="AD97" i="5"/>
  <c r="AE97" i="5"/>
  <c r="AD69" i="5"/>
  <c r="AE69" i="5"/>
  <c r="AE128" i="5"/>
  <c r="AN128" i="5" s="1"/>
  <c r="AH128" i="5"/>
  <c r="AI128" i="5" s="1"/>
  <c r="AL128" i="5" s="1"/>
  <c r="AE100" i="5"/>
  <c r="AN100" i="5" s="1"/>
  <c r="AH100" i="5"/>
  <c r="AI100" i="5" s="1"/>
  <c r="AL100" i="5" s="1"/>
  <c r="AE72" i="5"/>
  <c r="AN72" i="5" s="1"/>
  <c r="AH72" i="5"/>
  <c r="AI72" i="5" s="1"/>
  <c r="AJ71" i="5"/>
  <c r="AN180" i="5"/>
  <c r="AN124" i="5"/>
  <c r="AL118" i="5"/>
  <c r="AL65" i="5"/>
  <c r="AL54" i="5"/>
  <c r="AJ190" i="5"/>
  <c r="AJ144" i="5" l="1"/>
  <c r="AN103" i="5"/>
  <c r="AL251" i="5"/>
  <c r="AN210" i="5"/>
  <c r="AJ94" i="5"/>
  <c r="AL274" i="5"/>
  <c r="AL263" i="5"/>
  <c r="AL129" i="5"/>
  <c r="AL111" i="5"/>
  <c r="AL249" i="5"/>
  <c r="AJ188" i="5"/>
  <c r="AJ132" i="5"/>
  <c r="AN154" i="5"/>
  <c r="AN74" i="5"/>
  <c r="AL107" i="5"/>
  <c r="AN244" i="5"/>
  <c r="AN75" i="5"/>
  <c r="AN87" i="5"/>
  <c r="AN59" i="5"/>
  <c r="AN193" i="5"/>
  <c r="AN228" i="5"/>
  <c r="AN174" i="5"/>
  <c r="AN219" i="5"/>
  <c r="AJ193" i="5"/>
  <c r="AL246" i="5"/>
  <c r="AN161" i="5"/>
  <c r="AN200" i="5"/>
  <c r="AL272" i="5"/>
  <c r="AJ201" i="5"/>
  <c r="AJ231" i="5"/>
  <c r="AJ306" i="5"/>
  <c r="AN105" i="5"/>
  <c r="AN121" i="5"/>
  <c r="AN171" i="5"/>
  <c r="AN262" i="5"/>
  <c r="AN166" i="5"/>
  <c r="AN243" i="5"/>
  <c r="AL277" i="5"/>
  <c r="AN251" i="5"/>
  <c r="AN58" i="5"/>
  <c r="AN61" i="5"/>
  <c r="AJ104" i="5"/>
  <c r="AN188" i="5"/>
  <c r="AN62" i="5"/>
  <c r="AN82" i="5"/>
  <c r="AN85" i="5"/>
  <c r="AJ66" i="5"/>
  <c r="AJ80" i="5"/>
  <c r="AL56" i="5"/>
  <c r="AL57" i="5"/>
  <c r="AJ70" i="5"/>
  <c r="AN167" i="5"/>
  <c r="AJ267" i="5"/>
  <c r="AL267" i="5"/>
  <c r="AJ128" i="5"/>
  <c r="AN110" i="5"/>
  <c r="AJ159" i="5"/>
  <c r="AL159" i="5"/>
  <c r="AN97" i="5"/>
  <c r="AN111" i="5"/>
  <c r="AN289" i="5"/>
  <c r="AL228" i="5"/>
  <c r="AJ255" i="5"/>
  <c r="AL255" i="5"/>
  <c r="AL90" i="5"/>
  <c r="AL157" i="5"/>
  <c r="AJ233" i="5"/>
  <c r="AL233" i="5"/>
  <c r="AN274" i="5"/>
  <c r="AN279" i="5"/>
  <c r="AJ126" i="5"/>
  <c r="AN149" i="5"/>
  <c r="AL217" i="5"/>
  <c r="AJ217" i="5"/>
  <c r="AJ153" i="5"/>
  <c r="AL93" i="5"/>
  <c r="AN189" i="5"/>
  <c r="AJ214" i="5"/>
  <c r="AL214" i="5"/>
  <c r="AN207" i="5"/>
  <c r="AN259" i="5"/>
  <c r="AN159" i="5"/>
  <c r="AJ87" i="5"/>
  <c r="AJ115" i="5"/>
  <c r="AJ130" i="5"/>
  <c r="AL130" i="5"/>
  <c r="AJ59" i="5"/>
  <c r="AJ156" i="5"/>
  <c r="AL156" i="5"/>
  <c r="AN214" i="5"/>
  <c r="AJ291" i="5"/>
  <c r="AJ84" i="5"/>
  <c r="AL121" i="5"/>
  <c r="AJ99" i="5"/>
  <c r="AJ207" i="5"/>
  <c r="AJ178" i="5"/>
  <c r="AN286" i="5"/>
  <c r="AJ289" i="5"/>
  <c r="AN69" i="5"/>
  <c r="AJ117" i="5"/>
  <c r="AJ243" i="5"/>
  <c r="AJ82" i="5"/>
  <c r="AL82" i="5"/>
  <c r="AL108" i="5"/>
  <c r="AN239" i="5"/>
  <c r="AJ136" i="5"/>
  <c r="AL184" i="5"/>
  <c r="AN186" i="5"/>
  <c r="AJ271" i="5"/>
  <c r="AN194" i="5"/>
  <c r="AN216" i="5"/>
  <c r="AL281" i="5"/>
  <c r="AJ281" i="5"/>
  <c r="AJ283" i="5"/>
  <c r="AL283" i="5"/>
  <c r="AN136" i="5"/>
  <c r="AN275" i="5"/>
  <c r="AJ143" i="5"/>
  <c r="AJ260" i="5"/>
  <c r="AL260" i="5"/>
  <c r="AJ238" i="5"/>
  <c r="AL177" i="5"/>
  <c r="AN139" i="5"/>
  <c r="AN160" i="5"/>
  <c r="AJ100" i="5"/>
  <c r="AL60" i="5"/>
  <c r="AL200" i="5"/>
  <c r="AN272" i="5"/>
  <c r="AN83" i="5"/>
  <c r="AN197" i="5"/>
  <c r="AL202" i="5"/>
  <c r="AN84" i="5"/>
  <c r="AJ187" i="5"/>
  <c r="AL187" i="5"/>
  <c r="AN264" i="5"/>
  <c r="AN292" i="5"/>
  <c r="AN178" i="5"/>
  <c r="AJ166" i="5"/>
  <c r="AL160" i="5"/>
  <c r="AJ160" i="5"/>
  <c r="AN89" i="5"/>
  <c r="AN125" i="5"/>
  <c r="AN70" i="5"/>
  <c r="AJ199" i="5"/>
  <c r="AL199" i="5"/>
  <c r="AN238" i="5"/>
  <c r="AJ102" i="5"/>
  <c r="AL102" i="5"/>
  <c r="AN157" i="5"/>
  <c r="AN187" i="5"/>
  <c r="AJ98" i="5"/>
  <c r="AL198" i="5"/>
  <c r="AJ198" i="5"/>
  <c r="AJ110" i="5"/>
  <c r="AL110" i="5"/>
  <c r="AJ164" i="5"/>
  <c r="AL164" i="5"/>
  <c r="AN55" i="5"/>
  <c r="AJ72" i="5"/>
  <c r="AL72" i="5"/>
  <c r="AJ239" i="5"/>
  <c r="AN303" i="5"/>
  <c r="Q5" i="56" l="1"/>
  <c r="Q5" i="25"/>
  <c r="T81" i="20" l="1"/>
  <c r="V81" i="20"/>
  <c r="Y81" i="20"/>
  <c r="AD81" i="20"/>
  <c r="AE81" i="20"/>
  <c r="T82" i="20"/>
  <c r="AD82" i="20" s="1"/>
  <c r="V82" i="20"/>
  <c r="Y82" i="20"/>
  <c r="AF82" i="20"/>
  <c r="AG82" i="20" s="1"/>
  <c r="AK82" i="20"/>
  <c r="AM82" i="20"/>
  <c r="T83" i="20"/>
  <c r="AM83" i="20" s="1"/>
  <c r="V83" i="20"/>
  <c r="Y83" i="20"/>
  <c r="AF83" i="20"/>
  <c r="AG83" i="20" s="1"/>
  <c r="AK83" i="20"/>
  <c r="T84" i="20"/>
  <c r="AE84" i="20" s="1"/>
  <c r="V84" i="20"/>
  <c r="Y84" i="20"/>
  <c r="AF84" i="20"/>
  <c r="AG84" i="20" s="1"/>
  <c r="AK84" i="20"/>
  <c r="T85" i="20"/>
  <c r="AM85" i="20" s="1"/>
  <c r="V85" i="20"/>
  <c r="Y85" i="20"/>
  <c r="AF85" i="20"/>
  <c r="AG85" i="20" s="1"/>
  <c r="AK85" i="20"/>
  <c r="T86" i="20"/>
  <c r="AD86" i="20" s="1"/>
  <c r="V86" i="20"/>
  <c r="Y86" i="20"/>
  <c r="AF86" i="20"/>
  <c r="AG86" i="20" s="1"/>
  <c r="AK86" i="20"/>
  <c r="T87" i="20"/>
  <c r="AD87" i="20" s="1"/>
  <c r="V87" i="20"/>
  <c r="Y87" i="20"/>
  <c r="T88" i="20"/>
  <c r="AM88" i="20" s="1"/>
  <c r="V88" i="20"/>
  <c r="Y88" i="20"/>
  <c r="AD88" i="20"/>
  <c r="AF88" i="20"/>
  <c r="AG88" i="20" s="1"/>
  <c r="AK88" i="20"/>
  <c r="T89" i="20"/>
  <c r="AM89" i="20" s="1"/>
  <c r="V89" i="20"/>
  <c r="Y89" i="20"/>
  <c r="AF89" i="20"/>
  <c r="AG89" i="20" s="1"/>
  <c r="AK89" i="20"/>
  <c r="T90" i="20"/>
  <c r="V90" i="20"/>
  <c r="Y90" i="20"/>
  <c r="AF90" i="20"/>
  <c r="AG90" i="20" s="1"/>
  <c r="AK90" i="20"/>
  <c r="T91" i="20"/>
  <c r="AD91" i="20" s="1"/>
  <c r="V91" i="20"/>
  <c r="Y91" i="20"/>
  <c r="AF91" i="20"/>
  <c r="AG91" i="20" s="1"/>
  <c r="AK91" i="20"/>
  <c r="T92" i="20"/>
  <c r="AD92" i="20" s="1"/>
  <c r="V92" i="20"/>
  <c r="Y92" i="20"/>
  <c r="AF92" i="20"/>
  <c r="AG92" i="20" s="1"/>
  <c r="AK92" i="20"/>
  <c r="T93" i="20"/>
  <c r="AH93" i="20" s="1"/>
  <c r="AI93" i="20" s="1"/>
  <c r="V93" i="20"/>
  <c r="Y93" i="20"/>
  <c r="AD93" i="20"/>
  <c r="AE93" i="20"/>
  <c r="AF93" i="20"/>
  <c r="AG93" i="20" s="1"/>
  <c r="AK93" i="20"/>
  <c r="AM93" i="20"/>
  <c r="T94" i="20"/>
  <c r="AD94" i="20" s="1"/>
  <c r="V94" i="20"/>
  <c r="Y94" i="20"/>
  <c r="AF94" i="20"/>
  <c r="AG94" i="20" s="1"/>
  <c r="AK94" i="20"/>
  <c r="T95" i="20"/>
  <c r="AD95" i="20" s="1"/>
  <c r="V95" i="20"/>
  <c r="Y95" i="20"/>
  <c r="AF95" i="20"/>
  <c r="AG95" i="20" s="1"/>
  <c r="AK95" i="20"/>
  <c r="AM95" i="20"/>
  <c r="T96" i="20"/>
  <c r="AE96" i="20" s="1"/>
  <c r="V96" i="20"/>
  <c r="Y96" i="20"/>
  <c r="AF96" i="20"/>
  <c r="AG96" i="20" s="1"/>
  <c r="AK96" i="20"/>
  <c r="T97" i="20"/>
  <c r="AM97" i="20" s="1"/>
  <c r="V97" i="20"/>
  <c r="Y97" i="20"/>
  <c r="AF97" i="20"/>
  <c r="AG97" i="20" s="1"/>
  <c r="AK97" i="20"/>
  <c r="T98" i="20"/>
  <c r="AD98" i="20" s="1"/>
  <c r="V98" i="20"/>
  <c r="Y98" i="20"/>
  <c r="T99" i="20"/>
  <c r="AE99" i="20" s="1"/>
  <c r="V99" i="20"/>
  <c r="Y99" i="20"/>
  <c r="AF99" i="20"/>
  <c r="AG99" i="20" s="1"/>
  <c r="AK99" i="20"/>
  <c r="T100" i="20"/>
  <c r="V100" i="20"/>
  <c r="Y100" i="20"/>
  <c r="T101" i="20"/>
  <c r="AE101" i="20" s="1"/>
  <c r="V101" i="20"/>
  <c r="Y101" i="20"/>
  <c r="T102" i="20"/>
  <c r="AH102" i="20" s="1"/>
  <c r="AI102" i="20" s="1"/>
  <c r="V102" i="20"/>
  <c r="Y102" i="20"/>
  <c r="AD102" i="20"/>
  <c r="AE102" i="20"/>
  <c r="AF102" i="20"/>
  <c r="AG102" i="20" s="1"/>
  <c r="AK102" i="20"/>
  <c r="AM102" i="20"/>
  <c r="T103" i="20"/>
  <c r="V103" i="20"/>
  <c r="Y103" i="20"/>
  <c r="AF103" i="20"/>
  <c r="AG103" i="20" s="1"/>
  <c r="AK103" i="20"/>
  <c r="T104" i="20"/>
  <c r="V104" i="20"/>
  <c r="Y104" i="20"/>
  <c r="T105" i="20"/>
  <c r="V105" i="20"/>
  <c r="Y105" i="20"/>
  <c r="T106" i="20"/>
  <c r="AH106" i="20" s="1"/>
  <c r="AI106" i="20" s="1"/>
  <c r="V106" i="20"/>
  <c r="Y106" i="20"/>
  <c r="AF106" i="20"/>
  <c r="AG106" i="20" s="1"/>
  <c r="AK106" i="20"/>
  <c r="T107" i="20"/>
  <c r="V107" i="20"/>
  <c r="Y107" i="20"/>
  <c r="T108" i="20"/>
  <c r="V108" i="20"/>
  <c r="Y108" i="20"/>
  <c r="T109" i="20"/>
  <c r="AH109" i="20" s="1"/>
  <c r="AI109" i="20" s="1"/>
  <c r="V109" i="20"/>
  <c r="Y109" i="20"/>
  <c r="AF109" i="20"/>
  <c r="AG109" i="20" s="1"/>
  <c r="AK109" i="20"/>
  <c r="T110" i="20"/>
  <c r="V110" i="20"/>
  <c r="Y110" i="20"/>
  <c r="AF110" i="20"/>
  <c r="AG110" i="20" s="1"/>
  <c r="AK110" i="20"/>
  <c r="T111" i="20"/>
  <c r="AE111" i="20" s="1"/>
  <c r="V111" i="20"/>
  <c r="Y111" i="20"/>
  <c r="AF111" i="20"/>
  <c r="AG111" i="20" s="1"/>
  <c r="AH111" i="20"/>
  <c r="AI111" i="20" s="1"/>
  <c r="AK111" i="20"/>
  <c r="AM111" i="20"/>
  <c r="T112" i="20"/>
  <c r="V112" i="20"/>
  <c r="Y112" i="20"/>
  <c r="AF112" i="20"/>
  <c r="AG112" i="20" s="1"/>
  <c r="AK112" i="20"/>
  <c r="AM112" i="20"/>
  <c r="T113" i="20"/>
  <c r="V113" i="20"/>
  <c r="Y113" i="20"/>
  <c r="AF113" i="20"/>
  <c r="AG113" i="20" s="1"/>
  <c r="AK113" i="20"/>
  <c r="AM113" i="20"/>
  <c r="T114" i="20"/>
  <c r="V114" i="20"/>
  <c r="Y114" i="20"/>
  <c r="AF114" i="20"/>
  <c r="AG114" i="20" s="1"/>
  <c r="AK114" i="20"/>
  <c r="T115" i="20"/>
  <c r="AM115" i="20" s="1"/>
  <c r="V115" i="20"/>
  <c r="Y115" i="20"/>
  <c r="AF115" i="20"/>
  <c r="AG115" i="20" s="1"/>
  <c r="AK115" i="20"/>
  <c r="T116" i="20"/>
  <c r="AE116" i="20" s="1"/>
  <c r="V116" i="20"/>
  <c r="Y116" i="20"/>
  <c r="AF116" i="20"/>
  <c r="AG116" i="20" s="1"/>
  <c r="AK116" i="20"/>
  <c r="AM116" i="20"/>
  <c r="T117" i="20"/>
  <c r="AE117" i="20" s="1"/>
  <c r="V117" i="20"/>
  <c r="Y117" i="20"/>
  <c r="AF117" i="20"/>
  <c r="AG117" i="20" s="1"/>
  <c r="AK117" i="20"/>
  <c r="T118" i="20"/>
  <c r="AM118" i="20" s="1"/>
  <c r="V118" i="20"/>
  <c r="Y118" i="20"/>
  <c r="AF118" i="20"/>
  <c r="AG118" i="20" s="1"/>
  <c r="AK118" i="20"/>
  <c r="T119" i="20"/>
  <c r="AM119" i="20" s="1"/>
  <c r="V119" i="20"/>
  <c r="Y119" i="20"/>
  <c r="AF119" i="20"/>
  <c r="AG119" i="20" s="1"/>
  <c r="AH119" i="20"/>
  <c r="AI119" i="20" s="1"/>
  <c r="AK119" i="20"/>
  <c r="T120" i="20"/>
  <c r="AH120" i="20" s="1"/>
  <c r="AI120" i="20" s="1"/>
  <c r="V120" i="20"/>
  <c r="Y120" i="20"/>
  <c r="AF120" i="20"/>
  <c r="AG120" i="20"/>
  <c r="AK120" i="20"/>
  <c r="AM120" i="20"/>
  <c r="T121" i="20"/>
  <c r="AD121" i="20" s="1"/>
  <c r="V121" i="20"/>
  <c r="Y121" i="20"/>
  <c r="AF121" i="20"/>
  <c r="AG121" i="20" s="1"/>
  <c r="AK121" i="20"/>
  <c r="T122" i="20"/>
  <c r="V122" i="20"/>
  <c r="Y122" i="20"/>
  <c r="AF122" i="20"/>
  <c r="AG122" i="20" s="1"/>
  <c r="AK122" i="20"/>
  <c r="AM122" i="20"/>
  <c r="T123" i="20"/>
  <c r="AD123" i="20" s="1"/>
  <c r="V123" i="20"/>
  <c r="Y123" i="20"/>
  <c r="AF123" i="20"/>
  <c r="AG123" i="20" s="1"/>
  <c r="AK123" i="20"/>
  <c r="T124" i="20"/>
  <c r="AD124" i="20" s="1"/>
  <c r="V124" i="20"/>
  <c r="Y124" i="20"/>
  <c r="AF124" i="20"/>
  <c r="AG124" i="20" s="1"/>
  <c r="AH124" i="20"/>
  <c r="AI124" i="20" s="1"/>
  <c r="AK124" i="20"/>
  <c r="AM124" i="20"/>
  <c r="T125" i="20"/>
  <c r="AH125" i="20" s="1"/>
  <c r="AI125" i="20" s="1"/>
  <c r="V125" i="20"/>
  <c r="Y125" i="20"/>
  <c r="AF125" i="20"/>
  <c r="AG125" i="20" s="1"/>
  <c r="AK125" i="20"/>
  <c r="T126" i="20"/>
  <c r="V126" i="20"/>
  <c r="Y126" i="20"/>
  <c r="AF126" i="20"/>
  <c r="AG126" i="20" s="1"/>
  <c r="AK126" i="20"/>
  <c r="AM126" i="20"/>
  <c r="T127" i="20"/>
  <c r="AH127" i="20" s="1"/>
  <c r="AI127" i="20" s="1"/>
  <c r="V127" i="20"/>
  <c r="Y127" i="20"/>
  <c r="AD127" i="20"/>
  <c r="AF127" i="20"/>
  <c r="AG127" i="20" s="1"/>
  <c r="AK127" i="20"/>
  <c r="AM127" i="20"/>
  <c r="T128" i="20"/>
  <c r="AH128" i="20" s="1"/>
  <c r="AI128" i="20" s="1"/>
  <c r="V128" i="20"/>
  <c r="Y128" i="20"/>
  <c r="AF128" i="20"/>
  <c r="AG128" i="20" s="1"/>
  <c r="AK128" i="20"/>
  <c r="AM128" i="20"/>
  <c r="T129" i="20"/>
  <c r="AD129" i="20" s="1"/>
  <c r="V129" i="20"/>
  <c r="Y129" i="20"/>
  <c r="AF129" i="20"/>
  <c r="AG129" i="20" s="1"/>
  <c r="AK129" i="20"/>
  <c r="AM129" i="20"/>
  <c r="T130" i="20"/>
  <c r="AE130" i="20" s="1"/>
  <c r="V130" i="20"/>
  <c r="Y130" i="20"/>
  <c r="AF130" i="20"/>
  <c r="AG130" i="20" s="1"/>
  <c r="AK130" i="20"/>
  <c r="AM130" i="20"/>
  <c r="T131" i="20"/>
  <c r="V131" i="20"/>
  <c r="Y131" i="20"/>
  <c r="AF131" i="20"/>
  <c r="AG131" i="20" s="1"/>
  <c r="AK131" i="20"/>
  <c r="AM131" i="20"/>
  <c r="T132" i="20"/>
  <c r="AH132" i="20" s="1"/>
  <c r="AI132" i="20" s="1"/>
  <c r="V132" i="20"/>
  <c r="Y132" i="20"/>
  <c r="AF132" i="20"/>
  <c r="AG132" i="20" s="1"/>
  <c r="AK132" i="20"/>
  <c r="AM132" i="20"/>
  <c r="T133" i="20"/>
  <c r="V133" i="20"/>
  <c r="Y133" i="20"/>
  <c r="AF133" i="20"/>
  <c r="AG133" i="20" s="1"/>
  <c r="AK133" i="20"/>
  <c r="AM133" i="20"/>
  <c r="T134" i="20"/>
  <c r="AH134" i="20" s="1"/>
  <c r="AI134" i="20" s="1"/>
  <c r="V134" i="20"/>
  <c r="Y134" i="20"/>
  <c r="AF134" i="20"/>
  <c r="AG134" i="20" s="1"/>
  <c r="AK134" i="20"/>
  <c r="AM134" i="20"/>
  <c r="T135" i="20"/>
  <c r="V135" i="20"/>
  <c r="Y135" i="20"/>
  <c r="AF135" i="20"/>
  <c r="AG135" i="20" s="1"/>
  <c r="AK135" i="20"/>
  <c r="AM135" i="20"/>
  <c r="T136" i="20"/>
  <c r="V136" i="20"/>
  <c r="Y136" i="20"/>
  <c r="AF136" i="20"/>
  <c r="AG136" i="20" s="1"/>
  <c r="AK136" i="20"/>
  <c r="AM136" i="20"/>
  <c r="T137" i="20"/>
  <c r="V137" i="20"/>
  <c r="Y137" i="20"/>
  <c r="AF137" i="20"/>
  <c r="AG137" i="20" s="1"/>
  <c r="AK137" i="20"/>
  <c r="AM137" i="20"/>
  <c r="T138" i="20"/>
  <c r="V138" i="20"/>
  <c r="Y138" i="20"/>
  <c r="AD138" i="20"/>
  <c r="AF138" i="20"/>
  <c r="AG138" i="20" s="1"/>
  <c r="AK138" i="20"/>
  <c r="AM138" i="20"/>
  <c r="T139" i="20"/>
  <c r="V139" i="20"/>
  <c r="Y139" i="20"/>
  <c r="AF139" i="20"/>
  <c r="AG139" i="20" s="1"/>
  <c r="AK139" i="20"/>
  <c r="AM139" i="20"/>
  <c r="T140" i="20"/>
  <c r="AE140" i="20" s="1"/>
  <c r="V140" i="20"/>
  <c r="Y140" i="20"/>
  <c r="AF140" i="20"/>
  <c r="AG140" i="20"/>
  <c r="AK140" i="20"/>
  <c r="AM140" i="20"/>
  <c r="T141" i="20"/>
  <c r="AD141" i="20" s="1"/>
  <c r="V141" i="20"/>
  <c r="Y141" i="20"/>
  <c r="AF141" i="20"/>
  <c r="AG141" i="20" s="1"/>
  <c r="AK141" i="20"/>
  <c r="AM141" i="20"/>
  <c r="T142" i="20"/>
  <c r="AH142" i="20" s="1"/>
  <c r="AI142" i="20" s="1"/>
  <c r="V142" i="20"/>
  <c r="Y142" i="20"/>
  <c r="AF142" i="20"/>
  <c r="AG142" i="20" s="1"/>
  <c r="AK142" i="20"/>
  <c r="AM142" i="20"/>
  <c r="T143" i="20"/>
  <c r="AE143" i="20" s="1"/>
  <c r="V143" i="20"/>
  <c r="Y143" i="20"/>
  <c r="AF143" i="20"/>
  <c r="AG143" i="20"/>
  <c r="AK143" i="20"/>
  <c r="AM143" i="20"/>
  <c r="T144" i="20"/>
  <c r="V144" i="20"/>
  <c r="Y144" i="20"/>
  <c r="AD144" i="20"/>
  <c r="AF144" i="20"/>
  <c r="AG144" i="20" s="1"/>
  <c r="AK144" i="20"/>
  <c r="AM144" i="20"/>
  <c r="T145" i="20"/>
  <c r="AE145" i="20" s="1"/>
  <c r="V145" i="20"/>
  <c r="Y145" i="20"/>
  <c r="AF145" i="20"/>
  <c r="AG145" i="20" s="1"/>
  <c r="AK145" i="20"/>
  <c r="AM145" i="20"/>
  <c r="T146" i="20"/>
  <c r="V146" i="20"/>
  <c r="Y146" i="20"/>
  <c r="AF146" i="20"/>
  <c r="AG146" i="20" s="1"/>
  <c r="AK146" i="20"/>
  <c r="AM146" i="20"/>
  <c r="T147" i="20"/>
  <c r="V147" i="20"/>
  <c r="Y147" i="20"/>
  <c r="AF147" i="20"/>
  <c r="AG147" i="20" s="1"/>
  <c r="AK147" i="20"/>
  <c r="AM147" i="20"/>
  <c r="T148" i="20"/>
  <c r="V148" i="20"/>
  <c r="Y148" i="20"/>
  <c r="AF148" i="20"/>
  <c r="AG148" i="20" s="1"/>
  <c r="AK148" i="20"/>
  <c r="AM148" i="20"/>
  <c r="T149" i="20"/>
  <c r="AD149" i="20" s="1"/>
  <c r="V149" i="20"/>
  <c r="Y149" i="20"/>
  <c r="AF149" i="20"/>
  <c r="AG149" i="20" s="1"/>
  <c r="AH149" i="20"/>
  <c r="AI149" i="20" s="1"/>
  <c r="AK149" i="20"/>
  <c r="AM149" i="20"/>
  <c r="T150" i="20"/>
  <c r="AE150" i="20" s="1"/>
  <c r="V150" i="20"/>
  <c r="Y150" i="20"/>
  <c r="AF150" i="20"/>
  <c r="AG150" i="20" s="1"/>
  <c r="AK150" i="20"/>
  <c r="AM150" i="20"/>
  <c r="T151" i="20"/>
  <c r="V151" i="20"/>
  <c r="Y151" i="20"/>
  <c r="AF151" i="20"/>
  <c r="AG151" i="20"/>
  <c r="AK151" i="20"/>
  <c r="AM151" i="20"/>
  <c r="T152" i="20"/>
  <c r="AE152" i="20" s="1"/>
  <c r="V152" i="20"/>
  <c r="Y152" i="20"/>
  <c r="AF152" i="20"/>
  <c r="AG152" i="20"/>
  <c r="AK152" i="20"/>
  <c r="AM152" i="20"/>
  <c r="T153" i="20"/>
  <c r="AD153" i="20" s="1"/>
  <c r="V153" i="20"/>
  <c r="Y153" i="20"/>
  <c r="AF153" i="20"/>
  <c r="AG153" i="20" s="1"/>
  <c r="AH153" i="20"/>
  <c r="AI153" i="20" s="1"/>
  <c r="AK153" i="20"/>
  <c r="AM153" i="20"/>
  <c r="T154" i="20"/>
  <c r="AH154" i="20" s="1"/>
  <c r="AI154" i="20" s="1"/>
  <c r="V154" i="20"/>
  <c r="Y154" i="20"/>
  <c r="AE154" i="20"/>
  <c r="AF154" i="20"/>
  <c r="AG154" i="20" s="1"/>
  <c r="AK154" i="20"/>
  <c r="AM154" i="20"/>
  <c r="T155" i="20"/>
  <c r="AH155" i="20" s="1"/>
  <c r="V155" i="20"/>
  <c r="Y155" i="20"/>
  <c r="AF155" i="20"/>
  <c r="AG155" i="20" s="1"/>
  <c r="AI155" i="20"/>
  <c r="AK155" i="20"/>
  <c r="AM155" i="20"/>
  <c r="T156" i="20"/>
  <c r="V156" i="20"/>
  <c r="Y156" i="20"/>
  <c r="AF156" i="20"/>
  <c r="AG156" i="20" s="1"/>
  <c r="AK156" i="20"/>
  <c r="AM156" i="20"/>
  <c r="T157" i="20"/>
  <c r="V157" i="20"/>
  <c r="Y157" i="20"/>
  <c r="AF157" i="20"/>
  <c r="AG157" i="20" s="1"/>
  <c r="AK157" i="20"/>
  <c r="AM157" i="20"/>
  <c r="T158" i="20"/>
  <c r="V158" i="20"/>
  <c r="Y158" i="20"/>
  <c r="AF158" i="20"/>
  <c r="AG158" i="20" s="1"/>
  <c r="AK158" i="20"/>
  <c r="AM158" i="20"/>
  <c r="T159" i="20"/>
  <c r="V159" i="20"/>
  <c r="Y159" i="20"/>
  <c r="AF159" i="20"/>
  <c r="AG159" i="20" s="1"/>
  <c r="AH159" i="20"/>
  <c r="AI159" i="20" s="1"/>
  <c r="AK159" i="20"/>
  <c r="AM159" i="20"/>
  <c r="T160" i="20"/>
  <c r="V160" i="20"/>
  <c r="Y160" i="20"/>
  <c r="AF160" i="20"/>
  <c r="AG160" i="20" s="1"/>
  <c r="AK160" i="20"/>
  <c r="AM160" i="20"/>
  <c r="T161" i="20"/>
  <c r="V161" i="20"/>
  <c r="Y161" i="20"/>
  <c r="AF161" i="20"/>
  <c r="AG161" i="20" s="1"/>
  <c r="AK161" i="20"/>
  <c r="AM161" i="20"/>
  <c r="T162" i="20"/>
  <c r="AD162" i="20" s="1"/>
  <c r="V162" i="20"/>
  <c r="Y162" i="20"/>
  <c r="AF162" i="20"/>
  <c r="AG162" i="20" s="1"/>
  <c r="AH162" i="20"/>
  <c r="AI162" i="20" s="1"/>
  <c r="AK162" i="20"/>
  <c r="AM162" i="20"/>
  <c r="T163" i="20"/>
  <c r="V163" i="20"/>
  <c r="Y163" i="20"/>
  <c r="AF163" i="20"/>
  <c r="AG163" i="20"/>
  <c r="AK163" i="20"/>
  <c r="AM163" i="20"/>
  <c r="T164" i="20"/>
  <c r="AD164" i="20" s="1"/>
  <c r="V164" i="20"/>
  <c r="Y164" i="20"/>
  <c r="AF164" i="20"/>
  <c r="AG164" i="20" s="1"/>
  <c r="AK164" i="20"/>
  <c r="AM164" i="20"/>
  <c r="T165" i="20"/>
  <c r="AH165" i="20" s="1"/>
  <c r="AI165" i="20" s="1"/>
  <c r="V165" i="20"/>
  <c r="Y165" i="20"/>
  <c r="AF165" i="20"/>
  <c r="AG165" i="20" s="1"/>
  <c r="AK165" i="20"/>
  <c r="AM165" i="20"/>
  <c r="T166" i="20"/>
  <c r="V166" i="20"/>
  <c r="Y166" i="20"/>
  <c r="AF166" i="20"/>
  <c r="AG166" i="20" s="1"/>
  <c r="AK166" i="20"/>
  <c r="AM166" i="20"/>
  <c r="T167" i="20"/>
  <c r="AE167" i="20" s="1"/>
  <c r="V167" i="20"/>
  <c r="Y167" i="20"/>
  <c r="AF167" i="20"/>
  <c r="AG167" i="20" s="1"/>
  <c r="AK167" i="20"/>
  <c r="AM167" i="20"/>
  <c r="T168" i="20"/>
  <c r="AH168" i="20" s="1"/>
  <c r="AI168" i="20" s="1"/>
  <c r="V168" i="20"/>
  <c r="Y168" i="20"/>
  <c r="AF168" i="20"/>
  <c r="AG168" i="20" s="1"/>
  <c r="AJ168" i="20" s="1"/>
  <c r="AK168" i="20"/>
  <c r="AM168" i="20"/>
  <c r="T169" i="20"/>
  <c r="V169" i="20"/>
  <c r="Y169" i="20"/>
  <c r="AE169" i="20"/>
  <c r="AF169" i="20"/>
  <c r="AG169" i="20" s="1"/>
  <c r="AK169" i="20"/>
  <c r="AM169" i="20"/>
  <c r="T170" i="20"/>
  <c r="V170" i="20"/>
  <c r="Y170" i="20"/>
  <c r="AF170" i="20"/>
  <c r="AG170" i="20" s="1"/>
  <c r="AK170" i="20"/>
  <c r="AM170" i="20"/>
  <c r="T171" i="20"/>
  <c r="AH171" i="20" s="1"/>
  <c r="AI171" i="20" s="1"/>
  <c r="V171" i="20"/>
  <c r="Y171" i="20"/>
  <c r="AF171" i="20"/>
  <c r="AG171" i="20" s="1"/>
  <c r="AK171" i="20"/>
  <c r="AM171" i="20"/>
  <c r="T172" i="20"/>
  <c r="V172" i="20"/>
  <c r="Y172" i="20"/>
  <c r="AF172" i="20"/>
  <c r="AG172" i="20" s="1"/>
  <c r="AH172" i="20"/>
  <c r="AI172" i="20" s="1"/>
  <c r="AK172" i="20"/>
  <c r="AM172" i="20"/>
  <c r="T173" i="20"/>
  <c r="V173" i="20"/>
  <c r="Y173" i="20"/>
  <c r="AF173" i="20"/>
  <c r="AG173" i="20" s="1"/>
  <c r="AK173" i="20"/>
  <c r="AM173" i="20"/>
  <c r="T174" i="20"/>
  <c r="V174" i="20"/>
  <c r="Y174" i="20"/>
  <c r="AF174" i="20"/>
  <c r="AG174" i="20" s="1"/>
  <c r="AK174" i="20"/>
  <c r="AM174" i="20"/>
  <c r="T175" i="20"/>
  <c r="AD175" i="20" s="1"/>
  <c r="V175" i="20"/>
  <c r="Y175" i="20"/>
  <c r="AF175" i="20"/>
  <c r="AG175" i="20" s="1"/>
  <c r="AK175" i="20"/>
  <c r="AM175" i="20"/>
  <c r="T176" i="20"/>
  <c r="AD176" i="20" s="1"/>
  <c r="V176" i="20"/>
  <c r="Y176" i="20"/>
  <c r="AF176" i="20"/>
  <c r="AG176" i="20" s="1"/>
  <c r="AK176" i="20"/>
  <c r="AM176" i="20"/>
  <c r="T177" i="20"/>
  <c r="V177" i="20"/>
  <c r="Y177" i="20"/>
  <c r="AF177" i="20"/>
  <c r="AG177" i="20" s="1"/>
  <c r="AK177" i="20"/>
  <c r="AM177" i="20"/>
  <c r="T178" i="20"/>
  <c r="V178" i="20"/>
  <c r="Y178" i="20"/>
  <c r="AF178" i="20"/>
  <c r="AG178" i="20"/>
  <c r="AK178" i="20"/>
  <c r="AM178" i="20"/>
  <c r="T179" i="20"/>
  <c r="V179" i="20"/>
  <c r="Y179" i="20"/>
  <c r="AF179" i="20"/>
  <c r="AG179" i="20" s="1"/>
  <c r="AK179" i="20"/>
  <c r="AM179" i="20"/>
  <c r="T180" i="20"/>
  <c r="V180" i="20"/>
  <c r="Y180" i="20"/>
  <c r="AF180" i="20"/>
  <c r="AG180" i="20" s="1"/>
  <c r="AK180" i="20"/>
  <c r="AM180" i="20"/>
  <c r="T181" i="20"/>
  <c r="AD181" i="20" s="1"/>
  <c r="V181" i="20"/>
  <c r="Y181" i="20"/>
  <c r="AF181" i="20"/>
  <c r="AG181" i="20" s="1"/>
  <c r="AH181" i="20"/>
  <c r="AI181" i="20"/>
  <c r="AJ181" i="20" s="1"/>
  <c r="AK181" i="20"/>
  <c r="AM181" i="20"/>
  <c r="T182" i="20"/>
  <c r="AD182" i="20" s="1"/>
  <c r="V182" i="20"/>
  <c r="Y182" i="20"/>
  <c r="AF182" i="20"/>
  <c r="AG182" i="20"/>
  <c r="AH182" i="20"/>
  <c r="AI182" i="20" s="1"/>
  <c r="AK182" i="20"/>
  <c r="AM182" i="20"/>
  <c r="T183" i="20"/>
  <c r="V183" i="20"/>
  <c r="Y183" i="20"/>
  <c r="AF183" i="20"/>
  <c r="AG183" i="20"/>
  <c r="AK183" i="20"/>
  <c r="AM183" i="20"/>
  <c r="T184" i="20"/>
  <c r="AD184" i="20" s="1"/>
  <c r="V184" i="20"/>
  <c r="Y184" i="20"/>
  <c r="AF184" i="20"/>
  <c r="AG184" i="20" s="1"/>
  <c r="AH184" i="20"/>
  <c r="AI184" i="20" s="1"/>
  <c r="AK184" i="20"/>
  <c r="AM184" i="20"/>
  <c r="T185" i="20"/>
  <c r="AD185" i="20" s="1"/>
  <c r="V185" i="20"/>
  <c r="Y185" i="20"/>
  <c r="AF185" i="20"/>
  <c r="AG185" i="20" s="1"/>
  <c r="AK185" i="20"/>
  <c r="AM185" i="20"/>
  <c r="T186" i="20"/>
  <c r="V186" i="20"/>
  <c r="Y186" i="20"/>
  <c r="AF186" i="20"/>
  <c r="AG186" i="20" s="1"/>
  <c r="AK186" i="20"/>
  <c r="AM186" i="20"/>
  <c r="T187" i="20"/>
  <c r="V187" i="20"/>
  <c r="Y187" i="20"/>
  <c r="AF187" i="20"/>
  <c r="AG187" i="20" s="1"/>
  <c r="AK187" i="20"/>
  <c r="AM187" i="20"/>
  <c r="T188" i="20"/>
  <c r="AH188" i="20" s="1"/>
  <c r="V188" i="20"/>
  <c r="Y188" i="20"/>
  <c r="AF188" i="20"/>
  <c r="AG188" i="20"/>
  <c r="AI188" i="20"/>
  <c r="AJ188" i="20" s="1"/>
  <c r="AK188" i="20"/>
  <c r="AM188" i="20"/>
  <c r="T189" i="20"/>
  <c r="V189" i="20"/>
  <c r="Y189" i="20"/>
  <c r="AF189" i="20"/>
  <c r="AG189" i="20" s="1"/>
  <c r="AK189" i="20"/>
  <c r="AM189" i="20"/>
  <c r="T190" i="20"/>
  <c r="AD190" i="20" s="1"/>
  <c r="V190" i="20"/>
  <c r="Y190" i="20"/>
  <c r="AE190" i="20"/>
  <c r="AN190" i="20" s="1"/>
  <c r="AF190" i="20"/>
  <c r="AG190" i="20" s="1"/>
  <c r="AH190" i="20"/>
  <c r="AI190" i="20"/>
  <c r="AL190" i="20" s="1"/>
  <c r="AJ190" i="20"/>
  <c r="AK190" i="20"/>
  <c r="AM190" i="20"/>
  <c r="T191" i="20"/>
  <c r="V191" i="20"/>
  <c r="Y191" i="20"/>
  <c r="AF191" i="20"/>
  <c r="AG191" i="20" s="1"/>
  <c r="AK191" i="20"/>
  <c r="AM191" i="20"/>
  <c r="T192" i="20"/>
  <c r="V192" i="20"/>
  <c r="Y192" i="20"/>
  <c r="AF192" i="20"/>
  <c r="AG192" i="20" s="1"/>
  <c r="AK192" i="20"/>
  <c r="AM192" i="20"/>
  <c r="T193" i="20"/>
  <c r="AH193" i="20" s="1"/>
  <c r="V193" i="20"/>
  <c r="Y193" i="20"/>
  <c r="AD193" i="20"/>
  <c r="AE193" i="20"/>
  <c r="AF193" i="20"/>
  <c r="AG193" i="20" s="1"/>
  <c r="AI193" i="20"/>
  <c r="AK193" i="20"/>
  <c r="AM193" i="20"/>
  <c r="T194" i="20"/>
  <c r="V194" i="20"/>
  <c r="Y194" i="20"/>
  <c r="AF194" i="20"/>
  <c r="AG194" i="20" s="1"/>
  <c r="AK194" i="20"/>
  <c r="AM194" i="20"/>
  <c r="T195" i="20"/>
  <c r="V195" i="20"/>
  <c r="Y195" i="20"/>
  <c r="AF195" i="20"/>
  <c r="AG195" i="20" s="1"/>
  <c r="AH195" i="20"/>
  <c r="AI195" i="20" s="1"/>
  <c r="AK195" i="20"/>
  <c r="AM195" i="20"/>
  <c r="T196" i="20"/>
  <c r="V196" i="20"/>
  <c r="Y196" i="20"/>
  <c r="AF196" i="20"/>
  <c r="AG196" i="20" s="1"/>
  <c r="AK196" i="20"/>
  <c r="AM196" i="20"/>
  <c r="T197" i="20"/>
  <c r="V197" i="20"/>
  <c r="Y197" i="20"/>
  <c r="AF197" i="20"/>
  <c r="AG197" i="20" s="1"/>
  <c r="AK197" i="20"/>
  <c r="AM197" i="20"/>
  <c r="T198" i="20"/>
  <c r="V198" i="20"/>
  <c r="Y198" i="20"/>
  <c r="AF198" i="20"/>
  <c r="AG198" i="20"/>
  <c r="AK198" i="20"/>
  <c r="AM198" i="20"/>
  <c r="T199" i="20"/>
  <c r="AH199" i="20" s="1"/>
  <c r="AI199" i="20" s="1"/>
  <c r="V199" i="20"/>
  <c r="Y199" i="20"/>
  <c r="AF199" i="20"/>
  <c r="AG199" i="20" s="1"/>
  <c r="AK199" i="20"/>
  <c r="AM199" i="20"/>
  <c r="T200" i="20"/>
  <c r="V200" i="20"/>
  <c r="Y200" i="20"/>
  <c r="AF200" i="20"/>
  <c r="AG200" i="20" s="1"/>
  <c r="AK200" i="20"/>
  <c r="AM200" i="20"/>
  <c r="T201" i="20"/>
  <c r="AH201" i="20" s="1"/>
  <c r="AI201" i="20" s="1"/>
  <c r="V201" i="20"/>
  <c r="Y201" i="20"/>
  <c r="AF201" i="20"/>
  <c r="AG201" i="20"/>
  <c r="AK201" i="20"/>
  <c r="AM201" i="20"/>
  <c r="T202" i="20"/>
  <c r="V202" i="20"/>
  <c r="Y202" i="20"/>
  <c r="AF202" i="20"/>
  <c r="AG202" i="20" s="1"/>
  <c r="AK202" i="20"/>
  <c r="AM202" i="20"/>
  <c r="T203" i="20"/>
  <c r="AH203" i="20" s="1"/>
  <c r="AI203" i="20" s="1"/>
  <c r="V203" i="20"/>
  <c r="Y203" i="20"/>
  <c r="AF203" i="20"/>
  <c r="AG203" i="20" s="1"/>
  <c r="AK203" i="20"/>
  <c r="AM203" i="20"/>
  <c r="T204" i="20"/>
  <c r="V204" i="20"/>
  <c r="Y204" i="20"/>
  <c r="AE204" i="20"/>
  <c r="AF204" i="20"/>
  <c r="AG204" i="20" s="1"/>
  <c r="AK204" i="20"/>
  <c r="AM204" i="20"/>
  <c r="T205" i="20"/>
  <c r="V205" i="20"/>
  <c r="Y205" i="20"/>
  <c r="AF205" i="20"/>
  <c r="AG205" i="20" s="1"/>
  <c r="AK205" i="20"/>
  <c r="AM205" i="20"/>
  <c r="T206" i="20"/>
  <c r="AH206" i="20" s="1"/>
  <c r="AI206" i="20" s="1"/>
  <c r="V206" i="20"/>
  <c r="Y206" i="20"/>
  <c r="AD206" i="20"/>
  <c r="AE206" i="20"/>
  <c r="AF206" i="20"/>
  <c r="AG206" i="20" s="1"/>
  <c r="AK206" i="20"/>
  <c r="AM206" i="20"/>
  <c r="T207" i="20"/>
  <c r="AH207" i="20" s="1"/>
  <c r="AI207" i="20" s="1"/>
  <c r="V207" i="20"/>
  <c r="Y207" i="20"/>
  <c r="AD207" i="20"/>
  <c r="AE207" i="20"/>
  <c r="AF207" i="20"/>
  <c r="AG207" i="20" s="1"/>
  <c r="AK207" i="20"/>
  <c r="AM207" i="20"/>
  <c r="T208" i="20"/>
  <c r="V208" i="20"/>
  <c r="Y208" i="20"/>
  <c r="AF208" i="20"/>
  <c r="AG208" i="20" s="1"/>
  <c r="AK208" i="20"/>
  <c r="AM208" i="20"/>
  <c r="T209" i="20"/>
  <c r="AH209" i="20" s="1"/>
  <c r="AI209" i="20" s="1"/>
  <c r="V209" i="20"/>
  <c r="Y209" i="20"/>
  <c r="AF209" i="20"/>
  <c r="AG209" i="20" s="1"/>
  <c r="AK209" i="20"/>
  <c r="AM209" i="20"/>
  <c r="T210" i="20"/>
  <c r="V210" i="20"/>
  <c r="Y210" i="20"/>
  <c r="AF210" i="20"/>
  <c r="AG210" i="20" s="1"/>
  <c r="AK210" i="20"/>
  <c r="AM210" i="20"/>
  <c r="T211" i="20"/>
  <c r="AH211" i="20" s="1"/>
  <c r="AI211" i="20" s="1"/>
  <c r="V211" i="20"/>
  <c r="Y211" i="20"/>
  <c r="AF211" i="20"/>
  <c r="AG211" i="20"/>
  <c r="AK211" i="20"/>
  <c r="AM211" i="20"/>
  <c r="T212" i="20"/>
  <c r="AH212" i="20" s="1"/>
  <c r="AI212" i="20" s="1"/>
  <c r="AJ212" i="20" s="1"/>
  <c r="V212" i="20"/>
  <c r="Y212" i="20"/>
  <c r="AF212" i="20"/>
  <c r="AG212" i="20" s="1"/>
  <c r="AK212" i="20"/>
  <c r="AM212" i="20"/>
  <c r="T213" i="20"/>
  <c r="V213" i="20"/>
  <c r="Y213" i="20"/>
  <c r="AF213" i="20"/>
  <c r="AG213" i="20" s="1"/>
  <c r="AK213" i="20"/>
  <c r="AM213" i="20"/>
  <c r="T214" i="20"/>
  <c r="AE214" i="20" s="1"/>
  <c r="V214" i="20"/>
  <c r="Y214" i="20"/>
  <c r="AF214" i="20"/>
  <c r="AG214" i="20" s="1"/>
  <c r="AK214" i="20"/>
  <c r="AM214" i="20"/>
  <c r="T215" i="20"/>
  <c r="AE215" i="20" s="1"/>
  <c r="V215" i="20"/>
  <c r="Y215" i="20"/>
  <c r="AD215" i="20"/>
  <c r="AF215" i="20"/>
  <c r="AG215" i="20"/>
  <c r="AK215" i="20"/>
  <c r="AM215" i="20"/>
  <c r="T216" i="20"/>
  <c r="V216" i="20"/>
  <c r="Y216" i="20"/>
  <c r="AD216" i="20"/>
  <c r="AE216" i="20"/>
  <c r="AF216" i="20"/>
  <c r="AG216" i="20" s="1"/>
  <c r="AH216" i="20"/>
  <c r="AI216" i="20" s="1"/>
  <c r="AK216" i="20"/>
  <c r="AM216" i="20"/>
  <c r="T217" i="20"/>
  <c r="AH217" i="20" s="1"/>
  <c r="V217" i="20"/>
  <c r="Y217" i="20"/>
  <c r="AF217" i="20"/>
  <c r="AG217" i="20" s="1"/>
  <c r="AI217" i="20"/>
  <c r="AK217" i="20"/>
  <c r="AL217" i="20" s="1"/>
  <c r="AM217" i="20"/>
  <c r="T218" i="20"/>
  <c r="AH218" i="20" s="1"/>
  <c r="AI218" i="20" s="1"/>
  <c r="V218" i="20"/>
  <c r="Y218" i="20"/>
  <c r="AF218" i="20"/>
  <c r="AG218" i="20" s="1"/>
  <c r="AK218" i="20"/>
  <c r="AM218" i="20"/>
  <c r="T219" i="20"/>
  <c r="V219" i="20"/>
  <c r="Y219" i="20"/>
  <c r="AF219" i="20"/>
  <c r="AG219" i="20" s="1"/>
  <c r="AK219" i="20"/>
  <c r="AM219" i="20"/>
  <c r="T220" i="20"/>
  <c r="AD220" i="20" s="1"/>
  <c r="V220" i="20"/>
  <c r="Y220" i="20"/>
  <c r="AF220" i="20"/>
  <c r="AG220" i="20" s="1"/>
  <c r="AK220" i="20"/>
  <c r="AM220" i="20"/>
  <c r="T221" i="20"/>
  <c r="AE221" i="20" s="1"/>
  <c r="V221" i="20"/>
  <c r="Y221" i="20"/>
  <c r="AF221" i="20"/>
  <c r="AG221" i="20"/>
  <c r="AK221" i="20"/>
  <c r="AM221" i="20"/>
  <c r="T222" i="20"/>
  <c r="V222" i="20"/>
  <c r="Y222" i="20"/>
  <c r="AF222" i="20"/>
  <c r="AG222" i="20" s="1"/>
  <c r="AK222" i="20"/>
  <c r="AM222" i="20"/>
  <c r="T223" i="20"/>
  <c r="AD223" i="20" s="1"/>
  <c r="V223" i="20"/>
  <c r="Y223" i="20"/>
  <c r="AF223" i="20"/>
  <c r="AG223" i="20" s="1"/>
  <c r="AK223" i="20"/>
  <c r="AM223" i="20"/>
  <c r="T224" i="20"/>
  <c r="AD224" i="20" s="1"/>
  <c r="V224" i="20"/>
  <c r="Y224" i="20"/>
  <c r="AF224" i="20"/>
  <c r="AG224" i="20" s="1"/>
  <c r="AH224" i="20"/>
  <c r="AI224" i="20"/>
  <c r="AJ224" i="20"/>
  <c r="AK224" i="20"/>
  <c r="AM224" i="20"/>
  <c r="T225" i="20"/>
  <c r="V225" i="20"/>
  <c r="Y225" i="20"/>
  <c r="AF225" i="20"/>
  <c r="AG225" i="20"/>
  <c r="AK225" i="20"/>
  <c r="AM225" i="20"/>
  <c r="T226" i="20"/>
  <c r="V226" i="20"/>
  <c r="Y226" i="20"/>
  <c r="AF226" i="20"/>
  <c r="AG226" i="20"/>
  <c r="AK226" i="20"/>
  <c r="AM226" i="20"/>
  <c r="T227" i="20"/>
  <c r="AD227" i="20" s="1"/>
  <c r="V227" i="20"/>
  <c r="Y227" i="20"/>
  <c r="AF227" i="20"/>
  <c r="AG227" i="20" s="1"/>
  <c r="AK227" i="20"/>
  <c r="AM227" i="20"/>
  <c r="T228" i="20"/>
  <c r="V228" i="20"/>
  <c r="Y228" i="20"/>
  <c r="AF228" i="20"/>
  <c r="AG228" i="20" s="1"/>
  <c r="AK228" i="20"/>
  <c r="AM228" i="20"/>
  <c r="T229" i="20"/>
  <c r="AH229" i="20" s="1"/>
  <c r="AI229" i="20" s="1"/>
  <c r="V229" i="20"/>
  <c r="Y229" i="20"/>
  <c r="AF229" i="20"/>
  <c r="AG229" i="20" s="1"/>
  <c r="AK229" i="20"/>
  <c r="AM229" i="20"/>
  <c r="T230" i="20"/>
  <c r="V230" i="20"/>
  <c r="Y230" i="20"/>
  <c r="AE230" i="20"/>
  <c r="AF230" i="20"/>
  <c r="AG230" i="20" s="1"/>
  <c r="AK230" i="20"/>
  <c r="AM230" i="20"/>
  <c r="T231" i="20"/>
  <c r="V231" i="20"/>
  <c r="Y231" i="20"/>
  <c r="AF231" i="20"/>
  <c r="AG231" i="20" s="1"/>
  <c r="AK231" i="20"/>
  <c r="AM231" i="20"/>
  <c r="T232" i="20"/>
  <c r="V232" i="20"/>
  <c r="Y232" i="20"/>
  <c r="AF232" i="20"/>
  <c r="AG232" i="20" s="1"/>
  <c r="AH232" i="20"/>
  <c r="AI232" i="20" s="1"/>
  <c r="AK232" i="20"/>
  <c r="AM232" i="20"/>
  <c r="T233" i="20"/>
  <c r="AE233" i="20" s="1"/>
  <c r="V233" i="20"/>
  <c r="Y233" i="20"/>
  <c r="AF233" i="20"/>
  <c r="AG233" i="20"/>
  <c r="AH233" i="20"/>
  <c r="AI233" i="20" s="1"/>
  <c r="AK233" i="20"/>
  <c r="AM233" i="20"/>
  <c r="T234" i="20"/>
  <c r="AE234" i="20" s="1"/>
  <c r="V234" i="20"/>
  <c r="Y234" i="20"/>
  <c r="AF234" i="20"/>
  <c r="AG234" i="20" s="1"/>
  <c r="AK234" i="20"/>
  <c r="AM234" i="20"/>
  <c r="T235" i="20"/>
  <c r="AH235" i="20" s="1"/>
  <c r="V235" i="20"/>
  <c r="Y235" i="20"/>
  <c r="AD235" i="20"/>
  <c r="AN235" i="20" s="1"/>
  <c r="AE235" i="20"/>
  <c r="AF235" i="20"/>
  <c r="AG235" i="20" s="1"/>
  <c r="AI235" i="20"/>
  <c r="AK235" i="20"/>
  <c r="AM235" i="20"/>
  <c r="T236" i="20"/>
  <c r="V236" i="20"/>
  <c r="Y236" i="20"/>
  <c r="AF236" i="20"/>
  <c r="AG236" i="20"/>
  <c r="AK236" i="20"/>
  <c r="AM236" i="20"/>
  <c r="T237" i="20"/>
  <c r="AD237" i="20" s="1"/>
  <c r="V237" i="20"/>
  <c r="Y237" i="20"/>
  <c r="AF237" i="20"/>
  <c r="AG237" i="20" s="1"/>
  <c r="AK237" i="20"/>
  <c r="AM237" i="20"/>
  <c r="T238" i="20"/>
  <c r="V238" i="20"/>
  <c r="Y238" i="20"/>
  <c r="AF238" i="20"/>
  <c r="AG238" i="20" s="1"/>
  <c r="AK238" i="20"/>
  <c r="AM238" i="20"/>
  <c r="T239" i="20"/>
  <c r="AD239" i="20" s="1"/>
  <c r="V239" i="20"/>
  <c r="Y239" i="20"/>
  <c r="AF239" i="20"/>
  <c r="AG239" i="20" s="1"/>
  <c r="AK239" i="20"/>
  <c r="AM239" i="20"/>
  <c r="T240" i="20"/>
  <c r="AE240" i="20" s="1"/>
  <c r="V240" i="20"/>
  <c r="Y240" i="20"/>
  <c r="AF240" i="20"/>
  <c r="AG240" i="20" s="1"/>
  <c r="AK240" i="20"/>
  <c r="AM240" i="20"/>
  <c r="T241" i="20"/>
  <c r="V241" i="20"/>
  <c r="Y241" i="20"/>
  <c r="AF241" i="20"/>
  <c r="AG241" i="20"/>
  <c r="AK241" i="20"/>
  <c r="AM241" i="20"/>
  <c r="T242" i="20"/>
  <c r="AE242" i="20" s="1"/>
  <c r="V242" i="20"/>
  <c r="Y242" i="20"/>
  <c r="AF242" i="20"/>
  <c r="AG242" i="20" s="1"/>
  <c r="AK242" i="20"/>
  <c r="AM242" i="20"/>
  <c r="T243" i="20"/>
  <c r="V243" i="20"/>
  <c r="Y243" i="20"/>
  <c r="AE243" i="20"/>
  <c r="AF243" i="20"/>
  <c r="AG243" i="20" s="1"/>
  <c r="AK243" i="20"/>
  <c r="AM243" i="20"/>
  <c r="T244" i="20"/>
  <c r="V244" i="20"/>
  <c r="Y244" i="20"/>
  <c r="AF244" i="20"/>
  <c r="AG244" i="20" s="1"/>
  <c r="AH244" i="20"/>
  <c r="AI244" i="20" s="1"/>
  <c r="AK244" i="20"/>
  <c r="AM244" i="20"/>
  <c r="T245" i="20"/>
  <c r="V245" i="20"/>
  <c r="Y245" i="20"/>
  <c r="AF245" i="20"/>
  <c r="AG245" i="20" s="1"/>
  <c r="AK245" i="20"/>
  <c r="AM245" i="20"/>
  <c r="T246" i="20"/>
  <c r="AD246" i="20" s="1"/>
  <c r="V246" i="20"/>
  <c r="Y246" i="20"/>
  <c r="AE246" i="20"/>
  <c r="AF246" i="20"/>
  <c r="AG246" i="20" s="1"/>
  <c r="AH246" i="20"/>
  <c r="AI246" i="20" s="1"/>
  <c r="AK246" i="20"/>
  <c r="AM246" i="20"/>
  <c r="T247" i="20"/>
  <c r="V247" i="20"/>
  <c r="Y247" i="20"/>
  <c r="AE247" i="20"/>
  <c r="AF247" i="20"/>
  <c r="AG247" i="20" s="1"/>
  <c r="AK247" i="20"/>
  <c r="AM247" i="20"/>
  <c r="T248" i="20"/>
  <c r="AH248" i="20" s="1"/>
  <c r="AI248" i="20" s="1"/>
  <c r="V248" i="20"/>
  <c r="Y248" i="20"/>
  <c r="AF248" i="20"/>
  <c r="AG248" i="20" s="1"/>
  <c r="AK248" i="20"/>
  <c r="AM248" i="20"/>
  <c r="T249" i="20"/>
  <c r="AE249" i="20" s="1"/>
  <c r="V249" i="20"/>
  <c r="Y249" i="20"/>
  <c r="AF249" i="20"/>
  <c r="AG249" i="20" s="1"/>
  <c r="AK249" i="20"/>
  <c r="AM249" i="20"/>
  <c r="T250" i="20"/>
  <c r="V250" i="20"/>
  <c r="Y250" i="20"/>
  <c r="AF250" i="20"/>
  <c r="AG250" i="20"/>
  <c r="AK250" i="20"/>
  <c r="AM250" i="20"/>
  <c r="T251" i="20"/>
  <c r="AD251" i="20" s="1"/>
  <c r="V251" i="20"/>
  <c r="Y251" i="20"/>
  <c r="AF251" i="20"/>
  <c r="AG251" i="20" s="1"/>
  <c r="AH251" i="20"/>
  <c r="AI251" i="20" s="1"/>
  <c r="AK251" i="20"/>
  <c r="AM251" i="20"/>
  <c r="T252" i="20"/>
  <c r="V252" i="20"/>
  <c r="Y252" i="20"/>
  <c r="AF252" i="20"/>
  <c r="AG252" i="20" s="1"/>
  <c r="AK252" i="20"/>
  <c r="AM252" i="20"/>
  <c r="T253" i="20"/>
  <c r="V253" i="20"/>
  <c r="Y253" i="20"/>
  <c r="AF253" i="20"/>
  <c r="AG253" i="20" s="1"/>
  <c r="AK253" i="20"/>
  <c r="AM253" i="20"/>
  <c r="T254" i="20"/>
  <c r="V254" i="20"/>
  <c r="Y254" i="20"/>
  <c r="AD254" i="20"/>
  <c r="AE254" i="20"/>
  <c r="AF254" i="20"/>
  <c r="AG254" i="20" s="1"/>
  <c r="AH254" i="20"/>
  <c r="AI254" i="20" s="1"/>
  <c r="AK254" i="20"/>
  <c r="AM254" i="20"/>
  <c r="T255" i="20"/>
  <c r="AE255" i="20" s="1"/>
  <c r="V255" i="20"/>
  <c r="Y255" i="20"/>
  <c r="AF255" i="20"/>
  <c r="AG255" i="20"/>
  <c r="AK255" i="20"/>
  <c r="AM255" i="20"/>
  <c r="T256" i="20"/>
  <c r="V256" i="20"/>
  <c r="Y256" i="20"/>
  <c r="AF256" i="20"/>
  <c r="AG256" i="20" s="1"/>
  <c r="AK256" i="20"/>
  <c r="AM256" i="20"/>
  <c r="T257" i="20"/>
  <c r="AD257" i="20" s="1"/>
  <c r="V257" i="20"/>
  <c r="Y257" i="20"/>
  <c r="AF257" i="20"/>
  <c r="AG257" i="20" s="1"/>
  <c r="AK257" i="20"/>
  <c r="AM257" i="20"/>
  <c r="T258" i="20"/>
  <c r="AE258" i="20" s="1"/>
  <c r="V258" i="20"/>
  <c r="Y258" i="20"/>
  <c r="AF258" i="20"/>
  <c r="AG258" i="20"/>
  <c r="AH258" i="20"/>
  <c r="AI258" i="20" s="1"/>
  <c r="AK258" i="20"/>
  <c r="AM258" i="20"/>
  <c r="T259" i="20"/>
  <c r="V259" i="20"/>
  <c r="Y259" i="20"/>
  <c r="AF259" i="20"/>
  <c r="AG259" i="20" s="1"/>
  <c r="AK259" i="20"/>
  <c r="AM259" i="20"/>
  <c r="T260" i="20"/>
  <c r="V260" i="20"/>
  <c r="Y260" i="20"/>
  <c r="AD260" i="20"/>
  <c r="AF260" i="20"/>
  <c r="AG260" i="20"/>
  <c r="AK260" i="20"/>
  <c r="AM260" i="20"/>
  <c r="T261" i="20"/>
  <c r="V261" i="20"/>
  <c r="Y261" i="20"/>
  <c r="AF261" i="20"/>
  <c r="AG261" i="20" s="1"/>
  <c r="AK261" i="20"/>
  <c r="AM261" i="20"/>
  <c r="T262" i="20"/>
  <c r="V262" i="20"/>
  <c r="Y262" i="20"/>
  <c r="AF262" i="20"/>
  <c r="AG262" i="20" s="1"/>
  <c r="AK262" i="20"/>
  <c r="AM262" i="20"/>
  <c r="T263" i="20"/>
  <c r="AH263" i="20" s="1"/>
  <c r="AI263" i="20" s="1"/>
  <c r="V263" i="20"/>
  <c r="Y263" i="20"/>
  <c r="AF263" i="20"/>
  <c r="AG263" i="20"/>
  <c r="AK263" i="20"/>
  <c r="AM263" i="20"/>
  <c r="T264" i="20"/>
  <c r="V264" i="20"/>
  <c r="Y264" i="20"/>
  <c r="AD264" i="20"/>
  <c r="AF264" i="20"/>
  <c r="AG264" i="20" s="1"/>
  <c r="AK264" i="20"/>
  <c r="AM264" i="20"/>
  <c r="T265" i="20"/>
  <c r="AH265" i="20" s="1"/>
  <c r="AI265" i="20" s="1"/>
  <c r="V265" i="20"/>
  <c r="Y265" i="20"/>
  <c r="AD265" i="20"/>
  <c r="AE265" i="20"/>
  <c r="AF265" i="20"/>
  <c r="AG265" i="20"/>
  <c r="AK265" i="20"/>
  <c r="AM265" i="20"/>
  <c r="T266" i="20"/>
  <c r="AD266" i="20" s="1"/>
  <c r="V266" i="20"/>
  <c r="Y266" i="20"/>
  <c r="AF266" i="20"/>
  <c r="AG266" i="20" s="1"/>
  <c r="AH266" i="20"/>
  <c r="AI266" i="20" s="1"/>
  <c r="AJ266" i="20"/>
  <c r="AK266" i="20"/>
  <c r="AL266" i="20" s="1"/>
  <c r="AM266" i="20"/>
  <c r="T267" i="20"/>
  <c r="AH267" i="20" s="1"/>
  <c r="AI267" i="20" s="1"/>
  <c r="V267" i="20"/>
  <c r="Y267" i="20"/>
  <c r="AE267" i="20"/>
  <c r="AF267" i="20"/>
  <c r="AG267" i="20"/>
  <c r="AK267" i="20"/>
  <c r="AM267" i="20"/>
  <c r="T268" i="20"/>
  <c r="AD268" i="20" s="1"/>
  <c r="V268" i="20"/>
  <c r="Y268" i="20"/>
  <c r="AF268" i="20"/>
  <c r="AG268" i="20" s="1"/>
  <c r="AK268" i="20"/>
  <c r="AM268" i="20"/>
  <c r="T269" i="20"/>
  <c r="AH269" i="20" s="1"/>
  <c r="AI269" i="20" s="1"/>
  <c r="V269" i="20"/>
  <c r="Y269" i="20"/>
  <c r="AF269" i="20"/>
  <c r="AG269" i="20"/>
  <c r="AL269" i="20" s="1"/>
  <c r="AJ269" i="20"/>
  <c r="AK269" i="20"/>
  <c r="AM269" i="20"/>
  <c r="T270" i="20"/>
  <c r="AE270" i="20" s="1"/>
  <c r="V270" i="20"/>
  <c r="Y270" i="20"/>
  <c r="AF270" i="20"/>
  <c r="AG270" i="20" s="1"/>
  <c r="AK270" i="20"/>
  <c r="AM270" i="20"/>
  <c r="T271" i="20"/>
  <c r="AE271" i="20" s="1"/>
  <c r="V271" i="20"/>
  <c r="Y271" i="20"/>
  <c r="AD271" i="20"/>
  <c r="AF271" i="20"/>
  <c r="AG271" i="20" s="1"/>
  <c r="AH271" i="20"/>
  <c r="AI271" i="20" s="1"/>
  <c r="AK271" i="20"/>
  <c r="AM271" i="20"/>
  <c r="T272" i="20"/>
  <c r="V272" i="20"/>
  <c r="Y272" i="20"/>
  <c r="AF272" i="20"/>
  <c r="AG272" i="20" s="1"/>
  <c r="AH272" i="20"/>
  <c r="AI272" i="20" s="1"/>
  <c r="AK272" i="20"/>
  <c r="AM272" i="20"/>
  <c r="T273" i="20"/>
  <c r="AE273" i="20" s="1"/>
  <c r="V273" i="20"/>
  <c r="Y273" i="20"/>
  <c r="AD273" i="20"/>
  <c r="AF273" i="20"/>
  <c r="AG273" i="20" s="1"/>
  <c r="AK273" i="20"/>
  <c r="AM273" i="20"/>
  <c r="T274" i="20"/>
  <c r="AD274" i="20" s="1"/>
  <c r="AN274" i="20" s="1"/>
  <c r="V274" i="20"/>
  <c r="Y274" i="20"/>
  <c r="AE274" i="20"/>
  <c r="AF274" i="20"/>
  <c r="AG274" i="20"/>
  <c r="AK274" i="20"/>
  <c r="AM274" i="20"/>
  <c r="T275" i="20"/>
  <c r="V275" i="20"/>
  <c r="Y275" i="20"/>
  <c r="AF275" i="20"/>
  <c r="AG275" i="20"/>
  <c r="AK275" i="20"/>
  <c r="AM275" i="20"/>
  <c r="T276" i="20"/>
  <c r="V276" i="20"/>
  <c r="Y276" i="20"/>
  <c r="AD276" i="20"/>
  <c r="AF276" i="20"/>
  <c r="AG276" i="20" s="1"/>
  <c r="AK276" i="20"/>
  <c r="AM276" i="20"/>
  <c r="T277" i="20"/>
  <c r="V277" i="20"/>
  <c r="Y277" i="20"/>
  <c r="AF277" i="20"/>
  <c r="AG277" i="20" s="1"/>
  <c r="AK277" i="20"/>
  <c r="AM277" i="20"/>
  <c r="T278" i="20"/>
  <c r="AH278" i="20" s="1"/>
  <c r="AI278" i="20" s="1"/>
  <c r="V278" i="20"/>
  <c r="Y278" i="20"/>
  <c r="AF278" i="20"/>
  <c r="AG278" i="20" s="1"/>
  <c r="AK278" i="20"/>
  <c r="AM278" i="20"/>
  <c r="T279" i="20"/>
  <c r="V279" i="20"/>
  <c r="Y279" i="20"/>
  <c r="AF279" i="20"/>
  <c r="AG279" i="20" s="1"/>
  <c r="AK279" i="20"/>
  <c r="AM279" i="20"/>
  <c r="T280" i="20"/>
  <c r="V280" i="20"/>
  <c r="Y280" i="20"/>
  <c r="AD280" i="20"/>
  <c r="AF280" i="20"/>
  <c r="AG280" i="20" s="1"/>
  <c r="AK280" i="20"/>
  <c r="AM280" i="20"/>
  <c r="T281" i="20"/>
  <c r="AH281" i="20" s="1"/>
  <c r="AI281" i="20" s="1"/>
  <c r="V281" i="20"/>
  <c r="Y281" i="20"/>
  <c r="AF281" i="20"/>
  <c r="AG281" i="20" s="1"/>
  <c r="AK281" i="20"/>
  <c r="AM281" i="20"/>
  <c r="T282" i="20"/>
  <c r="V282" i="20"/>
  <c r="Y282" i="20"/>
  <c r="AF282" i="20"/>
  <c r="AG282" i="20" s="1"/>
  <c r="AK282" i="20"/>
  <c r="AM282" i="20"/>
  <c r="T283" i="20"/>
  <c r="V283" i="20"/>
  <c r="Y283" i="20"/>
  <c r="AE283" i="20"/>
  <c r="AF283" i="20"/>
  <c r="AG283" i="20" s="1"/>
  <c r="AK283" i="20"/>
  <c r="AM283" i="20"/>
  <c r="T284" i="20"/>
  <c r="AE284" i="20" s="1"/>
  <c r="V284" i="20"/>
  <c r="Y284" i="20"/>
  <c r="AF284" i="20"/>
  <c r="AG284" i="20" s="1"/>
  <c r="AH284" i="20"/>
  <c r="AI284" i="20" s="1"/>
  <c r="AK284" i="20"/>
  <c r="AM284" i="20"/>
  <c r="T285" i="20"/>
  <c r="AH285" i="20" s="1"/>
  <c r="AI285" i="20" s="1"/>
  <c r="V285" i="20"/>
  <c r="Y285" i="20"/>
  <c r="AF285" i="20"/>
  <c r="AG285" i="20" s="1"/>
  <c r="AK285" i="20"/>
  <c r="AM285" i="20"/>
  <c r="T286" i="20"/>
  <c r="AE286" i="20" s="1"/>
  <c r="V286" i="20"/>
  <c r="Y286" i="20"/>
  <c r="AD286" i="20"/>
  <c r="AF286" i="20"/>
  <c r="AG286" i="20" s="1"/>
  <c r="AH286" i="20"/>
  <c r="AI286" i="20"/>
  <c r="AK286" i="20"/>
  <c r="AM286" i="20"/>
  <c r="T287" i="20"/>
  <c r="V287" i="20"/>
  <c r="Y287" i="20"/>
  <c r="AF287" i="20"/>
  <c r="AG287" i="20"/>
  <c r="AK287" i="20"/>
  <c r="AM287" i="20"/>
  <c r="T288" i="20"/>
  <c r="AE288" i="20" s="1"/>
  <c r="V288" i="20"/>
  <c r="Y288" i="20"/>
  <c r="AF288" i="20"/>
  <c r="AG288" i="20" s="1"/>
  <c r="AK288" i="20"/>
  <c r="AM288" i="20"/>
  <c r="T289" i="20"/>
  <c r="V289" i="20"/>
  <c r="Y289" i="20"/>
  <c r="AF289" i="20"/>
  <c r="AG289" i="20" s="1"/>
  <c r="AK289" i="20"/>
  <c r="AM289" i="20"/>
  <c r="T290" i="20"/>
  <c r="AE290" i="20" s="1"/>
  <c r="V290" i="20"/>
  <c r="Y290" i="20"/>
  <c r="AF290" i="20"/>
  <c r="AG290" i="20" s="1"/>
  <c r="AK290" i="20"/>
  <c r="AM290" i="20"/>
  <c r="T291" i="20"/>
  <c r="AE291" i="20" s="1"/>
  <c r="V291" i="20"/>
  <c r="Y291" i="20"/>
  <c r="AF291" i="20"/>
  <c r="AG291" i="20" s="1"/>
  <c r="AK291" i="20"/>
  <c r="AM291" i="20"/>
  <c r="T292" i="20"/>
  <c r="V292" i="20"/>
  <c r="Y292" i="20"/>
  <c r="AF292" i="20"/>
  <c r="AG292" i="20" s="1"/>
  <c r="AK292" i="20"/>
  <c r="AM292" i="20"/>
  <c r="T293" i="20"/>
  <c r="V293" i="20"/>
  <c r="Y293" i="20"/>
  <c r="AF293" i="20"/>
  <c r="AG293" i="20" s="1"/>
  <c r="AK293" i="20"/>
  <c r="AM293" i="20"/>
  <c r="T294" i="20"/>
  <c r="V294" i="20"/>
  <c r="Y294" i="20"/>
  <c r="AF294" i="20"/>
  <c r="AG294" i="20" s="1"/>
  <c r="AK294" i="20"/>
  <c r="AM294" i="20"/>
  <c r="T295" i="20"/>
  <c r="AH295" i="20" s="1"/>
  <c r="AI295" i="20" s="1"/>
  <c r="V295" i="20"/>
  <c r="Y295" i="20"/>
  <c r="AF295" i="20"/>
  <c r="AG295" i="20"/>
  <c r="AK295" i="20"/>
  <c r="AM295" i="20"/>
  <c r="T296" i="20"/>
  <c r="AE296" i="20" s="1"/>
  <c r="V296" i="20"/>
  <c r="Y296" i="20"/>
  <c r="AF296" i="20"/>
  <c r="AG296" i="20"/>
  <c r="AL296" i="20" s="1"/>
  <c r="AH296" i="20"/>
  <c r="AI296" i="20" s="1"/>
  <c r="AK296" i="20"/>
  <c r="AM296" i="20"/>
  <c r="T297" i="20"/>
  <c r="V297" i="20"/>
  <c r="Y297" i="20"/>
  <c r="AF297" i="20"/>
  <c r="AG297" i="20"/>
  <c r="AK297" i="20"/>
  <c r="AM297" i="20"/>
  <c r="T298" i="20"/>
  <c r="V298" i="20"/>
  <c r="Y298" i="20"/>
  <c r="AF298" i="20"/>
  <c r="AG298" i="20" s="1"/>
  <c r="AK298" i="20"/>
  <c r="AM298" i="20"/>
  <c r="T299" i="20"/>
  <c r="AH299" i="20" s="1"/>
  <c r="AI299" i="20" s="1"/>
  <c r="V299" i="20"/>
  <c r="Y299" i="20"/>
  <c r="AD299" i="20"/>
  <c r="AE299" i="20"/>
  <c r="AF299" i="20"/>
  <c r="AG299" i="20" s="1"/>
  <c r="AK299" i="20"/>
  <c r="AM299" i="20"/>
  <c r="T300" i="20"/>
  <c r="V300" i="20"/>
  <c r="Y300" i="20"/>
  <c r="AD300" i="20"/>
  <c r="AF300" i="20"/>
  <c r="AG300" i="20" s="1"/>
  <c r="AK300" i="20"/>
  <c r="AM300" i="20"/>
  <c r="T301" i="20"/>
  <c r="AD301" i="20" s="1"/>
  <c r="V301" i="20"/>
  <c r="Y301" i="20"/>
  <c r="AE301" i="20"/>
  <c r="AF301" i="20"/>
  <c r="AG301" i="20" s="1"/>
  <c r="AK301" i="20"/>
  <c r="AM301" i="20"/>
  <c r="T302" i="20"/>
  <c r="V302" i="20"/>
  <c r="Y302" i="20"/>
  <c r="AF302" i="20"/>
  <c r="AG302" i="20" s="1"/>
  <c r="AK302" i="20"/>
  <c r="AM302" i="20"/>
  <c r="T303" i="20"/>
  <c r="V303" i="20"/>
  <c r="Y303" i="20"/>
  <c r="AF303" i="20"/>
  <c r="AG303" i="20" s="1"/>
  <c r="AK303" i="20"/>
  <c r="AM303" i="20"/>
  <c r="T304" i="20"/>
  <c r="AH304" i="20" s="1"/>
  <c r="AI304" i="20" s="1"/>
  <c r="V304" i="20"/>
  <c r="Y304" i="20"/>
  <c r="AF304" i="20"/>
  <c r="AG304" i="20" s="1"/>
  <c r="AJ304" i="20" s="1"/>
  <c r="AK304" i="20"/>
  <c r="AM304" i="20"/>
  <c r="T305" i="20"/>
  <c r="AE305" i="20" s="1"/>
  <c r="V305" i="20"/>
  <c r="Y305" i="20"/>
  <c r="AD305" i="20"/>
  <c r="AF305" i="20"/>
  <c r="AG305" i="20"/>
  <c r="AH305" i="20"/>
  <c r="AI305" i="20" s="1"/>
  <c r="AK305" i="20"/>
  <c r="AM305" i="20"/>
  <c r="T306" i="20"/>
  <c r="V306" i="20"/>
  <c r="Y306" i="20"/>
  <c r="AF306" i="20"/>
  <c r="AG306" i="20" s="1"/>
  <c r="AK306" i="20"/>
  <c r="AM306" i="20"/>
  <c r="T307" i="20"/>
  <c r="V307" i="20"/>
  <c r="Y307" i="20"/>
  <c r="AD307" i="20"/>
  <c r="AE307" i="20"/>
  <c r="AF307" i="20"/>
  <c r="AG307" i="20"/>
  <c r="AH307" i="20"/>
  <c r="AI307" i="20" s="1"/>
  <c r="AK307" i="20"/>
  <c r="AM307" i="20"/>
  <c r="T308" i="20"/>
  <c r="AD308" i="20" s="1"/>
  <c r="V308" i="20"/>
  <c r="Y308" i="20"/>
  <c r="AE308" i="20"/>
  <c r="AF308" i="20"/>
  <c r="AG308" i="20" s="1"/>
  <c r="AK308" i="20"/>
  <c r="AM308" i="20"/>
  <c r="T309" i="20"/>
  <c r="AE309" i="20" s="1"/>
  <c r="V309" i="20"/>
  <c r="Y309" i="20"/>
  <c r="AF309" i="20"/>
  <c r="AG309" i="20" s="1"/>
  <c r="AK309" i="20"/>
  <c r="AM309" i="20"/>
  <c r="T310" i="20"/>
  <c r="V310" i="20"/>
  <c r="Y310" i="20"/>
  <c r="AF310" i="20"/>
  <c r="AG310" i="20"/>
  <c r="AK310" i="20"/>
  <c r="AM310" i="20"/>
  <c r="T311" i="20"/>
  <c r="V311" i="20"/>
  <c r="Y311" i="20"/>
  <c r="AF311" i="20"/>
  <c r="AG311" i="20" s="1"/>
  <c r="AK311" i="20"/>
  <c r="AM311" i="20"/>
  <c r="T312" i="20"/>
  <c r="V312" i="20"/>
  <c r="Y312" i="20"/>
  <c r="AF312" i="20"/>
  <c r="AG312" i="20"/>
  <c r="AK312" i="20"/>
  <c r="AM312" i="20"/>
  <c r="T313" i="20"/>
  <c r="V313" i="20"/>
  <c r="Y313" i="20"/>
  <c r="AF313" i="20"/>
  <c r="AG313" i="20" s="1"/>
  <c r="AK313" i="20"/>
  <c r="AM313" i="20"/>
  <c r="T314" i="20"/>
  <c r="AE314" i="20" s="1"/>
  <c r="V314" i="20"/>
  <c r="Y314" i="20"/>
  <c r="AF314" i="20"/>
  <c r="AG314" i="20" s="1"/>
  <c r="AK314" i="20"/>
  <c r="AM314" i="20"/>
  <c r="T315" i="20"/>
  <c r="V315" i="20"/>
  <c r="Y315" i="20"/>
  <c r="AF315" i="20"/>
  <c r="AG315" i="20" s="1"/>
  <c r="AK315" i="20"/>
  <c r="AM315" i="20"/>
  <c r="T316" i="20"/>
  <c r="V316" i="20"/>
  <c r="Y316" i="20"/>
  <c r="AF316" i="20"/>
  <c r="AG316" i="20" s="1"/>
  <c r="AK316" i="20"/>
  <c r="AM316" i="20"/>
  <c r="T317" i="20"/>
  <c r="V317" i="20"/>
  <c r="Y317" i="20"/>
  <c r="AD317" i="20"/>
  <c r="AE317" i="20"/>
  <c r="AF317" i="20"/>
  <c r="AG317" i="20"/>
  <c r="AJ317" i="20" s="1"/>
  <c r="AH317" i="20"/>
  <c r="AI317" i="20" s="1"/>
  <c r="AK317" i="20"/>
  <c r="AM317" i="20"/>
  <c r="T318" i="20"/>
  <c r="V318" i="20"/>
  <c r="Y318" i="20"/>
  <c r="AF318" i="20"/>
  <c r="AG318" i="20" s="1"/>
  <c r="AK318" i="20"/>
  <c r="AM318" i="20"/>
  <c r="T319" i="20"/>
  <c r="AE319" i="20" s="1"/>
  <c r="V319" i="20"/>
  <c r="Y319" i="20"/>
  <c r="AD319" i="20"/>
  <c r="AF319" i="20"/>
  <c r="AG319" i="20"/>
  <c r="AH319" i="20"/>
  <c r="AI319" i="20" s="1"/>
  <c r="AK319" i="20"/>
  <c r="AM319" i="20"/>
  <c r="T320" i="20"/>
  <c r="V320" i="20"/>
  <c r="Y320" i="20"/>
  <c r="AF320" i="20"/>
  <c r="AG320" i="20" s="1"/>
  <c r="AH320" i="20"/>
  <c r="AI320" i="20" s="1"/>
  <c r="AK320" i="20"/>
  <c r="AM320" i="20"/>
  <c r="T321" i="20"/>
  <c r="V321" i="20"/>
  <c r="Y321" i="20"/>
  <c r="AD321" i="20"/>
  <c r="AN321" i="20" s="1"/>
  <c r="AE321" i="20"/>
  <c r="AF321" i="20"/>
  <c r="AG321" i="20" s="1"/>
  <c r="AH321" i="20"/>
  <c r="AI321" i="20" s="1"/>
  <c r="AK321" i="20"/>
  <c r="AM321" i="20"/>
  <c r="T322" i="20"/>
  <c r="V322" i="20"/>
  <c r="Y322" i="20"/>
  <c r="AF322" i="20"/>
  <c r="AG322" i="20" s="1"/>
  <c r="AH322" i="20"/>
  <c r="AI322" i="20" s="1"/>
  <c r="AK322" i="20"/>
  <c r="AM322" i="20"/>
  <c r="T323" i="20"/>
  <c r="AE323" i="20" s="1"/>
  <c r="V323" i="20"/>
  <c r="Y323" i="20"/>
  <c r="AD323" i="20"/>
  <c r="AF323" i="20"/>
  <c r="AG323" i="20" s="1"/>
  <c r="AH323" i="20"/>
  <c r="AI323" i="20" s="1"/>
  <c r="AK323" i="20"/>
  <c r="AM323" i="20"/>
  <c r="T324" i="20"/>
  <c r="AE324" i="20" s="1"/>
  <c r="V324" i="20"/>
  <c r="Y324" i="20"/>
  <c r="AD324" i="20"/>
  <c r="AF324" i="20"/>
  <c r="AG324" i="20"/>
  <c r="AH324" i="20"/>
  <c r="AI324" i="20" s="1"/>
  <c r="AJ324" i="20" s="1"/>
  <c r="AK324" i="20"/>
  <c r="AM324" i="20"/>
  <c r="T325" i="20"/>
  <c r="V325" i="20"/>
  <c r="Y325" i="20"/>
  <c r="AF325" i="20"/>
  <c r="AG325" i="20" s="1"/>
  <c r="AK325" i="20"/>
  <c r="AM325" i="20"/>
  <c r="T326" i="20"/>
  <c r="AD326" i="20" s="1"/>
  <c r="V326" i="20"/>
  <c r="Y326" i="20"/>
  <c r="AF326" i="20"/>
  <c r="AG326" i="20" s="1"/>
  <c r="AK326" i="20"/>
  <c r="AM326" i="20"/>
  <c r="T327" i="20"/>
  <c r="AD327" i="20" s="1"/>
  <c r="V327" i="20"/>
  <c r="Y327" i="20"/>
  <c r="AF327" i="20"/>
  <c r="AG327" i="20" s="1"/>
  <c r="AK327" i="20"/>
  <c r="AM327" i="20"/>
  <c r="T328" i="20"/>
  <c r="V328" i="20"/>
  <c r="Y328" i="20"/>
  <c r="AF328" i="20"/>
  <c r="AG328" i="20" s="1"/>
  <c r="AL328" i="20" s="1"/>
  <c r="AH328" i="20"/>
  <c r="AI328" i="20" s="1"/>
  <c r="AK328" i="20"/>
  <c r="AM328" i="20"/>
  <c r="T329" i="20"/>
  <c r="V329" i="20"/>
  <c r="Y329" i="20"/>
  <c r="AF329" i="20"/>
  <c r="AG329" i="20" s="1"/>
  <c r="AK329" i="20"/>
  <c r="AM329" i="20"/>
  <c r="T330" i="20"/>
  <c r="V330" i="20"/>
  <c r="Y330" i="20"/>
  <c r="AF330" i="20"/>
  <c r="AG330" i="20"/>
  <c r="AK330" i="20"/>
  <c r="AM330" i="20"/>
  <c r="T331" i="20"/>
  <c r="AD331" i="20" s="1"/>
  <c r="V331" i="20"/>
  <c r="Y331" i="20"/>
  <c r="AE331" i="20"/>
  <c r="AF331" i="20"/>
  <c r="AG331" i="20"/>
  <c r="AH331" i="20"/>
  <c r="AI331" i="20" s="1"/>
  <c r="AK331" i="20"/>
  <c r="AM331" i="20"/>
  <c r="T332" i="20"/>
  <c r="AD332" i="20" s="1"/>
  <c r="V332" i="20"/>
  <c r="Y332" i="20"/>
  <c r="AF332" i="20"/>
  <c r="AG332" i="20" s="1"/>
  <c r="AH332" i="20"/>
  <c r="AI332" i="20" s="1"/>
  <c r="AK332" i="20"/>
  <c r="AM332" i="20"/>
  <c r="T333" i="20"/>
  <c r="V333" i="20"/>
  <c r="Y333" i="20"/>
  <c r="AF333" i="20"/>
  <c r="AG333" i="20" s="1"/>
  <c r="AK333" i="20"/>
  <c r="AM333" i="20"/>
  <c r="T334" i="20"/>
  <c r="V334" i="20"/>
  <c r="Y334" i="20"/>
  <c r="AF334" i="20"/>
  <c r="AG334" i="20"/>
  <c r="AK334" i="20"/>
  <c r="AM334" i="20"/>
  <c r="T335" i="20"/>
  <c r="AE335" i="20" s="1"/>
  <c r="V335" i="20"/>
  <c r="Y335" i="20"/>
  <c r="AF335" i="20"/>
  <c r="AG335" i="20" s="1"/>
  <c r="AK335" i="20"/>
  <c r="AM335" i="20"/>
  <c r="T336" i="20"/>
  <c r="V336" i="20"/>
  <c r="Y336" i="20"/>
  <c r="AF336" i="20"/>
  <c r="AG336" i="20" s="1"/>
  <c r="AH336" i="20"/>
  <c r="AI336" i="20" s="1"/>
  <c r="AK336" i="20"/>
  <c r="AM336" i="20"/>
  <c r="T337" i="20"/>
  <c r="V337" i="20"/>
  <c r="Y337" i="20"/>
  <c r="AF337" i="20"/>
  <c r="AG337" i="20" s="1"/>
  <c r="AK337" i="20"/>
  <c r="AM337" i="20"/>
  <c r="T338" i="20"/>
  <c r="AH338" i="20" s="1"/>
  <c r="V338" i="20"/>
  <c r="Y338" i="20"/>
  <c r="AD338" i="20"/>
  <c r="AN338" i="20" s="1"/>
  <c r="AE338" i="20"/>
  <c r="AF338" i="20"/>
  <c r="AG338" i="20"/>
  <c r="AI338" i="20"/>
  <c r="AK338" i="20"/>
  <c r="AM338" i="20"/>
  <c r="T339" i="20"/>
  <c r="V339" i="20"/>
  <c r="Y339" i="20"/>
  <c r="AF339" i="20"/>
  <c r="AG339" i="20" s="1"/>
  <c r="AK339" i="20"/>
  <c r="AM339" i="20"/>
  <c r="T340" i="20"/>
  <c r="AE340" i="20" s="1"/>
  <c r="V340" i="20"/>
  <c r="Y340" i="20"/>
  <c r="AF340" i="20"/>
  <c r="AG340" i="20" s="1"/>
  <c r="AK340" i="20"/>
  <c r="AM340" i="20"/>
  <c r="T341" i="20"/>
  <c r="V341" i="20"/>
  <c r="Y341" i="20"/>
  <c r="AF341" i="20"/>
  <c r="AG341" i="20"/>
  <c r="AK341" i="20"/>
  <c r="AM341" i="20"/>
  <c r="T342" i="20"/>
  <c r="AD342" i="20" s="1"/>
  <c r="V342" i="20"/>
  <c r="Y342" i="20"/>
  <c r="AE342" i="20"/>
  <c r="AF342" i="20"/>
  <c r="AG342" i="20" s="1"/>
  <c r="AH342" i="20"/>
  <c r="AI342" i="20"/>
  <c r="AK342" i="20"/>
  <c r="AM342" i="20"/>
  <c r="T343" i="20"/>
  <c r="AH343" i="20" s="1"/>
  <c r="AI343" i="20" s="1"/>
  <c r="V343" i="20"/>
  <c r="Y343" i="20"/>
  <c r="AF343" i="20"/>
  <c r="AG343" i="20" s="1"/>
  <c r="AK343" i="20"/>
  <c r="AM343" i="20"/>
  <c r="T344" i="20"/>
  <c r="AE344" i="20" s="1"/>
  <c r="V344" i="20"/>
  <c r="Y344" i="20"/>
  <c r="AD344" i="20"/>
  <c r="AF344" i="20"/>
  <c r="AG344" i="20"/>
  <c r="AH344" i="20"/>
  <c r="AI344" i="20" s="1"/>
  <c r="AJ344" i="20" s="1"/>
  <c r="AK344" i="20"/>
  <c r="AM344" i="20"/>
  <c r="T345" i="20"/>
  <c r="V345" i="20"/>
  <c r="Y345" i="20"/>
  <c r="AF345" i="20"/>
  <c r="AG345" i="20"/>
  <c r="AH345" i="20"/>
  <c r="AI345" i="20" s="1"/>
  <c r="AK345" i="20"/>
  <c r="AM345" i="20"/>
  <c r="T346" i="20"/>
  <c r="V346" i="20"/>
  <c r="Y346" i="20"/>
  <c r="AF346" i="20"/>
  <c r="AG346" i="20" s="1"/>
  <c r="AK346" i="20"/>
  <c r="AM346" i="20"/>
  <c r="T347" i="20"/>
  <c r="AH347" i="20" s="1"/>
  <c r="AI347" i="20" s="1"/>
  <c r="V347" i="20"/>
  <c r="Y347" i="20"/>
  <c r="AF347" i="20"/>
  <c r="AG347" i="20" s="1"/>
  <c r="AK347" i="20"/>
  <c r="AM347" i="20"/>
  <c r="T348" i="20"/>
  <c r="V348" i="20"/>
  <c r="Y348" i="20"/>
  <c r="AD348" i="20"/>
  <c r="AF348" i="20"/>
  <c r="AG348" i="20" s="1"/>
  <c r="AK348" i="20"/>
  <c r="AM348" i="20"/>
  <c r="T349" i="20"/>
  <c r="V349" i="20"/>
  <c r="Y349" i="20"/>
  <c r="AF349" i="20"/>
  <c r="AG349" i="20" s="1"/>
  <c r="AH349" i="20"/>
  <c r="AI349" i="20" s="1"/>
  <c r="AK349" i="20"/>
  <c r="AM349" i="20"/>
  <c r="T350" i="20"/>
  <c r="V350" i="20"/>
  <c r="Y350" i="20"/>
  <c r="AF350" i="20"/>
  <c r="AG350" i="20" s="1"/>
  <c r="AK350" i="20"/>
  <c r="AM350" i="20"/>
  <c r="T351" i="20"/>
  <c r="AD351" i="20" s="1"/>
  <c r="V351" i="20"/>
  <c r="Y351" i="20"/>
  <c r="AE351" i="20"/>
  <c r="AF351" i="20"/>
  <c r="AG351" i="20"/>
  <c r="AH351" i="20"/>
  <c r="AI351" i="20" s="1"/>
  <c r="AK351" i="20"/>
  <c r="AM351" i="20"/>
  <c r="T352" i="20"/>
  <c r="AD352" i="20" s="1"/>
  <c r="V352" i="20"/>
  <c r="Y352" i="20"/>
  <c r="AF352" i="20"/>
  <c r="AG352" i="20" s="1"/>
  <c r="AH352" i="20"/>
  <c r="AI352" i="20"/>
  <c r="AK352" i="20"/>
  <c r="AM352" i="20"/>
  <c r="T353" i="20"/>
  <c r="V353" i="20"/>
  <c r="Y353" i="20"/>
  <c r="AF353" i="20"/>
  <c r="AG353" i="20"/>
  <c r="AK353" i="20"/>
  <c r="AM353" i="20"/>
  <c r="T354" i="20"/>
  <c r="V354" i="20"/>
  <c r="Y354" i="20"/>
  <c r="AF354" i="20"/>
  <c r="AG354" i="20" s="1"/>
  <c r="AK354" i="20"/>
  <c r="AM354" i="20"/>
  <c r="T355" i="20"/>
  <c r="V355" i="20"/>
  <c r="Y355" i="20"/>
  <c r="AF355" i="20"/>
  <c r="AG355" i="20" s="1"/>
  <c r="AK355" i="20"/>
  <c r="AM355" i="20"/>
  <c r="T356" i="20"/>
  <c r="AH356" i="20" s="1"/>
  <c r="V356" i="20"/>
  <c r="Y356" i="20"/>
  <c r="AD356" i="20"/>
  <c r="AN356" i="20" s="1"/>
  <c r="AE356" i="20"/>
  <c r="AF356" i="20"/>
  <c r="AG356" i="20" s="1"/>
  <c r="AI356" i="20"/>
  <c r="AK356" i="20"/>
  <c r="AM356" i="20"/>
  <c r="T357" i="20"/>
  <c r="V357" i="20"/>
  <c r="Y357" i="20"/>
  <c r="AF357" i="20"/>
  <c r="AG357" i="20" s="1"/>
  <c r="AK357" i="20"/>
  <c r="AM357" i="20"/>
  <c r="T358" i="20"/>
  <c r="V358" i="20"/>
  <c r="Y358" i="20"/>
  <c r="AE358" i="20"/>
  <c r="AF358" i="20"/>
  <c r="AG358" i="20" s="1"/>
  <c r="AK358" i="20"/>
  <c r="AM358" i="20"/>
  <c r="T359" i="20"/>
  <c r="AH359" i="20" s="1"/>
  <c r="AI359" i="20" s="1"/>
  <c r="V359" i="20"/>
  <c r="Y359" i="20"/>
  <c r="AF359" i="20"/>
  <c r="AG359" i="20" s="1"/>
  <c r="AK359" i="20"/>
  <c r="AM359" i="20"/>
  <c r="T360" i="20"/>
  <c r="AH360" i="20" s="1"/>
  <c r="AI360" i="20" s="1"/>
  <c r="V360" i="20"/>
  <c r="Y360" i="20"/>
  <c r="AD360" i="20"/>
  <c r="AE360" i="20"/>
  <c r="AF360" i="20"/>
  <c r="AG360" i="20" s="1"/>
  <c r="AK360" i="20"/>
  <c r="AM360" i="20"/>
  <c r="T361" i="20"/>
  <c r="V361" i="20"/>
  <c r="Y361" i="20"/>
  <c r="AD361" i="20"/>
  <c r="AE361" i="20"/>
  <c r="AF361" i="20"/>
  <c r="AG361" i="20" s="1"/>
  <c r="AH361" i="20"/>
  <c r="AI361" i="20" s="1"/>
  <c r="AK361" i="20"/>
  <c r="AM361" i="20"/>
  <c r="T362" i="20"/>
  <c r="V362" i="20"/>
  <c r="Y362" i="20"/>
  <c r="AF362" i="20"/>
  <c r="AG362" i="20" s="1"/>
  <c r="AK362" i="20"/>
  <c r="AM362" i="20"/>
  <c r="T363" i="20"/>
  <c r="AE363" i="20" s="1"/>
  <c r="V363" i="20"/>
  <c r="Y363" i="20"/>
  <c r="AF363" i="20"/>
  <c r="AG363" i="20" s="1"/>
  <c r="AK363" i="20"/>
  <c r="AM363" i="20"/>
  <c r="T364" i="20"/>
  <c r="V364" i="20"/>
  <c r="Y364" i="20"/>
  <c r="AE364" i="20"/>
  <c r="AF364" i="20"/>
  <c r="AG364" i="20" s="1"/>
  <c r="AK364" i="20"/>
  <c r="AM364" i="20"/>
  <c r="T365" i="20"/>
  <c r="V365" i="20"/>
  <c r="Y365" i="20"/>
  <c r="AF365" i="20"/>
  <c r="AG365" i="20" s="1"/>
  <c r="AK365" i="20"/>
  <c r="AM365" i="20"/>
  <c r="T366" i="20"/>
  <c r="AE366" i="20" s="1"/>
  <c r="V366" i="20"/>
  <c r="Y366" i="20"/>
  <c r="AF366" i="20"/>
  <c r="AG366" i="20" s="1"/>
  <c r="AK366" i="20"/>
  <c r="AM366" i="20"/>
  <c r="T367" i="20"/>
  <c r="AE367" i="20" s="1"/>
  <c r="V367" i="20"/>
  <c r="Y367" i="20"/>
  <c r="AF367" i="20"/>
  <c r="AG367" i="20" s="1"/>
  <c r="AK367" i="20"/>
  <c r="AM367" i="20"/>
  <c r="T368" i="20"/>
  <c r="AH368" i="20" s="1"/>
  <c r="V368" i="20"/>
  <c r="Y368" i="20"/>
  <c r="AF368" i="20"/>
  <c r="AG368" i="20" s="1"/>
  <c r="AI368" i="20"/>
  <c r="AK368" i="20"/>
  <c r="AM368" i="20"/>
  <c r="T369" i="20"/>
  <c r="V369" i="20"/>
  <c r="Y369" i="20"/>
  <c r="AF369" i="20"/>
  <c r="AG369" i="20"/>
  <c r="AK369" i="20"/>
  <c r="AM369" i="20"/>
  <c r="T370" i="20"/>
  <c r="V370" i="20"/>
  <c r="Y370" i="20"/>
  <c r="AF370" i="20"/>
  <c r="AG370" i="20"/>
  <c r="AK370" i="20"/>
  <c r="AM370" i="20"/>
  <c r="T371" i="20"/>
  <c r="AH371" i="20" s="1"/>
  <c r="AI371" i="20" s="1"/>
  <c r="V371" i="20"/>
  <c r="Y371" i="20"/>
  <c r="AF371" i="20"/>
  <c r="AG371" i="20" s="1"/>
  <c r="AJ371" i="20" s="1"/>
  <c r="AK371" i="20"/>
  <c r="AM371" i="20"/>
  <c r="T372" i="20"/>
  <c r="AH372" i="20" s="1"/>
  <c r="AI372" i="20" s="1"/>
  <c r="V372" i="20"/>
  <c r="Y372" i="20"/>
  <c r="AF372" i="20"/>
  <c r="AG372" i="20" s="1"/>
  <c r="AK372" i="20"/>
  <c r="AM372" i="20"/>
  <c r="T373" i="20"/>
  <c r="AD373" i="20" s="1"/>
  <c r="V373" i="20"/>
  <c r="Y373" i="20"/>
  <c r="AF373" i="20"/>
  <c r="AG373" i="20" s="1"/>
  <c r="AK373" i="20"/>
  <c r="AM373" i="20"/>
  <c r="T374" i="20"/>
  <c r="AH374" i="20" s="1"/>
  <c r="AI374" i="20" s="1"/>
  <c r="V374" i="20"/>
  <c r="Y374" i="20"/>
  <c r="AF374" i="20"/>
  <c r="AG374" i="20" s="1"/>
  <c r="AK374" i="20"/>
  <c r="AM374" i="20"/>
  <c r="T375" i="20"/>
  <c r="V375" i="20"/>
  <c r="Y375" i="20"/>
  <c r="AF375" i="20"/>
  <c r="AG375" i="20" s="1"/>
  <c r="AH375" i="20"/>
  <c r="AI375" i="20" s="1"/>
  <c r="AK375" i="20"/>
  <c r="AM375" i="20"/>
  <c r="T376" i="20"/>
  <c r="V376" i="20"/>
  <c r="Y376" i="20"/>
  <c r="AF376" i="20"/>
  <c r="AG376" i="20" s="1"/>
  <c r="AK376" i="20"/>
  <c r="AM376" i="20"/>
  <c r="T377" i="20"/>
  <c r="AE377" i="20" s="1"/>
  <c r="V377" i="20"/>
  <c r="Y377" i="20"/>
  <c r="AF377" i="20"/>
  <c r="AG377" i="20" s="1"/>
  <c r="AK377" i="20"/>
  <c r="AM377" i="20"/>
  <c r="T378" i="20"/>
  <c r="AH378" i="20" s="1"/>
  <c r="AI378" i="20" s="1"/>
  <c r="V378" i="20"/>
  <c r="Y378" i="20"/>
  <c r="AF378" i="20"/>
  <c r="AG378" i="20" s="1"/>
  <c r="AK378" i="20"/>
  <c r="AM378" i="20"/>
  <c r="T379" i="20"/>
  <c r="V379" i="20"/>
  <c r="Y379" i="20"/>
  <c r="AD379" i="20"/>
  <c r="AE379" i="20"/>
  <c r="AF379" i="20"/>
  <c r="AG379" i="20"/>
  <c r="AH379" i="20"/>
  <c r="AI379" i="20" s="1"/>
  <c r="AK379" i="20"/>
  <c r="AM379" i="20"/>
  <c r="T380" i="20"/>
  <c r="V380" i="20"/>
  <c r="Y380" i="20"/>
  <c r="AF380" i="20"/>
  <c r="AG380" i="20" s="1"/>
  <c r="AK380" i="20"/>
  <c r="AM380" i="20"/>
  <c r="T381" i="20"/>
  <c r="AH381" i="20" s="1"/>
  <c r="AI381" i="20" s="1"/>
  <c r="V381" i="20"/>
  <c r="Y381" i="20"/>
  <c r="AF381" i="20"/>
  <c r="AG381" i="20" s="1"/>
  <c r="AK381" i="20"/>
  <c r="AM381" i="20"/>
  <c r="T382" i="20"/>
  <c r="V382" i="20"/>
  <c r="Y382" i="20"/>
  <c r="AF382" i="20"/>
  <c r="AG382" i="20" s="1"/>
  <c r="AK382" i="20"/>
  <c r="AM382" i="20"/>
  <c r="T383" i="20"/>
  <c r="V383" i="20"/>
  <c r="Y383" i="20"/>
  <c r="AF383" i="20"/>
  <c r="AG383" i="20" s="1"/>
  <c r="AK383" i="20"/>
  <c r="AM383" i="20"/>
  <c r="T384" i="20"/>
  <c r="V384" i="20"/>
  <c r="Y384" i="20"/>
  <c r="AF384" i="20"/>
  <c r="AG384" i="20" s="1"/>
  <c r="AK384" i="20"/>
  <c r="AM384" i="20"/>
  <c r="T385" i="20"/>
  <c r="AD385" i="20" s="1"/>
  <c r="V385" i="20"/>
  <c r="Y385" i="20"/>
  <c r="AE385" i="20"/>
  <c r="AF385" i="20"/>
  <c r="AG385" i="20" s="1"/>
  <c r="AH385" i="20"/>
  <c r="AI385" i="20" s="1"/>
  <c r="AK385" i="20"/>
  <c r="AM385" i="20"/>
  <c r="T386" i="20"/>
  <c r="AH386" i="20" s="1"/>
  <c r="AI386" i="20" s="1"/>
  <c r="V386" i="20"/>
  <c r="Y386" i="20"/>
  <c r="AF386" i="20"/>
  <c r="AG386" i="20" s="1"/>
  <c r="AK386" i="20"/>
  <c r="AM386" i="20"/>
  <c r="T387" i="20"/>
  <c r="AD387" i="20" s="1"/>
  <c r="V387" i="20"/>
  <c r="Y387" i="20"/>
  <c r="AE387" i="20"/>
  <c r="AF387" i="20"/>
  <c r="AG387" i="20" s="1"/>
  <c r="AH387" i="20"/>
  <c r="AI387" i="20" s="1"/>
  <c r="AK387" i="20"/>
  <c r="AM387" i="20"/>
  <c r="T388" i="20"/>
  <c r="V388" i="20"/>
  <c r="Y388" i="20"/>
  <c r="AD388" i="20"/>
  <c r="AN388" i="20" s="1"/>
  <c r="AE388" i="20"/>
  <c r="AF388" i="20"/>
  <c r="AG388" i="20"/>
  <c r="AH388" i="20"/>
  <c r="AI388" i="20" s="1"/>
  <c r="AK388" i="20"/>
  <c r="AM388" i="20"/>
  <c r="T389" i="20"/>
  <c r="AH389" i="20" s="1"/>
  <c r="AI389" i="20" s="1"/>
  <c r="V389" i="20"/>
  <c r="Y389" i="20"/>
  <c r="AF389" i="20"/>
  <c r="AG389" i="20"/>
  <c r="AK389" i="20"/>
  <c r="AM389" i="20"/>
  <c r="T390" i="20"/>
  <c r="AH390" i="20" s="1"/>
  <c r="AI390" i="20" s="1"/>
  <c r="V390" i="20"/>
  <c r="Y390" i="20"/>
  <c r="AE390" i="20"/>
  <c r="AF390" i="20"/>
  <c r="AG390" i="20" s="1"/>
  <c r="AK390" i="20"/>
  <c r="AM390" i="20"/>
  <c r="T391" i="20"/>
  <c r="AE391" i="20" s="1"/>
  <c r="V391" i="20"/>
  <c r="Y391" i="20"/>
  <c r="AF391" i="20"/>
  <c r="AG391" i="20" s="1"/>
  <c r="AK391" i="20"/>
  <c r="AM391" i="20"/>
  <c r="T392" i="20"/>
  <c r="V392" i="20"/>
  <c r="Y392" i="20"/>
  <c r="AF392" i="20"/>
  <c r="AG392" i="20" s="1"/>
  <c r="AK392" i="20"/>
  <c r="AM392" i="20"/>
  <c r="T393" i="20"/>
  <c r="V393" i="20"/>
  <c r="Y393" i="20"/>
  <c r="AF393" i="20"/>
  <c r="AG393" i="20"/>
  <c r="AK393" i="20"/>
  <c r="AM393" i="20"/>
  <c r="T394" i="20"/>
  <c r="AD394" i="20" s="1"/>
  <c r="V394" i="20"/>
  <c r="Y394" i="20"/>
  <c r="AF394" i="20"/>
  <c r="AG394" i="20" s="1"/>
  <c r="AK394" i="20"/>
  <c r="AM394" i="20"/>
  <c r="T395" i="20"/>
  <c r="V395" i="20"/>
  <c r="Y395" i="20"/>
  <c r="AF395" i="20"/>
  <c r="AG395" i="20" s="1"/>
  <c r="AH395" i="20"/>
  <c r="AI395" i="20"/>
  <c r="AK395" i="20"/>
  <c r="AM395" i="20"/>
  <c r="T396" i="20"/>
  <c r="V396" i="20"/>
  <c r="Y396" i="20"/>
  <c r="AF396" i="20"/>
  <c r="AG396" i="20" s="1"/>
  <c r="AK396" i="20"/>
  <c r="AM396" i="20"/>
  <c r="T397" i="20"/>
  <c r="AH397" i="20" s="1"/>
  <c r="AI397" i="20" s="1"/>
  <c r="AJ397" i="20" s="1"/>
  <c r="V397" i="20"/>
  <c r="Y397" i="20"/>
  <c r="AD397" i="20"/>
  <c r="AE397" i="20"/>
  <c r="AF397" i="20"/>
  <c r="AG397" i="20" s="1"/>
  <c r="AK397" i="20"/>
  <c r="AM397" i="20"/>
  <c r="T398" i="20"/>
  <c r="AD398" i="20" s="1"/>
  <c r="V398" i="20"/>
  <c r="Y398" i="20"/>
  <c r="AF398" i="20"/>
  <c r="AG398" i="20" s="1"/>
  <c r="AH398" i="20"/>
  <c r="AI398" i="20" s="1"/>
  <c r="AK398" i="20"/>
  <c r="AM398" i="20"/>
  <c r="T399" i="20"/>
  <c r="V399" i="20"/>
  <c r="Y399" i="20"/>
  <c r="AF399" i="20"/>
  <c r="AG399" i="20" s="1"/>
  <c r="AK399" i="20"/>
  <c r="AM399" i="20"/>
  <c r="T400" i="20"/>
  <c r="V400" i="20"/>
  <c r="Y400" i="20"/>
  <c r="AF400" i="20"/>
  <c r="AG400" i="20"/>
  <c r="AK400" i="20"/>
  <c r="AM400" i="20"/>
  <c r="T401" i="20"/>
  <c r="V401" i="20"/>
  <c r="Y401" i="20"/>
  <c r="AF401" i="20"/>
  <c r="AG401" i="20" s="1"/>
  <c r="AK401" i="20"/>
  <c r="AM401" i="20"/>
  <c r="T402" i="20"/>
  <c r="AE402" i="20" s="1"/>
  <c r="V402" i="20"/>
  <c r="Y402" i="20"/>
  <c r="AF402" i="20"/>
  <c r="AG402" i="20"/>
  <c r="AH402" i="20"/>
  <c r="AI402" i="20" s="1"/>
  <c r="AK402" i="20"/>
  <c r="AM402" i="20"/>
  <c r="T403" i="20"/>
  <c r="V403" i="20"/>
  <c r="Y403" i="20"/>
  <c r="AF403" i="20"/>
  <c r="AG403" i="20"/>
  <c r="AK403" i="20"/>
  <c r="AM403" i="20"/>
  <c r="T404" i="20"/>
  <c r="AH404" i="20" s="1"/>
  <c r="AI404" i="20" s="1"/>
  <c r="V404" i="20"/>
  <c r="Y404" i="20"/>
  <c r="AF404" i="20"/>
  <c r="AG404" i="20" s="1"/>
  <c r="AK404" i="20"/>
  <c r="AM404" i="20"/>
  <c r="T405" i="20"/>
  <c r="V405" i="20"/>
  <c r="Y405" i="20"/>
  <c r="AF405" i="20"/>
  <c r="AG405" i="20" s="1"/>
  <c r="AK405" i="20"/>
  <c r="AM405" i="20"/>
  <c r="T406" i="20"/>
  <c r="AH406" i="20" s="1"/>
  <c r="AI406" i="20" s="1"/>
  <c r="V406" i="20"/>
  <c r="Y406" i="20"/>
  <c r="AF406" i="20"/>
  <c r="AG406" i="20" s="1"/>
  <c r="AK406" i="20"/>
  <c r="AM406" i="20"/>
  <c r="T407" i="20"/>
  <c r="V407" i="20"/>
  <c r="Y407" i="20"/>
  <c r="AE407" i="20"/>
  <c r="AF407" i="20"/>
  <c r="AG407" i="20" s="1"/>
  <c r="AK407" i="20"/>
  <c r="AM407" i="20"/>
  <c r="T408" i="20"/>
  <c r="AE408" i="20" s="1"/>
  <c r="V408" i="20"/>
  <c r="Y408" i="20"/>
  <c r="AF408" i="20"/>
  <c r="AG408" i="20" s="1"/>
  <c r="AK408" i="20"/>
  <c r="AM408" i="20"/>
  <c r="T409" i="20"/>
  <c r="AH409" i="20" s="1"/>
  <c r="AI409" i="20" s="1"/>
  <c r="V409" i="20"/>
  <c r="Y409" i="20"/>
  <c r="AF409" i="20"/>
  <c r="AG409" i="20" s="1"/>
  <c r="AK409" i="20"/>
  <c r="AM409" i="20"/>
  <c r="T410" i="20"/>
  <c r="V410" i="20"/>
  <c r="Y410" i="20"/>
  <c r="AF410" i="20"/>
  <c r="AG410" i="20" s="1"/>
  <c r="AK410" i="20"/>
  <c r="AM410" i="20"/>
  <c r="T411" i="20"/>
  <c r="V411" i="20"/>
  <c r="Y411" i="20"/>
  <c r="AF411" i="20"/>
  <c r="AG411" i="20" s="1"/>
  <c r="AJ411" i="20" s="1"/>
  <c r="AH411" i="20"/>
  <c r="AI411" i="20" s="1"/>
  <c r="AK411" i="20"/>
  <c r="AM411" i="20"/>
  <c r="T412" i="20"/>
  <c r="AD412" i="20" s="1"/>
  <c r="V412" i="20"/>
  <c r="Y412" i="20"/>
  <c r="AE412" i="20"/>
  <c r="AF412" i="20"/>
  <c r="AG412" i="20" s="1"/>
  <c r="AK412" i="20"/>
  <c r="AM412" i="20"/>
  <c r="T413" i="20"/>
  <c r="V413" i="20"/>
  <c r="Y413" i="20"/>
  <c r="AF413" i="20"/>
  <c r="AG413" i="20"/>
  <c r="AK413" i="20"/>
  <c r="AM413" i="20"/>
  <c r="T414" i="20"/>
  <c r="AH414" i="20" s="1"/>
  <c r="AI414" i="20" s="1"/>
  <c r="V414" i="20"/>
  <c r="Y414" i="20"/>
  <c r="AF414" i="20"/>
  <c r="AG414" i="20" s="1"/>
  <c r="AK414" i="20"/>
  <c r="AM414" i="20"/>
  <c r="T415" i="20"/>
  <c r="AH415" i="20" s="1"/>
  <c r="AI415" i="20" s="1"/>
  <c r="V415" i="20"/>
  <c r="Y415" i="20"/>
  <c r="AF415" i="20"/>
  <c r="AG415" i="20" s="1"/>
  <c r="AK415" i="20"/>
  <c r="AM415" i="20"/>
  <c r="T416" i="20"/>
  <c r="AE416" i="20" s="1"/>
  <c r="V416" i="20"/>
  <c r="Y416" i="20"/>
  <c r="AF416" i="20"/>
  <c r="AG416" i="20"/>
  <c r="AK416" i="20"/>
  <c r="AM416" i="20"/>
  <c r="T417" i="20"/>
  <c r="V417" i="20"/>
  <c r="Y417" i="20"/>
  <c r="AF417" i="20"/>
  <c r="AG417" i="20" s="1"/>
  <c r="AK417" i="20"/>
  <c r="AM417" i="20"/>
  <c r="T418" i="20"/>
  <c r="AD418" i="20" s="1"/>
  <c r="V418" i="20"/>
  <c r="Y418" i="20"/>
  <c r="AF418" i="20"/>
  <c r="AG418" i="20" s="1"/>
  <c r="AK418" i="20"/>
  <c r="AM418" i="20"/>
  <c r="T419" i="20"/>
  <c r="V419" i="20"/>
  <c r="Y419" i="20"/>
  <c r="AF419" i="20"/>
  <c r="AG419" i="20" s="1"/>
  <c r="AK419" i="20"/>
  <c r="AM419" i="20"/>
  <c r="T420" i="20"/>
  <c r="V420" i="20"/>
  <c r="Y420" i="20"/>
  <c r="AF420" i="20"/>
  <c r="AG420" i="20"/>
  <c r="AK420" i="20"/>
  <c r="AM420" i="20"/>
  <c r="T421" i="20"/>
  <c r="AD421" i="20" s="1"/>
  <c r="V421" i="20"/>
  <c r="Y421" i="20"/>
  <c r="AF421" i="20"/>
  <c r="AG421" i="20" s="1"/>
  <c r="AH421" i="20"/>
  <c r="AI421" i="20" s="1"/>
  <c r="AK421" i="20"/>
  <c r="AM421" i="20"/>
  <c r="T422" i="20"/>
  <c r="V422" i="20"/>
  <c r="Y422" i="20"/>
  <c r="AE422" i="20"/>
  <c r="AF422" i="20"/>
  <c r="AG422" i="20"/>
  <c r="AK422" i="20"/>
  <c r="AM422" i="20"/>
  <c r="T423" i="20"/>
  <c r="AH423" i="20" s="1"/>
  <c r="AI423" i="20" s="1"/>
  <c r="V423" i="20"/>
  <c r="Y423" i="20"/>
  <c r="AD423" i="20"/>
  <c r="AE423" i="20"/>
  <c r="AF423" i="20"/>
  <c r="AG423" i="20" s="1"/>
  <c r="AJ423" i="20" s="1"/>
  <c r="AK423" i="20"/>
  <c r="AL423" i="20" s="1"/>
  <c r="AM423" i="20"/>
  <c r="AN423" i="20" s="1"/>
  <c r="T424" i="20"/>
  <c r="V424" i="20"/>
  <c r="Y424" i="20"/>
  <c r="AF424" i="20"/>
  <c r="AG424" i="20" s="1"/>
  <c r="AK424" i="20"/>
  <c r="AM424" i="20"/>
  <c r="T425" i="20"/>
  <c r="AH425" i="20" s="1"/>
  <c r="AI425" i="20" s="1"/>
  <c r="AJ425" i="20" s="1"/>
  <c r="V425" i="20"/>
  <c r="Y425" i="20"/>
  <c r="AD425" i="20"/>
  <c r="AE425" i="20"/>
  <c r="AF425" i="20"/>
  <c r="AG425" i="20" s="1"/>
  <c r="AK425" i="20"/>
  <c r="AL425" i="20"/>
  <c r="AM425" i="20"/>
  <c r="T426" i="20"/>
  <c r="V426" i="20"/>
  <c r="Y426" i="20"/>
  <c r="AF426" i="20"/>
  <c r="AG426" i="20" s="1"/>
  <c r="AK426" i="20"/>
  <c r="AM426" i="20"/>
  <c r="T427" i="20"/>
  <c r="AH427" i="20" s="1"/>
  <c r="AI427" i="20" s="1"/>
  <c r="V427" i="20"/>
  <c r="Y427" i="20"/>
  <c r="AF427" i="20"/>
  <c r="AG427" i="20" s="1"/>
  <c r="AK427" i="20"/>
  <c r="AM427" i="20"/>
  <c r="T428" i="20"/>
  <c r="AD428" i="20" s="1"/>
  <c r="AN428" i="20" s="1"/>
  <c r="V428" i="20"/>
  <c r="Y428" i="20"/>
  <c r="AE428" i="20"/>
  <c r="AF428" i="20"/>
  <c r="AG428" i="20"/>
  <c r="AK428" i="20"/>
  <c r="AM428" i="20"/>
  <c r="T429" i="20"/>
  <c r="V429" i="20"/>
  <c r="Y429" i="20"/>
  <c r="AF429" i="20"/>
  <c r="AG429" i="20" s="1"/>
  <c r="AK429" i="20"/>
  <c r="AM429" i="20"/>
  <c r="T430" i="20"/>
  <c r="AD430" i="20" s="1"/>
  <c r="V430" i="20"/>
  <c r="Y430" i="20"/>
  <c r="AE430" i="20"/>
  <c r="AF430" i="20"/>
  <c r="AG430" i="20"/>
  <c r="AH430" i="20"/>
  <c r="AI430" i="20" s="1"/>
  <c r="AK430" i="20"/>
  <c r="AM430" i="20"/>
  <c r="T431" i="20"/>
  <c r="V431" i="20"/>
  <c r="Y431" i="20"/>
  <c r="AF431" i="20"/>
  <c r="AG431" i="20" s="1"/>
  <c r="AK431" i="20"/>
  <c r="AM431" i="20"/>
  <c r="T432" i="20"/>
  <c r="AE432" i="20" s="1"/>
  <c r="V432" i="20"/>
  <c r="Y432" i="20"/>
  <c r="AF432" i="20"/>
  <c r="AG432" i="20" s="1"/>
  <c r="AK432" i="20"/>
  <c r="AM432" i="20"/>
  <c r="T433" i="20"/>
  <c r="AE433" i="20" s="1"/>
  <c r="V433" i="20"/>
  <c r="Y433" i="20"/>
  <c r="AF433" i="20"/>
  <c r="AG433" i="20" s="1"/>
  <c r="AH433" i="20"/>
  <c r="AI433" i="20" s="1"/>
  <c r="AK433" i="20"/>
  <c r="AM433" i="20"/>
  <c r="T434" i="20"/>
  <c r="AH434" i="20" s="1"/>
  <c r="AI434" i="20" s="1"/>
  <c r="V434" i="20"/>
  <c r="Y434" i="20"/>
  <c r="AF434" i="20"/>
  <c r="AG434" i="20" s="1"/>
  <c r="AK434" i="20"/>
  <c r="AM434" i="20"/>
  <c r="T435" i="20"/>
  <c r="AD435" i="20" s="1"/>
  <c r="V435" i="20"/>
  <c r="Y435" i="20"/>
  <c r="AF435" i="20"/>
  <c r="AG435" i="20" s="1"/>
  <c r="AK435" i="20"/>
  <c r="AM435" i="20"/>
  <c r="T436" i="20"/>
  <c r="V436" i="20"/>
  <c r="Y436" i="20"/>
  <c r="AF436" i="20"/>
  <c r="AG436" i="20"/>
  <c r="AK436" i="20"/>
  <c r="AM436" i="20"/>
  <c r="T437" i="20"/>
  <c r="V437" i="20"/>
  <c r="Y437" i="20"/>
  <c r="AF437" i="20"/>
  <c r="AG437" i="20" s="1"/>
  <c r="AK437" i="20"/>
  <c r="AM437" i="20"/>
  <c r="T438" i="20"/>
  <c r="V438" i="20"/>
  <c r="Y438" i="20"/>
  <c r="AF438" i="20"/>
  <c r="AG438" i="20" s="1"/>
  <c r="AH438" i="20"/>
  <c r="AI438" i="20" s="1"/>
  <c r="AK438" i="20"/>
  <c r="AM438" i="20"/>
  <c r="T439" i="20"/>
  <c r="AH439" i="20" s="1"/>
  <c r="AI439" i="20" s="1"/>
  <c r="V439" i="20"/>
  <c r="Y439" i="20"/>
  <c r="AF439" i="20"/>
  <c r="AG439" i="20" s="1"/>
  <c r="AK439" i="20"/>
  <c r="AM439" i="20"/>
  <c r="T440" i="20"/>
  <c r="AH440" i="20" s="1"/>
  <c r="AI440" i="20" s="1"/>
  <c r="AL440" i="20" s="1"/>
  <c r="V440" i="20"/>
  <c r="Y440" i="20"/>
  <c r="AE440" i="20"/>
  <c r="AF440" i="20"/>
  <c r="AG440" i="20" s="1"/>
  <c r="AK440" i="20"/>
  <c r="AM440" i="20"/>
  <c r="T441" i="20"/>
  <c r="V441" i="20"/>
  <c r="Y441" i="20"/>
  <c r="AF441" i="20"/>
  <c r="AG441" i="20"/>
  <c r="AK441" i="20"/>
  <c r="AM441" i="20"/>
  <c r="T442" i="20"/>
  <c r="V442" i="20"/>
  <c r="Y442" i="20"/>
  <c r="AF442" i="20"/>
  <c r="AG442" i="20" s="1"/>
  <c r="AK442" i="20"/>
  <c r="AM442" i="20"/>
  <c r="T443" i="20"/>
  <c r="V443" i="20"/>
  <c r="Y443" i="20"/>
  <c r="AF443" i="20"/>
  <c r="AG443" i="20" s="1"/>
  <c r="AK443" i="20"/>
  <c r="AM443" i="20"/>
  <c r="T444" i="20"/>
  <c r="AH444" i="20" s="1"/>
  <c r="AI444" i="20" s="1"/>
  <c r="V444" i="20"/>
  <c r="Y444" i="20"/>
  <c r="AF444" i="20"/>
  <c r="AG444" i="20" s="1"/>
  <c r="AK444" i="20"/>
  <c r="AM444" i="20"/>
  <c r="T445" i="20"/>
  <c r="AD445" i="20" s="1"/>
  <c r="V445" i="20"/>
  <c r="Y445" i="20"/>
  <c r="AF445" i="20"/>
  <c r="AG445" i="20" s="1"/>
  <c r="AK445" i="20"/>
  <c r="AM445" i="20"/>
  <c r="T446" i="20"/>
  <c r="V446" i="20"/>
  <c r="Y446" i="20"/>
  <c r="AF446" i="20"/>
  <c r="AG446" i="20" s="1"/>
  <c r="AK446" i="20"/>
  <c r="AM446" i="20"/>
  <c r="T447" i="20"/>
  <c r="AH447" i="20" s="1"/>
  <c r="AI447" i="20" s="1"/>
  <c r="V447" i="20"/>
  <c r="Y447" i="20"/>
  <c r="AF447" i="20"/>
  <c r="AG447" i="20" s="1"/>
  <c r="AK447" i="20"/>
  <c r="AM447" i="20"/>
  <c r="T448" i="20"/>
  <c r="V448" i="20"/>
  <c r="Y448" i="20"/>
  <c r="AF448" i="20"/>
  <c r="AG448" i="20" s="1"/>
  <c r="AK448" i="20"/>
  <c r="AM448" i="20"/>
  <c r="T449" i="20"/>
  <c r="AH449" i="20" s="1"/>
  <c r="AI449" i="20" s="1"/>
  <c r="V449" i="20"/>
  <c r="Y449" i="20"/>
  <c r="AD449" i="20"/>
  <c r="AE449" i="20"/>
  <c r="AF449" i="20"/>
  <c r="AG449" i="20" s="1"/>
  <c r="AK449" i="20"/>
  <c r="AM449" i="20"/>
  <c r="T450" i="20"/>
  <c r="V450" i="20"/>
  <c r="Y450" i="20"/>
  <c r="AF450" i="20"/>
  <c r="AG450" i="20" s="1"/>
  <c r="AK450" i="20"/>
  <c r="AM450" i="20"/>
  <c r="T451" i="20"/>
  <c r="V451" i="20"/>
  <c r="Y451" i="20"/>
  <c r="AE451" i="20"/>
  <c r="AF451" i="20"/>
  <c r="AG451" i="20" s="1"/>
  <c r="AK451" i="20"/>
  <c r="AM451" i="20"/>
  <c r="T452" i="20"/>
  <c r="V452" i="20"/>
  <c r="Y452" i="20"/>
  <c r="AF452" i="20"/>
  <c r="AG452" i="20" s="1"/>
  <c r="AK452" i="20"/>
  <c r="AM452" i="20"/>
  <c r="T453" i="20"/>
  <c r="AH453" i="20" s="1"/>
  <c r="AI453" i="20" s="1"/>
  <c r="V453" i="20"/>
  <c r="Y453" i="20"/>
  <c r="AF453" i="20"/>
  <c r="AG453" i="20" s="1"/>
  <c r="AK453" i="20"/>
  <c r="AM453" i="20"/>
  <c r="T454" i="20"/>
  <c r="AD454" i="20" s="1"/>
  <c r="V454" i="20"/>
  <c r="Y454" i="20"/>
  <c r="AF454" i="20"/>
  <c r="AG454" i="20"/>
  <c r="AH454" i="20"/>
  <c r="AI454" i="20" s="1"/>
  <c r="AK454" i="20"/>
  <c r="AM454" i="20"/>
  <c r="T455" i="20"/>
  <c r="AH455" i="20" s="1"/>
  <c r="AI455" i="20" s="1"/>
  <c r="V455" i="20"/>
  <c r="Y455" i="20"/>
  <c r="AF455" i="20"/>
  <c r="AG455" i="20" s="1"/>
  <c r="AK455" i="20"/>
  <c r="AM455" i="20"/>
  <c r="T456" i="20"/>
  <c r="AH456" i="20" s="1"/>
  <c r="AI456" i="20" s="1"/>
  <c r="V456" i="20"/>
  <c r="Y456" i="20"/>
  <c r="AD456" i="20"/>
  <c r="AE456" i="20"/>
  <c r="AF456" i="20"/>
  <c r="AG456" i="20" s="1"/>
  <c r="AK456" i="20"/>
  <c r="AM456" i="20"/>
  <c r="T457" i="20"/>
  <c r="AE457" i="20" s="1"/>
  <c r="V457" i="20"/>
  <c r="Y457" i="20"/>
  <c r="AD457" i="20"/>
  <c r="AF457" i="20"/>
  <c r="AG457" i="20" s="1"/>
  <c r="AH457" i="20"/>
  <c r="AI457" i="20" s="1"/>
  <c r="AK457" i="20"/>
  <c r="AM457" i="20"/>
  <c r="T458" i="20"/>
  <c r="V458" i="20"/>
  <c r="Y458" i="20"/>
  <c r="AF458" i="20"/>
  <c r="AG458" i="20" s="1"/>
  <c r="AK458" i="20"/>
  <c r="AM458" i="20"/>
  <c r="T459" i="20"/>
  <c r="AH459" i="20" s="1"/>
  <c r="AI459" i="20" s="1"/>
  <c r="V459" i="20"/>
  <c r="Y459" i="20"/>
  <c r="AE459" i="20"/>
  <c r="AF459" i="20"/>
  <c r="AG459" i="20"/>
  <c r="AK459" i="20"/>
  <c r="AM459" i="20"/>
  <c r="T460" i="20"/>
  <c r="V460" i="20"/>
  <c r="Y460" i="20"/>
  <c r="AD460" i="20"/>
  <c r="AE460" i="20"/>
  <c r="AF460" i="20"/>
  <c r="AG460" i="20" s="1"/>
  <c r="AH460" i="20"/>
  <c r="AI460" i="20" s="1"/>
  <c r="AK460" i="20"/>
  <c r="AM460" i="20"/>
  <c r="T461" i="20"/>
  <c r="AH461" i="20" s="1"/>
  <c r="AI461" i="20" s="1"/>
  <c r="V461" i="20"/>
  <c r="Y461" i="20"/>
  <c r="AE461" i="20"/>
  <c r="AF461" i="20"/>
  <c r="AG461" i="20" s="1"/>
  <c r="AK461" i="20"/>
  <c r="AM461" i="20"/>
  <c r="T462" i="20"/>
  <c r="AH462" i="20" s="1"/>
  <c r="AI462" i="20" s="1"/>
  <c r="V462" i="20"/>
  <c r="Y462" i="20"/>
  <c r="AF462" i="20"/>
  <c r="AG462" i="20" s="1"/>
  <c r="AK462" i="20"/>
  <c r="AM462" i="20"/>
  <c r="T463" i="20"/>
  <c r="AE463" i="20" s="1"/>
  <c r="V463" i="20"/>
  <c r="Y463" i="20"/>
  <c r="AF463" i="20"/>
  <c r="AG463" i="20" s="1"/>
  <c r="AK463" i="20"/>
  <c r="AM463" i="20"/>
  <c r="T464" i="20"/>
  <c r="AD464" i="20" s="1"/>
  <c r="V464" i="20"/>
  <c r="Y464" i="20"/>
  <c r="AF464" i="20"/>
  <c r="AG464" i="20" s="1"/>
  <c r="AK464" i="20"/>
  <c r="AM464" i="20"/>
  <c r="T465" i="20"/>
  <c r="AE465" i="20" s="1"/>
  <c r="V465" i="20"/>
  <c r="Y465" i="20"/>
  <c r="AF465" i="20"/>
  <c r="AG465" i="20" s="1"/>
  <c r="AK465" i="20"/>
  <c r="AM465" i="20"/>
  <c r="T466" i="20"/>
  <c r="AH466" i="20" s="1"/>
  <c r="AI466" i="20" s="1"/>
  <c r="V466" i="20"/>
  <c r="Y466" i="20"/>
  <c r="AF466" i="20"/>
  <c r="AG466" i="20" s="1"/>
  <c r="AK466" i="20"/>
  <c r="AM466" i="20"/>
  <c r="T467" i="20"/>
  <c r="AD467" i="20" s="1"/>
  <c r="V467" i="20"/>
  <c r="Y467" i="20"/>
  <c r="AF467" i="20"/>
  <c r="AG467" i="20" s="1"/>
  <c r="AK467" i="20"/>
  <c r="AM467" i="20"/>
  <c r="T468" i="20"/>
  <c r="V468" i="20"/>
  <c r="Y468" i="20"/>
  <c r="AF468" i="20"/>
  <c r="AG468" i="20" s="1"/>
  <c r="AK468" i="20"/>
  <c r="AM468" i="20"/>
  <c r="T469" i="20"/>
  <c r="AD469" i="20" s="1"/>
  <c r="V469" i="20"/>
  <c r="Y469" i="20"/>
  <c r="AF469" i="20"/>
  <c r="AG469" i="20" s="1"/>
  <c r="AK469" i="20"/>
  <c r="AM469" i="20"/>
  <c r="T470" i="20"/>
  <c r="AE470" i="20" s="1"/>
  <c r="V470" i="20"/>
  <c r="Y470" i="20"/>
  <c r="AF470" i="20"/>
  <c r="AG470" i="20" s="1"/>
  <c r="AK470" i="20"/>
  <c r="AM470" i="20"/>
  <c r="T471" i="20"/>
  <c r="V471" i="20"/>
  <c r="Y471" i="20"/>
  <c r="AF471" i="20"/>
  <c r="AG471" i="20"/>
  <c r="AK471" i="20"/>
  <c r="AM471" i="20"/>
  <c r="T472" i="20"/>
  <c r="AD472" i="20" s="1"/>
  <c r="V472" i="20"/>
  <c r="Y472" i="20"/>
  <c r="AF472" i="20"/>
  <c r="AG472" i="20" s="1"/>
  <c r="AK472" i="20"/>
  <c r="AM472" i="20"/>
  <c r="T473" i="20"/>
  <c r="AH473" i="20" s="1"/>
  <c r="AI473" i="20" s="1"/>
  <c r="V473" i="20"/>
  <c r="Y473" i="20"/>
  <c r="AE473" i="20"/>
  <c r="AF473" i="20"/>
  <c r="AG473" i="20"/>
  <c r="AK473" i="20"/>
  <c r="AM473" i="20"/>
  <c r="T474" i="20"/>
  <c r="V474" i="20"/>
  <c r="Y474" i="20"/>
  <c r="AD474" i="20"/>
  <c r="AN474" i="20" s="1"/>
  <c r="AE474" i="20"/>
  <c r="AF474" i="20"/>
  <c r="AG474" i="20" s="1"/>
  <c r="AH474" i="20"/>
  <c r="AI474" i="20" s="1"/>
  <c r="AK474" i="20"/>
  <c r="AM474" i="20"/>
  <c r="T475" i="20"/>
  <c r="V475" i="20"/>
  <c r="Y475" i="20"/>
  <c r="AF475" i="20"/>
  <c r="AG475" i="20"/>
  <c r="AH475" i="20"/>
  <c r="AI475" i="20" s="1"/>
  <c r="AK475" i="20"/>
  <c r="AM475" i="20"/>
  <c r="T476" i="20"/>
  <c r="AH476" i="20" s="1"/>
  <c r="AI476" i="20" s="1"/>
  <c r="V476" i="20"/>
  <c r="Y476" i="20"/>
  <c r="AE476" i="20"/>
  <c r="AF476" i="20"/>
  <c r="AG476" i="20"/>
  <c r="AK476" i="20"/>
  <c r="AM476" i="20"/>
  <c r="T477" i="20"/>
  <c r="V477" i="20"/>
  <c r="Y477" i="20"/>
  <c r="AF477" i="20"/>
  <c r="AG477" i="20" s="1"/>
  <c r="AH477" i="20"/>
  <c r="AI477" i="20" s="1"/>
  <c r="AK477" i="20"/>
  <c r="AM477" i="20"/>
  <c r="T478" i="20"/>
  <c r="AD478" i="20" s="1"/>
  <c r="V478" i="20"/>
  <c r="Y478" i="20"/>
  <c r="AF478" i="20"/>
  <c r="AG478" i="20"/>
  <c r="AK478" i="20"/>
  <c r="AM478" i="20"/>
  <c r="T479" i="20"/>
  <c r="AD479" i="20" s="1"/>
  <c r="V479" i="20"/>
  <c r="Y479" i="20"/>
  <c r="AF479" i="20"/>
  <c r="AG479" i="20"/>
  <c r="AH479" i="20"/>
  <c r="AI479" i="20" s="1"/>
  <c r="AK479" i="20"/>
  <c r="AM479" i="20"/>
  <c r="T480" i="20"/>
  <c r="AH480" i="20" s="1"/>
  <c r="V480" i="20"/>
  <c r="Y480" i="20"/>
  <c r="AE480" i="20"/>
  <c r="AF480" i="20"/>
  <c r="AG480" i="20" s="1"/>
  <c r="AI480" i="20"/>
  <c r="AK480" i="20"/>
  <c r="AM480" i="20"/>
  <c r="T481" i="20"/>
  <c r="V481" i="20"/>
  <c r="Y481" i="20"/>
  <c r="AF481" i="20"/>
  <c r="AG481" i="20" s="1"/>
  <c r="AK481" i="20"/>
  <c r="AM481" i="20"/>
  <c r="T482" i="20"/>
  <c r="AD482" i="20" s="1"/>
  <c r="V482" i="20"/>
  <c r="Y482" i="20"/>
  <c r="AF482" i="20"/>
  <c r="AG482" i="20" s="1"/>
  <c r="AH482" i="20"/>
  <c r="AI482" i="20" s="1"/>
  <c r="AK482" i="20"/>
  <c r="AM482" i="20"/>
  <c r="T483" i="20"/>
  <c r="V483" i="20"/>
  <c r="Y483" i="20"/>
  <c r="AF483" i="20"/>
  <c r="AG483" i="20"/>
  <c r="AK483" i="20"/>
  <c r="AM483" i="20"/>
  <c r="T484" i="20"/>
  <c r="AD484" i="20" s="1"/>
  <c r="V484" i="20"/>
  <c r="Y484" i="20"/>
  <c r="AF484" i="20"/>
  <c r="AG484" i="20"/>
  <c r="AH484" i="20"/>
  <c r="AI484" i="20" s="1"/>
  <c r="AK484" i="20"/>
  <c r="AM484" i="20"/>
  <c r="T485" i="20"/>
  <c r="AE485" i="20" s="1"/>
  <c r="V485" i="20"/>
  <c r="Y485" i="20"/>
  <c r="AF485" i="20"/>
  <c r="AG485" i="20" s="1"/>
  <c r="AK485" i="20"/>
  <c r="AM485" i="20"/>
  <c r="T486" i="20"/>
  <c r="V486" i="20"/>
  <c r="Y486" i="20"/>
  <c r="AF486" i="20"/>
  <c r="AG486" i="20" s="1"/>
  <c r="AK486" i="20"/>
  <c r="AM486" i="20"/>
  <c r="T487" i="20"/>
  <c r="AD487" i="20" s="1"/>
  <c r="V487" i="20"/>
  <c r="Y487" i="20"/>
  <c r="AF487" i="20"/>
  <c r="AG487" i="20" s="1"/>
  <c r="AK487" i="20"/>
  <c r="AM487" i="20"/>
  <c r="T488" i="20"/>
  <c r="AH488" i="20" s="1"/>
  <c r="AI488" i="20" s="1"/>
  <c r="V488" i="20"/>
  <c r="Y488" i="20"/>
  <c r="AF488" i="20"/>
  <c r="AG488" i="20" s="1"/>
  <c r="AK488" i="20"/>
  <c r="AM488" i="20"/>
  <c r="T489" i="20"/>
  <c r="V489" i="20"/>
  <c r="Y489" i="20"/>
  <c r="AE489" i="20"/>
  <c r="AF489" i="20"/>
  <c r="AG489" i="20" s="1"/>
  <c r="AK489" i="20"/>
  <c r="AM489" i="20"/>
  <c r="T490" i="20"/>
  <c r="V490" i="20"/>
  <c r="Y490" i="20"/>
  <c r="AF490" i="20"/>
  <c r="AG490" i="20" s="1"/>
  <c r="AK490" i="20"/>
  <c r="AM490" i="20"/>
  <c r="T491" i="20"/>
  <c r="AH491" i="20" s="1"/>
  <c r="V491" i="20"/>
  <c r="Y491" i="20"/>
  <c r="AE491" i="20"/>
  <c r="AF491" i="20"/>
  <c r="AG491" i="20" s="1"/>
  <c r="AI491" i="20"/>
  <c r="AK491" i="20"/>
  <c r="AM491" i="20"/>
  <c r="T492" i="20"/>
  <c r="V492" i="20"/>
  <c r="Y492" i="20"/>
  <c r="AF492" i="20"/>
  <c r="AG492" i="20" s="1"/>
  <c r="AK492" i="20"/>
  <c r="AM492" i="20"/>
  <c r="T493" i="20"/>
  <c r="AD493" i="20" s="1"/>
  <c r="V493" i="20"/>
  <c r="Y493" i="20"/>
  <c r="AF493" i="20"/>
  <c r="AG493" i="20" s="1"/>
  <c r="AK493" i="20"/>
  <c r="AM493" i="20"/>
  <c r="T494" i="20"/>
  <c r="AH494" i="20" s="1"/>
  <c r="AI494" i="20" s="1"/>
  <c r="V494" i="20"/>
  <c r="Y494" i="20"/>
  <c r="AF494" i="20"/>
  <c r="AG494" i="20" s="1"/>
  <c r="AK494" i="20"/>
  <c r="AM494" i="20"/>
  <c r="T495" i="20"/>
  <c r="V495" i="20"/>
  <c r="Y495" i="20"/>
  <c r="AF495" i="20"/>
  <c r="AG495" i="20" s="1"/>
  <c r="AK495" i="20"/>
  <c r="AM495" i="20"/>
  <c r="T496" i="20"/>
  <c r="AH496" i="20" s="1"/>
  <c r="AI496" i="20" s="1"/>
  <c r="V496" i="20"/>
  <c r="Y496" i="20"/>
  <c r="AD496" i="20"/>
  <c r="AE496" i="20"/>
  <c r="AF496" i="20"/>
  <c r="AG496" i="20"/>
  <c r="AK496" i="20"/>
  <c r="AM496" i="20"/>
  <c r="T497" i="20"/>
  <c r="AE497" i="20" s="1"/>
  <c r="V497" i="20"/>
  <c r="Y497" i="20"/>
  <c r="AF497" i="20"/>
  <c r="AG497" i="20" s="1"/>
  <c r="AK497" i="20"/>
  <c r="AM497" i="20"/>
  <c r="T498" i="20"/>
  <c r="AH498" i="20" s="1"/>
  <c r="AI498" i="20" s="1"/>
  <c r="V498" i="20"/>
  <c r="Y498" i="20"/>
  <c r="AF498" i="20"/>
  <c r="AG498" i="20"/>
  <c r="AK498" i="20"/>
  <c r="AM498" i="20"/>
  <c r="T499" i="20"/>
  <c r="V499" i="20"/>
  <c r="Y499" i="20"/>
  <c r="AF499" i="20"/>
  <c r="AG499" i="20"/>
  <c r="AK499" i="20"/>
  <c r="AM499" i="20"/>
  <c r="T500" i="20"/>
  <c r="V500" i="20"/>
  <c r="Y500" i="20"/>
  <c r="AF500" i="20"/>
  <c r="AG500" i="20" s="1"/>
  <c r="AK500" i="20"/>
  <c r="AM500" i="20"/>
  <c r="T501" i="20"/>
  <c r="AD501" i="20" s="1"/>
  <c r="V501" i="20"/>
  <c r="Y501" i="20"/>
  <c r="AE501" i="20"/>
  <c r="AF501" i="20"/>
  <c r="AG501" i="20"/>
  <c r="AK501" i="20"/>
  <c r="AM501" i="20"/>
  <c r="T502" i="20"/>
  <c r="V502" i="20"/>
  <c r="Y502" i="20"/>
  <c r="AF502" i="20"/>
  <c r="AG502" i="20" s="1"/>
  <c r="AK502" i="20"/>
  <c r="AM502" i="20"/>
  <c r="T503" i="20"/>
  <c r="V503" i="20"/>
  <c r="Y503" i="20"/>
  <c r="AF503" i="20"/>
  <c r="AG503" i="20" s="1"/>
  <c r="AK503" i="20"/>
  <c r="AM503" i="20"/>
  <c r="T504" i="20"/>
  <c r="AD504" i="20" s="1"/>
  <c r="V504" i="20"/>
  <c r="Y504" i="20"/>
  <c r="AF504" i="20"/>
  <c r="AG504" i="20"/>
  <c r="AH504" i="20"/>
  <c r="AI504" i="20" s="1"/>
  <c r="AK504" i="20"/>
  <c r="AM504" i="20"/>
  <c r="T505" i="20"/>
  <c r="AD505" i="20" s="1"/>
  <c r="V505" i="20"/>
  <c r="Y505" i="20"/>
  <c r="AF505" i="20"/>
  <c r="AG505" i="20" s="1"/>
  <c r="AK505" i="20"/>
  <c r="AM505" i="20"/>
  <c r="T506" i="20"/>
  <c r="V506" i="20"/>
  <c r="Y506" i="20"/>
  <c r="AF506" i="20"/>
  <c r="AG506" i="20" s="1"/>
  <c r="AK506" i="20"/>
  <c r="AM506" i="20"/>
  <c r="T507" i="20"/>
  <c r="AH507" i="20" s="1"/>
  <c r="AI507" i="20" s="1"/>
  <c r="V507" i="20"/>
  <c r="Y507" i="20"/>
  <c r="AF507" i="20"/>
  <c r="AG507" i="20" s="1"/>
  <c r="AK507" i="20"/>
  <c r="AM507" i="20"/>
  <c r="T508" i="20"/>
  <c r="V508" i="20"/>
  <c r="Y508" i="20"/>
  <c r="AF508" i="20"/>
  <c r="AG508" i="20" s="1"/>
  <c r="AK508" i="20"/>
  <c r="AM508" i="20"/>
  <c r="T509" i="20"/>
  <c r="AH509" i="20" s="1"/>
  <c r="AI509" i="20" s="1"/>
  <c r="V509" i="20"/>
  <c r="Y509" i="20"/>
  <c r="AF509" i="20"/>
  <c r="AG509" i="20" s="1"/>
  <c r="AK509" i="20"/>
  <c r="AM509" i="20"/>
  <c r="T510" i="20"/>
  <c r="AD510" i="20" s="1"/>
  <c r="V510" i="20"/>
  <c r="Y510" i="20"/>
  <c r="AE510" i="20"/>
  <c r="AF510" i="20"/>
  <c r="AG510" i="20"/>
  <c r="AK510" i="20"/>
  <c r="AM510" i="20"/>
  <c r="T511" i="20"/>
  <c r="AD511" i="20" s="1"/>
  <c r="V511" i="20"/>
  <c r="Y511" i="20"/>
  <c r="AE511" i="20"/>
  <c r="AF511" i="20"/>
  <c r="AG511" i="20"/>
  <c r="AK511" i="20"/>
  <c r="AM511" i="20"/>
  <c r="T512" i="20"/>
  <c r="V512" i="20"/>
  <c r="Y512" i="20"/>
  <c r="AF512" i="20"/>
  <c r="AG512" i="20" s="1"/>
  <c r="AK512" i="20"/>
  <c r="AM512" i="20"/>
  <c r="T513" i="20"/>
  <c r="AD513" i="20" s="1"/>
  <c r="V513" i="20"/>
  <c r="Y513" i="20"/>
  <c r="AF513" i="20"/>
  <c r="AG513" i="20" s="1"/>
  <c r="AK513" i="20"/>
  <c r="AM513" i="20"/>
  <c r="T514" i="20"/>
  <c r="V514" i="20"/>
  <c r="Y514" i="20"/>
  <c r="AF514" i="20"/>
  <c r="AG514" i="20" s="1"/>
  <c r="AK514" i="20"/>
  <c r="AM514" i="20"/>
  <c r="T515" i="20"/>
  <c r="V515" i="20"/>
  <c r="Y515" i="20"/>
  <c r="AF515" i="20"/>
  <c r="AG515" i="20" s="1"/>
  <c r="AK515" i="20"/>
  <c r="AM515" i="20"/>
  <c r="T516" i="20"/>
  <c r="V516" i="20"/>
  <c r="Y516" i="20"/>
  <c r="AF516" i="20"/>
  <c r="AG516" i="20" s="1"/>
  <c r="AK516" i="20"/>
  <c r="AM516" i="20"/>
  <c r="T517" i="20"/>
  <c r="AH517" i="20" s="1"/>
  <c r="AI517" i="20" s="1"/>
  <c r="AJ517" i="20" s="1"/>
  <c r="V517" i="20"/>
  <c r="Y517" i="20"/>
  <c r="AF517" i="20"/>
  <c r="AG517" i="20"/>
  <c r="AK517" i="20"/>
  <c r="AM517" i="20"/>
  <c r="T518" i="20"/>
  <c r="V518" i="20"/>
  <c r="Y518" i="20"/>
  <c r="AF518" i="20"/>
  <c r="AG518" i="20" s="1"/>
  <c r="AK518" i="20"/>
  <c r="AM518" i="20"/>
  <c r="T519" i="20"/>
  <c r="AD519" i="20" s="1"/>
  <c r="V519" i="20"/>
  <c r="Y519" i="20"/>
  <c r="AF519" i="20"/>
  <c r="AG519" i="20" s="1"/>
  <c r="AK519" i="20"/>
  <c r="AM519" i="20"/>
  <c r="T520" i="20"/>
  <c r="V520" i="20"/>
  <c r="Y520" i="20"/>
  <c r="AF520" i="20"/>
  <c r="AG520" i="20" s="1"/>
  <c r="AK520" i="20"/>
  <c r="AM520" i="20"/>
  <c r="T521" i="20"/>
  <c r="AD521" i="20" s="1"/>
  <c r="V521" i="20"/>
  <c r="Y521" i="20"/>
  <c r="AF521" i="20"/>
  <c r="AG521" i="20" s="1"/>
  <c r="AK521" i="20"/>
  <c r="AM521" i="20"/>
  <c r="T522" i="20"/>
  <c r="V522" i="20"/>
  <c r="Y522" i="20"/>
  <c r="AF522" i="20"/>
  <c r="AG522" i="20" s="1"/>
  <c r="AK522" i="20"/>
  <c r="AM522" i="20"/>
  <c r="T523" i="20"/>
  <c r="AE523" i="20" s="1"/>
  <c r="V523" i="20"/>
  <c r="Y523" i="20"/>
  <c r="AF523" i="20"/>
  <c r="AG523" i="20" s="1"/>
  <c r="AK523" i="20"/>
  <c r="AM523" i="20"/>
  <c r="T524" i="20"/>
  <c r="V524" i="20"/>
  <c r="Y524" i="20"/>
  <c r="AE524" i="20"/>
  <c r="AF524" i="20"/>
  <c r="AG524" i="20" s="1"/>
  <c r="AK524" i="20"/>
  <c r="AM524" i="20"/>
  <c r="T525" i="20"/>
  <c r="AE525" i="20" s="1"/>
  <c r="V525" i="20"/>
  <c r="Y525" i="20"/>
  <c r="AF525" i="20"/>
  <c r="AG525" i="20" s="1"/>
  <c r="AK525" i="20"/>
  <c r="AM525" i="20"/>
  <c r="T526" i="20"/>
  <c r="AH526" i="20" s="1"/>
  <c r="V526" i="20"/>
  <c r="Y526" i="20"/>
  <c r="AF526" i="20"/>
  <c r="AG526" i="20"/>
  <c r="AI526" i="20"/>
  <c r="AK526" i="20"/>
  <c r="AM526" i="20"/>
  <c r="T527" i="20"/>
  <c r="V527" i="20"/>
  <c r="Y527" i="20"/>
  <c r="AF527" i="20"/>
  <c r="AG527" i="20"/>
  <c r="AH527" i="20"/>
  <c r="AI527" i="20" s="1"/>
  <c r="AK527" i="20"/>
  <c r="AM527" i="20"/>
  <c r="T528" i="20"/>
  <c r="V528" i="20"/>
  <c r="Y528" i="20"/>
  <c r="AF528" i="20"/>
  <c r="AG528" i="20" s="1"/>
  <c r="AK528" i="20"/>
  <c r="AM528" i="20"/>
  <c r="T529" i="20"/>
  <c r="V529" i="20"/>
  <c r="Y529" i="20"/>
  <c r="AF529" i="20"/>
  <c r="AG529" i="20"/>
  <c r="AK529" i="20"/>
  <c r="AM529" i="20"/>
  <c r="T530" i="20"/>
  <c r="AH530" i="20" s="1"/>
  <c r="AI530" i="20" s="1"/>
  <c r="V530" i="20"/>
  <c r="Y530" i="20"/>
  <c r="AE530" i="20"/>
  <c r="AF530" i="20"/>
  <c r="AG530" i="20"/>
  <c r="AK530" i="20"/>
  <c r="AM530" i="20"/>
  <c r="T531" i="20"/>
  <c r="V531" i="20"/>
  <c r="Y531" i="20"/>
  <c r="AF531" i="20"/>
  <c r="AG531" i="20" s="1"/>
  <c r="AK531" i="20"/>
  <c r="AM531" i="20"/>
  <c r="T532" i="20"/>
  <c r="AD532" i="20" s="1"/>
  <c r="V532" i="20"/>
  <c r="Y532" i="20"/>
  <c r="AF532" i="20"/>
  <c r="AG532" i="20" s="1"/>
  <c r="AK532" i="20"/>
  <c r="AM532" i="20"/>
  <c r="T533" i="20"/>
  <c r="AH533" i="20" s="1"/>
  <c r="AI533" i="20" s="1"/>
  <c r="V533" i="20"/>
  <c r="Y533" i="20"/>
  <c r="AF533" i="20"/>
  <c r="AG533" i="20" s="1"/>
  <c r="AK533" i="20"/>
  <c r="AM533" i="20"/>
  <c r="T534" i="20"/>
  <c r="AD534" i="20" s="1"/>
  <c r="V534" i="20"/>
  <c r="Y534" i="20"/>
  <c r="AF534" i="20"/>
  <c r="AG534" i="20" s="1"/>
  <c r="AK534" i="20"/>
  <c r="AM534" i="20"/>
  <c r="T535" i="20"/>
  <c r="AE535" i="20" s="1"/>
  <c r="V535" i="20"/>
  <c r="Y535" i="20"/>
  <c r="AF535" i="20"/>
  <c r="AG535" i="20" s="1"/>
  <c r="AK535" i="20"/>
  <c r="AM535" i="20"/>
  <c r="T536" i="20"/>
  <c r="AH536" i="20" s="1"/>
  <c r="AI536" i="20" s="1"/>
  <c r="V536" i="20"/>
  <c r="Y536" i="20"/>
  <c r="AE536" i="20"/>
  <c r="AF536" i="20"/>
  <c r="AG536" i="20"/>
  <c r="AJ536" i="20" s="1"/>
  <c r="AK536" i="20"/>
  <c r="AM536" i="20"/>
  <c r="T537" i="20"/>
  <c r="AD537" i="20" s="1"/>
  <c r="V537" i="20"/>
  <c r="Y537" i="20"/>
  <c r="AF537" i="20"/>
  <c r="AG537" i="20" s="1"/>
  <c r="AK537" i="20"/>
  <c r="AM537" i="20"/>
  <c r="T538" i="20"/>
  <c r="AE538" i="20" s="1"/>
  <c r="V538" i="20"/>
  <c r="Y538" i="20"/>
  <c r="AF538" i="20"/>
  <c r="AG538" i="20" s="1"/>
  <c r="AK538" i="20"/>
  <c r="AM538" i="20"/>
  <c r="T539" i="20"/>
  <c r="AE539" i="20" s="1"/>
  <c r="V539" i="20"/>
  <c r="Y539" i="20"/>
  <c r="AD539" i="20"/>
  <c r="AF539" i="20"/>
  <c r="AG539" i="20"/>
  <c r="AH539" i="20"/>
  <c r="AI539" i="20" s="1"/>
  <c r="AK539" i="20"/>
  <c r="AM539" i="20"/>
  <c r="T540" i="20"/>
  <c r="V540" i="20"/>
  <c r="Y540" i="20"/>
  <c r="AF540" i="20"/>
  <c r="AG540" i="20"/>
  <c r="AK540" i="20"/>
  <c r="AM540" i="20"/>
  <c r="T541" i="20"/>
  <c r="AH541" i="20" s="1"/>
  <c r="AI541" i="20" s="1"/>
  <c r="V541" i="20"/>
  <c r="Y541" i="20"/>
  <c r="AD541" i="20"/>
  <c r="AF541" i="20"/>
  <c r="AG541" i="20" s="1"/>
  <c r="AK541" i="20"/>
  <c r="AM541" i="20"/>
  <c r="T542" i="20"/>
  <c r="AE542" i="20" s="1"/>
  <c r="V542" i="20"/>
  <c r="Y542" i="20"/>
  <c r="AF542" i="20"/>
  <c r="AG542" i="20" s="1"/>
  <c r="AK542" i="20"/>
  <c r="AM542" i="20"/>
  <c r="T543" i="20"/>
  <c r="AH543" i="20" s="1"/>
  <c r="AI543" i="20" s="1"/>
  <c r="V543" i="20"/>
  <c r="Y543" i="20"/>
  <c r="AF543" i="20"/>
  <c r="AG543" i="20"/>
  <c r="AK543" i="20"/>
  <c r="AM543" i="20"/>
  <c r="T544" i="20"/>
  <c r="V544" i="20"/>
  <c r="Y544" i="20"/>
  <c r="AF544" i="20"/>
  <c r="AG544" i="20" s="1"/>
  <c r="AK544" i="20"/>
  <c r="AM544" i="20"/>
  <c r="T545" i="20"/>
  <c r="AD545" i="20" s="1"/>
  <c r="V545" i="20"/>
  <c r="Y545" i="20"/>
  <c r="AF545" i="20"/>
  <c r="AG545" i="20" s="1"/>
  <c r="AH545" i="20"/>
  <c r="AI545" i="20"/>
  <c r="AK545" i="20"/>
  <c r="AM545" i="20"/>
  <c r="T546" i="20"/>
  <c r="V546" i="20"/>
  <c r="Y546" i="20"/>
  <c r="AF546" i="20"/>
  <c r="AG546" i="20" s="1"/>
  <c r="AK546" i="20"/>
  <c r="AM546" i="20"/>
  <c r="T547" i="20"/>
  <c r="V547" i="20"/>
  <c r="Y547" i="20"/>
  <c r="AF547" i="20"/>
  <c r="AG547" i="20" s="1"/>
  <c r="AK547" i="20"/>
  <c r="AM547" i="20"/>
  <c r="T548" i="20"/>
  <c r="V548" i="20"/>
  <c r="Y548" i="20"/>
  <c r="AF548" i="20"/>
  <c r="AG548" i="20" s="1"/>
  <c r="AK548" i="20"/>
  <c r="AM548" i="20"/>
  <c r="T549" i="20"/>
  <c r="AH549" i="20" s="1"/>
  <c r="AI549" i="20" s="1"/>
  <c r="V549" i="20"/>
  <c r="Y549" i="20"/>
  <c r="AF549" i="20"/>
  <c r="AG549" i="20" s="1"/>
  <c r="AK549" i="20"/>
  <c r="AM549" i="20"/>
  <c r="T550" i="20"/>
  <c r="AE550" i="20" s="1"/>
  <c r="V550" i="20"/>
  <c r="Y550" i="20"/>
  <c r="AF550" i="20"/>
  <c r="AG550" i="20" s="1"/>
  <c r="AK550" i="20"/>
  <c r="AM550" i="20"/>
  <c r="T551" i="20"/>
  <c r="V551" i="20"/>
  <c r="Y551" i="20"/>
  <c r="AF551" i="20"/>
  <c r="AG551" i="20" s="1"/>
  <c r="AK551" i="20"/>
  <c r="AM551" i="20"/>
  <c r="T552" i="20"/>
  <c r="V552" i="20"/>
  <c r="Y552" i="20"/>
  <c r="AF552" i="20"/>
  <c r="AG552" i="20" s="1"/>
  <c r="AK552" i="20"/>
  <c r="AM552" i="20"/>
  <c r="T553" i="20"/>
  <c r="AD553" i="20" s="1"/>
  <c r="V553" i="20"/>
  <c r="Y553" i="20"/>
  <c r="AF553" i="20"/>
  <c r="AG553" i="20"/>
  <c r="AK553" i="20"/>
  <c r="AM553" i="20"/>
  <c r="T554" i="20"/>
  <c r="V554" i="20"/>
  <c r="Y554" i="20"/>
  <c r="AD554" i="20"/>
  <c r="AF554" i="20"/>
  <c r="AG554" i="20"/>
  <c r="AK554" i="20"/>
  <c r="AM554" i="20"/>
  <c r="T555" i="20"/>
  <c r="AD555" i="20" s="1"/>
  <c r="V555" i="20"/>
  <c r="Y555" i="20"/>
  <c r="AF555" i="20"/>
  <c r="AG555" i="20" s="1"/>
  <c r="AK555" i="20"/>
  <c r="AM555" i="20"/>
  <c r="T556" i="20"/>
  <c r="AD556" i="20" s="1"/>
  <c r="V556" i="20"/>
  <c r="Y556" i="20"/>
  <c r="AF556" i="20"/>
  <c r="AG556" i="20"/>
  <c r="AK556" i="20"/>
  <c r="AM556" i="20"/>
  <c r="T557" i="20"/>
  <c r="AD557" i="20" s="1"/>
  <c r="V557" i="20"/>
  <c r="Y557" i="20"/>
  <c r="AF557" i="20"/>
  <c r="AG557" i="20" s="1"/>
  <c r="AK557" i="20"/>
  <c r="AM557" i="20"/>
  <c r="T558" i="20"/>
  <c r="V558" i="20"/>
  <c r="Y558" i="20"/>
  <c r="AF558" i="20"/>
  <c r="AG558" i="20" s="1"/>
  <c r="AK558" i="20"/>
  <c r="AM558" i="20"/>
  <c r="T559" i="20"/>
  <c r="AH559" i="20" s="1"/>
  <c r="AI559" i="20" s="1"/>
  <c r="AL559" i="20" s="1"/>
  <c r="V559" i="20"/>
  <c r="Y559" i="20"/>
  <c r="AF559" i="20"/>
  <c r="AG559" i="20"/>
  <c r="AK559" i="20"/>
  <c r="AM559" i="20"/>
  <c r="T560" i="20"/>
  <c r="V560" i="20"/>
  <c r="Y560" i="20"/>
  <c r="AF560" i="20"/>
  <c r="AG560" i="20" s="1"/>
  <c r="AK560" i="20"/>
  <c r="AM560" i="20"/>
  <c r="T561" i="20"/>
  <c r="AD561" i="20" s="1"/>
  <c r="V561" i="20"/>
  <c r="Y561" i="20"/>
  <c r="AF561" i="20"/>
  <c r="AG561" i="20" s="1"/>
  <c r="AK561" i="20"/>
  <c r="AM561" i="20"/>
  <c r="T562" i="20"/>
  <c r="V562" i="20"/>
  <c r="Y562" i="20"/>
  <c r="AF562" i="20"/>
  <c r="AG562" i="20" s="1"/>
  <c r="AK562" i="20"/>
  <c r="AM562" i="20"/>
  <c r="T563" i="20"/>
  <c r="V563" i="20"/>
  <c r="Y563" i="20"/>
  <c r="AF563" i="20"/>
  <c r="AG563" i="20" s="1"/>
  <c r="AK563" i="20"/>
  <c r="AM563" i="20"/>
  <c r="T564" i="20"/>
  <c r="V564" i="20"/>
  <c r="Y564" i="20"/>
  <c r="AF564" i="20"/>
  <c r="AG564" i="20" s="1"/>
  <c r="AK564" i="20"/>
  <c r="AM564" i="20"/>
  <c r="T565" i="20"/>
  <c r="V565" i="20"/>
  <c r="Y565" i="20"/>
  <c r="AF565" i="20"/>
  <c r="AG565" i="20" s="1"/>
  <c r="AK565" i="20"/>
  <c r="AM565" i="20"/>
  <c r="T566" i="20"/>
  <c r="AH566" i="20" s="1"/>
  <c r="AI566" i="20" s="1"/>
  <c r="V566" i="20"/>
  <c r="Y566" i="20"/>
  <c r="AE566" i="20"/>
  <c r="AF566" i="20"/>
  <c r="AG566" i="20" s="1"/>
  <c r="AK566" i="20"/>
  <c r="AM566" i="20"/>
  <c r="T567" i="20"/>
  <c r="AD567" i="20" s="1"/>
  <c r="V567" i="20"/>
  <c r="Y567" i="20"/>
  <c r="AF567" i="20"/>
  <c r="AG567" i="20"/>
  <c r="AH567" i="20"/>
  <c r="AI567" i="20" s="1"/>
  <c r="AJ567" i="20" s="1"/>
  <c r="AK567" i="20"/>
  <c r="AM567" i="20"/>
  <c r="AL191" i="20" l="1"/>
  <c r="AD529" i="20"/>
  <c r="AH529" i="20"/>
  <c r="AI529" i="20" s="1"/>
  <c r="AH522" i="20"/>
  <c r="AI522" i="20" s="1"/>
  <c r="AJ522" i="20" s="1"/>
  <c r="AE522" i="20"/>
  <c r="AD446" i="20"/>
  <c r="AH446" i="20"/>
  <c r="AI446" i="20" s="1"/>
  <c r="AH346" i="20"/>
  <c r="AI346" i="20" s="1"/>
  <c r="AD346" i="20"/>
  <c r="AN346" i="20" s="1"/>
  <c r="AD334" i="20"/>
  <c r="AH334" i="20"/>
  <c r="AI334" i="20" s="1"/>
  <c r="AH302" i="20"/>
  <c r="AI302" i="20" s="1"/>
  <c r="AD302" i="20"/>
  <c r="AN302" i="20" s="1"/>
  <c r="AE293" i="20"/>
  <c r="AH293" i="20"/>
  <c r="AI293" i="20" s="1"/>
  <c r="AD279" i="20"/>
  <c r="AH279" i="20"/>
  <c r="AI279" i="20" s="1"/>
  <c r="AJ279" i="20" s="1"/>
  <c r="AH262" i="20"/>
  <c r="AI262" i="20" s="1"/>
  <c r="AD262" i="20"/>
  <c r="AE244" i="20"/>
  <c r="AD244" i="20"/>
  <c r="AH187" i="20"/>
  <c r="AI187" i="20" s="1"/>
  <c r="AJ187" i="20" s="1"/>
  <c r="AD187" i="20"/>
  <c r="AE172" i="20"/>
  <c r="AD172" i="20"/>
  <c r="AE562" i="20"/>
  <c r="AD562" i="20"/>
  <c r="AN562" i="20" s="1"/>
  <c r="AH481" i="20"/>
  <c r="AI481" i="20" s="1"/>
  <c r="AD481" i="20"/>
  <c r="AN481" i="20" s="1"/>
  <c r="AE446" i="20"/>
  <c r="AD427" i="20"/>
  <c r="AE417" i="20"/>
  <c r="AD417" i="20"/>
  <c r="AN417" i="20" s="1"/>
  <c r="AJ379" i="20"/>
  <c r="AH357" i="20"/>
  <c r="AI357" i="20" s="1"/>
  <c r="AD357" i="20"/>
  <c r="AE350" i="20"/>
  <c r="AN350" i="20" s="1"/>
  <c r="AH350" i="20"/>
  <c r="AI350" i="20" s="1"/>
  <c r="AE312" i="20"/>
  <c r="AH312" i="20"/>
  <c r="AI312" i="20" s="1"/>
  <c r="AJ312" i="20" s="1"/>
  <c r="AD312" i="20"/>
  <c r="AN312" i="20" s="1"/>
  <c r="AH298" i="20"/>
  <c r="AI298" i="20" s="1"/>
  <c r="AJ298" i="20" s="1"/>
  <c r="AD298" i="20"/>
  <c r="AE279" i="20"/>
  <c r="AH274" i="20"/>
  <c r="AI274" i="20" s="1"/>
  <c r="AH259" i="20"/>
  <c r="AI259" i="20" s="1"/>
  <c r="AJ259" i="20" s="1"/>
  <c r="AD259" i="20"/>
  <c r="AD198" i="20"/>
  <c r="AH198" i="20"/>
  <c r="AI198" i="20" s="1"/>
  <c r="AL198" i="20" s="1"/>
  <c r="AE198" i="20"/>
  <c r="AN198" i="20" s="1"/>
  <c r="AD191" i="20"/>
  <c r="AH191" i="20"/>
  <c r="AI191" i="20" s="1"/>
  <c r="AJ191" i="20" s="1"/>
  <c r="AE187" i="20"/>
  <c r="AD177" i="20"/>
  <c r="AE177" i="20"/>
  <c r="AD147" i="20"/>
  <c r="AH147" i="20"/>
  <c r="AI147" i="20" s="1"/>
  <c r="AD566" i="20"/>
  <c r="AN566" i="20" s="1"/>
  <c r="AD558" i="20"/>
  <c r="AN558" i="20" s="1"/>
  <c r="AE558" i="20"/>
  <c r="AH551" i="20"/>
  <c r="AI551" i="20" s="1"/>
  <c r="AD551" i="20"/>
  <c r="AN551" i="20" s="1"/>
  <c r="AD530" i="20"/>
  <c r="AN530" i="20" s="1"/>
  <c r="AD516" i="20"/>
  <c r="AE516" i="20"/>
  <c r="AH511" i="20"/>
  <c r="AI511" i="20" s="1"/>
  <c r="AH492" i="20"/>
  <c r="AI492" i="20" s="1"/>
  <c r="AJ492" i="20" s="1"/>
  <c r="AD492" i="20"/>
  <c r="AE481" i="20"/>
  <c r="AD473" i="20"/>
  <c r="AD440" i="20"/>
  <c r="AN440" i="20" s="1"/>
  <c r="AD432" i="20"/>
  <c r="AH428" i="20"/>
  <c r="AI428" i="20" s="1"/>
  <c r="AL411" i="20"/>
  <c r="AD401" i="20"/>
  <c r="AN401" i="20" s="1"/>
  <c r="AE401" i="20"/>
  <c r="AJ385" i="20"/>
  <c r="AD364" i="20"/>
  <c r="AH364" i="20"/>
  <c r="AI364" i="20" s="1"/>
  <c r="AL364" i="20" s="1"/>
  <c r="AD363" i="20"/>
  <c r="AL359" i="20"/>
  <c r="AH358" i="20"/>
  <c r="AI358" i="20" s="1"/>
  <c r="AD358" i="20"/>
  <c r="AN358" i="20" s="1"/>
  <c r="AE357" i="20"/>
  <c r="AD350" i="20"/>
  <c r="AN323" i="20"/>
  <c r="AE298" i="20"/>
  <c r="AN298" i="20" s="1"/>
  <c r="AE264" i="20"/>
  <c r="AH264" i="20"/>
  <c r="AI264" i="20" s="1"/>
  <c r="AJ264" i="20" s="1"/>
  <c r="AE259" i="20"/>
  <c r="AD232" i="20"/>
  <c r="AN232" i="20" s="1"/>
  <c r="AE232" i="20"/>
  <c r="AJ201" i="20"/>
  <c r="AE191" i="20"/>
  <c r="AE159" i="20"/>
  <c r="AN159" i="20" s="1"/>
  <c r="AD159" i="20"/>
  <c r="AE147" i="20"/>
  <c r="AD134" i="20"/>
  <c r="AD99" i="20"/>
  <c r="AE90" i="20"/>
  <c r="AM90" i="20"/>
  <c r="AD548" i="20"/>
  <c r="AN548" i="20" s="1"/>
  <c r="AE548" i="20"/>
  <c r="AE490" i="20"/>
  <c r="AD490" i="20"/>
  <c r="AH408" i="20"/>
  <c r="AI408" i="20" s="1"/>
  <c r="AL408" i="20" s="1"/>
  <c r="AD408" i="20"/>
  <c r="AN408" i="20" s="1"/>
  <c r="AJ381" i="20"/>
  <c r="AL381" i="20"/>
  <c r="AH366" i="20"/>
  <c r="AI366" i="20" s="1"/>
  <c r="AJ366" i="20" s="1"/>
  <c r="AD366" i="20"/>
  <c r="AE341" i="20"/>
  <c r="AH341" i="20"/>
  <c r="AI341" i="20" s="1"/>
  <c r="AJ341" i="20" s="1"/>
  <c r="AD341" i="20"/>
  <c r="AJ480" i="20"/>
  <c r="AD463" i="20"/>
  <c r="AH463" i="20"/>
  <c r="AI463" i="20" s="1"/>
  <c r="AL463" i="20" s="1"/>
  <c r="AD459" i="20"/>
  <c r="AN459" i="20" s="1"/>
  <c r="AE346" i="20"/>
  <c r="AE302" i="20"/>
  <c r="AD293" i="20"/>
  <c r="AL265" i="20"/>
  <c r="AE262" i="20"/>
  <c r="AN240" i="20"/>
  <c r="AD212" i="20"/>
  <c r="AN212" i="20" s="1"/>
  <c r="AE212" i="20"/>
  <c r="AL209" i="20"/>
  <c r="AE134" i="20"/>
  <c r="AE551" i="20"/>
  <c r="AH524" i="20"/>
  <c r="AI524" i="20" s="1"/>
  <c r="AJ524" i="20" s="1"/>
  <c r="AD524" i="20"/>
  <c r="AL509" i="20"/>
  <c r="AH501" i="20"/>
  <c r="AI501" i="20" s="1"/>
  <c r="AJ501" i="20" s="1"/>
  <c r="AE492" i="20"/>
  <c r="AN492" i="20" s="1"/>
  <c r="AH489" i="20"/>
  <c r="AI489" i="20" s="1"/>
  <c r="AD489" i="20"/>
  <c r="AD477" i="20"/>
  <c r="AE477" i="20"/>
  <c r="AN456" i="20"/>
  <c r="AH451" i="20"/>
  <c r="AI451" i="20" s="1"/>
  <c r="AD451" i="20"/>
  <c r="AN451" i="20" s="1"/>
  <c r="AH407" i="20"/>
  <c r="AI407" i="20" s="1"/>
  <c r="AJ407" i="20" s="1"/>
  <c r="AD407" i="20"/>
  <c r="AJ395" i="20"/>
  <c r="AJ389" i="20"/>
  <c r="AL348" i="20"/>
  <c r="AE348" i="20"/>
  <c r="AH348" i="20"/>
  <c r="AI348" i="20" s="1"/>
  <c r="AN299" i="20"/>
  <c r="AL281" i="20"/>
  <c r="AD247" i="20"/>
  <c r="AH247" i="20"/>
  <c r="AI247" i="20" s="1"/>
  <c r="AH243" i="20"/>
  <c r="AI243" i="20" s="1"/>
  <c r="AJ243" i="20" s="1"/>
  <c r="AD243" i="20"/>
  <c r="AH230" i="20"/>
  <c r="AI230" i="20" s="1"/>
  <c r="AD230" i="20"/>
  <c r="AN230" i="20" s="1"/>
  <c r="AH204" i="20"/>
  <c r="AI204" i="20" s="1"/>
  <c r="AJ204" i="20" s="1"/>
  <c r="AD204" i="20"/>
  <c r="AH169" i="20"/>
  <c r="AI169" i="20" s="1"/>
  <c r="AD169" i="20"/>
  <c r="AN169" i="20" s="1"/>
  <c r="AE138" i="20"/>
  <c r="AH138" i="20"/>
  <c r="AI138" i="20" s="1"/>
  <c r="AE113" i="20"/>
  <c r="AD113" i="20"/>
  <c r="AN113" i="20" s="1"/>
  <c r="AD90" i="20"/>
  <c r="AJ549" i="20"/>
  <c r="AN511" i="20"/>
  <c r="AE494" i="20"/>
  <c r="AL460" i="20"/>
  <c r="AL434" i="20"/>
  <c r="AN407" i="20"/>
  <c r="AJ345" i="20"/>
  <c r="AL307" i="20"/>
  <c r="AL278" i="20"/>
  <c r="AL244" i="20"/>
  <c r="AL218" i="20"/>
  <c r="AN204" i="20"/>
  <c r="AJ154" i="20"/>
  <c r="AJ153" i="20"/>
  <c r="AN152" i="20"/>
  <c r="AJ455" i="20"/>
  <c r="AL387" i="20"/>
  <c r="AN539" i="20"/>
  <c r="AD536" i="20"/>
  <c r="AL533" i="20"/>
  <c r="AH510" i="20"/>
  <c r="AI510" i="20" s="1"/>
  <c r="AL510" i="20" s="1"/>
  <c r="AN496" i="20"/>
  <c r="AD494" i="20"/>
  <c r="AD491" i="20"/>
  <c r="AN490" i="20"/>
  <c r="AD485" i="20"/>
  <c r="AN485" i="20" s="1"/>
  <c r="AD480" i="20"/>
  <c r="AD476" i="20"/>
  <c r="AL466" i="20"/>
  <c r="AD461" i="20"/>
  <c r="AN461" i="20" s="1"/>
  <c r="AL457" i="20"/>
  <c r="AJ456" i="20"/>
  <c r="AE454" i="20"/>
  <c r="AN454" i="20" s="1"/>
  <c r="AN430" i="20"/>
  <c r="AJ421" i="20"/>
  <c r="AH412" i="20"/>
  <c r="AI412" i="20" s="1"/>
  <c r="AD390" i="20"/>
  <c r="AJ387" i="20"/>
  <c r="AL345" i="20"/>
  <c r="AE343" i="20"/>
  <c r="AN342" i="20"/>
  <c r="AE332" i="20"/>
  <c r="AN332" i="20" s="1"/>
  <c r="AJ323" i="20"/>
  <c r="AH308" i="20"/>
  <c r="AI308" i="20" s="1"/>
  <c r="AJ308" i="20" s="1"/>
  <c r="AE304" i="20"/>
  <c r="AD296" i="20"/>
  <c r="AN296" i="20" s="1"/>
  <c r="AN286" i="20"/>
  <c r="AD267" i="20"/>
  <c r="AD258" i="20"/>
  <c r="AN254" i="20"/>
  <c r="AD240" i="20"/>
  <c r="AD218" i="20"/>
  <c r="AD214" i="20"/>
  <c r="AN191" i="20"/>
  <c r="AD154" i="20"/>
  <c r="AE153" i="20"/>
  <c r="AD152" i="20"/>
  <c r="AD140" i="20"/>
  <c r="AN140" i="20" s="1"/>
  <c r="AE124" i="20"/>
  <c r="AE120" i="20"/>
  <c r="AE95" i="20"/>
  <c r="AN95" i="20" s="1"/>
  <c r="AE87" i="20"/>
  <c r="AD84" i="20"/>
  <c r="AE109" i="20"/>
  <c r="AE104" i="20"/>
  <c r="AD109" i="20"/>
  <c r="AD104" i="20"/>
  <c r="AH113" i="20"/>
  <c r="AI113" i="20" s="1"/>
  <c r="AJ109" i="20"/>
  <c r="AL155" i="20"/>
  <c r="AJ111" i="20"/>
  <c r="AE119" i="20"/>
  <c r="AN119" i="20" s="1"/>
  <c r="AD119" i="20"/>
  <c r="AD143" i="20"/>
  <c r="AN143" i="20" s="1"/>
  <c r="AE127" i="20"/>
  <c r="AL134" i="20"/>
  <c r="AE86" i="20"/>
  <c r="AL153" i="20"/>
  <c r="AH164" i="20"/>
  <c r="AI164" i="20" s="1"/>
  <c r="AL164" i="20" s="1"/>
  <c r="AH175" i="20"/>
  <c r="AI175" i="20" s="1"/>
  <c r="AJ175" i="20" s="1"/>
  <c r="AE164" i="20"/>
  <c r="AN164" i="20" s="1"/>
  <c r="AD145" i="20"/>
  <c r="AN90" i="20"/>
  <c r="AE168" i="20"/>
  <c r="AE175" i="20"/>
  <c r="AD168" i="20"/>
  <c r="AN93" i="20"/>
  <c r="AE329" i="20"/>
  <c r="AH329" i="20"/>
  <c r="AI329" i="20" s="1"/>
  <c r="AL329" i="20" s="1"/>
  <c r="AD540" i="20"/>
  <c r="AE540" i="20"/>
  <c r="AH540" i="20"/>
  <c r="AI540" i="20" s="1"/>
  <c r="AJ540" i="20" s="1"/>
  <c r="AJ332" i="20"/>
  <c r="AE179" i="20"/>
  <c r="AH179" i="20"/>
  <c r="AI179" i="20" s="1"/>
  <c r="AD518" i="20"/>
  <c r="AE518" i="20"/>
  <c r="AH518" i="20"/>
  <c r="AI518" i="20" s="1"/>
  <c r="AH499" i="20"/>
  <c r="AI499" i="20" s="1"/>
  <c r="AL499" i="20" s="1"/>
  <c r="AD499" i="20"/>
  <c r="AE499" i="20"/>
  <c r="AH370" i="20"/>
  <c r="AI370" i="20" s="1"/>
  <c r="AJ370" i="20" s="1"/>
  <c r="AD370" i="20"/>
  <c r="AE370" i="20"/>
  <c r="AN473" i="20"/>
  <c r="AN536" i="20"/>
  <c r="AN513" i="20"/>
  <c r="AD339" i="20"/>
  <c r="AN339" i="20" s="1"/>
  <c r="AE339" i="20"/>
  <c r="AH339" i="20"/>
  <c r="AI339" i="20" s="1"/>
  <c r="AL339" i="20" s="1"/>
  <c r="AD160" i="20"/>
  <c r="AH160" i="20"/>
  <c r="AI160" i="20" s="1"/>
  <c r="AL160" i="20" s="1"/>
  <c r="AH215" i="20"/>
  <c r="AI215" i="20" s="1"/>
  <c r="AJ543" i="20"/>
  <c r="AN501" i="20"/>
  <c r="AD335" i="20"/>
  <c r="AJ320" i="20"/>
  <c r="AE248" i="20"/>
  <c r="AJ218" i="20"/>
  <c r="AJ415" i="20"/>
  <c r="AD303" i="20"/>
  <c r="AH303" i="20"/>
  <c r="AI303" i="20" s="1"/>
  <c r="AM114" i="20"/>
  <c r="AD114" i="20"/>
  <c r="AE114" i="20"/>
  <c r="AH114" i="20"/>
  <c r="AI114" i="20" s="1"/>
  <c r="AJ114" i="20" s="1"/>
  <c r="AH110" i="20"/>
  <c r="AI110" i="20" s="1"/>
  <c r="AJ110" i="20" s="1"/>
  <c r="AM110" i="20"/>
  <c r="AH452" i="20"/>
  <c r="AI452" i="20" s="1"/>
  <c r="AJ452" i="20" s="1"/>
  <c r="AD452" i="20"/>
  <c r="AN452" i="20" s="1"/>
  <c r="AE452" i="20"/>
  <c r="AJ359" i="20"/>
  <c r="AH335" i="20"/>
  <c r="AI335" i="20" s="1"/>
  <c r="AJ335" i="20" s="1"/>
  <c r="AE280" i="20"/>
  <c r="AN280" i="20" s="1"/>
  <c r="AH280" i="20"/>
  <c r="AI280" i="20" s="1"/>
  <c r="AJ280" i="20" s="1"/>
  <c r="AL109" i="20"/>
  <c r="AH521" i="20"/>
  <c r="AI521" i="20" s="1"/>
  <c r="AJ521" i="20" s="1"/>
  <c r="AL513" i="20"/>
  <c r="AH432" i="20"/>
  <c r="AI432" i="20" s="1"/>
  <c r="AH121" i="20"/>
  <c r="AI121" i="20" s="1"/>
  <c r="AM117" i="20"/>
  <c r="AD547" i="20"/>
  <c r="AE547" i="20"/>
  <c r="AH547" i="20"/>
  <c r="AI547" i="20" s="1"/>
  <c r="AL547" i="20" s="1"/>
  <c r="AH506" i="20"/>
  <c r="AI506" i="20" s="1"/>
  <c r="AL506" i="20" s="1"/>
  <c r="AD506" i="20"/>
  <c r="AE506" i="20"/>
  <c r="AE521" i="20"/>
  <c r="AN521" i="20" s="1"/>
  <c r="AL305" i="20"/>
  <c r="AD252" i="20"/>
  <c r="AE252" i="20"/>
  <c r="AH252" i="20"/>
  <c r="AI252" i="20" s="1"/>
  <c r="AL252" i="20" s="1"/>
  <c r="AD248" i="20"/>
  <c r="AN248" i="20" s="1"/>
  <c r="AE218" i="20"/>
  <c r="AH185" i="20"/>
  <c r="AI185" i="20" s="1"/>
  <c r="AE121" i="20"/>
  <c r="AH553" i="20"/>
  <c r="AI553" i="20" s="1"/>
  <c r="AL553" i="20" s="1"/>
  <c r="AE482" i="20"/>
  <c r="AJ406" i="20"/>
  <c r="AE251" i="20"/>
  <c r="AN251" i="20" s="1"/>
  <c r="AD509" i="20"/>
  <c r="AN509" i="20" s="1"/>
  <c r="AJ319" i="20"/>
  <c r="AL319" i="20"/>
  <c r="AH290" i="20"/>
  <c r="AI290" i="20" s="1"/>
  <c r="AJ290" i="20" s="1"/>
  <c r="AE229" i="20"/>
  <c r="AE203" i="20"/>
  <c r="AH140" i="20"/>
  <c r="AI140" i="20" s="1"/>
  <c r="AL140" i="20" s="1"/>
  <c r="AM99" i="20"/>
  <c r="AN99" i="20" s="1"/>
  <c r="AE92" i="20"/>
  <c r="AM92" i="20"/>
  <c r="AE509" i="20"/>
  <c r="AE479" i="20"/>
  <c r="AN479" i="20" s="1"/>
  <c r="AN457" i="20"/>
  <c r="AD100" i="20"/>
  <c r="AE100" i="20"/>
  <c r="AD486" i="20"/>
  <c r="AE486" i="20"/>
  <c r="AH486" i="20"/>
  <c r="AI486" i="20" s="1"/>
  <c r="AL486" i="20" s="1"/>
  <c r="AE406" i="20"/>
  <c r="AH443" i="20"/>
  <c r="AI443" i="20" s="1"/>
  <c r="AL443" i="20" s="1"/>
  <c r="AD443" i="20"/>
  <c r="AE443" i="20"/>
  <c r="AD229" i="20"/>
  <c r="AD512" i="20"/>
  <c r="AE512" i="20"/>
  <c r="AH512" i="20"/>
  <c r="AI512" i="20" s="1"/>
  <c r="AL512" i="20" s="1"/>
  <c r="AE439" i="20"/>
  <c r="AD406" i="20"/>
  <c r="AD402" i="20"/>
  <c r="AN402" i="20" s="1"/>
  <c r="AD203" i="20"/>
  <c r="AE557" i="20"/>
  <c r="AH557" i="20"/>
  <c r="AI557" i="20" s="1"/>
  <c r="AL557" i="20" s="1"/>
  <c r="AE553" i="20"/>
  <c r="AN553" i="20" s="1"/>
  <c r="AL530" i="20"/>
  <c r="AD439" i="20"/>
  <c r="AN439" i="20" s="1"/>
  <c r="AE294" i="20"/>
  <c r="AD294" i="20"/>
  <c r="AN294" i="20" s="1"/>
  <c r="AH294" i="20"/>
  <c r="AI294" i="20" s="1"/>
  <c r="AJ294" i="20" s="1"/>
  <c r="AD290" i="20"/>
  <c r="AE144" i="20"/>
  <c r="AN144" i="20" s="1"/>
  <c r="AH144" i="20"/>
  <c r="AI144" i="20" s="1"/>
  <c r="AJ144" i="20" s="1"/>
  <c r="AH99" i="20"/>
  <c r="AI99" i="20" s="1"/>
  <c r="AL99" i="20" s="1"/>
  <c r="AD236" i="20"/>
  <c r="AE236" i="20"/>
  <c r="AH236" i="20"/>
  <c r="AI236" i="20" s="1"/>
  <c r="AD173" i="20"/>
  <c r="AE173" i="20"/>
  <c r="AH173" i="20"/>
  <c r="AI173" i="20" s="1"/>
  <c r="AJ173" i="20" s="1"/>
  <c r="AN478" i="20"/>
  <c r="AE354" i="20"/>
  <c r="AD354" i="20"/>
  <c r="AH354" i="20"/>
  <c r="AI354" i="20" s="1"/>
  <c r="AJ354" i="20" s="1"/>
  <c r="AJ206" i="20"/>
  <c r="AL206" i="20"/>
  <c r="AE103" i="20"/>
  <c r="AD103" i="20"/>
  <c r="AL379" i="20"/>
  <c r="AJ449" i="20"/>
  <c r="AL449" i="20"/>
  <c r="AD383" i="20"/>
  <c r="AE383" i="20"/>
  <c r="AN383" i="20" s="1"/>
  <c r="AH383" i="20"/>
  <c r="AI383" i="20" s="1"/>
  <c r="AN293" i="20"/>
  <c r="AH270" i="20"/>
  <c r="AI270" i="20" s="1"/>
  <c r="AJ270" i="20" s="1"/>
  <c r="AN267" i="20"/>
  <c r="AE300" i="20"/>
  <c r="AN300" i="20" s="1"/>
  <c r="AH300" i="20"/>
  <c r="AI300" i="20" s="1"/>
  <c r="AL300" i="20" s="1"/>
  <c r="AE176" i="20"/>
  <c r="AN176" i="20" s="1"/>
  <c r="AH176" i="20"/>
  <c r="AI176" i="20" s="1"/>
  <c r="AJ176" i="20" s="1"/>
  <c r="AH150" i="20"/>
  <c r="AI150" i="20" s="1"/>
  <c r="AL150" i="20" s="1"/>
  <c r="AD226" i="20"/>
  <c r="AN226" i="20" s="1"/>
  <c r="AE226" i="20"/>
  <c r="AH226" i="20"/>
  <c r="AI226" i="20" s="1"/>
  <c r="AL226" i="20" s="1"/>
  <c r="AD96" i="20"/>
  <c r="AH96" i="20"/>
  <c r="AI96" i="20" s="1"/>
  <c r="AJ96" i="20" s="1"/>
  <c r="AM96" i="20"/>
  <c r="AE386" i="20"/>
  <c r="AD329" i="20"/>
  <c r="AE303" i="20"/>
  <c r="AH273" i="20"/>
  <c r="AI273" i="20" s="1"/>
  <c r="AJ273" i="20" s="1"/>
  <c r="AD270" i="20"/>
  <c r="AD209" i="20"/>
  <c r="AN209" i="20" s="1"/>
  <c r="AD110" i="20"/>
  <c r="AD106" i="20"/>
  <c r="AD403" i="20"/>
  <c r="AE403" i="20"/>
  <c r="AH403" i="20"/>
  <c r="AI403" i="20" s="1"/>
  <c r="AJ403" i="20" s="1"/>
  <c r="AD196" i="20"/>
  <c r="AH196" i="20"/>
  <c r="AI196" i="20" s="1"/>
  <c r="AL196" i="20" s="1"/>
  <c r="AH373" i="20"/>
  <c r="AI373" i="20" s="1"/>
  <c r="AL373" i="20" s="1"/>
  <c r="AE373" i="20"/>
  <c r="AN373" i="20" s="1"/>
  <c r="AD436" i="20"/>
  <c r="AE436" i="20"/>
  <c r="AH436" i="20"/>
  <c r="AI436" i="20" s="1"/>
  <c r="AJ436" i="20" s="1"/>
  <c r="AH170" i="20"/>
  <c r="AI170" i="20" s="1"/>
  <c r="AD170" i="20"/>
  <c r="AE170" i="20"/>
  <c r="AH560" i="20"/>
  <c r="AI560" i="20" s="1"/>
  <c r="AL560" i="20" s="1"/>
  <c r="AD560" i="20"/>
  <c r="AE560" i="20"/>
  <c r="AD468" i="20"/>
  <c r="AE468" i="20"/>
  <c r="AH468" i="20"/>
  <c r="AI468" i="20" s="1"/>
  <c r="AL409" i="20"/>
  <c r="AJ409" i="20"/>
  <c r="AL165" i="20"/>
  <c r="AJ165" i="20"/>
  <c r="AE107" i="20"/>
  <c r="AJ530" i="20"/>
  <c r="AN449" i="20"/>
  <c r="AL415" i="20"/>
  <c r="AJ386" i="20"/>
  <c r="AJ357" i="20"/>
  <c r="AL536" i="20"/>
  <c r="AE239" i="20"/>
  <c r="AN239" i="20" s="1"/>
  <c r="AH239" i="20"/>
  <c r="AI239" i="20" s="1"/>
  <c r="AJ239" i="20" s="1"/>
  <c r="AE563" i="20"/>
  <c r="AD563" i="20"/>
  <c r="AN563" i="20" s="1"/>
  <c r="AH563" i="20"/>
  <c r="AI563" i="20" s="1"/>
  <c r="AJ563" i="20" s="1"/>
  <c r="AJ533" i="20"/>
  <c r="AJ507" i="20"/>
  <c r="AE445" i="20"/>
  <c r="AN445" i="20" s="1"/>
  <c r="AL360" i="20"/>
  <c r="AD179" i="20"/>
  <c r="AD150" i="20"/>
  <c r="AD528" i="20"/>
  <c r="AN528" i="20" s="1"/>
  <c r="AE528" i="20"/>
  <c r="AH528" i="20"/>
  <c r="AI528" i="20" s="1"/>
  <c r="AL528" i="20" s="1"/>
  <c r="AN497" i="20"/>
  <c r="AH287" i="20"/>
  <c r="AI287" i="20" s="1"/>
  <c r="AL287" i="20" s="1"/>
  <c r="AD287" i="20"/>
  <c r="AE287" i="20"/>
  <c r="AN290" i="20"/>
  <c r="AD167" i="20"/>
  <c r="AH167" i="20"/>
  <c r="AI167" i="20" s="1"/>
  <c r="AJ167" i="20" s="1"/>
  <c r="AJ460" i="20"/>
  <c r="AL172" i="20"/>
  <c r="AL489" i="20"/>
  <c r="AH445" i="20"/>
  <c r="AI445" i="20" s="1"/>
  <c r="AL445" i="20" s="1"/>
  <c r="AD515" i="20"/>
  <c r="AE515" i="20"/>
  <c r="AN515" i="20" s="1"/>
  <c r="AH515" i="20"/>
  <c r="AI515" i="20" s="1"/>
  <c r="AJ515" i="20" s="1"/>
  <c r="AH363" i="20"/>
  <c r="AI363" i="20" s="1"/>
  <c r="AL363" i="20" s="1"/>
  <c r="AE209" i="20"/>
  <c r="AE110" i="20"/>
  <c r="AE106" i="20"/>
  <c r="AD471" i="20"/>
  <c r="AE471" i="20"/>
  <c r="AN471" i="20" s="1"/>
  <c r="AH471" i="20"/>
  <c r="AI471" i="20" s="1"/>
  <c r="AJ471" i="20" s="1"/>
  <c r="AE157" i="20"/>
  <c r="AD157" i="20"/>
  <c r="AH157" i="20"/>
  <c r="AI157" i="20" s="1"/>
  <c r="AL157" i="20" s="1"/>
  <c r="AN214" i="20"/>
  <c r="AL507" i="20"/>
  <c r="AH472" i="20"/>
  <c r="AI472" i="20" s="1"/>
  <c r="AJ472" i="20" s="1"/>
  <c r="AL444" i="20"/>
  <c r="AN279" i="20"/>
  <c r="AJ155" i="20"/>
  <c r="AH535" i="20"/>
  <c r="AI535" i="20" s="1"/>
  <c r="AJ535" i="20" s="1"/>
  <c r="AE529" i="20"/>
  <c r="AN529" i="20" s="1"/>
  <c r="AH513" i="20"/>
  <c r="AI513" i="20" s="1"/>
  <c r="AJ513" i="20" s="1"/>
  <c r="AE478" i="20"/>
  <c r="AH469" i="20"/>
  <c r="AI469" i="20" s="1"/>
  <c r="AE398" i="20"/>
  <c r="AN398" i="20" s="1"/>
  <c r="AD343" i="20"/>
  <c r="AN343" i="20" s="1"/>
  <c r="AH314" i="20"/>
  <c r="AI314" i="20" s="1"/>
  <c r="AL314" i="20" s="1"/>
  <c r="AL304" i="20"/>
  <c r="AN301" i="20"/>
  <c r="AE269" i="20"/>
  <c r="AE266" i="20"/>
  <c r="AN266" i="20" s="1"/>
  <c r="AH240" i="20"/>
  <c r="AI240" i="20" s="1"/>
  <c r="AJ240" i="20" s="1"/>
  <c r="AH237" i="20"/>
  <c r="AI237" i="20" s="1"/>
  <c r="AL237" i="20" s="1"/>
  <c r="AH220" i="20"/>
  <c r="AI220" i="20" s="1"/>
  <c r="AL220" i="20" s="1"/>
  <c r="AJ217" i="20"/>
  <c r="AH214" i="20"/>
  <c r="AI214" i="20" s="1"/>
  <c r="AJ214" i="20" s="1"/>
  <c r="AE211" i="20"/>
  <c r="AN211" i="20" s="1"/>
  <c r="AE181" i="20"/>
  <c r="AE162" i="20"/>
  <c r="AN162" i="20" s="1"/>
  <c r="AH152" i="20"/>
  <c r="AI152" i="20" s="1"/>
  <c r="AJ152" i="20" s="1"/>
  <c r="AD120" i="20"/>
  <c r="AN120" i="20" s="1"/>
  <c r="AH90" i="20"/>
  <c r="AI90" i="20" s="1"/>
  <c r="AL90" i="20" s="1"/>
  <c r="AN175" i="20"/>
  <c r="AN247" i="20"/>
  <c r="AN237" i="20"/>
  <c r="AJ488" i="20"/>
  <c r="AL378" i="20"/>
  <c r="AE561" i="20"/>
  <c r="AN561" i="20" s="1"/>
  <c r="AH548" i="20"/>
  <c r="AI548" i="20" s="1"/>
  <c r="AE545" i="20"/>
  <c r="AN545" i="20" s="1"/>
  <c r="AH538" i="20"/>
  <c r="AI538" i="20" s="1"/>
  <c r="AJ538" i="20" s="1"/>
  <c r="AE526" i="20"/>
  <c r="AE504" i="20"/>
  <c r="AD497" i="20"/>
  <c r="AE484" i="20"/>
  <c r="AN484" i="20" s="1"/>
  <c r="AH417" i="20"/>
  <c r="AI417" i="20" s="1"/>
  <c r="AJ417" i="20" s="1"/>
  <c r="AE414" i="20"/>
  <c r="AH401" i="20"/>
  <c r="AI401" i="20" s="1"/>
  <c r="AH340" i="20"/>
  <c r="AI340" i="20" s="1"/>
  <c r="AL340" i="20" s="1"/>
  <c r="AE334" i="20"/>
  <c r="AN334" i="20" s="1"/>
  <c r="AN307" i="20"/>
  <c r="AE217" i="20"/>
  <c r="AD211" i="20"/>
  <c r="AE149" i="20"/>
  <c r="AN149" i="20" s="1"/>
  <c r="AM123" i="20"/>
  <c r="AE98" i="20"/>
  <c r="AM86" i="20"/>
  <c r="AN86" i="20" s="1"/>
  <c r="AH561" i="20"/>
  <c r="AI561" i="20" s="1"/>
  <c r="AJ561" i="20" s="1"/>
  <c r="AH532" i="20"/>
  <c r="AI532" i="20" s="1"/>
  <c r="AJ532" i="20" s="1"/>
  <c r="AH497" i="20"/>
  <c r="AI497" i="20" s="1"/>
  <c r="AJ497" i="20" s="1"/>
  <c r="AH558" i="20"/>
  <c r="AI558" i="20" s="1"/>
  <c r="AJ558" i="20" s="1"/>
  <c r="AE532" i="20"/>
  <c r="AN532" i="20" s="1"/>
  <c r="AD526" i="20"/>
  <c r="AH516" i="20"/>
  <c r="AI516" i="20" s="1"/>
  <c r="AJ516" i="20" s="1"/>
  <c r="AE472" i="20"/>
  <c r="AE469" i="20"/>
  <c r="AE444" i="20"/>
  <c r="AE421" i="20"/>
  <c r="AN421" i="20" s="1"/>
  <c r="AD414" i="20"/>
  <c r="AE381" i="20"/>
  <c r="AD378" i="20"/>
  <c r="AN378" i="20" s="1"/>
  <c r="AE371" i="20"/>
  <c r="AN371" i="20" s="1"/>
  <c r="AE368" i="20"/>
  <c r="AN361" i="20"/>
  <c r="AE352" i="20"/>
  <c r="AN352" i="20" s="1"/>
  <c r="AJ340" i="20"/>
  <c r="AH327" i="20"/>
  <c r="AI327" i="20" s="1"/>
  <c r="AL327" i="20" s="1"/>
  <c r="AL320" i="20"/>
  <c r="AH301" i="20"/>
  <c r="AI301" i="20" s="1"/>
  <c r="AJ301" i="20" s="1"/>
  <c r="AE220" i="20"/>
  <c r="AN220" i="20" s="1"/>
  <c r="AD217" i="20"/>
  <c r="AE184" i="20"/>
  <c r="AH177" i="20"/>
  <c r="AI177" i="20" s="1"/>
  <c r="AJ177" i="20" s="1"/>
  <c r="AE165" i="20"/>
  <c r="AE541" i="20"/>
  <c r="AN541" i="20" s="1"/>
  <c r="AD538" i="20"/>
  <c r="AN538" i="20" s="1"/>
  <c r="AD535" i="20"/>
  <c r="AN535" i="20" s="1"/>
  <c r="AE513" i="20"/>
  <c r="AN480" i="20"/>
  <c r="AD444" i="20"/>
  <c r="AN444" i="20" s="1"/>
  <c r="AD381" i="20"/>
  <c r="AD371" i="20"/>
  <c r="AD368" i="20"/>
  <c r="AJ343" i="20"/>
  <c r="AD314" i="20"/>
  <c r="AE237" i="20"/>
  <c r="AH145" i="20"/>
  <c r="AI145" i="20" s="1"/>
  <c r="AJ145" i="20" s="1"/>
  <c r="AH123" i="20"/>
  <c r="AI123" i="20" s="1"/>
  <c r="AL123" i="20" s="1"/>
  <c r="AH86" i="20"/>
  <c r="AI86" i="20" s="1"/>
  <c r="AL86" i="20" s="1"/>
  <c r="AJ378" i="20"/>
  <c r="AE327" i="20"/>
  <c r="AN327" i="20" s="1"/>
  <c r="AD304" i="20"/>
  <c r="AD281" i="20"/>
  <c r="AL154" i="20"/>
  <c r="AL397" i="20"/>
  <c r="AL370" i="20"/>
  <c r="AJ281" i="20"/>
  <c r="AN557" i="20"/>
  <c r="AJ390" i="20"/>
  <c r="AN364" i="20"/>
  <c r="AN348" i="20"/>
  <c r="AL216" i="20"/>
  <c r="AD284" i="20"/>
  <c r="AN284" i="20" s="1"/>
  <c r="AN489" i="20"/>
  <c r="AN446" i="20"/>
  <c r="AN357" i="20"/>
  <c r="AN216" i="20"/>
  <c r="AD433" i="20"/>
  <c r="AN433" i="20" s="1"/>
  <c r="AN147" i="20"/>
  <c r="AN335" i="20"/>
  <c r="AJ352" i="20"/>
  <c r="AN363" i="20"/>
  <c r="AJ203" i="20"/>
  <c r="AJ128" i="20"/>
  <c r="AL113" i="20"/>
  <c r="AH116" i="20"/>
  <c r="AI116" i="20" s="1"/>
  <c r="AJ116" i="20" s="1"/>
  <c r="AH92" i="20"/>
  <c r="AI92" i="20" s="1"/>
  <c r="AL92" i="20" s="1"/>
  <c r="AE123" i="20"/>
  <c r="AE108" i="20"/>
  <c r="AD116" i="20"/>
  <c r="AN116" i="20" s="1"/>
  <c r="AD108" i="20"/>
  <c r="AH95" i="20"/>
  <c r="AI95" i="20" s="1"/>
  <c r="AJ95" i="20" s="1"/>
  <c r="AL102" i="20"/>
  <c r="AL124" i="20"/>
  <c r="AM125" i="20"/>
  <c r="AM94" i="20"/>
  <c r="AM91" i="20"/>
  <c r="AM103" i="20"/>
  <c r="AM84" i="20"/>
  <c r="AN84" i="20" s="1"/>
  <c r="AL120" i="20"/>
  <c r="AH91" i="20"/>
  <c r="AI91" i="20" s="1"/>
  <c r="AL91" i="20" s="1"/>
  <c r="AE125" i="20"/>
  <c r="AM121" i="20"/>
  <c r="AM109" i="20"/>
  <c r="AH94" i="20"/>
  <c r="AI94" i="20" s="1"/>
  <c r="AJ94" i="20" s="1"/>
  <c r="AH84" i="20"/>
  <c r="AI84" i="20" s="1"/>
  <c r="AJ84" i="20" s="1"/>
  <c r="AD125" i="20"/>
  <c r="AH103" i="20"/>
  <c r="AI103" i="20" s="1"/>
  <c r="AJ103" i="20" s="1"/>
  <c r="AE91" i="20"/>
  <c r="AL106" i="20"/>
  <c r="AM106" i="20"/>
  <c r="AE94" i="20"/>
  <c r="AL538" i="20"/>
  <c r="AL518" i="20"/>
  <c r="AJ518" i="20"/>
  <c r="AH552" i="20"/>
  <c r="AI552" i="20" s="1"/>
  <c r="AL552" i="20" s="1"/>
  <c r="AD552" i="20"/>
  <c r="AE552" i="20"/>
  <c r="AE502" i="20"/>
  <c r="AD502" i="20"/>
  <c r="AN502" i="20" s="1"/>
  <c r="AH502" i="20"/>
  <c r="AI502" i="20" s="1"/>
  <c r="AL502" i="20" s="1"/>
  <c r="AE493" i="20"/>
  <c r="AN493" i="20" s="1"/>
  <c r="AH493" i="20"/>
  <c r="AI493" i="20" s="1"/>
  <c r="AJ493" i="20" s="1"/>
  <c r="AH431" i="20"/>
  <c r="AI431" i="20" s="1"/>
  <c r="AL431" i="20" s="1"/>
  <c r="AD431" i="20"/>
  <c r="AE431" i="20"/>
  <c r="AL540" i="20"/>
  <c r="AJ286" i="20"/>
  <c r="AL286" i="20"/>
  <c r="AD514" i="20"/>
  <c r="AE514" i="20"/>
  <c r="AH514" i="20"/>
  <c r="AI514" i="20" s="1"/>
  <c r="AJ514" i="20" s="1"/>
  <c r="AJ551" i="20"/>
  <c r="AE565" i="20"/>
  <c r="AD565" i="20"/>
  <c r="AH565" i="20"/>
  <c r="AI565" i="20" s="1"/>
  <c r="AL565" i="20" s="1"/>
  <c r="AN472" i="20"/>
  <c r="AJ446" i="20"/>
  <c r="AD362" i="20"/>
  <c r="AE362" i="20"/>
  <c r="AH362" i="20"/>
  <c r="AI362" i="20" s="1"/>
  <c r="AL362" i="20" s="1"/>
  <c r="AJ539" i="20"/>
  <c r="AJ338" i="20"/>
  <c r="AL338" i="20"/>
  <c r="AL567" i="20"/>
  <c r="AL561" i="20"/>
  <c r="AN510" i="20"/>
  <c r="AL402" i="20"/>
  <c r="AJ402" i="20"/>
  <c r="AJ557" i="20"/>
  <c r="AJ461" i="20"/>
  <c r="AL461" i="20"/>
  <c r="AD450" i="20"/>
  <c r="AE450" i="20"/>
  <c r="AH450" i="20"/>
  <c r="AI450" i="20" s="1"/>
  <c r="AL450" i="20" s="1"/>
  <c r="AD289" i="20"/>
  <c r="AH289" i="20"/>
  <c r="AI289" i="20" s="1"/>
  <c r="AE289" i="20"/>
  <c r="AJ248" i="20"/>
  <c r="AL248" i="20"/>
  <c r="AD151" i="20"/>
  <c r="AE151" i="20"/>
  <c r="AH151" i="20"/>
  <c r="AI151" i="20" s="1"/>
  <c r="AJ484" i="20"/>
  <c r="AL484" i="20"/>
  <c r="AN469" i="20"/>
  <c r="AE310" i="20"/>
  <c r="AD310" i="20"/>
  <c r="AH310" i="20"/>
  <c r="AI310" i="20" s="1"/>
  <c r="AL310" i="20" s="1"/>
  <c r="AL301" i="20"/>
  <c r="AJ504" i="20"/>
  <c r="AL504" i="20"/>
  <c r="AJ358" i="20"/>
  <c r="AL358" i="20"/>
  <c r="AE483" i="20"/>
  <c r="AD483" i="20"/>
  <c r="AN483" i="20" s="1"/>
  <c r="AH483" i="20"/>
  <c r="AI483" i="20" s="1"/>
  <c r="AL483" i="20" s="1"/>
  <c r="AH313" i="20"/>
  <c r="AI313" i="20" s="1"/>
  <c r="AL313" i="20" s="1"/>
  <c r="AE313" i="20"/>
  <c r="AD313" i="20"/>
  <c r="AN313" i="20" s="1"/>
  <c r="AL285" i="20"/>
  <c r="AJ285" i="20"/>
  <c r="AL545" i="20"/>
  <c r="AJ474" i="20"/>
  <c r="AL474" i="20"/>
  <c r="AN504" i="20"/>
  <c r="AN259" i="20"/>
  <c r="AJ527" i="20"/>
  <c r="AL494" i="20"/>
  <c r="AJ494" i="20"/>
  <c r="AN524" i="20"/>
  <c r="AJ512" i="20"/>
  <c r="AJ491" i="20"/>
  <c r="AL491" i="20"/>
  <c r="AL159" i="20"/>
  <c r="AJ159" i="20"/>
  <c r="AL566" i="20"/>
  <c r="AJ566" i="20"/>
  <c r="AL175" i="20"/>
  <c r="AN491" i="20"/>
  <c r="AL462" i="20"/>
  <c r="AJ462" i="20"/>
  <c r="AL563" i="20"/>
  <c r="AD500" i="20"/>
  <c r="AE500" i="20"/>
  <c r="AH500" i="20"/>
  <c r="AI500" i="20" s="1"/>
  <c r="AL500" i="20" s="1"/>
  <c r="AJ404" i="20"/>
  <c r="AL404" i="20"/>
  <c r="AJ342" i="20"/>
  <c r="AL342" i="20"/>
  <c r="AE544" i="20"/>
  <c r="AD544" i="20"/>
  <c r="AH544" i="20"/>
  <c r="AI544" i="20" s="1"/>
  <c r="AJ544" i="20" s="1"/>
  <c r="AD448" i="20"/>
  <c r="AE448" i="20"/>
  <c r="AH448" i="20"/>
  <c r="AI448" i="20" s="1"/>
  <c r="AN425" i="20"/>
  <c r="AE376" i="20"/>
  <c r="AD376" i="20"/>
  <c r="AH376" i="20"/>
  <c r="AI376" i="20" s="1"/>
  <c r="AD546" i="20"/>
  <c r="AE546" i="20"/>
  <c r="AJ463" i="20"/>
  <c r="AN443" i="20"/>
  <c r="AD441" i="20"/>
  <c r="AE441" i="20"/>
  <c r="AH441" i="20"/>
  <c r="AI441" i="20" s="1"/>
  <c r="AL356" i="20"/>
  <c r="AJ356" i="20"/>
  <c r="AL147" i="20"/>
  <c r="AJ147" i="20"/>
  <c r="AJ559" i="20"/>
  <c r="AJ526" i="20"/>
  <c r="AL526" i="20"/>
  <c r="AD522" i="20"/>
  <c r="AL480" i="20"/>
  <c r="AH470" i="20"/>
  <c r="AI470" i="20" s="1"/>
  <c r="AD470" i="20"/>
  <c r="AN470" i="20" s="1"/>
  <c r="AJ438" i="20"/>
  <c r="AL438" i="20"/>
  <c r="AJ433" i="20"/>
  <c r="AL433" i="20"/>
  <c r="AJ427" i="20"/>
  <c r="AL427" i="20"/>
  <c r="AN366" i="20"/>
  <c r="AL350" i="20"/>
  <c r="AJ350" i="20"/>
  <c r="AJ307" i="20"/>
  <c r="AL279" i="20"/>
  <c r="AD213" i="20"/>
  <c r="AE213" i="20"/>
  <c r="AH213" i="20"/>
  <c r="AI213" i="20" s="1"/>
  <c r="AJ150" i="20"/>
  <c r="AL501" i="20"/>
  <c r="AH495" i="20"/>
  <c r="AI495" i="20" s="1"/>
  <c r="AD495" i="20"/>
  <c r="AN495" i="20" s="1"/>
  <c r="AE495" i="20"/>
  <c r="AJ430" i="20"/>
  <c r="AL430" i="20"/>
  <c r="AN215" i="20"/>
  <c r="AL482" i="20"/>
  <c r="AJ482" i="20"/>
  <c r="AE405" i="20"/>
  <c r="AD405" i="20"/>
  <c r="AH405" i="20"/>
  <c r="AI405" i="20" s="1"/>
  <c r="AL385" i="20"/>
  <c r="AJ372" i="20"/>
  <c r="AJ347" i="20"/>
  <c r="AL347" i="20"/>
  <c r="AL162" i="20"/>
  <c r="AJ162" i="20"/>
  <c r="AL551" i="20"/>
  <c r="AN331" i="20"/>
  <c r="AE200" i="20"/>
  <c r="AH200" i="20"/>
  <c r="AI200" i="20" s="1"/>
  <c r="AD200" i="20"/>
  <c r="AH534" i="20"/>
  <c r="AI534" i="20" s="1"/>
  <c r="AE534" i="20"/>
  <c r="AN534" i="20" s="1"/>
  <c r="AN477" i="20"/>
  <c r="AD465" i="20"/>
  <c r="AN465" i="20" s="1"/>
  <c r="AH465" i="20"/>
  <c r="AI465" i="20" s="1"/>
  <c r="AE424" i="20"/>
  <c r="AD424" i="20"/>
  <c r="AH424" i="20"/>
  <c r="AI424" i="20" s="1"/>
  <c r="AL424" i="20" s="1"/>
  <c r="AD410" i="20"/>
  <c r="AE410" i="20"/>
  <c r="AH410" i="20"/>
  <c r="AI410" i="20" s="1"/>
  <c r="AL410" i="20" s="1"/>
  <c r="AL374" i="20"/>
  <c r="AJ374" i="20"/>
  <c r="AE369" i="20"/>
  <c r="AD369" i="20"/>
  <c r="AN369" i="20" s="1"/>
  <c r="AH369" i="20"/>
  <c r="AI369" i="20" s="1"/>
  <c r="AJ369" i="20" s="1"/>
  <c r="AH562" i="20"/>
  <c r="AI562" i="20" s="1"/>
  <c r="AL562" i="20" s="1"/>
  <c r="AL543" i="20"/>
  <c r="AN390" i="20"/>
  <c r="AL331" i="20"/>
  <c r="AJ331" i="20"/>
  <c r="AD250" i="20"/>
  <c r="AE250" i="20"/>
  <c r="AN250" i="20" s="1"/>
  <c r="AH250" i="20"/>
  <c r="AI250" i="20" s="1"/>
  <c r="AJ235" i="20"/>
  <c r="AL235" i="20"/>
  <c r="AH380" i="20"/>
  <c r="AI380" i="20" s="1"/>
  <c r="AE380" i="20"/>
  <c r="AD380" i="20"/>
  <c r="AE508" i="20"/>
  <c r="AD508" i="20"/>
  <c r="AN508" i="20" s="1"/>
  <c r="AH508" i="20"/>
  <c r="AI508" i="20" s="1"/>
  <c r="AL508" i="20" s="1"/>
  <c r="AE559" i="20"/>
  <c r="AD559" i="20"/>
  <c r="AN559" i="20" s="1"/>
  <c r="AN523" i="20"/>
  <c r="AN460" i="20"/>
  <c r="AL446" i="20"/>
  <c r="AN432" i="20"/>
  <c r="AH337" i="20"/>
  <c r="AI337" i="20" s="1"/>
  <c r="AL337" i="20" s="1"/>
  <c r="AD337" i="20"/>
  <c r="AE337" i="20"/>
  <c r="AJ199" i="20"/>
  <c r="AL199" i="20"/>
  <c r="AJ541" i="20"/>
  <c r="AL541" i="20"/>
  <c r="AJ496" i="20"/>
  <c r="AL496" i="20"/>
  <c r="AL488" i="20"/>
  <c r="AE89" i="20"/>
  <c r="AH89" i="20"/>
  <c r="AI89" i="20" s="1"/>
  <c r="AJ89" i="20" s="1"/>
  <c r="AD89" i="20"/>
  <c r="AJ545" i="20"/>
  <c r="AD549" i="20"/>
  <c r="AE549" i="20"/>
  <c r="AL477" i="20"/>
  <c r="AJ477" i="20"/>
  <c r="AJ475" i="20"/>
  <c r="AL475" i="20"/>
  <c r="AL471" i="20"/>
  <c r="AJ432" i="20"/>
  <c r="AL432" i="20"/>
  <c r="AL368" i="20"/>
  <c r="AJ368" i="20"/>
  <c r="AJ529" i="20"/>
  <c r="AL529" i="20"/>
  <c r="AD458" i="20"/>
  <c r="AE458" i="20"/>
  <c r="AH458" i="20"/>
  <c r="AI458" i="20" s="1"/>
  <c r="AH399" i="20"/>
  <c r="AI399" i="20" s="1"/>
  <c r="AD399" i="20"/>
  <c r="AE399" i="20"/>
  <c r="AE355" i="20"/>
  <c r="AD355" i="20"/>
  <c r="AN355" i="20" s="1"/>
  <c r="AH355" i="20"/>
  <c r="AI355" i="20" s="1"/>
  <c r="AN317" i="20"/>
  <c r="AJ509" i="20"/>
  <c r="AE503" i="20"/>
  <c r="AD503" i="20"/>
  <c r="AH503" i="20"/>
  <c r="AI503" i="20" s="1"/>
  <c r="AJ503" i="20" s="1"/>
  <c r="AJ479" i="20"/>
  <c r="AL479" i="20"/>
  <c r="AD393" i="20"/>
  <c r="AH393" i="20"/>
  <c r="AI393" i="20" s="1"/>
  <c r="AE393" i="20"/>
  <c r="AL336" i="20"/>
  <c r="AJ336" i="20"/>
  <c r="AJ322" i="20"/>
  <c r="AL322" i="20"/>
  <c r="AD275" i="20"/>
  <c r="AE275" i="20"/>
  <c r="AH275" i="20"/>
  <c r="AI275" i="20" s="1"/>
  <c r="AJ164" i="20"/>
  <c r="AE498" i="20"/>
  <c r="AJ481" i="20"/>
  <c r="AL481" i="20"/>
  <c r="AJ466" i="20"/>
  <c r="AL417" i="20"/>
  <c r="AL406" i="20"/>
  <c r="AD404" i="20"/>
  <c r="AE404" i="20"/>
  <c r="AJ237" i="20"/>
  <c r="AE567" i="20"/>
  <c r="AE505" i="20"/>
  <c r="AN505" i="20" s="1"/>
  <c r="AH505" i="20"/>
  <c r="AI505" i="20" s="1"/>
  <c r="AJ505" i="20" s="1"/>
  <c r="AD498" i="20"/>
  <c r="AJ444" i="20"/>
  <c r="AL439" i="20"/>
  <c r="AJ439" i="20"/>
  <c r="AJ453" i="20"/>
  <c r="AL453" i="20"/>
  <c r="AL414" i="20"/>
  <c r="AJ414" i="20"/>
  <c r="AD396" i="20"/>
  <c r="AE396" i="20"/>
  <c r="AH396" i="20"/>
  <c r="AI396" i="20" s="1"/>
  <c r="AJ396" i="20" s="1"/>
  <c r="AD325" i="20"/>
  <c r="AH325" i="20"/>
  <c r="AI325" i="20" s="1"/>
  <c r="AE325" i="20"/>
  <c r="AE278" i="20"/>
  <c r="AD278" i="20"/>
  <c r="AN278" i="20" s="1"/>
  <c r="AD249" i="20"/>
  <c r="AN249" i="20" s="1"/>
  <c r="AH249" i="20"/>
  <c r="AI249" i="20" s="1"/>
  <c r="AL249" i="20" s="1"/>
  <c r="AE208" i="20"/>
  <c r="AD208" i="20"/>
  <c r="AH208" i="20"/>
  <c r="AI208" i="20" s="1"/>
  <c r="AJ208" i="20" s="1"/>
  <c r="AD118" i="20"/>
  <c r="AH118" i="20"/>
  <c r="AI118" i="20" s="1"/>
  <c r="AJ118" i="20" s="1"/>
  <c r="AE118" i="20"/>
  <c r="AL549" i="20"/>
  <c r="AE555" i="20"/>
  <c r="AN555" i="20" s="1"/>
  <c r="AH555" i="20"/>
  <c r="AI555" i="20" s="1"/>
  <c r="AL555" i="20" s="1"/>
  <c r="AH550" i="20"/>
  <c r="AI550" i="20" s="1"/>
  <c r="AL550" i="20" s="1"/>
  <c r="AJ548" i="20"/>
  <c r="AL548" i="20"/>
  <c r="AD543" i="20"/>
  <c r="AE543" i="20"/>
  <c r="AL527" i="20"/>
  <c r="AD517" i="20"/>
  <c r="AE517" i="20"/>
  <c r="AD488" i="20"/>
  <c r="AE488" i="20"/>
  <c r="AL392" i="20"/>
  <c r="AJ392" i="20"/>
  <c r="AN324" i="20"/>
  <c r="AH135" i="20"/>
  <c r="AI135" i="20" s="1"/>
  <c r="AJ135" i="20" s="1"/>
  <c r="AD135" i="20"/>
  <c r="AE135" i="20"/>
  <c r="AL539" i="20"/>
  <c r="AE537" i="20"/>
  <c r="AN537" i="20" s="1"/>
  <c r="AH537" i="20"/>
  <c r="AI537" i="20" s="1"/>
  <c r="AJ537" i="20" s="1"/>
  <c r="AD525" i="20"/>
  <c r="AN525" i="20" s="1"/>
  <c r="AH525" i="20"/>
  <c r="AI525" i="20" s="1"/>
  <c r="AJ525" i="20" s="1"/>
  <c r="AJ468" i="20"/>
  <c r="AL468" i="20"/>
  <c r="AD462" i="20"/>
  <c r="AE462" i="20"/>
  <c r="AJ457" i="20"/>
  <c r="AL428" i="20"/>
  <c r="AJ428" i="20"/>
  <c r="AJ305" i="20"/>
  <c r="AH564" i="20"/>
  <c r="AI564" i="20" s="1"/>
  <c r="AD564" i="20"/>
  <c r="AE564" i="20"/>
  <c r="AN516" i="20"/>
  <c r="AJ498" i="20"/>
  <c r="AL498" i="20"/>
  <c r="AJ408" i="20"/>
  <c r="AJ327" i="20"/>
  <c r="AJ321" i="20"/>
  <c r="AL321" i="20"/>
  <c r="AJ230" i="20"/>
  <c r="AL230" i="20"/>
  <c r="AH520" i="20"/>
  <c r="AI520" i="20" s="1"/>
  <c r="AD520" i="20"/>
  <c r="AE520" i="20"/>
  <c r="AJ555" i="20"/>
  <c r="AD550" i="20"/>
  <c r="AN550" i="20" s="1"/>
  <c r="AH523" i="20"/>
  <c r="AI523" i="20" s="1"/>
  <c r="AJ523" i="20" s="1"/>
  <c r="AD523" i="20"/>
  <c r="AN514" i="20"/>
  <c r="AH546" i="20"/>
  <c r="AI546" i="20" s="1"/>
  <c r="AE531" i="20"/>
  <c r="AD531" i="20"/>
  <c r="AH531" i="20"/>
  <c r="AI531" i="20" s="1"/>
  <c r="AN520" i="20"/>
  <c r="AN506" i="20"/>
  <c r="AJ476" i="20"/>
  <c r="AL476" i="20"/>
  <c r="AJ459" i="20"/>
  <c r="AL459" i="20"/>
  <c r="AD333" i="20"/>
  <c r="AE333" i="20"/>
  <c r="AH333" i="20"/>
  <c r="AI333" i="20" s="1"/>
  <c r="AJ333" i="20" s="1"/>
  <c r="AE435" i="20"/>
  <c r="AN435" i="20" s="1"/>
  <c r="AH435" i="20"/>
  <c r="AI435" i="20" s="1"/>
  <c r="AL280" i="20"/>
  <c r="AJ262" i="20"/>
  <c r="AL262" i="20"/>
  <c r="AJ293" i="20"/>
  <c r="AL293" i="20"/>
  <c r="AL195" i="20"/>
  <c r="AE257" i="20"/>
  <c r="AN257" i="20" s="1"/>
  <c r="AH257" i="20"/>
  <c r="AI257" i="20" s="1"/>
  <c r="AJ257" i="20" s="1"/>
  <c r="AJ251" i="20"/>
  <c r="AL251" i="20"/>
  <c r="AJ232" i="20"/>
  <c r="AL232" i="20"/>
  <c r="AL240" i="20"/>
  <c r="AD238" i="20"/>
  <c r="AE238" i="20"/>
  <c r="AH238" i="20"/>
  <c r="AI238" i="20" s="1"/>
  <c r="AL238" i="20" s="1"/>
  <c r="AH556" i="20"/>
  <c r="AI556" i="20" s="1"/>
  <c r="AL556" i="20" s="1"/>
  <c r="AE556" i="20"/>
  <c r="AN556" i="20" s="1"/>
  <c r="AJ489" i="20"/>
  <c r="AN482" i="20"/>
  <c r="AE464" i="20"/>
  <c r="AN464" i="20" s="1"/>
  <c r="AH464" i="20"/>
  <c r="AI464" i="20" s="1"/>
  <c r="AN379" i="20"/>
  <c r="AN344" i="20"/>
  <c r="AL264" i="20"/>
  <c r="AL451" i="20"/>
  <c r="AJ451" i="20"/>
  <c r="AD382" i="20"/>
  <c r="AH382" i="20"/>
  <c r="AI382" i="20" s="1"/>
  <c r="AJ382" i="20" s="1"/>
  <c r="AE382" i="20"/>
  <c r="AL346" i="20"/>
  <c r="AJ346" i="20"/>
  <c r="AL323" i="20"/>
  <c r="AJ311" i="20"/>
  <c r="AH309" i="20"/>
  <c r="AI309" i="20" s="1"/>
  <c r="AJ309" i="20" s="1"/>
  <c r="AD309" i="20"/>
  <c r="AN309" i="20" s="1"/>
  <c r="AN306" i="20"/>
  <c r="AL176" i="20"/>
  <c r="AH418" i="20"/>
  <c r="AI418" i="20" s="1"/>
  <c r="AE418" i="20"/>
  <c r="AN418" i="20" s="1"/>
  <c r="AD392" i="20"/>
  <c r="AH392" i="20"/>
  <c r="AI392" i="20" s="1"/>
  <c r="AE392" i="20"/>
  <c r="AE219" i="20"/>
  <c r="AH219" i="20"/>
  <c r="AI219" i="20" s="1"/>
  <c r="AD219" i="20"/>
  <c r="AE137" i="20"/>
  <c r="AD137" i="20"/>
  <c r="AH137" i="20"/>
  <c r="AI137" i="20" s="1"/>
  <c r="AJ137" i="20" s="1"/>
  <c r="AD533" i="20"/>
  <c r="AE533" i="20"/>
  <c r="AJ470" i="20"/>
  <c r="AL470" i="20"/>
  <c r="AD365" i="20"/>
  <c r="AH365" i="20"/>
  <c r="AI365" i="20" s="1"/>
  <c r="AE365" i="20"/>
  <c r="AJ295" i="20"/>
  <c r="AL295" i="20"/>
  <c r="AL447" i="20"/>
  <c r="AJ447" i="20"/>
  <c r="AE316" i="20"/>
  <c r="AH316" i="20"/>
  <c r="AI316" i="20" s="1"/>
  <c r="AJ316" i="20" s="1"/>
  <c r="AD316" i="20"/>
  <c r="AL271" i="20"/>
  <c r="AJ271" i="20"/>
  <c r="AH133" i="20"/>
  <c r="AI133" i="20" s="1"/>
  <c r="AJ133" i="20" s="1"/>
  <c r="AE133" i="20"/>
  <c r="AD133" i="20"/>
  <c r="AD542" i="20"/>
  <c r="AN542" i="20" s="1"/>
  <c r="AH542" i="20"/>
  <c r="AI542" i="20" s="1"/>
  <c r="AE527" i="20"/>
  <c r="AD527" i="20"/>
  <c r="AL517" i="20"/>
  <c r="AL511" i="20"/>
  <c r="AJ511" i="20"/>
  <c r="AD507" i="20"/>
  <c r="AE507" i="20"/>
  <c r="AH467" i="20"/>
  <c r="AI467" i="20" s="1"/>
  <c r="AJ467" i="20" s="1"/>
  <c r="AE467" i="20"/>
  <c r="AN467" i="20" s="1"/>
  <c r="AD455" i="20"/>
  <c r="AE455" i="20"/>
  <c r="AL412" i="20"/>
  <c r="AJ412" i="20"/>
  <c r="AH311" i="20"/>
  <c r="AI311" i="20" s="1"/>
  <c r="AL311" i="20" s="1"/>
  <c r="AD311" i="20"/>
  <c r="AE311" i="20"/>
  <c r="AN311" i="20" s="1"/>
  <c r="AH282" i="20"/>
  <c r="AI282" i="20" s="1"/>
  <c r="AJ282" i="20" s="1"/>
  <c r="AE282" i="20"/>
  <c r="AD282" i="20"/>
  <c r="AN282" i="20" s="1"/>
  <c r="AD245" i="20"/>
  <c r="AE245" i="20"/>
  <c r="AH245" i="20"/>
  <c r="AI245" i="20" s="1"/>
  <c r="AD453" i="20"/>
  <c r="AE453" i="20"/>
  <c r="AE420" i="20"/>
  <c r="AD420" i="20"/>
  <c r="AH420" i="20"/>
  <c r="AI420" i="20" s="1"/>
  <c r="AJ420" i="20" s="1"/>
  <c r="AJ348" i="20"/>
  <c r="AJ339" i="20"/>
  <c r="AJ209" i="20"/>
  <c r="AN206" i="20"/>
  <c r="AH554" i="20"/>
  <c r="AI554" i="20" s="1"/>
  <c r="AL554" i="20" s="1"/>
  <c r="AE554" i="20"/>
  <c r="AN554" i="20" s="1"/>
  <c r="AH519" i="20"/>
  <c r="AI519" i="20" s="1"/>
  <c r="AJ519" i="20" s="1"/>
  <c r="AE519" i="20"/>
  <c r="AN519" i="20" s="1"/>
  <c r="AL503" i="20"/>
  <c r="AH490" i="20"/>
  <c r="AI490" i="20" s="1"/>
  <c r="AJ490" i="20" s="1"/>
  <c r="AJ473" i="20"/>
  <c r="AL473" i="20"/>
  <c r="AL398" i="20"/>
  <c r="AJ398" i="20"/>
  <c r="AJ388" i="20"/>
  <c r="AL388" i="20"/>
  <c r="AE384" i="20"/>
  <c r="AH384" i="20"/>
  <c r="AI384" i="20" s="1"/>
  <c r="AD384" i="20"/>
  <c r="AH318" i="20"/>
  <c r="AI318" i="20" s="1"/>
  <c r="AD318" i="20"/>
  <c r="AE318" i="20"/>
  <c r="AD306" i="20"/>
  <c r="AE306" i="20"/>
  <c r="AH306" i="20"/>
  <c r="AI306" i="20" s="1"/>
  <c r="AJ306" i="20" s="1"/>
  <c r="AJ258" i="20"/>
  <c r="AL258" i="20"/>
  <c r="AH485" i="20"/>
  <c r="AI485" i="20" s="1"/>
  <c r="AH394" i="20"/>
  <c r="AI394" i="20" s="1"/>
  <c r="AL394" i="20" s="1"/>
  <c r="AE394" i="20"/>
  <c r="AN394" i="20" s="1"/>
  <c r="AL372" i="20"/>
  <c r="AE353" i="20"/>
  <c r="AD353" i="20"/>
  <c r="AH353" i="20"/>
  <c r="AI353" i="20" s="1"/>
  <c r="AN351" i="20"/>
  <c r="AN305" i="20"/>
  <c r="AJ255" i="20"/>
  <c r="AL255" i="20"/>
  <c r="AD253" i="20"/>
  <c r="AE253" i="20"/>
  <c r="AH253" i="20"/>
  <c r="AI253" i="20" s="1"/>
  <c r="AJ247" i="20"/>
  <c r="AL247" i="20"/>
  <c r="AD242" i="20"/>
  <c r="AN242" i="20" s="1"/>
  <c r="AH242" i="20"/>
  <c r="AI242" i="20" s="1"/>
  <c r="AN518" i="20"/>
  <c r="AE475" i="20"/>
  <c r="AD475" i="20"/>
  <c r="AL456" i="20"/>
  <c r="AJ443" i="20"/>
  <c r="AE292" i="20"/>
  <c r="AD292" i="20"/>
  <c r="AN292" i="20" s="1"/>
  <c r="AH292" i="20"/>
  <c r="AI292" i="20" s="1"/>
  <c r="AJ284" i="20"/>
  <c r="AL284" i="20"/>
  <c r="AL193" i="20"/>
  <c r="AJ193" i="20"/>
  <c r="AJ132" i="20"/>
  <c r="AL132" i="20"/>
  <c r="AH478" i="20"/>
  <c r="AI478" i="20" s="1"/>
  <c r="AD422" i="20"/>
  <c r="AN422" i="20" s="1"/>
  <c r="AH422" i="20"/>
  <c r="AI422" i="20" s="1"/>
  <c r="AL263" i="20"/>
  <c r="AJ263" i="20"/>
  <c r="AD126" i="20"/>
  <c r="AH126" i="20"/>
  <c r="AI126" i="20" s="1"/>
  <c r="AJ126" i="20" s="1"/>
  <c r="AE126" i="20"/>
  <c r="AD429" i="20"/>
  <c r="AE429" i="20"/>
  <c r="AH429" i="20"/>
  <c r="AI429" i="20" s="1"/>
  <c r="AJ429" i="20" s="1"/>
  <c r="AJ275" i="20"/>
  <c r="AL275" i="20"/>
  <c r="AJ207" i="20"/>
  <c r="AL207" i="20"/>
  <c r="AL391" i="20"/>
  <c r="AJ391" i="20"/>
  <c r="AL361" i="20"/>
  <c r="AJ361" i="20"/>
  <c r="AH291" i="20"/>
  <c r="AI291" i="20" s="1"/>
  <c r="AL291" i="20" s="1"/>
  <c r="AD291" i="20"/>
  <c r="AN291" i="20" s="1"/>
  <c r="AN265" i="20"/>
  <c r="AN181" i="20"/>
  <c r="AD400" i="20"/>
  <c r="AE400" i="20"/>
  <c r="AH400" i="20"/>
  <c r="AI400" i="20" s="1"/>
  <c r="AL383" i="20"/>
  <c r="AJ383" i="20"/>
  <c r="AJ375" i="20"/>
  <c r="AL357" i="20"/>
  <c r="AJ246" i="20"/>
  <c r="AL246" i="20"/>
  <c r="AJ134" i="20"/>
  <c r="AE419" i="20"/>
  <c r="AH419" i="20"/>
  <c r="AI419" i="20" s="1"/>
  <c r="AJ419" i="20" s="1"/>
  <c r="AD419" i="20"/>
  <c r="AN419" i="20" s="1"/>
  <c r="AL334" i="20"/>
  <c r="AJ334" i="20"/>
  <c r="AL274" i="20"/>
  <c r="AJ274" i="20"/>
  <c r="AJ272" i="20"/>
  <c r="AL272" i="20"/>
  <c r="AN243" i="20"/>
  <c r="AD186" i="20"/>
  <c r="AE186" i="20"/>
  <c r="AH186" i="20"/>
  <c r="AI186" i="20" s="1"/>
  <c r="AJ186" i="20" s="1"/>
  <c r="AJ102" i="20"/>
  <c r="AL403" i="20"/>
  <c r="AN397" i="20"/>
  <c r="AD391" i="20"/>
  <c r="AN391" i="20" s="1"/>
  <c r="AH391" i="20"/>
  <c r="AI391" i="20" s="1"/>
  <c r="AL332" i="20"/>
  <c r="AJ328" i="20"/>
  <c r="AD195" i="20"/>
  <c r="AE195" i="20"/>
  <c r="AD183" i="20"/>
  <c r="AE183" i="20"/>
  <c r="AH183" i="20"/>
  <c r="AI183" i="20" s="1"/>
  <c r="AL455" i="20"/>
  <c r="AL395" i="20"/>
  <c r="AN341" i="20"/>
  <c r="AL312" i="20"/>
  <c r="AD297" i="20"/>
  <c r="AE297" i="20"/>
  <c r="AH297" i="20"/>
  <c r="AI297" i="20" s="1"/>
  <c r="AD277" i="20"/>
  <c r="AN277" i="20" s="1"/>
  <c r="AH277" i="20"/>
  <c r="AI277" i="20" s="1"/>
  <c r="AL277" i="20" s="1"/>
  <c r="AE277" i="20"/>
  <c r="AD234" i="20"/>
  <c r="AN234" i="20" s="1"/>
  <c r="AH234" i="20"/>
  <c r="AI234" i="20" s="1"/>
  <c r="AL203" i="20"/>
  <c r="AJ440" i="20"/>
  <c r="AE434" i="20"/>
  <c r="AD434" i="20"/>
  <c r="AD389" i="20"/>
  <c r="AE389" i="20"/>
  <c r="AL324" i="20"/>
  <c r="AD295" i="20"/>
  <c r="AE295" i="20"/>
  <c r="AJ267" i="20"/>
  <c r="AL267" i="20"/>
  <c r="AL236" i="20"/>
  <c r="AJ236" i="20"/>
  <c r="AJ445" i="20"/>
  <c r="AL401" i="20"/>
  <c r="AJ401" i="20"/>
  <c r="AJ302" i="20"/>
  <c r="AL302" i="20"/>
  <c r="AD437" i="20"/>
  <c r="AE437" i="20"/>
  <c r="AH437" i="20"/>
  <c r="AI437" i="20" s="1"/>
  <c r="AD415" i="20"/>
  <c r="AE415" i="20"/>
  <c r="AD377" i="20"/>
  <c r="AN377" i="20" s="1"/>
  <c r="AH377" i="20"/>
  <c r="AI377" i="20" s="1"/>
  <c r="AL377" i="20" s="1"/>
  <c r="AE375" i="20"/>
  <c r="AD375" i="20"/>
  <c r="AN375" i="20" s="1"/>
  <c r="AJ349" i="20"/>
  <c r="AL349" i="20"/>
  <c r="AD228" i="20"/>
  <c r="AE228" i="20"/>
  <c r="AH228" i="20"/>
  <c r="AI228" i="20" s="1"/>
  <c r="AL228" i="20" s="1"/>
  <c r="AJ185" i="20"/>
  <c r="AL185" i="20"/>
  <c r="AN476" i="20"/>
  <c r="AE466" i="20"/>
  <c r="AD466" i="20"/>
  <c r="AN463" i="20"/>
  <c r="AE447" i="20"/>
  <c r="AD447" i="20"/>
  <c r="AH442" i="20"/>
  <c r="AI442" i="20" s="1"/>
  <c r="AL442" i="20" s="1"/>
  <c r="AD442" i="20"/>
  <c r="AE442" i="20"/>
  <c r="AE413" i="20"/>
  <c r="AD413" i="20"/>
  <c r="AN413" i="20" s="1"/>
  <c r="AH413" i="20"/>
  <c r="AI413" i="20" s="1"/>
  <c r="AL413" i="20" s="1"/>
  <c r="AL351" i="20"/>
  <c r="AJ351" i="20"/>
  <c r="AL233" i="20"/>
  <c r="AE194" i="20"/>
  <c r="AD194" i="20"/>
  <c r="AN194" i="20" s="1"/>
  <c r="AH194" i="20"/>
  <c r="AI194" i="20" s="1"/>
  <c r="AL182" i="20"/>
  <c r="AJ182" i="20"/>
  <c r="AL179" i="20"/>
  <c r="AN567" i="20"/>
  <c r="AD409" i="20"/>
  <c r="AE409" i="20"/>
  <c r="AN409" i="20" s="1"/>
  <c r="AL390" i="20"/>
  <c r="AD367" i="20"/>
  <c r="AN367" i="20" s="1"/>
  <c r="AH367" i="20"/>
  <c r="AI367" i="20" s="1"/>
  <c r="AJ367" i="20" s="1"/>
  <c r="AD336" i="20"/>
  <c r="AE336" i="20"/>
  <c r="AD330" i="20"/>
  <c r="AE330" i="20"/>
  <c r="AH330" i="20"/>
  <c r="AI330" i="20" s="1"/>
  <c r="AL330" i="20" s="1"/>
  <c r="AN319" i="20"/>
  <c r="AL298" i="20"/>
  <c r="AN262" i="20"/>
  <c r="AE260" i="20"/>
  <c r="AN260" i="20" s="1"/>
  <c r="AH260" i="20"/>
  <c r="AI260" i="20" s="1"/>
  <c r="AJ260" i="20" s="1"/>
  <c r="AE163" i="20"/>
  <c r="AD163" i="20"/>
  <c r="AH163" i="20"/>
  <c r="AI163" i="20" s="1"/>
  <c r="AJ163" i="20" s="1"/>
  <c r="AJ278" i="20"/>
  <c r="AL214" i="20"/>
  <c r="AL421" i="20"/>
  <c r="AD374" i="20"/>
  <c r="AE374" i="20"/>
  <c r="AL366" i="20"/>
  <c r="AD328" i="20"/>
  <c r="AE328" i="20"/>
  <c r="AJ179" i="20"/>
  <c r="AH97" i="20"/>
  <c r="AI97" i="20" s="1"/>
  <c r="AL97" i="20" s="1"/>
  <c r="AD97" i="20"/>
  <c r="AE97" i="20"/>
  <c r="AD386" i="20"/>
  <c r="AN386" i="20" s="1"/>
  <c r="AJ377" i="20"/>
  <c r="AL343" i="20"/>
  <c r="AN308" i="20"/>
  <c r="AD269" i="20"/>
  <c r="AL229" i="20"/>
  <c r="AJ229" i="20"/>
  <c r="AD222" i="20"/>
  <c r="AE222" i="20"/>
  <c r="AH222" i="20"/>
  <c r="AI222" i="20" s="1"/>
  <c r="AJ222" i="20" s="1"/>
  <c r="AL187" i="20"/>
  <c r="AL184" i="20"/>
  <c r="AJ184" i="20"/>
  <c r="AE112" i="20"/>
  <c r="AH112" i="20"/>
  <c r="AI112" i="20" s="1"/>
  <c r="AJ112" i="20" s="1"/>
  <c r="AD112" i="20"/>
  <c r="AL389" i="20"/>
  <c r="AL375" i="20"/>
  <c r="AE372" i="20"/>
  <c r="AD372" i="20"/>
  <c r="AN360" i="20"/>
  <c r="AE326" i="20"/>
  <c r="AN326" i="20" s="1"/>
  <c r="AH326" i="20"/>
  <c r="AI326" i="20" s="1"/>
  <c r="AJ313" i="20"/>
  <c r="AL299" i="20"/>
  <c r="AJ299" i="20"/>
  <c r="AD263" i="20"/>
  <c r="AE263" i="20"/>
  <c r="AJ254" i="20"/>
  <c r="AL254" i="20"/>
  <c r="AJ198" i="20"/>
  <c r="AN187" i="20"/>
  <c r="AH161" i="20"/>
  <c r="AI161" i="20" s="1"/>
  <c r="AD161" i="20"/>
  <c r="AE161" i="20"/>
  <c r="AN380" i="20"/>
  <c r="AD174" i="20"/>
  <c r="AE174" i="20"/>
  <c r="AH174" i="20"/>
  <c r="AI174" i="20" s="1"/>
  <c r="AD359" i="20"/>
  <c r="AN359" i="20" s="1"/>
  <c r="AE359" i="20"/>
  <c r="AE345" i="20"/>
  <c r="AD345" i="20"/>
  <c r="AN345" i="20" s="1"/>
  <c r="AD241" i="20"/>
  <c r="AE241" i="20"/>
  <c r="AH241" i="20"/>
  <c r="AI241" i="20" s="1"/>
  <c r="AJ241" i="20" s="1"/>
  <c r="AL234" i="20"/>
  <c r="AJ234" i="20"/>
  <c r="AL138" i="20"/>
  <c r="AJ138" i="20"/>
  <c r="AD416" i="20"/>
  <c r="AN416" i="20" s="1"/>
  <c r="AH416" i="20"/>
  <c r="AI416" i="20" s="1"/>
  <c r="AE411" i="20"/>
  <c r="AD411" i="20"/>
  <c r="AE395" i="20"/>
  <c r="AD395" i="20"/>
  <c r="AN395" i="20" s="1"/>
  <c r="AL371" i="20"/>
  <c r="AE320" i="20"/>
  <c r="AD320" i="20"/>
  <c r="AH315" i="20"/>
  <c r="AI315" i="20" s="1"/>
  <c r="AL315" i="20" s="1"/>
  <c r="AE315" i="20"/>
  <c r="AD315" i="20"/>
  <c r="AN315" i="20" s="1"/>
  <c r="AJ149" i="20"/>
  <c r="AL149" i="20"/>
  <c r="AH487" i="20"/>
  <c r="AI487" i="20" s="1"/>
  <c r="AJ487" i="20" s="1"/>
  <c r="AE487" i="20"/>
  <c r="AN487" i="20" s="1"/>
  <c r="AJ394" i="20"/>
  <c r="AN387" i="20"/>
  <c r="AL352" i="20"/>
  <c r="AD349" i="20"/>
  <c r="AE349" i="20"/>
  <c r="AJ337" i="20"/>
  <c r="AD322" i="20"/>
  <c r="AE322" i="20"/>
  <c r="AD288" i="20"/>
  <c r="AN288" i="20" s="1"/>
  <c r="AH288" i="20"/>
  <c r="AI288" i="20" s="1"/>
  <c r="AE268" i="20"/>
  <c r="AN268" i="20" s="1"/>
  <c r="AH268" i="20"/>
  <c r="AI268" i="20" s="1"/>
  <c r="AJ268" i="20" s="1"/>
  <c r="AD210" i="20"/>
  <c r="AE210" i="20"/>
  <c r="AH210" i="20"/>
  <c r="AI210" i="20" s="1"/>
  <c r="AJ169" i="20"/>
  <c r="AD156" i="20"/>
  <c r="AN156" i="20" s="1"/>
  <c r="AE156" i="20"/>
  <c r="AH156" i="20"/>
  <c r="AI156" i="20" s="1"/>
  <c r="AL156" i="20" s="1"/>
  <c r="AN145" i="20"/>
  <c r="AD105" i="20"/>
  <c r="AE105" i="20"/>
  <c r="AL454" i="20"/>
  <c r="AJ454" i="20"/>
  <c r="AN412" i="20"/>
  <c r="AN385" i="20"/>
  <c r="AN353" i="20"/>
  <c r="AE347" i="20"/>
  <c r="AD347" i="20"/>
  <c r="AN347" i="20" s="1"/>
  <c r="AD340" i="20"/>
  <c r="AN340" i="20" s="1"/>
  <c r="AN271" i="20"/>
  <c r="AD205" i="20"/>
  <c r="AE205" i="20"/>
  <c r="AH205" i="20"/>
  <c r="AI205" i="20" s="1"/>
  <c r="AJ205" i="20" s="1"/>
  <c r="AN150" i="20"/>
  <c r="AD148" i="20"/>
  <c r="AE148" i="20"/>
  <c r="AH148" i="20"/>
  <c r="AI148" i="20" s="1"/>
  <c r="AJ148" i="20" s="1"/>
  <c r="AL142" i="20"/>
  <c r="AJ142" i="20"/>
  <c r="AJ93" i="20"/>
  <c r="AL93" i="20"/>
  <c r="AH197" i="20"/>
  <c r="AI197" i="20" s="1"/>
  <c r="AD197" i="20"/>
  <c r="AE197" i="20"/>
  <c r="AH189" i="20"/>
  <c r="AI189" i="20" s="1"/>
  <c r="AD189" i="20"/>
  <c r="AE189" i="20"/>
  <c r="AN157" i="20"/>
  <c r="AD438" i="20"/>
  <c r="AE438" i="20"/>
  <c r="AD426" i="20"/>
  <c r="AE426" i="20"/>
  <c r="AH426" i="20"/>
  <c r="AI426" i="20" s="1"/>
  <c r="AJ426" i="20" s="1"/>
  <c r="AN314" i="20"/>
  <c r="AH255" i="20"/>
  <c r="AI255" i="20" s="1"/>
  <c r="AD255" i="20"/>
  <c r="AN255" i="20" s="1"/>
  <c r="AJ244" i="20"/>
  <c r="AD231" i="20"/>
  <c r="AE231" i="20"/>
  <c r="AH231" i="20"/>
  <c r="AI231" i="20" s="1"/>
  <c r="AH202" i="20"/>
  <c r="AI202" i="20" s="1"/>
  <c r="AD202" i="20"/>
  <c r="AE202" i="20"/>
  <c r="AL173" i="20"/>
  <c r="AE139" i="20"/>
  <c r="AH139" i="20"/>
  <c r="AI139" i="20" s="1"/>
  <c r="AD139" i="20"/>
  <c r="AL119" i="20"/>
  <c r="AJ119" i="20"/>
  <c r="AD178" i="20"/>
  <c r="AH178" i="20"/>
  <c r="AI178" i="20" s="1"/>
  <c r="AE178" i="20"/>
  <c r="AJ160" i="20"/>
  <c r="AJ127" i="20"/>
  <c r="AL127" i="20"/>
  <c r="AN336" i="20"/>
  <c r="AE281" i="20"/>
  <c r="AE276" i="20"/>
  <c r="AN276" i="20" s="1"/>
  <c r="AH276" i="20"/>
  <c r="AI276" i="20" s="1"/>
  <c r="AJ276" i="20" s="1"/>
  <c r="AN264" i="20"/>
  <c r="AD142" i="20"/>
  <c r="AE142" i="20"/>
  <c r="AN404" i="20"/>
  <c r="AJ360" i="20"/>
  <c r="AD283" i="20"/>
  <c r="AN283" i="20" s="1"/>
  <c r="AH283" i="20"/>
  <c r="AI283" i="20" s="1"/>
  <c r="AL283" i="20" s="1"/>
  <c r="AJ211" i="20"/>
  <c r="AL211" i="20"/>
  <c r="AN185" i="20"/>
  <c r="AD107" i="20"/>
  <c r="AD285" i="20"/>
  <c r="AE285" i="20"/>
  <c r="AN246" i="20"/>
  <c r="AL171" i="20"/>
  <c r="AJ113" i="20"/>
  <c r="AE427" i="20"/>
  <c r="AN427" i="20" s="1"/>
  <c r="AE378" i="20"/>
  <c r="AN370" i="20"/>
  <c r="AN270" i="20"/>
  <c r="AL261" i="20"/>
  <c r="AD256" i="20"/>
  <c r="AE256" i="20"/>
  <c r="AH256" i="20"/>
  <c r="AI256" i="20" s="1"/>
  <c r="AJ256" i="20" s="1"/>
  <c r="AL212" i="20"/>
  <c r="AD180" i="20"/>
  <c r="AE180" i="20"/>
  <c r="AH180" i="20"/>
  <c r="AI180" i="20" s="1"/>
  <c r="AJ180" i="20" s="1"/>
  <c r="AE166" i="20"/>
  <c r="AD166" i="20"/>
  <c r="AH166" i="20"/>
  <c r="AI166" i="20" s="1"/>
  <c r="AE129" i="20"/>
  <c r="AN129" i="20" s="1"/>
  <c r="AH129" i="20"/>
  <c r="AI129" i="20" s="1"/>
  <c r="AN273" i="20"/>
  <c r="AD272" i="20"/>
  <c r="AE272" i="20"/>
  <c r="AD261" i="20"/>
  <c r="AE261" i="20"/>
  <c r="AH261" i="20"/>
  <c r="AI261" i="20" s="1"/>
  <c r="AJ261" i="20" s="1"/>
  <c r="AJ253" i="20"/>
  <c r="AL253" i="20"/>
  <c r="AD225" i="20"/>
  <c r="AE225" i="20"/>
  <c r="AH225" i="20"/>
  <c r="AI225" i="20" s="1"/>
  <c r="AJ225" i="20" s="1"/>
  <c r="AD192" i="20"/>
  <c r="AE192" i="20"/>
  <c r="AH192" i="20"/>
  <c r="AI192" i="20" s="1"/>
  <c r="AJ192" i="20" s="1"/>
  <c r="AN167" i="20"/>
  <c r="AD131" i="20"/>
  <c r="AE131" i="20"/>
  <c r="AH131" i="20"/>
  <c r="AI131" i="20" s="1"/>
  <c r="AJ131" i="20" s="1"/>
  <c r="AD101" i="20"/>
  <c r="AJ434" i="20"/>
  <c r="AL344" i="20"/>
  <c r="AL317" i="20"/>
  <c r="AJ228" i="20"/>
  <c r="AH146" i="20"/>
  <c r="AI146" i="20" s="1"/>
  <c r="AJ146" i="20" s="1"/>
  <c r="AE146" i="20"/>
  <c r="AD146" i="20"/>
  <c r="AN244" i="20"/>
  <c r="AJ210" i="20"/>
  <c r="AL181" i="20"/>
  <c r="AE158" i="20"/>
  <c r="AD158" i="20"/>
  <c r="AN158" i="20" s="1"/>
  <c r="AH158" i="20"/>
  <c r="AI158" i="20" s="1"/>
  <c r="AL158" i="20" s="1"/>
  <c r="AE122" i="20"/>
  <c r="AH122" i="20"/>
  <c r="AI122" i="20" s="1"/>
  <c r="AD122" i="20"/>
  <c r="AJ233" i="20"/>
  <c r="AH227" i="20"/>
  <c r="AI227" i="20" s="1"/>
  <c r="AL224" i="20"/>
  <c r="AL201" i="20"/>
  <c r="AL188" i="20"/>
  <c r="AE185" i="20"/>
  <c r="AL168" i="20"/>
  <c r="AL256" i="20"/>
  <c r="AE224" i="20"/>
  <c r="AN224" i="20" s="1"/>
  <c r="AE196" i="20"/>
  <c r="AD165" i="20"/>
  <c r="AE155" i="20"/>
  <c r="AE132" i="20"/>
  <c r="AN102" i="20"/>
  <c r="AE88" i="20"/>
  <c r="AN88" i="20" s="1"/>
  <c r="AH88" i="20"/>
  <c r="AI88" i="20" s="1"/>
  <c r="AD233" i="20"/>
  <c r="AN233" i="20" s="1"/>
  <c r="AE227" i="20"/>
  <c r="AN227" i="20" s="1"/>
  <c r="AH223" i="20"/>
  <c r="AI223" i="20" s="1"/>
  <c r="AE223" i="20"/>
  <c r="AN223" i="20" s="1"/>
  <c r="AH221" i="20"/>
  <c r="AI221" i="20" s="1"/>
  <c r="AL210" i="20"/>
  <c r="AE201" i="20"/>
  <c r="AE188" i="20"/>
  <c r="AE182" i="20"/>
  <c r="AN182" i="20" s="1"/>
  <c r="AL177" i="20"/>
  <c r="AD155" i="20"/>
  <c r="AN153" i="20"/>
  <c r="AH143" i="20"/>
  <c r="AI143" i="20" s="1"/>
  <c r="AJ143" i="20" s="1"/>
  <c r="AD132" i="20"/>
  <c r="AE82" i="20"/>
  <c r="AN82" i="20" s="1"/>
  <c r="AH82" i="20"/>
  <c r="AI82" i="20" s="1"/>
  <c r="AJ82" i="20" s="1"/>
  <c r="AD201" i="20"/>
  <c r="AD188" i="20"/>
  <c r="AE160" i="20"/>
  <c r="AN160" i="20" s="1"/>
  <c r="AH141" i="20"/>
  <c r="AI141" i="20" s="1"/>
  <c r="AJ141" i="20" s="1"/>
  <c r="AL128" i="20"/>
  <c r="AD221" i="20"/>
  <c r="AN221" i="20" s="1"/>
  <c r="AJ171" i="20"/>
  <c r="AE136" i="20"/>
  <c r="AD136" i="20"/>
  <c r="AH136" i="20"/>
  <c r="AI136" i="20" s="1"/>
  <c r="AN124" i="20"/>
  <c r="AE171" i="20"/>
  <c r="AE141" i="20"/>
  <c r="AN141" i="20" s="1"/>
  <c r="AJ124" i="20"/>
  <c r="AD171" i="20"/>
  <c r="AD117" i="20"/>
  <c r="AH117" i="20"/>
  <c r="AI117" i="20" s="1"/>
  <c r="AJ117" i="20" s="1"/>
  <c r="AE115" i="20"/>
  <c r="AD115" i="20"/>
  <c r="AN115" i="20" s="1"/>
  <c r="AH115" i="20"/>
  <c r="AI115" i="20" s="1"/>
  <c r="AL169" i="20"/>
  <c r="AJ216" i="20"/>
  <c r="AJ166" i="20"/>
  <c r="AL166" i="20"/>
  <c r="AH130" i="20"/>
  <c r="AI130" i="20" s="1"/>
  <c r="AL130" i="20" s="1"/>
  <c r="AD130" i="20"/>
  <c r="AN130" i="20" s="1"/>
  <c r="AJ120" i="20"/>
  <c r="AL111" i="20"/>
  <c r="AN184" i="20"/>
  <c r="AL257" i="20"/>
  <c r="AN229" i="20"/>
  <c r="AN127" i="20"/>
  <c r="AL386" i="20"/>
  <c r="AJ296" i="20"/>
  <c r="AJ265" i="20"/>
  <c r="AN258" i="20"/>
  <c r="AD199" i="20"/>
  <c r="AE199" i="20"/>
  <c r="AJ172" i="20"/>
  <c r="AJ195" i="20"/>
  <c r="AN193" i="20"/>
  <c r="AJ125" i="20"/>
  <c r="AL125" i="20"/>
  <c r="AN154" i="20"/>
  <c r="AL121" i="20"/>
  <c r="AJ121" i="20"/>
  <c r="AJ106" i="20"/>
  <c r="AE85" i="20"/>
  <c r="AD85" i="20"/>
  <c r="AN85" i="20" s="1"/>
  <c r="AH85" i="20"/>
  <c r="AI85" i="20" s="1"/>
  <c r="AE83" i="20"/>
  <c r="AH83" i="20"/>
  <c r="AI83" i="20" s="1"/>
  <c r="AL83" i="20" s="1"/>
  <c r="AD83" i="20"/>
  <c r="AL116" i="20"/>
  <c r="AE128" i="20"/>
  <c r="AD128" i="20"/>
  <c r="AN128" i="20" s="1"/>
  <c r="AJ86" i="20"/>
  <c r="AN172" i="20"/>
  <c r="AN138" i="20"/>
  <c r="AL96" i="20"/>
  <c r="AD111" i="20"/>
  <c r="AN111" i="20" s="1"/>
  <c r="AN207" i="20"/>
  <c r="AN442" i="20" l="1"/>
  <c r="AJ560" i="20"/>
  <c r="AJ364" i="20"/>
  <c r="AN526" i="20"/>
  <c r="AL243" i="20"/>
  <c r="AN287" i="20"/>
  <c r="AN468" i="20"/>
  <c r="AN403" i="20"/>
  <c r="AN303" i="20"/>
  <c r="AN499" i="20"/>
  <c r="AN177" i="20"/>
  <c r="AL341" i="20"/>
  <c r="AL204" i="20"/>
  <c r="AN165" i="20"/>
  <c r="AN228" i="20"/>
  <c r="AN297" i="20"/>
  <c r="AN522" i="20"/>
  <c r="AL145" i="20"/>
  <c r="AL148" i="20"/>
  <c r="AN281" i="20"/>
  <c r="AN466" i="20"/>
  <c r="AL290" i="20"/>
  <c r="AL407" i="20"/>
  <c r="AL239" i="20"/>
  <c r="AL268" i="20"/>
  <c r="AL492" i="20"/>
  <c r="AN333" i="20"/>
  <c r="AN531" i="20"/>
  <c r="AJ483" i="20"/>
  <c r="AN89" i="20"/>
  <c r="AN337" i="20"/>
  <c r="AJ413" i="20"/>
  <c r="AJ506" i="20"/>
  <c r="AJ552" i="20"/>
  <c r="AN500" i="20"/>
  <c r="AL544" i="20"/>
  <c r="AJ565" i="20"/>
  <c r="AN109" i="20"/>
  <c r="AN304" i="20"/>
  <c r="AJ510" i="20"/>
  <c r="AL259" i="20"/>
  <c r="AL524" i="20"/>
  <c r="AJ314" i="20"/>
  <c r="AN406" i="20"/>
  <c r="AN114" i="20"/>
  <c r="AN168" i="20"/>
  <c r="AN134" i="20"/>
  <c r="AL522" i="20"/>
  <c r="AJ550" i="20"/>
  <c r="AN245" i="20"/>
  <c r="AJ283" i="20"/>
  <c r="AN148" i="20"/>
  <c r="AN447" i="20"/>
  <c r="AL316" i="20"/>
  <c r="AN384" i="20"/>
  <c r="AL490" i="20"/>
  <c r="AN376" i="20"/>
  <c r="AJ442" i="20"/>
  <c r="AJ547" i="20"/>
  <c r="AN310" i="20"/>
  <c r="AN450" i="20"/>
  <c r="AN121" i="20"/>
  <c r="AL436" i="20"/>
  <c r="AN414" i="20"/>
  <c r="AN560" i="20"/>
  <c r="AN173" i="20"/>
  <c r="AN236" i="20"/>
  <c r="AN486" i="20"/>
  <c r="AN92" i="20"/>
  <c r="AN218" i="20"/>
  <c r="AN547" i="20"/>
  <c r="AN540" i="20"/>
  <c r="AN494" i="20"/>
  <c r="AL308" i="20"/>
  <c r="AN133" i="20"/>
  <c r="AN135" i="20"/>
  <c r="AN106" i="20"/>
  <c r="AN103" i="20"/>
  <c r="AL82" i="20"/>
  <c r="AL180" i="20"/>
  <c r="AN180" i="20"/>
  <c r="AL103" i="20"/>
  <c r="AJ156" i="20"/>
  <c r="AN123" i="20"/>
  <c r="AN163" i="20"/>
  <c r="AN96" i="20"/>
  <c r="AN110" i="20"/>
  <c r="AN94" i="20"/>
  <c r="AN155" i="20"/>
  <c r="AN178" i="20"/>
  <c r="AJ140" i="20"/>
  <c r="AN179" i="20"/>
  <c r="AN117" i="20"/>
  <c r="AJ158" i="20"/>
  <c r="AN533" i="20"/>
  <c r="AN285" i="20"/>
  <c r="AN372" i="20"/>
  <c r="AL208" i="20"/>
  <c r="AN527" i="20"/>
  <c r="AN137" i="20"/>
  <c r="AL205" i="20"/>
  <c r="AJ554" i="20"/>
  <c r="AJ220" i="20"/>
  <c r="AN275" i="20"/>
  <c r="AL429" i="20"/>
  <c r="AN91" i="20"/>
  <c r="AN217" i="20"/>
  <c r="AN426" i="20"/>
  <c r="AN263" i="20"/>
  <c r="AJ373" i="20"/>
  <c r="AN564" i="20"/>
  <c r="AL532" i="20"/>
  <c r="AL84" i="20"/>
  <c r="AJ562" i="20"/>
  <c r="AJ424" i="20"/>
  <c r="AN362" i="20"/>
  <c r="AJ90" i="20"/>
  <c r="AL141" i="20"/>
  <c r="AN272" i="20"/>
  <c r="AN219" i="20"/>
  <c r="AL354" i="20"/>
  <c r="AL535" i="20"/>
  <c r="AN200" i="20"/>
  <c r="AJ499" i="20"/>
  <c r="AN125" i="20"/>
  <c r="AN431" i="20"/>
  <c r="AN192" i="20"/>
  <c r="AN549" i="20"/>
  <c r="AN252" i="20"/>
  <c r="AN438" i="20"/>
  <c r="AL225" i="20"/>
  <c r="AN543" i="20"/>
  <c r="AL333" i="20"/>
  <c r="AJ500" i="20"/>
  <c r="AN546" i="20"/>
  <c r="AN151" i="20"/>
  <c r="AL135" i="20"/>
  <c r="AJ362" i="20"/>
  <c r="AN374" i="20"/>
  <c r="AL117" i="20"/>
  <c r="AL497" i="20"/>
  <c r="AL525" i="20"/>
  <c r="AN329" i="20"/>
  <c r="AN203" i="20"/>
  <c r="AN488" i="20"/>
  <c r="AL519" i="20"/>
  <c r="AJ303" i="20"/>
  <c r="AL303" i="20"/>
  <c r="AL144" i="20"/>
  <c r="AJ226" i="20"/>
  <c r="AJ123" i="20"/>
  <c r="AL309" i="20"/>
  <c r="AL467" i="20"/>
  <c r="AL118" i="20"/>
  <c r="AL335" i="20"/>
  <c r="AJ553" i="20"/>
  <c r="AJ92" i="20"/>
  <c r="AJ249" i="20"/>
  <c r="AL516" i="20"/>
  <c r="AL452" i="20"/>
  <c r="AL273" i="20"/>
  <c r="AJ252" i="20"/>
  <c r="AN498" i="20"/>
  <c r="AJ528" i="20"/>
  <c r="AL521" i="20"/>
  <c r="AJ508" i="20"/>
  <c r="AL222" i="20"/>
  <c r="AN202" i="20"/>
  <c r="AN411" i="20"/>
  <c r="AN475" i="20"/>
  <c r="AN318" i="20"/>
  <c r="AJ196" i="20"/>
  <c r="AJ300" i="20"/>
  <c r="AJ83" i="20"/>
  <c r="AN354" i="20"/>
  <c r="AN512" i="20"/>
  <c r="AL558" i="20"/>
  <c r="AL192" i="20"/>
  <c r="AN183" i="20"/>
  <c r="AJ215" i="20"/>
  <c r="AL215" i="20"/>
  <c r="AJ310" i="20"/>
  <c r="AJ277" i="20"/>
  <c r="AL143" i="20"/>
  <c r="AL294" i="20"/>
  <c r="AN389" i="20"/>
  <c r="AL523" i="20"/>
  <c r="AL270" i="20"/>
  <c r="AL110" i="20"/>
  <c r="AN188" i="20"/>
  <c r="AL241" i="20"/>
  <c r="AN205" i="20"/>
  <c r="AJ130" i="20"/>
  <c r="AN434" i="20"/>
  <c r="AN195" i="20"/>
  <c r="AN429" i="20"/>
  <c r="AJ450" i="20"/>
  <c r="AN503" i="20"/>
  <c r="AJ291" i="20"/>
  <c r="AN544" i="20"/>
  <c r="AJ502" i="20"/>
  <c r="AL419" i="20"/>
  <c r="AN170" i="20"/>
  <c r="AN196" i="20"/>
  <c r="AJ99" i="20"/>
  <c r="AN325" i="20"/>
  <c r="AN441" i="20"/>
  <c r="AN365" i="20"/>
  <c r="AJ91" i="20"/>
  <c r="AN201" i="20"/>
  <c r="AJ329" i="20"/>
  <c r="AJ170" i="20"/>
  <c r="AL170" i="20"/>
  <c r="AL114" i="20"/>
  <c r="AL152" i="20"/>
  <c r="AN161" i="20"/>
  <c r="AJ330" i="20"/>
  <c r="AL367" i="20"/>
  <c r="AL282" i="20"/>
  <c r="AL167" i="20"/>
  <c r="AL515" i="20"/>
  <c r="AL493" i="20"/>
  <c r="AN368" i="20"/>
  <c r="AJ469" i="20"/>
  <c r="AL469" i="20"/>
  <c r="AL472" i="20"/>
  <c r="AN171" i="20"/>
  <c r="AN269" i="20"/>
  <c r="AJ157" i="20"/>
  <c r="AJ363" i="20"/>
  <c r="AJ287" i="20"/>
  <c r="AJ431" i="20"/>
  <c r="AL306" i="20"/>
  <c r="AN349" i="20"/>
  <c r="AJ238" i="20"/>
  <c r="AN253" i="20"/>
  <c r="AJ410" i="20"/>
  <c r="AJ486" i="20"/>
  <c r="AN405" i="20"/>
  <c r="AN381" i="20"/>
  <c r="AN436" i="20"/>
  <c r="AL95" i="20"/>
  <c r="AN118" i="20"/>
  <c r="AN122" i="20"/>
  <c r="AL94" i="20"/>
  <c r="AL112" i="20"/>
  <c r="AN112" i="20"/>
  <c r="AL194" i="20"/>
  <c r="AJ194" i="20"/>
  <c r="AL189" i="20"/>
  <c r="AJ189" i="20"/>
  <c r="AL531" i="20"/>
  <c r="AJ531" i="20"/>
  <c r="AL405" i="20"/>
  <c r="AJ405" i="20"/>
  <c r="AN197" i="20"/>
  <c r="AN295" i="20"/>
  <c r="AN97" i="20"/>
  <c r="AJ546" i="20"/>
  <c r="AL546" i="20"/>
  <c r="AL89" i="20"/>
  <c r="AJ326" i="20"/>
  <c r="AL326" i="20"/>
  <c r="AJ221" i="20"/>
  <c r="AL221" i="20"/>
  <c r="AL202" i="20"/>
  <c r="AJ202" i="20"/>
  <c r="AL353" i="20"/>
  <c r="AJ353" i="20"/>
  <c r="AN199" i="20"/>
  <c r="AJ122" i="20"/>
  <c r="AL122" i="20"/>
  <c r="AJ231" i="20"/>
  <c r="AL231" i="20"/>
  <c r="AJ174" i="20"/>
  <c r="AL174" i="20"/>
  <c r="AN316" i="20"/>
  <c r="AJ245" i="20"/>
  <c r="AL245" i="20"/>
  <c r="AJ384" i="20"/>
  <c r="AL384" i="20"/>
  <c r="AN189" i="20"/>
  <c r="AL139" i="20"/>
  <c r="AJ139" i="20"/>
  <c r="AJ219" i="20"/>
  <c r="AL219" i="20"/>
  <c r="AL292" i="20"/>
  <c r="AJ292" i="20"/>
  <c r="AJ88" i="20"/>
  <c r="AL88" i="20"/>
  <c r="AL534" i="20"/>
  <c r="AJ534" i="20"/>
  <c r="AN231" i="20"/>
  <c r="AJ416" i="20"/>
  <c r="AL416" i="20"/>
  <c r="AN437" i="20"/>
  <c r="AN213" i="20"/>
  <c r="AL437" i="20"/>
  <c r="AJ437" i="20"/>
  <c r="AN83" i="20"/>
  <c r="AL396" i="20"/>
  <c r="AL355" i="20"/>
  <c r="AJ355" i="20"/>
  <c r="AJ200" i="20"/>
  <c r="AL200" i="20"/>
  <c r="AN261" i="20"/>
  <c r="AL146" i="20"/>
  <c r="AL325" i="20"/>
  <c r="AJ325" i="20"/>
  <c r="AL186" i="20"/>
  <c r="AN322" i="20"/>
  <c r="AL163" i="20"/>
  <c r="AN420" i="20"/>
  <c r="AL376" i="20"/>
  <c r="AJ376" i="20"/>
  <c r="AL213" i="20"/>
  <c r="AJ213" i="20"/>
  <c r="AL223" i="20"/>
  <c r="AJ223" i="20"/>
  <c r="AN174" i="20"/>
  <c r="AN396" i="20"/>
  <c r="AL137" i="20"/>
  <c r="AJ289" i="20"/>
  <c r="AL289" i="20"/>
  <c r="AJ197" i="20"/>
  <c r="AL197" i="20"/>
  <c r="AN415" i="20"/>
  <c r="AJ85" i="20"/>
  <c r="AL85" i="20"/>
  <c r="AN399" i="20"/>
  <c r="AL505" i="20"/>
  <c r="AL464" i="20"/>
  <c r="AJ464" i="20"/>
  <c r="AJ97" i="20"/>
  <c r="AJ318" i="20"/>
  <c r="AL318" i="20"/>
  <c r="AN453" i="20"/>
  <c r="AL420" i="20"/>
  <c r="AJ448" i="20"/>
  <c r="AL448" i="20"/>
  <c r="AN142" i="20"/>
  <c r="AJ250" i="20"/>
  <c r="AL250" i="20"/>
  <c r="AJ400" i="20"/>
  <c r="AL400" i="20"/>
  <c r="AJ151" i="20"/>
  <c r="AL151" i="20"/>
  <c r="AJ227" i="20"/>
  <c r="AL227" i="20"/>
  <c r="AN289" i="20"/>
  <c r="AN455" i="20"/>
  <c r="AJ129" i="20"/>
  <c r="AL129" i="20"/>
  <c r="AN448" i="20"/>
  <c r="AN462" i="20"/>
  <c r="AN517" i="20"/>
  <c r="AN186" i="20"/>
  <c r="AJ399" i="20"/>
  <c r="AL399" i="20"/>
  <c r="AJ556" i="20"/>
  <c r="AN166" i="20"/>
  <c r="AN328" i="20"/>
  <c r="AN400" i="20"/>
  <c r="AN507" i="20"/>
  <c r="AJ435" i="20"/>
  <c r="AL435" i="20"/>
  <c r="AL382" i="20"/>
  <c r="AN382" i="20"/>
  <c r="AJ393" i="20"/>
  <c r="AL393" i="20"/>
  <c r="AN393" i="20"/>
  <c r="AJ458" i="20"/>
  <c r="AL458" i="20"/>
  <c r="AL514" i="20"/>
  <c r="AL126" i="20"/>
  <c r="AJ365" i="20"/>
  <c r="AL365" i="20"/>
  <c r="AN392" i="20"/>
  <c r="AN131" i="20"/>
  <c r="AJ183" i="20"/>
  <c r="AL183" i="20"/>
  <c r="AN238" i="20"/>
  <c r="AJ520" i="20"/>
  <c r="AL520" i="20"/>
  <c r="AN458" i="20"/>
  <c r="AJ441" i="20"/>
  <c r="AL441" i="20"/>
  <c r="AN132" i="20"/>
  <c r="AJ485" i="20"/>
  <c r="AL485" i="20"/>
  <c r="AJ418" i="20"/>
  <c r="AL418" i="20"/>
  <c r="AN552" i="20"/>
  <c r="AJ542" i="20"/>
  <c r="AL542" i="20"/>
  <c r="AN126" i="20"/>
  <c r="AN241" i="20"/>
  <c r="AJ161" i="20"/>
  <c r="AL161" i="20"/>
  <c r="AN330" i="20"/>
  <c r="AN410" i="20"/>
  <c r="AL276" i="20"/>
  <c r="AJ178" i="20"/>
  <c r="AL178" i="20"/>
  <c r="AL426" i="20"/>
  <c r="AJ315" i="20"/>
  <c r="AL495" i="20"/>
  <c r="AJ495" i="20"/>
  <c r="AJ115" i="20"/>
  <c r="AL115" i="20"/>
  <c r="AN256" i="20"/>
  <c r="AN320" i="20"/>
  <c r="AL242" i="20"/>
  <c r="AJ242" i="20"/>
  <c r="AJ380" i="20"/>
  <c r="AL380" i="20"/>
  <c r="AN424" i="20"/>
  <c r="AN225" i="20"/>
  <c r="AN210" i="20"/>
  <c r="AN222" i="20"/>
  <c r="AL297" i="20"/>
  <c r="AJ297" i="20"/>
  <c r="AJ465" i="20"/>
  <c r="AL465" i="20"/>
  <c r="AL369" i="20"/>
  <c r="AL131" i="20"/>
  <c r="AJ422" i="20"/>
  <c r="AL422" i="20"/>
  <c r="AL260" i="20"/>
  <c r="AL136" i="20"/>
  <c r="AJ136" i="20"/>
  <c r="AJ478" i="20"/>
  <c r="AL478" i="20"/>
  <c r="AN208" i="20"/>
  <c r="AL487" i="20"/>
  <c r="AJ564" i="20"/>
  <c r="AL564" i="20"/>
  <c r="AN136" i="20"/>
  <c r="AL133" i="20"/>
  <c r="AN146" i="20"/>
  <c r="AN139" i="20"/>
  <c r="AL288" i="20"/>
  <c r="AJ288" i="20"/>
  <c r="AL537" i="20"/>
  <c r="AN565" i="20"/>
  <c r="T8" i="65" l="1"/>
  <c r="T9" i="65"/>
  <c r="T10" i="65"/>
  <c r="T11" i="65"/>
  <c r="T12" i="65"/>
  <c r="T13" i="65"/>
  <c r="T14" i="65"/>
  <c r="T15" i="65"/>
  <c r="T16" i="65"/>
  <c r="T17" i="65"/>
  <c r="T18" i="65"/>
  <c r="T19" i="65"/>
  <c r="T20" i="65"/>
  <c r="T21" i="65"/>
  <c r="T22" i="65"/>
  <c r="T23" i="65"/>
  <c r="T24" i="65"/>
  <c r="T25" i="65"/>
  <c r="T26" i="65"/>
  <c r="T27" i="65"/>
  <c r="T28" i="65"/>
  <c r="T29" i="65"/>
  <c r="T30" i="65"/>
  <c r="T31" i="65"/>
  <c r="T32" i="65"/>
  <c r="T33" i="65"/>
  <c r="T34" i="65"/>
  <c r="T35" i="65"/>
  <c r="T36" i="65"/>
  <c r="T37" i="65"/>
  <c r="T38" i="65"/>
  <c r="T39" i="65"/>
  <c r="T40" i="65"/>
  <c r="T41" i="65"/>
  <c r="T42" i="65"/>
  <c r="T43" i="65"/>
  <c r="T44" i="65"/>
  <c r="T45" i="65"/>
  <c r="T46" i="65"/>
  <c r="T47" i="65"/>
  <c r="T48" i="65"/>
  <c r="T49" i="65"/>
  <c r="T50" i="65"/>
  <c r="T51" i="65"/>
  <c r="T52" i="65"/>
  <c r="T53" i="65"/>
  <c r="T54" i="65"/>
  <c r="T55" i="65"/>
  <c r="T56" i="65"/>
  <c r="T57" i="65"/>
  <c r="T58" i="65"/>
  <c r="T59" i="65"/>
  <c r="T60" i="65"/>
  <c r="T61" i="65"/>
  <c r="T62" i="65"/>
  <c r="T63" i="65"/>
  <c r="T64" i="65"/>
  <c r="T65" i="65"/>
  <c r="T66" i="65"/>
  <c r="T67" i="65"/>
  <c r="T68" i="65"/>
  <c r="T69" i="65"/>
  <c r="T70" i="65"/>
  <c r="T71" i="65"/>
  <c r="T72" i="65"/>
  <c r="T73" i="65"/>
  <c r="T74" i="65"/>
  <c r="T75" i="65"/>
  <c r="T76" i="65"/>
  <c r="T77" i="65"/>
  <c r="T78" i="65"/>
  <c r="T79" i="65"/>
  <c r="T80" i="65"/>
  <c r="T81" i="65"/>
  <c r="T82" i="65"/>
  <c r="T83" i="65"/>
  <c r="T84" i="65"/>
  <c r="T85" i="65"/>
  <c r="T86" i="65"/>
  <c r="T87" i="65"/>
  <c r="T88" i="65"/>
  <c r="T89" i="65"/>
  <c r="T90" i="65"/>
  <c r="T91" i="65"/>
  <c r="T92" i="65"/>
  <c r="T93" i="65"/>
  <c r="T94" i="65"/>
  <c r="T95" i="65"/>
  <c r="T96" i="65"/>
  <c r="T97" i="65"/>
  <c r="T98" i="65"/>
  <c r="T99" i="65"/>
  <c r="T100" i="65"/>
  <c r="T101" i="65"/>
  <c r="T102" i="65"/>
  <c r="T103" i="65"/>
  <c r="T104" i="65"/>
  <c r="T105" i="65"/>
  <c r="T106" i="65"/>
  <c r="T107" i="65"/>
  <c r="T108" i="65"/>
  <c r="T109" i="65"/>
  <c r="T110" i="65"/>
  <c r="T111" i="65"/>
  <c r="T112" i="65"/>
  <c r="T113" i="65"/>
  <c r="T114" i="65"/>
  <c r="T115" i="65"/>
  <c r="T116" i="65"/>
  <c r="T117" i="65"/>
  <c r="T118" i="65"/>
  <c r="T119" i="65"/>
  <c r="T120" i="65"/>
  <c r="T121" i="65"/>
  <c r="T122" i="65"/>
  <c r="T123" i="65"/>
  <c r="T124" i="65"/>
  <c r="T125" i="65"/>
  <c r="T126" i="65"/>
  <c r="T127" i="65"/>
  <c r="T128" i="65"/>
  <c r="T129" i="65"/>
  <c r="T130" i="65"/>
  <c r="T131" i="65"/>
  <c r="T132" i="65"/>
  <c r="T133" i="65"/>
  <c r="T134" i="65"/>
  <c r="T135" i="65"/>
  <c r="T136" i="65"/>
  <c r="T137" i="65"/>
  <c r="T138" i="65"/>
  <c r="T139" i="65"/>
  <c r="T140" i="65"/>
  <c r="T141" i="65"/>
  <c r="T142" i="65"/>
  <c r="T143" i="65"/>
  <c r="T144" i="65"/>
  <c r="T145" i="65"/>
  <c r="T146" i="65"/>
  <c r="T147" i="65"/>
  <c r="T148" i="65"/>
  <c r="T149" i="65"/>
  <c r="T150" i="65"/>
  <c r="T151" i="65"/>
  <c r="T152" i="65"/>
  <c r="T153" i="65"/>
  <c r="T154" i="65"/>
  <c r="T155" i="65"/>
  <c r="T156" i="65"/>
  <c r="T157" i="65"/>
  <c r="T158" i="65"/>
  <c r="T159" i="65"/>
  <c r="T160" i="65"/>
  <c r="T161" i="65"/>
  <c r="T162" i="65"/>
  <c r="T163" i="65"/>
  <c r="T164" i="65"/>
  <c r="T165" i="65"/>
  <c r="T166" i="65"/>
  <c r="T167" i="65"/>
  <c r="T168" i="65"/>
  <c r="T169" i="65"/>
  <c r="T170" i="65"/>
  <c r="T5" i="33" l="1"/>
  <c r="T6" i="33"/>
  <c r="T6" i="16" l="1"/>
  <c r="AH6" i="16" s="1"/>
  <c r="Q5" i="27" l="1"/>
  <c r="Q5" i="26" l="1"/>
  <c r="Q6" i="24" l="1"/>
  <c r="Q6" i="55"/>
  <c r="Q5" i="55"/>
  <c r="Q5" i="24"/>
  <c r="Q5" i="22" l="1"/>
  <c r="Q5" i="53"/>
  <c r="Q5" i="54" l="1"/>
  <c r="Q5" i="23"/>
  <c r="T54" i="31" l="1"/>
  <c r="AD54" i="31" s="1"/>
  <c r="V54" i="31"/>
  <c r="Y54" i="31"/>
  <c r="AF54" i="31"/>
  <c r="AG54" i="31" s="1"/>
  <c r="AK54" i="31"/>
  <c r="AM54" i="31"/>
  <c r="T55" i="31"/>
  <c r="V55" i="31"/>
  <c r="Y55" i="31"/>
  <c r="AF55" i="31"/>
  <c r="AG55" i="31" s="1"/>
  <c r="AK55" i="31"/>
  <c r="AM55" i="31"/>
  <c r="T56" i="31"/>
  <c r="AH56" i="31" s="1"/>
  <c r="AI56" i="31" s="1"/>
  <c r="V56" i="31"/>
  <c r="Y56" i="31"/>
  <c r="AF56" i="31"/>
  <c r="AG56" i="31" s="1"/>
  <c r="AK56" i="31"/>
  <c r="AM56" i="31"/>
  <c r="T57" i="31"/>
  <c r="V57" i="31"/>
  <c r="Y57" i="31"/>
  <c r="AF57" i="31"/>
  <c r="AG57" i="31"/>
  <c r="AK57" i="31"/>
  <c r="AM57" i="31"/>
  <c r="T58" i="31"/>
  <c r="AE58" i="31" s="1"/>
  <c r="V58" i="31"/>
  <c r="Y58" i="31"/>
  <c r="AF58" i="31"/>
  <c r="AG58" i="31" s="1"/>
  <c r="AK58" i="31"/>
  <c r="AM58" i="31"/>
  <c r="T59" i="31"/>
  <c r="AE59" i="31" s="1"/>
  <c r="V59" i="31"/>
  <c r="Y59" i="31"/>
  <c r="AF59" i="31"/>
  <c r="AG59" i="31" s="1"/>
  <c r="AK59" i="31"/>
  <c r="T60" i="31"/>
  <c r="AH60" i="31" s="1"/>
  <c r="AI60" i="31" s="1"/>
  <c r="V60" i="31"/>
  <c r="Y60" i="31"/>
  <c r="AF60" i="31"/>
  <c r="AG60" i="31" s="1"/>
  <c r="AK60" i="31"/>
  <c r="AM60" i="31"/>
  <c r="T61" i="31"/>
  <c r="V61" i="31"/>
  <c r="Y61" i="31"/>
  <c r="AF61" i="31"/>
  <c r="AG61" i="31" s="1"/>
  <c r="AK61" i="31"/>
  <c r="AM61" i="31"/>
  <c r="T62" i="31"/>
  <c r="AH62" i="31" s="1"/>
  <c r="AI62" i="31" s="1"/>
  <c r="V62" i="31"/>
  <c r="Y62" i="31"/>
  <c r="AF62" i="31"/>
  <c r="AG62" i="31" s="1"/>
  <c r="AK62" i="31"/>
  <c r="T63" i="31"/>
  <c r="AD63" i="31" s="1"/>
  <c r="V63" i="31"/>
  <c r="Y63" i="31"/>
  <c r="AF63" i="31"/>
  <c r="AG63" i="31" s="1"/>
  <c r="AK63" i="31"/>
  <c r="AM63" i="31"/>
  <c r="T64" i="31"/>
  <c r="AD64" i="31" s="1"/>
  <c r="V64" i="31"/>
  <c r="Y64" i="31"/>
  <c r="AF64" i="31"/>
  <c r="AG64" i="31" s="1"/>
  <c r="AK64" i="31"/>
  <c r="AM64" i="31"/>
  <c r="T65" i="31"/>
  <c r="AD65" i="31" s="1"/>
  <c r="V65" i="31"/>
  <c r="Y65" i="31"/>
  <c r="AF65" i="31"/>
  <c r="AG65" i="31" s="1"/>
  <c r="AH65" i="31"/>
  <c r="AI65" i="31" s="1"/>
  <c r="AK65" i="31"/>
  <c r="AM65" i="31"/>
  <c r="T66" i="31"/>
  <c r="V66" i="31"/>
  <c r="Y66" i="31"/>
  <c r="AF66" i="31"/>
  <c r="AG66" i="31" s="1"/>
  <c r="AK66" i="31"/>
  <c r="AM66" i="31"/>
  <c r="T67" i="31"/>
  <c r="AH67" i="31" s="1"/>
  <c r="AI67" i="31" s="1"/>
  <c r="V67" i="31"/>
  <c r="Y67" i="31"/>
  <c r="AF67" i="31"/>
  <c r="AG67" i="31" s="1"/>
  <c r="AK67" i="31"/>
  <c r="AM67" i="31"/>
  <c r="T68" i="31"/>
  <c r="AH68" i="31" s="1"/>
  <c r="AI68" i="31" s="1"/>
  <c r="V68" i="31"/>
  <c r="Y68" i="31"/>
  <c r="AF68" i="31"/>
  <c r="AG68" i="31" s="1"/>
  <c r="AK68" i="31"/>
  <c r="AM68" i="31"/>
  <c r="T69" i="31"/>
  <c r="AH69" i="31" s="1"/>
  <c r="AI69" i="31" s="1"/>
  <c r="V69" i="31"/>
  <c r="Y69" i="31"/>
  <c r="AF69" i="31"/>
  <c r="AG69" i="31"/>
  <c r="AK69" i="31"/>
  <c r="AM69" i="31"/>
  <c r="T70" i="31"/>
  <c r="AH70" i="31" s="1"/>
  <c r="AI70" i="31" s="1"/>
  <c r="V70" i="31"/>
  <c r="Y70" i="31"/>
  <c r="AF70" i="31"/>
  <c r="AG70" i="31" s="1"/>
  <c r="AK70" i="31"/>
  <c r="AM70" i="31"/>
  <c r="T71" i="31"/>
  <c r="AD71" i="31" s="1"/>
  <c r="V71" i="31"/>
  <c r="Y71" i="31"/>
  <c r="AF71" i="31"/>
  <c r="AG71" i="31" s="1"/>
  <c r="AK71" i="31"/>
  <c r="AM71" i="31"/>
  <c r="T72" i="31"/>
  <c r="AD72" i="31" s="1"/>
  <c r="V72" i="31"/>
  <c r="Y72" i="31"/>
  <c r="AF72" i="31"/>
  <c r="AG72" i="31" s="1"/>
  <c r="AK72" i="31"/>
  <c r="AM72" i="31"/>
  <c r="T73" i="31"/>
  <c r="V73" i="31"/>
  <c r="Y73" i="31"/>
  <c r="AF73" i="31"/>
  <c r="AG73" i="31"/>
  <c r="AK73" i="31"/>
  <c r="AM73" i="31"/>
  <c r="T74" i="31"/>
  <c r="AE74" i="31" s="1"/>
  <c r="V74" i="31"/>
  <c r="Y74" i="31"/>
  <c r="AF74" i="31"/>
  <c r="AG74" i="31" s="1"/>
  <c r="AK74" i="31"/>
  <c r="AM74" i="31"/>
  <c r="T75" i="31"/>
  <c r="AH75" i="31" s="1"/>
  <c r="AI75" i="31" s="1"/>
  <c r="V75" i="31"/>
  <c r="Y75" i="31"/>
  <c r="AF75" i="31"/>
  <c r="AG75" i="31" s="1"/>
  <c r="AK75" i="31"/>
  <c r="AM75" i="31"/>
  <c r="T76" i="31"/>
  <c r="AD76" i="31" s="1"/>
  <c r="V76" i="31"/>
  <c r="Y76" i="31"/>
  <c r="AF76" i="31"/>
  <c r="AG76" i="31" s="1"/>
  <c r="AK76" i="31"/>
  <c r="AM76" i="31"/>
  <c r="T77" i="31"/>
  <c r="V77" i="31"/>
  <c r="Y77" i="31"/>
  <c r="AF77" i="31"/>
  <c r="AG77" i="31" s="1"/>
  <c r="AK77" i="31"/>
  <c r="AM77" i="31"/>
  <c r="T78" i="31"/>
  <c r="V78" i="31"/>
  <c r="Y78" i="31"/>
  <c r="AF78" i="31"/>
  <c r="AG78" i="31" s="1"/>
  <c r="AK78" i="31"/>
  <c r="AM78" i="31"/>
  <c r="T79" i="31"/>
  <c r="AH79" i="31" s="1"/>
  <c r="AI79" i="31" s="1"/>
  <c r="V79" i="31"/>
  <c r="Y79" i="31"/>
  <c r="AF79" i="31"/>
  <c r="AG79" i="31" s="1"/>
  <c r="AK79" i="31"/>
  <c r="AM79" i="31"/>
  <c r="T80" i="31"/>
  <c r="AH80" i="31" s="1"/>
  <c r="AI80" i="31" s="1"/>
  <c r="V80" i="31"/>
  <c r="Y80" i="31"/>
  <c r="AF80" i="31"/>
  <c r="AG80" i="31" s="1"/>
  <c r="AK80" i="31"/>
  <c r="AM80" i="31"/>
  <c r="T81" i="31"/>
  <c r="AD81" i="31" s="1"/>
  <c r="V81" i="31"/>
  <c r="Y81" i="31"/>
  <c r="AF81" i="31"/>
  <c r="AG81" i="31" s="1"/>
  <c r="AK81" i="31"/>
  <c r="AM81" i="31"/>
  <c r="T82" i="31"/>
  <c r="AD82" i="31" s="1"/>
  <c r="V82" i="31"/>
  <c r="Y82" i="31"/>
  <c r="AE82" i="31"/>
  <c r="AF82" i="31"/>
  <c r="AG82" i="31" s="1"/>
  <c r="AH82" i="31"/>
  <c r="AI82" i="31" s="1"/>
  <c r="AK82" i="31"/>
  <c r="AM82" i="31"/>
  <c r="T83" i="31"/>
  <c r="V83" i="31"/>
  <c r="Y83" i="31"/>
  <c r="AF83" i="31"/>
  <c r="AG83" i="31"/>
  <c r="AK83" i="31"/>
  <c r="AM83" i="31"/>
  <c r="T84" i="31"/>
  <c r="V84" i="31"/>
  <c r="Y84" i="31"/>
  <c r="AF84" i="31"/>
  <c r="AG84" i="31" s="1"/>
  <c r="AH84" i="31"/>
  <c r="AI84" i="31" s="1"/>
  <c r="AK84" i="31"/>
  <c r="AM84" i="31"/>
  <c r="T85" i="31"/>
  <c r="AD85" i="31" s="1"/>
  <c r="V85" i="31"/>
  <c r="Y85" i="31"/>
  <c r="AF85" i="31"/>
  <c r="AG85" i="31" s="1"/>
  <c r="AK85" i="31"/>
  <c r="AM85" i="31"/>
  <c r="T86" i="31"/>
  <c r="AE86" i="31" s="1"/>
  <c r="V86" i="31"/>
  <c r="Y86" i="31"/>
  <c r="AF86" i="31"/>
  <c r="AG86" i="31"/>
  <c r="AK86" i="31"/>
  <c r="AM86" i="31"/>
  <c r="T87" i="31"/>
  <c r="AE87" i="31" s="1"/>
  <c r="V87" i="31"/>
  <c r="Y87" i="31"/>
  <c r="AF87" i="31"/>
  <c r="AG87" i="31" s="1"/>
  <c r="AK87" i="31"/>
  <c r="AM87" i="31"/>
  <c r="T88" i="31"/>
  <c r="AD88" i="31" s="1"/>
  <c r="V88" i="31"/>
  <c r="Y88" i="31"/>
  <c r="AF88" i="31"/>
  <c r="AG88" i="31" s="1"/>
  <c r="AH88" i="31"/>
  <c r="AI88" i="31" s="1"/>
  <c r="AK88" i="31"/>
  <c r="AM88" i="31"/>
  <c r="T89" i="31"/>
  <c r="AE89" i="31" s="1"/>
  <c r="V89" i="31"/>
  <c r="Y89" i="31"/>
  <c r="AF89" i="31"/>
  <c r="AG89" i="31" s="1"/>
  <c r="AK89" i="31"/>
  <c r="AM89" i="31"/>
  <c r="T90" i="31"/>
  <c r="AH90" i="31" s="1"/>
  <c r="AI90" i="31" s="1"/>
  <c r="V90" i="31"/>
  <c r="Y90" i="31"/>
  <c r="AF90" i="31"/>
  <c r="AG90" i="31" s="1"/>
  <c r="AK90" i="31"/>
  <c r="AM90" i="31"/>
  <c r="T91" i="31"/>
  <c r="AD91" i="31" s="1"/>
  <c r="V91" i="31"/>
  <c r="Y91" i="31"/>
  <c r="AF91" i="31"/>
  <c r="AG91" i="31"/>
  <c r="AK91" i="31"/>
  <c r="AM91" i="31"/>
  <c r="T92" i="31"/>
  <c r="AE92" i="31" s="1"/>
  <c r="V92" i="31"/>
  <c r="Y92" i="31"/>
  <c r="AF92" i="31"/>
  <c r="AG92" i="31" s="1"/>
  <c r="AK92" i="31"/>
  <c r="AM92" i="31"/>
  <c r="T93" i="31"/>
  <c r="AD93" i="31" s="1"/>
  <c r="V93" i="31"/>
  <c r="Y93" i="31"/>
  <c r="AF93" i="31"/>
  <c r="AG93" i="31" s="1"/>
  <c r="AK93" i="31"/>
  <c r="AM93" i="31"/>
  <c r="T94" i="31"/>
  <c r="AE94" i="31" s="1"/>
  <c r="V94" i="31"/>
  <c r="Y94" i="31"/>
  <c r="AF94" i="31"/>
  <c r="AG94" i="31" s="1"/>
  <c r="AH94" i="31"/>
  <c r="AI94" i="31" s="1"/>
  <c r="AK94" i="31"/>
  <c r="AM94" i="31"/>
  <c r="T95" i="31"/>
  <c r="AH95" i="31" s="1"/>
  <c r="AI95" i="31" s="1"/>
  <c r="V95" i="31"/>
  <c r="Y95" i="31"/>
  <c r="AF95" i="31"/>
  <c r="AG95" i="31"/>
  <c r="AK95" i="31"/>
  <c r="AM95" i="31"/>
  <c r="T96" i="31"/>
  <c r="AH96" i="31" s="1"/>
  <c r="AI96" i="31" s="1"/>
  <c r="V96" i="31"/>
  <c r="Y96" i="31"/>
  <c r="AF96" i="31"/>
  <c r="AG96" i="31" s="1"/>
  <c r="AK96" i="31"/>
  <c r="AM96" i="31"/>
  <c r="T97" i="31"/>
  <c r="AD97" i="31" s="1"/>
  <c r="V97" i="31"/>
  <c r="Y97" i="31"/>
  <c r="AF97" i="31"/>
  <c r="AG97" i="31" s="1"/>
  <c r="AK97" i="31"/>
  <c r="AM97" i="31"/>
  <c r="T98" i="31"/>
  <c r="AD98" i="31" s="1"/>
  <c r="V98" i="31"/>
  <c r="Y98" i="31"/>
  <c r="AF98" i="31"/>
  <c r="AG98" i="31" s="1"/>
  <c r="AK98" i="31"/>
  <c r="AM98" i="31"/>
  <c r="T99" i="31"/>
  <c r="AE99" i="31" s="1"/>
  <c r="V99" i="31"/>
  <c r="Y99" i="31"/>
  <c r="AF99" i="31"/>
  <c r="AG99" i="31"/>
  <c r="AK99" i="31"/>
  <c r="AM99" i="31"/>
  <c r="T100" i="31"/>
  <c r="AE100" i="31" s="1"/>
  <c r="V100" i="31"/>
  <c r="Y100" i="31"/>
  <c r="AF100" i="31"/>
  <c r="AG100" i="31" s="1"/>
  <c r="AK100" i="31"/>
  <c r="AM100" i="31"/>
  <c r="T101" i="31"/>
  <c r="AE101" i="31" s="1"/>
  <c r="V101" i="31"/>
  <c r="Y101" i="31"/>
  <c r="AF101" i="31"/>
  <c r="AG101" i="31" s="1"/>
  <c r="AK101" i="31"/>
  <c r="AM101" i="31"/>
  <c r="T102" i="31"/>
  <c r="AH102" i="31" s="1"/>
  <c r="AI102" i="31" s="1"/>
  <c r="V102" i="31"/>
  <c r="Y102" i="31"/>
  <c r="AE102" i="31"/>
  <c r="AF102" i="31"/>
  <c r="AG102" i="31" s="1"/>
  <c r="AK102" i="31"/>
  <c r="AM102" i="31"/>
  <c r="T103" i="31"/>
  <c r="AH103" i="31" s="1"/>
  <c r="AI103" i="31" s="1"/>
  <c r="V103" i="31"/>
  <c r="Y103" i="31"/>
  <c r="AE103" i="31"/>
  <c r="AF103" i="31"/>
  <c r="AG103" i="31" s="1"/>
  <c r="AK103" i="31"/>
  <c r="AM103" i="31"/>
  <c r="T104" i="31"/>
  <c r="AH104" i="31" s="1"/>
  <c r="AI104" i="31" s="1"/>
  <c r="V104" i="31"/>
  <c r="Y104" i="31"/>
  <c r="AF104" i="31"/>
  <c r="AG104" i="31" s="1"/>
  <c r="AK104" i="31"/>
  <c r="AM104" i="31"/>
  <c r="T105" i="31"/>
  <c r="AD105" i="31" s="1"/>
  <c r="V105" i="31"/>
  <c r="Y105" i="31"/>
  <c r="AF105" i="31"/>
  <c r="AG105" i="31" s="1"/>
  <c r="AK105" i="31"/>
  <c r="AM105" i="31"/>
  <c r="T106" i="31"/>
  <c r="AH106" i="31" s="1"/>
  <c r="AI106" i="31" s="1"/>
  <c r="V106" i="31"/>
  <c r="Y106" i="31"/>
  <c r="AF106" i="31"/>
  <c r="AG106" i="31" s="1"/>
  <c r="AK106" i="31"/>
  <c r="AM106" i="31"/>
  <c r="T107" i="31"/>
  <c r="AD107" i="31" s="1"/>
  <c r="V107" i="31"/>
  <c r="Y107" i="31"/>
  <c r="AF107" i="31"/>
  <c r="AG107" i="31" s="1"/>
  <c r="AK107" i="31"/>
  <c r="AM107" i="31"/>
  <c r="T108" i="31"/>
  <c r="AH108" i="31" s="1"/>
  <c r="AI108" i="31" s="1"/>
  <c r="V108" i="31"/>
  <c r="Y108" i="31"/>
  <c r="AF108" i="31"/>
  <c r="AG108" i="31" s="1"/>
  <c r="AK108" i="31"/>
  <c r="AM108" i="31"/>
  <c r="T109" i="31"/>
  <c r="AH109" i="31" s="1"/>
  <c r="AI109" i="31" s="1"/>
  <c r="V109" i="31"/>
  <c r="Y109" i="31"/>
  <c r="AF109" i="31"/>
  <c r="AG109" i="31" s="1"/>
  <c r="AK109" i="31"/>
  <c r="AM109" i="31"/>
  <c r="T110" i="31"/>
  <c r="AH110" i="31" s="1"/>
  <c r="AI110" i="31" s="1"/>
  <c r="V110" i="31"/>
  <c r="Y110" i="31"/>
  <c r="AE110" i="31"/>
  <c r="AF110" i="31"/>
  <c r="AG110" i="31"/>
  <c r="AK110" i="31"/>
  <c r="AM110" i="31"/>
  <c r="T111" i="31"/>
  <c r="AD111" i="31" s="1"/>
  <c r="V111" i="31"/>
  <c r="Y111" i="31"/>
  <c r="AF111" i="31"/>
  <c r="AG111" i="31" s="1"/>
  <c r="AK111" i="31"/>
  <c r="AM111" i="31"/>
  <c r="T112" i="31"/>
  <c r="AD112" i="31" s="1"/>
  <c r="V112" i="31"/>
  <c r="Y112" i="31"/>
  <c r="AF112" i="31"/>
  <c r="AG112" i="31" s="1"/>
  <c r="AK112" i="31"/>
  <c r="AM112" i="31"/>
  <c r="T113" i="31"/>
  <c r="AD113" i="31" s="1"/>
  <c r="V113" i="31"/>
  <c r="Y113" i="31"/>
  <c r="AF113" i="31"/>
  <c r="AG113" i="31" s="1"/>
  <c r="AK113" i="31"/>
  <c r="AM113" i="31"/>
  <c r="T114" i="31"/>
  <c r="AE114" i="31" s="1"/>
  <c r="V114" i="31"/>
  <c r="Y114" i="31"/>
  <c r="AF114" i="31"/>
  <c r="AG114" i="31" s="1"/>
  <c r="AK114" i="31"/>
  <c r="AM114" i="31"/>
  <c r="T115" i="31"/>
  <c r="AE115" i="31" s="1"/>
  <c r="V115" i="31"/>
  <c r="Y115" i="31"/>
  <c r="AF115" i="31"/>
  <c r="AG115" i="31"/>
  <c r="AK115" i="31"/>
  <c r="AM115" i="31"/>
  <c r="T116" i="31"/>
  <c r="V116" i="31"/>
  <c r="Y116" i="31"/>
  <c r="AF116" i="31"/>
  <c r="AG116" i="31" s="1"/>
  <c r="AK116" i="31"/>
  <c r="AM116" i="31"/>
  <c r="T117" i="31"/>
  <c r="V117" i="31"/>
  <c r="Y117" i="31"/>
  <c r="AF117" i="31"/>
  <c r="AG117" i="31" s="1"/>
  <c r="AK117" i="31"/>
  <c r="AM117" i="31"/>
  <c r="T118" i="31"/>
  <c r="V118" i="31"/>
  <c r="Y118" i="31"/>
  <c r="AF118" i="31"/>
  <c r="AG118" i="31" s="1"/>
  <c r="AK118" i="31"/>
  <c r="AM118" i="31"/>
  <c r="T119" i="31"/>
  <c r="AD119" i="31" s="1"/>
  <c r="V119" i="31"/>
  <c r="Y119" i="31"/>
  <c r="AE119" i="31"/>
  <c r="AF119" i="31"/>
  <c r="AG119" i="31" s="1"/>
  <c r="AJ119" i="31" s="1"/>
  <c r="AH119" i="31"/>
  <c r="AI119" i="31"/>
  <c r="AK119" i="31"/>
  <c r="AM119" i="31"/>
  <c r="T120" i="31"/>
  <c r="AD120" i="31" s="1"/>
  <c r="V120" i="31"/>
  <c r="Y120" i="31"/>
  <c r="AF120" i="31"/>
  <c r="AG120" i="31"/>
  <c r="AK120" i="31"/>
  <c r="AM120" i="31"/>
  <c r="T121" i="31"/>
  <c r="V121" i="31"/>
  <c r="Y121" i="31"/>
  <c r="AF121" i="31"/>
  <c r="AG121" i="31" s="1"/>
  <c r="AK121" i="31"/>
  <c r="AM121" i="31"/>
  <c r="T122" i="31"/>
  <c r="AE122" i="31" s="1"/>
  <c r="V122" i="31"/>
  <c r="Y122" i="31"/>
  <c r="AF122" i="31"/>
  <c r="AG122" i="31" s="1"/>
  <c r="AH122" i="31"/>
  <c r="AI122" i="31" s="1"/>
  <c r="AK122" i="31"/>
  <c r="AM122" i="31"/>
  <c r="T123" i="31"/>
  <c r="AH123" i="31" s="1"/>
  <c r="AI123" i="31" s="1"/>
  <c r="V123" i="31"/>
  <c r="Y123" i="31"/>
  <c r="AF123" i="31"/>
  <c r="AG123" i="31" s="1"/>
  <c r="AK123" i="31"/>
  <c r="AM123" i="31"/>
  <c r="T124" i="31"/>
  <c r="AH124" i="31" s="1"/>
  <c r="AI124" i="31" s="1"/>
  <c r="V124" i="31"/>
  <c r="Y124" i="31"/>
  <c r="AF124" i="31"/>
  <c r="AG124" i="31"/>
  <c r="AK124" i="31"/>
  <c r="AM124" i="31"/>
  <c r="T125" i="31"/>
  <c r="V125" i="31"/>
  <c r="Y125" i="31"/>
  <c r="AE125" i="31"/>
  <c r="AF125" i="31"/>
  <c r="AG125" i="31" s="1"/>
  <c r="AK125" i="31"/>
  <c r="AM125" i="31"/>
  <c r="T126" i="31"/>
  <c r="AD126" i="31" s="1"/>
  <c r="V126" i="31"/>
  <c r="Y126" i="31"/>
  <c r="AF126" i="31"/>
  <c r="AG126" i="31" s="1"/>
  <c r="AK126" i="31"/>
  <c r="AM126" i="31"/>
  <c r="T127" i="31"/>
  <c r="AD127" i="31" s="1"/>
  <c r="V127" i="31"/>
  <c r="Y127" i="31"/>
  <c r="AF127" i="31"/>
  <c r="AG127" i="31" s="1"/>
  <c r="AK127" i="31"/>
  <c r="AM127" i="31"/>
  <c r="T128" i="31"/>
  <c r="AE128" i="31" s="1"/>
  <c r="V128" i="31"/>
  <c r="Y128" i="31"/>
  <c r="AF128" i="31"/>
  <c r="AG128" i="31" s="1"/>
  <c r="AK128" i="31"/>
  <c r="AM128" i="31"/>
  <c r="T129" i="31"/>
  <c r="AH129" i="31" s="1"/>
  <c r="AI129" i="31" s="1"/>
  <c r="V129" i="31"/>
  <c r="Y129" i="31"/>
  <c r="AF129" i="31"/>
  <c r="AG129" i="31" s="1"/>
  <c r="AK129" i="31"/>
  <c r="AM129" i="31"/>
  <c r="T130" i="31"/>
  <c r="AD130" i="31" s="1"/>
  <c r="V130" i="31"/>
  <c r="Y130" i="31"/>
  <c r="AF130" i="31"/>
  <c r="AG130" i="31" s="1"/>
  <c r="AK130" i="31"/>
  <c r="AM130" i="31"/>
  <c r="T131" i="31"/>
  <c r="AD131" i="31" s="1"/>
  <c r="V131" i="31"/>
  <c r="Y131" i="31"/>
  <c r="AF131" i="31"/>
  <c r="AG131" i="31"/>
  <c r="AK131" i="31"/>
  <c r="AM131" i="31"/>
  <c r="T132" i="31"/>
  <c r="V132" i="31"/>
  <c r="Y132" i="31"/>
  <c r="AF132" i="31"/>
  <c r="AG132" i="31" s="1"/>
  <c r="AK132" i="31"/>
  <c r="AM132" i="31"/>
  <c r="T133" i="31"/>
  <c r="V133" i="31"/>
  <c r="Y133" i="31"/>
  <c r="AF133" i="31"/>
  <c r="AG133" i="31" s="1"/>
  <c r="AK133" i="31"/>
  <c r="AM133" i="31"/>
  <c r="T134" i="31"/>
  <c r="V134" i="31"/>
  <c r="Y134" i="31"/>
  <c r="AD134" i="31"/>
  <c r="AE134" i="31"/>
  <c r="AF134" i="31"/>
  <c r="AG134" i="31" s="1"/>
  <c r="AH134" i="31"/>
  <c r="AI134" i="31" s="1"/>
  <c r="AK134" i="31"/>
  <c r="AM134" i="31"/>
  <c r="T135" i="31"/>
  <c r="AD135" i="31" s="1"/>
  <c r="V135" i="31"/>
  <c r="Y135" i="31"/>
  <c r="AF135" i="31"/>
  <c r="AG135" i="31" s="1"/>
  <c r="AK135" i="31"/>
  <c r="AM135" i="31"/>
  <c r="T136" i="31"/>
  <c r="AH136" i="31" s="1"/>
  <c r="AI136" i="31" s="1"/>
  <c r="V136" i="31"/>
  <c r="Y136" i="31"/>
  <c r="AF136" i="31"/>
  <c r="AG136" i="31" s="1"/>
  <c r="AK136" i="31"/>
  <c r="AM136" i="31"/>
  <c r="T137" i="31"/>
  <c r="AD137" i="31" s="1"/>
  <c r="V137" i="31"/>
  <c r="Y137" i="31"/>
  <c r="AF137" i="31"/>
  <c r="AG137" i="31" s="1"/>
  <c r="AK137" i="31"/>
  <c r="AM137" i="31"/>
  <c r="T138" i="31"/>
  <c r="AH138" i="31" s="1"/>
  <c r="AI138" i="31" s="1"/>
  <c r="V138" i="31"/>
  <c r="Y138" i="31"/>
  <c r="AD138" i="31"/>
  <c r="AE138" i="31"/>
  <c r="AF138" i="31"/>
  <c r="AG138" i="31" s="1"/>
  <c r="AK138" i="31"/>
  <c r="AM138" i="31"/>
  <c r="T139" i="31"/>
  <c r="AD139" i="31" s="1"/>
  <c r="V139" i="31"/>
  <c r="Y139" i="31"/>
  <c r="AE139" i="31"/>
  <c r="AF139" i="31"/>
  <c r="AG139" i="31" s="1"/>
  <c r="AK139" i="31"/>
  <c r="AM139" i="31"/>
  <c r="T140" i="31"/>
  <c r="AH140" i="31" s="1"/>
  <c r="AI140" i="31" s="1"/>
  <c r="V140" i="31"/>
  <c r="Y140" i="31"/>
  <c r="AF140" i="31"/>
  <c r="AG140" i="31" s="1"/>
  <c r="AK140" i="31"/>
  <c r="AM140" i="31"/>
  <c r="T141" i="31"/>
  <c r="AH141" i="31" s="1"/>
  <c r="AI141" i="31" s="1"/>
  <c r="V141" i="31"/>
  <c r="Y141" i="31"/>
  <c r="AF141" i="31"/>
  <c r="AG141" i="31" s="1"/>
  <c r="AK141" i="31"/>
  <c r="AM141" i="31"/>
  <c r="T142" i="31"/>
  <c r="AH142" i="31" s="1"/>
  <c r="AI142" i="31" s="1"/>
  <c r="V142" i="31"/>
  <c r="Y142" i="31"/>
  <c r="AD142" i="31"/>
  <c r="AF142" i="31"/>
  <c r="AG142" i="31" s="1"/>
  <c r="AK142" i="31"/>
  <c r="AM142" i="31"/>
  <c r="T143" i="31"/>
  <c r="AE143" i="31" s="1"/>
  <c r="V143" i="31"/>
  <c r="Y143" i="31"/>
  <c r="AD143" i="31"/>
  <c r="AF143" i="31"/>
  <c r="AG143" i="31" s="1"/>
  <c r="AK143" i="31"/>
  <c r="AM143" i="31"/>
  <c r="T144" i="31"/>
  <c r="V144" i="31"/>
  <c r="Y144" i="31"/>
  <c r="AF144" i="31"/>
  <c r="AG144" i="31" s="1"/>
  <c r="AK144" i="31"/>
  <c r="AM144" i="31"/>
  <c r="T145" i="31"/>
  <c r="AH145" i="31" s="1"/>
  <c r="AI145" i="31" s="1"/>
  <c r="V145" i="31"/>
  <c r="Y145" i="31"/>
  <c r="AF145" i="31"/>
  <c r="AG145" i="31" s="1"/>
  <c r="AK145" i="31"/>
  <c r="AM145" i="31"/>
  <c r="T146" i="31"/>
  <c r="AH146" i="31" s="1"/>
  <c r="AI146" i="31" s="1"/>
  <c r="V146" i="31"/>
  <c r="Y146" i="31"/>
  <c r="AD146" i="31"/>
  <c r="AE146" i="31"/>
  <c r="AF146" i="31"/>
  <c r="AG146" i="31"/>
  <c r="AK146" i="31"/>
  <c r="AM146" i="31"/>
  <c r="T147" i="31"/>
  <c r="AD147" i="31" s="1"/>
  <c r="V147" i="31"/>
  <c r="Y147" i="31"/>
  <c r="AF147" i="31"/>
  <c r="AG147" i="31" s="1"/>
  <c r="AK147" i="31"/>
  <c r="AM147" i="31"/>
  <c r="T148" i="31"/>
  <c r="V148" i="31"/>
  <c r="Y148" i="31"/>
  <c r="AF148" i="31"/>
  <c r="AG148" i="31" s="1"/>
  <c r="AK148" i="31"/>
  <c r="AM148" i="31"/>
  <c r="T149" i="31"/>
  <c r="V149" i="31"/>
  <c r="Y149" i="31"/>
  <c r="AF149" i="31"/>
  <c r="AG149" i="31" s="1"/>
  <c r="AK149" i="31"/>
  <c r="AM149" i="31"/>
  <c r="T150" i="31"/>
  <c r="AE150" i="31" s="1"/>
  <c r="V150" i="31"/>
  <c r="Y150" i="31"/>
  <c r="AF150" i="31"/>
  <c r="AG150" i="31" s="1"/>
  <c r="AK150" i="31"/>
  <c r="AM150" i="31"/>
  <c r="T151" i="31"/>
  <c r="V151" i="31"/>
  <c r="Y151" i="31"/>
  <c r="AF151" i="31"/>
  <c r="AG151" i="31" s="1"/>
  <c r="AK151" i="31"/>
  <c r="AM151" i="31"/>
  <c r="T152" i="31"/>
  <c r="AH152" i="31" s="1"/>
  <c r="AI152" i="31" s="1"/>
  <c r="V152" i="31"/>
  <c r="Y152" i="31"/>
  <c r="AF152" i="31"/>
  <c r="AG152" i="31" s="1"/>
  <c r="AK152" i="31"/>
  <c r="AM152" i="31"/>
  <c r="T153" i="31"/>
  <c r="AE153" i="31" s="1"/>
  <c r="V153" i="31"/>
  <c r="Y153" i="31"/>
  <c r="AF153" i="31"/>
  <c r="AG153" i="31" s="1"/>
  <c r="AK153" i="31"/>
  <c r="AM153" i="31"/>
  <c r="T154" i="31"/>
  <c r="AD154" i="31" s="1"/>
  <c r="V154" i="31"/>
  <c r="Y154" i="31"/>
  <c r="AE154" i="31"/>
  <c r="AF154" i="31"/>
  <c r="AG154" i="31" s="1"/>
  <c r="AK154" i="31"/>
  <c r="AM154" i="31"/>
  <c r="T155" i="31"/>
  <c r="AH155" i="31" s="1"/>
  <c r="AI155" i="31" s="1"/>
  <c r="V155" i="31"/>
  <c r="Y155" i="31"/>
  <c r="AF155" i="31"/>
  <c r="AG155" i="31" s="1"/>
  <c r="AK155" i="31"/>
  <c r="AM155" i="31"/>
  <c r="T156" i="31"/>
  <c r="AD156" i="31" s="1"/>
  <c r="V156" i="31"/>
  <c r="Y156" i="31"/>
  <c r="AF156" i="31"/>
  <c r="AG156" i="31" s="1"/>
  <c r="AK156" i="31"/>
  <c r="AM156" i="31"/>
  <c r="T157" i="31"/>
  <c r="AD157" i="31" s="1"/>
  <c r="V157" i="31"/>
  <c r="Y157" i="31"/>
  <c r="AF157" i="31"/>
  <c r="AG157" i="31" s="1"/>
  <c r="AK157" i="31"/>
  <c r="AM157" i="31"/>
  <c r="T158" i="31"/>
  <c r="AH158" i="31" s="1"/>
  <c r="AI158" i="31" s="1"/>
  <c r="V158" i="31"/>
  <c r="Y158" i="31"/>
  <c r="AF158" i="31"/>
  <c r="AG158" i="31" s="1"/>
  <c r="AK158" i="31"/>
  <c r="AM158" i="31"/>
  <c r="AJ152" i="31" l="1"/>
  <c r="AD103" i="31"/>
  <c r="AD153" i="31"/>
  <c r="AE131" i="31"/>
  <c r="AN131" i="31" s="1"/>
  <c r="AE105" i="31"/>
  <c r="AD102" i="31"/>
  <c r="AH131" i="31"/>
  <c r="AI131" i="31" s="1"/>
  <c r="AJ131" i="31" s="1"/>
  <c r="AH120" i="31"/>
  <c r="AI120" i="31" s="1"/>
  <c r="AJ120" i="31" s="1"/>
  <c r="AD110" i="31"/>
  <c r="AE95" i="31"/>
  <c r="AH93" i="31"/>
  <c r="AI93" i="31" s="1"/>
  <c r="AH81" i="31"/>
  <c r="AI81" i="31" s="1"/>
  <c r="AL81" i="31" s="1"/>
  <c r="AE145" i="31"/>
  <c r="AL109" i="31"/>
  <c r="AD145" i="31"/>
  <c r="AN145" i="31" s="1"/>
  <c r="AJ141" i="31"/>
  <c r="AE109" i="31"/>
  <c r="AE93" i="31"/>
  <c r="AD109" i="31"/>
  <c r="AE81" i="31"/>
  <c r="AM59" i="31"/>
  <c r="AL146" i="31"/>
  <c r="AD104" i="31"/>
  <c r="AE67" i="31"/>
  <c r="AL145" i="31"/>
  <c r="AE104" i="31"/>
  <c r="AE152" i="31"/>
  <c r="AD67" i="31"/>
  <c r="AN67" i="31" s="1"/>
  <c r="AM62" i="31"/>
  <c r="AJ90" i="31"/>
  <c r="AN103" i="31"/>
  <c r="AH135" i="31"/>
  <c r="AI135" i="31" s="1"/>
  <c r="AL135" i="31" s="1"/>
  <c r="AH113" i="31"/>
  <c r="AI113" i="31" s="1"/>
  <c r="AJ113" i="31" s="1"/>
  <c r="AE96" i="31"/>
  <c r="AH85" i="31"/>
  <c r="AI85" i="31" s="1"/>
  <c r="AJ85" i="31" s="1"/>
  <c r="AH54" i="31"/>
  <c r="AI54" i="31" s="1"/>
  <c r="AJ54" i="31" s="1"/>
  <c r="AJ135" i="31"/>
  <c r="AD96" i="31"/>
  <c r="AE135" i="31"/>
  <c r="AN135" i="31" s="1"/>
  <c r="AE142" i="31"/>
  <c r="AN142" i="31" s="1"/>
  <c r="AE85" i="31"/>
  <c r="AN85" i="31" s="1"/>
  <c r="AJ62" i="31"/>
  <c r="AH98" i="31"/>
  <c r="AI98" i="31" s="1"/>
  <c r="AJ98" i="31" s="1"/>
  <c r="AH115" i="31"/>
  <c r="AI115" i="31" s="1"/>
  <c r="AL69" i="31"/>
  <c r="AN109" i="31"/>
  <c r="AE108" i="31"/>
  <c r="AE98" i="31"/>
  <c r="AN98" i="31" s="1"/>
  <c r="AH87" i="31"/>
  <c r="AI87" i="31" s="1"/>
  <c r="AJ87" i="31" s="1"/>
  <c r="AD108" i="31"/>
  <c r="AN108" i="31" s="1"/>
  <c r="AH137" i="31"/>
  <c r="AI137" i="31" s="1"/>
  <c r="AD87" i="31"/>
  <c r="AN87" i="31" s="1"/>
  <c r="AL68" i="31"/>
  <c r="AH114" i="31"/>
  <c r="AI114" i="31" s="1"/>
  <c r="AJ114" i="31" s="1"/>
  <c r="AH97" i="31"/>
  <c r="AI97" i="31" s="1"/>
  <c r="AJ97" i="31" s="1"/>
  <c r="AH64" i="31"/>
  <c r="AI64" i="31" s="1"/>
  <c r="AL64" i="31" s="1"/>
  <c r="AH143" i="31"/>
  <c r="AI143" i="31" s="1"/>
  <c r="AH107" i="31"/>
  <c r="AI107" i="31" s="1"/>
  <c r="AL107" i="31" s="1"/>
  <c r="AE64" i="31"/>
  <c r="AN64" i="31" s="1"/>
  <c r="AD150" i="31"/>
  <c r="AN150" i="31" s="1"/>
  <c r="AD114" i="31"/>
  <c r="AN114" i="31" s="1"/>
  <c r="AE97" i="31"/>
  <c r="AN97" i="31" s="1"/>
  <c r="AN82" i="31"/>
  <c r="AE75" i="31"/>
  <c r="AE107" i="31"/>
  <c r="AN107" i="31" s="1"/>
  <c r="AH100" i="31"/>
  <c r="AI100" i="31" s="1"/>
  <c r="AJ100" i="31" s="1"/>
  <c r="AE79" i="31"/>
  <c r="AD75" i="31"/>
  <c r="AN75" i="31" s="1"/>
  <c r="AJ138" i="31"/>
  <c r="AL138" i="31"/>
  <c r="AJ94" i="31"/>
  <c r="AJ75" i="31"/>
  <c r="AL75" i="31"/>
  <c r="AN102" i="31"/>
  <c r="AD152" i="31"/>
  <c r="AJ134" i="31"/>
  <c r="AD115" i="31"/>
  <c r="AN115" i="31" s="1"/>
  <c r="AH101" i="31"/>
  <c r="AI101" i="31" s="1"/>
  <c r="AJ101" i="31" s="1"/>
  <c r="AH76" i="31"/>
  <c r="AI76" i="31" s="1"/>
  <c r="AL76" i="31" s="1"/>
  <c r="AN154" i="31"/>
  <c r="AH127" i="31"/>
  <c r="AI127" i="31" s="1"/>
  <c r="AL127" i="31" s="1"/>
  <c r="AH112" i="31"/>
  <c r="AI112" i="31" s="1"/>
  <c r="AL112" i="31" s="1"/>
  <c r="AD95" i="31"/>
  <c r="AN95" i="31" s="1"/>
  <c r="AH63" i="31"/>
  <c r="AI63" i="31" s="1"/>
  <c r="AJ63" i="31" s="1"/>
  <c r="AE158" i="31"/>
  <c r="AE137" i="31"/>
  <c r="AN137" i="31" s="1"/>
  <c r="AH92" i="31"/>
  <c r="AI92" i="31" s="1"/>
  <c r="AL92" i="31" s="1"/>
  <c r="AL60" i="31"/>
  <c r="AL102" i="31"/>
  <c r="AN119" i="31"/>
  <c r="AL67" i="31"/>
  <c r="AD158" i="31"/>
  <c r="AH139" i="31"/>
  <c r="AI139" i="31" s="1"/>
  <c r="AL139" i="31" s="1"/>
  <c r="AE124" i="31"/>
  <c r="AD101" i="31"/>
  <c r="AN101" i="31" s="1"/>
  <c r="AE76" i="31"/>
  <c r="AN76" i="31" s="1"/>
  <c r="AJ145" i="31"/>
  <c r="AE127" i="31"/>
  <c r="AN127" i="31" s="1"/>
  <c r="AD124" i="31"/>
  <c r="AE112" i="31"/>
  <c r="AN112" i="31" s="1"/>
  <c r="AD92" i="31"/>
  <c r="AN92" i="31" s="1"/>
  <c r="AE63" i="31"/>
  <c r="AN63" i="31" s="1"/>
  <c r="AH154" i="31"/>
  <c r="AI154" i="31" s="1"/>
  <c r="AL154" i="31" s="1"/>
  <c r="AL106" i="31"/>
  <c r="AL82" i="31"/>
  <c r="AD79" i="31"/>
  <c r="AL122" i="31"/>
  <c r="AN143" i="31"/>
  <c r="AH147" i="31"/>
  <c r="AI147" i="31" s="1"/>
  <c r="AJ147" i="31" s="1"/>
  <c r="AJ68" i="31"/>
  <c r="AN138" i="31"/>
  <c r="AE120" i="31"/>
  <c r="AN120" i="31" s="1"/>
  <c r="AL90" i="31"/>
  <c r="AH111" i="31"/>
  <c r="AI111" i="31" s="1"/>
  <c r="AJ111" i="31" s="1"/>
  <c r="AH91" i="31"/>
  <c r="AI91" i="31" s="1"/>
  <c r="AJ91" i="31" s="1"/>
  <c r="AL141" i="31"/>
  <c r="AD100" i="31"/>
  <c r="AN100" i="31" s="1"/>
  <c r="AD94" i="31"/>
  <c r="AN94" i="31" s="1"/>
  <c r="AE88" i="31"/>
  <c r="AN88" i="31" s="1"/>
  <c r="AE65" i="31"/>
  <c r="AN65" i="31" s="1"/>
  <c r="AH58" i="31"/>
  <c r="AI58" i="31" s="1"/>
  <c r="AJ58" i="31" s="1"/>
  <c r="AE54" i="31"/>
  <c r="AN54" i="31" s="1"/>
  <c r="AJ136" i="31"/>
  <c r="AH126" i="31"/>
  <c r="AI126" i="31" s="1"/>
  <c r="AJ126" i="31" s="1"/>
  <c r="AE68" i="31"/>
  <c r="AH153" i="31"/>
  <c r="AI153" i="31" s="1"/>
  <c r="AJ153" i="31" s="1"/>
  <c r="AE147" i="31"/>
  <c r="AN147" i="31" s="1"/>
  <c r="AE123" i="31"/>
  <c r="AE111" i="31"/>
  <c r="AN111" i="31" s="1"/>
  <c r="AE91" i="31"/>
  <c r="AN91" i="31" s="1"/>
  <c r="AD68" i="31"/>
  <c r="AD62" i="31"/>
  <c r="AE141" i="31"/>
  <c r="AD123" i="31"/>
  <c r="AH105" i="31"/>
  <c r="AI105" i="31" s="1"/>
  <c r="AL105" i="31" s="1"/>
  <c r="AN153" i="31"/>
  <c r="AH150" i="31"/>
  <c r="AI150" i="31" s="1"/>
  <c r="AL150" i="31" s="1"/>
  <c r="AD141" i="31"/>
  <c r="AN141" i="31" s="1"/>
  <c r="AE126" i="31"/>
  <c r="AN126" i="31" s="1"/>
  <c r="AJ105" i="31"/>
  <c r="AH59" i="31"/>
  <c r="AI59" i="31" s="1"/>
  <c r="AL59" i="31" s="1"/>
  <c r="AD59" i="31"/>
  <c r="AE62" i="31"/>
  <c r="AL62" i="31"/>
  <c r="AD58" i="31"/>
  <c r="AN58" i="31" s="1"/>
  <c r="AE149" i="31"/>
  <c r="AD149" i="31"/>
  <c r="AH149" i="31"/>
  <c r="AI149" i="31" s="1"/>
  <c r="AL149" i="31" s="1"/>
  <c r="AJ140" i="31"/>
  <c r="AL140" i="31"/>
  <c r="AD116" i="31"/>
  <c r="AE116" i="31"/>
  <c r="AH116" i="31"/>
  <c r="AI116" i="31" s="1"/>
  <c r="AJ116" i="31" s="1"/>
  <c r="AH151" i="31"/>
  <c r="AI151" i="31" s="1"/>
  <c r="AL151" i="31" s="1"/>
  <c r="AD151" i="31"/>
  <c r="AE151" i="31"/>
  <c r="AL124" i="31"/>
  <c r="AJ124" i="31"/>
  <c r="AL70" i="31"/>
  <c r="AJ70" i="31"/>
  <c r="AL80" i="31"/>
  <c r="AJ80" i="31"/>
  <c r="AH57" i="31"/>
  <c r="AI57" i="31" s="1"/>
  <c r="AJ57" i="31" s="1"/>
  <c r="AD57" i="31"/>
  <c r="AE57" i="31"/>
  <c r="AE113" i="31"/>
  <c r="AN113" i="31" s="1"/>
  <c r="AD66" i="31"/>
  <c r="AE66" i="31"/>
  <c r="AH66" i="31"/>
  <c r="AI66" i="31" s="1"/>
  <c r="AJ66" i="31" s="1"/>
  <c r="AJ96" i="31"/>
  <c r="AL96" i="31"/>
  <c r="AJ146" i="31"/>
  <c r="AE156" i="31"/>
  <c r="AN156" i="31" s="1"/>
  <c r="AH156" i="31"/>
  <c r="AI156" i="31" s="1"/>
  <c r="AL156" i="31" s="1"/>
  <c r="AN139" i="31"/>
  <c r="AD118" i="31"/>
  <c r="AE118" i="31"/>
  <c r="AH118" i="31"/>
  <c r="AI118" i="31" s="1"/>
  <c r="AJ118" i="31" s="1"/>
  <c r="AL152" i="31"/>
  <c r="AJ137" i="31"/>
  <c r="AL137" i="31"/>
  <c r="AD106" i="31"/>
  <c r="AE106" i="31"/>
  <c r="AL111" i="31"/>
  <c r="AH74" i="31"/>
  <c r="AI74" i="31" s="1"/>
  <c r="AJ74" i="31" s="1"/>
  <c r="AD74" i="31"/>
  <c r="AN74" i="31" s="1"/>
  <c r="AJ129" i="31"/>
  <c r="AL129" i="31"/>
  <c r="AJ103" i="31"/>
  <c r="AL103" i="31"/>
  <c r="AH99" i="31"/>
  <c r="AI99" i="31" s="1"/>
  <c r="AJ99" i="31" s="1"/>
  <c r="AJ82" i="31"/>
  <c r="AL108" i="31"/>
  <c r="AJ108" i="31"/>
  <c r="AL94" i="31"/>
  <c r="AN105" i="31"/>
  <c r="AL155" i="31"/>
  <c r="AJ155" i="31"/>
  <c r="AH125" i="31"/>
  <c r="AI125" i="31" s="1"/>
  <c r="AJ125" i="31" s="1"/>
  <c r="AD125" i="31"/>
  <c r="AN125" i="31" s="1"/>
  <c r="AD99" i="31"/>
  <c r="AN99" i="31" s="1"/>
  <c r="AD133" i="31"/>
  <c r="AH133" i="31"/>
  <c r="AI133" i="31" s="1"/>
  <c r="AJ133" i="31" s="1"/>
  <c r="AE133" i="31"/>
  <c r="AD55" i="31"/>
  <c r="AE55" i="31"/>
  <c r="AH55" i="31"/>
  <c r="AI55" i="31" s="1"/>
  <c r="AE132" i="31"/>
  <c r="AD132" i="31"/>
  <c r="AL119" i="31"/>
  <c r="AJ142" i="31"/>
  <c r="AL142" i="31"/>
  <c r="AN134" i="31"/>
  <c r="AD155" i="31"/>
  <c r="AL134" i="31"/>
  <c r="AE129" i="31"/>
  <c r="AD129" i="31"/>
  <c r="AN129" i="31" s="1"/>
  <c r="AE73" i="31"/>
  <c r="AH73" i="31"/>
  <c r="AI73" i="31" s="1"/>
  <c r="AJ73" i="31" s="1"/>
  <c r="AD73" i="31"/>
  <c r="AJ123" i="31"/>
  <c r="AL123" i="31"/>
  <c r="AE155" i="31"/>
  <c r="AJ122" i="31"/>
  <c r="AH144" i="31"/>
  <c r="AI144" i="31" s="1"/>
  <c r="AL144" i="31" s="1"/>
  <c r="AD144" i="31"/>
  <c r="AE144" i="31"/>
  <c r="AN93" i="31"/>
  <c r="AD80" i="31"/>
  <c r="AE80" i="31"/>
  <c r="AE136" i="31"/>
  <c r="AH130" i="31"/>
  <c r="AI130" i="31" s="1"/>
  <c r="AJ130" i="31" s="1"/>
  <c r="AJ158" i="31"/>
  <c r="AL158" i="31"/>
  <c r="AD136" i="31"/>
  <c r="AH132" i="31"/>
  <c r="AI132" i="31" s="1"/>
  <c r="AL132" i="31" s="1"/>
  <c r="AL110" i="31"/>
  <c r="AN81" i="31"/>
  <c r="AJ104" i="31"/>
  <c r="AL104" i="31"/>
  <c r="AH86" i="31"/>
  <c r="AI86" i="31" s="1"/>
  <c r="AE130" i="31"/>
  <c r="AN130" i="31" s="1"/>
  <c r="AH128" i="31"/>
  <c r="AI128" i="31" s="1"/>
  <c r="AJ102" i="31"/>
  <c r="AE157" i="31"/>
  <c r="AN157" i="31" s="1"/>
  <c r="AH157" i="31"/>
  <c r="AI157" i="31" s="1"/>
  <c r="AJ157" i="31" s="1"/>
  <c r="AD128" i="31"/>
  <c r="AN128" i="31" s="1"/>
  <c r="AJ88" i="31"/>
  <c r="AL88" i="31"/>
  <c r="AD86" i="31"/>
  <c r="AN86" i="31" s="1"/>
  <c r="AJ95" i="31"/>
  <c r="AL95" i="31"/>
  <c r="AD84" i="31"/>
  <c r="AE84" i="31"/>
  <c r="AD60" i="31"/>
  <c r="AE60" i="31"/>
  <c r="AE121" i="31"/>
  <c r="AD121" i="31"/>
  <c r="AH121" i="31"/>
  <c r="AI121" i="31" s="1"/>
  <c r="AN110" i="31"/>
  <c r="AE90" i="31"/>
  <c r="AD90" i="31"/>
  <c r="AH71" i="31"/>
  <c r="AI71" i="31" s="1"/>
  <c r="AL71" i="31" s="1"/>
  <c r="AE71" i="31"/>
  <c r="AN71" i="31" s="1"/>
  <c r="AH148" i="31"/>
  <c r="AI148" i="31" s="1"/>
  <c r="AE148" i="31"/>
  <c r="AD148" i="31"/>
  <c r="AL136" i="31"/>
  <c r="AJ110" i="31"/>
  <c r="AN146" i="31"/>
  <c r="AD122" i="31"/>
  <c r="AN122" i="31" s="1"/>
  <c r="AD77" i="31"/>
  <c r="AE77" i="31"/>
  <c r="AH77" i="31"/>
  <c r="AI77" i="31" s="1"/>
  <c r="AJ77" i="31" s="1"/>
  <c r="AD89" i="31"/>
  <c r="AN89" i="31" s="1"/>
  <c r="AH89" i="31"/>
  <c r="AI89" i="31" s="1"/>
  <c r="AD61" i="31"/>
  <c r="AH61" i="31"/>
  <c r="AI61" i="31" s="1"/>
  <c r="AE61" i="31"/>
  <c r="AL65" i="31"/>
  <c r="AJ65" i="31"/>
  <c r="AD140" i="31"/>
  <c r="AE140" i="31"/>
  <c r="AJ106" i="31"/>
  <c r="AJ79" i="31"/>
  <c r="AL79" i="31"/>
  <c r="AJ60" i="31"/>
  <c r="AJ109" i="31"/>
  <c r="AH117" i="31"/>
  <c r="AI117" i="31" s="1"/>
  <c r="AJ117" i="31" s="1"/>
  <c r="AD117" i="31"/>
  <c r="AE117" i="31"/>
  <c r="AJ69" i="31"/>
  <c r="AE72" i="31"/>
  <c r="AN72" i="31" s="1"/>
  <c r="AH72" i="31"/>
  <c r="AI72" i="31" s="1"/>
  <c r="AJ67" i="31"/>
  <c r="AL93" i="31"/>
  <c r="AJ93" i="31"/>
  <c r="AD83" i="31"/>
  <c r="AE83" i="31"/>
  <c r="AH83" i="31"/>
  <c r="AI83" i="31" s="1"/>
  <c r="AJ56" i="31"/>
  <c r="AL56" i="31"/>
  <c r="AD56" i="31"/>
  <c r="AE56" i="31"/>
  <c r="AD69" i="31"/>
  <c r="AE69" i="31"/>
  <c r="AD70" i="31"/>
  <c r="AE70" i="31"/>
  <c r="AJ84" i="31"/>
  <c r="AL84" i="31"/>
  <c r="AD78" i="31"/>
  <c r="AE78" i="31"/>
  <c r="AH78" i="31"/>
  <c r="AI78" i="31" s="1"/>
  <c r="AJ78" i="31" s="1"/>
  <c r="AL120" i="31" l="1"/>
  <c r="AJ81" i="31"/>
  <c r="AL100" i="31"/>
  <c r="AN104" i="31"/>
  <c r="AN148" i="31"/>
  <c r="AL91" i="31"/>
  <c r="AL131" i="31"/>
  <c r="AL114" i="31"/>
  <c r="AJ107" i="31"/>
  <c r="AL97" i="31"/>
  <c r="AJ150" i="31"/>
  <c r="AL85" i="31"/>
  <c r="AN152" i="31"/>
  <c r="AN60" i="31"/>
  <c r="AN158" i="31"/>
  <c r="AN96" i="31"/>
  <c r="AJ64" i="31"/>
  <c r="AN62" i="31"/>
  <c r="AJ151" i="31"/>
  <c r="AN59" i="31"/>
  <c r="AL113" i="31"/>
  <c r="AL54" i="31"/>
  <c r="AL58" i="31"/>
  <c r="AN84" i="31"/>
  <c r="AJ115" i="31"/>
  <c r="AL115" i="31"/>
  <c r="AL78" i="31"/>
  <c r="AN79" i="31"/>
  <c r="AL147" i="31"/>
  <c r="AN123" i="31"/>
  <c r="AN70" i="31"/>
  <c r="AL99" i="31"/>
  <c r="AL87" i="31"/>
  <c r="AJ143" i="31"/>
  <c r="AL143" i="31"/>
  <c r="AL63" i="31"/>
  <c r="AN90" i="31"/>
  <c r="AN136" i="31"/>
  <c r="AN144" i="31"/>
  <c r="AN121" i="31"/>
  <c r="AN149" i="31"/>
  <c r="AL98" i="31"/>
  <c r="AN124" i="31"/>
  <c r="AJ139" i="31"/>
  <c r="AJ156" i="31"/>
  <c r="AJ92" i="31"/>
  <c r="AJ144" i="31"/>
  <c r="AJ76" i="31"/>
  <c r="AJ127" i="31"/>
  <c r="AJ154" i="31"/>
  <c r="AL101" i="31"/>
  <c r="AL77" i="31"/>
  <c r="AL126" i="31"/>
  <c r="AJ112" i="31"/>
  <c r="AL74" i="31"/>
  <c r="AN132" i="31"/>
  <c r="AN83" i="31"/>
  <c r="AL153" i="31"/>
  <c r="AL125" i="31"/>
  <c r="AN140" i="31"/>
  <c r="AN155" i="31"/>
  <c r="AN151" i="31"/>
  <c r="AJ132" i="31"/>
  <c r="AL66" i="31"/>
  <c r="AN68" i="31"/>
  <c r="AJ59" i="31"/>
  <c r="AN57" i="31"/>
  <c r="AN61" i="31"/>
  <c r="AJ148" i="31"/>
  <c r="AL148" i="31"/>
  <c r="AN56" i="31"/>
  <c r="AN80" i="31"/>
  <c r="AJ83" i="31"/>
  <c r="AL83" i="31"/>
  <c r="AJ128" i="31"/>
  <c r="AL128" i="31"/>
  <c r="AL118" i="31"/>
  <c r="AL72" i="31"/>
  <c r="AJ72" i="31"/>
  <c r="AN69" i="31"/>
  <c r="AN133" i="31"/>
  <c r="AN77" i="31"/>
  <c r="AL116" i="31"/>
  <c r="AJ89" i="31"/>
  <c r="AL89" i="31"/>
  <c r="AN116" i="31"/>
  <c r="AJ149" i="31"/>
  <c r="AN118" i="31"/>
  <c r="AN117" i="31"/>
  <c r="AJ121" i="31"/>
  <c r="AL121" i="31"/>
  <c r="AL73" i="31"/>
  <c r="AL86" i="31"/>
  <c r="AJ86" i="31"/>
  <c r="AL157" i="31"/>
  <c r="AL57" i="31"/>
  <c r="AL117" i="31"/>
  <c r="AN106" i="31"/>
  <c r="AN78" i="31"/>
  <c r="AL133" i="31"/>
  <c r="AN66" i="31"/>
  <c r="AL130" i="31"/>
  <c r="AJ61" i="31"/>
  <c r="AL61" i="31"/>
  <c r="AL55" i="31"/>
  <c r="AJ55" i="31"/>
  <c r="AN55" i="31"/>
  <c r="AJ71" i="31"/>
  <c r="AN73" i="31"/>
  <c r="Q5" i="69" l="1"/>
  <c r="N43" i="1" l="1"/>
  <c r="N85" i="1"/>
  <c r="O85" i="1" s="1"/>
  <c r="I66" i="67" l="1"/>
  <c r="O43" i="1"/>
  <c r="N32" i="1"/>
  <c r="O32" i="1" s="1"/>
  <c r="I72" i="67" s="1"/>
  <c r="J76" i="68"/>
  <c r="K76" i="68"/>
  <c r="L76" i="68"/>
  <c r="M76" i="68"/>
  <c r="P76" i="68"/>
  <c r="N42" i="1"/>
  <c r="O42" i="1" s="1"/>
  <c r="O66" i="67" l="1"/>
  <c r="R66" i="67" s="1"/>
  <c r="N66" i="67"/>
  <c r="Q66" i="67" s="1"/>
  <c r="T75" i="51"/>
  <c r="AD75" i="51" s="1"/>
  <c r="V75" i="51"/>
  <c r="Y75" i="51"/>
  <c r="AF75" i="51"/>
  <c r="AG75" i="51" s="1"/>
  <c r="AH75" i="51"/>
  <c r="AI75" i="51" s="1"/>
  <c r="AK75" i="51"/>
  <c r="AM75" i="51"/>
  <c r="T76" i="51"/>
  <c r="V76" i="51"/>
  <c r="Y76" i="51"/>
  <c r="AF76" i="51"/>
  <c r="AG76" i="51" s="1"/>
  <c r="AK76" i="51"/>
  <c r="AM76" i="51"/>
  <c r="T77" i="51"/>
  <c r="AH77" i="51" s="1"/>
  <c r="AI77" i="51" s="1"/>
  <c r="V77" i="51"/>
  <c r="Y77" i="51"/>
  <c r="AD77" i="51"/>
  <c r="AF77" i="51"/>
  <c r="AG77" i="51" s="1"/>
  <c r="AK77" i="51"/>
  <c r="AM77" i="51"/>
  <c r="T78" i="51"/>
  <c r="AH78" i="51" s="1"/>
  <c r="AI78" i="51" s="1"/>
  <c r="V78" i="51"/>
  <c r="Y78" i="51"/>
  <c r="AE78" i="51"/>
  <c r="AF78" i="51"/>
  <c r="AG78" i="51" s="1"/>
  <c r="AK78" i="51"/>
  <c r="T79" i="51"/>
  <c r="AD79" i="51" s="1"/>
  <c r="V79" i="51"/>
  <c r="Y79" i="51"/>
  <c r="AF79" i="51"/>
  <c r="AG79" i="51" s="1"/>
  <c r="AK79" i="51"/>
  <c r="AM79" i="51"/>
  <c r="T80" i="51"/>
  <c r="AE80" i="51" s="1"/>
  <c r="V80" i="51"/>
  <c r="Y80" i="51"/>
  <c r="AF80" i="51"/>
  <c r="AG80" i="51" s="1"/>
  <c r="AK80" i="51"/>
  <c r="AM80" i="51"/>
  <c r="T81" i="51"/>
  <c r="AD81" i="51" s="1"/>
  <c r="V81" i="51"/>
  <c r="Y81" i="51"/>
  <c r="AF81" i="51"/>
  <c r="AG81" i="51" s="1"/>
  <c r="AH81" i="51"/>
  <c r="AI81" i="51" s="1"/>
  <c r="AK81" i="51"/>
  <c r="AM81" i="51"/>
  <c r="T82" i="51"/>
  <c r="AD82" i="51" s="1"/>
  <c r="V82" i="51"/>
  <c r="Y82" i="51"/>
  <c r="AF82" i="51"/>
  <c r="AG82" i="51" s="1"/>
  <c r="AK82" i="51"/>
  <c r="AM82" i="51"/>
  <c r="T83" i="51"/>
  <c r="AH83" i="51" s="1"/>
  <c r="AI83" i="51" s="1"/>
  <c r="V83" i="51"/>
  <c r="Y83" i="51"/>
  <c r="AF83" i="51"/>
  <c r="AG83" i="51" s="1"/>
  <c r="AK83" i="51"/>
  <c r="AM83" i="51"/>
  <c r="T84" i="51"/>
  <c r="AD84" i="51" s="1"/>
  <c r="V84" i="51"/>
  <c r="Y84" i="51"/>
  <c r="AF84" i="51"/>
  <c r="AG84" i="51" s="1"/>
  <c r="AH84" i="51"/>
  <c r="AI84" i="51" s="1"/>
  <c r="AK84" i="51"/>
  <c r="AM84" i="51"/>
  <c r="T85" i="51"/>
  <c r="AD85" i="51" s="1"/>
  <c r="V85" i="51"/>
  <c r="Y85" i="51"/>
  <c r="AF85" i="51"/>
  <c r="AG85" i="51" s="1"/>
  <c r="AK85" i="51"/>
  <c r="AM85" i="51"/>
  <c r="T86" i="51"/>
  <c r="AE86" i="51" s="1"/>
  <c r="V86" i="51"/>
  <c r="Y86" i="51"/>
  <c r="AF86" i="51"/>
  <c r="AG86" i="51" s="1"/>
  <c r="AK86" i="51"/>
  <c r="AM86" i="51"/>
  <c r="T87" i="51"/>
  <c r="AD87" i="51" s="1"/>
  <c r="V87" i="51"/>
  <c r="Y87" i="51"/>
  <c r="AF87" i="51"/>
  <c r="AG87" i="51"/>
  <c r="AH87" i="51"/>
  <c r="AI87" i="51" s="1"/>
  <c r="AK87" i="51"/>
  <c r="AM87" i="51"/>
  <c r="T88" i="51"/>
  <c r="V88" i="51"/>
  <c r="Y88" i="51"/>
  <c r="AF88" i="51"/>
  <c r="AG88" i="51" s="1"/>
  <c r="AK88" i="51"/>
  <c r="AM88" i="51"/>
  <c r="T89" i="51"/>
  <c r="AH89" i="51" s="1"/>
  <c r="AI89" i="51" s="1"/>
  <c r="V89" i="51"/>
  <c r="Y89" i="51"/>
  <c r="AF89" i="51"/>
  <c r="AG89" i="51" s="1"/>
  <c r="AK89" i="51"/>
  <c r="T90" i="51"/>
  <c r="AH90" i="51" s="1"/>
  <c r="AI90" i="51" s="1"/>
  <c r="V90" i="51"/>
  <c r="Y90" i="51"/>
  <c r="AE90" i="51"/>
  <c r="AF90" i="51"/>
  <c r="AG90" i="51" s="1"/>
  <c r="AK90" i="51"/>
  <c r="T91" i="51"/>
  <c r="V91" i="51"/>
  <c r="Y91" i="51"/>
  <c r="AF91" i="51"/>
  <c r="AG91" i="51" s="1"/>
  <c r="AK91" i="51"/>
  <c r="AM91" i="51"/>
  <c r="T92" i="51"/>
  <c r="AE92" i="51" s="1"/>
  <c r="V92" i="51"/>
  <c r="Y92" i="51"/>
  <c r="AF92" i="51"/>
  <c r="AG92" i="51" s="1"/>
  <c r="AK92" i="51"/>
  <c r="AM92" i="51"/>
  <c r="T93" i="51"/>
  <c r="AH93" i="51" s="1"/>
  <c r="AI93" i="51" s="1"/>
  <c r="V93" i="51"/>
  <c r="Y93" i="51"/>
  <c r="AE93" i="51"/>
  <c r="AF93" i="51"/>
  <c r="AG93" i="51"/>
  <c r="AK93" i="51"/>
  <c r="AM93" i="51"/>
  <c r="T94" i="51"/>
  <c r="V94" i="51"/>
  <c r="Y94" i="51"/>
  <c r="AF94" i="51"/>
  <c r="AG94" i="51" s="1"/>
  <c r="AK94" i="51"/>
  <c r="AM94" i="51"/>
  <c r="T95" i="51"/>
  <c r="AH95" i="51" s="1"/>
  <c r="AI95" i="51" s="1"/>
  <c r="V95" i="51"/>
  <c r="Y95" i="51"/>
  <c r="AF95" i="51"/>
  <c r="AG95" i="51" s="1"/>
  <c r="AK95" i="51"/>
  <c r="AM95" i="51"/>
  <c r="T96" i="51"/>
  <c r="V96" i="51"/>
  <c r="Y96" i="51"/>
  <c r="AF96" i="51"/>
  <c r="AG96" i="51" s="1"/>
  <c r="AK96" i="51"/>
  <c r="AM96" i="51"/>
  <c r="T97" i="51"/>
  <c r="V97" i="51"/>
  <c r="Y97" i="51"/>
  <c r="AF97" i="51"/>
  <c r="AG97" i="51" s="1"/>
  <c r="AK97" i="51"/>
  <c r="AM97" i="51"/>
  <c r="T98" i="51"/>
  <c r="AE98" i="51" s="1"/>
  <c r="V98" i="51"/>
  <c r="Y98" i="51"/>
  <c r="AF98" i="51"/>
  <c r="AG98" i="51" s="1"/>
  <c r="AK98" i="51"/>
  <c r="AM98" i="51"/>
  <c r="T99" i="51"/>
  <c r="AH99" i="51" s="1"/>
  <c r="AI99" i="51" s="1"/>
  <c r="V99" i="51"/>
  <c r="Y99" i="51"/>
  <c r="AF99" i="51"/>
  <c r="AG99" i="51" s="1"/>
  <c r="AK99" i="51"/>
  <c r="AM99" i="51"/>
  <c r="T100" i="51"/>
  <c r="V100" i="51"/>
  <c r="Y100" i="51"/>
  <c r="AF100" i="51"/>
  <c r="AG100" i="51" s="1"/>
  <c r="AK100" i="51"/>
  <c r="AM100" i="51"/>
  <c r="T101" i="51"/>
  <c r="AH101" i="51" s="1"/>
  <c r="AI101" i="51" s="1"/>
  <c r="V101" i="51"/>
  <c r="Y101" i="51"/>
  <c r="AF101" i="51"/>
  <c r="AG101" i="51" s="1"/>
  <c r="AJ101" i="51" s="1"/>
  <c r="AK101" i="51"/>
  <c r="AM101" i="51"/>
  <c r="T102" i="51"/>
  <c r="AD102" i="51" s="1"/>
  <c r="V102" i="51"/>
  <c r="Y102" i="51"/>
  <c r="AF102" i="51"/>
  <c r="AG102" i="51"/>
  <c r="AK102" i="51"/>
  <c r="AM102" i="51"/>
  <c r="T103" i="51"/>
  <c r="V103" i="51"/>
  <c r="Y103" i="51"/>
  <c r="AF103" i="51"/>
  <c r="AG103" i="51" s="1"/>
  <c r="AK103" i="51"/>
  <c r="AM103" i="51"/>
  <c r="T104" i="51"/>
  <c r="AE104" i="51" s="1"/>
  <c r="V104" i="51"/>
  <c r="Y104" i="51"/>
  <c r="AF104" i="51"/>
  <c r="AG104" i="51" s="1"/>
  <c r="AK104" i="51"/>
  <c r="AM104" i="51"/>
  <c r="T105" i="51"/>
  <c r="AD105" i="51" s="1"/>
  <c r="V105" i="51"/>
  <c r="Y105" i="51"/>
  <c r="AF105" i="51"/>
  <c r="AG105" i="51"/>
  <c r="AK105" i="51"/>
  <c r="AM105" i="51"/>
  <c r="T106" i="51"/>
  <c r="AD106" i="51" s="1"/>
  <c r="V106" i="51"/>
  <c r="Y106" i="51"/>
  <c r="AF106" i="51"/>
  <c r="AG106" i="51" s="1"/>
  <c r="AK106" i="51"/>
  <c r="AM106" i="51"/>
  <c r="T107" i="51"/>
  <c r="AE107" i="51" s="1"/>
  <c r="V107" i="51"/>
  <c r="Y107" i="51"/>
  <c r="AF107" i="51"/>
  <c r="AG107" i="51"/>
  <c r="AK107" i="51"/>
  <c r="AM107" i="51"/>
  <c r="T108" i="51"/>
  <c r="AD108" i="51" s="1"/>
  <c r="V108" i="51"/>
  <c r="Y108" i="51"/>
  <c r="AF108" i="51"/>
  <c r="AG108" i="51" s="1"/>
  <c r="AK108" i="51"/>
  <c r="AM108" i="51"/>
  <c r="T109" i="51"/>
  <c r="V109" i="51"/>
  <c r="Y109" i="51"/>
  <c r="AF109" i="51"/>
  <c r="AG109" i="51" s="1"/>
  <c r="AK109" i="51"/>
  <c r="AM109" i="51"/>
  <c r="T110" i="51"/>
  <c r="AE110" i="51" s="1"/>
  <c r="V110" i="51"/>
  <c r="Y110" i="51"/>
  <c r="AD110" i="51"/>
  <c r="AF110" i="51"/>
  <c r="AG110" i="51" s="1"/>
  <c r="AK110" i="51"/>
  <c r="AM110" i="51"/>
  <c r="T111" i="51"/>
  <c r="AE111" i="51" s="1"/>
  <c r="V111" i="51"/>
  <c r="Y111" i="51"/>
  <c r="AD111" i="51"/>
  <c r="AF111" i="51"/>
  <c r="AG111" i="51" s="1"/>
  <c r="AH111" i="51"/>
  <c r="AI111" i="51" s="1"/>
  <c r="AK111" i="51"/>
  <c r="AM111" i="51"/>
  <c r="T112" i="51"/>
  <c r="V112" i="51"/>
  <c r="Y112" i="51"/>
  <c r="AF112" i="51"/>
  <c r="AG112" i="51" s="1"/>
  <c r="AK112" i="51"/>
  <c r="AM112" i="51"/>
  <c r="T113" i="51"/>
  <c r="AH113" i="51" s="1"/>
  <c r="AI113" i="51" s="1"/>
  <c r="V113" i="51"/>
  <c r="Y113" i="51"/>
  <c r="AF113" i="51"/>
  <c r="AG113" i="51" s="1"/>
  <c r="AK113" i="51"/>
  <c r="AM113" i="51"/>
  <c r="T114" i="51"/>
  <c r="AH114" i="51" s="1"/>
  <c r="AI114" i="51" s="1"/>
  <c r="V114" i="51"/>
  <c r="Y114" i="51"/>
  <c r="AD114" i="51"/>
  <c r="AE114" i="51"/>
  <c r="AF114" i="51"/>
  <c r="AG114" i="51" s="1"/>
  <c r="AK114" i="51"/>
  <c r="AM114" i="51"/>
  <c r="T115" i="51"/>
  <c r="V115" i="51"/>
  <c r="Y115" i="51"/>
  <c r="AE115" i="51"/>
  <c r="AF115" i="51"/>
  <c r="AG115" i="51" s="1"/>
  <c r="AK115" i="51"/>
  <c r="AM115" i="51"/>
  <c r="T116" i="51"/>
  <c r="V116" i="51"/>
  <c r="Y116" i="51"/>
  <c r="AD116" i="51"/>
  <c r="AF116" i="51"/>
  <c r="AG116" i="51" s="1"/>
  <c r="AK116" i="51"/>
  <c r="AM116" i="51"/>
  <c r="T117" i="51"/>
  <c r="AE117" i="51" s="1"/>
  <c r="V117" i="51"/>
  <c r="Y117" i="51"/>
  <c r="AF117" i="51"/>
  <c r="AG117" i="51" s="1"/>
  <c r="AK117" i="51"/>
  <c r="AM117" i="51"/>
  <c r="T118" i="51"/>
  <c r="V118" i="51"/>
  <c r="Y118" i="51"/>
  <c r="AF118" i="51"/>
  <c r="AG118" i="51" s="1"/>
  <c r="AK118" i="51"/>
  <c r="AM118" i="51"/>
  <c r="T119" i="51"/>
  <c r="AH119" i="51" s="1"/>
  <c r="AI119" i="51" s="1"/>
  <c r="V119" i="51"/>
  <c r="Y119" i="51"/>
  <c r="AE119" i="51"/>
  <c r="AF119" i="51"/>
  <c r="AG119" i="51" s="1"/>
  <c r="AK119" i="51"/>
  <c r="AM119" i="51"/>
  <c r="T120" i="51"/>
  <c r="V120" i="51"/>
  <c r="Y120" i="51"/>
  <c r="AF120" i="51"/>
  <c r="AG120" i="51" s="1"/>
  <c r="AK120" i="51"/>
  <c r="AM120" i="51"/>
  <c r="T121" i="51"/>
  <c r="AE121" i="51" s="1"/>
  <c r="V121" i="51"/>
  <c r="Y121" i="51"/>
  <c r="AF121" i="51"/>
  <c r="AG121" i="51" s="1"/>
  <c r="AK121" i="51"/>
  <c r="AM121" i="51"/>
  <c r="T122" i="51"/>
  <c r="AE122" i="51" s="1"/>
  <c r="V122" i="51"/>
  <c r="Y122" i="51"/>
  <c r="AF122" i="51"/>
  <c r="AG122" i="51" s="1"/>
  <c r="AK122" i="51"/>
  <c r="AM122" i="51"/>
  <c r="T123" i="51"/>
  <c r="AE123" i="51" s="1"/>
  <c r="V123" i="51"/>
  <c r="Y123" i="51"/>
  <c r="AD123" i="51"/>
  <c r="AF123" i="51"/>
  <c r="AG123" i="51" s="1"/>
  <c r="AK123" i="51"/>
  <c r="AM123" i="51"/>
  <c r="T124" i="51"/>
  <c r="V124" i="51"/>
  <c r="Y124" i="51"/>
  <c r="AF124" i="51"/>
  <c r="AG124" i="51" s="1"/>
  <c r="AK124" i="51"/>
  <c r="AM124" i="51"/>
  <c r="T125" i="51"/>
  <c r="AH125" i="51" s="1"/>
  <c r="AI125" i="51" s="1"/>
  <c r="V125" i="51"/>
  <c r="Y125" i="51"/>
  <c r="AD125" i="51"/>
  <c r="AF125" i="51"/>
  <c r="AG125" i="51" s="1"/>
  <c r="AK125" i="51"/>
  <c r="AM125" i="51"/>
  <c r="T126" i="51"/>
  <c r="AD126" i="51" s="1"/>
  <c r="V126" i="51"/>
  <c r="Y126" i="51"/>
  <c r="AF126" i="51"/>
  <c r="AG126" i="51" s="1"/>
  <c r="AK126" i="51"/>
  <c r="AM126" i="51"/>
  <c r="T127" i="51"/>
  <c r="AE127" i="51" s="1"/>
  <c r="V127" i="51"/>
  <c r="Y127" i="51"/>
  <c r="AF127" i="51"/>
  <c r="AG127" i="51" s="1"/>
  <c r="AK127" i="51"/>
  <c r="AM127" i="51"/>
  <c r="T128" i="51"/>
  <c r="V128" i="51"/>
  <c r="Y128" i="51"/>
  <c r="AF128" i="51"/>
  <c r="AG128" i="51" s="1"/>
  <c r="AK128" i="51"/>
  <c r="AM128" i="51"/>
  <c r="T129" i="51"/>
  <c r="AD129" i="51" s="1"/>
  <c r="V129" i="51"/>
  <c r="Y129" i="51"/>
  <c r="AF129" i="51"/>
  <c r="AG129" i="51" s="1"/>
  <c r="AK129" i="51"/>
  <c r="AM129" i="51"/>
  <c r="T130" i="51"/>
  <c r="AE130" i="51" s="1"/>
  <c r="V130" i="51"/>
  <c r="Y130" i="51"/>
  <c r="AF130" i="51"/>
  <c r="AG130" i="51" s="1"/>
  <c r="AK130" i="51"/>
  <c r="AM130" i="51"/>
  <c r="T131" i="51"/>
  <c r="AH131" i="51" s="1"/>
  <c r="AI131" i="51" s="1"/>
  <c r="V131" i="51"/>
  <c r="Y131" i="51"/>
  <c r="AF131" i="51"/>
  <c r="AG131" i="51" s="1"/>
  <c r="AK131" i="51"/>
  <c r="AM131" i="51"/>
  <c r="T132" i="51"/>
  <c r="AH132" i="51" s="1"/>
  <c r="AI132" i="51" s="1"/>
  <c r="V132" i="51"/>
  <c r="Y132" i="51"/>
  <c r="AE132" i="51"/>
  <c r="AF132" i="51"/>
  <c r="AG132" i="51" s="1"/>
  <c r="AK132" i="51"/>
  <c r="AM132" i="51"/>
  <c r="T133" i="51"/>
  <c r="AD133" i="51" s="1"/>
  <c r="V133" i="51"/>
  <c r="Y133" i="51"/>
  <c r="AF133" i="51"/>
  <c r="AG133" i="51" s="1"/>
  <c r="AH133" i="51"/>
  <c r="AI133" i="51" s="1"/>
  <c r="AK133" i="51"/>
  <c r="AM133" i="51"/>
  <c r="T134" i="51"/>
  <c r="AE134" i="51" s="1"/>
  <c r="V134" i="51"/>
  <c r="Y134" i="51"/>
  <c r="AF134" i="51"/>
  <c r="AG134" i="51" s="1"/>
  <c r="AK134" i="51"/>
  <c r="AM134" i="51"/>
  <c r="T135" i="51"/>
  <c r="AD135" i="51" s="1"/>
  <c r="V135" i="51"/>
  <c r="Y135" i="51"/>
  <c r="AF135" i="51"/>
  <c r="AG135" i="51" s="1"/>
  <c r="AH135" i="51"/>
  <c r="AI135" i="51" s="1"/>
  <c r="AK135" i="51"/>
  <c r="AM135" i="51"/>
  <c r="T136" i="51"/>
  <c r="AE136" i="51" s="1"/>
  <c r="V136" i="51"/>
  <c r="Y136" i="51"/>
  <c r="AF136" i="51"/>
  <c r="AG136" i="51" s="1"/>
  <c r="AK136" i="51"/>
  <c r="AM136" i="51"/>
  <c r="T137" i="51"/>
  <c r="V137" i="51"/>
  <c r="Y137" i="51"/>
  <c r="AF137" i="51"/>
  <c r="AG137" i="51" s="1"/>
  <c r="AK137" i="51"/>
  <c r="AM137" i="51"/>
  <c r="T138" i="51"/>
  <c r="AH138" i="51" s="1"/>
  <c r="AI138" i="51" s="1"/>
  <c r="V138" i="51"/>
  <c r="Y138" i="51"/>
  <c r="AD138" i="51"/>
  <c r="AE138" i="51"/>
  <c r="AF138" i="51"/>
  <c r="AG138" i="51" s="1"/>
  <c r="AK138" i="51"/>
  <c r="AM138" i="51"/>
  <c r="T139" i="51"/>
  <c r="AD139" i="51" s="1"/>
  <c r="V139" i="51"/>
  <c r="Y139" i="51"/>
  <c r="AF139" i="51"/>
  <c r="AG139" i="51" s="1"/>
  <c r="AK139" i="51"/>
  <c r="AM139" i="51"/>
  <c r="T140" i="51"/>
  <c r="AE140" i="51" s="1"/>
  <c r="V140" i="51"/>
  <c r="Y140" i="51"/>
  <c r="AF140" i="51"/>
  <c r="AG140" i="51" s="1"/>
  <c r="AK140" i="51"/>
  <c r="AM140" i="51"/>
  <c r="T141" i="51"/>
  <c r="AH141" i="51" s="1"/>
  <c r="AI141" i="51" s="1"/>
  <c r="V141" i="51"/>
  <c r="Y141" i="51"/>
  <c r="AE141" i="51"/>
  <c r="AF141" i="51"/>
  <c r="AG141" i="51" s="1"/>
  <c r="AJ141" i="51" s="1"/>
  <c r="AK141" i="51"/>
  <c r="AM141" i="51"/>
  <c r="T142" i="51"/>
  <c r="V142" i="51"/>
  <c r="Y142" i="51"/>
  <c r="AF142" i="51"/>
  <c r="AG142" i="51" s="1"/>
  <c r="AK142" i="51"/>
  <c r="AM142" i="51"/>
  <c r="T143" i="51"/>
  <c r="AE143" i="51" s="1"/>
  <c r="V143" i="51"/>
  <c r="Y143" i="51"/>
  <c r="AF143" i="51"/>
  <c r="AG143" i="51" s="1"/>
  <c r="AK143" i="51"/>
  <c r="AM143" i="51"/>
  <c r="T144" i="51"/>
  <c r="AE144" i="51" s="1"/>
  <c r="V144" i="51"/>
  <c r="Y144" i="51"/>
  <c r="AF144" i="51"/>
  <c r="AG144" i="51"/>
  <c r="AK144" i="51"/>
  <c r="AM144" i="51"/>
  <c r="T145" i="51"/>
  <c r="V145" i="51"/>
  <c r="Y145" i="51"/>
  <c r="AF145" i="51"/>
  <c r="AG145" i="51" s="1"/>
  <c r="AK145" i="51"/>
  <c r="AM145" i="51"/>
  <c r="T146" i="51"/>
  <c r="AE146" i="51" s="1"/>
  <c r="V146" i="51"/>
  <c r="Y146" i="51"/>
  <c r="AF146" i="51"/>
  <c r="AG146" i="51" s="1"/>
  <c r="AK146" i="51"/>
  <c r="AM146" i="51"/>
  <c r="T147" i="51"/>
  <c r="AE147" i="51" s="1"/>
  <c r="V147" i="51"/>
  <c r="Y147" i="51"/>
  <c r="AF147" i="51"/>
  <c r="AG147" i="51" s="1"/>
  <c r="AK147" i="51"/>
  <c r="AM147" i="51"/>
  <c r="T148" i="51"/>
  <c r="V148" i="51"/>
  <c r="Y148" i="51"/>
  <c r="AE148" i="51"/>
  <c r="AF148" i="51"/>
  <c r="AG148" i="51" s="1"/>
  <c r="AK148" i="51"/>
  <c r="AM148" i="51"/>
  <c r="T149" i="51"/>
  <c r="V149" i="51"/>
  <c r="Y149" i="51"/>
  <c r="AF149" i="51"/>
  <c r="AG149" i="51" s="1"/>
  <c r="AK149" i="51"/>
  <c r="AM149" i="51"/>
  <c r="T150" i="51"/>
  <c r="AD150" i="51" s="1"/>
  <c r="V150" i="51"/>
  <c r="Y150" i="51"/>
  <c r="AF150" i="51"/>
  <c r="AG150" i="51" s="1"/>
  <c r="AH150" i="51"/>
  <c r="AI150" i="51" s="1"/>
  <c r="AK150" i="51"/>
  <c r="AM150" i="51"/>
  <c r="T151" i="51"/>
  <c r="AD151" i="51" s="1"/>
  <c r="V151" i="51"/>
  <c r="Y151" i="51"/>
  <c r="AE151" i="51"/>
  <c r="AF151" i="51"/>
  <c r="AG151" i="51" s="1"/>
  <c r="AK151" i="51"/>
  <c r="AM151" i="51"/>
  <c r="T152" i="51"/>
  <c r="V152" i="51"/>
  <c r="Y152" i="51"/>
  <c r="AD152" i="51"/>
  <c r="AF152" i="51"/>
  <c r="AG152" i="51" s="1"/>
  <c r="AK152" i="51"/>
  <c r="AM152" i="51"/>
  <c r="T153" i="51"/>
  <c r="AD153" i="51" s="1"/>
  <c r="V153" i="51"/>
  <c r="Y153" i="51"/>
  <c r="AF153" i="51"/>
  <c r="AG153" i="51"/>
  <c r="AK153" i="51"/>
  <c r="AM153" i="51"/>
  <c r="T154" i="51"/>
  <c r="AH154" i="51" s="1"/>
  <c r="AI154" i="51" s="1"/>
  <c r="V154" i="51"/>
  <c r="Y154" i="51"/>
  <c r="AF154" i="51"/>
  <c r="AG154" i="51" s="1"/>
  <c r="AK154" i="51"/>
  <c r="AM154" i="51"/>
  <c r="T155" i="51"/>
  <c r="AE155" i="51" s="1"/>
  <c r="V155" i="51"/>
  <c r="Y155" i="51"/>
  <c r="AF155" i="51"/>
  <c r="AG155" i="51" s="1"/>
  <c r="AK155" i="51"/>
  <c r="AM155" i="51"/>
  <c r="T156" i="51"/>
  <c r="AD156" i="51" s="1"/>
  <c r="V156" i="51"/>
  <c r="Y156" i="51"/>
  <c r="AF156" i="51"/>
  <c r="AG156" i="51"/>
  <c r="AK156" i="51"/>
  <c r="AM156" i="51"/>
  <c r="T157" i="51"/>
  <c r="V157" i="51"/>
  <c r="Y157" i="51"/>
  <c r="AF157" i="51"/>
  <c r="AG157" i="51" s="1"/>
  <c r="AK157" i="51"/>
  <c r="AM157" i="51"/>
  <c r="T158" i="51"/>
  <c r="AE158" i="51" s="1"/>
  <c r="V158" i="51"/>
  <c r="Y158" i="51"/>
  <c r="AF158" i="51"/>
  <c r="AG158" i="51" s="1"/>
  <c r="AK158" i="51"/>
  <c r="AM158" i="51"/>
  <c r="T159" i="51"/>
  <c r="AD159" i="51" s="1"/>
  <c r="V159" i="51"/>
  <c r="Y159" i="51"/>
  <c r="AF159" i="51"/>
  <c r="AG159" i="51" s="1"/>
  <c r="AH159" i="51"/>
  <c r="AI159" i="51" s="1"/>
  <c r="AK159" i="51"/>
  <c r="AM159" i="51"/>
  <c r="T160" i="51"/>
  <c r="AD160" i="51" s="1"/>
  <c r="V160" i="51"/>
  <c r="Y160" i="51"/>
  <c r="AF160" i="51"/>
  <c r="AG160" i="51" s="1"/>
  <c r="AK160" i="51"/>
  <c r="AM160" i="51"/>
  <c r="T161" i="51"/>
  <c r="V161" i="51"/>
  <c r="Y161" i="51"/>
  <c r="AF161" i="51"/>
  <c r="AG161" i="51" s="1"/>
  <c r="AK161" i="51"/>
  <c r="AM161" i="51"/>
  <c r="T162" i="51"/>
  <c r="AD162" i="51" s="1"/>
  <c r="V162" i="51"/>
  <c r="Y162" i="51"/>
  <c r="AF162" i="51"/>
  <c r="AG162" i="51" s="1"/>
  <c r="AK162" i="51"/>
  <c r="AM162" i="51"/>
  <c r="T163" i="51"/>
  <c r="AD163" i="51" s="1"/>
  <c r="V163" i="51"/>
  <c r="Y163" i="51"/>
  <c r="AF163" i="51"/>
  <c r="AG163" i="51" s="1"/>
  <c r="AK163" i="51"/>
  <c r="AM163" i="51"/>
  <c r="T164" i="51"/>
  <c r="AE164" i="51" s="1"/>
  <c r="V164" i="51"/>
  <c r="Y164" i="51"/>
  <c r="AF164" i="51"/>
  <c r="AG164" i="51" s="1"/>
  <c r="AH164" i="51"/>
  <c r="AI164" i="51" s="1"/>
  <c r="AK164" i="51"/>
  <c r="AM164" i="51"/>
  <c r="T165" i="51"/>
  <c r="AH165" i="51" s="1"/>
  <c r="AI165" i="51" s="1"/>
  <c r="V165" i="51"/>
  <c r="Y165" i="51"/>
  <c r="AE165" i="51"/>
  <c r="AF165" i="51"/>
  <c r="AG165" i="51" s="1"/>
  <c r="AK165" i="51"/>
  <c r="AM165" i="51"/>
  <c r="T166" i="51"/>
  <c r="AD166" i="51" s="1"/>
  <c r="V166" i="51"/>
  <c r="Y166" i="51"/>
  <c r="AF166" i="51"/>
  <c r="AG166" i="51" s="1"/>
  <c r="AK166" i="51"/>
  <c r="AM166" i="51"/>
  <c r="T167" i="51"/>
  <c r="V167" i="51"/>
  <c r="Y167" i="51"/>
  <c r="AF167" i="51"/>
  <c r="AG167" i="51" s="1"/>
  <c r="AK167" i="51"/>
  <c r="AM167" i="51"/>
  <c r="T168" i="51"/>
  <c r="AE168" i="51" s="1"/>
  <c r="V168" i="51"/>
  <c r="Y168" i="51"/>
  <c r="AF168" i="51"/>
  <c r="AG168" i="51" s="1"/>
  <c r="AK168" i="51"/>
  <c r="AM168" i="51"/>
  <c r="T169" i="51"/>
  <c r="AD169" i="51" s="1"/>
  <c r="V169" i="51"/>
  <c r="Y169" i="51"/>
  <c r="AF169" i="51"/>
  <c r="AG169" i="51" s="1"/>
  <c r="AH169" i="51"/>
  <c r="AI169" i="51" s="1"/>
  <c r="AK169" i="51"/>
  <c r="AM169" i="51"/>
  <c r="T170" i="51"/>
  <c r="AD170" i="51" s="1"/>
  <c r="V170" i="51"/>
  <c r="Y170" i="51"/>
  <c r="AF170" i="51"/>
  <c r="AG170" i="51" s="1"/>
  <c r="AK170" i="51"/>
  <c r="AM170" i="51"/>
  <c r="T171" i="51"/>
  <c r="V171" i="51"/>
  <c r="Y171" i="51"/>
  <c r="AF171" i="51"/>
  <c r="AG171" i="51" s="1"/>
  <c r="AK171" i="51"/>
  <c r="AM171" i="51"/>
  <c r="T172" i="51"/>
  <c r="V172" i="51"/>
  <c r="Y172" i="51"/>
  <c r="AF172" i="51"/>
  <c r="AG172" i="51" s="1"/>
  <c r="AK172" i="51"/>
  <c r="AM172" i="51"/>
  <c r="T173" i="51"/>
  <c r="AD173" i="51" s="1"/>
  <c r="V173" i="51"/>
  <c r="Y173" i="51"/>
  <c r="AF173" i="51"/>
  <c r="AG173" i="51" s="1"/>
  <c r="AK173" i="51"/>
  <c r="AM173" i="51"/>
  <c r="T174" i="51"/>
  <c r="AD174" i="51" s="1"/>
  <c r="V174" i="51"/>
  <c r="Y174" i="51"/>
  <c r="AF174" i="51"/>
  <c r="AG174" i="51" s="1"/>
  <c r="AK174" i="51"/>
  <c r="AM174" i="51"/>
  <c r="T175" i="51"/>
  <c r="V175" i="51"/>
  <c r="Y175" i="51"/>
  <c r="AF175" i="51"/>
  <c r="AG175" i="51" s="1"/>
  <c r="AK175" i="51"/>
  <c r="AM175" i="51"/>
  <c r="T176" i="51"/>
  <c r="AD176" i="51" s="1"/>
  <c r="V176" i="51"/>
  <c r="Y176" i="51"/>
  <c r="AE176" i="51"/>
  <c r="AF176" i="51"/>
  <c r="AG176" i="51" s="1"/>
  <c r="AH176" i="51"/>
  <c r="AI176" i="51" s="1"/>
  <c r="AK176" i="51"/>
  <c r="AM176" i="51"/>
  <c r="T177" i="51"/>
  <c r="AD177" i="51" s="1"/>
  <c r="V177" i="51"/>
  <c r="Y177" i="51"/>
  <c r="AF177" i="51"/>
  <c r="AG177" i="51" s="1"/>
  <c r="AH177" i="51"/>
  <c r="AI177" i="51" s="1"/>
  <c r="AK177" i="51"/>
  <c r="AM177" i="51"/>
  <c r="T178" i="51"/>
  <c r="V178" i="51"/>
  <c r="Y178" i="51"/>
  <c r="AF178" i="51"/>
  <c r="AG178" i="51" s="1"/>
  <c r="AK178" i="51"/>
  <c r="AM178" i="51"/>
  <c r="T179" i="51"/>
  <c r="AD179" i="51" s="1"/>
  <c r="V179" i="51"/>
  <c r="Y179" i="51"/>
  <c r="AE179" i="51"/>
  <c r="AF179" i="51"/>
  <c r="AG179" i="51" s="1"/>
  <c r="AJ179" i="51" s="1"/>
  <c r="AH179" i="51"/>
  <c r="AI179" i="51" s="1"/>
  <c r="AK179" i="51"/>
  <c r="AM179" i="51"/>
  <c r="T180" i="51"/>
  <c r="AD180" i="51" s="1"/>
  <c r="V180" i="51"/>
  <c r="Y180" i="51"/>
  <c r="AF180" i="51"/>
  <c r="AG180" i="51" s="1"/>
  <c r="AH180" i="51"/>
  <c r="AI180" i="51" s="1"/>
  <c r="AK180" i="51"/>
  <c r="AM180" i="51"/>
  <c r="T181" i="51"/>
  <c r="AE181" i="51" s="1"/>
  <c r="V181" i="51"/>
  <c r="Y181" i="51"/>
  <c r="AF181" i="51"/>
  <c r="AG181" i="51" s="1"/>
  <c r="AK181" i="51"/>
  <c r="AM181" i="51"/>
  <c r="T182" i="51"/>
  <c r="AD182" i="51" s="1"/>
  <c r="V182" i="51"/>
  <c r="Y182" i="51"/>
  <c r="AF182" i="51"/>
  <c r="AG182" i="51" s="1"/>
  <c r="AK182" i="51"/>
  <c r="AM182" i="51"/>
  <c r="T183" i="51"/>
  <c r="V183" i="51"/>
  <c r="Y183" i="51"/>
  <c r="AF183" i="51"/>
  <c r="AG183" i="51" s="1"/>
  <c r="AK183" i="51"/>
  <c r="AM183" i="51"/>
  <c r="T184" i="51"/>
  <c r="V184" i="51"/>
  <c r="Y184" i="51"/>
  <c r="AF184" i="51"/>
  <c r="AG184" i="51" s="1"/>
  <c r="AK184" i="51"/>
  <c r="AM184" i="51"/>
  <c r="T185" i="51"/>
  <c r="AD185" i="51" s="1"/>
  <c r="V185" i="51"/>
  <c r="Y185" i="51"/>
  <c r="AE185" i="51"/>
  <c r="AF185" i="51"/>
  <c r="AG185" i="51" s="1"/>
  <c r="AK185" i="51"/>
  <c r="AM185" i="51"/>
  <c r="T186" i="51"/>
  <c r="AD186" i="51" s="1"/>
  <c r="V186" i="51"/>
  <c r="Y186" i="51"/>
  <c r="AF186" i="51"/>
  <c r="AG186" i="51" s="1"/>
  <c r="AK186" i="51"/>
  <c r="AM186" i="51"/>
  <c r="T187" i="51"/>
  <c r="V187" i="51"/>
  <c r="Y187" i="51"/>
  <c r="AF187" i="51"/>
  <c r="AG187" i="51" s="1"/>
  <c r="AK187" i="51"/>
  <c r="AM187" i="51"/>
  <c r="T188" i="51"/>
  <c r="AH188" i="51" s="1"/>
  <c r="AI188" i="51" s="1"/>
  <c r="V188" i="51"/>
  <c r="Y188" i="51"/>
  <c r="AF188" i="51"/>
  <c r="AG188" i="51" s="1"/>
  <c r="AK188" i="51"/>
  <c r="AM188" i="51"/>
  <c r="T189" i="51"/>
  <c r="AD189" i="51" s="1"/>
  <c r="V189" i="51"/>
  <c r="Y189" i="51"/>
  <c r="AF189" i="51"/>
  <c r="AG189" i="51" s="1"/>
  <c r="AK189" i="51"/>
  <c r="AM189" i="51"/>
  <c r="T190" i="51"/>
  <c r="V190" i="51"/>
  <c r="Y190" i="51"/>
  <c r="AF190" i="51"/>
  <c r="AG190" i="51" s="1"/>
  <c r="AK190" i="51"/>
  <c r="AM190" i="51"/>
  <c r="T191" i="51"/>
  <c r="AD191" i="51" s="1"/>
  <c r="V191" i="51"/>
  <c r="Y191" i="51"/>
  <c r="AF191" i="51"/>
  <c r="AG191" i="51" s="1"/>
  <c r="AK191" i="51"/>
  <c r="AM191" i="51"/>
  <c r="T192" i="51"/>
  <c r="V192" i="51"/>
  <c r="Y192" i="51"/>
  <c r="AF192" i="51"/>
  <c r="AG192" i="51" s="1"/>
  <c r="AK192" i="51"/>
  <c r="AM192" i="51"/>
  <c r="AD181" i="51" l="1"/>
  <c r="AL169" i="51"/>
  <c r="AD168" i="51"/>
  <c r="AN168" i="51" s="1"/>
  <c r="AD165" i="51"/>
  <c r="AD117" i="51"/>
  <c r="AJ113" i="51"/>
  <c r="AE108" i="51"/>
  <c r="AN108" i="51" s="1"/>
  <c r="AD104" i="51"/>
  <c r="AN104" i="51" s="1"/>
  <c r="AD86" i="51"/>
  <c r="AE83" i="51"/>
  <c r="AD78" i="51"/>
  <c r="AJ168" i="51"/>
  <c r="AH163" i="51"/>
  <c r="AI163" i="51" s="1"/>
  <c r="AE159" i="51"/>
  <c r="AE156" i="51"/>
  <c r="AN156" i="51" s="1"/>
  <c r="AH151" i="51"/>
  <c r="AI151" i="51" s="1"/>
  <c r="AL151" i="51" s="1"/>
  <c r="AD144" i="51"/>
  <c r="AD141" i="51"/>
  <c r="AD90" i="51"/>
  <c r="AE75" i="51"/>
  <c r="AH181" i="51"/>
  <c r="AI181" i="51" s="1"/>
  <c r="AJ181" i="51" s="1"/>
  <c r="AH168" i="51"/>
  <c r="AI168" i="51" s="1"/>
  <c r="AJ165" i="51"/>
  <c r="AD119" i="51"/>
  <c r="AN119" i="51" s="1"/>
  <c r="AH108" i="51"/>
  <c r="AI108" i="51" s="1"/>
  <c r="AJ108" i="51" s="1"/>
  <c r="AH107" i="51"/>
  <c r="AI107" i="51" s="1"/>
  <c r="AL107" i="51" s="1"/>
  <c r="AL95" i="51"/>
  <c r="AE81" i="51"/>
  <c r="AE87" i="51"/>
  <c r="AN87" i="51" s="1"/>
  <c r="AD83" i="51"/>
  <c r="AN83" i="51" s="1"/>
  <c r="AL181" i="51"/>
  <c r="AD158" i="51"/>
  <c r="AE150" i="51"/>
  <c r="AN150" i="51" s="1"/>
  <c r="AN141" i="51"/>
  <c r="AD101" i="51"/>
  <c r="AD93" i="51"/>
  <c r="AN176" i="51"/>
  <c r="AD80" i="51"/>
  <c r="AN80" i="51" s="1"/>
  <c r="AN144" i="51"/>
  <c r="AE131" i="51"/>
  <c r="AE182" i="51"/>
  <c r="AN182" i="51" s="1"/>
  <c r="AH170" i="51"/>
  <c r="AI170" i="51" s="1"/>
  <c r="AJ170" i="51" s="1"/>
  <c r="AE163" i="51"/>
  <c r="AN163" i="51" s="1"/>
  <c r="AD131" i="51"/>
  <c r="AD147" i="51"/>
  <c r="AN138" i="51"/>
  <c r="AE99" i="51"/>
  <c r="AE170" i="51"/>
  <c r="AD107" i="51"/>
  <c r="AN107" i="51" s="1"/>
  <c r="AD99" i="51"/>
  <c r="AN99" i="51" s="1"/>
  <c r="AH122" i="51"/>
  <c r="AI122" i="51" s="1"/>
  <c r="AJ122" i="51" s="1"/>
  <c r="AN114" i="51"/>
  <c r="AM90" i="51"/>
  <c r="AN90" i="51" s="1"/>
  <c r="AH185" i="51"/>
  <c r="AI185" i="51" s="1"/>
  <c r="AD122" i="51"/>
  <c r="AN122" i="51" s="1"/>
  <c r="AL114" i="51"/>
  <c r="AM78" i="51"/>
  <c r="AM89" i="51"/>
  <c r="AJ119" i="51"/>
  <c r="AN111" i="51"/>
  <c r="AN123" i="51"/>
  <c r="AJ114" i="51"/>
  <c r="AJ90" i="51"/>
  <c r="AJ131" i="51"/>
  <c r="AL131" i="51"/>
  <c r="AL164" i="51"/>
  <c r="AJ164" i="51"/>
  <c r="AL168" i="51"/>
  <c r="AJ177" i="51"/>
  <c r="AL180" i="51"/>
  <c r="AN93" i="51"/>
  <c r="AE177" i="51"/>
  <c r="AN170" i="51"/>
  <c r="AE135" i="51"/>
  <c r="AN135" i="51" s="1"/>
  <c r="AH182" i="51"/>
  <c r="AI182" i="51" s="1"/>
  <c r="AL182" i="51" s="1"/>
  <c r="AH156" i="51"/>
  <c r="AI156" i="51" s="1"/>
  <c r="AD155" i="51"/>
  <c r="AN155" i="51" s="1"/>
  <c r="AH139" i="51"/>
  <c r="AI139" i="51" s="1"/>
  <c r="AJ139" i="51" s="1"/>
  <c r="AN151" i="51"/>
  <c r="AH129" i="51"/>
  <c r="AI129" i="51" s="1"/>
  <c r="AJ129" i="51" s="1"/>
  <c r="AN179" i="51"/>
  <c r="AE169" i="51"/>
  <c r="AN169" i="51" s="1"/>
  <c r="AH153" i="51"/>
  <c r="AI153" i="51" s="1"/>
  <c r="AE139" i="51"/>
  <c r="AJ133" i="51"/>
  <c r="AH126" i="51"/>
  <c r="AI126" i="51" s="1"/>
  <c r="AN117" i="51"/>
  <c r="AH105" i="51"/>
  <c r="AI105" i="51" s="1"/>
  <c r="AJ105" i="51" s="1"/>
  <c r="AH102" i="51"/>
  <c r="AI102" i="51" s="1"/>
  <c r="AJ102" i="51" s="1"/>
  <c r="AN81" i="51"/>
  <c r="AH173" i="51"/>
  <c r="AI173" i="51" s="1"/>
  <c r="AL173" i="51" s="1"/>
  <c r="AH166" i="51"/>
  <c r="AI166" i="51" s="1"/>
  <c r="AL166" i="51" s="1"/>
  <c r="AN75" i="51"/>
  <c r="AJ87" i="51"/>
  <c r="AE188" i="51"/>
  <c r="AN165" i="51"/>
  <c r="AH147" i="51"/>
  <c r="AI147" i="51" s="1"/>
  <c r="AL147" i="51" s="1"/>
  <c r="AD146" i="51"/>
  <c r="AH144" i="51"/>
  <c r="AI144" i="51" s="1"/>
  <c r="AL144" i="51" s="1"/>
  <c r="AD143" i="51"/>
  <c r="AN143" i="51" s="1"/>
  <c r="AH130" i="51"/>
  <c r="AI130" i="51" s="1"/>
  <c r="AL130" i="51" s="1"/>
  <c r="AE129" i="51"/>
  <c r="AN129" i="51" s="1"/>
  <c r="AH123" i="51"/>
  <c r="AI123" i="51" s="1"/>
  <c r="AJ123" i="51" s="1"/>
  <c r="AH117" i="51"/>
  <c r="AI117" i="51" s="1"/>
  <c r="AL117" i="51" s="1"/>
  <c r="AH98" i="51"/>
  <c r="AI98" i="51" s="1"/>
  <c r="AJ98" i="51" s="1"/>
  <c r="AE95" i="51"/>
  <c r="AE191" i="51"/>
  <c r="AN191" i="51" s="1"/>
  <c r="AH189" i="51"/>
  <c r="AI189" i="51" s="1"/>
  <c r="AD188" i="51"/>
  <c r="AH186" i="51"/>
  <c r="AI186" i="51" s="1"/>
  <c r="AL186" i="51" s="1"/>
  <c r="AE166" i="51"/>
  <c r="AN166" i="51" s="1"/>
  <c r="AE153" i="51"/>
  <c r="AN153" i="51" s="1"/>
  <c r="AD140" i="51"/>
  <c r="AN139" i="51"/>
  <c r="AE126" i="51"/>
  <c r="AN126" i="51" s="1"/>
  <c r="AE105" i="51"/>
  <c r="AN105" i="51" s="1"/>
  <c r="AE102" i="51"/>
  <c r="AN102" i="51" s="1"/>
  <c r="AD95" i="51"/>
  <c r="AL89" i="51"/>
  <c r="AH191" i="51"/>
  <c r="AI191" i="51" s="1"/>
  <c r="AJ191" i="51" s="1"/>
  <c r="AE173" i="51"/>
  <c r="AN173" i="51" s="1"/>
  <c r="AD130" i="51"/>
  <c r="AN130" i="51" s="1"/>
  <c r="AD92" i="51"/>
  <c r="AN92" i="51" s="1"/>
  <c r="AL90" i="51"/>
  <c r="AE189" i="51"/>
  <c r="AN189" i="51" s="1"/>
  <c r="AN158" i="51"/>
  <c r="AL154" i="51"/>
  <c r="AD113" i="51"/>
  <c r="AH110" i="51"/>
  <c r="AI110" i="51" s="1"/>
  <c r="AL110" i="51" s="1"/>
  <c r="AJ107" i="51"/>
  <c r="AD98" i="51"/>
  <c r="AN98" i="51" s="1"/>
  <c r="AD89" i="51"/>
  <c r="AH86" i="51"/>
  <c r="AI86" i="51" s="1"/>
  <c r="AJ86" i="51" s="1"/>
  <c r="AL189" i="51"/>
  <c r="AD192" i="51"/>
  <c r="AE192" i="51"/>
  <c r="AH187" i="51"/>
  <c r="AI187" i="51" s="1"/>
  <c r="AL187" i="51" s="1"/>
  <c r="AD187" i="51"/>
  <c r="AE187" i="51"/>
  <c r="AL153" i="51"/>
  <c r="AJ153" i="51"/>
  <c r="AH192" i="51"/>
  <c r="AI192" i="51" s="1"/>
  <c r="AL192" i="51" s="1"/>
  <c r="AJ163" i="51"/>
  <c r="AL163" i="51"/>
  <c r="AD145" i="51"/>
  <c r="AE145" i="51"/>
  <c r="AH145" i="51"/>
  <c r="AI145" i="51" s="1"/>
  <c r="AJ145" i="51" s="1"/>
  <c r="AL176" i="51"/>
  <c r="AE172" i="51"/>
  <c r="AH172" i="51"/>
  <c r="AI172" i="51" s="1"/>
  <c r="AJ172" i="51" s="1"/>
  <c r="AH161" i="51"/>
  <c r="AI161" i="51" s="1"/>
  <c r="AJ161" i="51" s="1"/>
  <c r="AE161" i="51"/>
  <c r="AL191" i="51"/>
  <c r="AE190" i="51"/>
  <c r="AH190" i="51"/>
  <c r="AI190" i="51" s="1"/>
  <c r="AH174" i="51"/>
  <c r="AI174" i="51" s="1"/>
  <c r="AJ174" i="51" s="1"/>
  <c r="AJ173" i="51"/>
  <c r="AD142" i="51"/>
  <c r="AE142" i="51"/>
  <c r="AH142" i="51"/>
  <c r="AI142" i="51" s="1"/>
  <c r="AJ142" i="51" s="1"/>
  <c r="AN185" i="51"/>
  <c r="AD183" i="51"/>
  <c r="AH183" i="51"/>
  <c r="AI183" i="51" s="1"/>
  <c r="AJ183" i="51" s="1"/>
  <c r="AH149" i="51"/>
  <c r="AI149" i="51" s="1"/>
  <c r="AL149" i="51" s="1"/>
  <c r="AD149" i="51"/>
  <c r="AE149" i="51"/>
  <c r="AE184" i="51"/>
  <c r="AH184" i="51"/>
  <c r="AI184" i="51" s="1"/>
  <c r="AL184" i="51" s="1"/>
  <c r="AE174" i="51"/>
  <c r="AN174" i="51" s="1"/>
  <c r="AJ159" i="51"/>
  <c r="AL159" i="51"/>
  <c r="AD171" i="51"/>
  <c r="AH171" i="51"/>
  <c r="AI171" i="51" s="1"/>
  <c r="AJ171" i="51" s="1"/>
  <c r="AN177" i="51"/>
  <c r="AD172" i="51"/>
  <c r="AE171" i="51"/>
  <c r="AL170" i="51"/>
  <c r="AL188" i="51"/>
  <c r="AD178" i="51"/>
  <c r="AE178" i="51"/>
  <c r="AH178" i="51"/>
  <c r="AI178" i="51" s="1"/>
  <c r="AJ185" i="51"/>
  <c r="AL185" i="51"/>
  <c r="AD190" i="51"/>
  <c r="AE186" i="51"/>
  <c r="AN186" i="51" s="1"/>
  <c r="AJ180" i="51"/>
  <c r="AL179" i="51"/>
  <c r="AL177" i="51"/>
  <c r="AN159" i="51"/>
  <c r="AJ189" i="51"/>
  <c r="AJ188" i="51"/>
  <c r="AL183" i="51"/>
  <c r="AJ176" i="51"/>
  <c r="AH175" i="51"/>
  <c r="AI175" i="51" s="1"/>
  <c r="AL175" i="51" s="1"/>
  <c r="AD175" i="51"/>
  <c r="AE175" i="51"/>
  <c r="AJ169" i="51"/>
  <c r="AD161" i="51"/>
  <c r="AD184" i="51"/>
  <c r="AN184" i="51" s="1"/>
  <c r="AE183" i="51"/>
  <c r="AN181" i="51"/>
  <c r="AJ147" i="51"/>
  <c r="AN140" i="51"/>
  <c r="AH76" i="51"/>
  <c r="AI76" i="51" s="1"/>
  <c r="AJ76" i="51" s="1"/>
  <c r="AD76" i="51"/>
  <c r="AE76" i="51"/>
  <c r="AH162" i="51"/>
  <c r="AI162" i="51" s="1"/>
  <c r="AL162" i="51" s="1"/>
  <c r="AJ150" i="51"/>
  <c r="AL150" i="51"/>
  <c r="AD120" i="51"/>
  <c r="AE120" i="51"/>
  <c r="AH120" i="51"/>
  <c r="AI120" i="51" s="1"/>
  <c r="AL120" i="51" s="1"/>
  <c r="AJ77" i="51"/>
  <c r="AL77" i="51"/>
  <c r="AJ132" i="51"/>
  <c r="AL132" i="51"/>
  <c r="AD124" i="51"/>
  <c r="AE124" i="51"/>
  <c r="AH124" i="51"/>
  <c r="AI124" i="51" s="1"/>
  <c r="AJ124" i="51" s="1"/>
  <c r="AD154" i="51"/>
  <c r="AE154" i="51"/>
  <c r="AL141" i="51"/>
  <c r="AH136" i="51"/>
  <c r="AI136" i="51" s="1"/>
  <c r="AL136" i="51" s="1"/>
  <c r="AD136" i="51"/>
  <c r="AN136" i="51" s="1"/>
  <c r="AL133" i="51"/>
  <c r="AD96" i="51"/>
  <c r="AE96" i="51"/>
  <c r="AH96" i="51"/>
  <c r="AI96" i="51" s="1"/>
  <c r="AL96" i="51" s="1"/>
  <c r="AE167" i="51"/>
  <c r="AH167" i="51"/>
  <c r="AI167" i="51" s="1"/>
  <c r="AJ167" i="51" s="1"/>
  <c r="AD164" i="51"/>
  <c r="AN164" i="51" s="1"/>
  <c r="AE162" i="51"/>
  <c r="AN162" i="51" s="1"/>
  <c r="AH160" i="51"/>
  <c r="AI160" i="51" s="1"/>
  <c r="AL160" i="51" s="1"/>
  <c r="AJ138" i="51"/>
  <c r="AL138" i="51"/>
  <c r="AD157" i="51"/>
  <c r="AE157" i="51"/>
  <c r="AH157" i="51"/>
  <c r="AI157" i="51" s="1"/>
  <c r="AL157" i="51" s="1"/>
  <c r="AE180" i="51"/>
  <c r="AN180" i="51" s="1"/>
  <c r="AL165" i="51"/>
  <c r="AE160" i="51"/>
  <c r="AN160" i="51" s="1"/>
  <c r="AE152" i="51"/>
  <c r="AN152" i="51" s="1"/>
  <c r="AH152" i="51"/>
  <c r="AI152" i="51" s="1"/>
  <c r="AL152" i="51" s="1"/>
  <c r="AN131" i="51"/>
  <c r="AD167" i="51"/>
  <c r="AH148" i="51"/>
  <c r="AI148" i="51" s="1"/>
  <c r="AL148" i="51" s="1"/>
  <c r="AD148" i="51"/>
  <c r="AN148" i="51" s="1"/>
  <c r="AH137" i="51"/>
  <c r="AI137" i="51" s="1"/>
  <c r="AJ137" i="51" s="1"/>
  <c r="AD137" i="51"/>
  <c r="AE137" i="51"/>
  <c r="AJ135" i="51"/>
  <c r="AJ154" i="51"/>
  <c r="AN147" i="51"/>
  <c r="AN146" i="51"/>
  <c r="AL124" i="51"/>
  <c r="AE118" i="51"/>
  <c r="AD118" i="51"/>
  <c r="AH118" i="51"/>
  <c r="AI118" i="51" s="1"/>
  <c r="AL118" i="51" s="1"/>
  <c r="AJ125" i="51"/>
  <c r="AJ120" i="51"/>
  <c r="AH140" i="51"/>
  <c r="AI140" i="51" s="1"/>
  <c r="AJ140" i="51" s="1"/>
  <c r="AD132" i="51"/>
  <c r="AN132" i="51" s="1"/>
  <c r="AN110" i="51"/>
  <c r="AH88" i="51"/>
  <c r="AI88" i="51" s="1"/>
  <c r="AD88" i="51"/>
  <c r="AE88" i="51"/>
  <c r="AJ111" i="51"/>
  <c r="AJ99" i="51"/>
  <c r="AD97" i="51"/>
  <c r="AE97" i="51"/>
  <c r="AH97" i="51"/>
  <c r="AI97" i="51" s="1"/>
  <c r="AL97" i="51" s="1"/>
  <c r="AJ83" i="51"/>
  <c r="AL83" i="51"/>
  <c r="AJ78" i="51"/>
  <c r="AL78" i="51"/>
  <c r="AJ118" i="51"/>
  <c r="AL105" i="51"/>
  <c r="AD103" i="51"/>
  <c r="AE103" i="51"/>
  <c r="AH103" i="51"/>
  <c r="AI103" i="51" s="1"/>
  <c r="AJ103" i="51" s="1"/>
  <c r="AN86" i="51"/>
  <c r="AH155" i="51"/>
  <c r="AI155" i="51" s="1"/>
  <c r="AJ155" i="51" s="1"/>
  <c r="AH143" i="51"/>
  <c r="AI143" i="51" s="1"/>
  <c r="AL143" i="51" s="1"/>
  <c r="AL135" i="51"/>
  <c r="AJ95" i="51"/>
  <c r="AE94" i="51"/>
  <c r="AH94" i="51"/>
  <c r="AI94" i="51" s="1"/>
  <c r="AJ94" i="51" s="1"/>
  <c r="AJ89" i="51"/>
  <c r="AJ75" i="51"/>
  <c r="AD109" i="51"/>
  <c r="AE109" i="51"/>
  <c r="AH109" i="51"/>
  <c r="AI109" i="51" s="1"/>
  <c r="AJ109" i="51" s="1"/>
  <c r="AJ84" i="51"/>
  <c r="AL84" i="51"/>
  <c r="AE133" i="51"/>
  <c r="AN133" i="51" s="1"/>
  <c r="AE128" i="51"/>
  <c r="AH128" i="51"/>
  <c r="AI128" i="51" s="1"/>
  <c r="AL128" i="51" s="1"/>
  <c r="AJ97" i="51"/>
  <c r="AH158" i="51"/>
  <c r="AI158" i="51" s="1"/>
  <c r="AJ158" i="51" s="1"/>
  <c r="AH146" i="51"/>
  <c r="AI146" i="51" s="1"/>
  <c r="AJ146" i="51" s="1"/>
  <c r="AH134" i="51"/>
  <c r="AI134" i="51" s="1"/>
  <c r="AJ134" i="51" s="1"/>
  <c r="AL119" i="51"/>
  <c r="AL113" i="51"/>
  <c r="AD127" i="51"/>
  <c r="AN127" i="51" s="1"/>
  <c r="AH127" i="51"/>
  <c r="AI127" i="51" s="1"/>
  <c r="AJ127" i="51" s="1"/>
  <c r="AL125" i="51"/>
  <c r="AE116" i="51"/>
  <c r="AN116" i="51" s="1"/>
  <c r="AH116" i="51"/>
  <c r="AI116" i="51" s="1"/>
  <c r="AJ116" i="51" s="1"/>
  <c r="AH112" i="51"/>
  <c r="AI112" i="51" s="1"/>
  <c r="AJ112" i="51" s="1"/>
  <c r="AD112" i="51"/>
  <c r="AE112" i="51"/>
  <c r="AH100" i="51"/>
  <c r="AI100" i="51" s="1"/>
  <c r="AD100" i="51"/>
  <c r="AE100" i="51"/>
  <c r="AE106" i="51"/>
  <c r="AN106" i="51" s="1"/>
  <c r="AH106" i="51"/>
  <c r="AI106" i="51" s="1"/>
  <c r="AL106" i="51" s="1"/>
  <c r="AD134" i="51"/>
  <c r="AN134" i="51" s="1"/>
  <c r="AD128" i="51"/>
  <c r="AD121" i="51"/>
  <c r="AN121" i="51" s="1"/>
  <c r="AH121" i="51"/>
  <c r="AI121" i="51" s="1"/>
  <c r="AJ121" i="51" s="1"/>
  <c r="AD115" i="51"/>
  <c r="AN115" i="51" s="1"/>
  <c r="AH115" i="51"/>
  <c r="AI115" i="51" s="1"/>
  <c r="AL115" i="51" s="1"/>
  <c r="AL101" i="51"/>
  <c r="AD94" i="51"/>
  <c r="AL93" i="51"/>
  <c r="AD91" i="51"/>
  <c r="AE91" i="51"/>
  <c r="AH91" i="51"/>
  <c r="AI91" i="51" s="1"/>
  <c r="AL91" i="51" s="1"/>
  <c r="AL81" i="51"/>
  <c r="AJ93" i="51"/>
  <c r="AJ81" i="51"/>
  <c r="AH79" i="51"/>
  <c r="AI79" i="51" s="1"/>
  <c r="AL79" i="51" s="1"/>
  <c r="AE125" i="51"/>
  <c r="AN125" i="51" s="1"/>
  <c r="AE113" i="51"/>
  <c r="AH104" i="51"/>
  <c r="AI104" i="51" s="1"/>
  <c r="AJ104" i="51" s="1"/>
  <c r="AE101" i="51"/>
  <c r="AN101" i="51" s="1"/>
  <c r="AH92" i="51"/>
  <c r="AI92" i="51" s="1"/>
  <c r="AJ92" i="51" s="1"/>
  <c r="AE89" i="51"/>
  <c r="AH80" i="51"/>
  <c r="AI80" i="51" s="1"/>
  <c r="AJ80" i="51" s="1"/>
  <c r="AE77" i="51"/>
  <c r="AN77" i="51" s="1"/>
  <c r="AH82" i="51"/>
  <c r="AI82" i="51" s="1"/>
  <c r="AL82" i="51" s="1"/>
  <c r="AE79" i="51"/>
  <c r="AN79" i="51" s="1"/>
  <c r="AL111" i="51"/>
  <c r="AL99" i="51"/>
  <c r="AL87" i="51"/>
  <c r="AL75" i="51"/>
  <c r="AH85" i="51"/>
  <c r="AI85" i="51" s="1"/>
  <c r="AJ85" i="51" s="1"/>
  <c r="AE82" i="51"/>
  <c r="AN82" i="51" s="1"/>
  <c r="AE84" i="51"/>
  <c r="AN84" i="51" s="1"/>
  <c r="AE85" i="51"/>
  <c r="AN85" i="51" s="1"/>
  <c r="AL108" i="51" l="1"/>
  <c r="AJ151" i="51"/>
  <c r="AJ184" i="51"/>
  <c r="AJ186" i="51"/>
  <c r="AL102" i="51"/>
  <c r="AN149" i="51"/>
  <c r="AN78" i="51"/>
  <c r="AN95" i="51"/>
  <c r="AN178" i="51"/>
  <c r="AN161" i="51"/>
  <c r="AN167" i="51"/>
  <c r="AN124" i="51"/>
  <c r="AN113" i="51"/>
  <c r="AJ130" i="51"/>
  <c r="AJ144" i="51"/>
  <c r="AJ110" i="51"/>
  <c r="AL139" i="51"/>
  <c r="AJ106" i="51"/>
  <c r="AL122" i="51"/>
  <c r="AN112" i="51"/>
  <c r="AL98" i="51"/>
  <c r="AN188" i="51"/>
  <c r="AL161" i="51"/>
  <c r="AN190" i="51"/>
  <c r="AL76" i="51"/>
  <c r="AL80" i="51"/>
  <c r="AN89" i="51"/>
  <c r="AN91" i="51"/>
  <c r="AL86" i="51"/>
  <c r="AN137" i="51"/>
  <c r="AL140" i="51"/>
  <c r="AN175" i="51"/>
  <c r="AJ117" i="51"/>
  <c r="AL129" i="51"/>
  <c r="AJ143" i="51"/>
  <c r="AJ136" i="51"/>
  <c r="AJ115" i="51"/>
  <c r="AL145" i="51"/>
  <c r="AL146" i="51"/>
  <c r="AJ82" i="51"/>
  <c r="AN171" i="51"/>
  <c r="AJ156" i="51"/>
  <c r="AL156" i="51"/>
  <c r="AL123" i="51"/>
  <c r="AN157" i="51"/>
  <c r="AJ126" i="51"/>
  <c r="AL126" i="51"/>
  <c r="AL85" i="51"/>
  <c r="AJ96" i="51"/>
  <c r="AL103" i="51"/>
  <c r="AL112" i="51"/>
  <c r="AN172" i="51"/>
  <c r="AN187" i="51"/>
  <c r="AN103" i="51"/>
  <c r="AJ166" i="51"/>
  <c r="AL142" i="51"/>
  <c r="AJ182" i="51"/>
  <c r="AN109" i="51"/>
  <c r="AL121" i="51"/>
  <c r="AJ152" i="51"/>
  <c r="AL172" i="51"/>
  <c r="AN96" i="51"/>
  <c r="AN76" i="51"/>
  <c r="AL158" i="51"/>
  <c r="AL109" i="51"/>
  <c r="AN192" i="51"/>
  <c r="AJ190" i="51"/>
  <c r="AL190" i="51"/>
  <c r="AL134" i="51"/>
  <c r="AJ160" i="51"/>
  <c r="AJ157" i="51"/>
  <c r="AL155" i="51"/>
  <c r="AJ192" i="51"/>
  <c r="AJ162" i="51"/>
  <c r="AL92" i="51"/>
  <c r="AL174" i="51"/>
  <c r="AN142" i="51"/>
  <c r="AJ79" i="51"/>
  <c r="AJ128" i="51"/>
  <c r="AL127" i="51"/>
  <c r="AL116" i="51"/>
  <c r="AL171" i="51"/>
  <c r="AJ149" i="51"/>
  <c r="AL137" i="51"/>
  <c r="AN120" i="51"/>
  <c r="AJ91" i="51"/>
  <c r="AN128" i="51"/>
  <c r="AL94" i="51"/>
  <c r="AJ148" i="51"/>
  <c r="AL104" i="51"/>
  <c r="AN88" i="51"/>
  <c r="AN154" i="51"/>
  <c r="AL178" i="51"/>
  <c r="AJ178" i="51"/>
  <c r="AJ187" i="51"/>
  <c r="AJ88" i="51"/>
  <c r="AL88" i="51"/>
  <c r="AN183" i="51"/>
  <c r="AN145" i="51"/>
  <c r="AJ175" i="51"/>
  <c r="AN97" i="51"/>
  <c r="AN94" i="51"/>
  <c r="AN100" i="51"/>
  <c r="AL100" i="51"/>
  <c r="AJ100" i="51"/>
  <c r="AN118" i="51"/>
  <c r="AL167" i="51"/>
  <c r="M7" i="67" l="1"/>
  <c r="N3" i="1"/>
  <c r="O3" i="1" s="1"/>
  <c r="N4" i="1"/>
  <c r="I75" i="68" s="1"/>
  <c r="N6" i="1"/>
  <c r="O6" i="1" s="1"/>
  <c r="N7" i="1"/>
  <c r="O7" i="1" s="1"/>
  <c r="N8" i="1"/>
  <c r="O8" i="1" s="1"/>
  <c r="N9" i="1"/>
  <c r="O9" i="1" s="1"/>
  <c r="N10" i="1"/>
  <c r="O10" i="1" s="1"/>
  <c r="N11" i="1"/>
  <c r="O11" i="1" s="1"/>
  <c r="N12" i="1"/>
  <c r="O12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1" i="1"/>
  <c r="O21" i="1" s="1"/>
  <c r="N22" i="1"/>
  <c r="O22" i="1" s="1"/>
  <c r="A8" i="55" s="1"/>
  <c r="N23" i="1"/>
  <c r="O23" i="1" s="1"/>
  <c r="N24" i="1"/>
  <c r="O24" i="1" s="1"/>
  <c r="N25" i="1"/>
  <c r="N26" i="1"/>
  <c r="O26" i="1" s="1"/>
  <c r="N27" i="1"/>
  <c r="N28" i="1"/>
  <c r="O28" i="1" s="1"/>
  <c r="N29" i="1"/>
  <c r="O29" i="1" s="1"/>
  <c r="N30" i="1"/>
  <c r="O30" i="1" s="1"/>
  <c r="N33" i="1"/>
  <c r="O33" i="1" s="1"/>
  <c r="N34" i="1"/>
  <c r="N35" i="1"/>
  <c r="O35" i="1" s="1"/>
  <c r="N36" i="1"/>
  <c r="O36" i="1" s="1"/>
  <c r="N37" i="1"/>
  <c r="O37" i="1" s="1"/>
  <c r="N38" i="1"/>
  <c r="O38" i="1" s="1"/>
  <c r="N40" i="1"/>
  <c r="O40" i="1" s="1"/>
  <c r="N41" i="1"/>
  <c r="N44" i="1"/>
  <c r="O44" i="1" s="1"/>
  <c r="N45" i="1"/>
  <c r="N48" i="1"/>
  <c r="O48" i="1" s="1"/>
  <c r="N49" i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O83" i="1" s="1"/>
  <c r="N84" i="1"/>
  <c r="O84" i="1" s="1"/>
  <c r="N86" i="1"/>
  <c r="O86" i="1" s="1"/>
  <c r="N87" i="1"/>
  <c r="O87" i="1" s="1"/>
  <c r="N88" i="1"/>
  <c r="O88" i="1" s="1"/>
  <c r="N89" i="1"/>
  <c r="O89" i="1" s="1"/>
  <c r="N90" i="1"/>
  <c r="N91" i="1"/>
  <c r="O91" i="1" s="1"/>
  <c r="N92" i="1"/>
  <c r="O92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2" i="1"/>
  <c r="O102" i="1" s="1"/>
  <c r="N103" i="1"/>
  <c r="O103" i="1" s="1"/>
  <c r="N104" i="1"/>
  <c r="O104" i="1" s="1"/>
  <c r="N105" i="1"/>
  <c r="O105" i="1" s="1"/>
  <c r="N106" i="1"/>
  <c r="O106" i="1" s="1"/>
  <c r="N107" i="1"/>
  <c r="O107" i="1" s="1"/>
  <c r="N108" i="1"/>
  <c r="O108" i="1" s="1"/>
  <c r="N109" i="1"/>
  <c r="O109" i="1" s="1"/>
  <c r="N110" i="1"/>
  <c r="O110" i="1" s="1"/>
  <c r="N111" i="1"/>
  <c r="O111" i="1" s="1"/>
  <c r="N112" i="1"/>
  <c r="O112" i="1" s="1"/>
  <c r="N113" i="1"/>
  <c r="O113" i="1" s="1"/>
  <c r="N114" i="1"/>
  <c r="O114" i="1" s="1"/>
  <c r="N115" i="1"/>
  <c r="O115" i="1" s="1"/>
  <c r="A8" i="76" s="1"/>
  <c r="N116" i="1"/>
  <c r="O116" i="1" s="1"/>
  <c r="N117" i="1"/>
  <c r="O117" i="1" s="1"/>
  <c r="N118" i="1"/>
  <c r="O118" i="1" s="1"/>
  <c r="N119" i="1"/>
  <c r="O119" i="1" s="1"/>
  <c r="N120" i="1"/>
  <c r="O120" i="1" s="1"/>
  <c r="N121" i="1"/>
  <c r="O121" i="1" s="1"/>
  <c r="N122" i="1"/>
  <c r="O122" i="1" s="1"/>
  <c r="N123" i="1"/>
  <c r="O123" i="1" s="1"/>
  <c r="N124" i="1"/>
  <c r="O124" i="1" s="1"/>
  <c r="N125" i="1"/>
  <c r="O125" i="1" s="1"/>
  <c r="N126" i="1"/>
  <c r="O126" i="1" s="1"/>
  <c r="N127" i="1"/>
  <c r="O127" i="1" s="1"/>
  <c r="N128" i="1"/>
  <c r="O128" i="1" s="1"/>
  <c r="N129" i="1"/>
  <c r="O129" i="1" s="1"/>
  <c r="N130" i="1"/>
  <c r="O130" i="1" s="1"/>
  <c r="N39" i="1"/>
  <c r="O39" i="1" s="1"/>
  <c r="N46" i="1"/>
  <c r="O46" i="1" s="1"/>
  <c r="N47" i="1"/>
  <c r="N31" i="1"/>
  <c r="O31" i="1" s="1"/>
  <c r="N5" i="1"/>
  <c r="N2" i="1"/>
  <c r="O2" i="1" s="1"/>
  <c r="O45" i="1" l="1"/>
  <c r="I52" i="67"/>
  <c r="I55" i="67"/>
  <c r="O55" i="67" s="1"/>
  <c r="R55" i="67" s="1"/>
  <c r="I51" i="67"/>
  <c r="O34" i="1"/>
  <c r="I54" i="67"/>
  <c r="O41" i="1"/>
  <c r="I50" i="67"/>
  <c r="O27" i="1"/>
  <c r="I64" i="68"/>
  <c r="O90" i="1"/>
  <c r="I66" i="68"/>
  <c r="O73" i="1"/>
  <c r="I67" i="68"/>
  <c r="O49" i="1"/>
  <c r="I68" i="68"/>
  <c r="O25" i="1"/>
  <c r="I65" i="68"/>
  <c r="O4" i="1"/>
  <c r="I61" i="68"/>
  <c r="N61" i="68" s="1"/>
  <c r="Q61" i="68" s="1"/>
  <c r="O5" i="1"/>
  <c r="I65" i="67"/>
  <c r="O75" i="68"/>
  <c r="R75" i="68" s="1"/>
  <c r="N75" i="68"/>
  <c r="Q75" i="68" s="1"/>
  <c r="O47" i="1"/>
  <c r="N55" i="67" l="1"/>
  <c r="Q55" i="67" s="1"/>
  <c r="N54" i="67"/>
  <c r="Q54" i="67" s="1"/>
  <c r="O54" i="67"/>
  <c r="R54" i="67" s="1"/>
  <c r="N50" i="67"/>
  <c r="Q50" i="67" s="1"/>
  <c r="O50" i="67"/>
  <c r="R50" i="67" s="1"/>
  <c r="N51" i="67"/>
  <c r="Q51" i="67" s="1"/>
  <c r="O51" i="67"/>
  <c r="R51" i="67" s="1"/>
  <c r="N52" i="67"/>
  <c r="Q52" i="67" s="1"/>
  <c r="O52" i="67"/>
  <c r="R52" i="67" s="1"/>
  <c r="O65" i="68"/>
  <c r="R65" i="68" s="1"/>
  <c r="N65" i="68"/>
  <c r="Q65" i="68" s="1"/>
  <c r="O66" i="68"/>
  <c r="R66" i="68" s="1"/>
  <c r="N66" i="68"/>
  <c r="Q66" i="68" s="1"/>
  <c r="O64" i="68"/>
  <c r="R64" i="68" s="1"/>
  <c r="N64" i="68"/>
  <c r="Q64" i="68" s="1"/>
  <c r="O61" i="68"/>
  <c r="R61" i="68" s="1"/>
  <c r="O65" i="67"/>
  <c r="R65" i="67" s="1"/>
  <c r="N65" i="67"/>
  <c r="Q65" i="67" s="1"/>
  <c r="M7" i="68"/>
  <c r="L13" i="68" l="1"/>
  <c r="T33" i="13" l="1"/>
  <c r="V33" i="13"/>
  <c r="Y33" i="13"/>
  <c r="AD33" i="13"/>
  <c r="AE33" i="13"/>
  <c r="AF33" i="13"/>
  <c r="AG33" i="13" s="1"/>
  <c r="AH33" i="13"/>
  <c r="AI33" i="13" s="1"/>
  <c r="AK33" i="13"/>
  <c r="AM33" i="13"/>
  <c r="T34" i="13"/>
  <c r="AH34" i="13" s="1"/>
  <c r="AI34" i="13" s="1"/>
  <c r="V34" i="13"/>
  <c r="Y34" i="13"/>
  <c r="AF34" i="13"/>
  <c r="AG34" i="13" s="1"/>
  <c r="AK34" i="13"/>
  <c r="AM34" i="13"/>
  <c r="T35" i="13"/>
  <c r="AH35" i="13" s="1"/>
  <c r="AI35" i="13" s="1"/>
  <c r="V35" i="13"/>
  <c r="Y35" i="13"/>
  <c r="AF35" i="13"/>
  <c r="AG35" i="13" s="1"/>
  <c r="AK35" i="13"/>
  <c r="AM35" i="13"/>
  <c r="T36" i="13"/>
  <c r="AD36" i="13" s="1"/>
  <c r="V36" i="13"/>
  <c r="Y36" i="13"/>
  <c r="AF36" i="13"/>
  <c r="AG36" i="13" s="1"/>
  <c r="AK36" i="13"/>
  <c r="AM36" i="13"/>
  <c r="T37" i="13"/>
  <c r="AD37" i="13" s="1"/>
  <c r="V37" i="13"/>
  <c r="Y37" i="13"/>
  <c r="AF37" i="13"/>
  <c r="AG37" i="13" s="1"/>
  <c r="AH37" i="13"/>
  <c r="AI37" i="13" s="1"/>
  <c r="AK37" i="13"/>
  <c r="T38" i="13"/>
  <c r="AD38" i="13" s="1"/>
  <c r="V38" i="13"/>
  <c r="Y38" i="13"/>
  <c r="AF38" i="13"/>
  <c r="AG38" i="13" s="1"/>
  <c r="AK38" i="13"/>
  <c r="AM38" i="13"/>
  <c r="T39" i="13"/>
  <c r="AD39" i="13" s="1"/>
  <c r="V39" i="13"/>
  <c r="Y39" i="13"/>
  <c r="AF39" i="13"/>
  <c r="AG39" i="13" s="1"/>
  <c r="AH39" i="13"/>
  <c r="AI39" i="13" s="1"/>
  <c r="AK39" i="13"/>
  <c r="AM39" i="13"/>
  <c r="T40" i="13"/>
  <c r="AD40" i="13" s="1"/>
  <c r="V40" i="13"/>
  <c r="Y40" i="13"/>
  <c r="AF40" i="13"/>
  <c r="AG40" i="13" s="1"/>
  <c r="AH40" i="13"/>
  <c r="AI40" i="13" s="1"/>
  <c r="AJ40" i="13" s="1"/>
  <c r="AK40" i="13"/>
  <c r="AM40" i="13"/>
  <c r="T41" i="13"/>
  <c r="AD41" i="13" s="1"/>
  <c r="V41" i="13"/>
  <c r="Y41" i="13"/>
  <c r="AF41" i="13"/>
  <c r="AG41" i="13"/>
  <c r="AH41" i="13"/>
  <c r="AI41" i="13" s="1"/>
  <c r="AK41" i="13"/>
  <c r="AM41" i="13"/>
  <c r="T42" i="13"/>
  <c r="AD42" i="13" s="1"/>
  <c r="V42" i="13"/>
  <c r="Y42" i="13"/>
  <c r="AF42" i="13"/>
  <c r="AG42" i="13"/>
  <c r="AH42" i="13"/>
  <c r="AI42" i="13" s="1"/>
  <c r="AK42" i="13"/>
  <c r="AM42" i="13"/>
  <c r="T43" i="13"/>
  <c r="AD43" i="13" s="1"/>
  <c r="V43" i="13"/>
  <c r="Y43" i="13"/>
  <c r="AF43" i="13"/>
  <c r="AG43" i="13" s="1"/>
  <c r="AH43" i="13"/>
  <c r="AI43" i="13"/>
  <c r="AK43" i="13"/>
  <c r="AM43" i="13"/>
  <c r="T44" i="13"/>
  <c r="AE44" i="13" s="1"/>
  <c r="V44" i="13"/>
  <c r="Y44" i="13"/>
  <c r="AF44" i="13"/>
  <c r="AG44" i="13" s="1"/>
  <c r="AH44" i="13"/>
  <c r="AI44" i="13"/>
  <c r="AK44" i="13"/>
  <c r="AM44" i="13"/>
  <c r="T45" i="13"/>
  <c r="AH45" i="13" s="1"/>
  <c r="AI45" i="13" s="1"/>
  <c r="V45" i="13"/>
  <c r="Y45" i="13"/>
  <c r="AE45" i="13"/>
  <c r="AF45" i="13"/>
  <c r="AG45" i="13" s="1"/>
  <c r="AK45" i="13"/>
  <c r="AM45" i="13"/>
  <c r="T46" i="13"/>
  <c r="AE46" i="13" s="1"/>
  <c r="V46" i="13"/>
  <c r="Y46" i="13"/>
  <c r="AF46" i="13"/>
  <c r="AG46" i="13" s="1"/>
  <c r="AK46" i="13"/>
  <c r="AM46" i="13"/>
  <c r="T47" i="13"/>
  <c r="AH47" i="13" s="1"/>
  <c r="AI47" i="13" s="1"/>
  <c r="V47" i="13"/>
  <c r="Y47" i="13"/>
  <c r="AF47" i="13"/>
  <c r="AG47" i="13"/>
  <c r="AK47" i="13"/>
  <c r="AM47" i="13"/>
  <c r="T48" i="13"/>
  <c r="AD48" i="13" s="1"/>
  <c r="V48" i="13"/>
  <c r="Y48" i="13"/>
  <c r="AE48" i="13"/>
  <c r="AF48" i="13"/>
  <c r="AG48" i="13" s="1"/>
  <c r="AH48" i="13"/>
  <c r="AI48" i="13" s="1"/>
  <c r="AK48" i="13"/>
  <c r="AM48" i="13"/>
  <c r="T49" i="13"/>
  <c r="AE49" i="13" s="1"/>
  <c r="V49" i="13"/>
  <c r="Y49" i="13"/>
  <c r="AF49" i="13"/>
  <c r="AG49" i="13" s="1"/>
  <c r="AH49" i="13"/>
  <c r="AI49" i="13" s="1"/>
  <c r="AK49" i="13"/>
  <c r="AM49" i="13"/>
  <c r="T50" i="13"/>
  <c r="AD50" i="13" s="1"/>
  <c r="V50" i="13"/>
  <c r="Y50" i="13"/>
  <c r="AF50" i="13"/>
  <c r="AG50" i="13"/>
  <c r="AK50" i="13"/>
  <c r="AM50" i="13"/>
  <c r="T51" i="13"/>
  <c r="AD51" i="13" s="1"/>
  <c r="V51" i="13"/>
  <c r="Y51" i="13"/>
  <c r="AF51" i="13"/>
  <c r="AG51" i="13" s="1"/>
  <c r="AH51" i="13"/>
  <c r="AI51" i="13" s="1"/>
  <c r="AK51" i="13"/>
  <c r="AM51" i="13"/>
  <c r="T52" i="13"/>
  <c r="AD52" i="13" s="1"/>
  <c r="V52" i="13"/>
  <c r="Y52" i="13"/>
  <c r="AF52" i="13"/>
  <c r="AG52" i="13" s="1"/>
  <c r="AK52" i="13"/>
  <c r="AM52" i="13"/>
  <c r="AJ47" i="13" l="1"/>
  <c r="AD45" i="13"/>
  <c r="AJ42" i="13"/>
  <c r="AH52" i="13"/>
  <c r="AI52" i="13" s="1"/>
  <c r="AL52" i="13" s="1"/>
  <c r="AH50" i="13"/>
  <c r="AI50" i="13" s="1"/>
  <c r="AD44" i="13"/>
  <c r="AH38" i="13"/>
  <c r="AI38" i="13" s="1"/>
  <c r="AJ38" i="13" s="1"/>
  <c r="AL44" i="13"/>
  <c r="AJ44" i="13"/>
  <c r="AL41" i="13"/>
  <c r="AL40" i="13"/>
  <c r="AJ43" i="13"/>
  <c r="AL43" i="13"/>
  <c r="AJ50" i="13"/>
  <c r="AL42" i="13"/>
  <c r="AN48" i="13"/>
  <c r="AJ41" i="13"/>
  <c r="AL50" i="13"/>
  <c r="AN45" i="13"/>
  <c r="AJ39" i="13"/>
  <c r="AH36" i="13"/>
  <c r="AI36" i="13" s="1"/>
  <c r="AJ36" i="13" s="1"/>
  <c r="AN33" i="13"/>
  <c r="AM37" i="13"/>
  <c r="AL38" i="13"/>
  <c r="AE36" i="13"/>
  <c r="AN36" i="13" s="1"/>
  <c r="AJ45" i="13"/>
  <c r="AL45" i="13"/>
  <c r="AJ35" i="13"/>
  <c r="AJ37" i="13"/>
  <c r="AL37" i="13"/>
  <c r="AL39" i="13"/>
  <c r="AJ33" i="13"/>
  <c r="AL33" i="13"/>
  <c r="AJ48" i="13"/>
  <c r="AL51" i="13"/>
  <c r="AJ51" i="13"/>
  <c r="AN44" i="13"/>
  <c r="AJ49" i="13"/>
  <c r="AL49" i="13"/>
  <c r="AJ34" i="13"/>
  <c r="AL34" i="13"/>
  <c r="AE34" i="13"/>
  <c r="AE47" i="13"/>
  <c r="AD46" i="13"/>
  <c r="AN46" i="13" s="1"/>
  <c r="AE35" i="13"/>
  <c r="AD34" i="13"/>
  <c r="AN34" i="13" s="1"/>
  <c r="AD35" i="13"/>
  <c r="AE37" i="13"/>
  <c r="AE50" i="13"/>
  <c r="AN50" i="13" s="1"/>
  <c r="AD49" i="13"/>
  <c r="AN49" i="13" s="1"/>
  <c r="AE38" i="13"/>
  <c r="AN38" i="13" s="1"/>
  <c r="AE39" i="13"/>
  <c r="AN39" i="13" s="1"/>
  <c r="AE51" i="13"/>
  <c r="AN51" i="13" s="1"/>
  <c r="AE52" i="13"/>
  <c r="AN52" i="13" s="1"/>
  <c r="AL47" i="13"/>
  <c r="AE40" i="13"/>
  <c r="AN40" i="13" s="1"/>
  <c r="AL35" i="13"/>
  <c r="AL48" i="13"/>
  <c r="AE41" i="13"/>
  <c r="AN41" i="13" s="1"/>
  <c r="AE42" i="13"/>
  <c r="AN42" i="13" s="1"/>
  <c r="AD47" i="13"/>
  <c r="AH46" i="13"/>
  <c r="AI46" i="13" s="1"/>
  <c r="AJ46" i="13" s="1"/>
  <c r="AE43" i="13"/>
  <c r="AN43" i="13" s="1"/>
  <c r="AJ52" i="13" l="1"/>
  <c r="AN47" i="13"/>
  <c r="AL46" i="13"/>
  <c r="AN37" i="13"/>
  <c r="AN35" i="13"/>
  <c r="AL36" i="13"/>
  <c r="T24" i="60"/>
  <c r="AH24" i="60" s="1"/>
  <c r="AI24" i="60" s="1"/>
  <c r="V24" i="60"/>
  <c r="Y24" i="60"/>
  <c r="AF24" i="60"/>
  <c r="AG24" i="60" s="1"/>
  <c r="AK24" i="60"/>
  <c r="AM24" i="60"/>
  <c r="T25" i="60"/>
  <c r="AH25" i="60" s="1"/>
  <c r="AI25" i="60" s="1"/>
  <c r="V25" i="60"/>
  <c r="Y25" i="60"/>
  <c r="AF25" i="60"/>
  <c r="AG25" i="60" s="1"/>
  <c r="AK25" i="60"/>
  <c r="AM25" i="60"/>
  <c r="T26" i="60"/>
  <c r="AH26" i="60" s="1"/>
  <c r="AI26" i="60" s="1"/>
  <c r="V26" i="60"/>
  <c r="Y26" i="60"/>
  <c r="AF26" i="60"/>
  <c r="AG26" i="60" s="1"/>
  <c r="AK26" i="60"/>
  <c r="AM26" i="60"/>
  <c r="T27" i="60"/>
  <c r="AD27" i="60" s="1"/>
  <c r="V27" i="60"/>
  <c r="Y27" i="60"/>
  <c r="AF27" i="60"/>
  <c r="AG27" i="60" s="1"/>
  <c r="AH27" i="60"/>
  <c r="AI27" i="60" s="1"/>
  <c r="AK27" i="60"/>
  <c r="AM27" i="60"/>
  <c r="T28" i="60"/>
  <c r="AD28" i="60" s="1"/>
  <c r="V28" i="60"/>
  <c r="Y28" i="60"/>
  <c r="AF28" i="60"/>
  <c r="AG28" i="60" s="1"/>
  <c r="AJ28" i="60" s="1"/>
  <c r="AH28" i="60"/>
  <c r="AI28" i="60"/>
  <c r="AK28" i="60"/>
  <c r="AM28" i="60"/>
  <c r="T29" i="60"/>
  <c r="AE29" i="60" s="1"/>
  <c r="V29" i="60"/>
  <c r="Y29" i="60"/>
  <c r="AF29" i="60"/>
  <c r="AG29" i="60"/>
  <c r="AJ29" i="60" s="1"/>
  <c r="AH29" i="60"/>
  <c r="AI29" i="60" s="1"/>
  <c r="AK29" i="60"/>
  <c r="AM29" i="60"/>
  <c r="T30" i="60"/>
  <c r="V30" i="60"/>
  <c r="Y30" i="60"/>
  <c r="AD30" i="60"/>
  <c r="AE30" i="60"/>
  <c r="AF30" i="60"/>
  <c r="AG30" i="60"/>
  <c r="AH30" i="60"/>
  <c r="AI30" i="60" s="1"/>
  <c r="AL30" i="60" s="1"/>
  <c r="AK30" i="60"/>
  <c r="AM30" i="60"/>
  <c r="T31" i="60"/>
  <c r="AD31" i="60" s="1"/>
  <c r="V31" i="60"/>
  <c r="Y31" i="60"/>
  <c r="AF31" i="60"/>
  <c r="AG31" i="60" s="1"/>
  <c r="AK31" i="60"/>
  <c r="AM31" i="60"/>
  <c r="T32" i="60"/>
  <c r="AD32" i="60" s="1"/>
  <c r="V32" i="60"/>
  <c r="Y32" i="60"/>
  <c r="AF32" i="60"/>
  <c r="AG32" i="60"/>
  <c r="AK32" i="60"/>
  <c r="AM32" i="60"/>
  <c r="T33" i="60"/>
  <c r="AD33" i="60" s="1"/>
  <c r="V33" i="60"/>
  <c r="Y33" i="60"/>
  <c r="AF33" i="60"/>
  <c r="AG33" i="60"/>
  <c r="AH33" i="60"/>
  <c r="AI33" i="60" s="1"/>
  <c r="AK33" i="60"/>
  <c r="AM33" i="60"/>
  <c r="T34" i="60"/>
  <c r="AE34" i="60" s="1"/>
  <c r="V34" i="60"/>
  <c r="Y34" i="60"/>
  <c r="AF34" i="60"/>
  <c r="AG34" i="60"/>
  <c r="AH34" i="60"/>
  <c r="AI34" i="60" s="1"/>
  <c r="AK34" i="60"/>
  <c r="AM34" i="60"/>
  <c r="T35" i="60"/>
  <c r="AE35" i="60" s="1"/>
  <c r="V35" i="60"/>
  <c r="Y35" i="60"/>
  <c r="AF35" i="60"/>
  <c r="AG35" i="60"/>
  <c r="AK35" i="60"/>
  <c r="AM35" i="60"/>
  <c r="T36" i="60"/>
  <c r="AH36" i="60" s="1"/>
  <c r="AI36" i="60" s="1"/>
  <c r="V36" i="60"/>
  <c r="Y36" i="60"/>
  <c r="AF36" i="60"/>
  <c r="AG36" i="60" s="1"/>
  <c r="AK36" i="60"/>
  <c r="AM36" i="60"/>
  <c r="T37" i="60"/>
  <c r="AH37" i="60" s="1"/>
  <c r="AI37" i="60" s="1"/>
  <c r="V37" i="60"/>
  <c r="Y37" i="60"/>
  <c r="AF37" i="60"/>
  <c r="AG37" i="60" s="1"/>
  <c r="AK37" i="60"/>
  <c r="AM37" i="60"/>
  <c r="T38" i="60"/>
  <c r="AH38" i="60" s="1"/>
  <c r="AI38" i="60" s="1"/>
  <c r="V38" i="60"/>
  <c r="Y38" i="60"/>
  <c r="AF38" i="60"/>
  <c r="AG38" i="60"/>
  <c r="AK38" i="60"/>
  <c r="AM38" i="60"/>
  <c r="T39" i="60"/>
  <c r="AD39" i="60" s="1"/>
  <c r="V39" i="60"/>
  <c r="Y39" i="60"/>
  <c r="AF39" i="60"/>
  <c r="AG39" i="60" s="1"/>
  <c r="AH39" i="60"/>
  <c r="AI39" i="60" s="1"/>
  <c r="AK39" i="60"/>
  <c r="AM39" i="60"/>
  <c r="T40" i="60"/>
  <c r="AD40" i="60" s="1"/>
  <c r="V40" i="60"/>
  <c r="Y40" i="60"/>
  <c r="AF40" i="60"/>
  <c r="AG40" i="60" s="1"/>
  <c r="AJ40" i="60" s="1"/>
  <c r="AH40" i="60"/>
  <c r="AI40" i="60"/>
  <c r="AK40" i="60"/>
  <c r="AM40" i="60"/>
  <c r="T41" i="60"/>
  <c r="AE41" i="60" s="1"/>
  <c r="V41" i="60"/>
  <c r="Y41" i="60"/>
  <c r="AF41" i="60"/>
  <c r="AG41" i="60"/>
  <c r="AJ41" i="60" s="1"/>
  <c r="AH41" i="60"/>
  <c r="AI41" i="60" s="1"/>
  <c r="AK41" i="60"/>
  <c r="AM41" i="60"/>
  <c r="T42" i="60"/>
  <c r="V42" i="60"/>
  <c r="Y42" i="60"/>
  <c r="AD42" i="60"/>
  <c r="AE42" i="60"/>
  <c r="AF42" i="60"/>
  <c r="AG42" i="60"/>
  <c r="AH42" i="60"/>
  <c r="AI42" i="60" s="1"/>
  <c r="AL42" i="60" s="1"/>
  <c r="AK42" i="60"/>
  <c r="AM42" i="60"/>
  <c r="T43" i="60"/>
  <c r="AE43" i="60" s="1"/>
  <c r="V43" i="60"/>
  <c r="Y43" i="60"/>
  <c r="AF43" i="60"/>
  <c r="AG43" i="60" s="1"/>
  <c r="AK43" i="60"/>
  <c r="AM43" i="60"/>
  <c r="T44" i="60"/>
  <c r="AD44" i="60" s="1"/>
  <c r="V44" i="60"/>
  <c r="Y44" i="60"/>
  <c r="AF44" i="60"/>
  <c r="AG44" i="60"/>
  <c r="AK44" i="60"/>
  <c r="AM44" i="60"/>
  <c r="T45" i="60"/>
  <c r="AD45" i="60" s="1"/>
  <c r="V45" i="60"/>
  <c r="Y45" i="60"/>
  <c r="AF45" i="60"/>
  <c r="AG45" i="60"/>
  <c r="AH45" i="60"/>
  <c r="AI45" i="60" s="1"/>
  <c r="AK45" i="60"/>
  <c r="AM45" i="60"/>
  <c r="T46" i="60"/>
  <c r="AE46" i="60" s="1"/>
  <c r="V46" i="60"/>
  <c r="Y46" i="60"/>
  <c r="AF46" i="60"/>
  <c r="AG46" i="60" s="1"/>
  <c r="AH46" i="60"/>
  <c r="AI46" i="60"/>
  <c r="AK46" i="60"/>
  <c r="AM46" i="60"/>
  <c r="AJ42" i="60" l="1"/>
  <c r="AJ30" i="60"/>
  <c r="AE36" i="60"/>
  <c r="AN30" i="60"/>
  <c r="AD36" i="60"/>
  <c r="AH35" i="60"/>
  <c r="AI35" i="60" s="1"/>
  <c r="AJ35" i="60" s="1"/>
  <c r="AD35" i="60"/>
  <c r="AN35" i="60" s="1"/>
  <c r="AJ34" i="60"/>
  <c r="AL35" i="60"/>
  <c r="AN34" i="60"/>
  <c r="AJ26" i="60"/>
  <c r="AN42" i="60"/>
  <c r="AL45" i="60"/>
  <c r="AL41" i="60"/>
  <c r="AL33" i="60"/>
  <c r="AL29" i="60"/>
  <c r="AJ45" i="60"/>
  <c r="AD46" i="60"/>
  <c r="AN46" i="60" s="1"/>
  <c r="AD41" i="60"/>
  <c r="AN41" i="60" s="1"/>
  <c r="AD34" i="60"/>
  <c r="AD29" i="60"/>
  <c r="AN29" i="60" s="1"/>
  <c r="AE24" i="60"/>
  <c r="AD24" i="60"/>
  <c r="AJ25" i="60"/>
  <c r="AL25" i="60"/>
  <c r="AJ33" i="60"/>
  <c r="AJ24" i="60"/>
  <c r="AL24" i="60"/>
  <c r="AJ37" i="60"/>
  <c r="AL37" i="60"/>
  <c r="AJ46" i="60"/>
  <c r="AL46" i="60"/>
  <c r="AJ38" i="60"/>
  <c r="AJ36" i="60"/>
  <c r="AL36" i="60"/>
  <c r="AJ27" i="60"/>
  <c r="AJ39" i="60"/>
  <c r="AE25" i="60"/>
  <c r="AE38" i="60"/>
  <c r="AD37" i="60"/>
  <c r="AE26" i="60"/>
  <c r="AD25" i="60"/>
  <c r="AE39" i="60"/>
  <c r="AN39" i="60" s="1"/>
  <c r="AD38" i="60"/>
  <c r="AL34" i="60"/>
  <c r="AE27" i="60"/>
  <c r="AN27" i="60" s="1"/>
  <c r="AD26" i="60"/>
  <c r="AE37" i="60"/>
  <c r="AH43" i="60"/>
  <c r="AI43" i="60" s="1"/>
  <c r="AJ43" i="60" s="1"/>
  <c r="AE40" i="60"/>
  <c r="AN40" i="60" s="1"/>
  <c r="AH31" i="60"/>
  <c r="AI31" i="60" s="1"/>
  <c r="AL31" i="60" s="1"/>
  <c r="AE28" i="60"/>
  <c r="AN28" i="60" s="1"/>
  <c r="AH44" i="60"/>
  <c r="AI44" i="60" s="1"/>
  <c r="AL44" i="60" s="1"/>
  <c r="AH32" i="60"/>
  <c r="AI32" i="60" s="1"/>
  <c r="AL32" i="60" s="1"/>
  <c r="AL38" i="60"/>
  <c r="AE31" i="60"/>
  <c r="AN31" i="60" s="1"/>
  <c r="AL26" i="60"/>
  <c r="AE44" i="60"/>
  <c r="AN44" i="60" s="1"/>
  <c r="AD43" i="60"/>
  <c r="AN43" i="60" s="1"/>
  <c r="AL39" i="60"/>
  <c r="AE32" i="60"/>
  <c r="AN32" i="60" s="1"/>
  <c r="AL27" i="60"/>
  <c r="AE45" i="60"/>
  <c r="AN45" i="60" s="1"/>
  <c r="AL40" i="60"/>
  <c r="AE33" i="60"/>
  <c r="AN33" i="60" s="1"/>
  <c r="AL28" i="60"/>
  <c r="AN37" i="60" l="1"/>
  <c r="AN26" i="60"/>
  <c r="AN38" i="60"/>
  <c r="AN24" i="60"/>
  <c r="AN36" i="60"/>
  <c r="AL43" i="60"/>
  <c r="AJ31" i="60"/>
  <c r="AN25" i="60"/>
  <c r="AJ44" i="60"/>
  <c r="AJ32" i="60"/>
  <c r="AK74" i="51" l="1"/>
  <c r="AF74" i="51"/>
  <c r="AG74" i="51" s="1"/>
  <c r="Y74" i="51"/>
  <c r="V74" i="51"/>
  <c r="T74" i="51"/>
  <c r="AH74" i="51" s="1"/>
  <c r="AI74" i="51" s="1"/>
  <c r="AM73" i="51"/>
  <c r="AK73" i="51"/>
  <c r="AF73" i="51"/>
  <c r="AG73" i="51" s="1"/>
  <c r="Y73" i="51"/>
  <c r="V73" i="51"/>
  <c r="T73" i="51"/>
  <c r="AH73" i="51" s="1"/>
  <c r="AI73" i="51" s="1"/>
  <c r="AM72" i="51"/>
  <c r="AK72" i="51"/>
  <c r="AF72" i="51"/>
  <c r="AG72" i="51" s="1"/>
  <c r="Y72" i="51"/>
  <c r="V72" i="51"/>
  <c r="T72" i="51"/>
  <c r="AH72" i="51" s="1"/>
  <c r="AI72" i="51" s="1"/>
  <c r="AM71" i="51"/>
  <c r="AK71" i="51"/>
  <c r="AF71" i="51"/>
  <c r="AG71" i="51" s="1"/>
  <c r="Y71" i="51"/>
  <c r="V71" i="51"/>
  <c r="T71" i="51"/>
  <c r="AH71" i="51" s="1"/>
  <c r="AI71" i="51" s="1"/>
  <c r="AM70" i="51"/>
  <c r="AK70" i="51"/>
  <c r="AF70" i="51"/>
  <c r="AG70" i="51" s="1"/>
  <c r="Y70" i="51"/>
  <c r="V70" i="51"/>
  <c r="T70" i="51"/>
  <c r="AE70" i="51" s="1"/>
  <c r="T25" i="51"/>
  <c r="AD25" i="51" s="1"/>
  <c r="V25" i="51"/>
  <c r="Y25" i="51"/>
  <c r="AF25" i="51"/>
  <c r="AG25" i="51" s="1"/>
  <c r="AK25" i="51"/>
  <c r="T26" i="51"/>
  <c r="AH26" i="51" s="1"/>
  <c r="AI26" i="51" s="1"/>
  <c r="V26" i="51"/>
  <c r="Y26" i="51"/>
  <c r="AF26" i="51"/>
  <c r="AG26" i="51" s="1"/>
  <c r="AK26" i="51"/>
  <c r="T27" i="51"/>
  <c r="AM27" i="51" s="1"/>
  <c r="V27" i="51"/>
  <c r="Y27" i="51"/>
  <c r="AF27" i="51"/>
  <c r="AG27" i="51" s="1"/>
  <c r="AK27" i="51"/>
  <c r="T28" i="51"/>
  <c r="AD28" i="51" s="1"/>
  <c r="V28" i="51"/>
  <c r="Y28" i="51"/>
  <c r="AF28" i="51"/>
  <c r="AG28" i="51" s="1"/>
  <c r="AK28" i="51"/>
  <c r="T29" i="51"/>
  <c r="AD29" i="51" s="1"/>
  <c r="V29" i="51"/>
  <c r="Y29" i="51"/>
  <c r="AF29" i="51"/>
  <c r="AG29" i="51" s="1"/>
  <c r="AK29" i="51"/>
  <c r="T30" i="51"/>
  <c r="AE30" i="51" s="1"/>
  <c r="V30" i="51"/>
  <c r="Y30" i="51"/>
  <c r="AF30" i="51"/>
  <c r="AG30" i="51" s="1"/>
  <c r="AK30" i="51"/>
  <c r="T31" i="51"/>
  <c r="AD31" i="51" s="1"/>
  <c r="V31" i="51"/>
  <c r="Y31" i="51"/>
  <c r="AF31" i="51"/>
  <c r="AG31" i="51" s="1"/>
  <c r="AK31" i="51"/>
  <c r="T32" i="51"/>
  <c r="AD32" i="51" s="1"/>
  <c r="V32" i="51"/>
  <c r="Y32" i="51"/>
  <c r="AF32" i="51"/>
  <c r="AG32" i="51" s="1"/>
  <c r="AK32" i="51"/>
  <c r="T33" i="51"/>
  <c r="AH33" i="51" s="1"/>
  <c r="AI33" i="51" s="1"/>
  <c r="V33" i="51"/>
  <c r="Y33" i="51"/>
  <c r="AF33" i="51"/>
  <c r="AG33" i="51" s="1"/>
  <c r="AK33" i="51"/>
  <c r="T34" i="51"/>
  <c r="AD34" i="51" s="1"/>
  <c r="V34" i="51"/>
  <c r="Y34" i="51"/>
  <c r="T35" i="51"/>
  <c r="AD35" i="51" s="1"/>
  <c r="V35" i="51"/>
  <c r="Y35" i="51"/>
  <c r="AF35" i="51"/>
  <c r="AG35" i="51" s="1"/>
  <c r="AK35" i="51"/>
  <c r="T36" i="51"/>
  <c r="V36" i="51"/>
  <c r="Y36" i="51"/>
  <c r="T37" i="51"/>
  <c r="V37" i="51"/>
  <c r="Y37" i="51"/>
  <c r="T38" i="51"/>
  <c r="V38" i="51"/>
  <c r="Y38" i="51"/>
  <c r="T39" i="51"/>
  <c r="V39" i="51"/>
  <c r="Y39" i="51"/>
  <c r="T40" i="51"/>
  <c r="AD40" i="51" s="1"/>
  <c r="V40" i="51"/>
  <c r="Y40" i="51"/>
  <c r="AF40" i="51"/>
  <c r="AG40" i="51" s="1"/>
  <c r="AK40" i="51"/>
  <c r="T41" i="51"/>
  <c r="AD41" i="51" s="1"/>
  <c r="V41" i="51"/>
  <c r="Y41" i="51"/>
  <c r="AF41" i="51"/>
  <c r="AG41" i="51" s="1"/>
  <c r="AK41" i="51"/>
  <c r="T42" i="51"/>
  <c r="AE42" i="51" s="1"/>
  <c r="V42" i="51"/>
  <c r="Y42" i="51"/>
  <c r="AF42" i="51"/>
  <c r="AG42" i="51" s="1"/>
  <c r="AK42" i="51"/>
  <c r="T43" i="51"/>
  <c r="AH43" i="51" s="1"/>
  <c r="AI43" i="51" s="1"/>
  <c r="V43" i="51"/>
  <c r="Y43" i="51"/>
  <c r="AF43" i="51"/>
  <c r="AG43" i="51" s="1"/>
  <c r="AK43" i="51"/>
  <c r="T44" i="51"/>
  <c r="AD44" i="51" s="1"/>
  <c r="V44" i="51"/>
  <c r="Y44" i="51"/>
  <c r="AF44" i="51"/>
  <c r="AG44" i="51" s="1"/>
  <c r="AK44" i="51"/>
  <c r="T45" i="51"/>
  <c r="AH45" i="51" s="1"/>
  <c r="AI45" i="51" s="1"/>
  <c r="V45" i="51"/>
  <c r="Y45" i="51"/>
  <c r="AF45" i="51"/>
  <c r="AG45" i="51" s="1"/>
  <c r="AK45" i="51"/>
  <c r="T46" i="51"/>
  <c r="AD46" i="51" s="1"/>
  <c r="V46" i="51"/>
  <c r="Y46" i="51"/>
  <c r="AF46" i="51"/>
  <c r="AG46" i="51" s="1"/>
  <c r="AK46" i="51"/>
  <c r="T47" i="51"/>
  <c r="AD47" i="51" s="1"/>
  <c r="V47" i="51"/>
  <c r="Y47" i="51"/>
  <c r="AF47" i="51"/>
  <c r="AG47" i="51" s="1"/>
  <c r="AK47" i="51"/>
  <c r="T48" i="51"/>
  <c r="AD48" i="51" s="1"/>
  <c r="V48" i="51"/>
  <c r="Y48" i="51"/>
  <c r="AF48" i="51"/>
  <c r="AG48" i="51" s="1"/>
  <c r="AK48" i="51"/>
  <c r="AM48" i="51"/>
  <c r="T49" i="51"/>
  <c r="AD49" i="51" s="1"/>
  <c r="V49" i="51"/>
  <c r="Y49" i="51"/>
  <c r="AF49" i="51"/>
  <c r="AG49" i="51" s="1"/>
  <c r="AK49" i="51"/>
  <c r="AM49" i="51"/>
  <c r="T50" i="51"/>
  <c r="AH50" i="51" s="1"/>
  <c r="AI50" i="51" s="1"/>
  <c r="V50" i="51"/>
  <c r="Y50" i="51"/>
  <c r="AF50" i="51"/>
  <c r="AG50" i="51" s="1"/>
  <c r="AK50" i="51"/>
  <c r="AM50" i="51"/>
  <c r="T51" i="51"/>
  <c r="V51" i="51"/>
  <c r="Y51" i="51"/>
  <c r="AF51" i="51"/>
  <c r="AG51" i="51" s="1"/>
  <c r="AK51" i="51"/>
  <c r="AM51" i="51"/>
  <c r="T52" i="51"/>
  <c r="V52" i="51"/>
  <c r="Y52" i="51"/>
  <c r="AF52" i="51"/>
  <c r="AG52" i="51" s="1"/>
  <c r="AK52" i="51"/>
  <c r="AM52" i="51"/>
  <c r="T53" i="51"/>
  <c r="AD53" i="51" s="1"/>
  <c r="V53" i="51"/>
  <c r="Y53" i="51"/>
  <c r="AF53" i="51"/>
  <c r="AG53" i="51" s="1"/>
  <c r="AK53" i="51"/>
  <c r="AM53" i="51"/>
  <c r="T54" i="51"/>
  <c r="AE54" i="51" s="1"/>
  <c r="V54" i="51"/>
  <c r="Y54" i="51"/>
  <c r="AF54" i="51"/>
  <c r="AG54" i="51" s="1"/>
  <c r="AK54" i="51"/>
  <c r="AM54" i="51"/>
  <c r="T55" i="51"/>
  <c r="AD55" i="51" s="1"/>
  <c r="V55" i="51"/>
  <c r="Y55" i="51"/>
  <c r="AF55" i="51"/>
  <c r="AG55" i="51" s="1"/>
  <c r="AK55" i="51"/>
  <c r="AM55" i="51"/>
  <c r="T56" i="51"/>
  <c r="AD56" i="51" s="1"/>
  <c r="V56" i="51"/>
  <c r="Y56" i="51"/>
  <c r="AF56" i="51"/>
  <c r="AG56" i="51" s="1"/>
  <c r="AK56" i="51"/>
  <c r="AM56" i="51"/>
  <c r="T57" i="51"/>
  <c r="AH57" i="51" s="1"/>
  <c r="AI57" i="51" s="1"/>
  <c r="V57" i="51"/>
  <c r="Y57" i="51"/>
  <c r="AF57" i="51"/>
  <c r="AG57" i="51" s="1"/>
  <c r="AK57" i="51"/>
  <c r="AM57" i="51"/>
  <c r="T58" i="51"/>
  <c r="AD58" i="51" s="1"/>
  <c r="V58" i="51"/>
  <c r="Y58" i="51"/>
  <c r="AF58" i="51"/>
  <c r="AG58" i="51" s="1"/>
  <c r="AK58" i="51"/>
  <c r="AM58" i="51"/>
  <c r="T59" i="51"/>
  <c r="AD59" i="51" s="1"/>
  <c r="V59" i="51"/>
  <c r="Y59" i="51"/>
  <c r="AF59" i="51"/>
  <c r="AG59" i="51" s="1"/>
  <c r="AK59" i="51"/>
  <c r="AM59" i="51"/>
  <c r="T60" i="51"/>
  <c r="AD60" i="51" s="1"/>
  <c r="V60" i="51"/>
  <c r="Y60" i="51"/>
  <c r="AF60" i="51"/>
  <c r="AG60" i="51" s="1"/>
  <c r="AK60" i="51"/>
  <c r="AM60" i="51"/>
  <c r="T61" i="51"/>
  <c r="AD61" i="51" s="1"/>
  <c r="V61" i="51"/>
  <c r="Y61" i="51"/>
  <c r="AF61" i="51"/>
  <c r="AG61" i="51" s="1"/>
  <c r="AK61" i="51"/>
  <c r="AM61" i="51"/>
  <c r="T62" i="51"/>
  <c r="AH62" i="51" s="1"/>
  <c r="AI62" i="51" s="1"/>
  <c r="V62" i="51"/>
  <c r="Y62" i="51"/>
  <c r="AF62" i="51"/>
  <c r="AG62" i="51" s="1"/>
  <c r="AK62" i="51"/>
  <c r="AM62" i="51"/>
  <c r="T63" i="51"/>
  <c r="AE63" i="51" s="1"/>
  <c r="V63" i="51"/>
  <c r="Y63" i="51"/>
  <c r="AF63" i="51"/>
  <c r="AG63" i="51" s="1"/>
  <c r="AK63" i="51"/>
  <c r="AM63" i="51"/>
  <c r="T64" i="51"/>
  <c r="V64" i="51"/>
  <c r="Y64" i="51"/>
  <c r="AF64" i="51"/>
  <c r="AG64" i="51" s="1"/>
  <c r="AK64" i="51"/>
  <c r="AM64" i="51"/>
  <c r="T65" i="51"/>
  <c r="AD65" i="51" s="1"/>
  <c r="V65" i="51"/>
  <c r="Y65" i="51"/>
  <c r="AF65" i="51"/>
  <c r="AG65" i="51" s="1"/>
  <c r="AK65" i="51"/>
  <c r="AM65" i="51"/>
  <c r="T66" i="51"/>
  <c r="AE66" i="51" s="1"/>
  <c r="V66" i="51"/>
  <c r="Y66" i="51"/>
  <c r="AF66" i="51"/>
  <c r="AG66" i="51" s="1"/>
  <c r="AH66" i="51"/>
  <c r="AI66" i="51" s="1"/>
  <c r="AK66" i="51"/>
  <c r="AM66" i="51"/>
  <c r="T67" i="51"/>
  <c r="AD67" i="51" s="1"/>
  <c r="V67" i="51"/>
  <c r="Y67" i="51"/>
  <c r="AF67" i="51"/>
  <c r="AG67" i="51" s="1"/>
  <c r="AK67" i="51"/>
  <c r="AM67" i="51"/>
  <c r="T68" i="51"/>
  <c r="AD68" i="51" s="1"/>
  <c r="V68" i="51"/>
  <c r="Y68" i="51"/>
  <c r="AF68" i="51"/>
  <c r="AG68" i="51" s="1"/>
  <c r="AK68" i="51"/>
  <c r="AM68" i="51"/>
  <c r="T69" i="51"/>
  <c r="AH69" i="51" s="1"/>
  <c r="AI69" i="51" s="1"/>
  <c r="V69" i="51"/>
  <c r="Y69" i="51"/>
  <c r="AF69" i="51"/>
  <c r="AG69" i="51" s="1"/>
  <c r="AK69" i="51"/>
  <c r="AM69" i="51"/>
  <c r="AM30" i="51" l="1"/>
  <c r="AM74" i="51"/>
  <c r="AD43" i="51"/>
  <c r="AE37" i="51"/>
  <c r="AD37" i="51"/>
  <c r="AE71" i="51"/>
  <c r="AM47" i="51"/>
  <c r="AM31" i="51"/>
  <c r="AH61" i="51"/>
  <c r="AI61" i="51" s="1"/>
  <c r="AJ61" i="51" s="1"/>
  <c r="AD50" i="51"/>
  <c r="AL73" i="51"/>
  <c r="AH60" i="51"/>
  <c r="AI60" i="51" s="1"/>
  <c r="AL60" i="51" s="1"/>
  <c r="AM32" i="51"/>
  <c r="AM44" i="51"/>
  <c r="AE36" i="51"/>
  <c r="AE60" i="51"/>
  <c r="AN60" i="51" s="1"/>
  <c r="AD36" i="51"/>
  <c r="AE34" i="51"/>
  <c r="AM25" i="51"/>
  <c r="AN25" i="51" s="1"/>
  <c r="AE50" i="51"/>
  <c r="AN50" i="51" s="1"/>
  <c r="AE43" i="51"/>
  <c r="AJ33" i="51"/>
  <c r="AH31" i="51"/>
  <c r="AI31" i="51" s="1"/>
  <c r="AJ31" i="51" s="1"/>
  <c r="AH25" i="51"/>
  <c r="AI25" i="51" s="1"/>
  <c r="AJ25" i="51" s="1"/>
  <c r="AE31" i="51"/>
  <c r="AE25" i="51"/>
  <c r="AD73" i="51"/>
  <c r="AD74" i="51"/>
  <c r="AE73" i="51"/>
  <c r="AN73" i="51" s="1"/>
  <c r="AE74" i="51"/>
  <c r="AD70" i="51"/>
  <c r="AN70" i="51" s="1"/>
  <c r="AH70" i="51"/>
  <c r="AI70" i="51" s="1"/>
  <c r="AJ70" i="51" s="1"/>
  <c r="AD72" i="51"/>
  <c r="AJ71" i="51"/>
  <c r="AL71" i="51"/>
  <c r="AL72" i="51"/>
  <c r="AJ72" i="51"/>
  <c r="AL74" i="51"/>
  <c r="AJ74" i="51"/>
  <c r="AD71" i="51"/>
  <c r="AN71" i="51" s="1"/>
  <c r="AE72" i="51"/>
  <c r="AJ73" i="51"/>
  <c r="AD38" i="51"/>
  <c r="AJ43" i="51"/>
  <c r="AD33" i="51"/>
  <c r="AH29" i="51"/>
  <c r="AI29" i="51" s="1"/>
  <c r="AJ29" i="51" s="1"/>
  <c r="AM40" i="51"/>
  <c r="AH53" i="51"/>
  <c r="AI53" i="51" s="1"/>
  <c r="AJ53" i="51" s="1"/>
  <c r="AM33" i="51"/>
  <c r="AJ69" i="51"/>
  <c r="AE69" i="51"/>
  <c r="AD69" i="51"/>
  <c r="AM43" i="51"/>
  <c r="AD42" i="51"/>
  <c r="AH65" i="51"/>
  <c r="AI65" i="51" s="1"/>
  <c r="AL65" i="51" s="1"/>
  <c r="AE33" i="51"/>
  <c r="AH30" i="51"/>
  <c r="AI30" i="51" s="1"/>
  <c r="AJ30" i="51" s="1"/>
  <c r="AJ45" i="51"/>
  <c r="AL45" i="51"/>
  <c r="AL43" i="51"/>
  <c r="AJ66" i="51"/>
  <c r="AM45" i="51"/>
  <c r="AE57" i="51"/>
  <c r="AL33" i="51"/>
  <c r="AD66" i="51"/>
  <c r="AN66" i="51" s="1"/>
  <c r="AD57" i="51"/>
  <c r="AH54" i="51"/>
  <c r="AI54" i="51" s="1"/>
  <c r="AJ54" i="51" s="1"/>
  <c r="AH48" i="51"/>
  <c r="AI48" i="51" s="1"/>
  <c r="AJ48" i="51" s="1"/>
  <c r="AM41" i="51"/>
  <c r="AE38" i="51"/>
  <c r="AD30" i="51"/>
  <c r="AN30" i="51" s="1"/>
  <c r="AM28" i="51"/>
  <c r="AE61" i="51"/>
  <c r="AN61" i="51" s="1"/>
  <c r="AH55" i="51"/>
  <c r="AI55" i="51" s="1"/>
  <c r="AL55" i="51" s="1"/>
  <c r="AM35" i="51"/>
  <c r="AM26" i="51"/>
  <c r="AH67" i="51"/>
  <c r="AI67" i="51" s="1"/>
  <c r="AL67" i="51" s="1"/>
  <c r="AE67" i="51"/>
  <c r="AN67" i="51" s="1"/>
  <c r="AH58" i="51"/>
  <c r="AI58" i="51" s="1"/>
  <c r="AL58" i="51" s="1"/>
  <c r="AH49" i="51"/>
  <c r="AI49" i="51" s="1"/>
  <c r="AL49" i="51" s="1"/>
  <c r="AM42" i="51"/>
  <c r="AH41" i="51"/>
  <c r="AI41" i="51" s="1"/>
  <c r="AJ41" i="51" s="1"/>
  <c r="AL57" i="51"/>
  <c r="AD54" i="51"/>
  <c r="AN54" i="51" s="1"/>
  <c r="AE48" i="51"/>
  <c r="AN48" i="51" s="1"/>
  <c r="AM46" i="51"/>
  <c r="AE45" i="51"/>
  <c r="AE62" i="51"/>
  <c r="AL69" i="51"/>
  <c r="AD62" i="51"/>
  <c r="AE55" i="51"/>
  <c r="AN55" i="51" s="1"/>
  <c r="AE49" i="51"/>
  <c r="AN49" i="51" s="1"/>
  <c r="AD45" i="51"/>
  <c r="AM29" i="51"/>
  <c r="AE26" i="51"/>
  <c r="AH46" i="51"/>
  <c r="AI46" i="51" s="1"/>
  <c r="AL46" i="51" s="1"/>
  <c r="AH42" i="51"/>
  <c r="AI42" i="51" s="1"/>
  <c r="AJ42" i="51" s="1"/>
  <c r="AD26" i="51"/>
  <c r="AL66" i="51"/>
  <c r="AJ50" i="51"/>
  <c r="AL50" i="51"/>
  <c r="AE39" i="51"/>
  <c r="AD39" i="51"/>
  <c r="AE64" i="51"/>
  <c r="AD64" i="51"/>
  <c r="AH64" i="51"/>
  <c r="AI64" i="51" s="1"/>
  <c r="AL64" i="51" s="1"/>
  <c r="AD52" i="51"/>
  <c r="AE52" i="51"/>
  <c r="AH52" i="51"/>
  <c r="AI52" i="51" s="1"/>
  <c r="AJ52" i="51" s="1"/>
  <c r="AH27" i="51"/>
  <c r="AI27" i="51" s="1"/>
  <c r="AJ27" i="51" s="1"/>
  <c r="AE27" i="51"/>
  <c r="AD27" i="51"/>
  <c r="AH63" i="51"/>
  <c r="AI63" i="51" s="1"/>
  <c r="AL63" i="51" s="1"/>
  <c r="AD63" i="51"/>
  <c r="AN63" i="51" s="1"/>
  <c r="AJ57" i="51"/>
  <c r="AH51" i="51"/>
  <c r="AI51" i="51" s="1"/>
  <c r="AJ51" i="51" s="1"/>
  <c r="AD51" i="51"/>
  <c r="AE51" i="51"/>
  <c r="AJ26" i="51"/>
  <c r="AL26" i="51"/>
  <c r="AL62" i="51"/>
  <c r="AJ62" i="51"/>
  <c r="AH40" i="51"/>
  <c r="AI40" i="51" s="1"/>
  <c r="AL40" i="51" s="1"/>
  <c r="AH28" i="51"/>
  <c r="AI28" i="51" s="1"/>
  <c r="AL28" i="51" s="1"/>
  <c r="AE40" i="51"/>
  <c r="AE28" i="51"/>
  <c r="AE65" i="51"/>
  <c r="AN65" i="51" s="1"/>
  <c r="AH56" i="51"/>
  <c r="AI56" i="51" s="1"/>
  <c r="AJ56" i="51" s="1"/>
  <c r="AE53" i="51"/>
  <c r="AN53" i="51" s="1"/>
  <c r="AH44" i="51"/>
  <c r="AI44" i="51" s="1"/>
  <c r="AJ44" i="51" s="1"/>
  <c r="AE41" i="51"/>
  <c r="AH32" i="51"/>
  <c r="AI32" i="51" s="1"/>
  <c r="AL32" i="51" s="1"/>
  <c r="AE29" i="51"/>
  <c r="AH68" i="51"/>
  <c r="AI68" i="51" s="1"/>
  <c r="AJ68" i="51" s="1"/>
  <c r="AE68" i="51"/>
  <c r="AN68" i="51" s="1"/>
  <c r="AH59" i="51"/>
  <c r="AI59" i="51" s="1"/>
  <c r="AL59" i="51" s="1"/>
  <c r="AE56" i="51"/>
  <c r="AN56" i="51" s="1"/>
  <c r="AH47" i="51"/>
  <c r="AI47" i="51" s="1"/>
  <c r="AL47" i="51" s="1"/>
  <c r="AE44" i="51"/>
  <c r="AH35" i="51"/>
  <c r="AI35" i="51" s="1"/>
  <c r="AL35" i="51" s="1"/>
  <c r="AE32" i="51"/>
  <c r="AE58" i="51"/>
  <c r="AN58" i="51" s="1"/>
  <c r="AE46" i="51"/>
  <c r="AE59" i="51"/>
  <c r="AN59" i="51" s="1"/>
  <c r="AE47" i="51"/>
  <c r="AN47" i="51" s="1"/>
  <c r="AE35" i="51"/>
  <c r="AN74" i="51" l="1"/>
  <c r="AN69" i="51"/>
  <c r="AN43" i="51"/>
  <c r="AN40" i="51"/>
  <c r="AL61" i="51"/>
  <c r="AN31" i="51"/>
  <c r="AL25" i="51"/>
  <c r="AN29" i="51"/>
  <c r="AJ60" i="51"/>
  <c r="AN42" i="51"/>
  <c r="AN62" i="51"/>
  <c r="AN28" i="51"/>
  <c r="AN44" i="51"/>
  <c r="AN72" i="51"/>
  <c r="AL41" i="51"/>
  <c r="AN41" i="51"/>
  <c r="AL31" i="51"/>
  <c r="AN32" i="51"/>
  <c r="AL29" i="51"/>
  <c r="AN51" i="51"/>
  <c r="AN33" i="51"/>
  <c r="AN35" i="51"/>
  <c r="AN57" i="51"/>
  <c r="AJ65" i="51"/>
  <c r="AJ28" i="51"/>
  <c r="AJ49" i="51"/>
  <c r="AL53" i="51"/>
  <c r="AL70" i="51"/>
  <c r="AN26" i="51"/>
  <c r="AJ32" i="51"/>
  <c r="AL30" i="51"/>
  <c r="AN27" i="51"/>
  <c r="AJ67" i="51"/>
  <c r="AL48" i="51"/>
  <c r="AJ46" i="51"/>
  <c r="AJ55" i="51"/>
  <c r="AN45" i="51"/>
  <c r="AL42" i="51"/>
  <c r="AJ58" i="51"/>
  <c r="AN46" i="51"/>
  <c r="AJ59" i="51"/>
  <c r="AL54" i="51"/>
  <c r="AN64" i="51"/>
  <c r="AL68" i="51"/>
  <c r="AJ35" i="51"/>
  <c r="AL52" i="51"/>
  <c r="AL27" i="51"/>
  <c r="AL44" i="51"/>
  <c r="AJ64" i="51"/>
  <c r="AJ40" i="51"/>
  <c r="AJ47" i="51"/>
  <c r="AN52" i="51"/>
  <c r="AJ63" i="51"/>
  <c r="AL56" i="51"/>
  <c r="AL51" i="51"/>
  <c r="T25" i="30" l="1"/>
  <c r="V25" i="30"/>
  <c r="Y25" i="30"/>
  <c r="AD25" i="30"/>
  <c r="AE25" i="30"/>
  <c r="AF25" i="30"/>
  <c r="AG25" i="30" s="1"/>
  <c r="AH25" i="30"/>
  <c r="AI25" i="30" s="1"/>
  <c r="AK25" i="30"/>
  <c r="AM25" i="30"/>
  <c r="T26" i="30"/>
  <c r="AH26" i="30" s="1"/>
  <c r="AI26" i="30" s="1"/>
  <c r="V26" i="30"/>
  <c r="Y26" i="30"/>
  <c r="AF26" i="30"/>
  <c r="AG26" i="30" s="1"/>
  <c r="AK26" i="30"/>
  <c r="T27" i="30"/>
  <c r="AH27" i="30" s="1"/>
  <c r="AI27" i="30" s="1"/>
  <c r="V27" i="30"/>
  <c r="Y27" i="30"/>
  <c r="AF27" i="30"/>
  <c r="AG27" i="30" s="1"/>
  <c r="AK27" i="30"/>
  <c r="T28" i="30"/>
  <c r="AD28" i="30" s="1"/>
  <c r="V28" i="30"/>
  <c r="Y28" i="30"/>
  <c r="AF28" i="30"/>
  <c r="AG28" i="30" s="1"/>
  <c r="AK28" i="30"/>
  <c r="T29" i="30"/>
  <c r="AD29" i="30" s="1"/>
  <c r="V29" i="30"/>
  <c r="Y29" i="30"/>
  <c r="AF29" i="30"/>
  <c r="AG29" i="30" s="1"/>
  <c r="AK29" i="30"/>
  <c r="T30" i="30"/>
  <c r="AD30" i="30" s="1"/>
  <c r="V30" i="30"/>
  <c r="Y30" i="30"/>
  <c r="AF30" i="30"/>
  <c r="AG30" i="30" s="1"/>
  <c r="AK30" i="30"/>
  <c r="T31" i="30"/>
  <c r="AE31" i="30" s="1"/>
  <c r="V31" i="30"/>
  <c r="Y31" i="30"/>
  <c r="AF31" i="30"/>
  <c r="AG31" i="30" s="1"/>
  <c r="AK31" i="30"/>
  <c r="T32" i="30"/>
  <c r="AD32" i="30" s="1"/>
  <c r="V32" i="30"/>
  <c r="Y32" i="30"/>
  <c r="T33" i="30"/>
  <c r="V33" i="30"/>
  <c r="Y33" i="30"/>
  <c r="T34" i="30"/>
  <c r="AD34" i="30" s="1"/>
  <c r="V34" i="30"/>
  <c r="Y34" i="30"/>
  <c r="T35" i="30"/>
  <c r="AD35" i="30" s="1"/>
  <c r="V35" i="30"/>
  <c r="Y35" i="30"/>
  <c r="T36" i="30"/>
  <c r="AD36" i="30" s="1"/>
  <c r="V36" i="30"/>
  <c r="Y36" i="30"/>
  <c r="T37" i="30"/>
  <c r="AE37" i="30" s="1"/>
  <c r="V37" i="30"/>
  <c r="Y37" i="30"/>
  <c r="T38" i="30"/>
  <c r="AD38" i="30" s="1"/>
  <c r="V38" i="30"/>
  <c r="Y38" i="30"/>
  <c r="T39" i="30"/>
  <c r="AD39" i="30" s="1"/>
  <c r="V39" i="30"/>
  <c r="Y39" i="30"/>
  <c r="T40" i="30"/>
  <c r="AE40" i="30" s="1"/>
  <c r="V40" i="30"/>
  <c r="Y40" i="30"/>
  <c r="T41" i="30"/>
  <c r="V41" i="30"/>
  <c r="Y41" i="30"/>
  <c r="T42" i="30"/>
  <c r="AD42" i="30" s="1"/>
  <c r="V42" i="30"/>
  <c r="Y42" i="30"/>
  <c r="T43" i="30"/>
  <c r="AD43" i="30" s="1"/>
  <c r="V43" i="30"/>
  <c r="Y43" i="30"/>
  <c r="T44" i="30"/>
  <c r="AE44" i="30" s="1"/>
  <c r="V44" i="30"/>
  <c r="Y44" i="30"/>
  <c r="AF44" i="30"/>
  <c r="AG44" i="30" s="1"/>
  <c r="AK44" i="30"/>
  <c r="AM44" i="30"/>
  <c r="T45" i="30"/>
  <c r="AD45" i="30" s="1"/>
  <c r="V45" i="30"/>
  <c r="Y45" i="30"/>
  <c r="AF45" i="30"/>
  <c r="AG45" i="30" s="1"/>
  <c r="AK45" i="30"/>
  <c r="AM45" i="30"/>
  <c r="T46" i="30"/>
  <c r="AH46" i="30" s="1"/>
  <c r="AI46" i="30" s="1"/>
  <c r="V46" i="30"/>
  <c r="Y46" i="30"/>
  <c r="AF46" i="30"/>
  <c r="AG46" i="30" s="1"/>
  <c r="AK46" i="30"/>
  <c r="AM46" i="30"/>
  <c r="T47" i="30"/>
  <c r="AH47" i="30" s="1"/>
  <c r="AI47" i="30" s="1"/>
  <c r="V47" i="30"/>
  <c r="Y47" i="30"/>
  <c r="AF47" i="30"/>
  <c r="AG47" i="30" s="1"/>
  <c r="AK47" i="30"/>
  <c r="AM47" i="30"/>
  <c r="T48" i="30"/>
  <c r="AE48" i="30" s="1"/>
  <c r="V48" i="30"/>
  <c r="Y48" i="30"/>
  <c r="AF48" i="30"/>
  <c r="AG48" i="30" s="1"/>
  <c r="AK48" i="30"/>
  <c r="AM48" i="30"/>
  <c r="T49" i="30"/>
  <c r="AD49" i="30" s="1"/>
  <c r="V49" i="30"/>
  <c r="Y49" i="30"/>
  <c r="AF49" i="30"/>
  <c r="AG49" i="30" s="1"/>
  <c r="AK49" i="30"/>
  <c r="AM49" i="30"/>
  <c r="T50" i="30"/>
  <c r="AD50" i="30" s="1"/>
  <c r="V50" i="30"/>
  <c r="Y50" i="30"/>
  <c r="AF50" i="30"/>
  <c r="AG50" i="30" s="1"/>
  <c r="AK50" i="30"/>
  <c r="AM50" i="30"/>
  <c r="T51" i="30"/>
  <c r="AD51" i="30" s="1"/>
  <c r="V51" i="30"/>
  <c r="Y51" i="30"/>
  <c r="AF51" i="30"/>
  <c r="AG51" i="30" s="1"/>
  <c r="AK51" i="30"/>
  <c r="AM51" i="30"/>
  <c r="T52" i="30"/>
  <c r="AD52" i="30" s="1"/>
  <c r="V52" i="30"/>
  <c r="Y52" i="30"/>
  <c r="AF52" i="30"/>
  <c r="AG52" i="30" s="1"/>
  <c r="AK52" i="30"/>
  <c r="AM52" i="30"/>
  <c r="T53" i="30"/>
  <c r="AH53" i="30" s="1"/>
  <c r="AI53" i="30" s="1"/>
  <c r="V53" i="30"/>
  <c r="Y53" i="30"/>
  <c r="AF53" i="30"/>
  <c r="AG53" i="30" s="1"/>
  <c r="AK53" i="30"/>
  <c r="AM53" i="30"/>
  <c r="T54" i="30"/>
  <c r="AD54" i="30" s="1"/>
  <c r="V54" i="30"/>
  <c r="Y54" i="30"/>
  <c r="AF54" i="30"/>
  <c r="AG54" i="30" s="1"/>
  <c r="AK54" i="30"/>
  <c r="AM54" i="30"/>
  <c r="T55" i="30"/>
  <c r="AD55" i="30" s="1"/>
  <c r="V55" i="30"/>
  <c r="Y55" i="30"/>
  <c r="AF55" i="30"/>
  <c r="AG55" i="30" s="1"/>
  <c r="AK55" i="30"/>
  <c r="AM55" i="30"/>
  <c r="T56" i="30"/>
  <c r="AD56" i="30" s="1"/>
  <c r="V56" i="30"/>
  <c r="Y56" i="30"/>
  <c r="AE56" i="30"/>
  <c r="AF56" i="30"/>
  <c r="AG56" i="30" s="1"/>
  <c r="AH56" i="30"/>
  <c r="AI56" i="30" s="1"/>
  <c r="AK56" i="30"/>
  <c r="AM56" i="30"/>
  <c r="T57" i="30"/>
  <c r="AD57" i="30" s="1"/>
  <c r="V57" i="30"/>
  <c r="Y57" i="30"/>
  <c r="AF57" i="30"/>
  <c r="AG57" i="30" s="1"/>
  <c r="AK57" i="30"/>
  <c r="AM57" i="30"/>
  <c r="T58" i="30"/>
  <c r="AH58" i="30" s="1"/>
  <c r="AI58" i="30" s="1"/>
  <c r="V58" i="30"/>
  <c r="Y58" i="30"/>
  <c r="AF58" i="30"/>
  <c r="AG58" i="30" s="1"/>
  <c r="AK58" i="30"/>
  <c r="AM58" i="30"/>
  <c r="T59" i="30"/>
  <c r="AH59" i="30" s="1"/>
  <c r="AI59" i="30" s="1"/>
  <c r="V59" i="30"/>
  <c r="Y59" i="30"/>
  <c r="AF59" i="30"/>
  <c r="AG59" i="30" s="1"/>
  <c r="AK59" i="30"/>
  <c r="AM59" i="30"/>
  <c r="T60" i="30"/>
  <c r="AE60" i="30" s="1"/>
  <c r="V60" i="30"/>
  <c r="Y60" i="30"/>
  <c r="AF60" i="30"/>
  <c r="AG60" i="30" s="1"/>
  <c r="AK60" i="30"/>
  <c r="AM60" i="30"/>
  <c r="T61" i="30"/>
  <c r="AD61" i="30" s="1"/>
  <c r="V61" i="30"/>
  <c r="Y61" i="30"/>
  <c r="AF61" i="30"/>
  <c r="AG61" i="30" s="1"/>
  <c r="AK61" i="30"/>
  <c r="AM61" i="30"/>
  <c r="T62" i="30"/>
  <c r="AD62" i="30" s="1"/>
  <c r="V62" i="30"/>
  <c r="Y62" i="30"/>
  <c r="AF62" i="30"/>
  <c r="AG62" i="30" s="1"/>
  <c r="AK62" i="30"/>
  <c r="AM62" i="30"/>
  <c r="T63" i="30"/>
  <c r="AD63" i="30" s="1"/>
  <c r="V63" i="30"/>
  <c r="Y63" i="30"/>
  <c r="AE63" i="30"/>
  <c r="AF63" i="30"/>
  <c r="AG63" i="30" s="1"/>
  <c r="AK63" i="30"/>
  <c r="T64" i="30"/>
  <c r="AD64" i="30" s="1"/>
  <c r="V64" i="30"/>
  <c r="Y64" i="30"/>
  <c r="AF64" i="30"/>
  <c r="AG64" i="30" s="1"/>
  <c r="AK64" i="30"/>
  <c r="AM64" i="30"/>
  <c r="T65" i="30"/>
  <c r="AH65" i="30" s="1"/>
  <c r="AI65" i="30" s="1"/>
  <c r="V65" i="30"/>
  <c r="Y65" i="30"/>
  <c r="AF65" i="30"/>
  <c r="AG65" i="30" s="1"/>
  <c r="AK65" i="30"/>
  <c r="AM65" i="30"/>
  <c r="T66" i="30"/>
  <c r="AD66" i="30" s="1"/>
  <c r="V66" i="30"/>
  <c r="Y66" i="30"/>
  <c r="AF66" i="30"/>
  <c r="AG66" i="30" s="1"/>
  <c r="AK66" i="30"/>
  <c r="AM66" i="30"/>
  <c r="T67" i="30"/>
  <c r="V67" i="30"/>
  <c r="Y67" i="30"/>
  <c r="AF67" i="30"/>
  <c r="AG67" i="30" s="1"/>
  <c r="AK67" i="30"/>
  <c r="AM67" i="30"/>
  <c r="T68" i="30"/>
  <c r="AE68" i="30" s="1"/>
  <c r="V68" i="30"/>
  <c r="Y68" i="30"/>
  <c r="AF68" i="30"/>
  <c r="AG68" i="30" s="1"/>
  <c r="AH68" i="30"/>
  <c r="AI68" i="30" s="1"/>
  <c r="AK68" i="30"/>
  <c r="AM68" i="30"/>
  <c r="T69" i="30"/>
  <c r="AD69" i="30" s="1"/>
  <c r="V69" i="30"/>
  <c r="Y69" i="30"/>
  <c r="AE69" i="30"/>
  <c r="AF69" i="30"/>
  <c r="AG69" i="30" s="1"/>
  <c r="AK69" i="30"/>
  <c r="AM69" i="30"/>
  <c r="T70" i="30"/>
  <c r="AH70" i="30" s="1"/>
  <c r="AI70" i="30" s="1"/>
  <c r="V70" i="30"/>
  <c r="Y70" i="30"/>
  <c r="AF70" i="30"/>
  <c r="AG70" i="30" s="1"/>
  <c r="AK70" i="30"/>
  <c r="AM70" i="30"/>
  <c r="T71" i="30"/>
  <c r="AE71" i="30" s="1"/>
  <c r="V71" i="30"/>
  <c r="Y71" i="30"/>
  <c r="AF71" i="30"/>
  <c r="AG71" i="30" s="1"/>
  <c r="AK71" i="30"/>
  <c r="AM71" i="30"/>
  <c r="T72" i="30"/>
  <c r="AE72" i="30" s="1"/>
  <c r="V72" i="30"/>
  <c r="Y72" i="30"/>
  <c r="AF72" i="30"/>
  <c r="AG72" i="30" s="1"/>
  <c r="AK72" i="30"/>
  <c r="AM72" i="30"/>
  <c r="T73" i="30"/>
  <c r="AD73" i="30" s="1"/>
  <c r="V73" i="30"/>
  <c r="Y73" i="30"/>
  <c r="AF73" i="30"/>
  <c r="AG73" i="30" s="1"/>
  <c r="AK73" i="30"/>
  <c r="AM73" i="30"/>
  <c r="T74" i="30"/>
  <c r="AE74" i="30" s="1"/>
  <c r="V74" i="30"/>
  <c r="Y74" i="30"/>
  <c r="AF74" i="30"/>
  <c r="AG74" i="30" s="1"/>
  <c r="AK74" i="30"/>
  <c r="AM74" i="30"/>
  <c r="T75" i="30"/>
  <c r="AD75" i="30" s="1"/>
  <c r="V75" i="30"/>
  <c r="Y75" i="30"/>
  <c r="AF75" i="30"/>
  <c r="AG75" i="30" s="1"/>
  <c r="AK75" i="30"/>
  <c r="AM75" i="30"/>
  <c r="T76" i="30"/>
  <c r="AE76" i="30" s="1"/>
  <c r="V76" i="30"/>
  <c r="Y76" i="30"/>
  <c r="AD76" i="30"/>
  <c r="AF76" i="30"/>
  <c r="AG76" i="30" s="1"/>
  <c r="AK76" i="30"/>
  <c r="AM76" i="30"/>
  <c r="T77" i="30"/>
  <c r="AH77" i="30" s="1"/>
  <c r="AI77" i="30" s="1"/>
  <c r="V77" i="30"/>
  <c r="Y77" i="30"/>
  <c r="AF77" i="30"/>
  <c r="AG77" i="30" s="1"/>
  <c r="AK77" i="30"/>
  <c r="AM77" i="30"/>
  <c r="T78" i="30"/>
  <c r="AD78" i="30" s="1"/>
  <c r="V78" i="30"/>
  <c r="Y78" i="30"/>
  <c r="AF78" i="30"/>
  <c r="AG78" i="30" s="1"/>
  <c r="AK78" i="30"/>
  <c r="AM78" i="30"/>
  <c r="T79" i="30"/>
  <c r="AD79" i="30" s="1"/>
  <c r="V79" i="30"/>
  <c r="Y79" i="30"/>
  <c r="AF79" i="30"/>
  <c r="AG79" i="30" s="1"/>
  <c r="AK79" i="30"/>
  <c r="AM79" i="30"/>
  <c r="T80" i="30"/>
  <c r="AD80" i="30" s="1"/>
  <c r="V80" i="30"/>
  <c r="Y80" i="30"/>
  <c r="AF80" i="30"/>
  <c r="AG80" i="30" s="1"/>
  <c r="AK80" i="30"/>
  <c r="AM80" i="30"/>
  <c r="T81" i="30"/>
  <c r="AD81" i="30" s="1"/>
  <c r="V81" i="30"/>
  <c r="Y81" i="30"/>
  <c r="AF81" i="30"/>
  <c r="AG81" i="30" s="1"/>
  <c r="AK81" i="30"/>
  <c r="AM81" i="30"/>
  <c r="T82" i="30"/>
  <c r="AE82" i="30" s="1"/>
  <c r="V82" i="30"/>
  <c r="Y82" i="30"/>
  <c r="AF82" i="30"/>
  <c r="AG82" i="30" s="1"/>
  <c r="AK82" i="30"/>
  <c r="AM82" i="30"/>
  <c r="T83" i="30"/>
  <c r="AD83" i="30" s="1"/>
  <c r="V83" i="30"/>
  <c r="Y83" i="30"/>
  <c r="AF83" i="30"/>
  <c r="AG83" i="30" s="1"/>
  <c r="AK83" i="30"/>
  <c r="AM83" i="30"/>
  <c r="T84" i="30"/>
  <c r="AD84" i="30" s="1"/>
  <c r="V84" i="30"/>
  <c r="Y84" i="30"/>
  <c r="AF84" i="30"/>
  <c r="AG84" i="30" s="1"/>
  <c r="AK84" i="30"/>
  <c r="AM84" i="30"/>
  <c r="T85" i="30"/>
  <c r="AD85" i="30" s="1"/>
  <c r="V85" i="30"/>
  <c r="Y85" i="30"/>
  <c r="AF85" i="30"/>
  <c r="AG85" i="30" s="1"/>
  <c r="AH85" i="30"/>
  <c r="AI85" i="30" s="1"/>
  <c r="AK85" i="30"/>
  <c r="AM85" i="30"/>
  <c r="T86" i="30"/>
  <c r="AH86" i="30" s="1"/>
  <c r="AI86" i="30" s="1"/>
  <c r="V86" i="30"/>
  <c r="Y86" i="30"/>
  <c r="AD86" i="30"/>
  <c r="AF86" i="30"/>
  <c r="AG86" i="30" s="1"/>
  <c r="AK86" i="30"/>
  <c r="AM86" i="30"/>
  <c r="T87" i="30"/>
  <c r="AH87" i="30" s="1"/>
  <c r="AI87" i="30" s="1"/>
  <c r="V87" i="30"/>
  <c r="Y87" i="30"/>
  <c r="AF87" i="30"/>
  <c r="AG87" i="30" s="1"/>
  <c r="AK87" i="30"/>
  <c r="AM87" i="30"/>
  <c r="T88" i="30"/>
  <c r="AH88" i="30" s="1"/>
  <c r="AI88" i="30" s="1"/>
  <c r="V88" i="30"/>
  <c r="Y88" i="30"/>
  <c r="AF88" i="30"/>
  <c r="AG88" i="30" s="1"/>
  <c r="AK88" i="30"/>
  <c r="AM88" i="30"/>
  <c r="T89" i="30"/>
  <c r="AD89" i="30" s="1"/>
  <c r="V89" i="30"/>
  <c r="Y89" i="30"/>
  <c r="AF89" i="30"/>
  <c r="AG89" i="30" s="1"/>
  <c r="AK89" i="30"/>
  <c r="AM89" i="30"/>
  <c r="T90" i="30"/>
  <c r="AD90" i="30" s="1"/>
  <c r="V90" i="30"/>
  <c r="Y90" i="30"/>
  <c r="AF90" i="30"/>
  <c r="AG90" i="30" s="1"/>
  <c r="AK90" i="30"/>
  <c r="AM90" i="30"/>
  <c r="T91" i="30"/>
  <c r="AD91" i="30" s="1"/>
  <c r="V91" i="30"/>
  <c r="Y91" i="30"/>
  <c r="AF91" i="30"/>
  <c r="AG91" i="30" s="1"/>
  <c r="AK91" i="30"/>
  <c r="AM91" i="30"/>
  <c r="T92" i="30"/>
  <c r="AD92" i="30" s="1"/>
  <c r="V92" i="30"/>
  <c r="Y92" i="30"/>
  <c r="AF92" i="30"/>
  <c r="AG92" i="30" s="1"/>
  <c r="AK92" i="30"/>
  <c r="AM92" i="30"/>
  <c r="T93" i="30"/>
  <c r="AD93" i="30" s="1"/>
  <c r="V93" i="30"/>
  <c r="Y93" i="30"/>
  <c r="AF93" i="30"/>
  <c r="AG93" i="30" s="1"/>
  <c r="AK93" i="30"/>
  <c r="AM93" i="30"/>
  <c r="T94" i="30"/>
  <c r="AE94" i="30" s="1"/>
  <c r="V94" i="30"/>
  <c r="Y94" i="30"/>
  <c r="AD94" i="30"/>
  <c r="AF94" i="30"/>
  <c r="AG94" i="30" s="1"/>
  <c r="AK94" i="30"/>
  <c r="AM94" i="30"/>
  <c r="T95" i="30"/>
  <c r="AD95" i="30" s="1"/>
  <c r="V95" i="30"/>
  <c r="Y95" i="30"/>
  <c r="AF95" i="30"/>
  <c r="AG95" i="30" s="1"/>
  <c r="AK95" i="30"/>
  <c r="AM95" i="30"/>
  <c r="T96" i="30"/>
  <c r="AD96" i="30" s="1"/>
  <c r="V96" i="30"/>
  <c r="Y96" i="30"/>
  <c r="AF96" i="30"/>
  <c r="AG96" i="30" s="1"/>
  <c r="AK96" i="30"/>
  <c r="AM96" i="30"/>
  <c r="T97" i="30"/>
  <c r="AD97" i="30" s="1"/>
  <c r="V97" i="30"/>
  <c r="Y97" i="30"/>
  <c r="AF97" i="30"/>
  <c r="AG97" i="30" s="1"/>
  <c r="AH97" i="30"/>
  <c r="AI97" i="30" s="1"/>
  <c r="AK97" i="30"/>
  <c r="AM97" i="30"/>
  <c r="T98" i="30"/>
  <c r="AE98" i="30" s="1"/>
  <c r="V98" i="30"/>
  <c r="Y98" i="30"/>
  <c r="AD98" i="30"/>
  <c r="AF98" i="30"/>
  <c r="AG98" i="30" s="1"/>
  <c r="AK98" i="30"/>
  <c r="AM98" i="30"/>
  <c r="T99" i="30"/>
  <c r="AH99" i="30" s="1"/>
  <c r="AI99" i="30" s="1"/>
  <c r="V99" i="30"/>
  <c r="Y99" i="30"/>
  <c r="AF99" i="30"/>
  <c r="AG99" i="30" s="1"/>
  <c r="AK99" i="30"/>
  <c r="AM99" i="30"/>
  <c r="T100" i="30"/>
  <c r="AH100" i="30" s="1"/>
  <c r="AI100" i="30" s="1"/>
  <c r="V100" i="30"/>
  <c r="Y100" i="30"/>
  <c r="AF100" i="30"/>
  <c r="AG100" i="30" s="1"/>
  <c r="AK100" i="30"/>
  <c r="AM100" i="30"/>
  <c r="T101" i="30"/>
  <c r="AD101" i="30" s="1"/>
  <c r="V101" i="30"/>
  <c r="Y101" i="30"/>
  <c r="AF101" i="30"/>
  <c r="AG101" i="30" s="1"/>
  <c r="AK101" i="30"/>
  <c r="AM101" i="30"/>
  <c r="T102" i="30"/>
  <c r="AD102" i="30" s="1"/>
  <c r="V102" i="30"/>
  <c r="Y102" i="30"/>
  <c r="AF102" i="30"/>
  <c r="AG102" i="30" s="1"/>
  <c r="AK102" i="30"/>
  <c r="AM102" i="30"/>
  <c r="T103" i="30"/>
  <c r="AD103" i="30" s="1"/>
  <c r="V103" i="30"/>
  <c r="Y103" i="30"/>
  <c r="AF103" i="30"/>
  <c r="AG103" i="30"/>
  <c r="AK103" i="30"/>
  <c r="AM103" i="30"/>
  <c r="T104" i="30"/>
  <c r="AE104" i="30" s="1"/>
  <c r="V104" i="30"/>
  <c r="Y104" i="30"/>
  <c r="AF104" i="30"/>
  <c r="AG104" i="30" s="1"/>
  <c r="AK104" i="30"/>
  <c r="AM104" i="30"/>
  <c r="T105" i="30"/>
  <c r="AD105" i="30" s="1"/>
  <c r="V105" i="30"/>
  <c r="Y105" i="30"/>
  <c r="AF105" i="30"/>
  <c r="AG105" i="30" s="1"/>
  <c r="AK105" i="30"/>
  <c r="AM105" i="30"/>
  <c r="T106" i="30"/>
  <c r="AE106" i="30" s="1"/>
  <c r="V106" i="30"/>
  <c r="Y106" i="30"/>
  <c r="AD106" i="30"/>
  <c r="AF106" i="30"/>
  <c r="AG106" i="30" s="1"/>
  <c r="AK106" i="30"/>
  <c r="AM106" i="30"/>
  <c r="T107" i="30"/>
  <c r="AD107" i="30" s="1"/>
  <c r="V107" i="30"/>
  <c r="Y107" i="30"/>
  <c r="AF107" i="30"/>
  <c r="AG107" i="30" s="1"/>
  <c r="AK107" i="30"/>
  <c r="AM107" i="30"/>
  <c r="T108" i="30"/>
  <c r="AD108" i="30" s="1"/>
  <c r="V108" i="30"/>
  <c r="Y108" i="30"/>
  <c r="AF108" i="30"/>
  <c r="AG108" i="30" s="1"/>
  <c r="AK108" i="30"/>
  <c r="AM108" i="30"/>
  <c r="T109" i="30"/>
  <c r="AD109" i="30" s="1"/>
  <c r="V109" i="30"/>
  <c r="Y109" i="30"/>
  <c r="AF109" i="30"/>
  <c r="AG109" i="30" s="1"/>
  <c r="AK109" i="30"/>
  <c r="AM109" i="30"/>
  <c r="T110" i="30"/>
  <c r="AH110" i="30" s="1"/>
  <c r="AI110" i="30" s="1"/>
  <c r="V110" i="30"/>
  <c r="Y110" i="30"/>
  <c r="AF110" i="30"/>
  <c r="AG110" i="30" s="1"/>
  <c r="AK110" i="30"/>
  <c r="AM110" i="30"/>
  <c r="T111" i="30"/>
  <c r="AH111" i="30" s="1"/>
  <c r="AI111" i="30" s="1"/>
  <c r="V111" i="30"/>
  <c r="Y111" i="30"/>
  <c r="AF111" i="30"/>
  <c r="AG111" i="30" s="1"/>
  <c r="AK111" i="30"/>
  <c r="AM111" i="30"/>
  <c r="T25" i="58"/>
  <c r="AH25" i="58" s="1"/>
  <c r="AI25" i="58" s="1"/>
  <c r="V25" i="58"/>
  <c r="Y25" i="58"/>
  <c r="AE25" i="58"/>
  <c r="AF25" i="58"/>
  <c r="AG25" i="58" s="1"/>
  <c r="AK25" i="58"/>
  <c r="AM25" i="58"/>
  <c r="T26" i="58"/>
  <c r="V26" i="58"/>
  <c r="Y26" i="58"/>
  <c r="AF26" i="58"/>
  <c r="AG26" i="58" s="1"/>
  <c r="AK26" i="58"/>
  <c r="AM26" i="58"/>
  <c r="T27" i="58"/>
  <c r="AH27" i="58" s="1"/>
  <c r="AI27" i="58" s="1"/>
  <c r="V27" i="58"/>
  <c r="Y27" i="58"/>
  <c r="AF27" i="58"/>
  <c r="AG27" i="58" s="1"/>
  <c r="AK27" i="58"/>
  <c r="AM27" i="58"/>
  <c r="T28" i="58"/>
  <c r="AD28" i="58" s="1"/>
  <c r="V28" i="58"/>
  <c r="Y28" i="58"/>
  <c r="AF28" i="58"/>
  <c r="AG28" i="58"/>
  <c r="AH28" i="58"/>
  <c r="AI28" i="58" s="1"/>
  <c r="AK28" i="58"/>
  <c r="AM28" i="58"/>
  <c r="T29" i="58"/>
  <c r="AD29" i="58" s="1"/>
  <c r="V29" i="58"/>
  <c r="Y29" i="58"/>
  <c r="AF29" i="58"/>
  <c r="AG29" i="58"/>
  <c r="AH29" i="58"/>
  <c r="AI29" i="58"/>
  <c r="AK29" i="58"/>
  <c r="AM29" i="58"/>
  <c r="T30" i="58"/>
  <c r="AE30" i="58" s="1"/>
  <c r="V30" i="58"/>
  <c r="Y30" i="58"/>
  <c r="AD30" i="58"/>
  <c r="AF30" i="58"/>
  <c r="AG30" i="58"/>
  <c r="AH30" i="58"/>
  <c r="AI30" i="58" s="1"/>
  <c r="AK30" i="58"/>
  <c r="AM30" i="58"/>
  <c r="AN30" i="58" s="1"/>
  <c r="T31" i="58"/>
  <c r="V31" i="58"/>
  <c r="Y31" i="58"/>
  <c r="AD31" i="58"/>
  <c r="AE31" i="58"/>
  <c r="AF31" i="58"/>
  <c r="AG31" i="58"/>
  <c r="AH31" i="58"/>
  <c r="AI31" i="58" s="1"/>
  <c r="AK31" i="58"/>
  <c r="AM31" i="58"/>
  <c r="T32" i="58"/>
  <c r="AD32" i="58" s="1"/>
  <c r="V32" i="58"/>
  <c r="Y32" i="58"/>
  <c r="AF32" i="58"/>
  <c r="AG32" i="58" s="1"/>
  <c r="AK32" i="58"/>
  <c r="AM32" i="58"/>
  <c r="T33" i="58"/>
  <c r="AD33" i="58" s="1"/>
  <c r="V33" i="58"/>
  <c r="Y33" i="58"/>
  <c r="AF33" i="58"/>
  <c r="AG33" i="58"/>
  <c r="AK33" i="58"/>
  <c r="AM33" i="58"/>
  <c r="T34" i="58"/>
  <c r="AD34" i="58" s="1"/>
  <c r="V34" i="58"/>
  <c r="Y34" i="58"/>
  <c r="AF34" i="58"/>
  <c r="AG34" i="58"/>
  <c r="AH34" i="58"/>
  <c r="AI34" i="58" s="1"/>
  <c r="AK34" i="58"/>
  <c r="AM34" i="58"/>
  <c r="T35" i="58"/>
  <c r="AD35" i="58" s="1"/>
  <c r="V35" i="58"/>
  <c r="Y35" i="58"/>
  <c r="AF35" i="58"/>
  <c r="AG35" i="58" s="1"/>
  <c r="AH35" i="58"/>
  <c r="AI35" i="58" s="1"/>
  <c r="AK35" i="58"/>
  <c r="AM35" i="58"/>
  <c r="T36" i="58"/>
  <c r="AE36" i="58" s="1"/>
  <c r="V36" i="58"/>
  <c r="Y36" i="58"/>
  <c r="AF36" i="58"/>
  <c r="AG36" i="58" s="1"/>
  <c r="AK36" i="58"/>
  <c r="AM36" i="58"/>
  <c r="T37" i="58"/>
  <c r="AE37" i="58" s="1"/>
  <c r="V37" i="58"/>
  <c r="Y37" i="58"/>
  <c r="AF37" i="58"/>
  <c r="AG37" i="58" s="1"/>
  <c r="AK37" i="58"/>
  <c r="AM37" i="58"/>
  <c r="T38" i="58"/>
  <c r="V38" i="58"/>
  <c r="Y38" i="58"/>
  <c r="AF38" i="58"/>
  <c r="AG38" i="58" s="1"/>
  <c r="AK38" i="58"/>
  <c r="AM38" i="58"/>
  <c r="T39" i="58"/>
  <c r="AH39" i="58" s="1"/>
  <c r="AI39" i="58" s="1"/>
  <c r="V39" i="58"/>
  <c r="Y39" i="58"/>
  <c r="AF39" i="58"/>
  <c r="AG39" i="58"/>
  <c r="AK39" i="58"/>
  <c r="AM39" i="58"/>
  <c r="T40" i="58"/>
  <c r="AD40" i="58" s="1"/>
  <c r="V40" i="58"/>
  <c r="Y40" i="58"/>
  <c r="AF40" i="58"/>
  <c r="AG40" i="58" s="1"/>
  <c r="AH40" i="58"/>
  <c r="AI40" i="58" s="1"/>
  <c r="AK40" i="58"/>
  <c r="AM40" i="58"/>
  <c r="T41" i="58"/>
  <c r="AD41" i="58" s="1"/>
  <c r="V41" i="58"/>
  <c r="Y41" i="58"/>
  <c r="AF41" i="58"/>
  <c r="AG41" i="58" s="1"/>
  <c r="AH41" i="58"/>
  <c r="AI41" i="58"/>
  <c r="AK41" i="58"/>
  <c r="AM41" i="58"/>
  <c r="T42" i="58"/>
  <c r="AE42" i="58" s="1"/>
  <c r="V42" i="58"/>
  <c r="Y42" i="58"/>
  <c r="AF42" i="58"/>
  <c r="AG42" i="58"/>
  <c r="AH42" i="58"/>
  <c r="AI42" i="58" s="1"/>
  <c r="AK42" i="58"/>
  <c r="AM42" i="58"/>
  <c r="T43" i="58"/>
  <c r="V43" i="58"/>
  <c r="Y43" i="58"/>
  <c r="AD43" i="58"/>
  <c r="AE43" i="58"/>
  <c r="AF43" i="58"/>
  <c r="AG43" i="58"/>
  <c r="AH43" i="58"/>
  <c r="AI43" i="58" s="1"/>
  <c r="AJ43" i="58" s="1"/>
  <c r="AK43" i="58"/>
  <c r="AM43" i="58"/>
  <c r="T44" i="58"/>
  <c r="AD44" i="58" s="1"/>
  <c r="V44" i="58"/>
  <c r="Y44" i="58"/>
  <c r="AF44" i="58"/>
  <c r="AG44" i="58" s="1"/>
  <c r="AK44" i="58"/>
  <c r="AM44" i="58"/>
  <c r="T45" i="58"/>
  <c r="AD45" i="58" s="1"/>
  <c r="V45" i="58"/>
  <c r="Y45" i="58"/>
  <c r="AF45" i="58"/>
  <c r="AG45" i="58"/>
  <c r="AK45" i="58"/>
  <c r="AM45" i="58"/>
  <c r="T46" i="58"/>
  <c r="AD46" i="58" s="1"/>
  <c r="V46" i="58"/>
  <c r="Y46" i="58"/>
  <c r="AE46" i="58"/>
  <c r="AF46" i="58"/>
  <c r="AG46" i="58" s="1"/>
  <c r="AH46" i="58"/>
  <c r="AI46" i="58" s="1"/>
  <c r="AK46" i="58"/>
  <c r="AM46" i="58"/>
  <c r="T47" i="58"/>
  <c r="AD47" i="58" s="1"/>
  <c r="V47" i="58"/>
  <c r="Y47" i="58"/>
  <c r="AF47" i="58"/>
  <c r="AG47" i="58" s="1"/>
  <c r="AH47" i="58"/>
  <c r="AI47" i="58"/>
  <c r="AK47" i="58"/>
  <c r="AM47" i="58"/>
  <c r="T48" i="58"/>
  <c r="V48" i="58"/>
  <c r="Y48" i="58"/>
  <c r="AD48" i="58"/>
  <c r="AE48" i="58"/>
  <c r="AF48" i="58"/>
  <c r="AG48" i="58" s="1"/>
  <c r="AH48" i="58"/>
  <c r="AI48" i="58" s="1"/>
  <c r="AK48" i="58"/>
  <c r="AM48" i="58"/>
  <c r="T49" i="58"/>
  <c r="V49" i="58"/>
  <c r="Y49" i="58"/>
  <c r="AD49" i="58"/>
  <c r="AE49" i="58"/>
  <c r="AF49" i="58"/>
  <c r="AG49" i="58" s="1"/>
  <c r="AH49" i="58"/>
  <c r="AI49" i="58" s="1"/>
  <c r="AK49" i="58"/>
  <c r="AM49" i="58"/>
  <c r="T50" i="58"/>
  <c r="V50" i="58"/>
  <c r="Y50" i="58"/>
  <c r="AF50" i="58"/>
  <c r="AG50" i="58" s="1"/>
  <c r="AK50" i="58"/>
  <c r="AM50" i="58"/>
  <c r="T51" i="58"/>
  <c r="AH51" i="58" s="1"/>
  <c r="AI51" i="58" s="1"/>
  <c r="V51" i="58"/>
  <c r="Y51" i="58"/>
  <c r="AE51" i="58"/>
  <c r="AF51" i="58"/>
  <c r="AG51" i="58" s="1"/>
  <c r="AK51" i="58"/>
  <c r="AM51" i="58"/>
  <c r="T52" i="58"/>
  <c r="AD52" i="58" s="1"/>
  <c r="V52" i="58"/>
  <c r="Y52" i="58"/>
  <c r="AF52" i="58"/>
  <c r="AG52" i="58" s="1"/>
  <c r="AH52" i="58"/>
  <c r="AI52" i="58" s="1"/>
  <c r="AK52" i="58"/>
  <c r="AM52" i="58"/>
  <c r="T53" i="58"/>
  <c r="AD53" i="58" s="1"/>
  <c r="V53" i="58"/>
  <c r="Y53" i="58"/>
  <c r="AF53" i="58"/>
  <c r="AG53" i="58" s="1"/>
  <c r="AH53" i="58"/>
  <c r="AI53" i="58" s="1"/>
  <c r="AK53" i="58"/>
  <c r="AM53" i="58"/>
  <c r="T54" i="58"/>
  <c r="AE54" i="58" s="1"/>
  <c r="V54" i="58"/>
  <c r="Y54" i="58"/>
  <c r="AF54" i="58"/>
  <c r="AG54" i="58" s="1"/>
  <c r="AJ54" i="58" s="1"/>
  <c r="AH54" i="58"/>
  <c r="AI54" i="58" s="1"/>
  <c r="AK54" i="58"/>
  <c r="AM54" i="58"/>
  <c r="T55" i="58"/>
  <c r="AD55" i="58" s="1"/>
  <c r="AN55" i="58" s="1"/>
  <c r="V55" i="58"/>
  <c r="Y55" i="58"/>
  <c r="AE55" i="58"/>
  <c r="AF55" i="58"/>
  <c r="AG55" i="58"/>
  <c r="AK55" i="58"/>
  <c r="AM55" i="58"/>
  <c r="T56" i="58"/>
  <c r="AD56" i="58" s="1"/>
  <c r="V56" i="58"/>
  <c r="Y56" i="58"/>
  <c r="AF56" i="58"/>
  <c r="AG56" i="58" s="1"/>
  <c r="AK56" i="58"/>
  <c r="AM56" i="58"/>
  <c r="T57" i="58"/>
  <c r="AD57" i="58" s="1"/>
  <c r="V57" i="58"/>
  <c r="Y57" i="58"/>
  <c r="AF57" i="58"/>
  <c r="AG57" i="58" s="1"/>
  <c r="AK57" i="58"/>
  <c r="AM57" i="58"/>
  <c r="T58" i="58"/>
  <c r="AD58" i="58" s="1"/>
  <c r="V58" i="58"/>
  <c r="Y58" i="58"/>
  <c r="AF58" i="58"/>
  <c r="AG58" i="58" s="1"/>
  <c r="AK58" i="58"/>
  <c r="AM58" i="58"/>
  <c r="T59" i="58"/>
  <c r="AD59" i="58" s="1"/>
  <c r="V59" i="58"/>
  <c r="Y59" i="58"/>
  <c r="AF59" i="58"/>
  <c r="AG59" i="58" s="1"/>
  <c r="AH59" i="58"/>
  <c r="AI59" i="58"/>
  <c r="AK59" i="58"/>
  <c r="AM59" i="58"/>
  <c r="T60" i="58"/>
  <c r="V60" i="58"/>
  <c r="Y60" i="58"/>
  <c r="AD60" i="58"/>
  <c r="AE60" i="58"/>
  <c r="AF60" i="58"/>
  <c r="AG60" i="58" s="1"/>
  <c r="AH60" i="58"/>
  <c r="AI60" i="58" s="1"/>
  <c r="AK60" i="58"/>
  <c r="AM60" i="58"/>
  <c r="T61" i="58"/>
  <c r="V61" i="58"/>
  <c r="Y61" i="58"/>
  <c r="AD61" i="58"/>
  <c r="AE61" i="58"/>
  <c r="AF61" i="58"/>
  <c r="AG61" i="58" s="1"/>
  <c r="AH61" i="58"/>
  <c r="AI61" i="58" s="1"/>
  <c r="AK61" i="58"/>
  <c r="AM61" i="58"/>
  <c r="T62" i="58"/>
  <c r="AD62" i="58" s="1"/>
  <c r="V62" i="58"/>
  <c r="Y62" i="58"/>
  <c r="AF62" i="58"/>
  <c r="AG62" i="58" s="1"/>
  <c r="AK62" i="58"/>
  <c r="AM62" i="58"/>
  <c r="T63" i="58"/>
  <c r="AH63" i="58" s="1"/>
  <c r="AI63" i="58" s="1"/>
  <c r="V63" i="58"/>
  <c r="Y63" i="58"/>
  <c r="AE63" i="58"/>
  <c r="AF63" i="58"/>
  <c r="AG63" i="58"/>
  <c r="AK63" i="58"/>
  <c r="AM63" i="58"/>
  <c r="T64" i="58"/>
  <c r="V64" i="58"/>
  <c r="Y64" i="58"/>
  <c r="AF64" i="58"/>
  <c r="AG64" i="58" s="1"/>
  <c r="AH64" i="58"/>
  <c r="AI64" i="58" s="1"/>
  <c r="AK64" i="58"/>
  <c r="AM64" i="58"/>
  <c r="T65" i="58"/>
  <c r="AD65" i="58" s="1"/>
  <c r="V65" i="58"/>
  <c r="Y65" i="58"/>
  <c r="AF65" i="58"/>
  <c r="AG65" i="58" s="1"/>
  <c r="AH65" i="58"/>
  <c r="AI65" i="58" s="1"/>
  <c r="AK65" i="58"/>
  <c r="AM65" i="58"/>
  <c r="T66" i="58"/>
  <c r="AE66" i="58" s="1"/>
  <c r="V66" i="58"/>
  <c r="Y66" i="58"/>
  <c r="AF66" i="58"/>
  <c r="AG66" i="58" s="1"/>
  <c r="AH66" i="58"/>
  <c r="AI66" i="58" s="1"/>
  <c r="AJ66" i="58" s="1"/>
  <c r="AK66" i="58"/>
  <c r="AM66" i="58"/>
  <c r="T67" i="58"/>
  <c r="AD67" i="58" s="1"/>
  <c r="V67" i="58"/>
  <c r="Y67" i="58"/>
  <c r="AE67" i="58"/>
  <c r="AF67" i="58"/>
  <c r="AG67" i="58"/>
  <c r="AK67" i="58"/>
  <c r="AM67" i="58"/>
  <c r="T68" i="58"/>
  <c r="V68" i="58"/>
  <c r="Y68" i="58"/>
  <c r="AF68" i="58"/>
  <c r="AG68" i="58" s="1"/>
  <c r="AK68" i="58"/>
  <c r="AM68" i="58"/>
  <c r="T69" i="58"/>
  <c r="AD69" i="58" s="1"/>
  <c r="V69" i="58"/>
  <c r="Y69" i="58"/>
  <c r="AF69" i="58"/>
  <c r="AG69" i="58" s="1"/>
  <c r="AK69" i="58"/>
  <c r="AM69" i="58"/>
  <c r="T70" i="58"/>
  <c r="AD70" i="58" s="1"/>
  <c r="V70" i="58"/>
  <c r="Y70" i="58"/>
  <c r="AF70" i="58"/>
  <c r="AG70" i="58" s="1"/>
  <c r="AK70" i="58"/>
  <c r="AM70" i="58"/>
  <c r="T71" i="58"/>
  <c r="AD71" i="58" s="1"/>
  <c r="V71" i="58"/>
  <c r="Y71" i="58"/>
  <c r="AF71" i="58"/>
  <c r="AG71" i="58" s="1"/>
  <c r="AH71" i="58"/>
  <c r="AI71" i="58"/>
  <c r="AK71" i="58"/>
  <c r="AM71" i="58"/>
  <c r="T72" i="58"/>
  <c r="AE72" i="58" s="1"/>
  <c r="V72" i="58"/>
  <c r="Y72" i="58"/>
  <c r="AD72" i="58"/>
  <c r="AF72" i="58"/>
  <c r="AG72" i="58"/>
  <c r="AL72" i="58" s="1"/>
  <c r="AH72" i="58"/>
  <c r="AI72" i="58"/>
  <c r="AK72" i="58"/>
  <c r="AM72" i="58"/>
  <c r="AN72" i="58" s="1"/>
  <c r="T73" i="58"/>
  <c r="AD73" i="58" s="1"/>
  <c r="AN73" i="58" s="1"/>
  <c r="V73" i="58"/>
  <c r="Y73" i="58"/>
  <c r="AE73" i="58"/>
  <c r="AF73" i="58"/>
  <c r="AG73" i="58"/>
  <c r="AK73" i="58"/>
  <c r="AM73" i="58"/>
  <c r="T74" i="58"/>
  <c r="AH74" i="58" s="1"/>
  <c r="AI74" i="58" s="1"/>
  <c r="V74" i="58"/>
  <c r="Y74" i="58"/>
  <c r="AF74" i="58"/>
  <c r="AG74" i="58" s="1"/>
  <c r="AK74" i="58"/>
  <c r="AM74" i="58"/>
  <c r="T75" i="58"/>
  <c r="AE75" i="58" s="1"/>
  <c r="V75" i="58"/>
  <c r="Y75" i="58"/>
  <c r="AF75" i="58"/>
  <c r="AG75" i="58" s="1"/>
  <c r="AK75" i="58"/>
  <c r="AM75" i="58"/>
  <c r="T76" i="58"/>
  <c r="AH76" i="58" s="1"/>
  <c r="AI76" i="58" s="1"/>
  <c r="V76" i="58"/>
  <c r="Y76" i="58"/>
  <c r="AF76" i="58"/>
  <c r="AG76" i="58"/>
  <c r="AK76" i="58"/>
  <c r="AM76" i="58"/>
  <c r="T77" i="58"/>
  <c r="AD77" i="58" s="1"/>
  <c r="V77" i="58"/>
  <c r="Y77" i="58"/>
  <c r="AF77" i="58"/>
  <c r="AG77" i="58"/>
  <c r="AK77" i="58"/>
  <c r="AM77" i="58"/>
  <c r="T78" i="58"/>
  <c r="AE78" i="58" s="1"/>
  <c r="V78" i="58"/>
  <c r="Y78" i="58"/>
  <c r="AF78" i="58"/>
  <c r="AG78" i="58" s="1"/>
  <c r="AK78" i="58"/>
  <c r="AM78" i="58"/>
  <c r="T79" i="58"/>
  <c r="V79" i="58"/>
  <c r="Y79" i="58"/>
  <c r="AD79" i="58"/>
  <c r="AE79" i="58"/>
  <c r="AF79" i="58"/>
  <c r="AG79" i="58" s="1"/>
  <c r="AH79" i="58"/>
  <c r="AI79" i="58" s="1"/>
  <c r="AK79" i="58"/>
  <c r="AM79" i="58"/>
  <c r="T80" i="58"/>
  <c r="V80" i="58"/>
  <c r="Y80" i="58"/>
  <c r="AE80" i="58"/>
  <c r="AF80" i="58"/>
  <c r="AG80" i="58" s="1"/>
  <c r="AK80" i="58"/>
  <c r="AM80" i="58"/>
  <c r="T81" i="58"/>
  <c r="V81" i="58"/>
  <c r="Y81" i="58"/>
  <c r="AF81" i="58"/>
  <c r="AG81" i="58" s="1"/>
  <c r="AK81" i="58"/>
  <c r="AM81" i="58"/>
  <c r="T82" i="58"/>
  <c r="AD82" i="58" s="1"/>
  <c r="V82" i="58"/>
  <c r="Y82" i="58"/>
  <c r="AF82" i="58"/>
  <c r="AG82" i="58" s="1"/>
  <c r="AH82" i="58"/>
  <c r="AI82" i="58" s="1"/>
  <c r="AK82" i="58"/>
  <c r="AM82" i="58"/>
  <c r="T83" i="58"/>
  <c r="V83" i="58"/>
  <c r="Y83" i="58"/>
  <c r="AF83" i="58"/>
  <c r="AG83" i="58" s="1"/>
  <c r="AH83" i="58"/>
  <c r="AI83" i="58" s="1"/>
  <c r="AK83" i="58"/>
  <c r="AM83" i="58"/>
  <c r="T84" i="58"/>
  <c r="AE84" i="58" s="1"/>
  <c r="V84" i="58"/>
  <c r="Y84" i="58"/>
  <c r="AD84" i="58"/>
  <c r="AF84" i="58"/>
  <c r="AG84" i="58" s="1"/>
  <c r="AH84" i="58"/>
  <c r="AI84" i="58" s="1"/>
  <c r="AK84" i="58"/>
  <c r="AM84" i="58"/>
  <c r="T85" i="58"/>
  <c r="AD85" i="58" s="1"/>
  <c r="V85" i="58"/>
  <c r="Y85" i="58"/>
  <c r="AF85" i="58"/>
  <c r="AG85" i="58" s="1"/>
  <c r="AH85" i="58"/>
  <c r="AI85" i="58" s="1"/>
  <c r="AK85" i="58"/>
  <c r="AM85" i="58"/>
  <c r="T86" i="58"/>
  <c r="AE86" i="58" s="1"/>
  <c r="V86" i="58"/>
  <c r="Y86" i="58"/>
  <c r="AD86" i="58"/>
  <c r="AF86" i="58"/>
  <c r="AG86" i="58"/>
  <c r="AK86" i="58"/>
  <c r="AM86" i="58"/>
  <c r="T87" i="58"/>
  <c r="AD87" i="58" s="1"/>
  <c r="V87" i="58"/>
  <c r="Y87" i="58"/>
  <c r="AF87" i="58"/>
  <c r="AG87" i="58" s="1"/>
  <c r="AK87" i="58"/>
  <c r="AM87" i="58"/>
  <c r="T88" i="58"/>
  <c r="AE88" i="58" s="1"/>
  <c r="V88" i="58"/>
  <c r="Y88" i="58"/>
  <c r="AD88" i="58"/>
  <c r="AN88" i="58" s="1"/>
  <c r="AF88" i="58"/>
  <c r="AG88" i="58" s="1"/>
  <c r="AK88" i="58"/>
  <c r="AM88" i="58"/>
  <c r="T89" i="58"/>
  <c r="AD89" i="58" s="1"/>
  <c r="V89" i="58"/>
  <c r="Y89" i="58"/>
  <c r="AE89" i="58"/>
  <c r="AF89" i="58"/>
  <c r="AG89" i="58"/>
  <c r="AK89" i="58"/>
  <c r="AM89" i="58"/>
  <c r="T90" i="58"/>
  <c r="AD90" i="58" s="1"/>
  <c r="V90" i="58"/>
  <c r="Y90" i="58"/>
  <c r="AF90" i="58"/>
  <c r="AG90" i="58" s="1"/>
  <c r="AK90" i="58"/>
  <c r="AM90" i="58"/>
  <c r="T91" i="58"/>
  <c r="AD91" i="58" s="1"/>
  <c r="V91" i="58"/>
  <c r="Y91" i="58"/>
  <c r="AE91" i="58"/>
  <c r="AF91" i="58"/>
  <c r="AG91" i="58"/>
  <c r="AK91" i="58"/>
  <c r="AM91" i="58"/>
  <c r="AN91" i="58" s="1"/>
  <c r="T92" i="58"/>
  <c r="AD92" i="58" s="1"/>
  <c r="V92" i="58"/>
  <c r="Y92" i="58"/>
  <c r="AF92" i="58"/>
  <c r="AG92" i="58" s="1"/>
  <c r="AH92" i="58"/>
  <c r="AI92" i="58" s="1"/>
  <c r="AK92" i="58"/>
  <c r="AM92" i="58"/>
  <c r="T93" i="58"/>
  <c r="AE93" i="58" s="1"/>
  <c r="V93" i="58"/>
  <c r="Y93" i="58"/>
  <c r="AD93" i="58"/>
  <c r="AF93" i="58"/>
  <c r="AG93" i="58"/>
  <c r="AH93" i="58"/>
  <c r="AI93" i="58"/>
  <c r="AK93" i="58"/>
  <c r="AM93" i="58"/>
  <c r="T94" i="58"/>
  <c r="V94" i="58"/>
  <c r="Y94" i="58"/>
  <c r="AD94" i="58"/>
  <c r="AN94" i="58" s="1"/>
  <c r="AE94" i="58"/>
  <c r="AF94" i="58"/>
  <c r="AG94" i="58" s="1"/>
  <c r="AJ94" i="58" s="1"/>
  <c r="AH94" i="58"/>
  <c r="AI94" i="58" s="1"/>
  <c r="AK94" i="58"/>
  <c r="AM94" i="58"/>
  <c r="T95" i="58"/>
  <c r="AE95" i="58" s="1"/>
  <c r="V95" i="58"/>
  <c r="Y95" i="58"/>
  <c r="AF95" i="58"/>
  <c r="AG95" i="58" s="1"/>
  <c r="AK95" i="58"/>
  <c r="AM95" i="58"/>
  <c r="T96" i="58"/>
  <c r="V96" i="58"/>
  <c r="Y96" i="58"/>
  <c r="AF96" i="58"/>
  <c r="AG96" i="58" s="1"/>
  <c r="AK96" i="58"/>
  <c r="AM96" i="58"/>
  <c r="T97" i="58"/>
  <c r="AD97" i="58" s="1"/>
  <c r="V97" i="58"/>
  <c r="Y97" i="58"/>
  <c r="AF97" i="58"/>
  <c r="AG97" i="58"/>
  <c r="AK97" i="58"/>
  <c r="AM97" i="58"/>
  <c r="T98" i="58"/>
  <c r="AE98" i="58" s="1"/>
  <c r="V98" i="58"/>
  <c r="Y98" i="58"/>
  <c r="AF98" i="58"/>
  <c r="AG98" i="58" s="1"/>
  <c r="AK98" i="58"/>
  <c r="AM98" i="58"/>
  <c r="T99" i="58"/>
  <c r="V99" i="58"/>
  <c r="Y99" i="58"/>
  <c r="AD99" i="58"/>
  <c r="AE99" i="58"/>
  <c r="AF99" i="58"/>
  <c r="AG99" i="58" s="1"/>
  <c r="AH99" i="58"/>
  <c r="AI99" i="58" s="1"/>
  <c r="AK99" i="58"/>
  <c r="AM99" i="58"/>
  <c r="AN99" i="58" s="1"/>
  <c r="T100" i="58"/>
  <c r="AE100" i="58" s="1"/>
  <c r="V100" i="58"/>
  <c r="Y100" i="58"/>
  <c r="AD100" i="58"/>
  <c r="AF100" i="58"/>
  <c r="AG100" i="58" s="1"/>
  <c r="AK100" i="58"/>
  <c r="AM100" i="58"/>
  <c r="AN100" i="58"/>
  <c r="T101" i="58"/>
  <c r="V101" i="58"/>
  <c r="Y101" i="58"/>
  <c r="AD101" i="58"/>
  <c r="AE101" i="58"/>
  <c r="AF101" i="58"/>
  <c r="AG101" i="58" s="1"/>
  <c r="AH101" i="58"/>
  <c r="AI101" i="58" s="1"/>
  <c r="AK101" i="58"/>
  <c r="AM101" i="58"/>
  <c r="T102" i="58"/>
  <c r="AD102" i="58" s="1"/>
  <c r="V102" i="58"/>
  <c r="Y102" i="58"/>
  <c r="AF102" i="58"/>
  <c r="AG102" i="58" s="1"/>
  <c r="AK102" i="58"/>
  <c r="AM102" i="58"/>
  <c r="T103" i="58"/>
  <c r="AD103" i="58" s="1"/>
  <c r="V103" i="58"/>
  <c r="Y103" i="58"/>
  <c r="AE103" i="58"/>
  <c r="AF103" i="58"/>
  <c r="AG103" i="58"/>
  <c r="AH103" i="58"/>
  <c r="AI103" i="58"/>
  <c r="AL103" i="58" s="1"/>
  <c r="AK103" i="58"/>
  <c r="AM103" i="58"/>
  <c r="T104" i="58"/>
  <c r="AH104" i="58" s="1"/>
  <c r="AI104" i="58" s="1"/>
  <c r="V104" i="58"/>
  <c r="Y104" i="58"/>
  <c r="AF104" i="58"/>
  <c r="AG104" i="58" s="1"/>
  <c r="AK104" i="58"/>
  <c r="AM104" i="58"/>
  <c r="T105" i="58"/>
  <c r="AE105" i="58" s="1"/>
  <c r="V105" i="58"/>
  <c r="Y105" i="58"/>
  <c r="AF105" i="58"/>
  <c r="AG105" i="58" s="1"/>
  <c r="AH105" i="58"/>
  <c r="AI105" i="58" s="1"/>
  <c r="AK105" i="58"/>
  <c r="AM105" i="58"/>
  <c r="T106" i="58"/>
  <c r="V106" i="58"/>
  <c r="Y106" i="58"/>
  <c r="AD106" i="58"/>
  <c r="AE106" i="58"/>
  <c r="AF106" i="58"/>
  <c r="AG106" i="58" s="1"/>
  <c r="AJ106" i="58" s="1"/>
  <c r="AH106" i="58"/>
  <c r="AI106" i="58" s="1"/>
  <c r="AK106" i="58"/>
  <c r="AM106" i="58"/>
  <c r="T107" i="58"/>
  <c r="AH107" i="58" s="1"/>
  <c r="AI107" i="58" s="1"/>
  <c r="V107" i="58"/>
  <c r="Y107" i="58"/>
  <c r="AE107" i="58"/>
  <c r="AF107" i="58"/>
  <c r="AG107" i="58" s="1"/>
  <c r="AK107" i="58"/>
  <c r="AM107" i="58"/>
  <c r="T108" i="58"/>
  <c r="V108" i="58"/>
  <c r="Y108" i="58"/>
  <c r="AE108" i="58"/>
  <c r="AF108" i="58"/>
  <c r="AG108" i="58" s="1"/>
  <c r="AK108" i="58"/>
  <c r="AM108" i="58"/>
  <c r="T109" i="58"/>
  <c r="AH109" i="58" s="1"/>
  <c r="AI109" i="58" s="1"/>
  <c r="V109" i="58"/>
  <c r="Y109" i="58"/>
  <c r="AF109" i="58"/>
  <c r="AG109" i="58"/>
  <c r="AK109" i="58"/>
  <c r="AM109" i="58"/>
  <c r="T110" i="58"/>
  <c r="AE110" i="58" s="1"/>
  <c r="V110" i="58"/>
  <c r="Y110" i="58"/>
  <c r="AF110" i="58"/>
  <c r="AG110" i="58" s="1"/>
  <c r="AK110" i="58"/>
  <c r="AM110" i="58"/>
  <c r="T111" i="58"/>
  <c r="V111" i="58"/>
  <c r="Y111" i="58"/>
  <c r="AD111" i="58"/>
  <c r="AE111" i="58"/>
  <c r="AF111" i="58"/>
  <c r="AG111" i="58" s="1"/>
  <c r="AH111" i="58"/>
  <c r="AI111" i="58" s="1"/>
  <c r="AK111" i="58"/>
  <c r="AM111" i="58"/>
  <c r="T112" i="58"/>
  <c r="AD112" i="58" s="1"/>
  <c r="V112" i="58"/>
  <c r="Y112" i="58"/>
  <c r="AF112" i="58"/>
  <c r="AG112" i="58" s="1"/>
  <c r="AK112" i="58"/>
  <c r="AM112" i="58"/>
  <c r="T113" i="58"/>
  <c r="AD113" i="58" s="1"/>
  <c r="V113" i="58"/>
  <c r="Y113" i="58"/>
  <c r="AE113" i="58"/>
  <c r="AF113" i="58"/>
  <c r="AG113" i="58"/>
  <c r="AK113" i="58"/>
  <c r="AM113" i="58"/>
  <c r="T114" i="58"/>
  <c r="AE114" i="58" s="1"/>
  <c r="V114" i="58"/>
  <c r="Y114" i="58"/>
  <c r="AF114" i="58"/>
  <c r="AG114" i="58" s="1"/>
  <c r="AK114" i="58"/>
  <c r="AM114" i="58"/>
  <c r="T115" i="58"/>
  <c r="AD115" i="58" s="1"/>
  <c r="V115" i="58"/>
  <c r="Y115" i="58"/>
  <c r="AE115" i="58"/>
  <c r="AF115" i="58"/>
  <c r="AG115" i="58"/>
  <c r="AK115" i="58"/>
  <c r="AM115" i="58"/>
  <c r="T116" i="58"/>
  <c r="V116" i="58"/>
  <c r="Y116" i="58"/>
  <c r="AF116" i="58"/>
  <c r="AG116" i="58" s="1"/>
  <c r="AH116" i="58"/>
  <c r="AI116" i="58" s="1"/>
  <c r="AK116" i="58"/>
  <c r="AM116" i="58"/>
  <c r="T117" i="58"/>
  <c r="AE117" i="58" s="1"/>
  <c r="V117" i="58"/>
  <c r="Y117" i="58"/>
  <c r="AD117" i="58"/>
  <c r="AF117" i="58"/>
  <c r="AG117" i="58"/>
  <c r="AH117" i="58"/>
  <c r="AI117" i="58"/>
  <c r="AK117" i="58"/>
  <c r="AM117" i="58"/>
  <c r="AN117" i="58" s="1"/>
  <c r="T118" i="58"/>
  <c r="AD118" i="58" s="1"/>
  <c r="V118" i="58"/>
  <c r="Y118" i="58"/>
  <c r="AE118" i="58"/>
  <c r="AF118" i="58"/>
  <c r="AG118" i="58"/>
  <c r="AK118" i="58"/>
  <c r="AM118" i="58"/>
  <c r="T119" i="58"/>
  <c r="AH119" i="58" s="1"/>
  <c r="V119" i="58"/>
  <c r="Y119" i="58"/>
  <c r="AE119" i="58"/>
  <c r="AF119" i="58"/>
  <c r="AG119" i="58" s="1"/>
  <c r="AI119" i="58"/>
  <c r="AK119" i="58"/>
  <c r="AM119" i="58"/>
  <c r="T120" i="58"/>
  <c r="AH120" i="58" s="1"/>
  <c r="AI120" i="58" s="1"/>
  <c r="V120" i="58"/>
  <c r="Y120" i="58"/>
  <c r="AF120" i="58"/>
  <c r="AG120" i="58" s="1"/>
  <c r="AL120" i="58" s="1"/>
  <c r="AK120" i="58"/>
  <c r="AM120" i="58"/>
  <c r="T121" i="58"/>
  <c r="AD121" i="58" s="1"/>
  <c r="V121" i="58"/>
  <c r="Y121" i="58"/>
  <c r="AF121" i="58"/>
  <c r="AG121" i="58"/>
  <c r="AK121" i="58"/>
  <c r="AM121" i="58"/>
  <c r="T122" i="58"/>
  <c r="AE122" i="58" s="1"/>
  <c r="V122" i="58"/>
  <c r="Y122" i="58"/>
  <c r="AF122" i="58"/>
  <c r="AG122" i="58" s="1"/>
  <c r="AH122" i="58"/>
  <c r="AI122" i="58" s="1"/>
  <c r="AK122" i="58"/>
  <c r="AM122" i="58"/>
  <c r="T123" i="58"/>
  <c r="AD123" i="58" s="1"/>
  <c r="V123" i="58"/>
  <c r="Y123" i="58"/>
  <c r="AE123" i="58"/>
  <c r="AF123" i="58"/>
  <c r="AG123" i="58" s="1"/>
  <c r="AH123" i="58"/>
  <c r="AI123" i="58" s="1"/>
  <c r="AK123" i="58"/>
  <c r="AM123" i="58"/>
  <c r="T124" i="58"/>
  <c r="V124" i="58"/>
  <c r="Y124" i="58"/>
  <c r="AD124" i="58"/>
  <c r="AE124" i="58"/>
  <c r="AF124" i="58"/>
  <c r="AG124" i="58" s="1"/>
  <c r="AH124" i="58"/>
  <c r="AI124" i="58" s="1"/>
  <c r="AK124" i="58"/>
  <c r="AM124" i="58"/>
  <c r="T125" i="58"/>
  <c r="AD125" i="58" s="1"/>
  <c r="V125" i="58"/>
  <c r="Y125" i="58"/>
  <c r="AF125" i="58"/>
  <c r="AG125" i="58" s="1"/>
  <c r="AH125" i="58"/>
  <c r="AI125" i="58" s="1"/>
  <c r="AK125" i="58"/>
  <c r="AM125" i="58"/>
  <c r="T126" i="58"/>
  <c r="AD126" i="58" s="1"/>
  <c r="V126" i="58"/>
  <c r="Y126" i="58"/>
  <c r="AF126" i="58"/>
  <c r="AG126" i="58" s="1"/>
  <c r="AJ126" i="58" s="1"/>
  <c r="AH126" i="58"/>
  <c r="AI126" i="58" s="1"/>
  <c r="AK126" i="58"/>
  <c r="AM126" i="58"/>
  <c r="T127" i="58"/>
  <c r="AE127" i="58" s="1"/>
  <c r="V127" i="58"/>
  <c r="Y127" i="58"/>
  <c r="AF127" i="58"/>
  <c r="AG127" i="58" s="1"/>
  <c r="AH127" i="58"/>
  <c r="AI127" i="58" s="1"/>
  <c r="AK127" i="58"/>
  <c r="AM127" i="58"/>
  <c r="T128" i="58"/>
  <c r="V128" i="58"/>
  <c r="Y128" i="58"/>
  <c r="AD128" i="58"/>
  <c r="AE128" i="58"/>
  <c r="AF128" i="58"/>
  <c r="AG128" i="58" s="1"/>
  <c r="AH128" i="58"/>
  <c r="AI128" i="58" s="1"/>
  <c r="AK128" i="58"/>
  <c r="AM128" i="58"/>
  <c r="T129" i="58"/>
  <c r="AH129" i="58" s="1"/>
  <c r="AI129" i="58" s="1"/>
  <c r="V129" i="58"/>
  <c r="Y129" i="58"/>
  <c r="AF129" i="58"/>
  <c r="AG129" i="58" s="1"/>
  <c r="AK129" i="58"/>
  <c r="AM129" i="58"/>
  <c r="T130" i="58"/>
  <c r="AH130" i="58" s="1"/>
  <c r="AI130" i="58" s="1"/>
  <c r="V130" i="58"/>
  <c r="Y130" i="58"/>
  <c r="AD130" i="58"/>
  <c r="AE130" i="58"/>
  <c r="AF130" i="58"/>
  <c r="AG130" i="58" s="1"/>
  <c r="AK130" i="58"/>
  <c r="AM130" i="58"/>
  <c r="T131" i="58"/>
  <c r="AD131" i="58" s="1"/>
  <c r="V131" i="58"/>
  <c r="Y131" i="58"/>
  <c r="AF131" i="58"/>
  <c r="AG131" i="58" s="1"/>
  <c r="AK131" i="58"/>
  <c r="AM131" i="58"/>
  <c r="T132" i="58"/>
  <c r="AD132" i="58" s="1"/>
  <c r="V132" i="58"/>
  <c r="Y132" i="58"/>
  <c r="AF132" i="58"/>
  <c r="AG132" i="58" s="1"/>
  <c r="AK132" i="58"/>
  <c r="AM132" i="58"/>
  <c r="T133" i="58"/>
  <c r="AE133" i="58" s="1"/>
  <c r="V133" i="58"/>
  <c r="Y133" i="58"/>
  <c r="AF133" i="58"/>
  <c r="AG133" i="58" s="1"/>
  <c r="AL133" i="58" s="1"/>
  <c r="AH133" i="58"/>
  <c r="AI133" i="58" s="1"/>
  <c r="AK133" i="58"/>
  <c r="AM133" i="58"/>
  <c r="T134" i="58"/>
  <c r="V134" i="58"/>
  <c r="Y134" i="58"/>
  <c r="AD134" i="58"/>
  <c r="AE134" i="58"/>
  <c r="AF134" i="58"/>
  <c r="AG134" i="58" s="1"/>
  <c r="AL134" i="58" s="1"/>
  <c r="AH134" i="58"/>
  <c r="AI134" i="58" s="1"/>
  <c r="AK134" i="58"/>
  <c r="AM134" i="58"/>
  <c r="T135" i="58"/>
  <c r="AH135" i="58" s="1"/>
  <c r="AI135" i="58" s="1"/>
  <c r="V135" i="58"/>
  <c r="Y135" i="58"/>
  <c r="AF135" i="58"/>
  <c r="AG135" i="58" s="1"/>
  <c r="AK135" i="58"/>
  <c r="AM135" i="58"/>
  <c r="T136" i="58"/>
  <c r="AE136" i="58" s="1"/>
  <c r="V136" i="58"/>
  <c r="Y136" i="58"/>
  <c r="AF136" i="58"/>
  <c r="AG136" i="58" s="1"/>
  <c r="AK136" i="58"/>
  <c r="AM136" i="58"/>
  <c r="T137" i="58"/>
  <c r="AE137" i="58" s="1"/>
  <c r="V137" i="58"/>
  <c r="Y137" i="58"/>
  <c r="AF137" i="58"/>
  <c r="AG137" i="58"/>
  <c r="AK137" i="58"/>
  <c r="AM137" i="58"/>
  <c r="T138" i="58"/>
  <c r="AD138" i="58" s="1"/>
  <c r="V138" i="58"/>
  <c r="Y138" i="58"/>
  <c r="AF138" i="58"/>
  <c r="AG138" i="58"/>
  <c r="AK138" i="58"/>
  <c r="AM138" i="58"/>
  <c r="T139" i="58"/>
  <c r="AE139" i="58" s="1"/>
  <c r="V139" i="58"/>
  <c r="Y139" i="58"/>
  <c r="AD139" i="58"/>
  <c r="AF139" i="58"/>
  <c r="AG139" i="58"/>
  <c r="AK139" i="58"/>
  <c r="AM139" i="58"/>
  <c r="T140" i="58"/>
  <c r="AD140" i="58" s="1"/>
  <c r="V140" i="58"/>
  <c r="Y140" i="58"/>
  <c r="AE140" i="58"/>
  <c r="AF140" i="58"/>
  <c r="AG140" i="58"/>
  <c r="AK140" i="58"/>
  <c r="AM140" i="58"/>
  <c r="T141" i="58"/>
  <c r="AH141" i="58" s="1"/>
  <c r="AI141" i="58" s="1"/>
  <c r="V141" i="58"/>
  <c r="Y141" i="58"/>
  <c r="AF141" i="58"/>
  <c r="AG141" i="58" s="1"/>
  <c r="AK141" i="58"/>
  <c r="AM141" i="58"/>
  <c r="AJ101" i="58" l="1"/>
  <c r="AL101" i="58"/>
  <c r="AL70" i="58"/>
  <c r="AL122" i="58"/>
  <c r="AL115" i="58"/>
  <c r="AJ111" i="58"/>
  <c r="AJ99" i="58"/>
  <c r="AL48" i="58"/>
  <c r="AJ48" i="58"/>
  <c r="AJ42" i="58"/>
  <c r="AL128" i="58"/>
  <c r="AJ128" i="58"/>
  <c r="AJ78" i="58"/>
  <c r="AL127" i="58"/>
  <c r="AJ127" i="58"/>
  <c r="AL60" i="58"/>
  <c r="AJ60" i="58"/>
  <c r="AJ30" i="58"/>
  <c r="AL106" i="58"/>
  <c r="AN58" i="58"/>
  <c r="AL31" i="58"/>
  <c r="AH138" i="58"/>
  <c r="AI138" i="58" s="1"/>
  <c r="AH137" i="58"/>
  <c r="AI137" i="58" s="1"/>
  <c r="AE131" i="58"/>
  <c r="AN131" i="58" s="1"/>
  <c r="AN130" i="58"/>
  <c r="AN123" i="58"/>
  <c r="AJ120" i="58"/>
  <c r="AH118" i="58"/>
  <c r="AI118" i="58" s="1"/>
  <c r="AJ118" i="58" s="1"/>
  <c r="AN115" i="58"/>
  <c r="AD110" i="58"/>
  <c r="AN110" i="58" s="1"/>
  <c r="AD107" i="58"/>
  <c r="AD98" i="58"/>
  <c r="AN98" i="58" s="1"/>
  <c r="AE87" i="58"/>
  <c r="AN86" i="58"/>
  <c r="AD78" i="58"/>
  <c r="AH77" i="58"/>
  <c r="AI77" i="58" s="1"/>
  <c r="AL77" i="58" s="1"/>
  <c r="AE70" i="58"/>
  <c r="AN70" i="58" s="1"/>
  <c r="AH67" i="58"/>
  <c r="AI67" i="58" s="1"/>
  <c r="AJ67" i="58" s="1"/>
  <c r="AE58" i="58"/>
  <c r="AH55" i="58"/>
  <c r="AI55" i="58" s="1"/>
  <c r="AJ55" i="58" s="1"/>
  <c r="AD37" i="58"/>
  <c r="AN37" i="58" s="1"/>
  <c r="AH36" i="58"/>
  <c r="AI36" i="58" s="1"/>
  <c r="AL36" i="58" s="1"/>
  <c r="AD36" i="58"/>
  <c r="AN36" i="58" s="1"/>
  <c r="AN34" i="58"/>
  <c r="AJ31" i="58"/>
  <c r="AD25" i="58"/>
  <c r="AE109" i="30"/>
  <c r="AJ133" i="58"/>
  <c r="AL30" i="58"/>
  <c r="AJ138" i="58"/>
  <c r="AJ134" i="58"/>
  <c r="AJ124" i="58"/>
  <c r="AN124" i="58"/>
  <c r="AH110" i="58"/>
  <c r="AI110" i="58" s="1"/>
  <c r="AJ103" i="58"/>
  <c r="AH98" i="58"/>
  <c r="AI98" i="58" s="1"/>
  <c r="AL98" i="58" s="1"/>
  <c r="AL94" i="58"/>
  <c r="AN89" i="58"/>
  <c r="AN87" i="58"/>
  <c r="AH87" i="58"/>
  <c r="AI87" i="58" s="1"/>
  <c r="AJ87" i="58" s="1"/>
  <c r="AJ79" i="58"/>
  <c r="AN79" i="58"/>
  <c r="AH78" i="58"/>
  <c r="AI78" i="58" s="1"/>
  <c r="AL78" i="58" s="1"/>
  <c r="AJ72" i="58"/>
  <c r="AH70" i="58"/>
  <c r="AI70" i="58" s="1"/>
  <c r="AJ70" i="58" s="1"/>
  <c r="AH58" i="58"/>
  <c r="AI58" i="58" s="1"/>
  <c r="AL58" i="58" s="1"/>
  <c r="AL55" i="58"/>
  <c r="AN49" i="58"/>
  <c r="AN48" i="58"/>
  <c r="AN46" i="58"/>
  <c r="AD42" i="58"/>
  <c r="AH37" i="58"/>
  <c r="AI37" i="58" s="1"/>
  <c r="AL37" i="58" s="1"/>
  <c r="AE34" i="58"/>
  <c r="AN118" i="58"/>
  <c r="AN60" i="58"/>
  <c r="AL46" i="58"/>
  <c r="AL42" i="58"/>
  <c r="AN140" i="58"/>
  <c r="AN134" i="58"/>
  <c r="AH140" i="58"/>
  <c r="AI140" i="58" s="1"/>
  <c r="AL140" i="58" s="1"/>
  <c r="AH139" i="58"/>
  <c r="AI139" i="58" s="1"/>
  <c r="AJ139" i="58" s="1"/>
  <c r="AD133" i="58"/>
  <c r="AN133" i="58" s="1"/>
  <c r="AH131" i="58"/>
  <c r="AI131" i="58" s="1"/>
  <c r="AN128" i="58"/>
  <c r="AD127" i="58"/>
  <c r="AN127" i="58" s="1"/>
  <c r="AD119" i="58"/>
  <c r="AN119" i="58" s="1"/>
  <c r="AJ116" i="58"/>
  <c r="AH115" i="58"/>
  <c r="AI115" i="58" s="1"/>
  <c r="AN111" i="58"/>
  <c r="AD105" i="58"/>
  <c r="AN105" i="58" s="1"/>
  <c r="AN103" i="58"/>
  <c r="AH97" i="58"/>
  <c r="AI97" i="58" s="1"/>
  <c r="AH89" i="58"/>
  <c r="AI89" i="58" s="1"/>
  <c r="AJ89" i="58" s="1"/>
  <c r="AH86" i="58"/>
  <c r="AI86" i="58" s="1"/>
  <c r="AL86" i="58" s="1"/>
  <c r="AE82" i="58"/>
  <c r="AN82" i="58" s="1"/>
  <c r="AH73" i="58"/>
  <c r="AI73" i="58" s="1"/>
  <c r="AJ73" i="58" s="1"/>
  <c r="AD66" i="58"/>
  <c r="AN66" i="58" s="1"/>
  <c r="AD54" i="58"/>
  <c r="AN54" i="58" s="1"/>
  <c r="AN43" i="58"/>
  <c r="AN42" i="58"/>
  <c r="AL34" i="58"/>
  <c r="AN31" i="58"/>
  <c r="AH109" i="30"/>
  <c r="AI109" i="30" s="1"/>
  <c r="AE91" i="30"/>
  <c r="AD44" i="30"/>
  <c r="AD53" i="30"/>
  <c r="AD31" i="30"/>
  <c r="AM63" i="30"/>
  <c r="AH63" i="30"/>
  <c r="AI63" i="30" s="1"/>
  <c r="AJ63" i="30" s="1"/>
  <c r="AM29" i="30"/>
  <c r="AH29" i="30"/>
  <c r="AI29" i="30" s="1"/>
  <c r="AJ29" i="30" s="1"/>
  <c r="AE73" i="30"/>
  <c r="AH69" i="30"/>
  <c r="AI69" i="30" s="1"/>
  <c r="AL69" i="30" s="1"/>
  <c r="AE66" i="30"/>
  <c r="AN66" i="30" s="1"/>
  <c r="AH76" i="30"/>
  <c r="AI76" i="30" s="1"/>
  <c r="AJ76" i="30" s="1"/>
  <c r="AM27" i="30"/>
  <c r="AJ100" i="30"/>
  <c r="AH89" i="30"/>
  <c r="AI89" i="30" s="1"/>
  <c r="AL89" i="30" s="1"/>
  <c r="AD60" i="30"/>
  <c r="AE100" i="30"/>
  <c r="AE46" i="30"/>
  <c r="AH44" i="30"/>
  <c r="AI44" i="30" s="1"/>
  <c r="AJ44" i="30" s="1"/>
  <c r="AE110" i="30"/>
  <c r="AN110" i="30" s="1"/>
  <c r="AE75" i="30"/>
  <c r="AH73" i="30"/>
  <c r="AI73" i="30" s="1"/>
  <c r="AL73" i="30" s="1"/>
  <c r="AD68" i="30"/>
  <c r="AN68" i="30" s="1"/>
  <c r="AH66" i="30"/>
  <c r="AI66" i="30" s="1"/>
  <c r="AJ66" i="30" s="1"/>
  <c r="AH107" i="30"/>
  <c r="AI107" i="30" s="1"/>
  <c r="AL107" i="30" s="1"/>
  <c r="AD104" i="30"/>
  <c r="AN104" i="30" s="1"/>
  <c r="AE86" i="30"/>
  <c r="AD65" i="30"/>
  <c r="AN65" i="30" s="1"/>
  <c r="AH60" i="30"/>
  <c r="AI60" i="30" s="1"/>
  <c r="AJ60" i="30" s="1"/>
  <c r="AH92" i="30"/>
  <c r="AI92" i="30" s="1"/>
  <c r="AJ68" i="30"/>
  <c r="AE53" i="30"/>
  <c r="AN53" i="30" s="1"/>
  <c r="AE92" i="30"/>
  <c r="AN92" i="30" s="1"/>
  <c r="AN75" i="30"/>
  <c r="AJ69" i="30"/>
  <c r="AE97" i="30"/>
  <c r="AN97" i="30" s="1"/>
  <c r="AE51" i="30"/>
  <c r="AH103" i="30"/>
  <c r="AI103" i="30" s="1"/>
  <c r="AJ103" i="30" s="1"/>
  <c r="AH98" i="30"/>
  <c r="AI98" i="30" s="1"/>
  <c r="AJ98" i="30" s="1"/>
  <c r="AN88" i="30"/>
  <c r="AE29" i="30"/>
  <c r="AN29" i="30" s="1"/>
  <c r="AJ85" i="30"/>
  <c r="AH57" i="30"/>
  <c r="AI57" i="30" s="1"/>
  <c r="AJ57" i="30" s="1"/>
  <c r="AE103" i="30"/>
  <c r="AE88" i="30"/>
  <c r="AH104" i="30"/>
  <c r="AI104" i="30" s="1"/>
  <c r="AL104" i="30" s="1"/>
  <c r="AD88" i="30"/>
  <c r="AH75" i="30"/>
  <c r="AI75" i="30" s="1"/>
  <c r="AJ75" i="30" s="1"/>
  <c r="AN63" i="30"/>
  <c r="AE57" i="30"/>
  <c r="AN57" i="30" s="1"/>
  <c r="AN56" i="30"/>
  <c r="AN98" i="30"/>
  <c r="AN73" i="30"/>
  <c r="AD33" i="30"/>
  <c r="AE36" i="30"/>
  <c r="AN25" i="30"/>
  <c r="AL77" i="30"/>
  <c r="AJ77" i="30"/>
  <c r="AN51" i="30"/>
  <c r="AN109" i="30"/>
  <c r="AJ97" i="30"/>
  <c r="AD110" i="30"/>
  <c r="AD100" i="30"/>
  <c r="AH91" i="30"/>
  <c r="AI91" i="30" s="1"/>
  <c r="AJ91" i="30" s="1"/>
  <c r="AE49" i="30"/>
  <c r="AN49" i="30" s="1"/>
  <c r="AL65" i="30"/>
  <c r="AE107" i="30"/>
  <c r="AH101" i="30"/>
  <c r="AI101" i="30" s="1"/>
  <c r="AL101" i="30" s="1"/>
  <c r="AH95" i="30"/>
  <c r="AI95" i="30" s="1"/>
  <c r="AL95" i="30" s="1"/>
  <c r="AD72" i="30"/>
  <c r="AN72" i="30" s="1"/>
  <c r="AH54" i="30"/>
  <c r="AI54" i="30" s="1"/>
  <c r="AJ54" i="30" s="1"/>
  <c r="AD41" i="30"/>
  <c r="AL63" i="30"/>
  <c r="AN91" i="30"/>
  <c r="AE85" i="30"/>
  <c r="AN85" i="30" s="1"/>
  <c r="AD82" i="30"/>
  <c r="AN82" i="30" s="1"/>
  <c r="AD70" i="30"/>
  <c r="AH64" i="30"/>
  <c r="AI64" i="30" s="1"/>
  <c r="AL64" i="30" s="1"/>
  <c r="AE54" i="30"/>
  <c r="AL53" i="30"/>
  <c r="AH45" i="30"/>
  <c r="AI45" i="30" s="1"/>
  <c r="AJ45" i="30" s="1"/>
  <c r="AN107" i="30"/>
  <c r="AE95" i="30"/>
  <c r="AN95" i="30" s="1"/>
  <c r="AN86" i="30"/>
  <c r="AH83" i="30"/>
  <c r="AI83" i="30" s="1"/>
  <c r="AL83" i="30" s="1"/>
  <c r="AH51" i="30"/>
  <c r="AI51" i="30" s="1"/>
  <c r="AL51" i="30" s="1"/>
  <c r="AN44" i="30"/>
  <c r="AN106" i="30"/>
  <c r="AH80" i="30"/>
  <c r="AI80" i="30" s="1"/>
  <c r="AJ80" i="30" s="1"/>
  <c r="AH61" i="30"/>
  <c r="AI61" i="30" s="1"/>
  <c r="AL61" i="30" s="1"/>
  <c r="AN60" i="30"/>
  <c r="AH48" i="30"/>
  <c r="AI48" i="30" s="1"/>
  <c r="AE45" i="30"/>
  <c r="AN45" i="30" s="1"/>
  <c r="AN103" i="30"/>
  <c r="AN100" i="30"/>
  <c r="AE58" i="30"/>
  <c r="AH52" i="30"/>
  <c r="AI52" i="30" s="1"/>
  <c r="AL52" i="30" s="1"/>
  <c r="AE42" i="30"/>
  <c r="AM26" i="30"/>
  <c r="AJ109" i="30"/>
  <c r="AE83" i="30"/>
  <c r="AN83" i="30" s="1"/>
  <c r="AE80" i="30"/>
  <c r="AN80" i="30" s="1"/>
  <c r="AH28" i="30"/>
  <c r="AI28" i="30" s="1"/>
  <c r="AJ28" i="30" s="1"/>
  <c r="AH78" i="30"/>
  <c r="AI78" i="30" s="1"/>
  <c r="AL78" i="30" s="1"/>
  <c r="AE65" i="30"/>
  <c r="AE61" i="30"/>
  <c r="AN61" i="30" s="1"/>
  <c r="AH49" i="30"/>
  <c r="AI49" i="30" s="1"/>
  <c r="AL49" i="30" s="1"/>
  <c r="AD48" i="30"/>
  <c r="AN48" i="30" s="1"/>
  <c r="AE33" i="30"/>
  <c r="AM31" i="30"/>
  <c r="AM30" i="30"/>
  <c r="AE34" i="30"/>
  <c r="AM28" i="30"/>
  <c r="AD40" i="30"/>
  <c r="AE39" i="30"/>
  <c r="AH31" i="30"/>
  <c r="AI31" i="30" s="1"/>
  <c r="AJ31" i="30" s="1"/>
  <c r="AD37" i="30"/>
  <c r="AE32" i="30"/>
  <c r="AE41" i="30"/>
  <c r="AJ99" i="30"/>
  <c r="AL99" i="30"/>
  <c r="AJ89" i="30"/>
  <c r="AL80" i="30"/>
  <c r="AN94" i="30"/>
  <c r="AJ87" i="30"/>
  <c r="AL87" i="30"/>
  <c r="AJ86" i="30"/>
  <c r="AL86" i="30"/>
  <c r="AJ110" i="30"/>
  <c r="AL110" i="30"/>
  <c r="AJ78" i="30"/>
  <c r="AL92" i="30"/>
  <c r="AJ92" i="30"/>
  <c r="AJ107" i="30"/>
  <c r="AJ88" i="30"/>
  <c r="AJ104" i="30"/>
  <c r="AJ111" i="30"/>
  <c r="AL111" i="30"/>
  <c r="AJ101" i="30"/>
  <c r="AL70" i="30"/>
  <c r="AE111" i="30"/>
  <c r="AH102" i="30"/>
  <c r="AI102" i="30" s="1"/>
  <c r="AJ102" i="30" s="1"/>
  <c r="AE99" i="30"/>
  <c r="AH90" i="30"/>
  <c r="AI90" i="30" s="1"/>
  <c r="AJ90" i="30" s="1"/>
  <c r="AE87" i="30"/>
  <c r="AD74" i="30"/>
  <c r="AN74" i="30" s="1"/>
  <c r="AN76" i="30"/>
  <c r="AD111" i="30"/>
  <c r="AD99" i="30"/>
  <c r="AD87" i="30"/>
  <c r="AJ58" i="30"/>
  <c r="AL58" i="30"/>
  <c r="AE101" i="30"/>
  <c r="AN101" i="30" s="1"/>
  <c r="AE89" i="30"/>
  <c r="AN89" i="30" s="1"/>
  <c r="AE79" i="30"/>
  <c r="AN79" i="30" s="1"/>
  <c r="AJ61" i="30"/>
  <c r="AJ48" i="30"/>
  <c r="AL109" i="30"/>
  <c r="AH105" i="30"/>
  <c r="AI105" i="30" s="1"/>
  <c r="AL105" i="30" s="1"/>
  <c r="AE102" i="30"/>
  <c r="AN102" i="30" s="1"/>
  <c r="AL97" i="30"/>
  <c r="AH93" i="30"/>
  <c r="AI93" i="30" s="1"/>
  <c r="AL93" i="30" s="1"/>
  <c r="AE90" i="30"/>
  <c r="AN90" i="30" s="1"/>
  <c r="AL85" i="30"/>
  <c r="AH81" i="30"/>
  <c r="AI81" i="30" s="1"/>
  <c r="AJ81" i="30" s="1"/>
  <c r="AE77" i="30"/>
  <c r="AJ65" i="30"/>
  <c r="AH71" i="30"/>
  <c r="AI71" i="30" s="1"/>
  <c r="AJ71" i="30" s="1"/>
  <c r="AD71" i="30"/>
  <c r="AN71" i="30" s="1"/>
  <c r="AH106" i="30"/>
  <c r="AI106" i="30" s="1"/>
  <c r="AJ106" i="30" s="1"/>
  <c r="AH94" i="30"/>
  <c r="AI94" i="30" s="1"/>
  <c r="AJ94" i="30" s="1"/>
  <c r="AH82" i="30"/>
  <c r="AI82" i="30" s="1"/>
  <c r="AJ82" i="30" s="1"/>
  <c r="AD77" i="30"/>
  <c r="AJ73" i="30"/>
  <c r="AJ46" i="30"/>
  <c r="AL46" i="30"/>
  <c r="AJ27" i="30"/>
  <c r="AL27" i="30"/>
  <c r="AN69" i="30"/>
  <c r="AJ53" i="30"/>
  <c r="AJ25" i="30"/>
  <c r="AL25" i="30"/>
  <c r="AH108" i="30"/>
  <c r="AI108" i="30" s="1"/>
  <c r="AJ108" i="30" s="1"/>
  <c r="AE105" i="30"/>
  <c r="AN105" i="30" s="1"/>
  <c r="AL100" i="30"/>
  <c r="AH96" i="30"/>
  <c r="AI96" i="30" s="1"/>
  <c r="AJ96" i="30" s="1"/>
  <c r="AE93" i="30"/>
  <c r="AN93" i="30" s="1"/>
  <c r="AL88" i="30"/>
  <c r="AH84" i="30"/>
  <c r="AI84" i="30" s="1"/>
  <c r="AJ84" i="30" s="1"/>
  <c r="AE81" i="30"/>
  <c r="AN81" i="30" s="1"/>
  <c r="AJ70" i="30"/>
  <c r="AJ56" i="30"/>
  <c r="AE70" i="30"/>
  <c r="AL68" i="30"/>
  <c r="AJ59" i="30"/>
  <c r="AL59" i="30"/>
  <c r="AL102" i="30"/>
  <c r="AD67" i="30"/>
  <c r="AE67" i="30"/>
  <c r="AH67" i="30"/>
  <c r="AI67" i="30" s="1"/>
  <c r="AJ67" i="30" s="1"/>
  <c r="AE108" i="30"/>
  <c r="AN108" i="30" s="1"/>
  <c r="AE96" i="30"/>
  <c r="AN96" i="30" s="1"/>
  <c r="AE84" i="30"/>
  <c r="AN84" i="30" s="1"/>
  <c r="AE78" i="30"/>
  <c r="AN78" i="30" s="1"/>
  <c r="AH72" i="30"/>
  <c r="AI72" i="30" s="1"/>
  <c r="AJ72" i="30" s="1"/>
  <c r="AL57" i="30"/>
  <c r="AH79" i="30"/>
  <c r="AI79" i="30" s="1"/>
  <c r="AJ79" i="30" s="1"/>
  <c r="AH74" i="30"/>
  <c r="AI74" i="30" s="1"/>
  <c r="AJ74" i="30" s="1"/>
  <c r="AJ47" i="30"/>
  <c r="AL47" i="30"/>
  <c r="AJ26" i="30"/>
  <c r="AL26" i="30"/>
  <c r="AN54" i="30"/>
  <c r="AE26" i="30"/>
  <c r="AH62" i="30"/>
  <c r="AI62" i="30" s="1"/>
  <c r="AJ62" i="30" s="1"/>
  <c r="AE59" i="30"/>
  <c r="AD58" i="30"/>
  <c r="AH50" i="30"/>
  <c r="AI50" i="30" s="1"/>
  <c r="AL50" i="30" s="1"/>
  <c r="AE47" i="30"/>
  <c r="AD46" i="30"/>
  <c r="AH30" i="30"/>
  <c r="AI30" i="30" s="1"/>
  <c r="AL30" i="30" s="1"/>
  <c r="AE27" i="30"/>
  <c r="AD26" i="30"/>
  <c r="AD59" i="30"/>
  <c r="AD47" i="30"/>
  <c r="AE28" i="30"/>
  <c r="AD27" i="30"/>
  <c r="AL56" i="30"/>
  <c r="AE62" i="30"/>
  <c r="AN62" i="30" s="1"/>
  <c r="AE50" i="30"/>
  <c r="AN50" i="30" s="1"/>
  <c r="AE38" i="30"/>
  <c r="AE30" i="30"/>
  <c r="AE64" i="30"/>
  <c r="AN64" i="30" s="1"/>
  <c r="AH55" i="30"/>
  <c r="AI55" i="30" s="1"/>
  <c r="AJ55" i="30" s="1"/>
  <c r="AE52" i="30"/>
  <c r="AN52" i="30" s="1"/>
  <c r="AL48" i="30"/>
  <c r="AE55" i="30"/>
  <c r="AN55" i="30" s="1"/>
  <c r="AE43" i="30"/>
  <c r="AE35" i="30"/>
  <c r="AN139" i="58"/>
  <c r="AJ112" i="58"/>
  <c r="AJ135" i="58"/>
  <c r="AL135" i="58"/>
  <c r="AL141" i="58"/>
  <c r="AJ141" i="58"/>
  <c r="AL131" i="58"/>
  <c r="AJ131" i="58"/>
  <c r="AJ130" i="58"/>
  <c r="AL130" i="58"/>
  <c r="AL123" i="58"/>
  <c r="AJ123" i="58"/>
  <c r="AJ84" i="58"/>
  <c r="AL84" i="58"/>
  <c r="AJ137" i="58"/>
  <c r="AN126" i="58"/>
  <c r="AJ125" i="58"/>
  <c r="AL129" i="58"/>
  <c r="AJ129" i="58"/>
  <c r="AN132" i="58"/>
  <c r="AL111" i="58"/>
  <c r="AE102" i="58"/>
  <c r="AN102" i="58" s="1"/>
  <c r="AH102" i="58"/>
  <c r="AI102" i="58" s="1"/>
  <c r="AE141" i="58"/>
  <c r="AH132" i="58"/>
  <c r="AI132" i="58" s="1"/>
  <c r="AJ132" i="58" s="1"/>
  <c r="AE129" i="58"/>
  <c r="AJ119" i="58"/>
  <c r="AJ117" i="58"/>
  <c r="AL117" i="58"/>
  <c r="AH114" i="58"/>
  <c r="AI114" i="58" s="1"/>
  <c r="AJ114" i="58" s="1"/>
  <c r="AE112" i="58"/>
  <c r="AN112" i="58" s="1"/>
  <c r="AH112" i="58"/>
  <c r="AI112" i="58" s="1"/>
  <c r="AN97" i="58"/>
  <c r="AN93" i="58"/>
  <c r="AJ102" i="58"/>
  <c r="AD122" i="58"/>
  <c r="AN122" i="58" s="1"/>
  <c r="AJ105" i="58"/>
  <c r="AL105" i="58"/>
  <c r="AL137" i="58"/>
  <c r="AD129" i="58"/>
  <c r="AL125" i="58"/>
  <c r="AH121" i="58"/>
  <c r="AI121" i="58" s="1"/>
  <c r="AJ121" i="58" s="1"/>
  <c r="AJ110" i="58"/>
  <c r="AH108" i="58"/>
  <c r="AI108" i="58" s="1"/>
  <c r="AJ108" i="58" s="1"/>
  <c r="AD108" i="58"/>
  <c r="AN108" i="58" s="1"/>
  <c r="AE135" i="58"/>
  <c r="AL138" i="58"/>
  <c r="AL126" i="58"/>
  <c r="AL121" i="58"/>
  <c r="AL116" i="58"/>
  <c r="AD116" i="58"/>
  <c r="AN116" i="58" s="1"/>
  <c r="AE116" i="58"/>
  <c r="AD114" i="58"/>
  <c r="AJ104" i="58"/>
  <c r="AL104" i="58"/>
  <c r="AH95" i="58"/>
  <c r="AI95" i="58" s="1"/>
  <c r="AJ95" i="58" s="1"/>
  <c r="AD95" i="58"/>
  <c r="AD135" i="58"/>
  <c r="AN135" i="58" s="1"/>
  <c r="AH96" i="58"/>
  <c r="AI96" i="58" s="1"/>
  <c r="AL96" i="58" s="1"/>
  <c r="AD96" i="58"/>
  <c r="AE96" i="58"/>
  <c r="AD136" i="58"/>
  <c r="AN136" i="58" s="1"/>
  <c r="AJ83" i="58"/>
  <c r="AL83" i="58"/>
  <c r="AE132" i="58"/>
  <c r="AL124" i="58"/>
  <c r="AJ109" i="58"/>
  <c r="AL109" i="58"/>
  <c r="AN107" i="58"/>
  <c r="AL102" i="58"/>
  <c r="AJ98" i="58"/>
  <c r="AJ97" i="58"/>
  <c r="AL97" i="58"/>
  <c r="AN84" i="58"/>
  <c r="AJ92" i="58"/>
  <c r="AL92" i="58"/>
  <c r="AD141" i="58"/>
  <c r="AN141" i="58" s="1"/>
  <c r="AH136" i="58"/>
  <c r="AI136" i="58" s="1"/>
  <c r="AJ136" i="58" s="1"/>
  <c r="AE121" i="58"/>
  <c r="AN121" i="58" s="1"/>
  <c r="AJ85" i="58"/>
  <c r="AL85" i="58"/>
  <c r="AN78" i="58"/>
  <c r="AH50" i="58"/>
  <c r="AI50" i="58" s="1"/>
  <c r="AL50" i="58" s="1"/>
  <c r="AD50" i="58"/>
  <c r="AE50" i="58"/>
  <c r="AJ86" i="58"/>
  <c r="AJ51" i="58"/>
  <c r="AL51" i="58"/>
  <c r="AJ76" i="58"/>
  <c r="AL76" i="58"/>
  <c r="AE125" i="58"/>
  <c r="AN125" i="58" s="1"/>
  <c r="AE120" i="58"/>
  <c r="AN95" i="58"/>
  <c r="AL91" i="58"/>
  <c r="AE138" i="58"/>
  <c r="AN138" i="58" s="1"/>
  <c r="AD137" i="58"/>
  <c r="AN137" i="58" s="1"/>
  <c r="AE126" i="58"/>
  <c r="AJ122" i="58"/>
  <c r="AD120" i="58"/>
  <c r="AN120" i="58" s="1"/>
  <c r="AL119" i="58"/>
  <c r="AJ115" i="58"/>
  <c r="AN114" i="58"/>
  <c r="AL110" i="58"/>
  <c r="AJ82" i="58"/>
  <c r="AL82" i="58"/>
  <c r="AJ59" i="58"/>
  <c r="AL59" i="58"/>
  <c r="AJ40" i="58"/>
  <c r="AL112" i="58"/>
  <c r="AJ107" i="58"/>
  <c r="AL107" i="58"/>
  <c r="AD104" i="58"/>
  <c r="AE104" i="58"/>
  <c r="AN113" i="58"/>
  <c r="AD109" i="58"/>
  <c r="AE109" i="58"/>
  <c r="AN106" i="58"/>
  <c r="AN101" i="58"/>
  <c r="AL99" i="58"/>
  <c r="AJ93" i="58"/>
  <c r="AE81" i="58"/>
  <c r="AH81" i="58"/>
  <c r="AI81" i="58" s="1"/>
  <c r="AL81" i="58" s="1"/>
  <c r="AD81" i="58"/>
  <c r="AL79" i="58"/>
  <c r="AJ74" i="58"/>
  <c r="AL74" i="58"/>
  <c r="AE74" i="58"/>
  <c r="AL73" i="58"/>
  <c r="AN67" i="58"/>
  <c r="AL66" i="58"/>
  <c r="AJ46" i="58"/>
  <c r="AH26" i="58"/>
  <c r="AI26" i="58" s="1"/>
  <c r="AD26" i="58"/>
  <c r="AE26" i="58"/>
  <c r="AH100" i="58"/>
  <c r="AI100" i="58" s="1"/>
  <c r="AJ100" i="58" s="1"/>
  <c r="AE97" i="58"/>
  <c r="AH88" i="58"/>
  <c r="AI88" i="58" s="1"/>
  <c r="AJ88" i="58" s="1"/>
  <c r="AE85" i="58"/>
  <c r="AN85" i="58" s="1"/>
  <c r="AD74" i="58"/>
  <c r="AJ65" i="58"/>
  <c r="AL65" i="58"/>
  <c r="AJ64" i="58"/>
  <c r="AL64" i="58"/>
  <c r="AJ27" i="58"/>
  <c r="AL27" i="58"/>
  <c r="AH113" i="58"/>
  <c r="AI113" i="58" s="1"/>
  <c r="AL113" i="58" s="1"/>
  <c r="AL93" i="58"/>
  <c r="AD80" i="58"/>
  <c r="AN80" i="58" s="1"/>
  <c r="AH80" i="58"/>
  <c r="AI80" i="58" s="1"/>
  <c r="AL80" i="58" s="1"/>
  <c r="AH62" i="58"/>
  <c r="AI62" i="58" s="1"/>
  <c r="AL62" i="58" s="1"/>
  <c r="AE62" i="58"/>
  <c r="AN62" i="58" s="1"/>
  <c r="AJ41" i="58"/>
  <c r="AJ38" i="58"/>
  <c r="AH90" i="58"/>
  <c r="AI90" i="58" s="1"/>
  <c r="AL90" i="58" s="1"/>
  <c r="AD68" i="58"/>
  <c r="AE68" i="58"/>
  <c r="AH68" i="58"/>
  <c r="AI68" i="58" s="1"/>
  <c r="AJ68" i="58" s="1"/>
  <c r="AJ49" i="58"/>
  <c r="AL49" i="58"/>
  <c r="AJ47" i="58"/>
  <c r="AL47" i="58"/>
  <c r="AL43" i="58"/>
  <c r="AH91" i="58"/>
  <c r="AI91" i="58" s="1"/>
  <c r="AJ91" i="58" s="1"/>
  <c r="AD83" i="58"/>
  <c r="AE83" i="58"/>
  <c r="AJ25" i="58"/>
  <c r="AL25" i="58"/>
  <c r="AJ52" i="58"/>
  <c r="AL52" i="58"/>
  <c r="AH38" i="58"/>
  <c r="AI38" i="58" s="1"/>
  <c r="AL38" i="58" s="1"/>
  <c r="AD38" i="58"/>
  <c r="AE38" i="58"/>
  <c r="AE90" i="58"/>
  <c r="AN90" i="58" s="1"/>
  <c r="AD76" i="58"/>
  <c r="AE76" i="58"/>
  <c r="AH75" i="58"/>
  <c r="AI75" i="58" s="1"/>
  <c r="AJ75" i="58" s="1"/>
  <c r="AD75" i="58"/>
  <c r="AN75" i="58" s="1"/>
  <c r="AD64" i="58"/>
  <c r="AE64" i="58"/>
  <c r="AN59" i="58"/>
  <c r="AJ39" i="58"/>
  <c r="AL39" i="58"/>
  <c r="AJ34" i="58"/>
  <c r="AJ28" i="58"/>
  <c r="AN25" i="58"/>
  <c r="AN63" i="58"/>
  <c r="AJ61" i="58"/>
  <c r="AL61" i="58"/>
  <c r="AE92" i="58"/>
  <c r="AN92" i="58" s="1"/>
  <c r="AJ53" i="58"/>
  <c r="AJ50" i="58"/>
  <c r="AJ77" i="58"/>
  <c r="AJ71" i="58"/>
  <c r="AL71" i="58"/>
  <c r="AL67" i="58"/>
  <c r="AJ63" i="58"/>
  <c r="AL63" i="58"/>
  <c r="AN61" i="58"/>
  <c r="AL54" i="58"/>
  <c r="AN51" i="58"/>
  <c r="AJ37" i="58"/>
  <c r="AJ35" i="58"/>
  <c r="AL35" i="58"/>
  <c r="AJ29" i="58"/>
  <c r="AJ26" i="58"/>
  <c r="AL26" i="58"/>
  <c r="AL57" i="58"/>
  <c r="AE39" i="58"/>
  <c r="AE27" i="58"/>
  <c r="AD63" i="58"/>
  <c r="AE52" i="58"/>
  <c r="AN52" i="58" s="1"/>
  <c r="AD51" i="58"/>
  <c r="AE40" i="58"/>
  <c r="AN40" i="58" s="1"/>
  <c r="AD39" i="58"/>
  <c r="AE28" i="58"/>
  <c r="AN28" i="58" s="1"/>
  <c r="AD27" i="58"/>
  <c r="AN27" i="58" s="1"/>
  <c r="AE77" i="58"/>
  <c r="AN77" i="58" s="1"/>
  <c r="AE65" i="58"/>
  <c r="AN65" i="58" s="1"/>
  <c r="AH56" i="58"/>
  <c r="AI56" i="58" s="1"/>
  <c r="AL56" i="58" s="1"/>
  <c r="AE53" i="58"/>
  <c r="AN53" i="58" s="1"/>
  <c r="AH44" i="58"/>
  <c r="AI44" i="58" s="1"/>
  <c r="AL44" i="58" s="1"/>
  <c r="AE41" i="58"/>
  <c r="AN41" i="58" s="1"/>
  <c r="AH32" i="58"/>
  <c r="AI32" i="58" s="1"/>
  <c r="AL32" i="58" s="1"/>
  <c r="AE29" i="58"/>
  <c r="AN29" i="58" s="1"/>
  <c r="AH69" i="58"/>
  <c r="AI69" i="58" s="1"/>
  <c r="AJ69" i="58" s="1"/>
  <c r="AH57" i="58"/>
  <c r="AI57" i="58" s="1"/>
  <c r="AJ57" i="58" s="1"/>
  <c r="AH45" i="58"/>
  <c r="AI45" i="58" s="1"/>
  <c r="AL45" i="58" s="1"/>
  <c r="AH33" i="58"/>
  <c r="AI33" i="58" s="1"/>
  <c r="AL33" i="58" s="1"/>
  <c r="AE56" i="58"/>
  <c r="AN56" i="58" s="1"/>
  <c r="AE44" i="58"/>
  <c r="AN44" i="58" s="1"/>
  <c r="AE32" i="58"/>
  <c r="AN32" i="58" s="1"/>
  <c r="AE69" i="58"/>
  <c r="AN69" i="58" s="1"/>
  <c r="AE57" i="58"/>
  <c r="AN57" i="58" s="1"/>
  <c r="AE45" i="58"/>
  <c r="AN45" i="58" s="1"/>
  <c r="AL40" i="58"/>
  <c r="AE33" i="58"/>
  <c r="AN33" i="58" s="1"/>
  <c r="AL28" i="58"/>
  <c r="AL53" i="58"/>
  <c r="AL41" i="58"/>
  <c r="AL29" i="58"/>
  <c r="AE71" i="58"/>
  <c r="AN71" i="58" s="1"/>
  <c r="AE59" i="58"/>
  <c r="AE47" i="58"/>
  <c r="AN47" i="58" s="1"/>
  <c r="AE35" i="58"/>
  <c r="AN35" i="58" s="1"/>
  <c r="AN83" i="58" l="1"/>
  <c r="AN104" i="58"/>
  <c r="AN129" i="58"/>
  <c r="AL88" i="58"/>
  <c r="AL29" i="30"/>
  <c r="AL66" i="30"/>
  <c r="AL87" i="58"/>
  <c r="AN64" i="58"/>
  <c r="AN76" i="58"/>
  <c r="AN68" i="58"/>
  <c r="AN74" i="58"/>
  <c r="AN81" i="58"/>
  <c r="AL114" i="58"/>
  <c r="AN50" i="58"/>
  <c r="AL76" i="30"/>
  <c r="AN31" i="30"/>
  <c r="AL139" i="58"/>
  <c r="AJ36" i="58"/>
  <c r="AL89" i="58"/>
  <c r="AN39" i="58"/>
  <c r="AJ44" i="58"/>
  <c r="AJ32" i="58"/>
  <c r="AN109" i="58"/>
  <c r="AL68" i="58"/>
  <c r="AL118" i="58"/>
  <c r="AJ113" i="58"/>
  <c r="AJ58" i="58"/>
  <c r="AJ140" i="58"/>
  <c r="AL45" i="30"/>
  <c r="AL44" i="30"/>
  <c r="AL54" i="30"/>
  <c r="AN46" i="30"/>
  <c r="AL60" i="30"/>
  <c r="AN58" i="30"/>
  <c r="AL103" i="30"/>
  <c r="AJ52" i="30"/>
  <c r="AJ95" i="30"/>
  <c r="AL75" i="30"/>
  <c r="AJ64" i="30"/>
  <c r="AN70" i="30"/>
  <c r="AL98" i="30"/>
  <c r="AJ49" i="30"/>
  <c r="AJ105" i="30"/>
  <c r="AL74" i="30"/>
  <c r="AL91" i="30"/>
  <c r="AJ51" i="30"/>
  <c r="AN47" i="30"/>
  <c r="AN59" i="30"/>
  <c r="AN77" i="30"/>
  <c r="AL94" i="30"/>
  <c r="AL96" i="30"/>
  <c r="AL28" i="30"/>
  <c r="AN30" i="30"/>
  <c r="AL31" i="30"/>
  <c r="AN28" i="30"/>
  <c r="AL90" i="30"/>
  <c r="AN87" i="30"/>
  <c r="AN26" i="30"/>
  <c r="AL67" i="30"/>
  <c r="AN99" i="30"/>
  <c r="AL81" i="30"/>
  <c r="AN111" i="30"/>
  <c r="AJ50" i="30"/>
  <c r="AN27" i="30"/>
  <c r="AN67" i="30"/>
  <c r="AL62" i="30"/>
  <c r="AJ83" i="30"/>
  <c r="AL72" i="30"/>
  <c r="AJ93" i="30"/>
  <c r="AJ30" i="30"/>
  <c r="AL71" i="30"/>
  <c r="AL79" i="30"/>
  <c r="AL82" i="30"/>
  <c r="AL55" i="30"/>
  <c r="AL108" i="30"/>
  <c r="AL84" i="30"/>
  <c r="AL106" i="30"/>
  <c r="AN38" i="58"/>
  <c r="AL95" i="58"/>
  <c r="AJ62" i="58"/>
  <c r="AL132" i="58"/>
  <c r="AL75" i="58"/>
  <c r="AL69" i="58"/>
  <c r="AL100" i="58"/>
  <c r="AJ33" i="58"/>
  <c r="AJ80" i="58"/>
  <c r="AJ56" i="58"/>
  <c r="AJ90" i="58"/>
  <c r="AJ81" i="58"/>
  <c r="AL136" i="58"/>
  <c r="AL108" i="58"/>
  <c r="AJ45" i="58"/>
  <c r="AN26" i="58"/>
  <c r="AN96" i="58"/>
  <c r="AJ96" i="58"/>
  <c r="P16" i="67" l="1"/>
  <c r="L16" i="67"/>
  <c r="AM67" i="82"/>
  <c r="AK67" i="82"/>
  <c r="AF67" i="82"/>
  <c r="AG67" i="82" s="1"/>
  <c r="Y67" i="82"/>
  <c r="V67" i="82"/>
  <c r="T67" i="82"/>
  <c r="AD67" i="82" s="1"/>
  <c r="AM66" i="82"/>
  <c r="AK66" i="82"/>
  <c r="AF66" i="82"/>
  <c r="AG66" i="82" s="1"/>
  <c r="Y66" i="82"/>
  <c r="V66" i="82"/>
  <c r="T66" i="82"/>
  <c r="AH66" i="82" s="1"/>
  <c r="AI66" i="82" s="1"/>
  <c r="AM65" i="82"/>
  <c r="AK65" i="82"/>
  <c r="AF65" i="82"/>
  <c r="AG65" i="82" s="1"/>
  <c r="Y65" i="82"/>
  <c r="V65" i="82"/>
  <c r="T65" i="82"/>
  <c r="AH65" i="82" s="1"/>
  <c r="AI65" i="82" s="1"/>
  <c r="AM64" i="82"/>
  <c r="AK64" i="82"/>
  <c r="AH64" i="82"/>
  <c r="AI64" i="82" s="1"/>
  <c r="AF64" i="82"/>
  <c r="AG64" i="82" s="1"/>
  <c r="Y64" i="82"/>
  <c r="V64" i="82"/>
  <c r="T64" i="82"/>
  <c r="AE64" i="82" s="1"/>
  <c r="AM63" i="82"/>
  <c r="AK63" i="82"/>
  <c r="AF63" i="82"/>
  <c r="AG63" i="82" s="1"/>
  <c r="Y63" i="82"/>
  <c r="V63" i="82"/>
  <c r="T63" i="82"/>
  <c r="AH63" i="82" s="1"/>
  <c r="AI63" i="82" s="1"/>
  <c r="AJ63" i="82" s="1"/>
  <c r="AM62" i="82"/>
  <c r="AK62" i="82"/>
  <c r="AF62" i="82"/>
  <c r="AG62" i="82" s="1"/>
  <c r="Y62" i="82"/>
  <c r="V62" i="82"/>
  <c r="T62" i="82"/>
  <c r="AH62" i="82" s="1"/>
  <c r="AI62" i="82" s="1"/>
  <c r="AM61" i="82"/>
  <c r="AK61" i="82"/>
  <c r="AF61" i="82"/>
  <c r="AG61" i="82" s="1"/>
  <c r="Y61" i="82"/>
  <c r="V61" i="82"/>
  <c r="T61" i="82"/>
  <c r="AH61" i="82" s="1"/>
  <c r="AI61" i="82" s="1"/>
  <c r="AM60" i="82"/>
  <c r="AK60" i="82"/>
  <c r="AJ60" i="82"/>
  <c r="AG60" i="82"/>
  <c r="AF60" i="82"/>
  <c r="AD60" i="82"/>
  <c r="Y60" i="82"/>
  <c r="V60" i="82"/>
  <c r="T60" i="82"/>
  <c r="AH60" i="82" s="1"/>
  <c r="AI60" i="82" s="1"/>
  <c r="AM59" i="82"/>
  <c r="AK59" i="82"/>
  <c r="AF59" i="82"/>
  <c r="AG59" i="82" s="1"/>
  <c r="Y59" i="82"/>
  <c r="V59" i="82"/>
  <c r="T59" i="82"/>
  <c r="AH59" i="82" s="1"/>
  <c r="AI59" i="82" s="1"/>
  <c r="AM58" i="82"/>
  <c r="AK58" i="82"/>
  <c r="AH58" i="82"/>
  <c r="AI58" i="82" s="1"/>
  <c r="AF58" i="82"/>
  <c r="AG58" i="82" s="1"/>
  <c r="Y58" i="82"/>
  <c r="V58" i="82"/>
  <c r="T58" i="82"/>
  <c r="AE58" i="82" s="1"/>
  <c r="AM57" i="82"/>
  <c r="AK57" i="82"/>
  <c r="AH57" i="82"/>
  <c r="AI57" i="82" s="1"/>
  <c r="AF57" i="82"/>
  <c r="AG57" i="82" s="1"/>
  <c r="AD57" i="82"/>
  <c r="Y57" i="82"/>
  <c r="V57" i="82"/>
  <c r="T57" i="82"/>
  <c r="AE57" i="82" s="1"/>
  <c r="AM56" i="82"/>
  <c r="AK56" i="82"/>
  <c r="AF56" i="82"/>
  <c r="AG56" i="82" s="1"/>
  <c r="Y56" i="82"/>
  <c r="V56" i="82"/>
  <c r="T56" i="82"/>
  <c r="AM55" i="82"/>
  <c r="AK55" i="82"/>
  <c r="AF55" i="82"/>
  <c r="AG55" i="82" s="1"/>
  <c r="Y55" i="82"/>
  <c r="V55" i="82"/>
  <c r="T55" i="82"/>
  <c r="AD55" i="82" s="1"/>
  <c r="AM54" i="82"/>
  <c r="AK54" i="82"/>
  <c r="AF54" i="82"/>
  <c r="AG54" i="82" s="1"/>
  <c r="Y54" i="82"/>
  <c r="V54" i="82"/>
  <c r="T54" i="82"/>
  <c r="AH54" i="82" s="1"/>
  <c r="AI54" i="82" s="1"/>
  <c r="AM53" i="82"/>
  <c r="AK53" i="82"/>
  <c r="AF53" i="82"/>
  <c r="AG53" i="82" s="1"/>
  <c r="Y53" i="82"/>
  <c r="V53" i="82"/>
  <c r="T53" i="82"/>
  <c r="AH53" i="82" s="1"/>
  <c r="AI53" i="82" s="1"/>
  <c r="AM52" i="82"/>
  <c r="AK52" i="82"/>
  <c r="AH52" i="82"/>
  <c r="AI52" i="82" s="1"/>
  <c r="AF52" i="82"/>
  <c r="AG52" i="82" s="1"/>
  <c r="AD52" i="82"/>
  <c r="Y52" i="82"/>
  <c r="V52" i="82"/>
  <c r="T52" i="82"/>
  <c r="AE52" i="82" s="1"/>
  <c r="AN52" i="82" s="1"/>
  <c r="AM51" i="82"/>
  <c r="AK51" i="82"/>
  <c r="AF51" i="82"/>
  <c r="AG51" i="82" s="1"/>
  <c r="Y51" i="82"/>
  <c r="V51" i="82"/>
  <c r="T51" i="82"/>
  <c r="AH51" i="82" s="1"/>
  <c r="AI51" i="82" s="1"/>
  <c r="AM50" i="82"/>
  <c r="AK50" i="82"/>
  <c r="AF50" i="82"/>
  <c r="AG50" i="82" s="1"/>
  <c r="AL50" i="82" s="1"/>
  <c r="Y50" i="82"/>
  <c r="V50" i="82"/>
  <c r="T50" i="82"/>
  <c r="AH50" i="82" s="1"/>
  <c r="AI50" i="82" s="1"/>
  <c r="AM49" i="82"/>
  <c r="AK49" i="82"/>
  <c r="AF49" i="82"/>
  <c r="AG49" i="82" s="1"/>
  <c r="AE49" i="82"/>
  <c r="Y49" i="82"/>
  <c r="V49" i="82"/>
  <c r="T49" i="82"/>
  <c r="AH49" i="82" s="1"/>
  <c r="AI49" i="82" s="1"/>
  <c r="AM48" i="82"/>
  <c r="AK48" i="82"/>
  <c r="AG48" i="82"/>
  <c r="AF48" i="82"/>
  <c r="AD48" i="82"/>
  <c r="Y48" i="82"/>
  <c r="V48" i="82"/>
  <c r="T48" i="82"/>
  <c r="AH48" i="82" s="1"/>
  <c r="AI48" i="82" s="1"/>
  <c r="AM47" i="82"/>
  <c r="AK47" i="82"/>
  <c r="AF47" i="82"/>
  <c r="AG47" i="82" s="1"/>
  <c r="AD47" i="82"/>
  <c r="Y47" i="82"/>
  <c r="V47" i="82"/>
  <c r="T47" i="82"/>
  <c r="AH47" i="82" s="1"/>
  <c r="AI47" i="82" s="1"/>
  <c r="AM46" i="82"/>
  <c r="AK46" i="82"/>
  <c r="AF46" i="82"/>
  <c r="AG46" i="82" s="1"/>
  <c r="Y46" i="82"/>
  <c r="V46" i="82"/>
  <c r="T46" i="82"/>
  <c r="AE46" i="82" s="1"/>
  <c r="AM45" i="82"/>
  <c r="AK45" i="82"/>
  <c r="AH45" i="82"/>
  <c r="AI45" i="82" s="1"/>
  <c r="AG45" i="82"/>
  <c r="AF45" i="82"/>
  <c r="AD45" i="82"/>
  <c r="Y45" i="82"/>
  <c r="V45" i="82"/>
  <c r="T45" i="82"/>
  <c r="AE45" i="82" s="1"/>
  <c r="AM44" i="82"/>
  <c r="AK44" i="82"/>
  <c r="AF44" i="82"/>
  <c r="AG44" i="82" s="1"/>
  <c r="Y44" i="82"/>
  <c r="V44" i="82"/>
  <c r="T44" i="82"/>
  <c r="AM43" i="82"/>
  <c r="AK43" i="82"/>
  <c r="AF43" i="82"/>
  <c r="AG43" i="82" s="1"/>
  <c r="Y43" i="82"/>
  <c r="V43" i="82"/>
  <c r="T43" i="82"/>
  <c r="AD43" i="82" s="1"/>
  <c r="AM42" i="82"/>
  <c r="AK42" i="82"/>
  <c r="AF42" i="82"/>
  <c r="AG42" i="82" s="1"/>
  <c r="AD42" i="82"/>
  <c r="Y42" i="82"/>
  <c r="V42" i="82"/>
  <c r="T42" i="82"/>
  <c r="AH42" i="82" s="1"/>
  <c r="AI42" i="82" s="1"/>
  <c r="AM41" i="82"/>
  <c r="AK41" i="82"/>
  <c r="AF41" i="82"/>
  <c r="AG41" i="82" s="1"/>
  <c r="AD41" i="82"/>
  <c r="Y41" i="82"/>
  <c r="V41" i="82"/>
  <c r="T41" i="82"/>
  <c r="AH41" i="82" s="1"/>
  <c r="AI41" i="82" s="1"/>
  <c r="AM40" i="82"/>
  <c r="AK40" i="82"/>
  <c r="AF40" i="82"/>
  <c r="AG40" i="82" s="1"/>
  <c r="Y40" i="82"/>
  <c r="V40" i="82"/>
  <c r="T40" i="82"/>
  <c r="AE40" i="82" s="1"/>
  <c r="AM39" i="82"/>
  <c r="AK39" i="82"/>
  <c r="AH39" i="82"/>
  <c r="AI39" i="82" s="1"/>
  <c r="AF39" i="82"/>
  <c r="AG39" i="82" s="1"/>
  <c r="AD39" i="82"/>
  <c r="Y39" i="82"/>
  <c r="V39" i="82"/>
  <c r="T39" i="82"/>
  <c r="AE39" i="82" s="1"/>
  <c r="AM38" i="82"/>
  <c r="AK38" i="82"/>
  <c r="AF38" i="82"/>
  <c r="AG38" i="82" s="1"/>
  <c r="Y38" i="82"/>
  <c r="V38" i="82"/>
  <c r="T38" i="82"/>
  <c r="AH38" i="82" s="1"/>
  <c r="AI38" i="82" s="1"/>
  <c r="AM37" i="82"/>
  <c r="AK37" i="82"/>
  <c r="AF37" i="82"/>
  <c r="AG37" i="82" s="1"/>
  <c r="Y37" i="82"/>
  <c r="V37" i="82"/>
  <c r="T37" i="82"/>
  <c r="AH37" i="82" s="1"/>
  <c r="AI37" i="82" s="1"/>
  <c r="AM36" i="82"/>
  <c r="AK36" i="82"/>
  <c r="AF36" i="82"/>
  <c r="AG36" i="82" s="1"/>
  <c r="AD36" i="82"/>
  <c r="Y36" i="82"/>
  <c r="V36" i="82"/>
  <c r="T36" i="82"/>
  <c r="AH36" i="82" s="1"/>
  <c r="AI36" i="82" s="1"/>
  <c r="AM35" i="82"/>
  <c r="AK35" i="82"/>
  <c r="AF35" i="82"/>
  <c r="AG35" i="82" s="1"/>
  <c r="Y35" i="82"/>
  <c r="V35" i="82"/>
  <c r="T35" i="82"/>
  <c r="AH35" i="82" s="1"/>
  <c r="AI35" i="82" s="1"/>
  <c r="AM34" i="82"/>
  <c r="AK34" i="82"/>
  <c r="AH34" i="82"/>
  <c r="AI34" i="82" s="1"/>
  <c r="AF34" i="82"/>
  <c r="AG34" i="82" s="1"/>
  <c r="Y34" i="82"/>
  <c r="V34" i="82"/>
  <c r="T34" i="82"/>
  <c r="AE34" i="82" s="1"/>
  <c r="AM33" i="82"/>
  <c r="AK33" i="82"/>
  <c r="AF33" i="82"/>
  <c r="AG33" i="82" s="1"/>
  <c r="Y33" i="82"/>
  <c r="V33" i="82"/>
  <c r="T33" i="82"/>
  <c r="AE33" i="82" s="1"/>
  <c r="AM32" i="82"/>
  <c r="AK32" i="82"/>
  <c r="AF32" i="82"/>
  <c r="AG32" i="82" s="1"/>
  <c r="Y32" i="82"/>
  <c r="V32" i="82"/>
  <c r="T32" i="82"/>
  <c r="AM31" i="82"/>
  <c r="AK31" i="82"/>
  <c r="AF31" i="82"/>
  <c r="AG31" i="82" s="1"/>
  <c r="AE31" i="82"/>
  <c r="Y31" i="82"/>
  <c r="V31" i="82"/>
  <c r="T31" i="82"/>
  <c r="AD31" i="82" s="1"/>
  <c r="AM30" i="82"/>
  <c r="AK30" i="82"/>
  <c r="AF30" i="82"/>
  <c r="AG30" i="82" s="1"/>
  <c r="Y30" i="82"/>
  <c r="V30" i="82"/>
  <c r="T30" i="82"/>
  <c r="AH30" i="82" s="1"/>
  <c r="AI30" i="82" s="1"/>
  <c r="AM29" i="82"/>
  <c r="AK29" i="82"/>
  <c r="AF29" i="82"/>
  <c r="AG29" i="82" s="1"/>
  <c r="Y29" i="82"/>
  <c r="V29" i="82"/>
  <c r="T29" i="82"/>
  <c r="AH29" i="82" s="1"/>
  <c r="AI29" i="82" s="1"/>
  <c r="AM28" i="82"/>
  <c r="AK28" i="82"/>
  <c r="AF28" i="82"/>
  <c r="AG28" i="82" s="1"/>
  <c r="Y28" i="82"/>
  <c r="V28" i="82"/>
  <c r="T28" i="82"/>
  <c r="AD28" i="82" s="1"/>
  <c r="AM27" i="82"/>
  <c r="AK27" i="82"/>
  <c r="AG27" i="82"/>
  <c r="AF27" i="82"/>
  <c r="Y27" i="82"/>
  <c r="V27" i="82"/>
  <c r="T27" i="82"/>
  <c r="AE27" i="82" s="1"/>
  <c r="AM26" i="82"/>
  <c r="AK26" i="82"/>
  <c r="AF26" i="82"/>
  <c r="AG26" i="82" s="1"/>
  <c r="Y26" i="82"/>
  <c r="V26" i="82"/>
  <c r="T26" i="82"/>
  <c r="AM25" i="82"/>
  <c r="AK25" i="82"/>
  <c r="AF25" i="82"/>
  <c r="AG25" i="82" s="1"/>
  <c r="AE25" i="82"/>
  <c r="Y25" i="82"/>
  <c r="V25" i="82"/>
  <c r="T25" i="82"/>
  <c r="AH25" i="82" s="1"/>
  <c r="AI25" i="82" s="1"/>
  <c r="AM24" i="82"/>
  <c r="AK24" i="82"/>
  <c r="AG24" i="82"/>
  <c r="AL24" i="82" s="1"/>
  <c r="AF24" i="82"/>
  <c r="Y24" i="82"/>
  <c r="V24" i="82"/>
  <c r="T24" i="82"/>
  <c r="AH24" i="82" s="1"/>
  <c r="AI24" i="82" s="1"/>
  <c r="AM23" i="82"/>
  <c r="AK23" i="82"/>
  <c r="AF23" i="82"/>
  <c r="AG23" i="82" s="1"/>
  <c r="AD23" i="82"/>
  <c r="Y23" i="82"/>
  <c r="V23" i="82"/>
  <c r="T23" i="82"/>
  <c r="AH23" i="82" s="1"/>
  <c r="AI23" i="82" s="1"/>
  <c r="AM22" i="82"/>
  <c r="AK22" i="82"/>
  <c r="AI22" i="82"/>
  <c r="AF22" i="82"/>
  <c r="AG22" i="82" s="1"/>
  <c r="AD22" i="82"/>
  <c r="Y22" i="82"/>
  <c r="V22" i="82"/>
  <c r="T22" i="82"/>
  <c r="AH22" i="82" s="1"/>
  <c r="AM21" i="82"/>
  <c r="AK21" i="82"/>
  <c r="AF21" i="82"/>
  <c r="AG21" i="82" s="1"/>
  <c r="Y21" i="82"/>
  <c r="V21" i="82"/>
  <c r="T21" i="82"/>
  <c r="AH21" i="82" s="1"/>
  <c r="AI21" i="82" s="1"/>
  <c r="AM20" i="82"/>
  <c r="AK20" i="82"/>
  <c r="AF20" i="82"/>
  <c r="AG20" i="82" s="1"/>
  <c r="AD20" i="82"/>
  <c r="Y20" i="82"/>
  <c r="V20" i="82"/>
  <c r="T20" i="82"/>
  <c r="AE20" i="82" s="1"/>
  <c r="AM19" i="82"/>
  <c r="AK19" i="82"/>
  <c r="AF19" i="82"/>
  <c r="AG19" i="82" s="1"/>
  <c r="Y19" i="82"/>
  <c r="V19" i="82"/>
  <c r="T19" i="82"/>
  <c r="AD19" i="82" s="1"/>
  <c r="AM18" i="82"/>
  <c r="AK18" i="82"/>
  <c r="AG18" i="82"/>
  <c r="AF18" i="82"/>
  <c r="Y18" i="82"/>
  <c r="V18" i="82"/>
  <c r="T18" i="82"/>
  <c r="AH18" i="82" s="1"/>
  <c r="AI18" i="82" s="1"/>
  <c r="AM17" i="82"/>
  <c r="AK17" i="82"/>
  <c r="AH17" i="82"/>
  <c r="AI17" i="82" s="1"/>
  <c r="AF17" i="82"/>
  <c r="AG17" i="82" s="1"/>
  <c r="AD17" i="82"/>
  <c r="Y17" i="82"/>
  <c r="V17" i="82"/>
  <c r="T17" i="82"/>
  <c r="AE17" i="82" s="1"/>
  <c r="AM16" i="82"/>
  <c r="AK16" i="82"/>
  <c r="AH16" i="82"/>
  <c r="AI16" i="82" s="1"/>
  <c r="AF16" i="82"/>
  <c r="AG16" i="82" s="1"/>
  <c r="Y16" i="82"/>
  <c r="V16" i="82"/>
  <c r="T16" i="82"/>
  <c r="AM15" i="82"/>
  <c r="AK15" i="82"/>
  <c r="AF15" i="82"/>
  <c r="AG15" i="82" s="1"/>
  <c r="Y15" i="82"/>
  <c r="V15" i="82"/>
  <c r="T15" i="82"/>
  <c r="AH15" i="82" s="1"/>
  <c r="AI15" i="82" s="1"/>
  <c r="AM14" i="82"/>
  <c r="AK14" i="82"/>
  <c r="AF14" i="82"/>
  <c r="AG14" i="82" s="1"/>
  <c r="Y14" i="82"/>
  <c r="V14" i="82"/>
  <c r="T14" i="82"/>
  <c r="AD14" i="82" s="1"/>
  <c r="AM13" i="82"/>
  <c r="AK13" i="82"/>
  <c r="AH13" i="82"/>
  <c r="AI13" i="82" s="1"/>
  <c r="AF13" i="82"/>
  <c r="AG13" i="82" s="1"/>
  <c r="AJ13" i="82" s="1"/>
  <c r="Y13" i="82"/>
  <c r="V13" i="82"/>
  <c r="T13" i="82"/>
  <c r="AD13" i="82" s="1"/>
  <c r="AM12" i="82"/>
  <c r="AK12" i="82"/>
  <c r="AF12" i="82"/>
  <c r="AG12" i="82" s="1"/>
  <c r="AE12" i="82"/>
  <c r="Y12" i="82"/>
  <c r="V12" i="82"/>
  <c r="T12" i="82"/>
  <c r="AH12" i="82" s="1"/>
  <c r="AI12" i="82" s="1"/>
  <c r="A12" i="82"/>
  <c r="J16" i="67" s="1"/>
  <c r="AM11" i="82"/>
  <c r="AK11" i="82"/>
  <c r="AF11" i="82"/>
  <c r="AG11" i="82" s="1"/>
  <c r="Y11" i="82"/>
  <c r="V11" i="82"/>
  <c r="T11" i="82"/>
  <c r="AH11" i="82" s="1"/>
  <c r="AI11" i="82" s="1"/>
  <c r="AM10" i="82"/>
  <c r="AK10" i="82"/>
  <c r="AF10" i="82"/>
  <c r="AG10" i="82" s="1"/>
  <c r="AD10" i="82"/>
  <c r="Y10" i="82"/>
  <c r="V10" i="82"/>
  <c r="T10" i="82"/>
  <c r="AH10" i="82" s="1"/>
  <c r="AI10" i="82" s="1"/>
  <c r="A10" i="82"/>
  <c r="W22" i="82" s="1"/>
  <c r="AM9" i="82"/>
  <c r="AK9" i="82"/>
  <c r="AF9" i="82"/>
  <c r="AG9" i="82" s="1"/>
  <c r="AD9" i="82"/>
  <c r="Y9" i="82"/>
  <c r="V9" i="82"/>
  <c r="T9" i="82"/>
  <c r="AE9" i="82" s="1"/>
  <c r="AK8" i="82"/>
  <c r="AF8" i="82"/>
  <c r="AG8" i="82" s="1"/>
  <c r="Y8" i="82"/>
  <c r="V8" i="82"/>
  <c r="T8" i="82"/>
  <c r="AH8" i="82" s="1"/>
  <c r="AI8" i="82" s="1"/>
  <c r="AK7" i="82"/>
  <c r="AH7" i="82"/>
  <c r="AI7" i="82" s="1"/>
  <c r="AF7" i="82"/>
  <c r="AG7" i="82" s="1"/>
  <c r="AD7" i="82"/>
  <c r="Y7" i="82"/>
  <c r="V7" i="82"/>
  <c r="T7" i="82"/>
  <c r="AM7" i="82" s="1"/>
  <c r="AM6" i="82"/>
  <c r="AK6" i="82"/>
  <c r="AF6" i="82"/>
  <c r="AG6" i="82" s="1"/>
  <c r="Y6" i="82"/>
  <c r="V6" i="82"/>
  <c r="T6" i="82"/>
  <c r="AD6" i="82" s="1"/>
  <c r="A6" i="82"/>
  <c r="AK5" i="82"/>
  <c r="AF5" i="82"/>
  <c r="AG5" i="82" s="1"/>
  <c r="Y5" i="82"/>
  <c r="V5" i="82"/>
  <c r="T5" i="82"/>
  <c r="AH5" i="82" s="1"/>
  <c r="AI5" i="82" s="1"/>
  <c r="F1" i="82"/>
  <c r="P17" i="68"/>
  <c r="L17" i="68"/>
  <c r="A8" i="81"/>
  <c r="A20" i="81" s="1"/>
  <c r="O17" i="68" s="1"/>
  <c r="R17" i="68" s="1"/>
  <c r="AM50" i="81"/>
  <c r="AK50" i="81"/>
  <c r="AF50" i="81"/>
  <c r="AG50" i="81" s="1"/>
  <c r="Y50" i="81"/>
  <c r="V50" i="81"/>
  <c r="T50" i="81"/>
  <c r="AD50" i="81" s="1"/>
  <c r="AM49" i="81"/>
  <c r="AK49" i="81"/>
  <c r="AH49" i="81"/>
  <c r="AI49" i="81" s="1"/>
  <c r="AF49" i="81"/>
  <c r="AG49" i="81" s="1"/>
  <c r="AE49" i="81"/>
  <c r="Y49" i="81"/>
  <c r="V49" i="81"/>
  <c r="T49" i="81"/>
  <c r="AD49" i="81" s="1"/>
  <c r="AM48" i="81"/>
  <c r="AK48" i="81"/>
  <c r="AF48" i="81"/>
  <c r="AG48" i="81" s="1"/>
  <c r="Y48" i="81"/>
  <c r="V48" i="81"/>
  <c r="T48" i="81"/>
  <c r="AD48" i="81" s="1"/>
  <c r="AM47" i="81"/>
  <c r="AK47" i="81"/>
  <c r="AF47" i="81"/>
  <c r="AG47" i="81" s="1"/>
  <c r="Y47" i="81"/>
  <c r="V47" i="81"/>
  <c r="T47" i="81"/>
  <c r="AH47" i="81" s="1"/>
  <c r="AI47" i="81" s="1"/>
  <c r="AM46" i="81"/>
  <c r="AK46" i="81"/>
  <c r="AH46" i="81"/>
  <c r="AI46" i="81" s="1"/>
  <c r="AG46" i="81"/>
  <c r="AF46" i="81"/>
  <c r="AD46" i="81"/>
  <c r="Y46" i="81"/>
  <c r="V46" i="81"/>
  <c r="T46" i="81"/>
  <c r="AE46" i="81" s="1"/>
  <c r="AM45" i="81"/>
  <c r="AK45" i="81"/>
  <c r="AF45" i="81"/>
  <c r="AG45" i="81" s="1"/>
  <c r="Y45" i="81"/>
  <c r="V45" i="81"/>
  <c r="T45" i="81"/>
  <c r="AH45" i="81" s="1"/>
  <c r="AI45" i="81" s="1"/>
  <c r="AM44" i="81"/>
  <c r="AK44" i="81"/>
  <c r="AF44" i="81"/>
  <c r="AG44" i="81" s="1"/>
  <c r="Y44" i="81"/>
  <c r="V44" i="81"/>
  <c r="T44" i="81"/>
  <c r="AH44" i="81" s="1"/>
  <c r="AI44" i="81" s="1"/>
  <c r="AM43" i="81"/>
  <c r="AK43" i="81"/>
  <c r="AF43" i="81"/>
  <c r="AG43" i="81" s="1"/>
  <c r="Y43" i="81"/>
  <c r="V43" i="81"/>
  <c r="T43" i="81"/>
  <c r="AH43" i="81" s="1"/>
  <c r="AI43" i="81" s="1"/>
  <c r="AM42" i="81"/>
  <c r="AK42" i="81"/>
  <c r="AF42" i="81"/>
  <c r="AG42" i="81" s="1"/>
  <c r="Y42" i="81"/>
  <c r="V42" i="81"/>
  <c r="T42" i="81"/>
  <c r="AH42" i="81" s="1"/>
  <c r="AI42" i="81" s="1"/>
  <c r="AM41" i="81"/>
  <c r="AK41" i="81"/>
  <c r="AH41" i="81"/>
  <c r="AI41" i="81" s="1"/>
  <c r="AF41" i="81"/>
  <c r="AG41" i="81" s="1"/>
  <c r="Y41" i="81"/>
  <c r="V41" i="81"/>
  <c r="T41" i="81"/>
  <c r="AE41" i="81" s="1"/>
  <c r="AM40" i="81"/>
  <c r="AK40" i="81"/>
  <c r="AF40" i="81"/>
  <c r="AG40" i="81" s="1"/>
  <c r="Y40" i="81"/>
  <c r="V40" i="81"/>
  <c r="T40" i="81"/>
  <c r="AE40" i="81" s="1"/>
  <c r="AM39" i="81"/>
  <c r="AK39" i="81"/>
  <c r="AF39" i="81"/>
  <c r="AG39" i="81" s="1"/>
  <c r="Y39" i="81"/>
  <c r="V39" i="81"/>
  <c r="T39" i="81"/>
  <c r="AE39" i="81" s="1"/>
  <c r="AM38" i="81"/>
  <c r="AK38" i="81"/>
  <c r="AF38" i="81"/>
  <c r="AG38" i="81" s="1"/>
  <c r="Y38" i="81"/>
  <c r="V38" i="81"/>
  <c r="T38" i="81"/>
  <c r="AD38" i="81" s="1"/>
  <c r="AM37" i="81"/>
  <c r="AK37" i="81"/>
  <c r="AF37" i="81"/>
  <c r="AG37" i="81" s="1"/>
  <c r="Y37" i="81"/>
  <c r="V37" i="81"/>
  <c r="T37" i="81"/>
  <c r="AE37" i="81" s="1"/>
  <c r="AM36" i="81"/>
  <c r="AK36" i="81"/>
  <c r="AF36" i="81"/>
  <c r="AG36" i="81" s="1"/>
  <c r="Y36" i="81"/>
  <c r="V36" i="81"/>
  <c r="T36" i="81"/>
  <c r="AH36" i="81" s="1"/>
  <c r="AI36" i="81" s="1"/>
  <c r="AM35" i="81"/>
  <c r="AK35" i="81"/>
  <c r="AF35" i="81"/>
  <c r="AG35" i="81" s="1"/>
  <c r="AE35" i="81"/>
  <c r="Y35" i="81"/>
  <c r="V35" i="81"/>
  <c r="T35" i="81"/>
  <c r="AH35" i="81" s="1"/>
  <c r="AI35" i="81" s="1"/>
  <c r="AM34" i="81"/>
  <c r="AK34" i="81"/>
  <c r="AF34" i="81"/>
  <c r="AG34" i="81" s="1"/>
  <c r="Y34" i="81"/>
  <c r="V34" i="81"/>
  <c r="T34" i="81"/>
  <c r="AD34" i="81" s="1"/>
  <c r="AM33" i="81"/>
  <c r="AK33" i="81"/>
  <c r="AF33" i="81"/>
  <c r="AG33" i="81" s="1"/>
  <c r="AD33" i="81"/>
  <c r="Y33" i="81"/>
  <c r="V33" i="81"/>
  <c r="T33" i="81"/>
  <c r="AH33" i="81" s="1"/>
  <c r="AI33" i="81" s="1"/>
  <c r="AM32" i="81"/>
  <c r="AK32" i="81"/>
  <c r="AF32" i="81"/>
  <c r="AG32" i="81" s="1"/>
  <c r="Y32" i="81"/>
  <c r="V32" i="81"/>
  <c r="T32" i="81"/>
  <c r="AH32" i="81" s="1"/>
  <c r="AI32" i="81" s="1"/>
  <c r="AM31" i="81"/>
  <c r="AK31" i="81"/>
  <c r="AF31" i="81"/>
  <c r="AG31" i="81" s="1"/>
  <c r="Y31" i="81"/>
  <c r="V31" i="81"/>
  <c r="T31" i="81"/>
  <c r="AH31" i="81" s="1"/>
  <c r="AI31" i="81" s="1"/>
  <c r="AM30" i="81"/>
  <c r="AK30" i="81"/>
  <c r="AF30" i="81"/>
  <c r="AG30" i="81" s="1"/>
  <c r="Y30" i="81"/>
  <c r="V30" i="81"/>
  <c r="T30" i="81"/>
  <c r="AH30" i="81" s="1"/>
  <c r="AI30" i="81" s="1"/>
  <c r="AM29" i="81"/>
  <c r="AK29" i="81"/>
  <c r="AH29" i="81"/>
  <c r="AI29" i="81" s="1"/>
  <c r="AF29" i="81"/>
  <c r="AG29" i="81" s="1"/>
  <c r="Y29" i="81"/>
  <c r="V29" i="81"/>
  <c r="T29" i="81"/>
  <c r="AE29" i="81" s="1"/>
  <c r="AM28" i="81"/>
  <c r="AK28" i="81"/>
  <c r="AH28" i="81"/>
  <c r="AI28" i="81" s="1"/>
  <c r="AF28" i="81"/>
  <c r="AG28" i="81" s="1"/>
  <c r="Y28" i="81"/>
  <c r="V28" i="81"/>
  <c r="T28" i="81"/>
  <c r="AD28" i="81" s="1"/>
  <c r="AM27" i="81"/>
  <c r="AK27" i="81"/>
  <c r="AF27" i="81"/>
  <c r="AG27" i="81" s="1"/>
  <c r="Y27" i="81"/>
  <c r="V27" i="81"/>
  <c r="T27" i="81"/>
  <c r="AE27" i="81" s="1"/>
  <c r="AM26" i="81"/>
  <c r="AK26" i="81"/>
  <c r="AF26" i="81"/>
  <c r="AG26" i="81" s="1"/>
  <c r="Y26" i="81"/>
  <c r="V26" i="81"/>
  <c r="T26" i="81"/>
  <c r="AD26" i="81" s="1"/>
  <c r="AM25" i="81"/>
  <c r="AK25" i="81"/>
  <c r="AG25" i="81"/>
  <c r="AF25" i="81"/>
  <c r="Y25" i="81"/>
  <c r="V25" i="81"/>
  <c r="T25" i="81"/>
  <c r="AH25" i="81" s="1"/>
  <c r="AI25" i="81" s="1"/>
  <c r="AM24" i="81"/>
  <c r="AK24" i="81"/>
  <c r="AF24" i="81"/>
  <c r="AG24" i="81" s="1"/>
  <c r="AD24" i="81"/>
  <c r="Y24" i="81"/>
  <c r="V24" i="81"/>
  <c r="T24" i="81"/>
  <c r="AM23" i="81"/>
  <c r="AK23" i="81"/>
  <c r="AF23" i="81"/>
  <c r="AG23" i="81" s="1"/>
  <c r="Y23" i="81"/>
  <c r="V23" i="81"/>
  <c r="T23" i="81"/>
  <c r="AH23" i="81" s="1"/>
  <c r="AI23" i="81" s="1"/>
  <c r="AM22" i="81"/>
  <c r="AK22" i="81"/>
  <c r="AF22" i="81"/>
  <c r="AG22" i="81" s="1"/>
  <c r="Y22" i="81"/>
  <c r="V22" i="81"/>
  <c r="T22" i="81"/>
  <c r="AH22" i="81" s="1"/>
  <c r="AI22" i="81" s="1"/>
  <c r="AM21" i="81"/>
  <c r="AK21" i="81"/>
  <c r="AF21" i="81"/>
  <c r="AG21" i="81" s="1"/>
  <c r="Y21" i="81"/>
  <c r="V21" i="81"/>
  <c r="T21" i="81"/>
  <c r="AH21" i="81" s="1"/>
  <c r="AI21" i="81" s="1"/>
  <c r="AM20" i="81"/>
  <c r="AK20" i="81"/>
  <c r="AF20" i="81"/>
  <c r="AG20" i="81" s="1"/>
  <c r="Y20" i="81"/>
  <c r="V20" i="81"/>
  <c r="T20" i="81"/>
  <c r="AE20" i="81" s="1"/>
  <c r="AM19" i="81"/>
  <c r="AK19" i="81"/>
  <c r="AH19" i="81"/>
  <c r="AI19" i="81" s="1"/>
  <c r="AG19" i="81"/>
  <c r="AF19" i="81"/>
  <c r="AD19" i="81"/>
  <c r="Y19" i="81"/>
  <c r="V19" i="81"/>
  <c r="T19" i="81"/>
  <c r="AE19" i="81" s="1"/>
  <c r="AM18" i="81"/>
  <c r="AK18" i="81"/>
  <c r="AF18" i="81"/>
  <c r="AG18" i="81" s="1"/>
  <c r="Y18" i="81"/>
  <c r="V18" i="81"/>
  <c r="T18" i="81"/>
  <c r="AH18" i="81" s="1"/>
  <c r="AI18" i="81" s="1"/>
  <c r="AM17" i="81"/>
  <c r="AK17" i="81"/>
  <c r="AF17" i="81"/>
  <c r="AG17" i="81" s="1"/>
  <c r="Y17" i="81"/>
  <c r="V17" i="81"/>
  <c r="T17" i="81"/>
  <c r="AH17" i="81" s="1"/>
  <c r="AI17" i="81" s="1"/>
  <c r="AM16" i="81"/>
  <c r="AK16" i="81"/>
  <c r="AF16" i="81"/>
  <c r="AG16" i="81" s="1"/>
  <c r="Y16" i="81"/>
  <c r="V16" i="81"/>
  <c r="T16" i="81"/>
  <c r="AH16" i="81" s="1"/>
  <c r="AI16" i="81" s="1"/>
  <c r="AM15" i="81"/>
  <c r="AK15" i="81"/>
  <c r="AF15" i="81"/>
  <c r="AG15" i="81" s="1"/>
  <c r="AE15" i="81"/>
  <c r="Y15" i="81"/>
  <c r="V15" i="81"/>
  <c r="T15" i="81"/>
  <c r="AH15" i="81" s="1"/>
  <c r="AI15" i="81" s="1"/>
  <c r="AM14" i="81"/>
  <c r="AK14" i="81"/>
  <c r="AF14" i="81"/>
  <c r="AG14" i="81" s="1"/>
  <c r="AD14" i="81"/>
  <c r="Y14" i="81"/>
  <c r="V14" i="81"/>
  <c r="T14" i="81"/>
  <c r="AH14" i="81" s="1"/>
  <c r="AI14" i="81" s="1"/>
  <c r="AM13" i="81"/>
  <c r="AK13" i="81"/>
  <c r="AF13" i="81"/>
  <c r="AG13" i="81" s="1"/>
  <c r="AD13" i="81"/>
  <c r="Y13" i="81"/>
  <c r="V13" i="81"/>
  <c r="T13" i="81"/>
  <c r="AH13" i="81" s="1"/>
  <c r="AI13" i="81" s="1"/>
  <c r="AM12" i="81"/>
  <c r="AK12" i="81"/>
  <c r="AF12" i="81"/>
  <c r="AG12" i="81" s="1"/>
  <c r="AD12" i="81"/>
  <c r="Y12" i="81"/>
  <c r="V12" i="81"/>
  <c r="T12" i="81"/>
  <c r="AH12" i="81" s="1"/>
  <c r="AI12" i="81" s="1"/>
  <c r="A12" i="81"/>
  <c r="J17" i="68" s="1"/>
  <c r="AM11" i="81"/>
  <c r="AK11" i="81"/>
  <c r="AF11" i="81"/>
  <c r="AG11" i="81" s="1"/>
  <c r="AE11" i="81"/>
  <c r="Y11" i="81"/>
  <c r="V11" i="81"/>
  <c r="T11" i="81"/>
  <c r="AH11" i="81" s="1"/>
  <c r="AI11" i="81" s="1"/>
  <c r="AM10" i="81"/>
  <c r="AK10" i="81"/>
  <c r="AH10" i="81"/>
  <c r="AI10" i="81" s="1"/>
  <c r="AF10" i="81"/>
  <c r="AG10" i="81" s="1"/>
  <c r="Y10" i="81"/>
  <c r="V10" i="81"/>
  <c r="T10" i="81"/>
  <c r="AE10" i="81" s="1"/>
  <c r="A10" i="81"/>
  <c r="W43" i="81" s="1"/>
  <c r="AM9" i="81"/>
  <c r="AK9" i="81"/>
  <c r="AF9" i="81"/>
  <c r="AG9" i="81" s="1"/>
  <c r="Y9" i="81"/>
  <c r="V9" i="81"/>
  <c r="T9" i="81"/>
  <c r="AE9" i="81" s="1"/>
  <c r="AM8" i="81"/>
  <c r="AK8" i="81"/>
  <c r="AF8" i="81"/>
  <c r="AG8" i="81" s="1"/>
  <c r="Y8" i="81"/>
  <c r="V8" i="81"/>
  <c r="T8" i="81"/>
  <c r="AD8" i="81" s="1"/>
  <c r="AM7" i="81"/>
  <c r="AK7" i="81"/>
  <c r="AF7" i="81"/>
  <c r="AG7" i="81" s="1"/>
  <c r="Y7" i="81"/>
  <c r="V7" i="81"/>
  <c r="T7" i="81"/>
  <c r="AK6" i="81"/>
  <c r="AF6" i="81"/>
  <c r="AG6" i="81" s="1"/>
  <c r="Y6" i="81"/>
  <c r="V6" i="81"/>
  <c r="T6" i="81"/>
  <c r="AH6" i="81" s="1"/>
  <c r="AI6" i="81" s="1"/>
  <c r="A6" i="81"/>
  <c r="AK5" i="81"/>
  <c r="AF5" i="81"/>
  <c r="AG5" i="81" s="1"/>
  <c r="Y5" i="81"/>
  <c r="A14" i="81" s="1"/>
  <c r="K17" i="68" s="1"/>
  <c r="V5" i="81"/>
  <c r="T5" i="81"/>
  <c r="AM5" i="81" s="1"/>
  <c r="F1" i="81"/>
  <c r="AN19" i="82" l="1"/>
  <c r="AN20" i="82"/>
  <c r="AL51" i="82"/>
  <c r="AE25" i="81"/>
  <c r="AE34" i="81"/>
  <c r="AH40" i="81"/>
  <c r="AI40" i="81" s="1"/>
  <c r="AE18" i="82"/>
  <c r="AE54" i="82"/>
  <c r="AE63" i="82"/>
  <c r="AM6" i="81"/>
  <c r="AH9" i="81"/>
  <c r="AI9" i="81" s="1"/>
  <c r="AJ9" i="81" s="1"/>
  <c r="AD10" i="81"/>
  <c r="AE12" i="81"/>
  <c r="AE13" i="81"/>
  <c r="AE14" i="81"/>
  <c r="AD18" i="81"/>
  <c r="AH20" i="81"/>
  <c r="AI20" i="81" s="1"/>
  <c r="AD23" i="81"/>
  <c r="AE28" i="81"/>
  <c r="AD29" i="81"/>
  <c r="AD30" i="81"/>
  <c r="AD31" i="81"/>
  <c r="AE32" i="81"/>
  <c r="AH37" i="81"/>
  <c r="AI37" i="81" s="1"/>
  <c r="AL37" i="81" s="1"/>
  <c r="AD45" i="81"/>
  <c r="AL49" i="81"/>
  <c r="AE13" i="82"/>
  <c r="AN13" i="82" s="1"/>
  <c r="AH20" i="82"/>
  <c r="AI20" i="82" s="1"/>
  <c r="AD21" i="82"/>
  <c r="AJ23" i="82"/>
  <c r="AE23" i="82"/>
  <c r="AD24" i="82"/>
  <c r="AJ24" i="82"/>
  <c r="AD27" i="82"/>
  <c r="AH27" i="82"/>
  <c r="AI27" i="82" s="1"/>
  <c r="AD29" i="82"/>
  <c r="AD30" i="82"/>
  <c r="AN31" i="82"/>
  <c r="AD34" i="82"/>
  <c r="AN34" i="82" s="1"/>
  <c r="AH40" i="82"/>
  <c r="AI40" i="82" s="1"/>
  <c r="AE41" i="82"/>
  <c r="AN41" i="82" s="1"/>
  <c r="AH46" i="82"/>
  <c r="AI46" i="82" s="1"/>
  <c r="AL48" i="82"/>
  <c r="AE48" i="82"/>
  <c r="AD58" i="82"/>
  <c r="AN58" i="82" s="1"/>
  <c r="AL60" i="82"/>
  <c r="AE60" i="82"/>
  <c r="AJ62" i="82"/>
  <c r="AD64" i="82"/>
  <c r="AN64" i="82" s="1"/>
  <c r="AH8" i="81"/>
  <c r="AI8" i="81" s="1"/>
  <c r="AL20" i="81"/>
  <c r="AE19" i="82"/>
  <c r="AL27" i="82"/>
  <c r="AE28" i="82"/>
  <c r="AN28" i="82" s="1"/>
  <c r="AE51" i="82"/>
  <c r="AN51" i="82" s="1"/>
  <c r="AE53" i="82"/>
  <c r="S17" i="68"/>
  <c r="AD9" i="81"/>
  <c r="AN9" i="81" s="1"/>
  <c r="AD17" i="81"/>
  <c r="AD20" i="81"/>
  <c r="AE22" i="81"/>
  <c r="AL25" i="81"/>
  <c r="AE30" i="81"/>
  <c r="AE31" i="81"/>
  <c r="AH34" i="81"/>
  <c r="AI34" i="81" s="1"/>
  <c r="AL34" i="81" s="1"/>
  <c r="AD37" i="81"/>
  <c r="AD41" i="81"/>
  <c r="AD42" i="81"/>
  <c r="AD43" i="81"/>
  <c r="AN43" i="81"/>
  <c r="AE44" i="81"/>
  <c r="AE47" i="81"/>
  <c r="AL16" i="82"/>
  <c r="AH19" i="82"/>
  <c r="AI19" i="82" s="1"/>
  <c r="AJ19" i="82" s="1"/>
  <c r="AE24" i="82"/>
  <c r="AH28" i="82"/>
  <c r="AI28" i="82" s="1"/>
  <c r="AE29" i="82"/>
  <c r="AN29" i="82" s="1"/>
  <c r="AD33" i="82"/>
  <c r="AN33" i="82" s="1"/>
  <c r="AH33" i="82"/>
  <c r="AI33" i="82" s="1"/>
  <c r="AJ38" i="82"/>
  <c r="AD40" i="82"/>
  <c r="AN40" i="82" s="1"/>
  <c r="AD46" i="82"/>
  <c r="AN46" i="82" s="1"/>
  <c r="AE61" i="82"/>
  <c r="AD66" i="82"/>
  <c r="AE67" i="82"/>
  <c r="AN67" i="82" s="1"/>
  <c r="AL20" i="82"/>
  <c r="AD11" i="81"/>
  <c r="AE16" i="81"/>
  <c r="AE21" i="81"/>
  <c r="AD25" i="81"/>
  <c r="AD36" i="81"/>
  <c r="AL40" i="81"/>
  <c r="AN41" i="81"/>
  <c r="AE42" i="81"/>
  <c r="AN42" i="81" s="1"/>
  <c r="AE43" i="81"/>
  <c r="AL46" i="81"/>
  <c r="AE10" i="82"/>
  <c r="AD18" i="82"/>
  <c r="AN18" i="82" s="1"/>
  <c r="AD35" i="82"/>
  <c r="AL36" i="82"/>
  <c r="AE36" i="82"/>
  <c r="AE37" i="82"/>
  <c r="AE43" i="82"/>
  <c r="AN43" i="82" s="1"/>
  <c r="AD51" i="82"/>
  <c r="AD53" i="82"/>
  <c r="AN53" i="82"/>
  <c r="AD54" i="82"/>
  <c r="AE55" i="82"/>
  <c r="AN55" i="82" s="1"/>
  <c r="AD63" i="82"/>
  <c r="AD65" i="82"/>
  <c r="AE66" i="82"/>
  <c r="AM5" i="82"/>
  <c r="AD6" i="81"/>
  <c r="H17" i="68"/>
  <c r="C18" i="2" s="1"/>
  <c r="W8" i="81"/>
  <c r="W5" i="82"/>
  <c r="AD5" i="82"/>
  <c r="AN5" i="82" s="1"/>
  <c r="U5" i="82"/>
  <c r="A14" i="82"/>
  <c r="K16" i="67" s="1"/>
  <c r="AH9" i="82"/>
  <c r="AI9" i="82" s="1"/>
  <c r="W6" i="82"/>
  <c r="AH6" i="82"/>
  <c r="AI6" i="82" s="1"/>
  <c r="AJ6" i="82" s="1"/>
  <c r="W6" i="81"/>
  <c r="X6" i="81" s="1"/>
  <c r="Z6" i="81" s="1"/>
  <c r="AB6" i="81" s="1"/>
  <c r="AO6" i="81" s="1"/>
  <c r="AJ5" i="82"/>
  <c r="AD5" i="81"/>
  <c r="AN5" i="81" s="1"/>
  <c r="AN29" i="81"/>
  <c r="AJ8" i="81"/>
  <c r="AJ15" i="81"/>
  <c r="AN46" i="81"/>
  <c r="AL12" i="81"/>
  <c r="AN20" i="81"/>
  <c r="AN34" i="81"/>
  <c r="AN37" i="81"/>
  <c r="AN10" i="81"/>
  <c r="AL11" i="81"/>
  <c r="AN19" i="81"/>
  <c r="AN25" i="81"/>
  <c r="AJ40" i="81"/>
  <c r="AJ28" i="81"/>
  <c r="AL8" i="82"/>
  <c r="AM8" i="82"/>
  <c r="S16" i="67" s="1"/>
  <c r="AN6" i="82"/>
  <c r="I17" i="68"/>
  <c r="W15" i="82"/>
  <c r="U15" i="82"/>
  <c r="U7" i="82"/>
  <c r="U11" i="82"/>
  <c r="W18" i="82"/>
  <c r="H16" i="67"/>
  <c r="K16" i="2" s="1"/>
  <c r="U6" i="82"/>
  <c r="W7" i="82"/>
  <c r="U13" i="82"/>
  <c r="AL12" i="82"/>
  <c r="AJ12" i="82"/>
  <c r="AJ15" i="82"/>
  <c r="AL15" i="82"/>
  <c r="AJ8" i="82"/>
  <c r="AL10" i="82"/>
  <c r="AJ10" i="82"/>
  <c r="AL11" i="82"/>
  <c r="AJ11" i="82"/>
  <c r="AL6" i="82"/>
  <c r="AJ7" i="82"/>
  <c r="AL7" i="82"/>
  <c r="AL5" i="82"/>
  <c r="AL9" i="82"/>
  <c r="AJ9" i="82"/>
  <c r="AN9" i="82"/>
  <c r="W21" i="82"/>
  <c r="AL23" i="82"/>
  <c r="AL42" i="82"/>
  <c r="AJ42" i="82"/>
  <c r="AL45" i="82"/>
  <c r="AJ45" i="82"/>
  <c r="AL66" i="82"/>
  <c r="AJ66" i="82"/>
  <c r="AH26" i="82"/>
  <c r="AI26" i="82" s="1"/>
  <c r="AL26" i="82" s="1"/>
  <c r="AE26" i="82"/>
  <c r="AD26" i="82"/>
  <c r="AN26" i="82" s="1"/>
  <c r="AL29" i="82"/>
  <c r="AJ29" i="82"/>
  <c r="AJ37" i="82"/>
  <c r="AL37" i="82"/>
  <c r="AE56" i="82"/>
  <c r="AD56" i="82"/>
  <c r="AH56" i="82"/>
  <c r="AI56" i="82" s="1"/>
  <c r="AL57" i="82"/>
  <c r="AJ57" i="82"/>
  <c r="AJ61" i="82"/>
  <c r="AL61" i="82"/>
  <c r="AN7" i="82"/>
  <c r="AE14" i="82"/>
  <c r="AN14" i="82" s="1"/>
  <c r="AE16" i="82"/>
  <c r="AD16" i="82"/>
  <c r="AL17" i="82"/>
  <c r="AJ17" i="82"/>
  <c r="W19" i="82"/>
  <c r="AL28" i="82"/>
  <c r="AJ28" i="82"/>
  <c r="AJ49" i="82"/>
  <c r="AL49" i="82"/>
  <c r="AL54" i="82"/>
  <c r="AJ54" i="82"/>
  <c r="AN6" i="81"/>
  <c r="AN14" i="81"/>
  <c r="W60" i="82"/>
  <c r="U58" i="82"/>
  <c r="W48" i="82"/>
  <c r="U46" i="82"/>
  <c r="W36" i="82"/>
  <c r="U34" i="82"/>
  <c r="W24" i="82"/>
  <c r="W23" i="82"/>
  <c r="U20" i="82"/>
  <c r="U19" i="82"/>
  <c r="W61" i="82"/>
  <c r="U59" i="82"/>
  <c r="W49" i="82"/>
  <c r="U47" i="82"/>
  <c r="W37" i="82"/>
  <c r="U35" i="82"/>
  <c r="W25" i="82"/>
  <c r="U22" i="82"/>
  <c r="U21" i="82"/>
  <c r="W62" i="82"/>
  <c r="U60" i="82"/>
  <c r="W50" i="82"/>
  <c r="U48" i="82"/>
  <c r="W38" i="82"/>
  <c r="U36" i="82"/>
  <c r="W26" i="82"/>
  <c r="U24" i="82"/>
  <c r="U23" i="82"/>
  <c r="W63" i="82"/>
  <c r="U61" i="82"/>
  <c r="W51" i="82"/>
  <c r="U49" i="82"/>
  <c r="W39" i="82"/>
  <c r="U37" i="82"/>
  <c r="W27" i="82"/>
  <c r="U25" i="82"/>
  <c r="W64" i="82"/>
  <c r="U62" i="82"/>
  <c r="W52" i="82"/>
  <c r="U50" i="82"/>
  <c r="W40" i="82"/>
  <c r="U38" i="82"/>
  <c r="W28" i="82"/>
  <c r="U26" i="82"/>
  <c r="W65" i="82"/>
  <c r="U63" i="82"/>
  <c r="W53" i="82"/>
  <c r="U51" i="82"/>
  <c r="W41" i="82"/>
  <c r="U39" i="82"/>
  <c r="W29" i="82"/>
  <c r="U27" i="82"/>
  <c r="W66" i="82"/>
  <c r="U64" i="82"/>
  <c r="W54" i="82"/>
  <c r="U52" i="82"/>
  <c r="W42" i="82"/>
  <c r="U40" i="82"/>
  <c r="W30" i="82"/>
  <c r="U28" i="82"/>
  <c r="W12" i="82"/>
  <c r="W11" i="82"/>
  <c r="W67" i="82"/>
  <c r="U65" i="82"/>
  <c r="W55" i="82"/>
  <c r="U53" i="82"/>
  <c r="W43" i="82"/>
  <c r="U41" i="82"/>
  <c r="W31" i="82"/>
  <c r="U29" i="82"/>
  <c r="W14" i="82"/>
  <c r="W13" i="82"/>
  <c r="U66" i="82"/>
  <c r="W56" i="82"/>
  <c r="U54" i="82"/>
  <c r="W44" i="82"/>
  <c r="U42" i="82"/>
  <c r="W32" i="82"/>
  <c r="U30" i="82"/>
  <c r="W16" i="82"/>
  <c r="U67" i="82"/>
  <c r="W57" i="82"/>
  <c r="U55" i="82"/>
  <c r="W45" i="82"/>
  <c r="U43" i="82"/>
  <c r="W33" i="82"/>
  <c r="U31" i="82"/>
  <c r="W58" i="82"/>
  <c r="U56" i="82"/>
  <c r="W46" i="82"/>
  <c r="U44" i="82"/>
  <c r="W34" i="82"/>
  <c r="U32" i="82"/>
  <c r="U16" i="82"/>
  <c r="W35" i="82"/>
  <c r="AL65" i="82"/>
  <c r="AJ65" i="82"/>
  <c r="AE44" i="82"/>
  <c r="AD44" i="82"/>
  <c r="AN44" i="82" s="1"/>
  <c r="AH44" i="82"/>
  <c r="AI44" i="82" s="1"/>
  <c r="AL44" i="82" s="1"/>
  <c r="AD8" i="82"/>
  <c r="U12" i="82"/>
  <c r="AL13" i="82"/>
  <c r="U33" i="82"/>
  <c r="AL41" i="82"/>
  <c r="AJ41" i="82"/>
  <c r="W47" i="82"/>
  <c r="AL56" i="82"/>
  <c r="AJ56" i="82"/>
  <c r="W59" i="82"/>
  <c r="U9" i="82"/>
  <c r="U10" i="82"/>
  <c r="AH14" i="82"/>
  <c r="AI14" i="82" s="1"/>
  <c r="AJ14" i="82" s="1"/>
  <c r="U17" i="82"/>
  <c r="AJ20" i="82"/>
  <c r="AL21" i="82"/>
  <c r="AL40" i="82"/>
  <c r="AJ40" i="82"/>
  <c r="AL53" i="82"/>
  <c r="AJ53" i="82"/>
  <c r="AL64" i="82"/>
  <c r="AJ64" i="82"/>
  <c r="AD11" i="82"/>
  <c r="AL18" i="82"/>
  <c r="AJ18" i="82"/>
  <c r="AL35" i="82"/>
  <c r="AJ35" i="82"/>
  <c r="AJ36" i="82"/>
  <c r="U45" i="82"/>
  <c r="AL52" i="82"/>
  <c r="AJ52" i="82"/>
  <c r="AL59" i="82"/>
  <c r="AJ59" i="82"/>
  <c r="AN8" i="81"/>
  <c r="AN13" i="81"/>
  <c r="U8" i="82"/>
  <c r="W9" i="82"/>
  <c r="W10" i="82"/>
  <c r="AE11" i="82"/>
  <c r="AL14" i="82"/>
  <c r="W17" i="82"/>
  <c r="AN17" i="82"/>
  <c r="W20" i="82"/>
  <c r="AJ21" i="82"/>
  <c r="AL22" i="82"/>
  <c r="AJ22" i="82"/>
  <c r="AN27" i="82"/>
  <c r="AL39" i="82"/>
  <c r="AL47" i="82"/>
  <c r="AJ47" i="82"/>
  <c r="AJ48" i="82"/>
  <c r="AL63" i="82"/>
  <c r="AL34" i="82"/>
  <c r="AJ34" i="82"/>
  <c r="AJ43" i="82"/>
  <c r="U57" i="82"/>
  <c r="W8" i="82"/>
  <c r="AN10" i="82"/>
  <c r="AD12" i="82"/>
  <c r="AN12" i="82" s="1"/>
  <c r="U14" i="82"/>
  <c r="U18" i="82"/>
  <c r="AL19" i="82"/>
  <c r="AL30" i="82"/>
  <c r="AJ30" i="82"/>
  <c r="AE32" i="82"/>
  <c r="AD32" i="82"/>
  <c r="AH32" i="82"/>
  <c r="AI32" i="82" s="1"/>
  <c r="AL32" i="82" s="1"/>
  <c r="AL46" i="82"/>
  <c r="AJ46" i="82"/>
  <c r="AJ50" i="82"/>
  <c r="AN59" i="82"/>
  <c r="AE15" i="82"/>
  <c r="AD15" i="82"/>
  <c r="AN15" i="82" s="1"/>
  <c r="AJ16" i="82"/>
  <c r="AJ25" i="82"/>
  <c r="AL25" i="82"/>
  <c r="AL33" i="82"/>
  <c r="AJ33" i="82"/>
  <c r="AL38" i="82"/>
  <c r="AN39" i="82"/>
  <c r="AL58" i="82"/>
  <c r="AJ58" i="82"/>
  <c r="AL62" i="82"/>
  <c r="AN63" i="82"/>
  <c r="AE30" i="82"/>
  <c r="AE42" i="82"/>
  <c r="AN42" i="82" s="1"/>
  <c r="AE65" i="82"/>
  <c r="AN65" i="82" s="1"/>
  <c r="AH31" i="82"/>
  <c r="AI31" i="82" s="1"/>
  <c r="AL31" i="82" s="1"/>
  <c r="AH43" i="82"/>
  <c r="AI43" i="82" s="1"/>
  <c r="AL43" i="82" s="1"/>
  <c r="AH55" i="82"/>
  <c r="AI55" i="82" s="1"/>
  <c r="AL55" i="82" s="1"/>
  <c r="AH67" i="82"/>
  <c r="AI67" i="82" s="1"/>
  <c r="AJ67" i="82" s="1"/>
  <c r="AN23" i="82"/>
  <c r="AN24" i="82"/>
  <c r="AN36" i="82"/>
  <c r="AD38" i="82"/>
  <c r="AN48" i="82"/>
  <c r="AD50" i="82"/>
  <c r="AN60" i="82"/>
  <c r="AD62" i="82"/>
  <c r="AD25" i="82"/>
  <c r="AN25" i="82" s="1"/>
  <c r="AJ31" i="82"/>
  <c r="AD37" i="82"/>
  <c r="AN37" i="82" s="1"/>
  <c r="AE38" i="82"/>
  <c r="AD49" i="82"/>
  <c r="AN49" i="82" s="1"/>
  <c r="AE50" i="82"/>
  <c r="AD61" i="82"/>
  <c r="AN61" i="82" s="1"/>
  <c r="AE62" i="82"/>
  <c r="AN45" i="82"/>
  <c r="AN57" i="82"/>
  <c r="AD59" i="82"/>
  <c r="AE21" i="82"/>
  <c r="AN21" i="82" s="1"/>
  <c r="AE22" i="82"/>
  <c r="AN22" i="82" s="1"/>
  <c r="AE35" i="82"/>
  <c r="AN35" i="82" s="1"/>
  <c r="AE47" i="82"/>
  <c r="AN47" i="82" s="1"/>
  <c r="AE59" i="82"/>
  <c r="AJ27" i="82"/>
  <c r="AJ39" i="82"/>
  <c r="AJ51" i="82"/>
  <c r="AN54" i="82"/>
  <c r="AN66" i="82"/>
  <c r="U24" i="81"/>
  <c r="W7" i="81"/>
  <c r="X7" i="81" s="1"/>
  <c r="AA7" i="81" s="1"/>
  <c r="AC7" i="81" s="1"/>
  <c r="U48" i="81"/>
  <c r="W39" i="81"/>
  <c r="X39" i="81" s="1"/>
  <c r="AA39" i="81" s="1"/>
  <c r="AC39" i="81" s="1"/>
  <c r="W29" i="81"/>
  <c r="X29" i="81" s="1"/>
  <c r="AA29" i="81" s="1"/>
  <c r="AC29" i="81" s="1"/>
  <c r="U25" i="81"/>
  <c r="W26" i="81"/>
  <c r="X26" i="81" s="1"/>
  <c r="AA26" i="81" s="1"/>
  <c r="AC26" i="81" s="1"/>
  <c r="U37" i="81"/>
  <c r="W38" i="81"/>
  <c r="X38" i="81" s="1"/>
  <c r="AA38" i="81" s="1"/>
  <c r="AC38" i="81" s="1"/>
  <c r="W41" i="81"/>
  <c r="X41" i="81" s="1"/>
  <c r="AA41" i="81" s="1"/>
  <c r="AC41" i="81" s="1"/>
  <c r="AP41" i="81" s="1"/>
  <c r="U27" i="81"/>
  <c r="W27" i="81"/>
  <c r="X27" i="81" s="1"/>
  <c r="AA27" i="81" s="1"/>
  <c r="AC27" i="81" s="1"/>
  <c r="W50" i="81"/>
  <c r="X50" i="81" s="1"/>
  <c r="AA50" i="81" s="1"/>
  <c r="AC50" i="81" s="1"/>
  <c r="W5" i="81"/>
  <c r="X5" i="81" s="1"/>
  <c r="W9" i="81"/>
  <c r="X9" i="81" s="1"/>
  <c r="AA9" i="81" s="1"/>
  <c r="AC9" i="81" s="1"/>
  <c r="AP9" i="81" s="1"/>
  <c r="U49" i="81"/>
  <c r="U8" i="81"/>
  <c r="W10" i="81"/>
  <c r="X10" i="81" s="1"/>
  <c r="Z10" i="81" s="1"/>
  <c r="AB10" i="81" s="1"/>
  <c r="AO10" i="81" s="1"/>
  <c r="U39" i="81"/>
  <c r="A18" i="81"/>
  <c r="N17" i="68" s="1"/>
  <c r="X43" i="81"/>
  <c r="Z43" i="81" s="1"/>
  <c r="AB43" i="81" s="1"/>
  <c r="AO43" i="81" s="1"/>
  <c r="X8" i="81"/>
  <c r="Z8" i="81" s="1"/>
  <c r="AB8" i="81" s="1"/>
  <c r="AO8" i="81" s="1"/>
  <c r="AL36" i="81"/>
  <c r="AJ36" i="81"/>
  <c r="AL43" i="81"/>
  <c r="AJ43" i="81"/>
  <c r="AH7" i="81"/>
  <c r="AI7" i="81" s="1"/>
  <c r="AL7" i="81" s="1"/>
  <c r="AD7" i="81"/>
  <c r="AN7" i="81" s="1"/>
  <c r="AL19" i="81"/>
  <c r="AJ12" i="81"/>
  <c r="AJ32" i="81"/>
  <c r="AL32" i="81"/>
  <c r="AJ10" i="81"/>
  <c r="AL10" i="81"/>
  <c r="AL8" i="81"/>
  <c r="AJ11" i="81"/>
  <c r="AJ18" i="81"/>
  <c r="AL18" i="81"/>
  <c r="AL22" i="81"/>
  <c r="AJ22" i="81"/>
  <c r="AL35" i="81"/>
  <c r="AJ35" i="81"/>
  <c r="AL42" i="81"/>
  <c r="AJ42" i="81"/>
  <c r="AL23" i="81"/>
  <c r="AJ23" i="81"/>
  <c r="AJ45" i="81"/>
  <c r="AL45" i="81"/>
  <c r="AL15" i="81"/>
  <c r="AL28" i="81"/>
  <c r="AJ7" i="81"/>
  <c r="AL41" i="81"/>
  <c r="AJ41" i="81"/>
  <c r="AL29" i="81"/>
  <c r="AJ29" i="81"/>
  <c r="AL14" i="81"/>
  <c r="AJ14" i="81"/>
  <c r="AJ44" i="81"/>
  <c r="AL44" i="81"/>
  <c r="AJ16" i="81"/>
  <c r="AL16" i="81"/>
  <c r="AJ17" i="81"/>
  <c r="AL17" i="81"/>
  <c r="AL31" i="81"/>
  <c r="AJ31" i="81"/>
  <c r="AL47" i="81"/>
  <c r="AJ47" i="81"/>
  <c r="AL9" i="81"/>
  <c r="AL21" i="81"/>
  <c r="AJ21" i="81"/>
  <c r="AL13" i="81"/>
  <c r="AJ13" i="81"/>
  <c r="AL30" i="81"/>
  <c r="AJ30" i="81"/>
  <c r="AL6" i="81"/>
  <c r="AJ33" i="81"/>
  <c r="AL33" i="81"/>
  <c r="AH50" i="81"/>
  <c r="AI50" i="81" s="1"/>
  <c r="AL50" i="81" s="1"/>
  <c r="U36" i="81"/>
  <c r="W11" i="81"/>
  <c r="X11" i="81" s="1"/>
  <c r="W12" i="81"/>
  <c r="X12" i="81" s="1"/>
  <c r="AE26" i="81"/>
  <c r="AN26" i="81" s="1"/>
  <c r="U28" i="81"/>
  <c r="W30" i="81"/>
  <c r="X30" i="81" s="1"/>
  <c r="AE38" i="81"/>
  <c r="U40" i="81"/>
  <c r="W42" i="81"/>
  <c r="X42" i="81" s="1"/>
  <c r="AE50" i="81"/>
  <c r="U7" i="81"/>
  <c r="AD21" i="81"/>
  <c r="AN21" i="81" s="1"/>
  <c r="AD22" i="81"/>
  <c r="AN22" i="81" s="1"/>
  <c r="AE23" i="81"/>
  <c r="AN23" i="81" s="1"/>
  <c r="AE24" i="81"/>
  <c r="AN24" i="81" s="1"/>
  <c r="U26" i="81"/>
  <c r="AH27" i="81"/>
  <c r="AI27" i="81" s="1"/>
  <c r="AJ27" i="81" s="1"/>
  <c r="W28" i="81"/>
  <c r="X28" i="81" s="1"/>
  <c r="AD35" i="81"/>
  <c r="AN35" i="81" s="1"/>
  <c r="AE36" i="81"/>
  <c r="AN36" i="81" s="1"/>
  <c r="U38" i="81"/>
  <c r="AH39" i="81"/>
  <c r="AI39" i="81" s="1"/>
  <c r="AL39" i="81" s="1"/>
  <c r="W40" i="81"/>
  <c r="X40" i="81" s="1"/>
  <c r="AD47" i="81"/>
  <c r="AN47" i="81" s="1"/>
  <c r="AE48" i="81"/>
  <c r="AN48" i="81" s="1"/>
  <c r="U50" i="81"/>
  <c r="U23" i="81"/>
  <c r="AN31" i="81"/>
  <c r="AJ39" i="81"/>
  <c r="U5" i="81"/>
  <c r="AH5" i="81"/>
  <c r="AI5" i="81" s="1"/>
  <c r="AL5" i="81" s="1"/>
  <c r="AN11" i="81"/>
  <c r="AN12" i="81"/>
  <c r="AD15" i="81"/>
  <c r="AN15" i="81" s="1"/>
  <c r="AD16" i="81"/>
  <c r="AN16" i="81" s="1"/>
  <c r="AE17" i="81"/>
  <c r="AN17" i="81" s="1"/>
  <c r="AE18" i="81"/>
  <c r="AN18" i="81" s="1"/>
  <c r="U21" i="81"/>
  <c r="U22" i="81"/>
  <c r="AH24" i="81"/>
  <c r="AI24" i="81" s="1"/>
  <c r="AL24" i="81" s="1"/>
  <c r="W25" i="81"/>
  <c r="X25" i="81" s="1"/>
  <c r="AN30" i="81"/>
  <c r="AD32" i="81"/>
  <c r="AE33" i="81"/>
  <c r="AN33" i="81" s="1"/>
  <c r="U35" i="81"/>
  <c r="W37" i="81"/>
  <c r="X37" i="81" s="1"/>
  <c r="AD44" i="81"/>
  <c r="AN44" i="81" s="1"/>
  <c r="AE45" i="81"/>
  <c r="AN45" i="81" s="1"/>
  <c r="U47" i="81"/>
  <c r="AH48" i="81"/>
  <c r="AI48" i="81" s="1"/>
  <c r="AL48" i="81" s="1"/>
  <c r="W49" i="81"/>
  <c r="X49" i="81" s="1"/>
  <c r="AJ6" i="81"/>
  <c r="U19" i="81"/>
  <c r="U20" i="81"/>
  <c r="W23" i="81"/>
  <c r="X23" i="81" s="1"/>
  <c r="W24" i="81"/>
  <c r="X24" i="81" s="1"/>
  <c r="AJ25" i="81"/>
  <c r="U34" i="81"/>
  <c r="W36" i="81"/>
  <c r="X36" i="81" s="1"/>
  <c r="AJ37" i="81"/>
  <c r="U46" i="81"/>
  <c r="W48" i="81"/>
  <c r="X48" i="81" s="1"/>
  <c r="AJ49" i="81"/>
  <c r="U17" i="81"/>
  <c r="U18" i="81"/>
  <c r="W21" i="81"/>
  <c r="X21" i="81" s="1"/>
  <c r="W22" i="81"/>
  <c r="X22" i="81" s="1"/>
  <c r="AN28" i="81"/>
  <c r="U33" i="81"/>
  <c r="W35" i="81"/>
  <c r="X35" i="81" s="1"/>
  <c r="U45" i="81"/>
  <c r="W47" i="81"/>
  <c r="X47" i="81" s="1"/>
  <c r="AH38" i="81"/>
  <c r="AI38" i="81" s="1"/>
  <c r="AJ38" i="81" s="1"/>
  <c r="U6" i="81"/>
  <c r="U15" i="81"/>
  <c r="U16" i="81"/>
  <c r="W19" i="81"/>
  <c r="X19" i="81" s="1"/>
  <c r="W20" i="81"/>
  <c r="X20" i="81" s="1"/>
  <c r="U32" i="81"/>
  <c r="W34" i="81"/>
  <c r="X34" i="81" s="1"/>
  <c r="U44" i="81"/>
  <c r="W46" i="81"/>
  <c r="X46" i="81" s="1"/>
  <c r="AH26" i="81"/>
  <c r="AI26" i="81" s="1"/>
  <c r="AL26" i="81" s="1"/>
  <c r="U13" i="81"/>
  <c r="U14" i="81"/>
  <c r="W17" i="81"/>
  <c r="X17" i="81" s="1"/>
  <c r="W18" i="81"/>
  <c r="X18" i="81" s="1"/>
  <c r="AJ19" i="81"/>
  <c r="AJ20" i="81"/>
  <c r="U31" i="81"/>
  <c r="W33" i="81"/>
  <c r="X33" i="81" s="1"/>
  <c r="AJ34" i="81"/>
  <c r="AN38" i="81"/>
  <c r="AD40" i="81"/>
  <c r="AN40" i="81" s="1"/>
  <c r="U43" i="81"/>
  <c r="W45" i="81"/>
  <c r="X45" i="81" s="1"/>
  <c r="AJ46" i="81"/>
  <c r="AN50" i="81"/>
  <c r="U11" i="81"/>
  <c r="U12" i="81"/>
  <c r="W15" i="81"/>
  <c r="X15" i="81" s="1"/>
  <c r="W16" i="81"/>
  <c r="X16" i="81" s="1"/>
  <c r="AD27" i="81"/>
  <c r="AN27" i="81" s="1"/>
  <c r="U30" i="81"/>
  <c r="W32" i="81"/>
  <c r="X32" i="81" s="1"/>
  <c r="AD39" i="81"/>
  <c r="AN39" i="81" s="1"/>
  <c r="U42" i="81"/>
  <c r="W44" i="81"/>
  <c r="X44" i="81" s="1"/>
  <c r="AN49" i="81"/>
  <c r="U9" i="81"/>
  <c r="U10" i="81"/>
  <c r="W13" i="81"/>
  <c r="X13" i="81" s="1"/>
  <c r="W14" i="81"/>
  <c r="X14" i="81" s="1"/>
  <c r="U29" i="81"/>
  <c r="W31" i="81"/>
  <c r="X31" i="81" s="1"/>
  <c r="U41" i="81"/>
  <c r="AJ26" i="82" l="1"/>
  <c r="AN50" i="82"/>
  <c r="AN56" i="82"/>
  <c r="AN32" i="81"/>
  <c r="AN30" i="82"/>
  <c r="AN32" i="82"/>
  <c r="AN11" i="82"/>
  <c r="AP29" i="81"/>
  <c r="AN62" i="82"/>
  <c r="AL67" i="82"/>
  <c r="AN16" i="82"/>
  <c r="AN8" i="82"/>
  <c r="AL38" i="81"/>
  <c r="AL27" i="81"/>
  <c r="A16" i="82"/>
  <c r="F16" i="67" s="1"/>
  <c r="T16" i="67"/>
  <c r="M16" i="2" s="1"/>
  <c r="Z26" i="81"/>
  <c r="AB26" i="81" s="1"/>
  <c r="AO26" i="81" s="1"/>
  <c r="Z7" i="81"/>
  <c r="AB7" i="81" s="1"/>
  <c r="AO7" i="81" s="1"/>
  <c r="D18" i="2"/>
  <c r="Q17" i="68"/>
  <c r="U17" i="68" s="1"/>
  <c r="F18" i="2" s="1"/>
  <c r="AJ44" i="82"/>
  <c r="AJ32" i="82"/>
  <c r="AJ55" i="82"/>
  <c r="AN38" i="82"/>
  <c r="T17" i="68"/>
  <c r="AA6" i="81"/>
  <c r="AC6" i="81" s="1"/>
  <c r="AP6" i="81" s="1"/>
  <c r="AA8" i="81"/>
  <c r="AC8" i="81" s="1"/>
  <c r="AP8" i="81" s="1"/>
  <c r="Z50" i="81"/>
  <c r="AB50" i="81" s="1"/>
  <c r="AO50" i="81" s="1"/>
  <c r="Z41" i="81"/>
  <c r="AB41" i="81" s="1"/>
  <c r="AO41" i="81" s="1"/>
  <c r="Z38" i="81"/>
  <c r="AB38" i="81" s="1"/>
  <c r="AO38" i="81" s="1"/>
  <c r="AA5" i="81"/>
  <c r="AC5" i="81" s="1"/>
  <c r="AP5" i="81" s="1"/>
  <c r="Z5" i="81"/>
  <c r="AB5" i="81" s="1"/>
  <c r="AO5" i="81" s="1"/>
  <c r="Z9" i="81"/>
  <c r="AB9" i="81" s="1"/>
  <c r="AO9" i="81" s="1"/>
  <c r="AP7" i="81"/>
  <c r="AP38" i="81"/>
  <c r="Z29" i="81"/>
  <c r="AB29" i="81" s="1"/>
  <c r="AO29" i="81" s="1"/>
  <c r="AA10" i="81"/>
  <c r="AC10" i="81" s="1"/>
  <c r="AP10" i="81" s="1"/>
  <c r="AP39" i="81"/>
  <c r="AP26" i="81"/>
  <c r="AP27" i="81"/>
  <c r="AA43" i="81"/>
  <c r="AC43" i="81" s="1"/>
  <c r="AP43" i="81" s="1"/>
  <c r="Z27" i="81"/>
  <c r="AB27" i="81" s="1"/>
  <c r="AO27" i="81" s="1"/>
  <c r="Z39" i="81"/>
  <c r="AB39" i="81" s="1"/>
  <c r="AO39" i="81" s="1"/>
  <c r="AP50" i="81"/>
  <c r="AA25" i="81"/>
  <c r="AC25" i="81" s="1"/>
  <c r="AP25" i="81" s="1"/>
  <c r="Z25" i="81"/>
  <c r="AB25" i="81" s="1"/>
  <c r="AO25" i="81" s="1"/>
  <c r="AA47" i="81"/>
  <c r="AC47" i="81" s="1"/>
  <c r="AP47" i="81" s="1"/>
  <c r="Z47" i="81"/>
  <c r="AB47" i="81" s="1"/>
  <c r="AO47" i="81" s="1"/>
  <c r="A16" i="81"/>
  <c r="AJ50" i="81"/>
  <c r="AA48" i="81"/>
  <c r="AC48" i="81" s="1"/>
  <c r="AP48" i="81" s="1"/>
  <c r="Z48" i="81"/>
  <c r="AB48" i="81" s="1"/>
  <c r="AO48" i="81" s="1"/>
  <c r="AA33" i="81"/>
  <c r="AC33" i="81" s="1"/>
  <c r="AP33" i="81" s="1"/>
  <c r="Z33" i="81"/>
  <c r="AB33" i="81" s="1"/>
  <c r="AO33" i="81" s="1"/>
  <c r="AA28" i="81"/>
  <c r="AC28" i="81" s="1"/>
  <c r="AP28" i="81" s="1"/>
  <c r="Z28" i="81"/>
  <c r="AB28" i="81" s="1"/>
  <c r="AO28" i="81" s="1"/>
  <c r="AJ48" i="81"/>
  <c r="Z46" i="81"/>
  <c r="AB46" i="81" s="1"/>
  <c r="AO46" i="81" s="1"/>
  <c r="AA46" i="81"/>
  <c r="AC46" i="81" s="1"/>
  <c r="AP46" i="81" s="1"/>
  <c r="AA16" i="81"/>
  <c r="AC16" i="81" s="1"/>
  <c r="AP16" i="81" s="1"/>
  <c r="Z16" i="81"/>
  <c r="AB16" i="81" s="1"/>
  <c r="AO16" i="81" s="1"/>
  <c r="AA14" i="81"/>
  <c r="AC14" i="81" s="1"/>
  <c r="AP14" i="81" s="1"/>
  <c r="Z14" i="81"/>
  <c r="AB14" i="81" s="1"/>
  <c r="AO14" i="81" s="1"/>
  <c r="AA35" i="81"/>
  <c r="AC35" i="81" s="1"/>
  <c r="AP35" i="81" s="1"/>
  <c r="Z35" i="81"/>
  <c r="AB35" i="81" s="1"/>
  <c r="AO35" i="81" s="1"/>
  <c r="Z20" i="81"/>
  <c r="AB20" i="81" s="1"/>
  <c r="AO20" i="81" s="1"/>
  <c r="AA20" i="81"/>
  <c r="AC20" i="81" s="1"/>
  <c r="AP20" i="81" s="1"/>
  <c r="AA30" i="81"/>
  <c r="AC30" i="81" s="1"/>
  <c r="AP30" i="81" s="1"/>
  <c r="Z30" i="81"/>
  <c r="AB30" i="81" s="1"/>
  <c r="AO30" i="81" s="1"/>
  <c r="Z42" i="81"/>
  <c r="AB42" i="81" s="1"/>
  <c r="AO42" i="81" s="1"/>
  <c r="AA42" i="81"/>
  <c r="AC42" i="81" s="1"/>
  <c r="AP42" i="81" s="1"/>
  <c r="AA15" i="81"/>
  <c r="AC15" i="81" s="1"/>
  <c r="AP15" i="81" s="1"/>
  <c r="Z15" i="81"/>
  <c r="AB15" i="81" s="1"/>
  <c r="AO15" i="81" s="1"/>
  <c r="Z32" i="81"/>
  <c r="AB32" i="81" s="1"/>
  <c r="AO32" i="81" s="1"/>
  <c r="AA32" i="81"/>
  <c r="AC32" i="81" s="1"/>
  <c r="AA24" i="81"/>
  <c r="AC24" i="81" s="1"/>
  <c r="AP24" i="81" s="1"/>
  <c r="Z24" i="81"/>
  <c r="AB24" i="81" s="1"/>
  <c r="AO24" i="81" s="1"/>
  <c r="AJ26" i="81"/>
  <c r="Z34" i="81"/>
  <c r="AB34" i="81" s="1"/>
  <c r="AO34" i="81" s="1"/>
  <c r="AA34" i="81"/>
  <c r="AC34" i="81" s="1"/>
  <c r="AP34" i="81" s="1"/>
  <c r="AA22" i="81"/>
  <c r="AC22" i="81" s="1"/>
  <c r="AP22" i="81" s="1"/>
  <c r="Z22" i="81"/>
  <c r="AB22" i="81" s="1"/>
  <c r="AO22" i="81" s="1"/>
  <c r="Z44" i="81"/>
  <c r="AB44" i="81" s="1"/>
  <c r="AO44" i="81" s="1"/>
  <c r="AA44" i="81"/>
  <c r="AC44" i="81" s="1"/>
  <c r="AP44" i="81" s="1"/>
  <c r="AA45" i="81"/>
  <c r="AC45" i="81" s="1"/>
  <c r="AP45" i="81" s="1"/>
  <c r="Z45" i="81"/>
  <c r="AB45" i="81" s="1"/>
  <c r="AO45" i="81" s="1"/>
  <c r="AA21" i="81"/>
  <c r="AC21" i="81" s="1"/>
  <c r="AP21" i="81" s="1"/>
  <c r="Z21" i="81"/>
  <c r="AB21" i="81" s="1"/>
  <c r="AO21" i="81" s="1"/>
  <c r="AA23" i="81"/>
  <c r="AC23" i="81" s="1"/>
  <c r="AP23" i="81" s="1"/>
  <c r="Z23" i="81"/>
  <c r="AB23" i="81" s="1"/>
  <c r="AO23" i="81" s="1"/>
  <c r="AA12" i="81"/>
  <c r="AC12" i="81" s="1"/>
  <c r="AP12" i="81" s="1"/>
  <c r="Z12" i="81"/>
  <c r="AB12" i="81" s="1"/>
  <c r="AO12" i="81" s="1"/>
  <c r="AJ24" i="81"/>
  <c r="AJ5" i="81"/>
  <c r="Z31" i="81"/>
  <c r="AB31" i="81" s="1"/>
  <c r="AO31" i="81" s="1"/>
  <c r="AA31" i="81"/>
  <c r="AC31" i="81" s="1"/>
  <c r="AP31" i="81" s="1"/>
  <c r="AA36" i="81"/>
  <c r="AC36" i="81" s="1"/>
  <c r="AP36" i="81" s="1"/>
  <c r="Z36" i="81"/>
  <c r="AB36" i="81" s="1"/>
  <c r="AO36" i="81" s="1"/>
  <c r="AA13" i="81"/>
  <c r="AC13" i="81" s="1"/>
  <c r="AP13" i="81" s="1"/>
  <c r="Z13" i="81"/>
  <c r="AB13" i="81" s="1"/>
  <c r="AO13" i="81" s="1"/>
  <c r="Z18" i="81"/>
  <c r="AB18" i="81" s="1"/>
  <c r="AO18" i="81" s="1"/>
  <c r="AA18" i="81"/>
  <c r="AC18" i="81" s="1"/>
  <c r="AP18" i="81" s="1"/>
  <c r="Z17" i="81"/>
  <c r="AB17" i="81" s="1"/>
  <c r="AO17" i="81" s="1"/>
  <c r="AA17" i="81"/>
  <c r="AC17" i="81" s="1"/>
  <c r="AP17" i="81" s="1"/>
  <c r="AA40" i="81"/>
  <c r="AC40" i="81" s="1"/>
  <c r="AP40" i="81" s="1"/>
  <c r="Z40" i="81"/>
  <c r="AB40" i="81" s="1"/>
  <c r="AO40" i="81" s="1"/>
  <c r="Z11" i="81"/>
  <c r="AB11" i="81" s="1"/>
  <c r="AO11" i="81" s="1"/>
  <c r="AA11" i="81"/>
  <c r="AC11" i="81" s="1"/>
  <c r="AP11" i="81" s="1"/>
  <c r="AA49" i="81"/>
  <c r="AC49" i="81" s="1"/>
  <c r="AP49" i="81" s="1"/>
  <c r="Z49" i="81"/>
  <c r="AB49" i="81" s="1"/>
  <c r="AO49" i="81" s="1"/>
  <c r="Z19" i="81"/>
  <c r="AB19" i="81" s="1"/>
  <c r="AO19" i="81" s="1"/>
  <c r="AA19" i="81"/>
  <c r="AC19" i="81" s="1"/>
  <c r="AP19" i="81" s="1"/>
  <c r="AA37" i="81"/>
  <c r="AC37" i="81" s="1"/>
  <c r="AP37" i="81" s="1"/>
  <c r="Z37" i="81"/>
  <c r="AB37" i="81" s="1"/>
  <c r="AO37" i="81" s="1"/>
  <c r="AP32" i="81" l="1"/>
  <c r="V17" i="68"/>
  <c r="G18" i="2" s="1"/>
  <c r="E18" i="2"/>
  <c r="A24" i="81"/>
  <c r="A22" i="81"/>
  <c r="G36" i="10" l="1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F36" i="10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E36" i="10"/>
  <c r="E37" i="10" s="1"/>
  <c r="E38" i="10" s="1"/>
  <c r="E39" i="10" s="1"/>
  <c r="E40" i="10" s="1"/>
  <c r="E41" i="10" s="1"/>
  <c r="E42" i="10" s="1"/>
  <c r="E43" i="10" s="1"/>
  <c r="E44" i="10" s="1"/>
  <c r="E45" i="10" s="1"/>
  <c r="E46" i="10" s="1"/>
  <c r="E47" i="10" s="1"/>
  <c r="E48" i="10" s="1"/>
  <c r="E49" i="10" s="1"/>
  <c r="E50" i="10" s="1"/>
  <c r="D36" i="10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C36" i="10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B36" i="10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P37" i="9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M37" i="9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L37" i="9"/>
  <c r="L38" i="9" s="1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D37" i="9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Q36" i="9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P36" i="9"/>
  <c r="O36" i="9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N36" i="9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M36" i="9"/>
  <c r="L36" i="9"/>
  <c r="K36" i="9"/>
  <c r="K37" i="9" s="1"/>
  <c r="K38" i="9" s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J36" i="9"/>
  <c r="J37" i="9" s="1"/>
  <c r="J38" i="9" s="1"/>
  <c r="J39" i="9" s="1"/>
  <c r="J40" i="9" s="1"/>
  <c r="J41" i="9" s="1"/>
  <c r="J42" i="9" s="1"/>
  <c r="J43" i="9" s="1"/>
  <c r="J44" i="9" s="1"/>
  <c r="J45" i="9" s="1"/>
  <c r="J46" i="9" s="1"/>
  <c r="J47" i="9" s="1"/>
  <c r="J48" i="9" s="1"/>
  <c r="J49" i="9" s="1"/>
  <c r="J50" i="9" s="1"/>
  <c r="I36" i="9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H36" i="9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G36" i="9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F36" i="9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E36" i="9"/>
  <c r="E37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D36" i="9"/>
  <c r="C36" i="9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B36" i="9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T6" i="65"/>
  <c r="T7" i="65"/>
  <c r="AK33" i="30" l="1"/>
  <c r="AF34" i="30"/>
  <c r="AG34" i="30" s="1"/>
  <c r="AK37" i="30"/>
  <c r="AF38" i="30"/>
  <c r="AG38" i="30" s="1"/>
  <c r="AK41" i="30"/>
  <c r="AF42" i="30"/>
  <c r="AG42" i="30" s="1"/>
  <c r="AF33" i="30"/>
  <c r="AG33" i="30" s="1"/>
  <c r="AF41" i="30"/>
  <c r="AG41" i="30" s="1"/>
  <c r="AK34" i="30"/>
  <c r="AF35" i="30"/>
  <c r="AG35" i="30" s="1"/>
  <c r="AK38" i="30"/>
  <c r="AF39" i="30"/>
  <c r="AG39" i="30" s="1"/>
  <c r="AK42" i="30"/>
  <c r="AF37" i="30"/>
  <c r="AG37" i="30" s="1"/>
  <c r="AF32" i="30"/>
  <c r="AG32" i="30" s="1"/>
  <c r="AK35" i="30"/>
  <c r="AF36" i="30"/>
  <c r="AG36" i="30" s="1"/>
  <c r="AK39" i="30"/>
  <c r="AF40" i="30"/>
  <c r="AG40" i="30" s="1"/>
  <c r="AM42" i="30"/>
  <c r="AN42" i="30" s="1"/>
  <c r="AF43" i="30"/>
  <c r="AG43" i="30" s="1"/>
  <c r="AK32" i="30"/>
  <c r="AK36" i="30"/>
  <c r="AK40" i="30"/>
  <c r="AK43" i="30"/>
  <c r="AH33" i="30"/>
  <c r="AI33" i="30" s="1"/>
  <c r="AM43" i="30"/>
  <c r="AN43" i="30" s="1"/>
  <c r="AM35" i="30"/>
  <c r="AN35" i="30" s="1"/>
  <c r="AM36" i="30"/>
  <c r="AN36" i="30" s="1"/>
  <c r="AM37" i="30"/>
  <c r="AN37" i="30" s="1"/>
  <c r="AH40" i="30"/>
  <c r="AI40" i="30" s="1"/>
  <c r="AJ40" i="30" s="1"/>
  <c r="AM41" i="30"/>
  <c r="AN41" i="30" s="1"/>
  <c r="AH32" i="30"/>
  <c r="AI32" i="30" s="1"/>
  <c r="AH35" i="30"/>
  <c r="AI35" i="30" s="1"/>
  <c r="AM38" i="30"/>
  <c r="AN38" i="30" s="1"/>
  <c r="AM32" i="30"/>
  <c r="AN32" i="30" s="1"/>
  <c r="AH37" i="30"/>
  <c r="AI37" i="30" s="1"/>
  <c r="AJ37" i="30" s="1"/>
  <c r="AH42" i="30"/>
  <c r="AI42" i="30" s="1"/>
  <c r="AJ42" i="30" s="1"/>
  <c r="AH39" i="30"/>
  <c r="AI39" i="30" s="1"/>
  <c r="AH43" i="30"/>
  <c r="AI43" i="30" s="1"/>
  <c r="AL43" i="30" s="1"/>
  <c r="AH36" i="30"/>
  <c r="AI36" i="30" s="1"/>
  <c r="AJ36" i="30" s="1"/>
  <c r="AM39" i="30"/>
  <c r="AN39" i="30" s="1"/>
  <c r="AM34" i="30"/>
  <c r="AN34" i="30" s="1"/>
  <c r="AH38" i="30"/>
  <c r="AI38" i="30" s="1"/>
  <c r="AL38" i="30" s="1"/>
  <c r="AH41" i="30"/>
  <c r="AI41" i="30" s="1"/>
  <c r="AM40" i="30"/>
  <c r="AN40" i="30" s="1"/>
  <c r="AM33" i="30"/>
  <c r="AN33" i="30" s="1"/>
  <c r="AH34" i="30"/>
  <c r="AI34" i="30" s="1"/>
  <c r="AL34" i="30" s="1"/>
  <c r="AM81" i="20"/>
  <c r="AN81" i="20" s="1"/>
  <c r="AF100" i="20"/>
  <c r="AG100" i="20" s="1"/>
  <c r="AF104" i="20"/>
  <c r="AG104" i="20" s="1"/>
  <c r="AF107" i="20"/>
  <c r="AG107" i="20" s="1"/>
  <c r="AF81" i="20"/>
  <c r="AG81" i="20" s="1"/>
  <c r="AF87" i="20"/>
  <c r="AG87" i="20" s="1"/>
  <c r="AF98" i="20"/>
  <c r="AG98" i="20" s="1"/>
  <c r="AK100" i="20"/>
  <c r="AF101" i="20"/>
  <c r="AG101" i="20" s="1"/>
  <c r="AK104" i="20"/>
  <c r="AF105" i="20"/>
  <c r="AG105" i="20" s="1"/>
  <c r="AK107" i="20"/>
  <c r="AF108" i="20"/>
  <c r="AG108" i="20" s="1"/>
  <c r="AH87" i="20"/>
  <c r="AI87" i="20" s="1"/>
  <c r="AM105" i="20"/>
  <c r="AN105" i="20" s="1"/>
  <c r="AK108" i="20"/>
  <c r="AK101" i="20"/>
  <c r="AM101" i="20"/>
  <c r="AN101" i="20" s="1"/>
  <c r="AK105" i="20"/>
  <c r="AH81" i="20"/>
  <c r="AI81" i="20" s="1"/>
  <c r="AK87" i="20"/>
  <c r="AK98" i="20"/>
  <c r="AK81" i="20"/>
  <c r="AH104" i="20"/>
  <c r="AI104" i="20" s="1"/>
  <c r="AM100" i="20"/>
  <c r="AN100" i="20" s="1"/>
  <c r="AM108" i="20"/>
  <c r="AN108" i="20" s="1"/>
  <c r="AM104" i="20"/>
  <c r="AN104" i="20" s="1"/>
  <c r="AM98" i="20"/>
  <c r="AN98" i="20" s="1"/>
  <c r="AH108" i="20"/>
  <c r="AI108" i="20" s="1"/>
  <c r="AH105" i="20"/>
  <c r="AI105" i="20" s="1"/>
  <c r="AH107" i="20"/>
  <c r="AI107" i="20" s="1"/>
  <c r="AH98" i="20"/>
  <c r="AI98" i="20" s="1"/>
  <c r="AL98" i="20" s="1"/>
  <c r="AM107" i="20"/>
  <c r="AN107" i="20" s="1"/>
  <c r="AM87" i="20"/>
  <c r="AN87" i="20" s="1"/>
  <c r="AH101" i="20"/>
  <c r="AI101" i="20" s="1"/>
  <c r="AH100" i="20"/>
  <c r="AI100" i="20" s="1"/>
  <c r="AL100" i="20" s="1"/>
  <c r="AK36" i="51"/>
  <c r="AF37" i="51"/>
  <c r="AG37" i="51" s="1"/>
  <c r="AK39" i="51"/>
  <c r="AF34" i="51"/>
  <c r="AG34" i="51" s="1"/>
  <c r="AJ34" i="51" s="1"/>
  <c r="AK37" i="51"/>
  <c r="AF38" i="51"/>
  <c r="AG38" i="51" s="1"/>
  <c r="AF36" i="51"/>
  <c r="AG36" i="51" s="1"/>
  <c r="AK34" i="51"/>
  <c r="AK38" i="51"/>
  <c r="AF39" i="51"/>
  <c r="AG39" i="51" s="1"/>
  <c r="AL39" i="51" s="1"/>
  <c r="AM39" i="51"/>
  <c r="AN39" i="51" s="1"/>
  <c r="AM34" i="51"/>
  <c r="AN34" i="51" s="1"/>
  <c r="AH37" i="51"/>
  <c r="AI37" i="51" s="1"/>
  <c r="AL37" i="51" s="1"/>
  <c r="AM38" i="51"/>
  <c r="AN38" i="51" s="1"/>
  <c r="AH39" i="51"/>
  <c r="AI39" i="51" s="1"/>
  <c r="AH38" i="51"/>
  <c r="AI38" i="51" s="1"/>
  <c r="AH34" i="51"/>
  <c r="AI34" i="51" s="1"/>
  <c r="AH36" i="51"/>
  <c r="AI36" i="51" s="1"/>
  <c r="AM36" i="51"/>
  <c r="AN36" i="51" s="1"/>
  <c r="AM37" i="51"/>
  <c r="AN37" i="51" s="1"/>
  <c r="N72" i="67"/>
  <c r="J82" i="68"/>
  <c r="I81" i="68"/>
  <c r="O81" i="68" s="1"/>
  <c r="R81" i="68" s="1"/>
  <c r="A8" i="82"/>
  <c r="AJ39" i="51" l="1"/>
  <c r="AJ36" i="51"/>
  <c r="AL36" i="51"/>
  <c r="AJ105" i="20"/>
  <c r="AL105" i="20"/>
  <c r="AJ98" i="20"/>
  <c r="AJ104" i="20"/>
  <c r="AL104" i="20"/>
  <c r="AL40" i="30"/>
  <c r="AJ32" i="30"/>
  <c r="AL32" i="30"/>
  <c r="AJ33" i="30"/>
  <c r="AL33" i="30"/>
  <c r="AL107" i="20"/>
  <c r="AJ107" i="20"/>
  <c r="AJ39" i="30"/>
  <c r="AL39" i="30"/>
  <c r="AJ41" i="30"/>
  <c r="AL41" i="30"/>
  <c r="AJ38" i="30"/>
  <c r="AJ38" i="51"/>
  <c r="AL38" i="51"/>
  <c r="AJ37" i="51"/>
  <c r="AL87" i="20"/>
  <c r="AJ87" i="20"/>
  <c r="AJ100" i="20"/>
  <c r="AL37" i="30"/>
  <c r="AJ35" i="30"/>
  <c r="AL35" i="30"/>
  <c r="AL42" i="30"/>
  <c r="AJ34" i="30"/>
  <c r="AL34" i="51"/>
  <c r="AJ108" i="20"/>
  <c r="AL108" i="20"/>
  <c r="AJ101" i="20"/>
  <c r="AL101" i="20"/>
  <c r="AJ81" i="20"/>
  <c r="AL81" i="20"/>
  <c r="AJ43" i="30"/>
  <c r="AL36" i="30"/>
  <c r="A20" i="82"/>
  <c r="O16" i="67" s="1"/>
  <c r="R16" i="67" s="1"/>
  <c r="V16" i="67" s="1"/>
  <c r="O16" i="2" s="1"/>
  <c r="I16" i="67"/>
  <c r="A18" i="82"/>
  <c r="N16" i="67" s="1"/>
  <c r="X22" i="82"/>
  <c r="X5" i="82"/>
  <c r="X6" i="82"/>
  <c r="X15" i="82"/>
  <c r="X50" i="82"/>
  <c r="X24" i="82"/>
  <c r="X21" i="82"/>
  <c r="X48" i="82"/>
  <c r="X49" i="82"/>
  <c r="X53" i="82"/>
  <c r="X64" i="82"/>
  <c r="X10" i="82"/>
  <c r="X65" i="82"/>
  <c r="X31" i="82"/>
  <c r="X39" i="82"/>
  <c r="X60" i="82"/>
  <c r="X27" i="82"/>
  <c r="X7" i="82"/>
  <c r="X8" i="82"/>
  <c r="X59" i="82"/>
  <c r="X20" i="82"/>
  <c r="X57" i="82"/>
  <c r="X61" i="82"/>
  <c r="X9" i="82"/>
  <c r="X46" i="82"/>
  <c r="X58" i="82"/>
  <c r="X33" i="82"/>
  <c r="X34" i="82"/>
  <c r="X32" i="82"/>
  <c r="X44" i="82"/>
  <c r="X56" i="82"/>
  <c r="X37" i="82"/>
  <c r="X16" i="82"/>
  <c r="X18" i="82"/>
  <c r="X19" i="82"/>
  <c r="X11" i="82"/>
  <c r="X17" i="82"/>
  <c r="X30" i="82"/>
  <c r="X62" i="82"/>
  <c r="X55" i="82"/>
  <c r="X26" i="82"/>
  <c r="X45" i="82"/>
  <c r="X51" i="82"/>
  <c r="X23" i="82"/>
  <c r="X66" i="82"/>
  <c r="X42" i="82"/>
  <c r="X13" i="82"/>
  <c r="X43" i="82"/>
  <c r="X40" i="82"/>
  <c r="X67" i="82"/>
  <c r="X47" i="82"/>
  <c r="X38" i="82"/>
  <c r="X36" i="82"/>
  <c r="X54" i="82"/>
  <c r="X63" i="82"/>
  <c r="X29" i="82"/>
  <c r="X12" i="82"/>
  <c r="X35" i="82"/>
  <c r="X28" i="82"/>
  <c r="X25" i="82"/>
  <c r="X52" i="82"/>
  <c r="X41" i="82"/>
  <c r="X14" i="82"/>
  <c r="N81" i="68"/>
  <c r="Q81" i="68" s="1"/>
  <c r="P31" i="68"/>
  <c r="L31" i="68"/>
  <c r="AM91" i="79"/>
  <c r="AK91" i="79"/>
  <c r="AF91" i="79"/>
  <c r="AG91" i="79" s="1"/>
  <c r="Y91" i="79"/>
  <c r="V91" i="79"/>
  <c r="T91" i="79"/>
  <c r="AD91" i="79" s="1"/>
  <c r="AM90" i="79"/>
  <c r="AK90" i="79"/>
  <c r="AF90" i="79"/>
  <c r="AG90" i="79" s="1"/>
  <c r="Y90" i="79"/>
  <c r="V90" i="79"/>
  <c r="T90" i="79"/>
  <c r="AH90" i="79" s="1"/>
  <c r="AI90" i="79" s="1"/>
  <c r="AM89" i="79"/>
  <c r="AK89" i="79"/>
  <c r="AF89" i="79"/>
  <c r="AG89" i="79" s="1"/>
  <c r="AD89" i="79"/>
  <c r="Y89" i="79"/>
  <c r="V89" i="79"/>
  <c r="T89" i="79"/>
  <c r="AH89" i="79" s="1"/>
  <c r="AI89" i="79" s="1"/>
  <c r="AM88" i="79"/>
  <c r="AK88" i="79"/>
  <c r="AF88" i="79"/>
  <c r="AG88" i="79" s="1"/>
  <c r="Y88" i="79"/>
  <c r="V88" i="79"/>
  <c r="T88" i="79"/>
  <c r="AD88" i="79" s="1"/>
  <c r="AM87" i="79"/>
  <c r="AK87" i="79"/>
  <c r="AH87" i="79"/>
  <c r="AI87" i="79" s="1"/>
  <c r="AF87" i="79"/>
  <c r="AG87" i="79" s="1"/>
  <c r="Y87" i="79"/>
  <c r="V87" i="79"/>
  <c r="T87" i="79"/>
  <c r="AE87" i="79" s="1"/>
  <c r="AM86" i="79"/>
  <c r="AK86" i="79"/>
  <c r="AF86" i="79"/>
  <c r="AG86" i="79" s="1"/>
  <c r="Y86" i="79"/>
  <c r="V86" i="79"/>
  <c r="T86" i="79"/>
  <c r="AH86" i="79" s="1"/>
  <c r="AI86" i="79" s="1"/>
  <c r="AM85" i="79"/>
  <c r="AK85" i="79"/>
  <c r="AF85" i="79"/>
  <c r="AG85" i="79" s="1"/>
  <c r="AE85" i="79"/>
  <c r="Y85" i="79"/>
  <c r="V85" i="79"/>
  <c r="T85" i="79"/>
  <c r="AH85" i="79" s="1"/>
  <c r="AI85" i="79" s="1"/>
  <c r="AM84" i="79"/>
  <c r="AK84" i="79"/>
  <c r="AF84" i="79"/>
  <c r="AG84" i="79" s="1"/>
  <c r="AD84" i="79"/>
  <c r="Y84" i="79"/>
  <c r="V84" i="79"/>
  <c r="T84" i="79"/>
  <c r="AH84" i="79" s="1"/>
  <c r="AI84" i="79" s="1"/>
  <c r="AJ84" i="79" s="1"/>
  <c r="AM83" i="79"/>
  <c r="AK83" i="79"/>
  <c r="AF83" i="79"/>
  <c r="AG83" i="79" s="1"/>
  <c r="AD83" i="79"/>
  <c r="Y83" i="79"/>
  <c r="V83" i="79"/>
  <c r="T83" i="79"/>
  <c r="AH83" i="79" s="1"/>
  <c r="AI83" i="79" s="1"/>
  <c r="AM82" i="79"/>
  <c r="AK82" i="79"/>
  <c r="AF82" i="79"/>
  <c r="AG82" i="79" s="1"/>
  <c r="AD82" i="79"/>
  <c r="Y82" i="79"/>
  <c r="V82" i="79"/>
  <c r="T82" i="79"/>
  <c r="AH82" i="79" s="1"/>
  <c r="AI82" i="79" s="1"/>
  <c r="AM81" i="79"/>
  <c r="AK81" i="79"/>
  <c r="AF81" i="79"/>
  <c r="AG81" i="79" s="1"/>
  <c r="AD81" i="79"/>
  <c r="Y81" i="79"/>
  <c r="V81" i="79"/>
  <c r="T81" i="79"/>
  <c r="AE81" i="79" s="1"/>
  <c r="AM80" i="79"/>
  <c r="AK80" i="79"/>
  <c r="AF80" i="79"/>
  <c r="AG80" i="79" s="1"/>
  <c r="Y80" i="79"/>
  <c r="V80" i="79"/>
  <c r="T80" i="79"/>
  <c r="AM79" i="79"/>
  <c r="AK79" i="79"/>
  <c r="AF79" i="79"/>
  <c r="AG79" i="79" s="1"/>
  <c r="Y79" i="79"/>
  <c r="V79" i="79"/>
  <c r="T79" i="79"/>
  <c r="AD79" i="79" s="1"/>
  <c r="AM78" i="79"/>
  <c r="AK78" i="79"/>
  <c r="AF78" i="79"/>
  <c r="AG78" i="79" s="1"/>
  <c r="Y78" i="79"/>
  <c r="V78" i="79"/>
  <c r="T78" i="79"/>
  <c r="AH78" i="79" s="1"/>
  <c r="AI78" i="79" s="1"/>
  <c r="AM77" i="79"/>
  <c r="AK77" i="79"/>
  <c r="AF77" i="79"/>
  <c r="AG77" i="79" s="1"/>
  <c r="AD77" i="79"/>
  <c r="Y77" i="79"/>
  <c r="V77" i="79"/>
  <c r="T77" i="79"/>
  <c r="AH77" i="79" s="1"/>
  <c r="AI77" i="79" s="1"/>
  <c r="AM76" i="79"/>
  <c r="AK76" i="79"/>
  <c r="AF76" i="79"/>
  <c r="AG76" i="79" s="1"/>
  <c r="Y76" i="79"/>
  <c r="V76" i="79"/>
  <c r="T76" i="79"/>
  <c r="AD76" i="79" s="1"/>
  <c r="AM75" i="79"/>
  <c r="AK75" i="79"/>
  <c r="AH75" i="79"/>
  <c r="AI75" i="79" s="1"/>
  <c r="AF75" i="79"/>
  <c r="AG75" i="79" s="1"/>
  <c r="AD75" i="79"/>
  <c r="Y75" i="79"/>
  <c r="V75" i="79"/>
  <c r="T75" i="79"/>
  <c r="AE75" i="79" s="1"/>
  <c r="AM74" i="79"/>
  <c r="AK74" i="79"/>
  <c r="AF74" i="79"/>
  <c r="AG74" i="79" s="1"/>
  <c r="Y74" i="79"/>
  <c r="V74" i="79"/>
  <c r="T74" i="79"/>
  <c r="AH74" i="79" s="1"/>
  <c r="AI74" i="79" s="1"/>
  <c r="AM73" i="79"/>
  <c r="AK73" i="79"/>
  <c r="AF73" i="79"/>
  <c r="AG73" i="79" s="1"/>
  <c r="AE73" i="79"/>
  <c r="Y73" i="79"/>
  <c r="V73" i="79"/>
  <c r="T73" i="79"/>
  <c r="AH73" i="79" s="1"/>
  <c r="AI73" i="79" s="1"/>
  <c r="AM72" i="79"/>
  <c r="AK72" i="79"/>
  <c r="AF72" i="79"/>
  <c r="AG72" i="79" s="1"/>
  <c r="AD72" i="79"/>
  <c r="Y72" i="79"/>
  <c r="V72" i="79"/>
  <c r="T72" i="79"/>
  <c r="AH72" i="79" s="1"/>
  <c r="AI72" i="79" s="1"/>
  <c r="AM71" i="79"/>
  <c r="AK71" i="79"/>
  <c r="AF71" i="79"/>
  <c r="AG71" i="79" s="1"/>
  <c r="AD71" i="79"/>
  <c r="Y71" i="79"/>
  <c r="V71" i="79"/>
  <c r="T71" i="79"/>
  <c r="AH71" i="79" s="1"/>
  <c r="AI71" i="79" s="1"/>
  <c r="AM70" i="79"/>
  <c r="AK70" i="79"/>
  <c r="AH70" i="79"/>
  <c r="AI70" i="79" s="1"/>
  <c r="AF70" i="79"/>
  <c r="AG70" i="79" s="1"/>
  <c r="AD70" i="79"/>
  <c r="Y70" i="79"/>
  <c r="V70" i="79"/>
  <c r="T70" i="79"/>
  <c r="AE70" i="79" s="1"/>
  <c r="AM69" i="79"/>
  <c r="AK69" i="79"/>
  <c r="AF69" i="79"/>
  <c r="AG69" i="79" s="1"/>
  <c r="AD69" i="79"/>
  <c r="Y69" i="79"/>
  <c r="V69" i="79"/>
  <c r="T69" i="79"/>
  <c r="AE69" i="79" s="1"/>
  <c r="AM68" i="79"/>
  <c r="AK68" i="79"/>
  <c r="AF68" i="79"/>
  <c r="AG68" i="79" s="1"/>
  <c r="Y68" i="79"/>
  <c r="V68" i="79"/>
  <c r="T68" i="79"/>
  <c r="AM67" i="79"/>
  <c r="AK67" i="79"/>
  <c r="AF67" i="79"/>
  <c r="AG67" i="79" s="1"/>
  <c r="AE67" i="79"/>
  <c r="Y67" i="79"/>
  <c r="V67" i="79"/>
  <c r="T67" i="79"/>
  <c r="AD67" i="79" s="1"/>
  <c r="AM66" i="79"/>
  <c r="AK66" i="79"/>
  <c r="AF66" i="79"/>
  <c r="AG66" i="79" s="1"/>
  <c r="AD66" i="79"/>
  <c r="Y66" i="79"/>
  <c r="V66" i="79"/>
  <c r="T66" i="79"/>
  <c r="AH66" i="79" s="1"/>
  <c r="AI66" i="79" s="1"/>
  <c r="AM65" i="79"/>
  <c r="AK65" i="79"/>
  <c r="AF65" i="79"/>
  <c r="AG65" i="79" s="1"/>
  <c r="AD65" i="79"/>
  <c r="Y65" i="79"/>
  <c r="V65" i="79"/>
  <c r="T65" i="79"/>
  <c r="AH65" i="79" s="1"/>
  <c r="AI65" i="79" s="1"/>
  <c r="AM64" i="79"/>
  <c r="AK64" i="79"/>
  <c r="AF64" i="79"/>
  <c r="AG64" i="79" s="1"/>
  <c r="AE64" i="79"/>
  <c r="Y64" i="79"/>
  <c r="V64" i="79"/>
  <c r="T64" i="79"/>
  <c r="AD64" i="79" s="1"/>
  <c r="AM63" i="79"/>
  <c r="AK63" i="79"/>
  <c r="AF63" i="79"/>
  <c r="AG63" i="79" s="1"/>
  <c r="AD63" i="79"/>
  <c r="Y63" i="79"/>
  <c r="V63" i="79"/>
  <c r="T63" i="79"/>
  <c r="AH63" i="79" s="1"/>
  <c r="AI63" i="79" s="1"/>
  <c r="AM62" i="79"/>
  <c r="AK62" i="79"/>
  <c r="AF62" i="79"/>
  <c r="AG62" i="79" s="1"/>
  <c r="Y62" i="79"/>
  <c r="V62" i="79"/>
  <c r="T62" i="79"/>
  <c r="AH62" i="79" s="1"/>
  <c r="AI62" i="79" s="1"/>
  <c r="AM61" i="79"/>
  <c r="AK61" i="79"/>
  <c r="AF61" i="79"/>
  <c r="AG61" i="79" s="1"/>
  <c r="Y61" i="79"/>
  <c r="V61" i="79"/>
  <c r="T61" i="79"/>
  <c r="AH61" i="79" s="1"/>
  <c r="AI61" i="79" s="1"/>
  <c r="AM60" i="79"/>
  <c r="AK60" i="79"/>
  <c r="AF60" i="79"/>
  <c r="AG60" i="79" s="1"/>
  <c r="Y60" i="79"/>
  <c r="V60" i="79"/>
  <c r="T60" i="79"/>
  <c r="AH60" i="79" s="1"/>
  <c r="AI60" i="79" s="1"/>
  <c r="AM59" i="79"/>
  <c r="AK59" i="79"/>
  <c r="AF59" i="79"/>
  <c r="AG59" i="79" s="1"/>
  <c r="AD59" i="79"/>
  <c r="Y59" i="79"/>
  <c r="V59" i="79"/>
  <c r="T59" i="79"/>
  <c r="AH59" i="79" s="1"/>
  <c r="AI59" i="79" s="1"/>
  <c r="AM58" i="79"/>
  <c r="AK58" i="79"/>
  <c r="AF58" i="79"/>
  <c r="AG58" i="79" s="1"/>
  <c r="AE58" i="79"/>
  <c r="Y58" i="79"/>
  <c r="V58" i="79"/>
  <c r="T58" i="79"/>
  <c r="AD58" i="79" s="1"/>
  <c r="AM57" i="79"/>
  <c r="AK57" i="79"/>
  <c r="AF57" i="79"/>
  <c r="AG57" i="79" s="1"/>
  <c r="Y57" i="79"/>
  <c r="V57" i="79"/>
  <c r="T57" i="79"/>
  <c r="AD57" i="79" s="1"/>
  <c r="AM56" i="79"/>
  <c r="AK56" i="79"/>
  <c r="AF56" i="79"/>
  <c r="AG56" i="79" s="1"/>
  <c r="Y56" i="79"/>
  <c r="V56" i="79"/>
  <c r="T56" i="79"/>
  <c r="AM55" i="79"/>
  <c r="AK55" i="79"/>
  <c r="AF55" i="79"/>
  <c r="AG55" i="79" s="1"/>
  <c r="Y55" i="79"/>
  <c r="V55" i="79"/>
  <c r="T55" i="79"/>
  <c r="AD55" i="79" s="1"/>
  <c r="AM54" i="79"/>
  <c r="AK54" i="79"/>
  <c r="AH54" i="79"/>
  <c r="AI54" i="79" s="1"/>
  <c r="AG54" i="79"/>
  <c r="AF54" i="79"/>
  <c r="AD54" i="79"/>
  <c r="Y54" i="79"/>
  <c r="V54" i="79"/>
  <c r="T54" i="79"/>
  <c r="AE54" i="79" s="1"/>
  <c r="AM53" i="79"/>
  <c r="AK53" i="79"/>
  <c r="AF53" i="79"/>
  <c r="AG53" i="79" s="1"/>
  <c r="Y53" i="79"/>
  <c r="V53" i="79"/>
  <c r="T53" i="79"/>
  <c r="AH53" i="79" s="1"/>
  <c r="AI53" i="79" s="1"/>
  <c r="AM52" i="79"/>
  <c r="AK52" i="79"/>
  <c r="AH52" i="79"/>
  <c r="AI52" i="79" s="1"/>
  <c r="AF52" i="79"/>
  <c r="AG52" i="79" s="1"/>
  <c r="Y52" i="79"/>
  <c r="V52" i="79"/>
  <c r="T52" i="79"/>
  <c r="AD52" i="79" s="1"/>
  <c r="AM51" i="79"/>
  <c r="AK51" i="79"/>
  <c r="AH51" i="79"/>
  <c r="AI51" i="79" s="1"/>
  <c r="AG51" i="79"/>
  <c r="AF51" i="79"/>
  <c r="AD51" i="79"/>
  <c r="Y51" i="79"/>
  <c r="V51" i="79"/>
  <c r="T51" i="79"/>
  <c r="AE51" i="79" s="1"/>
  <c r="AM50" i="79"/>
  <c r="AK50" i="79"/>
  <c r="AF50" i="79"/>
  <c r="AG50" i="79" s="1"/>
  <c r="Y50" i="79"/>
  <c r="V50" i="79"/>
  <c r="T50" i="79"/>
  <c r="AH50" i="79" s="1"/>
  <c r="AI50" i="79" s="1"/>
  <c r="AM49" i="79"/>
  <c r="AK49" i="79"/>
  <c r="AF49" i="79"/>
  <c r="AG49" i="79" s="1"/>
  <c r="Y49" i="79"/>
  <c r="V49" i="79"/>
  <c r="T49" i="79"/>
  <c r="AH49" i="79" s="1"/>
  <c r="AI49" i="79" s="1"/>
  <c r="AM48" i="79"/>
  <c r="AK48" i="79"/>
  <c r="AF48" i="79"/>
  <c r="AG48" i="79" s="1"/>
  <c r="Y48" i="79"/>
  <c r="V48" i="79"/>
  <c r="T48" i="79"/>
  <c r="AH48" i="79" s="1"/>
  <c r="AI48" i="79" s="1"/>
  <c r="AM47" i="79"/>
  <c r="AK47" i="79"/>
  <c r="AF47" i="79"/>
  <c r="AG47" i="79" s="1"/>
  <c r="AD47" i="79"/>
  <c r="Y47" i="79"/>
  <c r="V47" i="79"/>
  <c r="T47" i="79"/>
  <c r="AH47" i="79" s="1"/>
  <c r="AI47" i="79" s="1"/>
  <c r="AM46" i="79"/>
  <c r="AK46" i="79"/>
  <c r="AF46" i="79"/>
  <c r="AG46" i="79" s="1"/>
  <c r="AE46" i="79"/>
  <c r="Y46" i="79"/>
  <c r="V46" i="79"/>
  <c r="T46" i="79"/>
  <c r="AD46" i="79" s="1"/>
  <c r="AM45" i="79"/>
  <c r="AK45" i="79"/>
  <c r="AF45" i="79"/>
  <c r="AG45" i="79" s="1"/>
  <c r="Y45" i="79"/>
  <c r="V45" i="79"/>
  <c r="T45" i="79"/>
  <c r="AD45" i="79" s="1"/>
  <c r="AM44" i="79"/>
  <c r="AK44" i="79"/>
  <c r="AF44" i="79"/>
  <c r="AG44" i="79" s="1"/>
  <c r="Y44" i="79"/>
  <c r="V44" i="79"/>
  <c r="T44" i="79"/>
  <c r="AM43" i="79"/>
  <c r="AK43" i="79"/>
  <c r="AF43" i="79"/>
  <c r="AG43" i="79" s="1"/>
  <c r="Y43" i="79"/>
  <c r="V43" i="79"/>
  <c r="T43" i="79"/>
  <c r="AD43" i="79" s="1"/>
  <c r="AM42" i="79"/>
  <c r="AK42" i="79"/>
  <c r="AH42" i="79"/>
  <c r="AI42" i="79" s="1"/>
  <c r="AF42" i="79"/>
  <c r="AG42" i="79" s="1"/>
  <c r="Y42" i="79"/>
  <c r="V42" i="79"/>
  <c r="T42" i="79"/>
  <c r="AE42" i="79" s="1"/>
  <c r="AM41" i="79"/>
  <c r="AK41" i="79"/>
  <c r="AF41" i="79"/>
  <c r="AG41" i="79" s="1"/>
  <c r="Y41" i="79"/>
  <c r="V41" i="79"/>
  <c r="T41" i="79"/>
  <c r="AD41" i="79" s="1"/>
  <c r="AM40" i="79"/>
  <c r="AK40" i="79"/>
  <c r="AF40" i="79"/>
  <c r="AG40" i="79" s="1"/>
  <c r="Y40" i="79"/>
  <c r="V40" i="79"/>
  <c r="T40" i="79"/>
  <c r="AD40" i="79" s="1"/>
  <c r="AM39" i="79"/>
  <c r="AK39" i="79"/>
  <c r="AF39" i="79"/>
  <c r="AG39" i="79" s="1"/>
  <c r="Y39" i="79"/>
  <c r="V39" i="79"/>
  <c r="T39" i="79"/>
  <c r="AE39" i="79" s="1"/>
  <c r="AM38" i="79"/>
  <c r="AK38" i="79"/>
  <c r="AF38" i="79"/>
  <c r="AG38" i="79" s="1"/>
  <c r="Y38" i="79"/>
  <c r="V38" i="79"/>
  <c r="T38" i="79"/>
  <c r="AD38" i="79" s="1"/>
  <c r="AM37" i="79"/>
  <c r="AK37" i="79"/>
  <c r="AF37" i="79"/>
  <c r="AG37" i="79" s="1"/>
  <c r="Y37" i="79"/>
  <c r="V37" i="79"/>
  <c r="T37" i="79"/>
  <c r="AD37" i="79" s="1"/>
  <c r="AM36" i="79"/>
  <c r="AK36" i="79"/>
  <c r="AF36" i="79"/>
  <c r="AG36" i="79" s="1"/>
  <c r="AD36" i="79"/>
  <c r="Y36" i="79"/>
  <c r="V36" i="79"/>
  <c r="T36" i="79"/>
  <c r="AH36" i="79" s="1"/>
  <c r="AI36" i="79" s="1"/>
  <c r="AM35" i="79"/>
  <c r="AK35" i="79"/>
  <c r="AF35" i="79"/>
  <c r="AG35" i="79" s="1"/>
  <c r="Y35" i="79"/>
  <c r="V35" i="79"/>
  <c r="T35" i="79"/>
  <c r="AD35" i="79" s="1"/>
  <c r="AM34" i="79"/>
  <c r="AK34" i="79"/>
  <c r="AF34" i="79"/>
  <c r="AG34" i="79" s="1"/>
  <c r="Y34" i="79"/>
  <c r="V34" i="79"/>
  <c r="T34" i="79"/>
  <c r="AD34" i="79" s="1"/>
  <c r="AM33" i="79"/>
  <c r="AK33" i="79"/>
  <c r="AF33" i="79"/>
  <c r="AG33" i="79" s="1"/>
  <c r="Y33" i="79"/>
  <c r="V33" i="79"/>
  <c r="T33" i="79"/>
  <c r="AH33" i="79" s="1"/>
  <c r="AI33" i="79" s="1"/>
  <c r="AM32" i="79"/>
  <c r="AK32" i="79"/>
  <c r="AF32" i="79"/>
  <c r="AG32" i="79" s="1"/>
  <c r="Y32" i="79"/>
  <c r="V32" i="79"/>
  <c r="T32" i="79"/>
  <c r="AH32" i="79" s="1"/>
  <c r="AI32" i="79" s="1"/>
  <c r="AM31" i="79"/>
  <c r="AK31" i="79"/>
  <c r="AF31" i="79"/>
  <c r="AG31" i="79" s="1"/>
  <c r="AE31" i="79"/>
  <c r="Y31" i="79"/>
  <c r="V31" i="79"/>
  <c r="T31" i="79"/>
  <c r="AD31" i="79" s="1"/>
  <c r="AM30" i="79"/>
  <c r="AK30" i="79"/>
  <c r="AF30" i="79"/>
  <c r="AG30" i="79" s="1"/>
  <c r="AD30" i="79"/>
  <c r="Y30" i="79"/>
  <c r="V30" i="79"/>
  <c r="T30" i="79"/>
  <c r="AE30" i="79" s="1"/>
  <c r="AM29" i="79"/>
  <c r="AK29" i="79"/>
  <c r="AF29" i="79"/>
  <c r="AG29" i="79" s="1"/>
  <c r="Y29" i="79"/>
  <c r="V29" i="79"/>
  <c r="T29" i="79"/>
  <c r="AE29" i="79" s="1"/>
  <c r="AM28" i="79"/>
  <c r="AK28" i="79"/>
  <c r="AF28" i="79"/>
  <c r="AG28" i="79" s="1"/>
  <c r="Y28" i="79"/>
  <c r="V28" i="79"/>
  <c r="T28" i="79"/>
  <c r="AE28" i="79" s="1"/>
  <c r="AM27" i="79"/>
  <c r="AK27" i="79"/>
  <c r="AH27" i="79"/>
  <c r="AI27" i="79" s="1"/>
  <c r="AF27" i="79"/>
  <c r="AG27" i="79" s="1"/>
  <c r="Y27" i="79"/>
  <c r="V27" i="79"/>
  <c r="T27" i="79"/>
  <c r="AE27" i="79" s="1"/>
  <c r="AM26" i="79"/>
  <c r="AK26" i="79"/>
  <c r="AF26" i="79"/>
  <c r="AG26" i="79" s="1"/>
  <c r="Y26" i="79"/>
  <c r="V26" i="79"/>
  <c r="T26" i="79"/>
  <c r="AH26" i="79" s="1"/>
  <c r="AI26" i="79" s="1"/>
  <c r="AM25" i="79"/>
  <c r="AK25" i="79"/>
  <c r="AF25" i="79"/>
  <c r="AG25" i="79" s="1"/>
  <c r="Y25" i="79"/>
  <c r="V25" i="79"/>
  <c r="T25" i="79"/>
  <c r="AE25" i="79" s="1"/>
  <c r="AM24" i="79"/>
  <c r="AK24" i="79"/>
  <c r="AF24" i="79"/>
  <c r="AG24" i="79" s="1"/>
  <c r="AD24" i="79"/>
  <c r="Y24" i="79"/>
  <c r="V24" i="79"/>
  <c r="T24" i="79"/>
  <c r="AH24" i="79" s="1"/>
  <c r="AI24" i="79" s="1"/>
  <c r="AM23" i="79"/>
  <c r="AK23" i="79"/>
  <c r="AF23" i="79"/>
  <c r="AG23" i="79" s="1"/>
  <c r="AD23" i="79"/>
  <c r="Y23" i="79"/>
  <c r="V23" i="79"/>
  <c r="T23" i="79"/>
  <c r="AH23" i="79" s="1"/>
  <c r="AI23" i="79" s="1"/>
  <c r="AM22" i="79"/>
  <c r="AK22" i="79"/>
  <c r="AF22" i="79"/>
  <c r="AG22" i="79" s="1"/>
  <c r="Y22" i="79"/>
  <c r="V22" i="79"/>
  <c r="T22" i="79"/>
  <c r="AH22" i="79" s="1"/>
  <c r="AI22" i="79" s="1"/>
  <c r="AM21" i="79"/>
  <c r="AK21" i="79"/>
  <c r="AF21" i="79"/>
  <c r="AG21" i="79" s="1"/>
  <c r="Y21" i="79"/>
  <c r="V21" i="79"/>
  <c r="T21" i="79"/>
  <c r="AH21" i="79" s="1"/>
  <c r="AI21" i="79" s="1"/>
  <c r="AM20" i="79"/>
  <c r="AK20" i="79"/>
  <c r="AF20" i="79"/>
  <c r="AG20" i="79" s="1"/>
  <c r="Y20" i="79"/>
  <c r="V20" i="79"/>
  <c r="T20" i="79"/>
  <c r="AD20" i="79" s="1"/>
  <c r="AM19" i="79"/>
  <c r="AK19" i="79"/>
  <c r="AH19" i="79"/>
  <c r="AI19" i="79" s="1"/>
  <c r="AF19" i="79"/>
  <c r="AG19" i="79" s="1"/>
  <c r="Y19" i="79"/>
  <c r="V19" i="79"/>
  <c r="T19" i="79"/>
  <c r="AE19" i="79" s="1"/>
  <c r="AM18" i="79"/>
  <c r="AK18" i="79"/>
  <c r="AF18" i="79"/>
  <c r="AG18" i="79" s="1"/>
  <c r="Y18" i="79"/>
  <c r="V18" i="79"/>
  <c r="T18" i="79"/>
  <c r="AH18" i="79" s="1"/>
  <c r="AI18" i="79" s="1"/>
  <c r="AM17" i="79"/>
  <c r="AK17" i="79"/>
  <c r="AF17" i="79"/>
  <c r="AG17" i="79" s="1"/>
  <c r="AD17" i="79"/>
  <c r="Y17" i="79"/>
  <c r="V17" i="79"/>
  <c r="T17" i="79"/>
  <c r="AH17" i="79" s="1"/>
  <c r="AI17" i="79" s="1"/>
  <c r="AM16" i="79"/>
  <c r="AK16" i="79"/>
  <c r="AF16" i="79"/>
  <c r="AG16" i="79" s="1"/>
  <c r="Y16" i="79"/>
  <c r="V16" i="79"/>
  <c r="T16" i="79"/>
  <c r="AH16" i="79" s="1"/>
  <c r="AI16" i="79" s="1"/>
  <c r="AM15" i="79"/>
  <c r="AK15" i="79"/>
  <c r="AF15" i="79"/>
  <c r="AG15" i="79" s="1"/>
  <c r="Y15" i="79"/>
  <c r="V15" i="79"/>
  <c r="T15" i="79"/>
  <c r="AH15" i="79" s="1"/>
  <c r="AI15" i="79" s="1"/>
  <c r="AM14" i="79"/>
  <c r="AK14" i="79"/>
  <c r="AF14" i="79"/>
  <c r="AG14" i="79" s="1"/>
  <c r="AE14" i="79"/>
  <c r="Y14" i="79"/>
  <c r="V14" i="79"/>
  <c r="T14" i="79"/>
  <c r="AD14" i="79" s="1"/>
  <c r="AM13" i="79"/>
  <c r="AK13" i="79"/>
  <c r="AF13" i="79"/>
  <c r="AG13" i="79" s="1"/>
  <c r="AE13" i="79"/>
  <c r="Y13" i="79"/>
  <c r="V13" i="79"/>
  <c r="T13" i="79"/>
  <c r="AD13" i="79" s="1"/>
  <c r="AM12" i="79"/>
  <c r="AK12" i="79"/>
  <c r="AF12" i="79"/>
  <c r="AG12" i="79" s="1"/>
  <c r="Y12" i="79"/>
  <c r="V12" i="79"/>
  <c r="T12" i="79"/>
  <c r="AD12" i="79" s="1"/>
  <c r="A12" i="79"/>
  <c r="J31" i="68" s="1"/>
  <c r="AM11" i="79"/>
  <c r="AK11" i="79"/>
  <c r="AH11" i="79"/>
  <c r="AI11" i="79" s="1"/>
  <c r="AF11" i="79"/>
  <c r="AG11" i="79" s="1"/>
  <c r="AD11" i="79"/>
  <c r="Y11" i="79"/>
  <c r="V11" i="79"/>
  <c r="T11" i="79"/>
  <c r="AE11" i="79" s="1"/>
  <c r="AM10" i="79"/>
  <c r="AK10" i="79"/>
  <c r="AF10" i="79"/>
  <c r="AG10" i="79" s="1"/>
  <c r="Y10" i="79"/>
  <c r="V10" i="79"/>
  <c r="T10" i="79"/>
  <c r="AE10" i="79" s="1"/>
  <c r="A10" i="79"/>
  <c r="U32" i="79" s="1"/>
  <c r="AM9" i="79"/>
  <c r="AK9" i="79"/>
  <c r="AG9" i="79"/>
  <c r="AF9" i="79"/>
  <c r="Y9" i="79"/>
  <c r="V9" i="79"/>
  <c r="T9" i="79"/>
  <c r="AE9" i="79" s="1"/>
  <c r="AM8" i="79"/>
  <c r="AK8" i="79"/>
  <c r="AF8" i="79"/>
  <c r="AG8" i="79" s="1"/>
  <c r="AD8" i="79"/>
  <c r="Y8" i="79"/>
  <c r="V8" i="79"/>
  <c r="T8" i="79"/>
  <c r="AH8" i="79" s="1"/>
  <c r="AI8" i="79" s="1"/>
  <c r="AM7" i="79"/>
  <c r="AK7" i="79"/>
  <c r="AF7" i="79"/>
  <c r="AG7" i="79" s="1"/>
  <c r="AD7" i="79"/>
  <c r="Y7" i="79"/>
  <c r="V7" i="79"/>
  <c r="T7" i="79"/>
  <c r="AH7" i="79" s="1"/>
  <c r="AI7" i="79" s="1"/>
  <c r="AM6" i="79"/>
  <c r="AK6" i="79"/>
  <c r="AF6" i="79"/>
  <c r="AG6" i="79" s="1"/>
  <c r="Y6" i="79"/>
  <c r="V6" i="79"/>
  <c r="T6" i="79"/>
  <c r="AD6" i="79" s="1"/>
  <c r="A6" i="79"/>
  <c r="AK5" i="79"/>
  <c r="AF5" i="79"/>
  <c r="AG5" i="79" s="1"/>
  <c r="Y5" i="79"/>
  <c r="V5" i="79"/>
  <c r="T5" i="79"/>
  <c r="AH5" i="79" s="1"/>
  <c r="AI5" i="79" s="1"/>
  <c r="F1" i="79"/>
  <c r="P28" i="68"/>
  <c r="L28" i="68"/>
  <c r="AM24" i="78"/>
  <c r="AK24" i="78"/>
  <c r="AF24" i="78"/>
  <c r="AG24" i="78" s="1"/>
  <c r="AE24" i="78"/>
  <c r="Y24" i="78"/>
  <c r="V24" i="78"/>
  <c r="T24" i="78"/>
  <c r="AD24" i="78" s="1"/>
  <c r="AM23" i="78"/>
  <c r="AK23" i="78"/>
  <c r="AF23" i="78"/>
  <c r="AG23" i="78" s="1"/>
  <c r="Y23" i="78"/>
  <c r="V23" i="78"/>
  <c r="T23" i="78"/>
  <c r="AD23" i="78" s="1"/>
  <c r="AM22" i="78"/>
  <c r="AK22" i="78"/>
  <c r="AF22" i="78"/>
  <c r="AG22" i="78" s="1"/>
  <c r="Y22" i="78"/>
  <c r="V22" i="78"/>
  <c r="T22" i="78"/>
  <c r="AH22" i="78" s="1"/>
  <c r="AI22" i="78" s="1"/>
  <c r="AM21" i="78"/>
  <c r="AK21" i="78"/>
  <c r="AF21" i="78"/>
  <c r="AG21" i="78" s="1"/>
  <c r="AD21" i="78"/>
  <c r="Y21" i="78"/>
  <c r="V21" i="78"/>
  <c r="T21" i="78"/>
  <c r="AH21" i="78" s="1"/>
  <c r="AI21" i="78" s="1"/>
  <c r="AM20" i="78"/>
  <c r="AK20" i="78"/>
  <c r="AF20" i="78"/>
  <c r="AG20" i="78" s="1"/>
  <c r="Y20" i="78"/>
  <c r="V20" i="78"/>
  <c r="T20" i="78"/>
  <c r="AH20" i="78" s="1"/>
  <c r="AI20" i="78" s="1"/>
  <c r="AM19" i="78"/>
  <c r="AK19" i="78"/>
  <c r="AF19" i="78"/>
  <c r="AG19" i="78" s="1"/>
  <c r="Y19" i="78"/>
  <c r="V19" i="78"/>
  <c r="T19" i="78"/>
  <c r="AH19" i="78" s="1"/>
  <c r="AI19" i="78" s="1"/>
  <c r="AM18" i="78"/>
  <c r="AK18" i="78"/>
  <c r="AF18" i="78"/>
  <c r="AG18" i="78" s="1"/>
  <c r="AD18" i="78"/>
  <c r="Y18" i="78"/>
  <c r="V18" i="78"/>
  <c r="T18" i="78"/>
  <c r="AH18" i="78" s="1"/>
  <c r="AI18" i="78" s="1"/>
  <c r="AM17" i="78"/>
  <c r="AK17" i="78"/>
  <c r="AF17" i="78"/>
  <c r="AG17" i="78" s="1"/>
  <c r="AD17" i="78"/>
  <c r="Y17" i="78"/>
  <c r="V17" i="78"/>
  <c r="T17" i="78"/>
  <c r="AH17" i="78" s="1"/>
  <c r="AI17" i="78" s="1"/>
  <c r="AM16" i="78"/>
  <c r="AK16" i="78"/>
  <c r="AF16" i="78"/>
  <c r="AG16" i="78" s="1"/>
  <c r="Y16" i="78"/>
  <c r="V16" i="78"/>
  <c r="T16" i="78"/>
  <c r="AH16" i="78" s="1"/>
  <c r="AI16" i="78" s="1"/>
  <c r="AM15" i="78"/>
  <c r="AK15" i="78"/>
  <c r="AF15" i="78"/>
  <c r="AG15" i="78" s="1"/>
  <c r="Y15" i="78"/>
  <c r="V15" i="78"/>
  <c r="T15" i="78"/>
  <c r="AH15" i="78" s="1"/>
  <c r="AI15" i="78" s="1"/>
  <c r="AM14" i="78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K12" i="78"/>
  <c r="AF12" i="78"/>
  <c r="AG12" i="78" s="1"/>
  <c r="Y12" i="78"/>
  <c r="V12" i="78"/>
  <c r="T12" i="78"/>
  <c r="AH12" i="78" s="1"/>
  <c r="AI12" i="78" s="1"/>
  <c r="A12" i="78"/>
  <c r="J28" i="68" s="1"/>
  <c r="AM11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W10" i="78" s="1"/>
  <c r="AK9" i="78"/>
  <c r="AF9" i="78"/>
  <c r="AG9" i="78" s="1"/>
  <c r="Y9" i="78"/>
  <c r="V9" i="78"/>
  <c r="T9" i="78"/>
  <c r="AH9" i="78" s="1"/>
  <c r="AI9" i="78" s="1"/>
  <c r="AM8" i="78"/>
  <c r="AK8" i="78"/>
  <c r="AF8" i="78"/>
  <c r="AG8" i="78" s="1"/>
  <c r="AD8" i="78"/>
  <c r="Y8" i="78"/>
  <c r="V8" i="78"/>
  <c r="T8" i="78"/>
  <c r="AH8" i="78" s="1"/>
  <c r="AI8" i="78" s="1"/>
  <c r="AM7" i="78"/>
  <c r="AK7" i="78"/>
  <c r="AF7" i="78"/>
  <c r="AG7" i="78" s="1"/>
  <c r="Y7" i="78"/>
  <c r="V7" i="78"/>
  <c r="T7" i="78"/>
  <c r="AH7" i="78" s="1"/>
  <c r="AI7" i="78" s="1"/>
  <c r="AM6" i="78"/>
  <c r="AK6" i="78"/>
  <c r="AF6" i="78"/>
  <c r="AG6" i="78" s="1"/>
  <c r="Y6" i="78"/>
  <c r="V6" i="78"/>
  <c r="T6" i="78"/>
  <c r="AD6" i="78" s="1"/>
  <c r="A6" i="78"/>
  <c r="AM5" i="78"/>
  <c r="AK5" i="78"/>
  <c r="AF5" i="78"/>
  <c r="AG5" i="78" s="1"/>
  <c r="Y5" i="78"/>
  <c r="V5" i="78"/>
  <c r="T5" i="78"/>
  <c r="AH5" i="78" s="1"/>
  <c r="AI5" i="78" s="1"/>
  <c r="F1" i="78"/>
  <c r="P30" i="68"/>
  <c r="L30" i="68"/>
  <c r="L29" i="68"/>
  <c r="P29" i="68"/>
  <c r="AD7" i="78" l="1"/>
  <c r="AE20" i="79"/>
  <c r="AE45" i="79"/>
  <c r="AN45" i="79" s="1"/>
  <c r="AE60" i="79"/>
  <c r="AE78" i="79"/>
  <c r="AN13" i="79"/>
  <c r="AE23" i="79"/>
  <c r="AE24" i="79"/>
  <c r="AH25" i="79"/>
  <c r="AI25" i="79" s="1"/>
  <c r="AH40" i="79"/>
  <c r="AI40" i="79" s="1"/>
  <c r="AJ40" i="79" s="1"/>
  <c r="AJ48" i="79"/>
  <c r="AE63" i="79"/>
  <c r="AE66" i="79"/>
  <c r="AN66" i="79" s="1"/>
  <c r="AE82" i="79"/>
  <c r="AH34" i="79"/>
  <c r="AI34" i="79" s="1"/>
  <c r="AE88" i="79"/>
  <c r="AN88" i="79" s="1"/>
  <c r="U7" i="78"/>
  <c r="AE17" i="78"/>
  <c r="AE18" i="78"/>
  <c r="AE21" i="78"/>
  <c r="AN21" i="78" s="1"/>
  <c r="A14" i="79"/>
  <c r="K31" i="68" s="1"/>
  <c r="AH6" i="79"/>
  <c r="AI6" i="79" s="1"/>
  <c r="AH12" i="79"/>
  <c r="AI12" i="79" s="1"/>
  <c r="AL12" i="79" s="1"/>
  <c r="AH13" i="79"/>
  <c r="AI13" i="79" s="1"/>
  <c r="AL13" i="79" s="1"/>
  <c r="AH14" i="79"/>
  <c r="AI14" i="79" s="1"/>
  <c r="AD19" i="79"/>
  <c r="AH20" i="79"/>
  <c r="AI20" i="79" s="1"/>
  <c r="AD27" i="79"/>
  <c r="AN27" i="79" s="1"/>
  <c r="AH30" i="79"/>
  <c r="AI30" i="79" s="1"/>
  <c r="AH31" i="79"/>
  <c r="AI31" i="79" s="1"/>
  <c r="AD33" i="79"/>
  <c r="AE36" i="79"/>
  <c r="AN36" i="79" s="1"/>
  <c r="AH37" i="79"/>
  <c r="AI37" i="79" s="1"/>
  <c r="AD39" i="79"/>
  <c r="AN39" i="79" s="1"/>
  <c r="AH39" i="79"/>
  <c r="AI39" i="79" s="1"/>
  <c r="AL39" i="79" s="1"/>
  <c r="AD42" i="79"/>
  <c r="AN42" i="79" s="1"/>
  <c r="AH45" i="79"/>
  <c r="AI45" i="79" s="1"/>
  <c r="AJ45" i="79" s="1"/>
  <c r="AH46" i="79"/>
  <c r="AI46" i="79" s="1"/>
  <c r="AE52" i="79"/>
  <c r="AE55" i="79"/>
  <c r="AH57" i="79"/>
  <c r="AI57" i="79" s="1"/>
  <c r="AH58" i="79"/>
  <c r="AI58" i="79" s="1"/>
  <c r="AL66" i="79"/>
  <c r="AE72" i="79"/>
  <c r="AH76" i="79"/>
  <c r="AI76" i="79" s="1"/>
  <c r="AH81" i="79"/>
  <c r="AI81" i="79" s="1"/>
  <c r="AE83" i="79"/>
  <c r="AE84" i="79"/>
  <c r="AN84" i="79" s="1"/>
  <c r="AD87" i="79"/>
  <c r="AH88" i="79"/>
  <c r="AI88" i="79" s="1"/>
  <c r="AE9" i="78"/>
  <c r="AE12" i="79"/>
  <c r="AN12" i="79" s="1"/>
  <c r="AE48" i="79"/>
  <c r="AE57" i="79"/>
  <c r="AE76" i="79"/>
  <c r="AE90" i="79"/>
  <c r="AN90" i="79" s="1"/>
  <c r="AD9" i="78"/>
  <c r="AE12" i="78"/>
  <c r="AL11" i="79"/>
  <c r="AD18" i="79"/>
  <c r="AD26" i="79"/>
  <c r="AE33" i="79"/>
  <c r="AD48" i="79"/>
  <c r="AE49" i="79"/>
  <c r="AD60" i="79"/>
  <c r="AE61" i="79"/>
  <c r="AH64" i="79"/>
  <c r="AI64" i="79" s="1"/>
  <c r="AH69" i="79"/>
  <c r="AI69" i="79" s="1"/>
  <c r="AL69" i="79" s="1"/>
  <c r="AD78" i="79"/>
  <c r="AE79" i="79"/>
  <c r="AD90" i="79"/>
  <c r="AE91" i="79"/>
  <c r="AM5" i="79"/>
  <c r="S31" i="68" s="1"/>
  <c r="U7" i="79"/>
  <c r="AD5" i="79"/>
  <c r="AJ62" i="79"/>
  <c r="AL87" i="79"/>
  <c r="AL34" i="79"/>
  <c r="AL50" i="79"/>
  <c r="AL42" i="79"/>
  <c r="AL86" i="79"/>
  <c r="AN14" i="79"/>
  <c r="AL78" i="79"/>
  <c r="AJ72" i="79"/>
  <c r="AA49" i="82"/>
  <c r="AC49" i="82" s="1"/>
  <c r="AP49" i="82" s="1"/>
  <c r="Z49" i="82"/>
  <c r="AB49" i="82" s="1"/>
  <c r="AO49" i="82" s="1"/>
  <c r="AA29" i="82"/>
  <c r="AC29" i="82" s="1"/>
  <c r="AP29" i="82" s="1"/>
  <c r="Z29" i="82"/>
  <c r="AB29" i="82" s="1"/>
  <c r="AO29" i="82" s="1"/>
  <c r="AA23" i="82"/>
  <c r="AC23" i="82" s="1"/>
  <c r="AP23" i="82" s="1"/>
  <c r="Z23" i="82"/>
  <c r="AB23" i="82" s="1"/>
  <c r="AO23" i="82" s="1"/>
  <c r="Z37" i="82"/>
  <c r="AB37" i="82" s="1"/>
  <c r="AO37" i="82" s="1"/>
  <c r="AA37" i="82"/>
  <c r="AC37" i="82" s="1"/>
  <c r="AP37" i="82" s="1"/>
  <c r="Z59" i="82"/>
  <c r="AB59" i="82" s="1"/>
  <c r="AO59" i="82" s="1"/>
  <c r="AA59" i="82"/>
  <c r="AC59" i="82" s="1"/>
  <c r="AP59" i="82" s="1"/>
  <c r="AA48" i="82"/>
  <c r="AC48" i="82" s="1"/>
  <c r="AP48" i="82" s="1"/>
  <c r="Z48" i="82"/>
  <c r="AB48" i="82" s="1"/>
  <c r="AO48" i="82" s="1"/>
  <c r="Z20" i="82"/>
  <c r="AB20" i="82" s="1"/>
  <c r="AO20" i="82" s="1"/>
  <c r="AA20" i="82"/>
  <c r="AC20" i="82" s="1"/>
  <c r="AP20" i="82" s="1"/>
  <c r="Z63" i="82"/>
  <c r="AB63" i="82" s="1"/>
  <c r="AO63" i="82" s="1"/>
  <c r="AA63" i="82"/>
  <c r="AC63" i="82" s="1"/>
  <c r="AP63" i="82" s="1"/>
  <c r="Z51" i="82"/>
  <c r="AB51" i="82" s="1"/>
  <c r="AO51" i="82" s="1"/>
  <c r="AA51" i="82"/>
  <c r="AC51" i="82" s="1"/>
  <c r="AP51" i="82" s="1"/>
  <c r="AA56" i="82"/>
  <c r="AC56" i="82" s="1"/>
  <c r="AP56" i="82" s="1"/>
  <c r="Z56" i="82"/>
  <c r="AB56" i="82" s="1"/>
  <c r="AO56" i="82" s="1"/>
  <c r="AA8" i="82"/>
  <c r="AC8" i="82" s="1"/>
  <c r="AP8" i="82" s="1"/>
  <c r="Z8" i="82"/>
  <c r="AB8" i="82" s="1"/>
  <c r="AO8" i="82" s="1"/>
  <c r="AA21" i="82"/>
  <c r="AC21" i="82" s="1"/>
  <c r="AP21" i="82" s="1"/>
  <c r="Z21" i="82"/>
  <c r="AB21" i="82" s="1"/>
  <c r="AO21" i="82" s="1"/>
  <c r="Z16" i="82"/>
  <c r="AB16" i="82" s="1"/>
  <c r="AO16" i="82" s="1"/>
  <c r="AA16" i="82"/>
  <c r="AC16" i="82" s="1"/>
  <c r="AP16" i="82" s="1"/>
  <c r="Z54" i="82"/>
  <c r="AB54" i="82" s="1"/>
  <c r="AO54" i="82" s="1"/>
  <c r="AA54" i="82"/>
  <c r="AC54" i="82" s="1"/>
  <c r="AP54" i="82" s="1"/>
  <c r="AA45" i="82"/>
  <c r="AC45" i="82" s="1"/>
  <c r="AP45" i="82" s="1"/>
  <c r="Z45" i="82"/>
  <c r="AB45" i="82" s="1"/>
  <c r="AO45" i="82" s="1"/>
  <c r="AA44" i="82"/>
  <c r="AC44" i="82" s="1"/>
  <c r="AP44" i="82" s="1"/>
  <c r="Z44" i="82"/>
  <c r="AB44" i="82" s="1"/>
  <c r="AO44" i="82" s="1"/>
  <c r="AA7" i="82"/>
  <c r="AC7" i="82" s="1"/>
  <c r="AP7" i="82" s="1"/>
  <c r="Z7" i="82"/>
  <c r="AB7" i="82" s="1"/>
  <c r="AO7" i="82" s="1"/>
  <c r="AA24" i="82"/>
  <c r="AC24" i="82" s="1"/>
  <c r="AP24" i="82" s="1"/>
  <c r="Z24" i="82"/>
  <c r="AB24" i="82" s="1"/>
  <c r="AO24" i="82" s="1"/>
  <c r="AA66" i="82"/>
  <c r="AC66" i="82" s="1"/>
  <c r="AP66" i="82" s="1"/>
  <c r="Z66" i="82"/>
  <c r="AB66" i="82" s="1"/>
  <c r="AO66" i="82" s="1"/>
  <c r="Z36" i="82"/>
  <c r="AB36" i="82" s="1"/>
  <c r="AO36" i="82" s="1"/>
  <c r="AA36" i="82"/>
  <c r="AC36" i="82" s="1"/>
  <c r="AP36" i="82" s="1"/>
  <c r="AA26" i="82"/>
  <c r="AC26" i="82" s="1"/>
  <c r="AP26" i="82" s="1"/>
  <c r="Z26" i="82"/>
  <c r="AB26" i="82" s="1"/>
  <c r="AO26" i="82" s="1"/>
  <c r="Z32" i="82"/>
  <c r="AB32" i="82" s="1"/>
  <c r="AO32" i="82" s="1"/>
  <c r="AA32" i="82"/>
  <c r="AC32" i="82" s="1"/>
  <c r="AP32" i="82" s="1"/>
  <c r="Z27" i="82"/>
  <c r="AB27" i="82" s="1"/>
  <c r="AO27" i="82" s="1"/>
  <c r="AA27" i="82"/>
  <c r="AC27" i="82" s="1"/>
  <c r="AP27" i="82" s="1"/>
  <c r="AA50" i="82"/>
  <c r="AC50" i="82" s="1"/>
  <c r="AP50" i="82" s="1"/>
  <c r="Z50" i="82"/>
  <c r="AB50" i="82" s="1"/>
  <c r="AO50" i="82" s="1"/>
  <c r="Z38" i="82"/>
  <c r="AB38" i="82" s="1"/>
  <c r="AO38" i="82" s="1"/>
  <c r="AA38" i="82"/>
  <c r="AC38" i="82" s="1"/>
  <c r="AP38" i="82" s="1"/>
  <c r="AA55" i="82"/>
  <c r="AC55" i="82" s="1"/>
  <c r="AP55" i="82" s="1"/>
  <c r="Z55" i="82"/>
  <c r="AB55" i="82" s="1"/>
  <c r="AO55" i="82" s="1"/>
  <c r="AA34" i="82"/>
  <c r="AC34" i="82" s="1"/>
  <c r="AP34" i="82" s="1"/>
  <c r="Z34" i="82"/>
  <c r="AB34" i="82" s="1"/>
  <c r="AO34" i="82" s="1"/>
  <c r="Z60" i="82"/>
  <c r="AB60" i="82" s="1"/>
  <c r="AO60" i="82" s="1"/>
  <c r="AA60" i="82"/>
  <c r="AC60" i="82" s="1"/>
  <c r="AP60" i="82" s="1"/>
  <c r="AA15" i="82"/>
  <c r="AC15" i="82" s="1"/>
  <c r="AP15" i="82" s="1"/>
  <c r="Z15" i="82"/>
  <c r="AB15" i="82" s="1"/>
  <c r="AO15" i="82" s="1"/>
  <c r="AA14" i="82"/>
  <c r="AC14" i="82" s="1"/>
  <c r="AP14" i="82" s="1"/>
  <c r="Z14" i="82"/>
  <c r="AB14" i="82" s="1"/>
  <c r="AO14" i="82" s="1"/>
  <c r="AA47" i="82"/>
  <c r="AC47" i="82" s="1"/>
  <c r="AP47" i="82" s="1"/>
  <c r="Z47" i="82"/>
  <c r="AB47" i="82" s="1"/>
  <c r="AO47" i="82" s="1"/>
  <c r="AA62" i="82"/>
  <c r="AC62" i="82" s="1"/>
  <c r="AP62" i="82" s="1"/>
  <c r="Z62" i="82"/>
  <c r="AB62" i="82" s="1"/>
  <c r="AO62" i="82" s="1"/>
  <c r="AA33" i="82"/>
  <c r="AC33" i="82" s="1"/>
  <c r="AP33" i="82" s="1"/>
  <c r="Z33" i="82"/>
  <c r="AB33" i="82" s="1"/>
  <c r="AO33" i="82" s="1"/>
  <c r="Z39" i="82"/>
  <c r="AB39" i="82" s="1"/>
  <c r="AO39" i="82" s="1"/>
  <c r="AA39" i="82"/>
  <c r="AC39" i="82" s="1"/>
  <c r="AP39" i="82" s="1"/>
  <c r="AA6" i="82"/>
  <c r="AC6" i="82" s="1"/>
  <c r="AP6" i="82" s="1"/>
  <c r="Z6" i="82"/>
  <c r="AB6" i="82" s="1"/>
  <c r="AO6" i="82" s="1"/>
  <c r="AA12" i="82"/>
  <c r="AC12" i="82" s="1"/>
  <c r="AP12" i="82" s="1"/>
  <c r="Z12" i="82"/>
  <c r="AB12" i="82" s="1"/>
  <c r="AO12" i="82" s="1"/>
  <c r="AA41" i="82"/>
  <c r="AC41" i="82" s="1"/>
  <c r="AP41" i="82" s="1"/>
  <c r="Z41" i="82"/>
  <c r="AB41" i="82" s="1"/>
  <c r="AO41" i="82" s="1"/>
  <c r="AA67" i="82"/>
  <c r="AC67" i="82" s="1"/>
  <c r="AP67" i="82" s="1"/>
  <c r="Z67" i="82"/>
  <c r="AB67" i="82" s="1"/>
  <c r="AO67" i="82" s="1"/>
  <c r="AA30" i="82"/>
  <c r="AC30" i="82" s="1"/>
  <c r="AP30" i="82" s="1"/>
  <c r="Z30" i="82"/>
  <c r="AB30" i="82" s="1"/>
  <c r="AO30" i="82" s="1"/>
  <c r="AA58" i="82"/>
  <c r="AC58" i="82" s="1"/>
  <c r="AP58" i="82" s="1"/>
  <c r="Z58" i="82"/>
  <c r="AB58" i="82" s="1"/>
  <c r="AO58" i="82" s="1"/>
  <c r="Z31" i="82"/>
  <c r="AB31" i="82" s="1"/>
  <c r="AO31" i="82" s="1"/>
  <c r="AA31" i="82"/>
  <c r="AC31" i="82" s="1"/>
  <c r="AP31" i="82" s="1"/>
  <c r="AA5" i="82"/>
  <c r="AC5" i="82" s="1"/>
  <c r="Z5" i="82"/>
  <c r="AB5" i="82" s="1"/>
  <c r="AA52" i="82"/>
  <c r="AC52" i="82" s="1"/>
  <c r="AP52" i="82" s="1"/>
  <c r="Z52" i="82"/>
  <c r="AB52" i="82" s="1"/>
  <c r="AO52" i="82" s="1"/>
  <c r="AA40" i="82"/>
  <c r="AC40" i="82" s="1"/>
  <c r="AP40" i="82" s="1"/>
  <c r="Z40" i="82"/>
  <c r="AB40" i="82" s="1"/>
  <c r="AO40" i="82" s="1"/>
  <c r="AA17" i="82"/>
  <c r="AC17" i="82" s="1"/>
  <c r="AP17" i="82" s="1"/>
  <c r="Z17" i="82"/>
  <c r="AB17" i="82" s="1"/>
  <c r="AO17" i="82" s="1"/>
  <c r="AA46" i="82"/>
  <c r="AC46" i="82" s="1"/>
  <c r="AP46" i="82" s="1"/>
  <c r="Z46" i="82"/>
  <c r="AB46" i="82" s="1"/>
  <c r="AO46" i="82" s="1"/>
  <c r="Z65" i="82"/>
  <c r="AB65" i="82" s="1"/>
  <c r="AO65" i="82" s="1"/>
  <c r="AA65" i="82"/>
  <c r="AC65" i="82" s="1"/>
  <c r="AP65" i="82" s="1"/>
  <c r="AA22" i="82"/>
  <c r="AC22" i="82" s="1"/>
  <c r="AP22" i="82" s="1"/>
  <c r="Z22" i="82"/>
  <c r="AB22" i="82" s="1"/>
  <c r="AO22" i="82" s="1"/>
  <c r="AA25" i="82"/>
  <c r="AC25" i="82" s="1"/>
  <c r="AP25" i="82" s="1"/>
  <c r="Z25" i="82"/>
  <c r="AB25" i="82" s="1"/>
  <c r="AO25" i="82" s="1"/>
  <c r="AA43" i="82"/>
  <c r="AC43" i="82" s="1"/>
  <c r="AP43" i="82" s="1"/>
  <c r="Z43" i="82"/>
  <c r="AB43" i="82" s="1"/>
  <c r="AO43" i="82" s="1"/>
  <c r="Z11" i="82"/>
  <c r="AB11" i="82" s="1"/>
  <c r="AO11" i="82" s="1"/>
  <c r="AA11" i="82"/>
  <c r="AC11" i="82" s="1"/>
  <c r="AP11" i="82" s="1"/>
  <c r="AA9" i="82"/>
  <c r="AC9" i="82" s="1"/>
  <c r="AP9" i="82" s="1"/>
  <c r="Z9" i="82"/>
  <c r="AB9" i="82" s="1"/>
  <c r="AO9" i="82" s="1"/>
  <c r="Z10" i="82"/>
  <c r="AB10" i="82" s="1"/>
  <c r="AO10" i="82" s="1"/>
  <c r="AA10" i="82"/>
  <c r="AC10" i="82" s="1"/>
  <c r="AP10" i="82" s="1"/>
  <c r="L16" i="2"/>
  <c r="Q16" i="67"/>
  <c r="U16" i="67" s="1"/>
  <c r="N16" i="2" s="1"/>
  <c r="AA28" i="82"/>
  <c r="AC28" i="82" s="1"/>
  <c r="AP28" i="82" s="1"/>
  <c r="Z28" i="82"/>
  <c r="AB28" i="82" s="1"/>
  <c r="AO28" i="82" s="1"/>
  <c r="AA13" i="82"/>
  <c r="AC13" i="82" s="1"/>
  <c r="AP13" i="82" s="1"/>
  <c r="Z13" i="82"/>
  <c r="AB13" i="82" s="1"/>
  <c r="AO13" i="82" s="1"/>
  <c r="AA19" i="82"/>
  <c r="AC19" i="82" s="1"/>
  <c r="AP19" i="82" s="1"/>
  <c r="Z19" i="82"/>
  <c r="AB19" i="82" s="1"/>
  <c r="AO19" i="82" s="1"/>
  <c r="AA61" i="82"/>
  <c r="AC61" i="82" s="1"/>
  <c r="AP61" i="82" s="1"/>
  <c r="Z61" i="82"/>
  <c r="AB61" i="82" s="1"/>
  <c r="AO61" i="82" s="1"/>
  <c r="AA64" i="82"/>
  <c r="AC64" i="82" s="1"/>
  <c r="AP64" i="82" s="1"/>
  <c r="Z64" i="82"/>
  <c r="AB64" i="82" s="1"/>
  <c r="AO64" i="82" s="1"/>
  <c r="AA35" i="82"/>
  <c r="AC35" i="82" s="1"/>
  <c r="AP35" i="82" s="1"/>
  <c r="Z35" i="82"/>
  <c r="AB35" i="82" s="1"/>
  <c r="AO35" i="82" s="1"/>
  <c r="AA42" i="82"/>
  <c r="AC42" i="82" s="1"/>
  <c r="AP42" i="82" s="1"/>
  <c r="Z42" i="82"/>
  <c r="AB42" i="82" s="1"/>
  <c r="AO42" i="82" s="1"/>
  <c r="AA18" i="82"/>
  <c r="AC18" i="82" s="1"/>
  <c r="AP18" i="82" s="1"/>
  <c r="Z18" i="82"/>
  <c r="AB18" i="82" s="1"/>
  <c r="AO18" i="82" s="1"/>
  <c r="AA57" i="82"/>
  <c r="AC57" i="82" s="1"/>
  <c r="AP57" i="82" s="1"/>
  <c r="Z57" i="82"/>
  <c r="AB57" i="82" s="1"/>
  <c r="AO57" i="82" s="1"/>
  <c r="AA53" i="82"/>
  <c r="AC53" i="82" s="1"/>
  <c r="AP53" i="82" s="1"/>
  <c r="Z53" i="82"/>
  <c r="AB53" i="82" s="1"/>
  <c r="AO53" i="82" s="1"/>
  <c r="W10" i="79"/>
  <c r="U6" i="79"/>
  <c r="U9" i="79"/>
  <c r="H31" i="68"/>
  <c r="C31" i="2" s="1"/>
  <c r="W8" i="79"/>
  <c r="AN82" i="79"/>
  <c r="AN24" i="79"/>
  <c r="AN76" i="79"/>
  <c r="AN33" i="79"/>
  <c r="AN8" i="79"/>
  <c r="AL51" i="79"/>
  <c r="AL54" i="79"/>
  <c r="AL60" i="79"/>
  <c r="AN23" i="79"/>
  <c r="AJ47" i="79"/>
  <c r="AJ60" i="79"/>
  <c r="AJ74" i="79"/>
  <c r="AN6" i="79"/>
  <c r="AN58" i="79"/>
  <c r="AN64" i="79"/>
  <c r="AL47" i="79"/>
  <c r="AN52" i="79"/>
  <c r="AN55" i="79"/>
  <c r="AN70" i="79"/>
  <c r="AN79" i="79"/>
  <c r="AJ33" i="79"/>
  <c r="AL72" i="79"/>
  <c r="AN19" i="79"/>
  <c r="AL37" i="79"/>
  <c r="AN20" i="79"/>
  <c r="AN31" i="79"/>
  <c r="AN46" i="79"/>
  <c r="AN83" i="79"/>
  <c r="W5" i="79"/>
  <c r="W6" i="79"/>
  <c r="U10" i="79"/>
  <c r="W16" i="79"/>
  <c r="W31" i="79"/>
  <c r="W9" i="79"/>
  <c r="U36" i="79"/>
  <c r="W15" i="79"/>
  <c r="U29" i="79"/>
  <c r="W14" i="79"/>
  <c r="W7" i="79"/>
  <c r="U11" i="79"/>
  <c r="U12" i="79"/>
  <c r="W13" i="79"/>
  <c r="AJ18" i="79"/>
  <c r="AL18" i="79"/>
  <c r="AL6" i="79"/>
  <c r="AJ6" i="79"/>
  <c r="AJ16" i="79"/>
  <c r="AL16" i="79"/>
  <c r="AJ19" i="79"/>
  <c r="AL19" i="79"/>
  <c r="AL25" i="79"/>
  <c r="AJ25" i="79"/>
  <c r="AL31" i="79"/>
  <c r="AJ31" i="79"/>
  <c r="AL5" i="79"/>
  <c r="AJ17" i="79"/>
  <c r="AL17" i="79"/>
  <c r="AL7" i="79"/>
  <c r="AJ7" i="79"/>
  <c r="AL21" i="79"/>
  <c r="AJ21" i="79"/>
  <c r="AL30" i="79"/>
  <c r="AL15" i="79"/>
  <c r="AJ15" i="79"/>
  <c r="AL24" i="79"/>
  <c r="AL27" i="79"/>
  <c r="AJ27" i="79"/>
  <c r="AL23" i="79"/>
  <c r="AL8" i="79"/>
  <c r="AJ8" i="79"/>
  <c r="AL14" i="79"/>
  <c r="AJ14" i="79"/>
  <c r="AL22" i="79"/>
  <c r="AJ22" i="79"/>
  <c r="AJ20" i="79"/>
  <c r="AL20" i="79"/>
  <c r="AL26" i="79"/>
  <c r="AL32" i="79"/>
  <c r="AJ32" i="79"/>
  <c r="AE56" i="79"/>
  <c r="AD56" i="79"/>
  <c r="AH56" i="79"/>
  <c r="AI56" i="79" s="1"/>
  <c r="AL56" i="79" s="1"/>
  <c r="AN17" i="78"/>
  <c r="AH9" i="79"/>
  <c r="AI9" i="79" s="1"/>
  <c r="AJ9" i="79" s="1"/>
  <c r="AH10" i="79"/>
  <c r="AI10" i="79" s="1"/>
  <c r="AJ10" i="79" s="1"/>
  <c r="W11" i="79"/>
  <c r="W12" i="79"/>
  <c r="AD25" i="79"/>
  <c r="AN25" i="79" s="1"/>
  <c r="AE26" i="79"/>
  <c r="AN26" i="79" s="1"/>
  <c r="U28" i="79"/>
  <c r="AH29" i="79"/>
  <c r="AI29" i="79" s="1"/>
  <c r="AL29" i="79" s="1"/>
  <c r="W30" i="79"/>
  <c r="AL46" i="79"/>
  <c r="AJ46" i="79"/>
  <c r="AL57" i="79"/>
  <c r="AJ57" i="79"/>
  <c r="AJ61" i="79"/>
  <c r="AL61" i="79"/>
  <c r="AJ73" i="79"/>
  <c r="AL73" i="79"/>
  <c r="AL90" i="79"/>
  <c r="AJ90" i="79"/>
  <c r="U8" i="79"/>
  <c r="AJ11" i="79"/>
  <c r="AJ12" i="79"/>
  <c r="U27" i="79"/>
  <c r="AH28" i="79"/>
  <c r="AI28" i="79" s="1"/>
  <c r="AL28" i="79" s="1"/>
  <c r="W29" i="79"/>
  <c r="AJ30" i="79"/>
  <c r="AE43" i="79"/>
  <c r="AL53" i="79"/>
  <c r="AJ53" i="79"/>
  <c r="AL65" i="79"/>
  <c r="AJ65" i="79"/>
  <c r="AJ85" i="79"/>
  <c r="AL85" i="79"/>
  <c r="AD21" i="79"/>
  <c r="AD22" i="79"/>
  <c r="U26" i="79"/>
  <c r="W28" i="79"/>
  <c r="AL45" i="79"/>
  <c r="AL48" i="79"/>
  <c r="W59" i="79"/>
  <c r="W71" i="79"/>
  <c r="AL77" i="79"/>
  <c r="AJ77" i="79"/>
  <c r="AE21" i="79"/>
  <c r="AE22" i="79"/>
  <c r="U25" i="79"/>
  <c r="W27" i="79"/>
  <c r="W34" i="79"/>
  <c r="AH43" i="79"/>
  <c r="AI43" i="79" s="1"/>
  <c r="AL43" i="79" s="1"/>
  <c r="AL64" i="79"/>
  <c r="AJ64" i="79"/>
  <c r="AN67" i="79"/>
  <c r="W83" i="79"/>
  <c r="AL89" i="79"/>
  <c r="AJ89" i="79"/>
  <c r="AE80" i="79"/>
  <c r="AD80" i="79"/>
  <c r="AH80" i="79"/>
  <c r="AI80" i="79" s="1"/>
  <c r="AL80" i="79" s="1"/>
  <c r="U23" i="79"/>
  <c r="U24" i="79"/>
  <c r="W26" i="79"/>
  <c r="AH38" i="79"/>
  <c r="AI38" i="79" s="1"/>
  <c r="AJ38" i="79" s="1"/>
  <c r="AE38" i="79"/>
  <c r="AN38" i="79" s="1"/>
  <c r="W40" i="79"/>
  <c r="AH41" i="79"/>
  <c r="AI41" i="79" s="1"/>
  <c r="AL41" i="79" s="1"/>
  <c r="AE41" i="79"/>
  <c r="AN41" i="79" s="1"/>
  <c r="AL52" i="79"/>
  <c r="AJ52" i="79"/>
  <c r="AL76" i="79"/>
  <c r="AJ76" i="79"/>
  <c r="U5" i="79"/>
  <c r="AN11" i="79"/>
  <c r="AD15" i="79"/>
  <c r="AD16" i="79"/>
  <c r="AE17" i="79"/>
  <c r="AN17" i="79" s="1"/>
  <c r="AE18" i="79"/>
  <c r="U21" i="79"/>
  <c r="U22" i="79"/>
  <c r="W25" i="79"/>
  <c r="AJ26" i="79"/>
  <c r="AN30" i="79"/>
  <c r="AD32" i="79"/>
  <c r="AL33" i="79"/>
  <c r="AH35" i="79"/>
  <c r="AI35" i="79" s="1"/>
  <c r="AJ35" i="79" s="1"/>
  <c r="AE35" i="79"/>
  <c r="AN35" i="79" s="1"/>
  <c r="U38" i="79"/>
  <c r="U41" i="79"/>
  <c r="AN48" i="79"/>
  <c r="AL59" i="79"/>
  <c r="AJ59" i="79"/>
  <c r="U69" i="79"/>
  <c r="AL71" i="79"/>
  <c r="AJ71" i="79"/>
  <c r="AL84" i="79"/>
  <c r="AL88" i="79"/>
  <c r="AJ88" i="79"/>
  <c r="AL81" i="79"/>
  <c r="AJ81" i="79"/>
  <c r="AN7" i="78"/>
  <c r="AE15" i="79"/>
  <c r="AE16" i="79"/>
  <c r="U19" i="79"/>
  <c r="U20" i="79"/>
  <c r="W23" i="79"/>
  <c r="W24" i="79"/>
  <c r="AE32" i="79"/>
  <c r="AJ42" i="79"/>
  <c r="AE44" i="79"/>
  <c r="AD44" i="79"/>
  <c r="AH44" i="79"/>
  <c r="AI44" i="79" s="1"/>
  <c r="AJ44" i="79" s="1"/>
  <c r="U57" i="79"/>
  <c r="AL63" i="79"/>
  <c r="AL75" i="79"/>
  <c r="U81" i="79"/>
  <c r="AJ5" i="79"/>
  <c r="U17" i="79"/>
  <c r="U18" i="79"/>
  <c r="W21" i="79"/>
  <c r="W22" i="79"/>
  <c r="AJ23" i="79"/>
  <c r="AJ24" i="79"/>
  <c r="U33" i="79"/>
  <c r="W35" i="79"/>
  <c r="W38" i="79"/>
  <c r="W41" i="79"/>
  <c r="U44" i="79"/>
  <c r="U45" i="79"/>
  <c r="W47" i="79"/>
  <c r="AL70" i="79"/>
  <c r="AJ70" i="79"/>
  <c r="AL83" i="79"/>
  <c r="AJ83" i="79"/>
  <c r="AN7" i="79"/>
  <c r="AD9" i="79"/>
  <c r="AN9" i="79" s="1"/>
  <c r="AD10" i="79"/>
  <c r="AN10" i="79" s="1"/>
  <c r="U15" i="79"/>
  <c r="U16" i="79"/>
  <c r="W19" i="79"/>
  <c r="W20" i="79"/>
  <c r="AD29" i="79"/>
  <c r="AN29" i="79" s="1"/>
  <c r="AE34" i="79"/>
  <c r="AN34" i="79" s="1"/>
  <c r="AL36" i="79"/>
  <c r="AE37" i="79"/>
  <c r="AN37" i="79" s="1"/>
  <c r="AE40" i="79"/>
  <c r="AN40" i="79" s="1"/>
  <c r="AJ50" i="79"/>
  <c r="AL58" i="79"/>
  <c r="AJ58" i="79"/>
  <c r="AL82" i="79"/>
  <c r="AJ82" i="79"/>
  <c r="AJ86" i="79"/>
  <c r="AJ49" i="79"/>
  <c r="AL49" i="79"/>
  <c r="AN18" i="78"/>
  <c r="W84" i="79"/>
  <c r="U82" i="79"/>
  <c r="W72" i="79"/>
  <c r="U70" i="79"/>
  <c r="W60" i="79"/>
  <c r="U58" i="79"/>
  <c r="W48" i="79"/>
  <c r="U46" i="79"/>
  <c r="W36" i="79"/>
  <c r="U34" i="79"/>
  <c r="W85" i="79"/>
  <c r="U83" i="79"/>
  <c r="W73" i="79"/>
  <c r="U71" i="79"/>
  <c r="W61" i="79"/>
  <c r="U59" i="79"/>
  <c r="W49" i="79"/>
  <c r="U47" i="79"/>
  <c r="W37" i="79"/>
  <c r="U35" i="79"/>
  <c r="W86" i="79"/>
  <c r="U84" i="79"/>
  <c r="W74" i="79"/>
  <c r="U72" i="79"/>
  <c r="W62" i="79"/>
  <c r="U60" i="79"/>
  <c r="W50" i="79"/>
  <c r="U48" i="79"/>
  <c r="W87" i="79"/>
  <c r="U85" i="79"/>
  <c r="W75" i="79"/>
  <c r="U73" i="79"/>
  <c r="W63" i="79"/>
  <c r="U61" i="79"/>
  <c r="W51" i="79"/>
  <c r="U49" i="79"/>
  <c r="W39" i="79"/>
  <c r="U37" i="79"/>
  <c r="W88" i="79"/>
  <c r="U86" i="79"/>
  <c r="W76" i="79"/>
  <c r="U74" i="79"/>
  <c r="W64" i="79"/>
  <c r="U62" i="79"/>
  <c r="W52" i="79"/>
  <c r="U50" i="79"/>
  <c r="W89" i="79"/>
  <c r="U87" i="79"/>
  <c r="W77" i="79"/>
  <c r="U75" i="79"/>
  <c r="W65" i="79"/>
  <c r="U63" i="79"/>
  <c r="W53" i="79"/>
  <c r="U51" i="79"/>
  <c r="W90" i="79"/>
  <c r="U88" i="79"/>
  <c r="W78" i="79"/>
  <c r="U76" i="79"/>
  <c r="W66" i="79"/>
  <c r="U64" i="79"/>
  <c r="W54" i="79"/>
  <c r="U52" i="79"/>
  <c r="W42" i="79"/>
  <c r="U40" i="79"/>
  <c r="W91" i="79"/>
  <c r="U89" i="79"/>
  <c r="W79" i="79"/>
  <c r="U77" i="79"/>
  <c r="W67" i="79"/>
  <c r="U65" i="79"/>
  <c r="W55" i="79"/>
  <c r="U53" i="79"/>
  <c r="W43" i="79"/>
  <c r="U90" i="79"/>
  <c r="W80" i="79"/>
  <c r="U78" i="79"/>
  <c r="W68" i="79"/>
  <c r="U66" i="79"/>
  <c r="W56" i="79"/>
  <c r="U54" i="79"/>
  <c r="U91" i="79"/>
  <c r="W81" i="79"/>
  <c r="U79" i="79"/>
  <c r="W69" i="79"/>
  <c r="U67" i="79"/>
  <c r="W57" i="79"/>
  <c r="U55" i="79"/>
  <c r="W45" i="79"/>
  <c r="U43" i="79"/>
  <c r="W82" i="79"/>
  <c r="U80" i="79"/>
  <c r="W70" i="79"/>
  <c r="U68" i="79"/>
  <c r="W58" i="79"/>
  <c r="U56" i="79"/>
  <c r="U13" i="79"/>
  <c r="U14" i="79"/>
  <c r="W17" i="79"/>
  <c r="W18" i="79"/>
  <c r="AD28" i="79"/>
  <c r="AN28" i="79" s="1"/>
  <c r="U31" i="79"/>
  <c r="W33" i="79"/>
  <c r="AJ34" i="79"/>
  <c r="AJ36" i="79"/>
  <c r="AJ37" i="79"/>
  <c r="AJ39" i="79"/>
  <c r="AL40" i="79"/>
  <c r="U42" i="79"/>
  <c r="W44" i="79"/>
  <c r="W46" i="79"/>
  <c r="AL62" i="79"/>
  <c r="AN63" i="79"/>
  <c r="AL74" i="79"/>
  <c r="AN75" i="79"/>
  <c r="U30" i="79"/>
  <c r="W32" i="79"/>
  <c r="U39" i="79"/>
  <c r="AN43" i="79"/>
  <c r="AN51" i="79"/>
  <c r="AE68" i="79"/>
  <c r="AD68" i="79"/>
  <c r="AH68" i="79"/>
  <c r="AI68" i="79" s="1"/>
  <c r="AL68" i="79" s="1"/>
  <c r="AN87" i="79"/>
  <c r="AD53" i="79"/>
  <c r="AN53" i="79" s="1"/>
  <c r="AE53" i="79"/>
  <c r="AE65" i="79"/>
  <c r="AN65" i="79" s="1"/>
  <c r="AE77" i="79"/>
  <c r="AN77" i="79" s="1"/>
  <c r="AE89" i="79"/>
  <c r="AN89" i="79" s="1"/>
  <c r="AH55" i="79"/>
  <c r="AI55" i="79" s="1"/>
  <c r="AJ55" i="79" s="1"/>
  <c r="AH67" i="79"/>
  <c r="AI67" i="79" s="1"/>
  <c r="AL67" i="79" s="1"/>
  <c r="AH79" i="79"/>
  <c r="AI79" i="79" s="1"/>
  <c r="AL79" i="79" s="1"/>
  <c r="AH91" i="79"/>
  <c r="AI91" i="79" s="1"/>
  <c r="AL91" i="79" s="1"/>
  <c r="AD50" i="79"/>
  <c r="AN60" i="79"/>
  <c r="AD62" i="79"/>
  <c r="AN72" i="79"/>
  <c r="AD74" i="79"/>
  <c r="AD86" i="79"/>
  <c r="AD49" i="79"/>
  <c r="AN49" i="79" s="1"/>
  <c r="AE50" i="79"/>
  <c r="AD61" i="79"/>
  <c r="AN61" i="79" s="1"/>
  <c r="AE62" i="79"/>
  <c r="AD73" i="79"/>
  <c r="AN73" i="79" s="1"/>
  <c r="AE74" i="79"/>
  <c r="AD85" i="79"/>
  <c r="AN85" i="79" s="1"/>
  <c r="AE86" i="79"/>
  <c r="AJ54" i="79"/>
  <c r="AJ66" i="79"/>
  <c r="AJ78" i="79"/>
  <c r="AN57" i="79"/>
  <c r="AN69" i="79"/>
  <c r="AN81" i="79"/>
  <c r="AE47" i="79"/>
  <c r="AN47" i="79" s="1"/>
  <c r="AN56" i="79"/>
  <c r="AE59" i="79"/>
  <c r="AN59" i="79" s="1"/>
  <c r="AE71" i="79"/>
  <c r="AN71" i="79" s="1"/>
  <c r="AN80" i="79"/>
  <c r="AJ51" i="79"/>
  <c r="AJ63" i="79"/>
  <c r="AJ75" i="79"/>
  <c r="AJ87" i="79"/>
  <c r="AN91" i="79"/>
  <c r="AN54" i="79"/>
  <c r="AN78" i="79"/>
  <c r="A14" i="78"/>
  <c r="K28" i="68" s="1"/>
  <c r="AD16" i="78"/>
  <c r="AD5" i="78"/>
  <c r="AE11" i="78"/>
  <c r="AE16" i="78"/>
  <c r="AD15" i="78"/>
  <c r="AD20" i="78"/>
  <c r="AE23" i="78"/>
  <c r="AN23" i="78" s="1"/>
  <c r="H28" i="68"/>
  <c r="AE15" i="78"/>
  <c r="AL16" i="78"/>
  <c r="AE20" i="78"/>
  <c r="AN8" i="78"/>
  <c r="AD10" i="78"/>
  <c r="AD19" i="78"/>
  <c r="AD22" i="78"/>
  <c r="AE10" i="78"/>
  <c r="AE19" i="78"/>
  <c r="AE22" i="78"/>
  <c r="AL8" i="78"/>
  <c r="AJ8" i="78"/>
  <c r="AL20" i="78"/>
  <c r="AJ20" i="78"/>
  <c r="AJ13" i="78"/>
  <c r="AL13" i="78"/>
  <c r="AL15" i="78"/>
  <c r="AJ10" i="78"/>
  <c r="AL10" i="78"/>
  <c r="AJ14" i="78"/>
  <c r="AL14" i="78"/>
  <c r="AL19" i="78"/>
  <c r="AJ19" i="78"/>
  <c r="AL22" i="78"/>
  <c r="AJ22" i="78"/>
  <c r="AJ11" i="78"/>
  <c r="AL11" i="78"/>
  <c r="AL7" i="78"/>
  <c r="AJ7" i="78"/>
  <c r="AJ12" i="78"/>
  <c r="AL12" i="78"/>
  <c r="AL18" i="78"/>
  <c r="AJ18" i="78"/>
  <c r="AL5" i="78"/>
  <c r="AJ5" i="78"/>
  <c r="AJ9" i="78"/>
  <c r="AL9" i="78"/>
  <c r="AL17" i="78"/>
  <c r="AJ17" i="78"/>
  <c r="AL21" i="78"/>
  <c r="AJ21" i="78"/>
  <c r="W8" i="78"/>
  <c r="AM13" i="78"/>
  <c r="U6" i="78"/>
  <c r="AH6" i="78"/>
  <c r="AI6" i="78" s="1"/>
  <c r="AJ6" i="78" s="1"/>
  <c r="W7" i="78"/>
  <c r="AM12" i="78"/>
  <c r="U23" i="78"/>
  <c r="U24" i="78"/>
  <c r="U5" i="78"/>
  <c r="AM9" i="78"/>
  <c r="AM10" i="78"/>
  <c r="U21" i="78"/>
  <c r="U22" i="78"/>
  <c r="AH23" i="78"/>
  <c r="AI23" i="78" s="1"/>
  <c r="AL23" i="78" s="1"/>
  <c r="AH24" i="78"/>
  <c r="AI24" i="78" s="1"/>
  <c r="AL24" i="78" s="1"/>
  <c r="W6" i="78"/>
  <c r="AD13" i="78"/>
  <c r="AD14" i="78"/>
  <c r="U19" i="78"/>
  <c r="U20" i="78"/>
  <c r="W23" i="78"/>
  <c r="W24" i="78"/>
  <c r="W5" i="78"/>
  <c r="AD11" i="78"/>
  <c r="AD12" i="78"/>
  <c r="AE13" i="78"/>
  <c r="AE14" i="78"/>
  <c r="U17" i="78"/>
  <c r="U18" i="78"/>
  <c r="W21" i="78"/>
  <c r="W22" i="78"/>
  <c r="U15" i="78"/>
  <c r="U16" i="78"/>
  <c r="W19" i="78"/>
  <c r="W20" i="78"/>
  <c r="U13" i="78"/>
  <c r="U14" i="78"/>
  <c r="W17" i="78"/>
  <c r="W18" i="78"/>
  <c r="AN6" i="78"/>
  <c r="U11" i="78"/>
  <c r="U12" i="78"/>
  <c r="W15" i="78"/>
  <c r="W16" i="78"/>
  <c r="U9" i="78"/>
  <c r="U10" i="78"/>
  <c r="W13" i="78"/>
  <c r="W14" i="78"/>
  <c r="AJ15" i="78"/>
  <c r="AJ16" i="78"/>
  <c r="AN24" i="78"/>
  <c r="W11" i="78"/>
  <c r="W12" i="78"/>
  <c r="U8" i="78"/>
  <c r="W9" i="78"/>
  <c r="T49" i="57"/>
  <c r="AE49" i="57" s="1"/>
  <c r="V49" i="57"/>
  <c r="Y49" i="57"/>
  <c r="AF49" i="57"/>
  <c r="AG49" i="57" s="1"/>
  <c r="AK49" i="57"/>
  <c r="AM49" i="57"/>
  <c r="T50" i="57"/>
  <c r="AD50" i="57" s="1"/>
  <c r="V50" i="57"/>
  <c r="Y50" i="57"/>
  <c r="AE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 s="1"/>
  <c r="AK52" i="57"/>
  <c r="T53" i="57"/>
  <c r="AD53" i="57" s="1"/>
  <c r="V53" i="57"/>
  <c r="Y53" i="57"/>
  <c r="AF53" i="57"/>
  <c r="AG53" i="57" s="1"/>
  <c r="AK53" i="57"/>
  <c r="T54" i="57"/>
  <c r="AD54" i="57" s="1"/>
  <c r="V54" i="57"/>
  <c r="Y54" i="57"/>
  <c r="AF54" i="57"/>
  <c r="AG54" i="57" s="1"/>
  <c r="AK54" i="57"/>
  <c r="AM54" i="57"/>
  <c r="T55" i="57"/>
  <c r="AD55" i="57" s="1"/>
  <c r="V55" i="57"/>
  <c r="Y55" i="57"/>
  <c r="AF55" i="57"/>
  <c r="AG55" i="57" s="1"/>
  <c r="AK55" i="57"/>
  <c r="AM55" i="57"/>
  <c r="T56" i="57"/>
  <c r="AD56" i="57" s="1"/>
  <c r="V56" i="57"/>
  <c r="Y56" i="57"/>
  <c r="AF56" i="57"/>
  <c r="AG56" i="57" s="1"/>
  <c r="AH56" i="57"/>
  <c r="AI56" i="57" s="1"/>
  <c r="AK56" i="57"/>
  <c r="AM56" i="57"/>
  <c r="T57" i="57"/>
  <c r="AE57" i="57" s="1"/>
  <c r="V57" i="57"/>
  <c r="Y57" i="57"/>
  <c r="AF57" i="57"/>
  <c r="AG57" i="57" s="1"/>
  <c r="AK57" i="57"/>
  <c r="AM57" i="57"/>
  <c r="T58" i="57"/>
  <c r="AD58" i="57" s="1"/>
  <c r="V58" i="57"/>
  <c r="Y58" i="57"/>
  <c r="AE58" i="57"/>
  <c r="AF58" i="57"/>
  <c r="AG58" i="57"/>
  <c r="AK58" i="57"/>
  <c r="AM58" i="57"/>
  <c r="T59" i="57"/>
  <c r="AD59" i="57" s="1"/>
  <c r="V59" i="57"/>
  <c r="Y59" i="57"/>
  <c r="AF59" i="57"/>
  <c r="AG59" i="57" s="1"/>
  <c r="AK59" i="57"/>
  <c r="AM59" i="57"/>
  <c r="T60" i="57"/>
  <c r="AE60" i="57" s="1"/>
  <c r="V60" i="57"/>
  <c r="Y60" i="57"/>
  <c r="AD60" i="57"/>
  <c r="AF60" i="57"/>
  <c r="AG60" i="57"/>
  <c r="AK60" i="57"/>
  <c r="AM60" i="57"/>
  <c r="T61" i="57"/>
  <c r="V61" i="57"/>
  <c r="Y61" i="57"/>
  <c r="AD61" i="57"/>
  <c r="AE61" i="57"/>
  <c r="AF61" i="57"/>
  <c r="AG61" i="57" s="1"/>
  <c r="AH61" i="57"/>
  <c r="AI61" i="57" s="1"/>
  <c r="AK61" i="57"/>
  <c r="AM61" i="57"/>
  <c r="T62" i="57"/>
  <c r="AH62" i="57" s="1"/>
  <c r="AI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 s="1"/>
  <c r="AK63" i="57"/>
  <c r="AM63" i="57"/>
  <c r="T64" i="57"/>
  <c r="AD64" i="57" s="1"/>
  <c r="V64" i="57"/>
  <c r="Y64" i="57"/>
  <c r="AE64" i="57"/>
  <c r="AF64" i="57"/>
  <c r="AG64" i="57"/>
  <c r="AK64" i="57"/>
  <c r="AM64" i="57"/>
  <c r="T65" i="57"/>
  <c r="AE65" i="57" s="1"/>
  <c r="V65" i="57"/>
  <c r="Y65" i="57"/>
  <c r="AF65" i="57"/>
  <c r="AG65" i="57" s="1"/>
  <c r="AK65" i="57"/>
  <c r="AM65" i="57"/>
  <c r="T66" i="57"/>
  <c r="AD66" i="57" s="1"/>
  <c r="V66" i="57"/>
  <c r="Y66" i="57"/>
  <c r="AE66" i="57"/>
  <c r="AF66" i="57"/>
  <c r="AG66" i="57" s="1"/>
  <c r="AK66" i="57"/>
  <c r="AM66" i="57"/>
  <c r="T67" i="57"/>
  <c r="AD67" i="57" s="1"/>
  <c r="V67" i="57"/>
  <c r="Y67" i="57"/>
  <c r="AF67" i="57"/>
  <c r="AG67" i="57" s="1"/>
  <c r="AK67" i="57"/>
  <c r="AM67" i="57"/>
  <c r="T68" i="57"/>
  <c r="AD68" i="57" s="1"/>
  <c r="V68" i="57"/>
  <c r="Y68" i="57"/>
  <c r="AF68" i="57"/>
  <c r="AG68" i="57" s="1"/>
  <c r="AH68" i="57"/>
  <c r="AI68" i="57" s="1"/>
  <c r="AK68" i="57"/>
  <c r="AM68" i="57"/>
  <c r="T69" i="57"/>
  <c r="V69" i="57"/>
  <c r="Y69" i="57"/>
  <c r="AD69" i="57"/>
  <c r="AE69" i="57"/>
  <c r="AF69" i="57"/>
  <c r="AG69" i="57"/>
  <c r="AH69" i="57"/>
  <c r="AI69" i="57" s="1"/>
  <c r="AK69" i="57"/>
  <c r="AM69" i="57"/>
  <c r="T70" i="57"/>
  <c r="AH70" i="57" s="1"/>
  <c r="AI70" i="57" s="1"/>
  <c r="V70" i="57"/>
  <c r="Y70" i="57"/>
  <c r="AE70" i="57"/>
  <c r="AF70" i="57"/>
  <c r="AG70" i="57" s="1"/>
  <c r="AK70" i="57"/>
  <c r="AM70" i="57"/>
  <c r="T71" i="57"/>
  <c r="AD71" i="57" s="1"/>
  <c r="V71" i="57"/>
  <c r="Y71" i="57"/>
  <c r="AF71" i="57"/>
  <c r="AG71" i="57" s="1"/>
  <c r="AK71" i="57"/>
  <c r="AM71" i="57"/>
  <c r="T72" i="57"/>
  <c r="AE72" i="57" s="1"/>
  <c r="V72" i="57"/>
  <c r="Y72" i="57"/>
  <c r="AF72" i="57"/>
  <c r="AG72" i="57" s="1"/>
  <c r="AK72" i="57"/>
  <c r="AM72" i="57"/>
  <c r="T73" i="57"/>
  <c r="V73" i="57"/>
  <c r="Y73" i="57"/>
  <c r="AD73" i="57"/>
  <c r="AE73" i="57"/>
  <c r="AF73" i="57"/>
  <c r="AG73" i="57" s="1"/>
  <c r="AH73" i="57"/>
  <c r="AI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 s="1"/>
  <c r="AJ75" i="57" s="1"/>
  <c r="AK75" i="57"/>
  <c r="AM75" i="57"/>
  <c r="T76" i="57"/>
  <c r="AD76" i="57" s="1"/>
  <c r="V76" i="57"/>
  <c r="Y76" i="57"/>
  <c r="AE76" i="57"/>
  <c r="AF76" i="57"/>
  <c r="AG76" i="57" s="1"/>
  <c r="AK76" i="57"/>
  <c r="AM76" i="57"/>
  <c r="T77" i="57"/>
  <c r="V77" i="57"/>
  <c r="Y77" i="57"/>
  <c r="AD77" i="57"/>
  <c r="AE77" i="57"/>
  <c r="AF77" i="57"/>
  <c r="AG77" i="57" s="1"/>
  <c r="AH77" i="57"/>
  <c r="AI77" i="57" s="1"/>
  <c r="AK77" i="57"/>
  <c r="AM77" i="57"/>
  <c r="T78" i="57"/>
  <c r="AD78" i="57" s="1"/>
  <c r="V78" i="57"/>
  <c r="Y78" i="57"/>
  <c r="AF78" i="57"/>
  <c r="AG78" i="57" s="1"/>
  <c r="AK78" i="57"/>
  <c r="AM78" i="57"/>
  <c r="T79" i="57"/>
  <c r="AD79" i="57" s="1"/>
  <c r="V79" i="57"/>
  <c r="Y79" i="57"/>
  <c r="AF79" i="57"/>
  <c r="AG79" i="57" s="1"/>
  <c r="AK79" i="57"/>
  <c r="AM79" i="57"/>
  <c r="T80" i="57"/>
  <c r="AD80" i="57" s="1"/>
  <c r="V80" i="57"/>
  <c r="Y80" i="57"/>
  <c r="AF80" i="57"/>
  <c r="AG80" i="57" s="1"/>
  <c r="AK80" i="57"/>
  <c r="AM80" i="57"/>
  <c r="T81" i="57"/>
  <c r="AH81" i="57" s="1"/>
  <c r="AI81" i="57" s="1"/>
  <c r="V81" i="57"/>
  <c r="Y81" i="57"/>
  <c r="AF81" i="57"/>
  <c r="AG81" i="57" s="1"/>
  <c r="AK81" i="57"/>
  <c r="AM81" i="57"/>
  <c r="T82" i="57"/>
  <c r="AH82" i="57" s="1"/>
  <c r="AI82" i="57" s="1"/>
  <c r="V82" i="57"/>
  <c r="Y82" i="57"/>
  <c r="AF82" i="57"/>
  <c r="AG82" i="57" s="1"/>
  <c r="AK82" i="57"/>
  <c r="AM82" i="57"/>
  <c r="T83" i="57"/>
  <c r="AD83" i="57" s="1"/>
  <c r="V83" i="57"/>
  <c r="Y83" i="57"/>
  <c r="AF83" i="57"/>
  <c r="AG83" i="57" s="1"/>
  <c r="AK83" i="57"/>
  <c r="AM83" i="57"/>
  <c r="T84" i="57"/>
  <c r="AE84" i="57" s="1"/>
  <c r="V84" i="57"/>
  <c r="Y84" i="57"/>
  <c r="AF84" i="57"/>
  <c r="AG84" i="57"/>
  <c r="AK84" i="57"/>
  <c r="AM84" i="57"/>
  <c r="T85" i="57"/>
  <c r="AE85" i="57" s="1"/>
  <c r="V85" i="57"/>
  <c r="Y85" i="57"/>
  <c r="AF85" i="57"/>
  <c r="AG85" i="57" s="1"/>
  <c r="AK85" i="57"/>
  <c r="AM85" i="57"/>
  <c r="T86" i="57"/>
  <c r="AH86" i="57" s="1"/>
  <c r="AI86" i="57" s="1"/>
  <c r="V86" i="57"/>
  <c r="Y86" i="57"/>
  <c r="AF86" i="57"/>
  <c r="AG86" i="57" s="1"/>
  <c r="AK86" i="57"/>
  <c r="AM86" i="57"/>
  <c r="T87" i="57"/>
  <c r="AH87" i="57" s="1"/>
  <c r="AI87" i="57" s="1"/>
  <c r="V87" i="57"/>
  <c r="Y87" i="57"/>
  <c r="AF87" i="57"/>
  <c r="AG87" i="57"/>
  <c r="AK87" i="57"/>
  <c r="AM87" i="57"/>
  <c r="T88" i="57"/>
  <c r="V88" i="57"/>
  <c r="Y88" i="57"/>
  <c r="AD88" i="57"/>
  <c r="AE88" i="57"/>
  <c r="AF88" i="57"/>
  <c r="AG88" i="57"/>
  <c r="AH88" i="57"/>
  <c r="AI88" i="57" s="1"/>
  <c r="AK88" i="57"/>
  <c r="AM88" i="57"/>
  <c r="AE82" i="57" l="1"/>
  <c r="AH76" i="57"/>
  <c r="AI76" i="57" s="1"/>
  <c r="AJ69" i="57"/>
  <c r="AD65" i="57"/>
  <c r="AN65" i="57" s="1"/>
  <c r="AH58" i="57"/>
  <c r="AI58" i="57" s="1"/>
  <c r="AD57" i="57"/>
  <c r="AE54" i="57"/>
  <c r="AN62" i="79"/>
  <c r="AL10" i="79"/>
  <c r="AH80" i="57"/>
  <c r="AI80" i="57" s="1"/>
  <c r="AD82" i="57"/>
  <c r="AE81" i="57"/>
  <c r="AH85" i="57"/>
  <c r="AI85" i="57" s="1"/>
  <c r="AD85" i="57"/>
  <c r="AD84" i="57"/>
  <c r="AD81" i="57"/>
  <c r="AN81" i="57" s="1"/>
  <c r="AE78" i="57"/>
  <c r="AD72" i="57"/>
  <c r="AD70" i="57"/>
  <c r="AH65" i="57"/>
  <c r="AI65" i="57" s="1"/>
  <c r="AL65" i="57" s="1"/>
  <c r="AJ61" i="57"/>
  <c r="AL58" i="57"/>
  <c r="AJ69" i="79"/>
  <c r="AN68" i="79"/>
  <c r="AN18" i="79"/>
  <c r="AJ13" i="79"/>
  <c r="AJ87" i="57"/>
  <c r="AJ88" i="57"/>
  <c r="AH64" i="57"/>
  <c r="AI64" i="57" s="1"/>
  <c r="AH57" i="57"/>
  <c r="AI57" i="57" s="1"/>
  <c r="AL55" i="79"/>
  <c r="AN5" i="79"/>
  <c r="AO5" i="82"/>
  <c r="A22" i="82"/>
  <c r="AP5" i="82"/>
  <c r="A24" i="82"/>
  <c r="AN44" i="79"/>
  <c r="AN82" i="57"/>
  <c r="AN70" i="57"/>
  <c r="AN15" i="79"/>
  <c r="AN50" i="79"/>
  <c r="AN15" i="78"/>
  <c r="AN86" i="79"/>
  <c r="AN22" i="78"/>
  <c r="AJ76" i="57"/>
  <c r="AJ58" i="57"/>
  <c r="AL88" i="57"/>
  <c r="AL80" i="57"/>
  <c r="AL81" i="57"/>
  <c r="AL68" i="57"/>
  <c r="AL56" i="57"/>
  <c r="AL69" i="57"/>
  <c r="S28" i="68"/>
  <c r="AJ56" i="79"/>
  <c r="AJ43" i="79"/>
  <c r="AN32" i="79"/>
  <c r="AN74" i="79"/>
  <c r="T31" i="68"/>
  <c r="E31" i="2" s="1"/>
  <c r="AN22" i="79"/>
  <c r="AN21" i="79"/>
  <c r="AN58" i="57"/>
  <c r="AN20" i="78"/>
  <c r="AN16" i="79"/>
  <c r="AJ79" i="79"/>
  <c r="AL35" i="79"/>
  <c r="AL9" i="79"/>
  <c r="AN61" i="57"/>
  <c r="AN19" i="78"/>
  <c r="AJ28" i="79"/>
  <c r="AN77" i="57"/>
  <c r="AN16" i="78"/>
  <c r="AJ80" i="79"/>
  <c r="AL44" i="79"/>
  <c r="AJ41" i="79"/>
  <c r="AL38" i="79"/>
  <c r="AJ91" i="79"/>
  <c r="AJ67" i="79"/>
  <c r="A16" i="79"/>
  <c r="F31" i="68" s="1"/>
  <c r="AJ29" i="79"/>
  <c r="AJ68" i="79"/>
  <c r="AN11" i="78"/>
  <c r="AN14" i="78"/>
  <c r="AL6" i="78"/>
  <c r="AN5" i="78"/>
  <c r="T28" i="68"/>
  <c r="AN10" i="78"/>
  <c r="A16" i="78"/>
  <c r="F28" i="68" s="1"/>
  <c r="AN84" i="57"/>
  <c r="AN76" i="57"/>
  <c r="AN12" i="78"/>
  <c r="AJ24" i="78"/>
  <c r="AN78" i="57"/>
  <c r="AJ23" i="78"/>
  <c r="AN85" i="57"/>
  <c r="AN13" i="78"/>
  <c r="AN72" i="57"/>
  <c r="AN64" i="57"/>
  <c r="AN9" i="78"/>
  <c r="AN88" i="57"/>
  <c r="AN69" i="57"/>
  <c r="AN66" i="57"/>
  <c r="AN73" i="57"/>
  <c r="AM52" i="57"/>
  <c r="AM53" i="57"/>
  <c r="AH53" i="57"/>
  <c r="AI53" i="57" s="1"/>
  <c r="AM50" i="57"/>
  <c r="AN50" i="57" s="1"/>
  <c r="AH49" i="57"/>
  <c r="AI49" i="57" s="1"/>
  <c r="AJ49" i="57" s="1"/>
  <c r="AE52" i="57"/>
  <c r="AH52" i="57"/>
  <c r="AI52" i="57" s="1"/>
  <c r="AL52" i="57" s="1"/>
  <c r="AE53" i="57"/>
  <c r="AH50" i="57"/>
  <c r="AI50" i="57" s="1"/>
  <c r="AL50" i="57" s="1"/>
  <c r="AD49" i="57"/>
  <c r="AN49" i="57" s="1"/>
  <c r="AJ57" i="57"/>
  <c r="AL57" i="57"/>
  <c r="AJ74" i="57"/>
  <c r="AL74" i="57"/>
  <c r="AJ80" i="57"/>
  <c r="AJ65" i="57"/>
  <c r="AJ51" i="57"/>
  <c r="AL51" i="57"/>
  <c r="AJ62" i="57"/>
  <c r="AL62" i="57"/>
  <c r="AJ77" i="57"/>
  <c r="AL77" i="57"/>
  <c r="AJ64" i="57"/>
  <c r="AJ85" i="57"/>
  <c r="AJ68" i="57"/>
  <c r="AJ53" i="57"/>
  <c r="AL53" i="57"/>
  <c r="AN60" i="57"/>
  <c r="AN54" i="57"/>
  <c r="AJ56" i="57"/>
  <c r="AL73" i="57"/>
  <c r="AN57" i="57"/>
  <c r="AL76" i="57"/>
  <c r="AJ63" i="57"/>
  <c r="AJ81" i="57"/>
  <c r="AJ82" i="57"/>
  <c r="AL82" i="57"/>
  <c r="AJ86" i="57"/>
  <c r="AL86" i="57"/>
  <c r="AJ70" i="57"/>
  <c r="AL70" i="57"/>
  <c r="AE87" i="57"/>
  <c r="AD86" i="57"/>
  <c r="AH78" i="57"/>
  <c r="AI78" i="57" s="1"/>
  <c r="AL78" i="57" s="1"/>
  <c r="AE75" i="57"/>
  <c r="AD74" i="57"/>
  <c r="AH66" i="57"/>
  <c r="AI66" i="57" s="1"/>
  <c r="AL66" i="57" s="1"/>
  <c r="AE63" i="57"/>
  <c r="AD62" i="57"/>
  <c r="AH54" i="57"/>
  <c r="AI54" i="57" s="1"/>
  <c r="AL54" i="57" s="1"/>
  <c r="AE51" i="57"/>
  <c r="AE74" i="57"/>
  <c r="AE62" i="57"/>
  <c r="AD87" i="57"/>
  <c r="AN87" i="57" s="1"/>
  <c r="AH79" i="57"/>
  <c r="AI79" i="57" s="1"/>
  <c r="AL79" i="57" s="1"/>
  <c r="AD75" i="57"/>
  <c r="AH67" i="57"/>
  <c r="AI67" i="57" s="1"/>
  <c r="AL67" i="57" s="1"/>
  <c r="AD63" i="57"/>
  <c r="AH55" i="57"/>
  <c r="AI55" i="57" s="1"/>
  <c r="AL55" i="57" s="1"/>
  <c r="AD51" i="57"/>
  <c r="AL85" i="57"/>
  <c r="AL61" i="57"/>
  <c r="AE79" i="57"/>
  <c r="AN79" i="57" s="1"/>
  <c r="AE67" i="57"/>
  <c r="AN67" i="57" s="1"/>
  <c r="AE55" i="57"/>
  <c r="AN55" i="57" s="1"/>
  <c r="AE86" i="57"/>
  <c r="AL87" i="57"/>
  <c r="AH83" i="57"/>
  <c r="AI83" i="57" s="1"/>
  <c r="AJ83" i="57" s="1"/>
  <c r="AE80" i="57"/>
  <c r="AN80" i="57" s="1"/>
  <c r="AL75" i="57"/>
  <c r="AJ73" i="57"/>
  <c r="AH71" i="57"/>
  <c r="AI71" i="57" s="1"/>
  <c r="AJ71" i="57" s="1"/>
  <c r="AE68" i="57"/>
  <c r="AN68" i="57" s="1"/>
  <c r="AL63" i="57"/>
  <c r="AH59" i="57"/>
  <c r="AI59" i="57" s="1"/>
  <c r="AJ59" i="57" s="1"/>
  <c r="AE56" i="57"/>
  <c r="AN56" i="57" s="1"/>
  <c r="AH84" i="57"/>
  <c r="AI84" i="57" s="1"/>
  <c r="AJ84" i="57" s="1"/>
  <c r="AH72" i="57"/>
  <c r="AI72" i="57" s="1"/>
  <c r="AJ72" i="57" s="1"/>
  <c r="AL64" i="57"/>
  <c r="AH60" i="57"/>
  <c r="AI60" i="57" s="1"/>
  <c r="AL60" i="57" s="1"/>
  <c r="AE71" i="57"/>
  <c r="AN71" i="57" s="1"/>
  <c r="AE59" i="57"/>
  <c r="AN59" i="57" s="1"/>
  <c r="AE83" i="57"/>
  <c r="AN83" i="57" s="1"/>
  <c r="A6" i="34"/>
  <c r="P16" i="68"/>
  <c r="L16" i="68"/>
  <c r="T25" i="77"/>
  <c r="AD25" i="77" s="1"/>
  <c r="V25" i="77"/>
  <c r="Y25" i="77"/>
  <c r="AF25" i="77"/>
  <c r="AG25" i="77" s="1"/>
  <c r="AK25" i="77"/>
  <c r="AM25" i="77"/>
  <c r="T26" i="77"/>
  <c r="AH26" i="77" s="1"/>
  <c r="AI26" i="77" s="1"/>
  <c r="V26" i="77"/>
  <c r="Y26" i="77"/>
  <c r="AF26" i="77"/>
  <c r="AG26" i="77" s="1"/>
  <c r="AK26" i="77"/>
  <c r="AM26" i="77"/>
  <c r="T27" i="77"/>
  <c r="V27" i="77"/>
  <c r="Y27" i="77"/>
  <c r="AD27" i="77"/>
  <c r="AE27" i="77"/>
  <c r="AF27" i="77"/>
  <c r="AG27" i="77" s="1"/>
  <c r="AH27" i="77"/>
  <c r="AI27" i="77" s="1"/>
  <c r="AK27" i="77"/>
  <c r="AM27" i="77"/>
  <c r="T28" i="77"/>
  <c r="AD28" i="77" s="1"/>
  <c r="V28" i="77"/>
  <c r="Y28" i="77"/>
  <c r="AF28" i="77"/>
  <c r="AG28" i="77" s="1"/>
  <c r="AH28" i="77"/>
  <c r="AI28" i="77" s="1"/>
  <c r="AK28" i="77"/>
  <c r="AM28" i="77"/>
  <c r="T29" i="77"/>
  <c r="AD29" i="77" s="1"/>
  <c r="V29" i="77"/>
  <c r="Y29" i="77"/>
  <c r="AF29" i="77"/>
  <c r="AG29" i="77" s="1"/>
  <c r="AK29" i="77"/>
  <c r="AM29" i="77"/>
  <c r="T30" i="77"/>
  <c r="V30" i="77"/>
  <c r="Y30" i="77"/>
  <c r="AD30" i="77"/>
  <c r="AE30" i="77"/>
  <c r="AF30" i="77"/>
  <c r="AG30" i="77" s="1"/>
  <c r="AH30" i="77"/>
  <c r="AI30" i="77" s="1"/>
  <c r="AK30" i="77"/>
  <c r="AM30" i="77"/>
  <c r="T31" i="77"/>
  <c r="AD31" i="77" s="1"/>
  <c r="V31" i="77"/>
  <c r="Y31" i="77"/>
  <c r="AF31" i="77"/>
  <c r="AG31" i="77" s="1"/>
  <c r="AH31" i="77"/>
  <c r="AI31" i="77" s="1"/>
  <c r="AK31" i="77"/>
  <c r="AM31" i="77"/>
  <c r="T32" i="77"/>
  <c r="AE32" i="77" s="1"/>
  <c r="V32" i="77"/>
  <c r="Y32" i="77"/>
  <c r="AD32" i="77"/>
  <c r="AF32" i="77"/>
  <c r="AG32" i="77" s="1"/>
  <c r="AK32" i="77"/>
  <c r="AM32" i="77"/>
  <c r="T33" i="77"/>
  <c r="AH33" i="77" s="1"/>
  <c r="AI33" i="77" s="1"/>
  <c r="V33" i="77"/>
  <c r="Y33" i="77"/>
  <c r="AE33" i="77"/>
  <c r="AF33" i="77"/>
  <c r="AG33" i="77" s="1"/>
  <c r="AK33" i="77"/>
  <c r="AM33" i="77"/>
  <c r="T34" i="77"/>
  <c r="AD34" i="77" s="1"/>
  <c r="V34" i="77"/>
  <c r="Y34" i="77"/>
  <c r="AE34" i="77"/>
  <c r="AF34" i="77"/>
  <c r="AG34" i="77" s="1"/>
  <c r="AK34" i="77"/>
  <c r="AM34" i="77"/>
  <c r="T35" i="77"/>
  <c r="AD35" i="77" s="1"/>
  <c r="V35" i="77"/>
  <c r="Y35" i="77"/>
  <c r="AF35" i="77"/>
  <c r="AG35" i="77" s="1"/>
  <c r="AK35" i="77"/>
  <c r="AM35" i="77"/>
  <c r="T36" i="77"/>
  <c r="V36" i="77"/>
  <c r="Y36" i="77"/>
  <c r="AD36" i="77"/>
  <c r="AE36" i="77"/>
  <c r="AF36" i="77"/>
  <c r="AG36" i="77" s="1"/>
  <c r="AH36" i="77"/>
  <c r="AI36" i="77" s="1"/>
  <c r="AK36" i="77"/>
  <c r="AM36" i="77"/>
  <c r="T37" i="77"/>
  <c r="AD37" i="77" s="1"/>
  <c r="V37" i="77"/>
  <c r="Y37" i="77"/>
  <c r="AF37" i="77"/>
  <c r="AG37" i="77" s="1"/>
  <c r="AH37" i="77"/>
  <c r="AI37" i="77" s="1"/>
  <c r="AK37" i="77"/>
  <c r="AM37" i="77"/>
  <c r="T38" i="77"/>
  <c r="AH38" i="77" s="1"/>
  <c r="AI38" i="77" s="1"/>
  <c r="V38" i="77"/>
  <c r="Y38" i="77"/>
  <c r="AF38" i="77"/>
  <c r="AG38" i="77" s="1"/>
  <c r="AK38" i="77"/>
  <c r="AM38" i="77"/>
  <c r="T39" i="77"/>
  <c r="V39" i="77"/>
  <c r="Y39" i="77"/>
  <c r="AD39" i="77"/>
  <c r="AE39" i="77"/>
  <c r="AF39" i="77"/>
  <c r="AG39" i="77" s="1"/>
  <c r="AH39" i="77"/>
  <c r="AI39" i="77" s="1"/>
  <c r="AK39" i="77"/>
  <c r="AM39" i="77"/>
  <c r="T40" i="77"/>
  <c r="AD40" i="77" s="1"/>
  <c r="V40" i="77"/>
  <c r="Y40" i="77"/>
  <c r="AE40" i="77"/>
  <c r="AF40" i="77"/>
  <c r="AG40" i="77" s="1"/>
  <c r="AH40" i="77"/>
  <c r="AI40" i="77" s="1"/>
  <c r="AK40" i="77"/>
  <c r="AM40" i="77"/>
  <c r="T41" i="77"/>
  <c r="AD41" i="77" s="1"/>
  <c r="V41" i="77"/>
  <c r="Y41" i="77"/>
  <c r="AF41" i="77"/>
  <c r="AG41" i="77" s="1"/>
  <c r="AK41" i="77"/>
  <c r="AM41" i="77"/>
  <c r="T42" i="77"/>
  <c r="AH42" i="77" s="1"/>
  <c r="AI42" i="77" s="1"/>
  <c r="V42" i="77"/>
  <c r="Y42" i="77"/>
  <c r="AE42" i="77"/>
  <c r="AF42" i="77"/>
  <c r="AG42" i="77" s="1"/>
  <c r="AK42" i="77"/>
  <c r="AM42" i="77"/>
  <c r="T43" i="77"/>
  <c r="AD43" i="77" s="1"/>
  <c r="V43" i="77"/>
  <c r="Y43" i="77"/>
  <c r="AF43" i="77"/>
  <c r="AG43" i="77" s="1"/>
  <c r="AH43" i="77"/>
  <c r="AI43" i="77" s="1"/>
  <c r="AK43" i="77"/>
  <c r="AM43" i="77"/>
  <c r="T44" i="77"/>
  <c r="AE44" i="77" s="1"/>
  <c r="V44" i="77"/>
  <c r="Y44" i="77"/>
  <c r="AF44" i="77"/>
  <c r="AG44" i="77" s="1"/>
  <c r="AK44" i="77"/>
  <c r="AM44" i="77"/>
  <c r="T45" i="77"/>
  <c r="AH45" i="77" s="1"/>
  <c r="AI45" i="77" s="1"/>
  <c r="V45" i="77"/>
  <c r="Y45" i="77"/>
  <c r="AE45" i="77"/>
  <c r="AF45" i="77"/>
  <c r="AG45" i="77" s="1"/>
  <c r="AK45" i="77"/>
  <c r="AM45" i="77"/>
  <c r="T46" i="77"/>
  <c r="AD46" i="77" s="1"/>
  <c r="V46" i="77"/>
  <c r="Y46" i="77"/>
  <c r="AF46" i="77"/>
  <c r="AG46" i="77" s="1"/>
  <c r="AK46" i="77"/>
  <c r="AM46" i="77"/>
  <c r="T47" i="77"/>
  <c r="AD47" i="77" s="1"/>
  <c r="V47" i="77"/>
  <c r="Y47" i="77"/>
  <c r="AF47" i="77"/>
  <c r="AG47" i="77" s="1"/>
  <c r="AK47" i="77"/>
  <c r="AM47" i="77"/>
  <c r="T48" i="77"/>
  <c r="V48" i="77"/>
  <c r="Y48" i="77"/>
  <c r="AD48" i="77"/>
  <c r="AE48" i="77"/>
  <c r="AF48" i="77"/>
  <c r="AG48" i="77" s="1"/>
  <c r="AH48" i="77"/>
  <c r="AI48" i="77" s="1"/>
  <c r="AK48" i="77"/>
  <c r="AM48" i="77"/>
  <c r="T49" i="77"/>
  <c r="AD49" i="77" s="1"/>
  <c r="V49" i="77"/>
  <c r="Y49" i="77"/>
  <c r="AE49" i="77"/>
  <c r="AF49" i="77"/>
  <c r="AG49" i="77" s="1"/>
  <c r="AH49" i="77"/>
  <c r="AI49" i="77" s="1"/>
  <c r="AK49" i="77"/>
  <c r="AM49" i="77"/>
  <c r="T50" i="77"/>
  <c r="V50" i="77"/>
  <c r="Y50" i="77"/>
  <c r="AF50" i="77"/>
  <c r="AG50" i="77" s="1"/>
  <c r="AK50" i="77"/>
  <c r="AM50" i="77"/>
  <c r="T51" i="77"/>
  <c r="AH51" i="77" s="1"/>
  <c r="AI51" i="77" s="1"/>
  <c r="V51" i="77"/>
  <c r="Y51" i="77"/>
  <c r="AE51" i="77"/>
  <c r="AF51" i="77"/>
  <c r="AG51" i="77" s="1"/>
  <c r="AK51" i="77"/>
  <c r="AM51" i="77"/>
  <c r="T52" i="77"/>
  <c r="AD52" i="77" s="1"/>
  <c r="V52" i="77"/>
  <c r="Y52" i="77"/>
  <c r="AE52" i="77"/>
  <c r="AF52" i="77"/>
  <c r="AG52" i="77" s="1"/>
  <c r="AK52" i="77"/>
  <c r="AM52" i="77"/>
  <c r="AK24" i="77"/>
  <c r="AF24" i="77"/>
  <c r="Y24" i="77"/>
  <c r="V24" i="77"/>
  <c r="T24" i="77"/>
  <c r="AD24" i="77" s="1"/>
  <c r="AM23" i="77"/>
  <c r="AK23" i="77"/>
  <c r="AF23" i="77"/>
  <c r="AG23" i="77" s="1"/>
  <c r="Y23" i="77"/>
  <c r="V23" i="77"/>
  <c r="T23" i="77"/>
  <c r="AD23" i="77" s="1"/>
  <c r="AM22" i="77"/>
  <c r="AK22" i="77"/>
  <c r="AF22" i="77"/>
  <c r="AG22" i="77" s="1"/>
  <c r="Y22" i="77"/>
  <c r="V22" i="77"/>
  <c r="T22" i="77"/>
  <c r="AH22" i="77" s="1"/>
  <c r="AI22" i="77" s="1"/>
  <c r="AK21" i="77"/>
  <c r="AF21" i="77"/>
  <c r="AG21" i="77" s="1"/>
  <c r="Y21" i="77"/>
  <c r="V21" i="77"/>
  <c r="T21" i="77"/>
  <c r="AH21" i="77" s="1"/>
  <c r="AI21" i="77" s="1"/>
  <c r="AK20" i="77"/>
  <c r="AF20" i="77"/>
  <c r="AG20" i="77" s="1"/>
  <c r="Y20" i="77"/>
  <c r="V20" i="77"/>
  <c r="T20" i="77"/>
  <c r="AH20" i="77" s="1"/>
  <c r="AI20" i="77" s="1"/>
  <c r="AK19" i="77"/>
  <c r="AF19" i="77"/>
  <c r="AG19" i="77" s="1"/>
  <c r="Y19" i="77"/>
  <c r="V19" i="77"/>
  <c r="T19" i="77"/>
  <c r="AH19" i="77" s="1"/>
  <c r="AI19" i="77" s="1"/>
  <c r="AK18" i="77"/>
  <c r="AF18" i="77"/>
  <c r="AG18" i="77" s="1"/>
  <c r="Y18" i="77"/>
  <c r="V18" i="77"/>
  <c r="T18" i="77"/>
  <c r="AH18" i="77" s="1"/>
  <c r="AI18" i="77" s="1"/>
  <c r="AM17" i="77"/>
  <c r="AK17" i="77"/>
  <c r="AF17" i="77"/>
  <c r="AG17" i="77" s="1"/>
  <c r="Y17" i="77"/>
  <c r="V17" i="77"/>
  <c r="T17" i="77"/>
  <c r="AD17" i="77" s="1"/>
  <c r="AK16" i="77"/>
  <c r="AF16" i="77"/>
  <c r="Y16" i="77"/>
  <c r="V16" i="77"/>
  <c r="T16" i="77"/>
  <c r="AD16" i="77" s="1"/>
  <c r="AK15" i="77"/>
  <c r="AF15" i="77"/>
  <c r="Y15" i="77"/>
  <c r="V15" i="77"/>
  <c r="T15" i="77"/>
  <c r="AK14" i="77"/>
  <c r="AF14" i="77"/>
  <c r="AG14" i="77" s="1"/>
  <c r="Y14" i="77"/>
  <c r="V14" i="77"/>
  <c r="T14" i="77"/>
  <c r="AH14" i="77" s="1"/>
  <c r="AI14" i="77" s="1"/>
  <c r="AM13" i="77"/>
  <c r="AK13" i="77"/>
  <c r="AF13" i="77"/>
  <c r="AG13" i="77" s="1"/>
  <c r="Y13" i="77"/>
  <c r="V13" i="77"/>
  <c r="T13" i="77"/>
  <c r="AH13" i="77" s="1"/>
  <c r="AI13" i="77" s="1"/>
  <c r="AK12" i="77"/>
  <c r="AF12" i="77"/>
  <c r="AG12" i="77" s="1"/>
  <c r="Y12" i="77"/>
  <c r="V12" i="77"/>
  <c r="T12" i="77"/>
  <c r="AH12" i="77" s="1"/>
  <c r="AI12" i="77" s="1"/>
  <c r="A12" i="77"/>
  <c r="J16" i="68" s="1"/>
  <c r="AM11" i="77"/>
  <c r="AK11" i="77"/>
  <c r="AF11" i="77"/>
  <c r="AG11" i="77" s="1"/>
  <c r="Y11" i="77"/>
  <c r="V11" i="77"/>
  <c r="T11" i="77"/>
  <c r="AH11" i="77" s="1"/>
  <c r="AI11" i="77" s="1"/>
  <c r="AK10" i="77"/>
  <c r="AF10" i="77"/>
  <c r="AG10" i="77" s="1"/>
  <c r="Y10" i="77"/>
  <c r="V10" i="77"/>
  <c r="T10" i="77"/>
  <c r="AH10" i="77" s="1"/>
  <c r="AI10" i="77" s="1"/>
  <c r="A10" i="77"/>
  <c r="AK9" i="77"/>
  <c r="AF9" i="77"/>
  <c r="AG9" i="77" s="1"/>
  <c r="Y9" i="77"/>
  <c r="V9" i="77"/>
  <c r="T9" i="77"/>
  <c r="AH9" i="77" s="1"/>
  <c r="AI9" i="77" s="1"/>
  <c r="AK8" i="77"/>
  <c r="AF8" i="77"/>
  <c r="AG8" i="77" s="1"/>
  <c r="Y8" i="77"/>
  <c r="V8" i="77"/>
  <c r="T8" i="77"/>
  <c r="AH8" i="77" s="1"/>
  <c r="AI8" i="77" s="1"/>
  <c r="AK7" i="77"/>
  <c r="AF7" i="77"/>
  <c r="AG7" i="77" s="1"/>
  <c r="Y7" i="77"/>
  <c r="V7" i="77"/>
  <c r="T7" i="77"/>
  <c r="AM7" i="77" s="1"/>
  <c r="A6" i="77"/>
  <c r="F1" i="77"/>
  <c r="AM91" i="76"/>
  <c r="AK91" i="76"/>
  <c r="AF91" i="76"/>
  <c r="AG91" i="76" s="1"/>
  <c r="Y91" i="76"/>
  <c r="V91" i="76"/>
  <c r="T91" i="76"/>
  <c r="AD91" i="76" s="1"/>
  <c r="AM90" i="76"/>
  <c r="AK90" i="76"/>
  <c r="AF90" i="76"/>
  <c r="AG90" i="76" s="1"/>
  <c r="Y90" i="76"/>
  <c r="V90" i="76"/>
  <c r="T90" i="76"/>
  <c r="AE90" i="76" s="1"/>
  <c r="AM89" i="76"/>
  <c r="AK89" i="76"/>
  <c r="AF89" i="76"/>
  <c r="AG89" i="76" s="1"/>
  <c r="Y89" i="76"/>
  <c r="V89" i="76"/>
  <c r="T89" i="76"/>
  <c r="AM88" i="76"/>
  <c r="AK88" i="76"/>
  <c r="AF88" i="76"/>
  <c r="AG88" i="76" s="1"/>
  <c r="Y88" i="76"/>
  <c r="V88" i="76"/>
  <c r="T88" i="76"/>
  <c r="AM87" i="76"/>
  <c r="AK87" i="76"/>
  <c r="AH87" i="76"/>
  <c r="AI87" i="76" s="1"/>
  <c r="AF87" i="76"/>
  <c r="AG87" i="76" s="1"/>
  <c r="AD87" i="76"/>
  <c r="Y87" i="76"/>
  <c r="V87" i="76"/>
  <c r="T87" i="76"/>
  <c r="AE87" i="76" s="1"/>
  <c r="AM86" i="76"/>
  <c r="AK86" i="76"/>
  <c r="AF86" i="76"/>
  <c r="AG86" i="76" s="1"/>
  <c r="AD86" i="76"/>
  <c r="Y86" i="76"/>
  <c r="V86" i="76"/>
  <c r="T86" i="76"/>
  <c r="AE86" i="76" s="1"/>
  <c r="AM85" i="76"/>
  <c r="AK85" i="76"/>
  <c r="AF85" i="76"/>
  <c r="AG85" i="76" s="1"/>
  <c r="AE85" i="76"/>
  <c r="Y85" i="76"/>
  <c r="V85" i="76"/>
  <c r="T85" i="76"/>
  <c r="AH85" i="76" s="1"/>
  <c r="AI85" i="76" s="1"/>
  <c r="AM84" i="76"/>
  <c r="AK84" i="76"/>
  <c r="AF84" i="76"/>
  <c r="AG84" i="76" s="1"/>
  <c r="Y84" i="76"/>
  <c r="V84" i="76"/>
  <c r="T84" i="76"/>
  <c r="AH84" i="76" s="1"/>
  <c r="AI84" i="76" s="1"/>
  <c r="AM83" i="76"/>
  <c r="AK83" i="76"/>
  <c r="AF83" i="76"/>
  <c r="AG83" i="76" s="1"/>
  <c r="AD83" i="76"/>
  <c r="Y83" i="76"/>
  <c r="V83" i="76"/>
  <c r="T83" i="76"/>
  <c r="AH83" i="76" s="1"/>
  <c r="AI83" i="76" s="1"/>
  <c r="AM82" i="76"/>
  <c r="AK82" i="76"/>
  <c r="AF82" i="76"/>
  <c r="AG82" i="76" s="1"/>
  <c r="Y82" i="76"/>
  <c r="V82" i="76"/>
  <c r="T82" i="76"/>
  <c r="AD82" i="76" s="1"/>
  <c r="AM81" i="76"/>
  <c r="AK81" i="76"/>
  <c r="AH81" i="76"/>
  <c r="AI81" i="76" s="1"/>
  <c r="AF81" i="76"/>
  <c r="AG81" i="76" s="1"/>
  <c r="AD81" i="76"/>
  <c r="Y81" i="76"/>
  <c r="V81" i="76"/>
  <c r="T81" i="76"/>
  <c r="AE81" i="76" s="1"/>
  <c r="AM80" i="76"/>
  <c r="AK80" i="76"/>
  <c r="AF80" i="76"/>
  <c r="AG80" i="76" s="1"/>
  <c r="Y80" i="76"/>
  <c r="V80" i="76"/>
  <c r="T80" i="76"/>
  <c r="AM79" i="76"/>
  <c r="AK79" i="76"/>
  <c r="AF79" i="76"/>
  <c r="AG79" i="76" s="1"/>
  <c r="Y79" i="76"/>
  <c r="V79" i="76"/>
  <c r="T79" i="76"/>
  <c r="AD79" i="76" s="1"/>
  <c r="AM78" i="76"/>
  <c r="AK78" i="76"/>
  <c r="AF78" i="76"/>
  <c r="AG78" i="76" s="1"/>
  <c r="Y78" i="76"/>
  <c r="V78" i="76"/>
  <c r="T78" i="76"/>
  <c r="AE78" i="76" s="1"/>
  <c r="AM77" i="76"/>
  <c r="AK77" i="76"/>
  <c r="AF77" i="76"/>
  <c r="AG77" i="76" s="1"/>
  <c r="Y77" i="76"/>
  <c r="V77" i="76"/>
  <c r="T77" i="76"/>
  <c r="AM76" i="76"/>
  <c r="AK76" i="76"/>
  <c r="AF76" i="76"/>
  <c r="AG76" i="76" s="1"/>
  <c r="Y76" i="76"/>
  <c r="V76" i="76"/>
  <c r="T76" i="76"/>
  <c r="AE76" i="76" s="1"/>
  <c r="AM75" i="76"/>
  <c r="AK75" i="76"/>
  <c r="AH75" i="76"/>
  <c r="AI75" i="76" s="1"/>
  <c r="AF75" i="76"/>
  <c r="AG75" i="76" s="1"/>
  <c r="Y75" i="76"/>
  <c r="V75" i="76"/>
  <c r="T75" i="76"/>
  <c r="AE75" i="76" s="1"/>
  <c r="AM74" i="76"/>
  <c r="AK74" i="76"/>
  <c r="AH74" i="76"/>
  <c r="AI74" i="76" s="1"/>
  <c r="AF74" i="76"/>
  <c r="AG74" i="76" s="1"/>
  <c r="Y74" i="76"/>
  <c r="V74" i="76"/>
  <c r="T74" i="76"/>
  <c r="AE74" i="76" s="1"/>
  <c r="AM73" i="76"/>
  <c r="AK73" i="76"/>
  <c r="AF73" i="76"/>
  <c r="AG73" i="76" s="1"/>
  <c r="Y73" i="76"/>
  <c r="V73" i="76"/>
  <c r="T73" i="76"/>
  <c r="AH73" i="76" s="1"/>
  <c r="AI73" i="76" s="1"/>
  <c r="AM72" i="76"/>
  <c r="AK72" i="76"/>
  <c r="AF72" i="76"/>
  <c r="AG72" i="76" s="1"/>
  <c r="Y72" i="76"/>
  <c r="V72" i="76"/>
  <c r="T72" i="76"/>
  <c r="AH72" i="76" s="1"/>
  <c r="AI72" i="76" s="1"/>
  <c r="AM71" i="76"/>
  <c r="AK71" i="76"/>
  <c r="AF71" i="76"/>
  <c r="AG71" i="76" s="1"/>
  <c r="AD71" i="76"/>
  <c r="Y71" i="76"/>
  <c r="V71" i="76"/>
  <c r="T71" i="76"/>
  <c r="AH71" i="76" s="1"/>
  <c r="AI71" i="76" s="1"/>
  <c r="AM70" i="76"/>
  <c r="AK70" i="76"/>
  <c r="AF70" i="76"/>
  <c r="AG70" i="76" s="1"/>
  <c r="AD70" i="76"/>
  <c r="Y70" i="76"/>
  <c r="V70" i="76"/>
  <c r="T70" i="76"/>
  <c r="AH70" i="76" s="1"/>
  <c r="AI70" i="76" s="1"/>
  <c r="AM69" i="76"/>
  <c r="AK69" i="76"/>
  <c r="AF69" i="76"/>
  <c r="AG69" i="76" s="1"/>
  <c r="Y69" i="76"/>
  <c r="V69" i="76"/>
  <c r="T69" i="76"/>
  <c r="AD69" i="76" s="1"/>
  <c r="AM68" i="76"/>
  <c r="AK68" i="76"/>
  <c r="AF68" i="76"/>
  <c r="AG68" i="76" s="1"/>
  <c r="Y68" i="76"/>
  <c r="V68" i="76"/>
  <c r="T68" i="76"/>
  <c r="AM67" i="76"/>
  <c r="AK67" i="76"/>
  <c r="AF67" i="76"/>
  <c r="AG67" i="76" s="1"/>
  <c r="AE67" i="76"/>
  <c r="Y67" i="76"/>
  <c r="V67" i="76"/>
  <c r="T67" i="76"/>
  <c r="AD67" i="76" s="1"/>
  <c r="AK66" i="76"/>
  <c r="AF66" i="76"/>
  <c r="AG66" i="76" s="1"/>
  <c r="Y66" i="76"/>
  <c r="V66" i="76"/>
  <c r="T66" i="76"/>
  <c r="AM66" i="76" s="1"/>
  <c r="AK65" i="76"/>
  <c r="AF65" i="76"/>
  <c r="AG65" i="76" s="1"/>
  <c r="Y65" i="76"/>
  <c r="V65" i="76"/>
  <c r="T65" i="76"/>
  <c r="AK64" i="76"/>
  <c r="AF64" i="76"/>
  <c r="AG64" i="76" s="1"/>
  <c r="Y64" i="76"/>
  <c r="V64" i="76"/>
  <c r="T64" i="76"/>
  <c r="AE64" i="76" s="1"/>
  <c r="AM63" i="76"/>
  <c r="AK63" i="76"/>
  <c r="AH63" i="76"/>
  <c r="AI63" i="76" s="1"/>
  <c r="AF63" i="76"/>
  <c r="AG63" i="76" s="1"/>
  <c r="Y63" i="76"/>
  <c r="V63" i="76"/>
  <c r="T63" i="76"/>
  <c r="AE63" i="76" s="1"/>
  <c r="AM62" i="76"/>
  <c r="AK62" i="76"/>
  <c r="AH62" i="76"/>
  <c r="AI62" i="76" s="1"/>
  <c r="AF62" i="76"/>
  <c r="AG62" i="76" s="1"/>
  <c r="Y62" i="76"/>
  <c r="V62" i="76"/>
  <c r="T62" i="76"/>
  <c r="AE62" i="76" s="1"/>
  <c r="AM61" i="76"/>
  <c r="AK61" i="76"/>
  <c r="AF61" i="76"/>
  <c r="AG61" i="76" s="1"/>
  <c r="Y61" i="76"/>
  <c r="V61" i="76"/>
  <c r="T61" i="76"/>
  <c r="AH61" i="76" s="1"/>
  <c r="AI61" i="76" s="1"/>
  <c r="AM60" i="76"/>
  <c r="AK60" i="76"/>
  <c r="AF60" i="76"/>
  <c r="AG60" i="76" s="1"/>
  <c r="Y60" i="76"/>
  <c r="V60" i="76"/>
  <c r="T60" i="76"/>
  <c r="AH60" i="76" s="1"/>
  <c r="AI60" i="76" s="1"/>
  <c r="AM59" i="76"/>
  <c r="AK59" i="76"/>
  <c r="AF59" i="76"/>
  <c r="AG59" i="76" s="1"/>
  <c r="Y59" i="76"/>
  <c r="V59" i="76"/>
  <c r="T59" i="76"/>
  <c r="AH59" i="76" s="1"/>
  <c r="AI59" i="76" s="1"/>
  <c r="AK58" i="76"/>
  <c r="AF58" i="76"/>
  <c r="AG58" i="76" s="1"/>
  <c r="Y58" i="76"/>
  <c r="V58" i="76"/>
  <c r="T58" i="76"/>
  <c r="AM58" i="76" s="1"/>
  <c r="AM57" i="76"/>
  <c r="AK57" i="76"/>
  <c r="AF57" i="76"/>
  <c r="AG57" i="76" s="1"/>
  <c r="Y57" i="76"/>
  <c r="V57" i="76"/>
  <c r="T57" i="76"/>
  <c r="AH57" i="76" s="1"/>
  <c r="AI57" i="76" s="1"/>
  <c r="AK56" i="76"/>
  <c r="AF56" i="76"/>
  <c r="AG56" i="76" s="1"/>
  <c r="Y56" i="76"/>
  <c r="V56" i="76"/>
  <c r="T56" i="76"/>
  <c r="AM55" i="76"/>
  <c r="AK55" i="76"/>
  <c r="AF55" i="76"/>
  <c r="AG55" i="76" s="1"/>
  <c r="Y55" i="76"/>
  <c r="V55" i="76"/>
  <c r="T55" i="76"/>
  <c r="AD55" i="76" s="1"/>
  <c r="AM54" i="76"/>
  <c r="AK54" i="76"/>
  <c r="AF54" i="76"/>
  <c r="AG54" i="76" s="1"/>
  <c r="Y54" i="76"/>
  <c r="V54" i="76"/>
  <c r="T54" i="76"/>
  <c r="AE54" i="76" s="1"/>
  <c r="AK53" i="76"/>
  <c r="AG53" i="76"/>
  <c r="AF53" i="76"/>
  <c r="Y53" i="76"/>
  <c r="V53" i="76"/>
  <c r="T53" i="76"/>
  <c r="AK52" i="76"/>
  <c r="AF52" i="76"/>
  <c r="AG52" i="76" s="1"/>
  <c r="Y52" i="76"/>
  <c r="V52" i="76"/>
  <c r="T52" i="76"/>
  <c r="AE52" i="76" s="1"/>
  <c r="AM51" i="76"/>
  <c r="AK51" i="76"/>
  <c r="AF51" i="76"/>
  <c r="AG51" i="76" s="1"/>
  <c r="Y51" i="76"/>
  <c r="V51" i="76"/>
  <c r="T51" i="76"/>
  <c r="AE51" i="76" s="1"/>
  <c r="AK50" i="76"/>
  <c r="AF50" i="76"/>
  <c r="AG50" i="76" s="1"/>
  <c r="AD50" i="76"/>
  <c r="Y50" i="76"/>
  <c r="V50" i="76"/>
  <c r="T50" i="76"/>
  <c r="AE50" i="76" s="1"/>
  <c r="AM49" i="76"/>
  <c r="AK49" i="76"/>
  <c r="AF49" i="76"/>
  <c r="AG49" i="76" s="1"/>
  <c r="Y49" i="76"/>
  <c r="V49" i="76"/>
  <c r="T49" i="76"/>
  <c r="AH49" i="76" s="1"/>
  <c r="AI49" i="76" s="1"/>
  <c r="AK48" i="76"/>
  <c r="AF48" i="76"/>
  <c r="AG48" i="76" s="1"/>
  <c r="Y48" i="76"/>
  <c r="V48" i="76"/>
  <c r="T48" i="76"/>
  <c r="AM48" i="76" s="1"/>
  <c r="AM47" i="76"/>
  <c r="AK47" i="76"/>
  <c r="AF47" i="76"/>
  <c r="AG47" i="76" s="1"/>
  <c r="Y47" i="76"/>
  <c r="V47" i="76"/>
  <c r="T47" i="76"/>
  <c r="AH47" i="76" s="1"/>
  <c r="AI47" i="76" s="1"/>
  <c r="AK46" i="76"/>
  <c r="AF46" i="76"/>
  <c r="AG46" i="76" s="1"/>
  <c r="Y46" i="76"/>
  <c r="V46" i="76"/>
  <c r="T46" i="76"/>
  <c r="AE46" i="76" s="1"/>
  <c r="AM45" i="76"/>
  <c r="AK45" i="76"/>
  <c r="AF45" i="76"/>
  <c r="AG45" i="76" s="1"/>
  <c r="Y45" i="76"/>
  <c r="V45" i="76"/>
  <c r="T45" i="76"/>
  <c r="AE45" i="76" s="1"/>
  <c r="AK44" i="76"/>
  <c r="AF44" i="76"/>
  <c r="AG44" i="76" s="1"/>
  <c r="Y44" i="76"/>
  <c r="V44" i="76"/>
  <c r="T44" i="76"/>
  <c r="AH44" i="76" s="1"/>
  <c r="AI44" i="76" s="1"/>
  <c r="AM43" i="76"/>
  <c r="AK43" i="76"/>
  <c r="AF43" i="76"/>
  <c r="AG43" i="76" s="1"/>
  <c r="AE43" i="76"/>
  <c r="Y43" i="76"/>
  <c r="V43" i="76"/>
  <c r="T43" i="76"/>
  <c r="AD43" i="76" s="1"/>
  <c r="AK42" i="76"/>
  <c r="AF42" i="76"/>
  <c r="AG42" i="76" s="1"/>
  <c r="Y42" i="76"/>
  <c r="V42" i="76"/>
  <c r="T42" i="76"/>
  <c r="AH42" i="76" s="1"/>
  <c r="AI42" i="76" s="1"/>
  <c r="AK41" i="76"/>
  <c r="AF41" i="76"/>
  <c r="AG41" i="76" s="1"/>
  <c r="Y41" i="76"/>
  <c r="V41" i="76"/>
  <c r="T41" i="76"/>
  <c r="AE41" i="76" s="1"/>
  <c r="AM40" i="76"/>
  <c r="AK40" i="76"/>
  <c r="AF40" i="76"/>
  <c r="AG40" i="76" s="1"/>
  <c r="AD40" i="76"/>
  <c r="Y40" i="76"/>
  <c r="V40" i="76"/>
  <c r="T40" i="76"/>
  <c r="AH40" i="76" s="1"/>
  <c r="AI40" i="76" s="1"/>
  <c r="AM39" i="76"/>
  <c r="AK39" i="76"/>
  <c r="AF39" i="76"/>
  <c r="AG39" i="76" s="1"/>
  <c r="Y39" i="76"/>
  <c r="V39" i="76"/>
  <c r="T39" i="76"/>
  <c r="AH39" i="76" s="1"/>
  <c r="AI39" i="76" s="1"/>
  <c r="AK38" i="76"/>
  <c r="AF38" i="76"/>
  <c r="AG38" i="76" s="1"/>
  <c r="AD38" i="76"/>
  <c r="Y38" i="76"/>
  <c r="V38" i="76"/>
  <c r="T38" i="76"/>
  <c r="AH38" i="76" s="1"/>
  <c r="AI38" i="76" s="1"/>
  <c r="AK37" i="76"/>
  <c r="AF37" i="76"/>
  <c r="AG37" i="76" s="1"/>
  <c r="Y37" i="76"/>
  <c r="V37" i="76"/>
  <c r="T37" i="76"/>
  <c r="AM37" i="76" s="1"/>
  <c r="AK36" i="76"/>
  <c r="AF36" i="76"/>
  <c r="AG36" i="76" s="1"/>
  <c r="Y36" i="76"/>
  <c r="V36" i="76"/>
  <c r="T36" i="76"/>
  <c r="AH36" i="76" s="1"/>
  <c r="AI36" i="76" s="1"/>
  <c r="AM35" i="76"/>
  <c r="AK35" i="76"/>
  <c r="AF35" i="76"/>
  <c r="AG35" i="76" s="1"/>
  <c r="Y35" i="76"/>
  <c r="V35" i="76"/>
  <c r="T35" i="76"/>
  <c r="AH35" i="76" s="1"/>
  <c r="AI35" i="76" s="1"/>
  <c r="AM34" i="76"/>
  <c r="AK34" i="76"/>
  <c r="AF34" i="76"/>
  <c r="AG34" i="76" s="1"/>
  <c r="Y34" i="76"/>
  <c r="V34" i="76"/>
  <c r="T34" i="76"/>
  <c r="AE34" i="76" s="1"/>
  <c r="AM33" i="76"/>
  <c r="AK33" i="76"/>
  <c r="AF33" i="76"/>
  <c r="AG33" i="76" s="1"/>
  <c r="AD33" i="76"/>
  <c r="Y33" i="76"/>
  <c r="V33" i="76"/>
  <c r="T33" i="76"/>
  <c r="AH33" i="76" s="1"/>
  <c r="AI33" i="76" s="1"/>
  <c r="AK32" i="76"/>
  <c r="AF32" i="76"/>
  <c r="AG32" i="76" s="1"/>
  <c r="Y32" i="76"/>
  <c r="V32" i="76"/>
  <c r="T32" i="76"/>
  <c r="AM32" i="76" s="1"/>
  <c r="AM31" i="76"/>
  <c r="AK31" i="76"/>
  <c r="AF31" i="76"/>
  <c r="AG31" i="76" s="1"/>
  <c r="Y31" i="76"/>
  <c r="V31" i="76"/>
  <c r="T31" i="76"/>
  <c r="AH31" i="76" s="1"/>
  <c r="AI31" i="76" s="1"/>
  <c r="AM30" i="76"/>
  <c r="AK30" i="76"/>
  <c r="AF30" i="76"/>
  <c r="AG30" i="76" s="1"/>
  <c r="Y30" i="76"/>
  <c r="V30" i="76"/>
  <c r="T30" i="76"/>
  <c r="AH30" i="76" s="1"/>
  <c r="AI30" i="76" s="1"/>
  <c r="AM29" i="76"/>
  <c r="AK29" i="76"/>
  <c r="AF29" i="76"/>
  <c r="AG29" i="76" s="1"/>
  <c r="Y29" i="76"/>
  <c r="V29" i="76"/>
  <c r="T29" i="76"/>
  <c r="AH29" i="76" s="1"/>
  <c r="AI29" i="76" s="1"/>
  <c r="AM28" i="76"/>
  <c r="AK28" i="76"/>
  <c r="AF28" i="76"/>
  <c r="AG28" i="76" s="1"/>
  <c r="Y28" i="76"/>
  <c r="V28" i="76"/>
  <c r="T28" i="76"/>
  <c r="AH28" i="76" s="1"/>
  <c r="AI28" i="76" s="1"/>
  <c r="AM27" i="76"/>
  <c r="AK27" i="76"/>
  <c r="AF27" i="76"/>
  <c r="AG27" i="76" s="1"/>
  <c r="AD27" i="76"/>
  <c r="Y27" i="76"/>
  <c r="V27" i="76"/>
  <c r="T27" i="76"/>
  <c r="AH27" i="76" s="1"/>
  <c r="AI27" i="76" s="1"/>
  <c r="AM26" i="76"/>
  <c r="AK26" i="76"/>
  <c r="AF26" i="76"/>
  <c r="AG26" i="76" s="1"/>
  <c r="Y26" i="76"/>
  <c r="V26" i="76"/>
  <c r="T26" i="76"/>
  <c r="AH26" i="76" s="1"/>
  <c r="AI26" i="76" s="1"/>
  <c r="AK25" i="76"/>
  <c r="AF25" i="76"/>
  <c r="AG25" i="76" s="1"/>
  <c r="Y25" i="76"/>
  <c r="V25" i="76"/>
  <c r="T25" i="76"/>
  <c r="AE25" i="76" s="1"/>
  <c r="AM24" i="76"/>
  <c r="AK24" i="76"/>
  <c r="AF24" i="76"/>
  <c r="AG24" i="76" s="1"/>
  <c r="Y24" i="76"/>
  <c r="V24" i="76"/>
  <c r="T24" i="76"/>
  <c r="AD24" i="76" s="1"/>
  <c r="AM23" i="76"/>
  <c r="AK23" i="76"/>
  <c r="AF23" i="76"/>
  <c r="AG23" i="76" s="1"/>
  <c r="AE23" i="76"/>
  <c r="Y23" i="76"/>
  <c r="V23" i="76"/>
  <c r="T23" i="76"/>
  <c r="AD23" i="76" s="1"/>
  <c r="AM22" i="76"/>
  <c r="AK22" i="76"/>
  <c r="AF22" i="76"/>
  <c r="AG22" i="76" s="1"/>
  <c r="Y22" i="76"/>
  <c r="V22" i="76"/>
  <c r="T22" i="76"/>
  <c r="AK21" i="76"/>
  <c r="AF21" i="76"/>
  <c r="AG21" i="76" s="1"/>
  <c r="Y21" i="76"/>
  <c r="V21" i="76"/>
  <c r="T21" i="76"/>
  <c r="AK20" i="76"/>
  <c r="AF20" i="76"/>
  <c r="AG20" i="76" s="1"/>
  <c r="Y20" i="76"/>
  <c r="V20" i="76"/>
  <c r="T20" i="76"/>
  <c r="AD20" i="76" s="1"/>
  <c r="AK19" i="76"/>
  <c r="AF19" i="76"/>
  <c r="AG19" i="76" s="1"/>
  <c r="AE19" i="76"/>
  <c r="Y19" i="76"/>
  <c r="V19" i="76"/>
  <c r="T19" i="76"/>
  <c r="AD19" i="76" s="1"/>
  <c r="AK18" i="76"/>
  <c r="AH18" i="76"/>
  <c r="AI18" i="76" s="1"/>
  <c r="AF18" i="76"/>
  <c r="AG18" i="76" s="1"/>
  <c r="AL18" i="76" s="1"/>
  <c r="AD18" i="76"/>
  <c r="Y18" i="76"/>
  <c r="V18" i="76"/>
  <c r="T18" i="76"/>
  <c r="AM18" i="76" s="1"/>
  <c r="AM17" i="76"/>
  <c r="AK17" i="76"/>
  <c r="AF17" i="76"/>
  <c r="AG17" i="76" s="1"/>
  <c r="Y17" i="76"/>
  <c r="V17" i="76"/>
  <c r="T17" i="76"/>
  <c r="AD17" i="76" s="1"/>
  <c r="AK16" i="76"/>
  <c r="AF16" i="76"/>
  <c r="AG16" i="76" s="1"/>
  <c r="Y16" i="76"/>
  <c r="V16" i="76"/>
  <c r="T16" i="76"/>
  <c r="AM16" i="76" s="1"/>
  <c r="AK15" i="76"/>
  <c r="AF15" i="76"/>
  <c r="AG15" i="76" s="1"/>
  <c r="Y15" i="76"/>
  <c r="V15" i="76"/>
  <c r="T15" i="76"/>
  <c r="AM15" i="76" s="1"/>
  <c r="AK14" i="76"/>
  <c r="AF14" i="76"/>
  <c r="AG14" i="76" s="1"/>
  <c r="Y14" i="76"/>
  <c r="V14" i="76"/>
  <c r="T14" i="76"/>
  <c r="AM14" i="76" s="1"/>
  <c r="AK13" i="76"/>
  <c r="AF13" i="76"/>
  <c r="AG13" i="76" s="1"/>
  <c r="Y13" i="76"/>
  <c r="V13" i="76"/>
  <c r="T13" i="76"/>
  <c r="AM13" i="76" s="1"/>
  <c r="AM12" i="76"/>
  <c r="AK12" i="76"/>
  <c r="AF12" i="76"/>
  <c r="AG12" i="76" s="1"/>
  <c r="AD12" i="76"/>
  <c r="Y12" i="76"/>
  <c r="V12" i="76"/>
  <c r="T12" i="76"/>
  <c r="AH12" i="76" s="1"/>
  <c r="AI12" i="76" s="1"/>
  <c r="A12" i="76"/>
  <c r="J30" i="68" s="1"/>
  <c r="AM11" i="76"/>
  <c r="AK11" i="76"/>
  <c r="AF11" i="76"/>
  <c r="AG11" i="76" s="1"/>
  <c r="Y11" i="76"/>
  <c r="V11" i="76"/>
  <c r="T11" i="76"/>
  <c r="AH11" i="76" s="1"/>
  <c r="AI11" i="76" s="1"/>
  <c r="AM10" i="76"/>
  <c r="AK10" i="76"/>
  <c r="AF10" i="76"/>
  <c r="AG10" i="76" s="1"/>
  <c r="AD10" i="76"/>
  <c r="Y10" i="76"/>
  <c r="V10" i="76"/>
  <c r="T10" i="76"/>
  <c r="AH10" i="76" s="1"/>
  <c r="AI10" i="76" s="1"/>
  <c r="A10" i="76"/>
  <c r="AM9" i="76"/>
  <c r="AK9" i="76"/>
  <c r="AF9" i="76"/>
  <c r="AG9" i="76" s="1"/>
  <c r="Y9" i="76"/>
  <c r="V9" i="76"/>
  <c r="T9" i="76"/>
  <c r="AH9" i="76" s="1"/>
  <c r="AI9" i="76" s="1"/>
  <c r="AM8" i="76"/>
  <c r="AK8" i="76"/>
  <c r="AF8" i="76"/>
  <c r="AG8" i="76" s="1"/>
  <c r="Y8" i="76"/>
  <c r="V8" i="76"/>
  <c r="T8" i="76"/>
  <c r="AH8" i="76" s="1"/>
  <c r="AI8" i="76" s="1"/>
  <c r="AM7" i="76"/>
  <c r="AK7" i="76"/>
  <c r="AF7" i="76"/>
  <c r="AG7" i="76" s="1"/>
  <c r="Y7" i="76"/>
  <c r="V7" i="76"/>
  <c r="T7" i="76"/>
  <c r="AH7" i="76" s="1"/>
  <c r="AI7" i="76" s="1"/>
  <c r="AM6" i="76"/>
  <c r="AK6" i="76"/>
  <c r="AF6" i="76"/>
  <c r="AG6" i="76" s="1"/>
  <c r="Y6" i="76"/>
  <c r="V6" i="76"/>
  <c r="T6" i="76"/>
  <c r="AD6" i="76" s="1"/>
  <c r="A6" i="76"/>
  <c r="AK5" i="76"/>
  <c r="AF5" i="76"/>
  <c r="AG5" i="76" s="1"/>
  <c r="Y5" i="76"/>
  <c r="V5" i="76"/>
  <c r="T5" i="76"/>
  <c r="AH5" i="76" s="1"/>
  <c r="AI5" i="76" s="1"/>
  <c r="F1" i="76"/>
  <c r="A6" i="35"/>
  <c r="T54" i="29"/>
  <c r="AM54" i="29" s="1"/>
  <c r="V54" i="29"/>
  <c r="Y54" i="29"/>
  <c r="AF54" i="29"/>
  <c r="AG54" i="29" s="1"/>
  <c r="AK54" i="29"/>
  <c r="T55" i="29"/>
  <c r="AD55" i="29" s="1"/>
  <c r="V55" i="29"/>
  <c r="Y55" i="29"/>
  <c r="AF55" i="29"/>
  <c r="AG55" i="29" s="1"/>
  <c r="AK55" i="29"/>
  <c r="T56" i="29"/>
  <c r="AE56" i="29" s="1"/>
  <c r="V56" i="29"/>
  <c r="Y56" i="29"/>
  <c r="AF56" i="29"/>
  <c r="AG56" i="29" s="1"/>
  <c r="AK56" i="29"/>
  <c r="T57" i="29"/>
  <c r="AD57" i="29" s="1"/>
  <c r="V57" i="29"/>
  <c r="Y57" i="29"/>
  <c r="AF57" i="29"/>
  <c r="AG57" i="29" s="1"/>
  <c r="AK57" i="29"/>
  <c r="T58" i="29"/>
  <c r="AM58" i="29" s="1"/>
  <c r="V58" i="29"/>
  <c r="Y58" i="29"/>
  <c r="AF58" i="29"/>
  <c r="AG58" i="29" s="1"/>
  <c r="AK58" i="29"/>
  <c r="T59" i="29"/>
  <c r="AD59" i="29" s="1"/>
  <c r="V59" i="29"/>
  <c r="Y59" i="29"/>
  <c r="AF59" i="29"/>
  <c r="AG59" i="29" s="1"/>
  <c r="AK59" i="29"/>
  <c r="AM59" i="29"/>
  <c r="T60" i="29"/>
  <c r="AD60" i="29" s="1"/>
  <c r="V60" i="29"/>
  <c r="Y60" i="29"/>
  <c r="AF60" i="29"/>
  <c r="AG60" i="29" s="1"/>
  <c r="AK60" i="29"/>
  <c r="AM60" i="29"/>
  <c r="T61" i="29"/>
  <c r="AD61" i="29" s="1"/>
  <c r="V61" i="29"/>
  <c r="Y61" i="29"/>
  <c r="AF61" i="29"/>
  <c r="AG61" i="29" s="1"/>
  <c r="AK61" i="29"/>
  <c r="AM61" i="29"/>
  <c r="T62" i="29"/>
  <c r="AD62" i="29" s="1"/>
  <c r="V62" i="29"/>
  <c r="Y62" i="29"/>
  <c r="AF62" i="29"/>
  <c r="AG62" i="29" s="1"/>
  <c r="AK62" i="29"/>
  <c r="AM62" i="29"/>
  <c r="T63" i="29"/>
  <c r="V63" i="29"/>
  <c r="Y63" i="29"/>
  <c r="AF63" i="29"/>
  <c r="AG63" i="29" s="1"/>
  <c r="AK63" i="29"/>
  <c r="AM63" i="29"/>
  <c r="T64" i="29"/>
  <c r="AE64" i="29" s="1"/>
  <c r="V64" i="29"/>
  <c r="Y64" i="29"/>
  <c r="AF64" i="29"/>
  <c r="AG64" i="29" s="1"/>
  <c r="AK64" i="29"/>
  <c r="AM64" i="29"/>
  <c r="T65" i="29"/>
  <c r="AD65" i="29" s="1"/>
  <c r="V65" i="29"/>
  <c r="Y65" i="29"/>
  <c r="AF65" i="29"/>
  <c r="AG65" i="29" s="1"/>
  <c r="AK65" i="29"/>
  <c r="AM65" i="29"/>
  <c r="T66" i="29"/>
  <c r="AE66" i="29" s="1"/>
  <c r="V66" i="29"/>
  <c r="Y66" i="29"/>
  <c r="AF66" i="29"/>
  <c r="AG66" i="29" s="1"/>
  <c r="AK66" i="29"/>
  <c r="AM66" i="29"/>
  <c r="T67" i="29"/>
  <c r="V67" i="29"/>
  <c r="Y67" i="29"/>
  <c r="AF67" i="29"/>
  <c r="AG67" i="29" s="1"/>
  <c r="AK67" i="29"/>
  <c r="AM67" i="29"/>
  <c r="T68" i="29"/>
  <c r="AD68" i="29" s="1"/>
  <c r="V68" i="29"/>
  <c r="Y68" i="29"/>
  <c r="AF68" i="29"/>
  <c r="AG68" i="29" s="1"/>
  <c r="AK68" i="29"/>
  <c r="AM68" i="29"/>
  <c r="T69" i="29"/>
  <c r="AD69" i="29" s="1"/>
  <c r="V69" i="29"/>
  <c r="Y69" i="29"/>
  <c r="AF69" i="29"/>
  <c r="AG69" i="29" s="1"/>
  <c r="AK69" i="29"/>
  <c r="AM69" i="29"/>
  <c r="T70" i="29"/>
  <c r="V70" i="29"/>
  <c r="Y70" i="29"/>
  <c r="AF70" i="29"/>
  <c r="AG70" i="29" s="1"/>
  <c r="AK70" i="29"/>
  <c r="AM70" i="29"/>
  <c r="T71" i="29"/>
  <c r="AD71" i="29" s="1"/>
  <c r="V71" i="29"/>
  <c r="Y71" i="29"/>
  <c r="AF71" i="29"/>
  <c r="AG71" i="29" s="1"/>
  <c r="AK71" i="29"/>
  <c r="AM71" i="29"/>
  <c r="T72" i="29"/>
  <c r="AD72" i="29" s="1"/>
  <c r="V72" i="29"/>
  <c r="Y72" i="29"/>
  <c r="AF72" i="29"/>
  <c r="AG72" i="29" s="1"/>
  <c r="AK72" i="29"/>
  <c r="AM72" i="29"/>
  <c r="T73" i="29"/>
  <c r="V73" i="29"/>
  <c r="Y73" i="29"/>
  <c r="AF73" i="29"/>
  <c r="AG73" i="29" s="1"/>
  <c r="AK73" i="29"/>
  <c r="AM73" i="29"/>
  <c r="T74" i="29"/>
  <c r="AD74" i="29" s="1"/>
  <c r="V74" i="29"/>
  <c r="Y74" i="29"/>
  <c r="AF74" i="29"/>
  <c r="AG74" i="29" s="1"/>
  <c r="AK74" i="29"/>
  <c r="AM74" i="29"/>
  <c r="T75" i="29"/>
  <c r="AH75" i="29" s="1"/>
  <c r="AI75" i="29" s="1"/>
  <c r="V75" i="29"/>
  <c r="Y75" i="29"/>
  <c r="AF75" i="29"/>
  <c r="AG75" i="29" s="1"/>
  <c r="AK75" i="29"/>
  <c r="AM75" i="29"/>
  <c r="T76" i="29"/>
  <c r="AE76" i="29" s="1"/>
  <c r="V76" i="29"/>
  <c r="Y76" i="29"/>
  <c r="AF76" i="29"/>
  <c r="AG76" i="29" s="1"/>
  <c r="AK76" i="29"/>
  <c r="AM76" i="29"/>
  <c r="T77" i="29"/>
  <c r="AD77" i="29" s="1"/>
  <c r="V77" i="29"/>
  <c r="Y77" i="29"/>
  <c r="AF77" i="29"/>
  <c r="AG77" i="29" s="1"/>
  <c r="AK77" i="29"/>
  <c r="AM77" i="29"/>
  <c r="T78" i="29"/>
  <c r="V78" i="29"/>
  <c r="Y78" i="29"/>
  <c r="AF78" i="29"/>
  <c r="AG78" i="29" s="1"/>
  <c r="AK78" i="29"/>
  <c r="AM78" i="29"/>
  <c r="T79" i="29"/>
  <c r="V79" i="29"/>
  <c r="Y79" i="29"/>
  <c r="AF79" i="29"/>
  <c r="AG79" i="29" s="1"/>
  <c r="AK79" i="29"/>
  <c r="AM79" i="29"/>
  <c r="T80" i="29"/>
  <c r="AD80" i="29" s="1"/>
  <c r="V80" i="29"/>
  <c r="Y80" i="29"/>
  <c r="AF80" i="29"/>
  <c r="AG80" i="29" s="1"/>
  <c r="AK80" i="29"/>
  <c r="AM80" i="29"/>
  <c r="T81" i="29"/>
  <c r="AD81" i="29" s="1"/>
  <c r="V81" i="29"/>
  <c r="Y81" i="29"/>
  <c r="AF81" i="29"/>
  <c r="AG81" i="29" s="1"/>
  <c r="AK81" i="29"/>
  <c r="AM81" i="29"/>
  <c r="T82" i="29"/>
  <c r="V82" i="29"/>
  <c r="Y82" i="29"/>
  <c r="AF82" i="29"/>
  <c r="AG82" i="29" s="1"/>
  <c r="AK82" i="29"/>
  <c r="AM82" i="29"/>
  <c r="T83" i="29"/>
  <c r="AD83" i="29" s="1"/>
  <c r="V83" i="29"/>
  <c r="Y83" i="29"/>
  <c r="AF83" i="29"/>
  <c r="AG83" i="29" s="1"/>
  <c r="AK83" i="29"/>
  <c r="AM83" i="29"/>
  <c r="T84" i="29"/>
  <c r="AD84" i="29" s="1"/>
  <c r="V84" i="29"/>
  <c r="Y84" i="29"/>
  <c r="AF84" i="29"/>
  <c r="AG84" i="29" s="1"/>
  <c r="AK84" i="29"/>
  <c r="AM84" i="29"/>
  <c r="T85" i="29"/>
  <c r="V85" i="29"/>
  <c r="Y85" i="29"/>
  <c r="AF85" i="29"/>
  <c r="AG85" i="29" s="1"/>
  <c r="AK85" i="29"/>
  <c r="AM85" i="29"/>
  <c r="T86" i="29"/>
  <c r="AD86" i="29" s="1"/>
  <c r="V86" i="29"/>
  <c r="Y86" i="29"/>
  <c r="AF86" i="29"/>
  <c r="AG86" i="29" s="1"/>
  <c r="AK86" i="29"/>
  <c r="AM86" i="29"/>
  <c r="T87" i="29"/>
  <c r="AH87" i="29" s="1"/>
  <c r="AI87" i="29" s="1"/>
  <c r="V87" i="29"/>
  <c r="Y87" i="29"/>
  <c r="AF87" i="29"/>
  <c r="AG87" i="29" s="1"/>
  <c r="AK87" i="29"/>
  <c r="AM87" i="29"/>
  <c r="T88" i="29"/>
  <c r="AE88" i="29" s="1"/>
  <c r="V88" i="29"/>
  <c r="Y88" i="29"/>
  <c r="AF88" i="29"/>
  <c r="AG88" i="29" s="1"/>
  <c r="AK88" i="29"/>
  <c r="AM88" i="29"/>
  <c r="T89" i="29"/>
  <c r="AD89" i="29" s="1"/>
  <c r="V89" i="29"/>
  <c r="Y89" i="29"/>
  <c r="AF89" i="29"/>
  <c r="AG89" i="29" s="1"/>
  <c r="AK89" i="29"/>
  <c r="AM89" i="29"/>
  <c r="T90" i="29"/>
  <c r="V90" i="29"/>
  <c r="Y90" i="29"/>
  <c r="AF90" i="29"/>
  <c r="AG90" i="29" s="1"/>
  <c r="AK90" i="29"/>
  <c r="AM90" i="29"/>
  <c r="T91" i="29"/>
  <c r="AD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D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D95" i="29" s="1"/>
  <c r="V95" i="29"/>
  <c r="Y95" i="29"/>
  <c r="AF95" i="29"/>
  <c r="AG95" i="29" s="1"/>
  <c r="AK95" i="29"/>
  <c r="AM95" i="29"/>
  <c r="T96" i="29"/>
  <c r="AD96" i="29" s="1"/>
  <c r="V96" i="29"/>
  <c r="Y96" i="29"/>
  <c r="AF96" i="29"/>
  <c r="AG96" i="29" s="1"/>
  <c r="AK96" i="29"/>
  <c r="AM96" i="29"/>
  <c r="T97" i="29"/>
  <c r="V97" i="29"/>
  <c r="Y97" i="29"/>
  <c r="AF97" i="29"/>
  <c r="AG97" i="29" s="1"/>
  <c r="AK97" i="29"/>
  <c r="AM97" i="29"/>
  <c r="T98" i="29"/>
  <c r="AD98" i="29" s="1"/>
  <c r="V98" i="29"/>
  <c r="Y98" i="29"/>
  <c r="AF98" i="29"/>
  <c r="AG98" i="29" s="1"/>
  <c r="AK98" i="29"/>
  <c r="AM98" i="29"/>
  <c r="T99" i="29"/>
  <c r="V99" i="29"/>
  <c r="Y99" i="29"/>
  <c r="AF99" i="29"/>
  <c r="AG99" i="29" s="1"/>
  <c r="AK99" i="29"/>
  <c r="AM99" i="29"/>
  <c r="T100" i="29"/>
  <c r="V100" i="29"/>
  <c r="Y100" i="29"/>
  <c r="AF100" i="29"/>
  <c r="AG100" i="29" s="1"/>
  <c r="AK100" i="29"/>
  <c r="AM100" i="29"/>
  <c r="T101" i="29"/>
  <c r="AD101" i="29" s="1"/>
  <c r="V101" i="29"/>
  <c r="Y101" i="29"/>
  <c r="AF101" i="29"/>
  <c r="AG101" i="29" s="1"/>
  <c r="AK101" i="29"/>
  <c r="AM101" i="29"/>
  <c r="T102" i="29"/>
  <c r="V102" i="29"/>
  <c r="Y102" i="29"/>
  <c r="AF102" i="29"/>
  <c r="AG102" i="29" s="1"/>
  <c r="AK102" i="29"/>
  <c r="AM102" i="29"/>
  <c r="T103" i="29"/>
  <c r="V103" i="29"/>
  <c r="Y103" i="29"/>
  <c r="AF103" i="29"/>
  <c r="AG103" i="29" s="1"/>
  <c r="AK103" i="29"/>
  <c r="AM103" i="29"/>
  <c r="T104" i="29"/>
  <c r="AD104" i="29" s="1"/>
  <c r="V104" i="29"/>
  <c r="Y104" i="29"/>
  <c r="AF104" i="29"/>
  <c r="AG104" i="29" s="1"/>
  <c r="AK104" i="29"/>
  <c r="AM104" i="29"/>
  <c r="T105" i="29"/>
  <c r="AD105" i="29" s="1"/>
  <c r="V105" i="29"/>
  <c r="Y105" i="29"/>
  <c r="AF105" i="29"/>
  <c r="AG105" i="29" s="1"/>
  <c r="AK105" i="29"/>
  <c r="AM105" i="29"/>
  <c r="T106" i="29"/>
  <c r="AE106" i="29" s="1"/>
  <c r="V106" i="29"/>
  <c r="Y106" i="29"/>
  <c r="AF106" i="29"/>
  <c r="AG106" i="29" s="1"/>
  <c r="AK106" i="29"/>
  <c r="AM106" i="29"/>
  <c r="T107" i="29"/>
  <c r="AD107" i="29" s="1"/>
  <c r="V107" i="29"/>
  <c r="Y107" i="29"/>
  <c r="AF107" i="29"/>
  <c r="AG107" i="29" s="1"/>
  <c r="AK107" i="29"/>
  <c r="AM107" i="29"/>
  <c r="T108" i="29"/>
  <c r="AD108" i="29" s="1"/>
  <c r="V108" i="29"/>
  <c r="Y108" i="29"/>
  <c r="AF108" i="29"/>
  <c r="AG108" i="29" s="1"/>
  <c r="AK108" i="29"/>
  <c r="AM108" i="29"/>
  <c r="T109" i="29"/>
  <c r="AE109" i="29" s="1"/>
  <c r="V109" i="29"/>
  <c r="Y109" i="29"/>
  <c r="AF109" i="29"/>
  <c r="AG109" i="29" s="1"/>
  <c r="AK109" i="29"/>
  <c r="AM109" i="29"/>
  <c r="T110" i="29"/>
  <c r="AH110" i="29" s="1"/>
  <c r="AI110" i="29" s="1"/>
  <c r="V110" i="29"/>
  <c r="Y110" i="29"/>
  <c r="AF110" i="29"/>
  <c r="AG110" i="29" s="1"/>
  <c r="AK110" i="29"/>
  <c r="AM110" i="29"/>
  <c r="T111" i="29"/>
  <c r="AH111" i="29" s="1"/>
  <c r="AI111" i="29" s="1"/>
  <c r="V111" i="29"/>
  <c r="Y111" i="29"/>
  <c r="AF111" i="29"/>
  <c r="AG111" i="29" s="1"/>
  <c r="AK111" i="29"/>
  <c r="AM111" i="29"/>
  <c r="T112" i="29"/>
  <c r="AE112" i="29" s="1"/>
  <c r="V112" i="29"/>
  <c r="Y112" i="29"/>
  <c r="AF112" i="29"/>
  <c r="AG112" i="29" s="1"/>
  <c r="AK112" i="29"/>
  <c r="AM112" i="29"/>
  <c r="T113" i="29"/>
  <c r="AD113" i="29" s="1"/>
  <c r="V113" i="29"/>
  <c r="Y113" i="29"/>
  <c r="AF113" i="29"/>
  <c r="AG113" i="29" s="1"/>
  <c r="AK113" i="29"/>
  <c r="AM113" i="29"/>
  <c r="T114" i="29"/>
  <c r="AD114" i="29" s="1"/>
  <c r="V114" i="29"/>
  <c r="Y114" i="29"/>
  <c r="AF114" i="29"/>
  <c r="AG114" i="29" s="1"/>
  <c r="AK114" i="29"/>
  <c r="AM114" i="29"/>
  <c r="T115" i="29"/>
  <c r="AD115" i="29" s="1"/>
  <c r="V115" i="29"/>
  <c r="Y115" i="29"/>
  <c r="AF115" i="29"/>
  <c r="AG115" i="29" s="1"/>
  <c r="AK115" i="29"/>
  <c r="AM115" i="29"/>
  <c r="T116" i="29"/>
  <c r="AH116" i="29" s="1"/>
  <c r="AI116" i="29" s="1"/>
  <c r="V116" i="29"/>
  <c r="Y116" i="29"/>
  <c r="AF116" i="29"/>
  <c r="AG116" i="29" s="1"/>
  <c r="AK116" i="29"/>
  <c r="AM116" i="29"/>
  <c r="T117" i="29"/>
  <c r="AD117" i="29" s="1"/>
  <c r="V117" i="29"/>
  <c r="Y117" i="29"/>
  <c r="AF117" i="29"/>
  <c r="AG117" i="29" s="1"/>
  <c r="AK117" i="29"/>
  <c r="AM117" i="29"/>
  <c r="T118" i="29"/>
  <c r="AE118" i="29" s="1"/>
  <c r="V118" i="29"/>
  <c r="Y118" i="29"/>
  <c r="AF118" i="29"/>
  <c r="AG118" i="29" s="1"/>
  <c r="AK118" i="29"/>
  <c r="AM118" i="29"/>
  <c r="T119" i="29"/>
  <c r="AD119" i="29" s="1"/>
  <c r="V119" i="29"/>
  <c r="Y119" i="29"/>
  <c r="AF119" i="29"/>
  <c r="AG119" i="29" s="1"/>
  <c r="AK119" i="29"/>
  <c r="AM119" i="29"/>
  <c r="T120" i="29"/>
  <c r="AH120" i="29" s="1"/>
  <c r="AI120" i="29" s="1"/>
  <c r="V120" i="29"/>
  <c r="Y120" i="29"/>
  <c r="AF120" i="29"/>
  <c r="AG120" i="29" s="1"/>
  <c r="AK120" i="29"/>
  <c r="AM120" i="29"/>
  <c r="T121" i="29"/>
  <c r="AE121" i="29" s="1"/>
  <c r="V121" i="29"/>
  <c r="Y121" i="29"/>
  <c r="AF121" i="29"/>
  <c r="AG121" i="29" s="1"/>
  <c r="AK121" i="29"/>
  <c r="AM121" i="29"/>
  <c r="T122" i="29"/>
  <c r="AD122" i="29" s="1"/>
  <c r="V122" i="29"/>
  <c r="Y122" i="29"/>
  <c r="AF122" i="29"/>
  <c r="AG122" i="29" s="1"/>
  <c r="AK122" i="29"/>
  <c r="AM122" i="29"/>
  <c r="T123" i="29"/>
  <c r="AH123" i="29" s="1"/>
  <c r="AI123" i="29" s="1"/>
  <c r="V123" i="29"/>
  <c r="Y123" i="29"/>
  <c r="AF123" i="29"/>
  <c r="AG123" i="29" s="1"/>
  <c r="AK123" i="29"/>
  <c r="AM123" i="29"/>
  <c r="T124" i="29"/>
  <c r="V124" i="29"/>
  <c r="Y124" i="29"/>
  <c r="AF124" i="29"/>
  <c r="AG124" i="29" s="1"/>
  <c r="AK124" i="29"/>
  <c r="AM124" i="29"/>
  <c r="T125" i="29"/>
  <c r="AE125" i="29" s="1"/>
  <c r="V125" i="29"/>
  <c r="Y125" i="29"/>
  <c r="AF125" i="29"/>
  <c r="AG125" i="29" s="1"/>
  <c r="AK125" i="29"/>
  <c r="AM125" i="29"/>
  <c r="T126" i="29"/>
  <c r="AD126" i="29" s="1"/>
  <c r="V126" i="29"/>
  <c r="Y126" i="29"/>
  <c r="AF126" i="29"/>
  <c r="AG126" i="29" s="1"/>
  <c r="AK126" i="29"/>
  <c r="AM126" i="29"/>
  <c r="T127" i="29"/>
  <c r="AD127" i="29" s="1"/>
  <c r="V127" i="29"/>
  <c r="Y127" i="29"/>
  <c r="AF127" i="29"/>
  <c r="AG127" i="29" s="1"/>
  <c r="AK127" i="29"/>
  <c r="AM127" i="29"/>
  <c r="T128" i="29"/>
  <c r="AH128" i="29" s="1"/>
  <c r="AI128" i="29" s="1"/>
  <c r="V128" i="29"/>
  <c r="Y128" i="29"/>
  <c r="AF128" i="29"/>
  <c r="AG128" i="29" s="1"/>
  <c r="AK128" i="29"/>
  <c r="AM128" i="29"/>
  <c r="T129" i="29"/>
  <c r="AE129" i="29" s="1"/>
  <c r="V129" i="29"/>
  <c r="Y129" i="29"/>
  <c r="AF129" i="29"/>
  <c r="AG129" i="29" s="1"/>
  <c r="AK129" i="29"/>
  <c r="AM129" i="29"/>
  <c r="T130" i="29"/>
  <c r="AD130" i="29" s="1"/>
  <c r="V130" i="29"/>
  <c r="Y130" i="29"/>
  <c r="AF130" i="29"/>
  <c r="AG130" i="29" s="1"/>
  <c r="AK130" i="29"/>
  <c r="AM130" i="29"/>
  <c r="AE27" i="76" l="1"/>
  <c r="AH55" i="76"/>
  <c r="AI55" i="76" s="1"/>
  <c r="AE70" i="76"/>
  <c r="AH78" i="76"/>
  <c r="AI78" i="76" s="1"/>
  <c r="AH79" i="76"/>
  <c r="AI79" i="76" s="1"/>
  <c r="AE83" i="76"/>
  <c r="AN83" i="76" s="1"/>
  <c r="AH90" i="76"/>
  <c r="AI90" i="76" s="1"/>
  <c r="AH91" i="76"/>
  <c r="AI91" i="76" s="1"/>
  <c r="W10" i="77"/>
  <c r="U6" i="77"/>
  <c r="U5" i="77"/>
  <c r="W6" i="77"/>
  <c r="W5" i="77"/>
  <c r="AD51" i="77"/>
  <c r="AN51" i="77" s="1"/>
  <c r="AE46" i="77"/>
  <c r="AD44" i="77"/>
  <c r="AD42" i="77"/>
  <c r="AD33" i="77"/>
  <c r="AN33" i="77" s="1"/>
  <c r="AL72" i="57"/>
  <c r="AE10" i="76"/>
  <c r="AD29" i="76"/>
  <c r="AN29" i="76" s="1"/>
  <c r="AD30" i="76"/>
  <c r="AE33" i="76"/>
  <c r="AJ36" i="76"/>
  <c r="AE37" i="76"/>
  <c r="AD39" i="76"/>
  <c r="AE40" i="76"/>
  <c r="AD42" i="76"/>
  <c r="AH43" i="76"/>
  <c r="AI43" i="76" s="1"/>
  <c r="AL43" i="76" s="1"/>
  <c r="AE47" i="76"/>
  <c r="AH50" i="76"/>
  <c r="AI50" i="76" s="1"/>
  <c r="AD62" i="76"/>
  <c r="AH69" i="76"/>
  <c r="AI69" i="76" s="1"/>
  <c r="AL69" i="76" s="1"/>
  <c r="AJ70" i="76"/>
  <c r="AE71" i="76"/>
  <c r="AD74" i="76"/>
  <c r="AD75" i="76"/>
  <c r="AN75" i="76" s="1"/>
  <c r="AH82" i="76"/>
  <c r="AI82" i="76" s="1"/>
  <c r="AE16" i="77"/>
  <c r="AH52" i="77"/>
  <c r="AI52" i="77" s="1"/>
  <c r="AD45" i="77"/>
  <c r="AN45" i="77" s="1"/>
  <c r="AE37" i="77"/>
  <c r="AE28" i="77"/>
  <c r="AL84" i="57"/>
  <c r="AH51" i="76"/>
  <c r="AI51" i="76" s="1"/>
  <c r="AJ51" i="76" s="1"/>
  <c r="AE69" i="76"/>
  <c r="AN69" i="76" s="1"/>
  <c r="AJ73" i="76"/>
  <c r="AE82" i="76"/>
  <c r="AH6" i="76"/>
  <c r="AI6" i="76" s="1"/>
  <c r="AL6" i="76" s="1"/>
  <c r="AD8" i="76"/>
  <c r="AN8" i="76" s="1"/>
  <c r="AE20" i="76"/>
  <c r="AE29" i="76"/>
  <c r="AD32" i="76"/>
  <c r="AH45" i="76"/>
  <c r="AI45" i="76" s="1"/>
  <c r="AE55" i="76"/>
  <c r="AE59" i="76"/>
  <c r="AH67" i="76"/>
  <c r="AI67" i="76" s="1"/>
  <c r="AL67" i="76" s="1"/>
  <c r="AE73" i="76"/>
  <c r="AD78" i="76"/>
  <c r="AE79" i="76"/>
  <c r="AH86" i="76"/>
  <c r="AI86" i="76" s="1"/>
  <c r="AL86" i="76" s="1"/>
  <c r="AD90" i="76"/>
  <c r="AE91" i="76"/>
  <c r="AN86" i="57"/>
  <c r="AJ7" i="76"/>
  <c r="AJ63" i="76"/>
  <c r="AJ45" i="77"/>
  <c r="AJ85" i="76"/>
  <c r="AL10" i="76"/>
  <c r="AL87" i="76"/>
  <c r="AN48" i="77"/>
  <c r="AJ66" i="57"/>
  <c r="AJ67" i="57"/>
  <c r="AJ52" i="57"/>
  <c r="AJ79" i="57"/>
  <c r="AJ55" i="57"/>
  <c r="AJ54" i="57"/>
  <c r="AL75" i="76"/>
  <c r="AJ27" i="76"/>
  <c r="AJ83" i="76"/>
  <c r="AJ8" i="76"/>
  <c r="AJ45" i="76"/>
  <c r="AL71" i="76"/>
  <c r="AN40" i="77"/>
  <c r="AN37" i="77"/>
  <c r="AN28" i="77"/>
  <c r="AL57" i="76"/>
  <c r="AJ61" i="76"/>
  <c r="AJ74" i="76"/>
  <c r="AJ33" i="77"/>
  <c r="AJ9" i="76"/>
  <c r="AJ42" i="77"/>
  <c r="AJ30" i="77"/>
  <c r="AL49" i="57"/>
  <c r="AJ50" i="57"/>
  <c r="W35" i="76"/>
  <c r="H30" i="68"/>
  <c r="C30" i="2" s="1"/>
  <c r="W25" i="76"/>
  <c r="W5" i="76"/>
  <c r="U7" i="76"/>
  <c r="H16" i="68"/>
  <c r="C17" i="2" s="1"/>
  <c r="AH25" i="77"/>
  <c r="AI25" i="77" s="1"/>
  <c r="AJ25" i="77" s="1"/>
  <c r="W49" i="77"/>
  <c r="U48" i="77"/>
  <c r="AE25" i="77"/>
  <c r="AN25" i="77" s="1"/>
  <c r="AN63" i="57"/>
  <c r="AN40" i="76"/>
  <c r="AN53" i="57"/>
  <c r="AN82" i="76"/>
  <c r="AN39" i="77"/>
  <c r="AN27" i="77"/>
  <c r="AN62" i="57"/>
  <c r="AN52" i="77"/>
  <c r="AN44" i="77"/>
  <c r="AN74" i="57"/>
  <c r="AN74" i="76"/>
  <c r="AN49" i="77"/>
  <c r="AN46" i="77"/>
  <c r="AN34" i="77"/>
  <c r="AN81" i="76"/>
  <c r="AN86" i="76"/>
  <c r="AN42" i="77"/>
  <c r="AN36" i="77"/>
  <c r="AN30" i="77"/>
  <c r="AN52" i="57"/>
  <c r="AE111" i="29"/>
  <c r="AD111" i="29"/>
  <c r="AD121" i="29"/>
  <c r="AN121" i="29" s="1"/>
  <c r="AH59" i="29"/>
  <c r="AI59" i="29" s="1"/>
  <c r="AL59" i="29" s="1"/>
  <c r="AD109" i="29"/>
  <c r="AN109" i="29" s="1"/>
  <c r="AH121" i="29"/>
  <c r="AI121" i="29" s="1"/>
  <c r="AJ121" i="29" s="1"/>
  <c r="AH114" i="29"/>
  <c r="AI114" i="29" s="1"/>
  <c r="AL114" i="29" s="1"/>
  <c r="AD88" i="29"/>
  <c r="AN88" i="29" s="1"/>
  <c r="AH60" i="29"/>
  <c r="AI60" i="29" s="1"/>
  <c r="AJ60" i="29" s="1"/>
  <c r="AE72" i="29"/>
  <c r="AN72" i="29" s="1"/>
  <c r="AJ120" i="29"/>
  <c r="AE114" i="29"/>
  <c r="AN114" i="29" s="1"/>
  <c r="AE62" i="29"/>
  <c r="AN62" i="29" s="1"/>
  <c r="AE59" i="29"/>
  <c r="AN59" i="29" s="1"/>
  <c r="AL110" i="29"/>
  <c r="AH122" i="29"/>
  <c r="AI122" i="29" s="1"/>
  <c r="AL122" i="29" s="1"/>
  <c r="AH106" i="29"/>
  <c r="AI106" i="29" s="1"/>
  <c r="AL106" i="29" s="1"/>
  <c r="AE57" i="29"/>
  <c r="AD56" i="29"/>
  <c r="AE122" i="29"/>
  <c r="AN122" i="29" s="1"/>
  <c r="AH107" i="29"/>
  <c r="AI107" i="29" s="1"/>
  <c r="AL107" i="29" s="1"/>
  <c r="AE69" i="29"/>
  <c r="AN69" i="29" s="1"/>
  <c r="AD129" i="29"/>
  <c r="AN129" i="29" s="1"/>
  <c r="AH89" i="29"/>
  <c r="AI89" i="29" s="1"/>
  <c r="AL89" i="29" s="1"/>
  <c r="AE60" i="29"/>
  <c r="AN60" i="29" s="1"/>
  <c r="AE110" i="29"/>
  <c r="AE107" i="29"/>
  <c r="AN107" i="29" s="1"/>
  <c r="AD76" i="29"/>
  <c r="AN76" i="29" s="1"/>
  <c r="AM57" i="29"/>
  <c r="AD110" i="29"/>
  <c r="AH92" i="29"/>
  <c r="AI92" i="29" s="1"/>
  <c r="AJ92" i="29" s="1"/>
  <c r="AH72" i="29"/>
  <c r="AI72" i="29" s="1"/>
  <c r="AJ72" i="29" s="1"/>
  <c r="AM55" i="29"/>
  <c r="AH95" i="29"/>
  <c r="AI95" i="29" s="1"/>
  <c r="AL95" i="29" s="1"/>
  <c r="AH81" i="29"/>
  <c r="AI81" i="29" s="1"/>
  <c r="AJ81" i="29" s="1"/>
  <c r="AJ110" i="29"/>
  <c r="AJ128" i="29"/>
  <c r="AE81" i="29"/>
  <c r="AN81" i="29" s="1"/>
  <c r="AH115" i="29"/>
  <c r="AI115" i="29" s="1"/>
  <c r="AJ115" i="29" s="1"/>
  <c r="AH126" i="29"/>
  <c r="AI126" i="29" s="1"/>
  <c r="AL126" i="29" s="1"/>
  <c r="AH119" i="29"/>
  <c r="AI119" i="29" s="1"/>
  <c r="AJ119" i="29" s="1"/>
  <c r="AJ116" i="29"/>
  <c r="AE115" i="29"/>
  <c r="AN115" i="29" s="1"/>
  <c r="AH104" i="29"/>
  <c r="AI104" i="29" s="1"/>
  <c r="AL104" i="29" s="1"/>
  <c r="AH101" i="29"/>
  <c r="AI101" i="29" s="1"/>
  <c r="AJ101" i="29" s="1"/>
  <c r="AH80" i="29"/>
  <c r="AI80" i="29" s="1"/>
  <c r="AJ80" i="29" s="1"/>
  <c r="AH74" i="29"/>
  <c r="AI74" i="29" s="1"/>
  <c r="AJ74" i="29" s="1"/>
  <c r="AH71" i="29"/>
  <c r="AI71" i="29" s="1"/>
  <c r="AJ71" i="29" s="1"/>
  <c r="AH68" i="29"/>
  <c r="AI68" i="29" s="1"/>
  <c r="AL68" i="29" s="1"/>
  <c r="AH65" i="29"/>
  <c r="AI65" i="29" s="1"/>
  <c r="AJ65" i="29" s="1"/>
  <c r="AH64" i="29"/>
  <c r="AI64" i="29" s="1"/>
  <c r="AL64" i="29" s="1"/>
  <c r="AH98" i="29"/>
  <c r="AI98" i="29" s="1"/>
  <c r="AL98" i="29" s="1"/>
  <c r="AE95" i="29"/>
  <c r="AN95" i="29" s="1"/>
  <c r="AE92" i="29"/>
  <c r="AN92" i="29" s="1"/>
  <c r="AE89" i="29"/>
  <c r="AN89" i="29" s="1"/>
  <c r="AH83" i="29"/>
  <c r="AI83" i="29" s="1"/>
  <c r="AL83" i="29" s="1"/>
  <c r="AH77" i="29"/>
  <c r="AI77" i="29" s="1"/>
  <c r="AJ77" i="29" s="1"/>
  <c r="AH127" i="29"/>
  <c r="AI127" i="29" s="1"/>
  <c r="AE116" i="29"/>
  <c r="AH105" i="29"/>
  <c r="AI105" i="29" s="1"/>
  <c r="AJ105" i="29" s="1"/>
  <c r="AE98" i="29"/>
  <c r="AN98" i="29" s="1"/>
  <c r="AE86" i="29"/>
  <c r="AN86" i="29" s="1"/>
  <c r="AE83" i="29"/>
  <c r="AN83" i="29" s="1"/>
  <c r="AE77" i="29"/>
  <c r="AN77" i="29" s="1"/>
  <c r="AL111" i="29"/>
  <c r="AH86" i="29"/>
  <c r="AI86" i="29" s="1"/>
  <c r="AJ86" i="29" s="1"/>
  <c r="AE126" i="29"/>
  <c r="AN126" i="29" s="1"/>
  <c r="AE119" i="29"/>
  <c r="AN119" i="29" s="1"/>
  <c r="AH117" i="29"/>
  <c r="AI117" i="29" s="1"/>
  <c r="AL117" i="29" s="1"/>
  <c r="AD116" i="29"/>
  <c r="AH109" i="29"/>
  <c r="AI109" i="29" s="1"/>
  <c r="AL109" i="29" s="1"/>
  <c r="AE104" i="29"/>
  <c r="AN104" i="29" s="1"/>
  <c r="AE101" i="29"/>
  <c r="AN101" i="29" s="1"/>
  <c r="AE80" i="29"/>
  <c r="AN80" i="29" s="1"/>
  <c r="AE74" i="29"/>
  <c r="AN74" i="29" s="1"/>
  <c r="AE71" i="29"/>
  <c r="AN71" i="29" s="1"/>
  <c r="AE68" i="29"/>
  <c r="AN68" i="29" s="1"/>
  <c r="AE65" i="29"/>
  <c r="AN65" i="29" s="1"/>
  <c r="AD64" i="29"/>
  <c r="AN64" i="29" s="1"/>
  <c r="AH62" i="29"/>
  <c r="AI62" i="29" s="1"/>
  <c r="AJ62" i="29" s="1"/>
  <c r="AE127" i="29"/>
  <c r="AN127" i="29" s="1"/>
  <c r="AE117" i="29"/>
  <c r="AN117" i="29" s="1"/>
  <c r="AE105" i="29"/>
  <c r="AN105" i="29" s="1"/>
  <c r="AL87" i="29"/>
  <c r="AE84" i="29"/>
  <c r="AN84" i="29" s="1"/>
  <c r="AN51" i="57"/>
  <c r="AJ78" i="57"/>
  <c r="AL71" i="57"/>
  <c r="AL59" i="57"/>
  <c r="AL83" i="57"/>
  <c r="AN75" i="57"/>
  <c r="AJ60" i="57"/>
  <c r="AG24" i="77"/>
  <c r="AG16" i="77"/>
  <c r="AG15" i="77"/>
  <c r="AM15" i="77"/>
  <c r="W52" i="77"/>
  <c r="U51" i="77"/>
  <c r="W29" i="77"/>
  <c r="AH16" i="77"/>
  <c r="AI16" i="77" s="1"/>
  <c r="AM8" i="77"/>
  <c r="AM10" i="77"/>
  <c r="AM14" i="77"/>
  <c r="AM18" i="77"/>
  <c r="W50" i="77"/>
  <c r="U39" i="77"/>
  <c r="AD7" i="77"/>
  <c r="AN7" i="77" s="1"/>
  <c r="AE21" i="77"/>
  <c r="U50" i="77"/>
  <c r="U27" i="77"/>
  <c r="AE23" i="77"/>
  <c r="AN23" i="77" s="1"/>
  <c r="AH7" i="77"/>
  <c r="AI7" i="77" s="1"/>
  <c r="AL7" i="77" s="1"/>
  <c r="W44" i="77"/>
  <c r="W41" i="77"/>
  <c r="AM21" i="77"/>
  <c r="AJ49" i="77"/>
  <c r="AL49" i="77"/>
  <c r="AJ39" i="77"/>
  <c r="AL33" i="77"/>
  <c r="AJ26" i="77"/>
  <c r="AL26" i="77"/>
  <c r="AJ36" i="77"/>
  <c r="AL30" i="77"/>
  <c r="AJ27" i="77"/>
  <c r="AJ38" i="77"/>
  <c r="AL38" i="77"/>
  <c r="AJ40" i="77"/>
  <c r="AL40" i="77"/>
  <c r="AJ37" i="77"/>
  <c r="AL37" i="77"/>
  <c r="AJ51" i="77"/>
  <c r="AL31" i="77"/>
  <c r="AJ31" i="77"/>
  <c r="AJ28" i="77"/>
  <c r="AL28" i="77"/>
  <c r="AL43" i="77"/>
  <c r="AJ43" i="77"/>
  <c r="AN32" i="77"/>
  <c r="AJ52" i="77"/>
  <c r="AL52" i="77"/>
  <c r="AJ48" i="77"/>
  <c r="AL45" i="77"/>
  <c r="AL42" i="77"/>
  <c r="U52" i="77"/>
  <c r="AE50" i="77"/>
  <c r="W42" i="77"/>
  <c r="AH41" i="77"/>
  <c r="AI41" i="77" s="1"/>
  <c r="AJ41" i="77" s="1"/>
  <c r="U40" i="77"/>
  <c r="AE38" i="77"/>
  <c r="W30" i="77"/>
  <c r="AH29" i="77"/>
  <c r="AI29" i="77" s="1"/>
  <c r="AJ29" i="77" s="1"/>
  <c r="U28" i="77"/>
  <c r="AE26" i="77"/>
  <c r="AD50" i="77"/>
  <c r="W43" i="77"/>
  <c r="U41" i="77"/>
  <c r="AD38" i="77"/>
  <c r="W31" i="77"/>
  <c r="U29" i="77"/>
  <c r="AD26" i="77"/>
  <c r="U42" i="77"/>
  <c r="W32" i="77"/>
  <c r="U30" i="77"/>
  <c r="W7" i="77"/>
  <c r="AL48" i="77"/>
  <c r="W45" i="77"/>
  <c r="AH44" i="77"/>
  <c r="AI44" i="77" s="1"/>
  <c r="U43" i="77"/>
  <c r="AE41" i="77"/>
  <c r="AN41" i="77" s="1"/>
  <c r="AL36" i="77"/>
  <c r="W33" i="77"/>
  <c r="AH32" i="77"/>
  <c r="AI32" i="77" s="1"/>
  <c r="U31" i="77"/>
  <c r="AE29" i="77"/>
  <c r="AN29" i="77" s="1"/>
  <c r="W46" i="77"/>
  <c r="U44" i="77"/>
  <c r="W34" i="77"/>
  <c r="U32" i="77"/>
  <c r="W47" i="77"/>
  <c r="AH46" i="77"/>
  <c r="AI46" i="77" s="1"/>
  <c r="AL46" i="77" s="1"/>
  <c r="U45" i="77"/>
  <c r="AE43" i="77"/>
  <c r="AN43" i="77" s="1"/>
  <c r="W35" i="77"/>
  <c r="AH34" i="77"/>
  <c r="AI34" i="77" s="1"/>
  <c r="AJ34" i="77" s="1"/>
  <c r="U33" i="77"/>
  <c r="AE31" i="77"/>
  <c r="AN31" i="77" s="1"/>
  <c r="AL51" i="77"/>
  <c r="W48" i="77"/>
  <c r="AH47" i="77"/>
  <c r="AI47" i="77" s="1"/>
  <c r="AL47" i="77" s="1"/>
  <c r="U46" i="77"/>
  <c r="AL39" i="77"/>
  <c r="W36" i="77"/>
  <c r="AH35" i="77"/>
  <c r="AI35" i="77" s="1"/>
  <c r="AJ35" i="77" s="1"/>
  <c r="U34" i="77"/>
  <c r="AL27" i="77"/>
  <c r="U47" i="77"/>
  <c r="W37" i="77"/>
  <c r="U35" i="77"/>
  <c r="W25" i="77"/>
  <c r="W38" i="77"/>
  <c r="U36" i="77"/>
  <c r="W26" i="77"/>
  <c r="W51" i="77"/>
  <c r="AH50" i="77"/>
  <c r="AI50" i="77" s="1"/>
  <c r="AJ50" i="77" s="1"/>
  <c r="U49" i="77"/>
  <c r="AE47" i="77"/>
  <c r="AN47" i="77" s="1"/>
  <c r="W39" i="77"/>
  <c r="U37" i="77"/>
  <c r="AE35" i="77"/>
  <c r="AN35" i="77" s="1"/>
  <c r="W27" i="77"/>
  <c r="U25" i="77"/>
  <c r="W40" i="77"/>
  <c r="U38" i="77"/>
  <c r="W28" i="77"/>
  <c r="U26" i="77"/>
  <c r="AD18" i="77"/>
  <c r="AE11" i="77"/>
  <c r="AE18" i="77"/>
  <c r="AD15" i="77"/>
  <c r="AE15" i="77"/>
  <c r="AD20" i="77"/>
  <c r="AD8" i="77"/>
  <c r="AE17" i="77"/>
  <c r="AN17" i="77" s="1"/>
  <c r="AE20" i="77"/>
  <c r="AD10" i="77"/>
  <c r="AE10" i="77"/>
  <c r="AH17" i="77"/>
  <c r="AI17" i="77" s="1"/>
  <c r="AL17" i="77" s="1"/>
  <c r="AD9" i="77"/>
  <c r="AH15" i="77"/>
  <c r="AI15" i="77" s="1"/>
  <c r="AL15" i="77" s="1"/>
  <c r="AM16" i="77"/>
  <c r="AN16" i="77" s="1"/>
  <c r="AD19" i="77"/>
  <c r="AM20" i="77"/>
  <c r="AD22" i="77"/>
  <c r="A14" i="77"/>
  <c r="K16" i="68" s="1"/>
  <c r="AE9" i="77"/>
  <c r="AE12" i="77"/>
  <c r="AE19" i="77"/>
  <c r="AE22" i="77"/>
  <c r="U7" i="77"/>
  <c r="W8" i="77"/>
  <c r="AE24" i="77"/>
  <c r="AM9" i="77"/>
  <c r="AM12" i="77"/>
  <c r="AM19" i="77"/>
  <c r="AD21" i="77"/>
  <c r="AM24" i="77"/>
  <c r="AL20" i="77"/>
  <c r="AJ20" i="77"/>
  <c r="AJ10" i="77"/>
  <c r="AL10" i="77"/>
  <c r="AJ13" i="77"/>
  <c r="AL13" i="77"/>
  <c r="AL9" i="77"/>
  <c r="AJ9" i="77"/>
  <c r="AJ12" i="77"/>
  <c r="AL12" i="77"/>
  <c r="AJ14" i="77"/>
  <c r="AL14" i="77"/>
  <c r="AL19" i="77"/>
  <c r="AJ19" i="77"/>
  <c r="AL22" i="77"/>
  <c r="AJ22" i="77"/>
  <c r="AL18" i="77"/>
  <c r="AJ18" i="77"/>
  <c r="AJ8" i="77"/>
  <c r="AL8" i="77"/>
  <c r="AJ11" i="77"/>
  <c r="AL11" i="77"/>
  <c r="AL21" i="77"/>
  <c r="AJ21" i="77"/>
  <c r="U23" i="77"/>
  <c r="U24" i="77"/>
  <c r="U21" i="77"/>
  <c r="U22" i="77"/>
  <c r="AH23" i="77"/>
  <c r="AI23" i="77" s="1"/>
  <c r="AL23" i="77" s="1"/>
  <c r="AH24" i="77"/>
  <c r="AI24" i="77" s="1"/>
  <c r="AD13" i="77"/>
  <c r="AD14" i="77"/>
  <c r="U19" i="77"/>
  <c r="U20" i="77"/>
  <c r="W23" i="77"/>
  <c r="W24" i="77"/>
  <c r="AN70" i="76"/>
  <c r="AD11" i="77"/>
  <c r="AD12" i="77"/>
  <c r="AE13" i="77"/>
  <c r="AE14" i="77"/>
  <c r="U17" i="77"/>
  <c r="U18" i="77"/>
  <c r="W21" i="77"/>
  <c r="W22" i="77"/>
  <c r="U15" i="77"/>
  <c r="U16" i="77"/>
  <c r="W19" i="77"/>
  <c r="W20" i="77"/>
  <c r="U13" i="77"/>
  <c r="U14" i="77"/>
  <c r="W17" i="77"/>
  <c r="W18" i="77"/>
  <c r="U11" i="77"/>
  <c r="U12" i="77"/>
  <c r="W15" i="77"/>
  <c r="W16" i="77"/>
  <c r="U9" i="77"/>
  <c r="U10" i="77"/>
  <c r="W13" i="77"/>
  <c r="W14" i="77"/>
  <c r="W11" i="77"/>
  <c r="W12" i="77"/>
  <c r="U8" i="77"/>
  <c r="W9" i="77"/>
  <c r="W43" i="76"/>
  <c r="W7" i="76"/>
  <c r="U45" i="76"/>
  <c r="W26" i="76"/>
  <c r="U5" i="76"/>
  <c r="AJ50" i="76"/>
  <c r="AL50" i="76"/>
  <c r="AE9" i="76"/>
  <c r="AE17" i="76"/>
  <c r="AN17" i="76" s="1"/>
  <c r="AD47" i="76"/>
  <c r="AN47" i="76" s="1"/>
  <c r="AD59" i="76"/>
  <c r="AN59" i="76" s="1"/>
  <c r="AH17" i="76"/>
  <c r="AI17" i="76" s="1"/>
  <c r="AL17" i="76" s="1"/>
  <c r="U24" i="76"/>
  <c r="AL40" i="76"/>
  <c r="AJ47" i="76"/>
  <c r="AL9" i="76"/>
  <c r="U6" i="76"/>
  <c r="AE12" i="76"/>
  <c r="AN12" i="76" s="1"/>
  <c r="AL38" i="76"/>
  <c r="AE39" i="76"/>
  <c r="AN39" i="76" s="1"/>
  <c r="AD45" i="76"/>
  <c r="AN45" i="76" s="1"/>
  <c r="AD57" i="76"/>
  <c r="AD58" i="76"/>
  <c r="AD7" i="76"/>
  <c r="AN7" i="76" s="1"/>
  <c r="AL8" i="76"/>
  <c r="U66" i="76"/>
  <c r="AE14" i="76"/>
  <c r="AD16" i="76"/>
  <c r="U23" i="76"/>
  <c r="AH25" i="76"/>
  <c r="AI25" i="76" s="1"/>
  <c r="AJ25" i="76" s="1"/>
  <c r="AD28" i="76"/>
  <c r="AD36" i="76"/>
  <c r="U38" i="76"/>
  <c r="AD46" i="76"/>
  <c r="AD54" i="76"/>
  <c r="AN54" i="76" s="1"/>
  <c r="AE57" i="76"/>
  <c r="AE58" i="76"/>
  <c r="AD66" i="76"/>
  <c r="AJ59" i="76"/>
  <c r="A14" i="76"/>
  <c r="K30" i="68" s="1"/>
  <c r="AD11" i="76"/>
  <c r="AE24" i="76"/>
  <c r="AN24" i="76" s="1"/>
  <c r="AE28" i="76"/>
  <c r="AE31" i="76"/>
  <c r="AE36" i="76"/>
  <c r="AD51" i="76"/>
  <c r="AN51" i="76" s="1"/>
  <c r="AJ60" i="76"/>
  <c r="AD63" i="76"/>
  <c r="AN63" i="76" s="1"/>
  <c r="AE11" i="76"/>
  <c r="AN33" i="76"/>
  <c r="AL36" i="76"/>
  <c r="W44" i="76"/>
  <c r="AH46" i="76"/>
  <c r="AI46" i="76" s="1"/>
  <c r="AL46" i="76" s="1"/>
  <c r="AH58" i="76"/>
  <c r="AI58" i="76" s="1"/>
  <c r="AJ58" i="76" s="1"/>
  <c r="AH54" i="76"/>
  <c r="AI54" i="76" s="1"/>
  <c r="AJ54" i="76" s="1"/>
  <c r="AH66" i="76"/>
  <c r="AI66" i="76" s="1"/>
  <c r="AL63" i="76"/>
  <c r="AN6" i="76"/>
  <c r="AN62" i="76"/>
  <c r="AH24" i="76"/>
  <c r="AI24" i="76" s="1"/>
  <c r="AL24" i="76" s="1"/>
  <c r="AD9" i="76"/>
  <c r="AJ10" i="76"/>
  <c r="AE13" i="76"/>
  <c r="AD15" i="76"/>
  <c r="AE18" i="76"/>
  <c r="AN18" i="76" s="1"/>
  <c r="AH23" i="76"/>
  <c r="AI23" i="76" s="1"/>
  <c r="AL23" i="76" s="1"/>
  <c r="AD26" i="76"/>
  <c r="AE30" i="76"/>
  <c r="AN30" i="76" s="1"/>
  <c r="W71" i="76"/>
  <c r="AL26" i="76"/>
  <c r="AJ26" i="76"/>
  <c r="AN10" i="76"/>
  <c r="AL5" i="76"/>
  <c r="AJ5" i="76"/>
  <c r="AE68" i="76"/>
  <c r="AD68" i="76"/>
  <c r="AH68" i="76"/>
  <c r="AI68" i="76" s="1"/>
  <c r="AL31" i="76"/>
  <c r="AJ31" i="76"/>
  <c r="AE21" i="76"/>
  <c r="AD21" i="76"/>
  <c r="AM21" i="76"/>
  <c r="U21" i="76"/>
  <c r="AH21" i="76"/>
  <c r="AI21" i="76" s="1"/>
  <c r="AL21" i="76" s="1"/>
  <c r="AL30" i="76"/>
  <c r="AJ30" i="76"/>
  <c r="AJ35" i="76"/>
  <c r="AL35" i="76"/>
  <c r="AL39" i="76"/>
  <c r="AJ82" i="76"/>
  <c r="AL82" i="76"/>
  <c r="AL12" i="76"/>
  <c r="AJ12" i="76"/>
  <c r="AJ29" i="76"/>
  <c r="AL33" i="76"/>
  <c r="AJ46" i="76"/>
  <c r="AL81" i="76"/>
  <c r="AJ81" i="76"/>
  <c r="AD5" i="76"/>
  <c r="AM5" i="76"/>
  <c r="AL11" i="76"/>
  <c r="AJ11" i="76"/>
  <c r="AJ28" i="76"/>
  <c r="AL28" i="76"/>
  <c r="AL29" i="76"/>
  <c r="AE22" i="76"/>
  <c r="AD22" i="76"/>
  <c r="AH22" i="76"/>
  <c r="AI22" i="76" s="1"/>
  <c r="AL22" i="76" s="1"/>
  <c r="U22" i="76"/>
  <c r="AJ23" i="76"/>
  <c r="AL84" i="76"/>
  <c r="AJ84" i="76"/>
  <c r="AL7" i="76"/>
  <c r="AL27" i="76"/>
  <c r="W6" i="76"/>
  <c r="AD13" i="76"/>
  <c r="AD14" i="76"/>
  <c r="AE15" i="76"/>
  <c r="AE16" i="76"/>
  <c r="U19" i="76"/>
  <c r="U20" i="76"/>
  <c r="W23" i="76"/>
  <c r="W24" i="76"/>
  <c r="AD31" i="76"/>
  <c r="AE32" i="76"/>
  <c r="U34" i="76"/>
  <c r="W45" i="76"/>
  <c r="AL55" i="76"/>
  <c r="AJ62" i="76"/>
  <c r="W68" i="76"/>
  <c r="AL78" i="76"/>
  <c r="AJ78" i="76"/>
  <c r="AL79" i="76"/>
  <c r="U17" i="76"/>
  <c r="U18" i="76"/>
  <c r="AH19" i="76"/>
  <c r="AI19" i="76" s="1"/>
  <c r="AL19" i="76" s="1"/>
  <c r="AH20" i="76"/>
  <c r="AI20" i="76" s="1"/>
  <c r="AL20" i="76" s="1"/>
  <c r="W21" i="76"/>
  <c r="W22" i="76"/>
  <c r="U33" i="76"/>
  <c r="AJ49" i="76"/>
  <c r="AL49" i="76"/>
  <c r="W67" i="76"/>
  <c r="U90" i="76"/>
  <c r="W91" i="76"/>
  <c r="U15" i="76"/>
  <c r="U16" i="76"/>
  <c r="W19" i="76"/>
  <c r="W20" i="76"/>
  <c r="AN27" i="76"/>
  <c r="U32" i="76"/>
  <c r="W34" i="76"/>
  <c r="AL47" i="76"/>
  <c r="AL54" i="76"/>
  <c r="AL60" i="76"/>
  <c r="AL83" i="76"/>
  <c r="AH89" i="76"/>
  <c r="AI89" i="76" s="1"/>
  <c r="AL89" i="76" s="1"/>
  <c r="AE89" i="76"/>
  <c r="AD89" i="76"/>
  <c r="AN89" i="76" s="1"/>
  <c r="AH34" i="76"/>
  <c r="AI34" i="76" s="1"/>
  <c r="AL34" i="76" s="1"/>
  <c r="W84" i="76"/>
  <c r="U82" i="76"/>
  <c r="W72" i="76"/>
  <c r="U70" i="76"/>
  <c r="W60" i="76"/>
  <c r="U58" i="76"/>
  <c r="W48" i="76"/>
  <c r="U46" i="76"/>
  <c r="W36" i="76"/>
  <c r="W85" i="76"/>
  <c r="U83" i="76"/>
  <c r="W73" i="76"/>
  <c r="U71" i="76"/>
  <c r="W61" i="76"/>
  <c r="U59" i="76"/>
  <c r="W49" i="76"/>
  <c r="U47" i="76"/>
  <c r="W37" i="76"/>
  <c r="W86" i="76"/>
  <c r="U84" i="76"/>
  <c r="W74" i="76"/>
  <c r="U72" i="76"/>
  <c r="W62" i="76"/>
  <c r="U60" i="76"/>
  <c r="W50" i="76"/>
  <c r="U48" i="76"/>
  <c r="W38" i="76"/>
  <c r="U36" i="76"/>
  <c r="W87" i="76"/>
  <c r="U85" i="76"/>
  <c r="W75" i="76"/>
  <c r="U73" i="76"/>
  <c r="W63" i="76"/>
  <c r="U61" i="76"/>
  <c r="W88" i="76"/>
  <c r="U86" i="76"/>
  <c r="W76" i="76"/>
  <c r="U74" i="76"/>
  <c r="W64" i="76"/>
  <c r="U62" i="76"/>
  <c r="W52" i="76"/>
  <c r="U50" i="76"/>
  <c r="W89" i="76"/>
  <c r="U87" i="76"/>
  <c r="W77" i="76"/>
  <c r="U75" i="76"/>
  <c r="W65" i="76"/>
  <c r="U63" i="76"/>
  <c r="W53" i="76"/>
  <c r="U51" i="76"/>
  <c r="W41" i="76"/>
  <c r="U39" i="76"/>
  <c r="W90" i="76"/>
  <c r="U88" i="76"/>
  <c r="W78" i="76"/>
  <c r="U76" i="76"/>
  <c r="W66" i="76"/>
  <c r="U64" i="76"/>
  <c r="W54" i="76"/>
  <c r="U52" i="76"/>
  <c r="W42" i="76"/>
  <c r="U40" i="76"/>
  <c r="U91" i="76"/>
  <c r="W81" i="76"/>
  <c r="U79" i="76"/>
  <c r="W69" i="76"/>
  <c r="U67" i="76"/>
  <c r="W57" i="76"/>
  <c r="U55" i="76"/>
  <c r="W82" i="76"/>
  <c r="U80" i="76"/>
  <c r="W70" i="76"/>
  <c r="U68" i="76"/>
  <c r="W58" i="76"/>
  <c r="U56" i="76"/>
  <c r="W46" i="76"/>
  <c r="U44" i="76"/>
  <c r="U13" i="76"/>
  <c r="U14" i="76"/>
  <c r="AH15" i="76"/>
  <c r="AI15" i="76" s="1"/>
  <c r="AL15" i="76" s="1"/>
  <c r="AH16" i="76"/>
  <c r="AI16" i="76" s="1"/>
  <c r="AL16" i="76" s="1"/>
  <c r="W17" i="76"/>
  <c r="W18" i="76"/>
  <c r="AM25" i="76"/>
  <c r="U31" i="76"/>
  <c r="AH32" i="76"/>
  <c r="AI32" i="76" s="1"/>
  <c r="AL32" i="76" s="1"/>
  <c r="W33" i="76"/>
  <c r="W39" i="76"/>
  <c r="AJ40" i="76"/>
  <c r="AJ42" i="76"/>
  <c r="AL44" i="76"/>
  <c r="AL62" i="76"/>
  <c r="AL68" i="76"/>
  <c r="U81" i="76"/>
  <c r="AN87" i="76"/>
  <c r="U89" i="76"/>
  <c r="AH76" i="76"/>
  <c r="AI76" i="76" s="1"/>
  <c r="AL76" i="76" s="1"/>
  <c r="AD76" i="76"/>
  <c r="AN76" i="76" s="1"/>
  <c r="U11" i="76"/>
  <c r="U12" i="76"/>
  <c r="AH13" i="76"/>
  <c r="AI13" i="76" s="1"/>
  <c r="AJ13" i="76" s="1"/>
  <c r="AH14" i="76"/>
  <c r="AI14" i="76" s="1"/>
  <c r="AL14" i="76" s="1"/>
  <c r="W15" i="76"/>
  <c r="W16" i="76"/>
  <c r="AJ18" i="76"/>
  <c r="U30" i="76"/>
  <c r="W32" i="76"/>
  <c r="AJ33" i="76"/>
  <c r="AM36" i="76"/>
  <c r="AJ43" i="76"/>
  <c r="AH48" i="76"/>
  <c r="AI48" i="76" s="1"/>
  <c r="AL48" i="76" s="1"/>
  <c r="AE48" i="76"/>
  <c r="AD48" i="76"/>
  <c r="AN55" i="76"/>
  <c r="AJ57" i="76"/>
  <c r="AM65" i="76"/>
  <c r="AH65" i="76"/>
  <c r="AI65" i="76" s="1"/>
  <c r="AL65" i="76" s="1"/>
  <c r="AE65" i="76"/>
  <c r="AD65" i="76"/>
  <c r="AL72" i="76"/>
  <c r="AE80" i="76"/>
  <c r="AD80" i="76"/>
  <c r="AH80" i="76"/>
  <c r="AI80" i="76" s="1"/>
  <c r="AJ80" i="76" s="1"/>
  <c r="U9" i="76"/>
  <c r="U10" i="76"/>
  <c r="W13" i="76"/>
  <c r="W14" i="76"/>
  <c r="AN23" i="76"/>
  <c r="U29" i="76"/>
  <c r="W31" i="76"/>
  <c r="AD35" i="76"/>
  <c r="W47" i="76"/>
  <c r="U54" i="76"/>
  <c r="AE56" i="76"/>
  <c r="AD56" i="76"/>
  <c r="AM56" i="76"/>
  <c r="AH56" i="76"/>
  <c r="AI56" i="76" s="1"/>
  <c r="AL56" i="76" s="1"/>
  <c r="U57" i="76"/>
  <c r="U65" i="76"/>
  <c r="AJ68" i="76"/>
  <c r="AJ71" i="76"/>
  <c r="AJ72" i="76"/>
  <c r="W83" i="76"/>
  <c r="AH88" i="76"/>
  <c r="AI88" i="76" s="1"/>
  <c r="AL88" i="76" s="1"/>
  <c r="AD88" i="76"/>
  <c r="AL91" i="76"/>
  <c r="W11" i="76"/>
  <c r="W12" i="76"/>
  <c r="AM19" i="76"/>
  <c r="AM20" i="76"/>
  <c r="AD25" i="76"/>
  <c r="AE26" i="76"/>
  <c r="U28" i="76"/>
  <c r="W30" i="76"/>
  <c r="AE35" i="76"/>
  <c r="AJ38" i="76"/>
  <c r="AL42" i="76"/>
  <c r="AJ44" i="76"/>
  <c r="U49" i="76"/>
  <c r="AL58" i="76"/>
  <c r="AL59" i="76"/>
  <c r="AL74" i="76"/>
  <c r="W80" i="76"/>
  <c r="AL90" i="76"/>
  <c r="AJ90" i="76"/>
  <c r="U8" i="76"/>
  <c r="W9" i="76"/>
  <c r="W10" i="76"/>
  <c r="U27" i="76"/>
  <c r="W29" i="76"/>
  <c r="AH37" i="76"/>
  <c r="AI37" i="76" s="1"/>
  <c r="AJ37" i="76" s="1"/>
  <c r="AD37" i="76"/>
  <c r="AN37" i="76" s="1"/>
  <c r="W40" i="76"/>
  <c r="AL45" i="76"/>
  <c r="AM53" i="76"/>
  <c r="AH53" i="76"/>
  <c r="AI53" i="76" s="1"/>
  <c r="AL53" i="76" s="1"/>
  <c r="AE53" i="76"/>
  <c r="AD53" i="76"/>
  <c r="W55" i="76"/>
  <c r="W56" i="76"/>
  <c r="AL66" i="76"/>
  <c r="AJ66" i="76"/>
  <c r="AL70" i="76"/>
  <c r="U78" i="76"/>
  <c r="W79" i="76"/>
  <c r="U26" i="76"/>
  <c r="W28" i="76"/>
  <c r="AD34" i="76"/>
  <c r="AN34" i="76" s="1"/>
  <c r="U37" i="76"/>
  <c r="AM41" i="76"/>
  <c r="AH41" i="76"/>
  <c r="AI41" i="76" s="1"/>
  <c r="AL41" i="76" s="1"/>
  <c r="AD41" i="76"/>
  <c r="AM42" i="76"/>
  <c r="AE42" i="76"/>
  <c r="AN43" i="76"/>
  <c r="U53" i="76"/>
  <c r="AM64" i="76"/>
  <c r="AH64" i="76"/>
  <c r="AI64" i="76" s="1"/>
  <c r="AL64" i="76" s="1"/>
  <c r="AD64" i="76"/>
  <c r="AH77" i="76"/>
  <c r="AI77" i="76" s="1"/>
  <c r="AL77" i="76" s="1"/>
  <c r="AE77" i="76"/>
  <c r="AD77" i="76"/>
  <c r="W8" i="76"/>
  <c r="U25" i="76"/>
  <c r="W27" i="76"/>
  <c r="U35" i="76"/>
  <c r="AE38" i="76"/>
  <c r="AM38" i="76"/>
  <c r="U41" i="76"/>
  <c r="U42" i="76"/>
  <c r="U43" i="76"/>
  <c r="AE44" i="76"/>
  <c r="AD44" i="76"/>
  <c r="AM44" i="76"/>
  <c r="W51" i="76"/>
  <c r="AM52" i="76"/>
  <c r="AH52" i="76"/>
  <c r="AI52" i="76" s="1"/>
  <c r="AJ52" i="76" s="1"/>
  <c r="AD52" i="76"/>
  <c r="W59" i="76"/>
  <c r="U69" i="76"/>
  <c r="AN71" i="76"/>
  <c r="U77" i="76"/>
  <c r="AE88" i="76"/>
  <c r="AM50" i="76"/>
  <c r="AL61" i="76"/>
  <c r="AE66" i="76"/>
  <c r="AL73" i="76"/>
  <c r="AL85" i="76"/>
  <c r="AM46" i="76"/>
  <c r="AD49" i="76"/>
  <c r="AJ55" i="76"/>
  <c r="AD61" i="76"/>
  <c r="AJ67" i="76"/>
  <c r="AD73" i="76"/>
  <c r="AN73" i="76" s="1"/>
  <c r="AJ79" i="76"/>
  <c r="AD85" i="76"/>
  <c r="AN85" i="76" s="1"/>
  <c r="AJ91" i="76"/>
  <c r="AE49" i="76"/>
  <c r="AD60" i="76"/>
  <c r="AE61" i="76"/>
  <c r="AD72" i="76"/>
  <c r="AD84" i="76"/>
  <c r="AE60" i="76"/>
  <c r="AE72" i="76"/>
  <c r="AE84" i="76"/>
  <c r="AJ39" i="76"/>
  <c r="AN67" i="76"/>
  <c r="AJ75" i="76"/>
  <c r="AN79" i="76"/>
  <c r="AJ87" i="76"/>
  <c r="AN91" i="76"/>
  <c r="AN78" i="76"/>
  <c r="AN90" i="76"/>
  <c r="AH55" i="29"/>
  <c r="AI55" i="29" s="1"/>
  <c r="AL55" i="29" s="1"/>
  <c r="AE55" i="29"/>
  <c r="AM56" i="29"/>
  <c r="AH56" i="29"/>
  <c r="AI56" i="29" s="1"/>
  <c r="AL56" i="29" s="1"/>
  <c r="AJ123" i="29"/>
  <c r="AL123" i="29"/>
  <c r="AH129" i="29"/>
  <c r="AI129" i="29" s="1"/>
  <c r="AJ129" i="29" s="1"/>
  <c r="AE128" i="29"/>
  <c r="AD124" i="29"/>
  <c r="AH124" i="29"/>
  <c r="AI124" i="29" s="1"/>
  <c r="AJ124" i="29" s="1"/>
  <c r="AD128" i="29"/>
  <c r="AD120" i="29"/>
  <c r="AE120" i="29"/>
  <c r="AH118" i="29"/>
  <c r="AI118" i="29" s="1"/>
  <c r="AJ118" i="29" s="1"/>
  <c r="AJ111" i="29"/>
  <c r="AH97" i="29"/>
  <c r="AI97" i="29" s="1"/>
  <c r="AE97" i="29"/>
  <c r="AD97" i="29"/>
  <c r="AE124" i="29"/>
  <c r="AH130" i="29"/>
  <c r="AI130" i="29" s="1"/>
  <c r="AL130" i="29" s="1"/>
  <c r="AD102" i="29"/>
  <c r="AE102" i="29"/>
  <c r="AH102" i="29"/>
  <c r="AI102" i="29" s="1"/>
  <c r="AL102" i="29" s="1"/>
  <c r="AH125" i="29"/>
  <c r="AI125" i="29" s="1"/>
  <c r="AJ125" i="29" s="1"/>
  <c r="AL120" i="29"/>
  <c r="AD118" i="29"/>
  <c r="AN118" i="29" s="1"/>
  <c r="AE113" i="29"/>
  <c r="AN113" i="29" s="1"/>
  <c r="AH113" i="29"/>
  <c r="AI113" i="29" s="1"/>
  <c r="AJ113" i="29" s="1"/>
  <c r="AE130" i="29"/>
  <c r="AN130" i="29" s="1"/>
  <c r="AL128" i="29"/>
  <c r="AE123" i="29"/>
  <c r="AD123" i="29"/>
  <c r="AL116" i="29"/>
  <c r="AH85" i="29"/>
  <c r="AI85" i="29" s="1"/>
  <c r="AJ85" i="29" s="1"/>
  <c r="AE85" i="29"/>
  <c r="AD85" i="29"/>
  <c r="AE70" i="29"/>
  <c r="AH70" i="29"/>
  <c r="AI70" i="29" s="1"/>
  <c r="AJ70" i="29" s="1"/>
  <c r="AD70" i="29"/>
  <c r="AD125" i="29"/>
  <c r="AN125" i="29" s="1"/>
  <c r="AD112" i="29"/>
  <c r="AN112" i="29" s="1"/>
  <c r="AH112" i="29"/>
  <c r="AI112" i="29" s="1"/>
  <c r="AJ112" i="29" s="1"/>
  <c r="AE100" i="29"/>
  <c r="AH100" i="29"/>
  <c r="AI100" i="29" s="1"/>
  <c r="AL100" i="29" s="1"/>
  <c r="AD100" i="29"/>
  <c r="AL75" i="29"/>
  <c r="AE67" i="29"/>
  <c r="AH67" i="29"/>
  <c r="AI67" i="29" s="1"/>
  <c r="AD67" i="29"/>
  <c r="AE82" i="29"/>
  <c r="AH82" i="29"/>
  <c r="AI82" i="29" s="1"/>
  <c r="AJ82" i="29" s="1"/>
  <c r="AE79" i="29"/>
  <c r="AH79" i="29"/>
  <c r="AI79" i="29" s="1"/>
  <c r="AJ79" i="29" s="1"/>
  <c r="AD90" i="29"/>
  <c r="AH90" i="29"/>
  <c r="AI90" i="29" s="1"/>
  <c r="AL90" i="29" s="1"/>
  <c r="AH73" i="29"/>
  <c r="AI73" i="29" s="1"/>
  <c r="AJ73" i="29" s="1"/>
  <c r="AE73" i="29"/>
  <c r="AH108" i="29"/>
  <c r="AI108" i="29" s="1"/>
  <c r="AJ108" i="29" s="1"/>
  <c r="AD99" i="29"/>
  <c r="AE99" i="29"/>
  <c r="AD78" i="29"/>
  <c r="AH78" i="29"/>
  <c r="AI78" i="29" s="1"/>
  <c r="AJ78" i="29" s="1"/>
  <c r="AH54" i="29"/>
  <c r="AI54" i="29" s="1"/>
  <c r="AJ54" i="29" s="1"/>
  <c r="AD54" i="29"/>
  <c r="AE54" i="29"/>
  <c r="AD106" i="29"/>
  <c r="AN106" i="29" s="1"/>
  <c r="AD87" i="29"/>
  <c r="AE87" i="29"/>
  <c r="AD82" i="29"/>
  <c r="AD79" i="29"/>
  <c r="AD66" i="29"/>
  <c r="AN66" i="29" s="1"/>
  <c r="AH66" i="29"/>
  <c r="AI66" i="29" s="1"/>
  <c r="AL66" i="29" s="1"/>
  <c r="AD58" i="29"/>
  <c r="AE58" i="29"/>
  <c r="AH58" i="29"/>
  <c r="AI58" i="29" s="1"/>
  <c r="AJ58" i="29" s="1"/>
  <c r="AD75" i="29"/>
  <c r="AE75" i="29"/>
  <c r="AE108" i="29"/>
  <c r="AN108" i="29" s="1"/>
  <c r="AH96" i="29"/>
  <c r="AI96" i="29" s="1"/>
  <c r="AL96" i="29" s="1"/>
  <c r="AH93" i="29"/>
  <c r="AI93" i="29" s="1"/>
  <c r="AL93" i="29" s="1"/>
  <c r="AD73" i="29"/>
  <c r="AD63" i="29"/>
  <c r="AE63" i="29"/>
  <c r="AH99" i="29"/>
  <c r="AI99" i="29" s="1"/>
  <c r="AL99" i="29" s="1"/>
  <c r="AE90" i="29"/>
  <c r="AH84" i="29"/>
  <c r="AI84" i="29" s="1"/>
  <c r="AL84" i="29" s="1"/>
  <c r="AE103" i="29"/>
  <c r="AH103" i="29"/>
  <c r="AI103" i="29" s="1"/>
  <c r="AJ103" i="29" s="1"/>
  <c r="AE96" i="29"/>
  <c r="AN96" i="29" s="1"/>
  <c r="AE93" i="29"/>
  <c r="AN93" i="29" s="1"/>
  <c r="AE78" i="29"/>
  <c r="AH69" i="29"/>
  <c r="AI69" i="29" s="1"/>
  <c r="AL69" i="29" s="1"/>
  <c r="AJ87" i="29"/>
  <c r="AJ75" i="29"/>
  <c r="AD103" i="29"/>
  <c r="AE94" i="29"/>
  <c r="AN94" i="29" s="1"/>
  <c r="AH94" i="29"/>
  <c r="AI94" i="29" s="1"/>
  <c r="AL94" i="29" s="1"/>
  <c r="AE91" i="29"/>
  <c r="AN91" i="29" s="1"/>
  <c r="AH91" i="29"/>
  <c r="AI91" i="29" s="1"/>
  <c r="AJ91" i="29" s="1"/>
  <c r="AH63" i="29"/>
  <c r="AI63" i="29" s="1"/>
  <c r="AJ63" i="29" s="1"/>
  <c r="AH61" i="29"/>
  <c r="AI61" i="29" s="1"/>
  <c r="AE61" i="29"/>
  <c r="AN61" i="29" s="1"/>
  <c r="AH88" i="29"/>
  <c r="AI88" i="29" s="1"/>
  <c r="AH76" i="29"/>
  <c r="AI76" i="29" s="1"/>
  <c r="AJ76" i="29" s="1"/>
  <c r="AH57" i="29"/>
  <c r="AI57" i="29" s="1"/>
  <c r="AL57" i="29" s="1"/>
  <c r="AJ69" i="76" l="1"/>
  <c r="AJ6" i="76"/>
  <c r="AL51" i="76"/>
  <c r="AN38" i="77"/>
  <c r="AJ47" i="77"/>
  <c r="AL25" i="76"/>
  <c r="AJ86" i="76"/>
  <c r="AN32" i="76"/>
  <c r="AL25" i="77"/>
  <c r="AJ7" i="77"/>
  <c r="AJ15" i="77"/>
  <c r="AJ16" i="77"/>
  <c r="S30" i="68"/>
  <c r="AJ15" i="76"/>
  <c r="AL16" i="77"/>
  <c r="AJ76" i="76"/>
  <c r="AL24" i="77"/>
  <c r="AL80" i="76"/>
  <c r="AJ24" i="76"/>
  <c r="AJ46" i="77"/>
  <c r="AJ88" i="76"/>
  <c r="AL34" i="77"/>
  <c r="AJ17" i="76"/>
  <c r="AJ17" i="77"/>
  <c r="AN22" i="77"/>
  <c r="S16" i="68"/>
  <c r="AN15" i="77"/>
  <c r="AN77" i="76"/>
  <c r="AN15" i="76"/>
  <c r="AN49" i="76"/>
  <c r="AN9" i="76"/>
  <c r="AN13" i="77"/>
  <c r="AN19" i="77"/>
  <c r="AN14" i="76"/>
  <c r="AN58" i="76"/>
  <c r="AN22" i="76"/>
  <c r="T30" i="68"/>
  <c r="E30" i="2" s="1"/>
  <c r="AN28" i="76"/>
  <c r="AN11" i="77"/>
  <c r="T16" i="68"/>
  <c r="E17" i="2" s="1"/>
  <c r="AN50" i="77"/>
  <c r="AJ106" i="29"/>
  <c r="AN48" i="76"/>
  <c r="AN11" i="76"/>
  <c r="AL65" i="29"/>
  <c r="AN56" i="29"/>
  <c r="AN116" i="29"/>
  <c r="AL71" i="29"/>
  <c r="AL115" i="29"/>
  <c r="AL62" i="29"/>
  <c r="AL72" i="29"/>
  <c r="AJ68" i="29"/>
  <c r="AJ59" i="29"/>
  <c r="AN111" i="29"/>
  <c r="AJ117" i="29"/>
  <c r="AL121" i="29"/>
  <c r="AL60" i="29"/>
  <c r="AJ56" i="29"/>
  <c r="AN54" i="29"/>
  <c r="AL80" i="29"/>
  <c r="AL86" i="29"/>
  <c r="AN57" i="29"/>
  <c r="AJ95" i="29"/>
  <c r="AJ55" i="29"/>
  <c r="AJ89" i="29"/>
  <c r="AJ99" i="29"/>
  <c r="AJ122" i="29"/>
  <c r="AL101" i="29"/>
  <c r="AN123" i="29"/>
  <c r="AL81" i="29"/>
  <c r="AJ98" i="29"/>
  <c r="AJ84" i="29"/>
  <c r="AJ114" i="29"/>
  <c r="AN103" i="29"/>
  <c r="AN85" i="29"/>
  <c r="AN110" i="29"/>
  <c r="AJ83" i="29"/>
  <c r="AL108" i="29"/>
  <c r="AL74" i="29"/>
  <c r="AN90" i="29"/>
  <c r="AL92" i="29"/>
  <c r="AL105" i="29"/>
  <c r="AN55" i="29"/>
  <c r="AJ69" i="29"/>
  <c r="AJ64" i="29"/>
  <c r="AJ107" i="29"/>
  <c r="AJ109" i="29"/>
  <c r="AL77" i="29"/>
  <c r="AN100" i="29"/>
  <c r="AL79" i="29"/>
  <c r="AN70" i="29"/>
  <c r="AJ94" i="29"/>
  <c r="AJ126" i="29"/>
  <c r="AL78" i="29"/>
  <c r="AL129" i="29"/>
  <c r="AL113" i="29"/>
  <c r="AJ127" i="29"/>
  <c r="AL127" i="29"/>
  <c r="AJ104" i="29"/>
  <c r="AJ96" i="29"/>
  <c r="AN82" i="29"/>
  <c r="AN67" i="29"/>
  <c r="AN97" i="29"/>
  <c r="AL118" i="29"/>
  <c r="AJ66" i="29"/>
  <c r="AN75" i="29"/>
  <c r="AN87" i="29"/>
  <c r="AJ100" i="29"/>
  <c r="AJ102" i="29"/>
  <c r="AL119" i="29"/>
  <c r="AN10" i="77"/>
  <c r="AN21" i="77"/>
  <c r="AN8" i="77"/>
  <c r="AN12" i="77"/>
  <c r="AN9" i="77"/>
  <c r="AN26" i="77"/>
  <c r="AL32" i="77"/>
  <c r="AJ32" i="77"/>
  <c r="AL41" i="77"/>
  <c r="AL29" i="77"/>
  <c r="AL35" i="77"/>
  <c r="AL44" i="77"/>
  <c r="AJ44" i="77"/>
  <c r="AL50" i="77"/>
  <c r="AN20" i="77"/>
  <c r="AN18" i="77"/>
  <c r="AN24" i="77"/>
  <c r="AJ24" i="77"/>
  <c r="A16" i="77"/>
  <c r="F16" i="68" s="1"/>
  <c r="AN14" i="77"/>
  <c r="AN31" i="76"/>
  <c r="AN80" i="76"/>
  <c r="AN73" i="29"/>
  <c r="AN84" i="76"/>
  <c r="AN26" i="76"/>
  <c r="AN35" i="76"/>
  <c r="AJ23" i="77"/>
  <c r="AN79" i="29"/>
  <c r="AN66" i="76"/>
  <c r="A16" i="76"/>
  <c r="F30" i="68" s="1"/>
  <c r="AJ56" i="76"/>
  <c r="AN60" i="76"/>
  <c r="AN16" i="76"/>
  <c r="AN57" i="76"/>
  <c r="AN13" i="76"/>
  <c r="AJ65" i="76"/>
  <c r="AN61" i="76"/>
  <c r="AJ64" i="76"/>
  <c r="AN50" i="76"/>
  <c r="AN53" i="76"/>
  <c r="AN56" i="76"/>
  <c r="AN65" i="76"/>
  <c r="AN25" i="76"/>
  <c r="AJ32" i="76"/>
  <c r="AL13" i="76"/>
  <c r="AN38" i="76"/>
  <c r="AN88" i="76"/>
  <c r="AL52" i="76"/>
  <c r="AJ19" i="76"/>
  <c r="AN63" i="29"/>
  <c r="AN41" i="76"/>
  <c r="AJ48" i="76"/>
  <c r="AN102" i="29"/>
  <c r="AJ22" i="76"/>
  <c r="AN64" i="76"/>
  <c r="AJ53" i="76"/>
  <c r="AN21" i="76"/>
  <c r="AN78" i="29"/>
  <c r="AN72" i="76"/>
  <c r="AN46" i="76"/>
  <c r="AN52" i="76"/>
  <c r="AN20" i="76"/>
  <c r="AJ77" i="76"/>
  <c r="AJ20" i="76"/>
  <c r="AL37" i="76"/>
  <c r="AN19" i="76"/>
  <c r="AN44" i="76"/>
  <c r="AN36" i="76"/>
  <c r="AJ21" i="76"/>
  <c r="AJ16" i="76"/>
  <c r="AJ34" i="76"/>
  <c r="AN124" i="29"/>
  <c r="AN128" i="29"/>
  <c r="AJ89" i="76"/>
  <c r="AJ14" i="76"/>
  <c r="AJ41" i="76"/>
  <c r="AN5" i="76"/>
  <c r="AN68" i="76"/>
  <c r="AN42" i="76"/>
  <c r="AN58" i="29"/>
  <c r="AL63" i="29"/>
  <c r="AL112" i="29"/>
  <c r="AL58" i="29"/>
  <c r="AN99" i="29"/>
  <c r="AJ130" i="29"/>
  <c r="AL103" i="29"/>
  <c r="AL125" i="29"/>
  <c r="AL61" i="29"/>
  <c r="AJ61" i="29"/>
  <c r="AL73" i="29"/>
  <c r="AN120" i="29"/>
  <c r="AJ57" i="29"/>
  <c r="AJ93" i="29"/>
  <c r="AL85" i="29"/>
  <c r="AJ67" i="29"/>
  <c r="AL67" i="29"/>
  <c r="AL97" i="29"/>
  <c r="AJ97" i="29"/>
  <c r="AL88" i="29"/>
  <c r="AJ88" i="29"/>
  <c r="AL54" i="29"/>
  <c r="AL76" i="29"/>
  <c r="AL124" i="29"/>
  <c r="AJ90" i="29"/>
  <c r="AL70" i="29"/>
  <c r="AL82" i="29"/>
  <c r="AL91" i="29"/>
  <c r="T25" i="13" l="1"/>
  <c r="AH25" i="13" s="1"/>
  <c r="AI25" i="13" s="1"/>
  <c r="V25" i="13"/>
  <c r="Y25" i="13"/>
  <c r="AF25" i="13"/>
  <c r="AG25" i="13" s="1"/>
  <c r="AJ25" i="13" s="1"/>
  <c r="AK25" i="13"/>
  <c r="AM25" i="13"/>
  <c r="T26" i="13"/>
  <c r="AE26" i="13" s="1"/>
  <c r="V26" i="13"/>
  <c r="Y26" i="13"/>
  <c r="AF26" i="13"/>
  <c r="AG26" i="13" s="1"/>
  <c r="AK26" i="13"/>
  <c r="AM26" i="13"/>
  <c r="T27" i="13"/>
  <c r="AD27" i="13" s="1"/>
  <c r="V27" i="13"/>
  <c r="Y27" i="13"/>
  <c r="AE27" i="13"/>
  <c r="AF27" i="13"/>
  <c r="AG27" i="13" s="1"/>
  <c r="AH27" i="13"/>
  <c r="AI27" i="13" s="1"/>
  <c r="AK27" i="13"/>
  <c r="AM27" i="13"/>
  <c r="T28" i="13"/>
  <c r="AE28" i="13" s="1"/>
  <c r="V28" i="13"/>
  <c r="Y28" i="13"/>
  <c r="AD28" i="13"/>
  <c r="AF28" i="13"/>
  <c r="AG28" i="13" s="1"/>
  <c r="AK28" i="13"/>
  <c r="AM28" i="13"/>
  <c r="T29" i="13"/>
  <c r="V29" i="13"/>
  <c r="Y29" i="13"/>
  <c r="AD29" i="13"/>
  <c r="AE29" i="13"/>
  <c r="AF29" i="13"/>
  <c r="AG29" i="13" s="1"/>
  <c r="AH29" i="13"/>
  <c r="AI29" i="13" s="1"/>
  <c r="AK29" i="13"/>
  <c r="AM29" i="13"/>
  <c r="T30" i="13"/>
  <c r="AD30" i="13" s="1"/>
  <c r="V30" i="13"/>
  <c r="Y30" i="13"/>
  <c r="AF30" i="13"/>
  <c r="AG30" i="13" s="1"/>
  <c r="AK30" i="13"/>
  <c r="AM30" i="13"/>
  <c r="T31" i="13"/>
  <c r="AD31" i="13" s="1"/>
  <c r="V31" i="13"/>
  <c r="Y31" i="13"/>
  <c r="AF31" i="13"/>
  <c r="AG31" i="13" s="1"/>
  <c r="AK31" i="13"/>
  <c r="AM31" i="13"/>
  <c r="T32" i="13"/>
  <c r="AE32" i="13" s="1"/>
  <c r="V32" i="13"/>
  <c r="Y32" i="13"/>
  <c r="AF32" i="13"/>
  <c r="AG32" i="13" s="1"/>
  <c r="AH32" i="13"/>
  <c r="AI32" i="13" s="1"/>
  <c r="AK32" i="13"/>
  <c r="AM32" i="13"/>
  <c r="AD26" i="13" l="1"/>
  <c r="AD32" i="13"/>
  <c r="AL29" i="13"/>
  <c r="AJ29" i="13"/>
  <c r="AJ27" i="13"/>
  <c r="AN27" i="13"/>
  <c r="AJ32" i="13"/>
  <c r="AN32" i="13"/>
  <c r="AN26" i="13"/>
  <c r="AN29" i="13"/>
  <c r="AH26" i="13"/>
  <c r="AI26" i="13" s="1"/>
  <c r="AJ26" i="13" s="1"/>
  <c r="AL32" i="13"/>
  <c r="AN28" i="13"/>
  <c r="AH28" i="13"/>
  <c r="AI28" i="13" s="1"/>
  <c r="AJ28" i="13" s="1"/>
  <c r="AE25" i="13"/>
  <c r="AD25" i="13"/>
  <c r="AH30" i="13"/>
  <c r="AI30" i="13" s="1"/>
  <c r="AL30" i="13" s="1"/>
  <c r="AH31" i="13"/>
  <c r="AI31" i="13" s="1"/>
  <c r="AL31" i="13" s="1"/>
  <c r="AE30" i="13"/>
  <c r="AN30" i="13" s="1"/>
  <c r="AL25" i="13"/>
  <c r="AE31" i="13"/>
  <c r="AN31" i="13" s="1"/>
  <c r="AL27" i="13"/>
  <c r="AL28" i="13" l="1"/>
  <c r="AJ30" i="13"/>
  <c r="AN25" i="13"/>
  <c r="AL26" i="13"/>
  <c r="AJ31" i="13"/>
  <c r="A6" i="27"/>
  <c r="AM24" i="64" l="1"/>
  <c r="AK24" i="64"/>
  <c r="AF24" i="64"/>
  <c r="AG24" i="64" s="1"/>
  <c r="Y24" i="64"/>
  <c r="W24" i="64"/>
  <c r="V24" i="64"/>
  <c r="T24" i="64"/>
  <c r="AE24" i="64" s="1"/>
  <c r="AM23" i="64"/>
  <c r="AN23" i="64" s="1"/>
  <c r="AK23" i="64"/>
  <c r="AF23" i="64"/>
  <c r="AG23" i="64" s="1"/>
  <c r="AE23" i="64"/>
  <c r="AD23" i="64"/>
  <c r="Y23" i="64"/>
  <c r="V23" i="64"/>
  <c r="T23" i="64"/>
  <c r="AH23" i="64" s="1"/>
  <c r="AI23" i="64" s="1"/>
  <c r="AM22" i="64"/>
  <c r="AK22" i="64"/>
  <c r="AF22" i="64"/>
  <c r="AG22" i="64" s="1"/>
  <c r="AE22" i="64"/>
  <c r="AD22" i="64"/>
  <c r="Y22" i="64"/>
  <c r="V22" i="64"/>
  <c r="U22" i="64"/>
  <c r="T22" i="64"/>
  <c r="AH22" i="64" s="1"/>
  <c r="AI22" i="64" s="1"/>
  <c r="AM21" i="64"/>
  <c r="AK21" i="64"/>
  <c r="AF21" i="64"/>
  <c r="AG21" i="64" s="1"/>
  <c r="AE21" i="64"/>
  <c r="AD21" i="64"/>
  <c r="Y21" i="64"/>
  <c r="V21" i="64"/>
  <c r="U21" i="64"/>
  <c r="T21" i="64"/>
  <c r="AH21" i="64" s="1"/>
  <c r="AI21" i="64" s="1"/>
  <c r="AM20" i="64"/>
  <c r="AK20" i="64"/>
  <c r="AF20" i="64"/>
  <c r="AG20" i="64" s="1"/>
  <c r="AE20" i="64"/>
  <c r="Y20" i="64"/>
  <c r="V20" i="64"/>
  <c r="T20" i="64"/>
  <c r="AH20" i="64" s="1"/>
  <c r="AI20" i="64" s="1"/>
  <c r="AM19" i="64"/>
  <c r="AK19" i="64"/>
  <c r="AF19" i="64"/>
  <c r="AG19" i="64" s="1"/>
  <c r="AE19" i="64"/>
  <c r="Y19" i="64"/>
  <c r="V19" i="64"/>
  <c r="T19" i="64"/>
  <c r="AH19" i="64" s="1"/>
  <c r="AI19" i="64" s="1"/>
  <c r="AM18" i="64"/>
  <c r="AK18" i="64"/>
  <c r="AF18" i="64"/>
  <c r="AG18" i="64" s="1"/>
  <c r="AE18" i="64"/>
  <c r="AD18" i="64"/>
  <c r="AN18" i="64" s="1"/>
  <c r="Y18" i="64"/>
  <c r="V18" i="64"/>
  <c r="U18" i="64"/>
  <c r="T18" i="64"/>
  <c r="AH18" i="64" s="1"/>
  <c r="AI18" i="64" s="1"/>
  <c r="AM17" i="64"/>
  <c r="AK17" i="64"/>
  <c r="AF17" i="64"/>
  <c r="AG17" i="64" s="1"/>
  <c r="Y17" i="64"/>
  <c r="V17" i="64"/>
  <c r="T17" i="64"/>
  <c r="AM16" i="64"/>
  <c r="AK16" i="64"/>
  <c r="AF16" i="64"/>
  <c r="AG16" i="64" s="1"/>
  <c r="Y16" i="64"/>
  <c r="W16" i="64"/>
  <c r="V16" i="64"/>
  <c r="T16" i="64"/>
  <c r="AE16" i="64" s="1"/>
  <c r="AM15" i="64"/>
  <c r="AK15" i="64"/>
  <c r="AF15" i="64"/>
  <c r="AG15" i="64" s="1"/>
  <c r="Y15" i="64"/>
  <c r="W15" i="64"/>
  <c r="V15" i="64"/>
  <c r="T15" i="64"/>
  <c r="AE15" i="64" s="1"/>
  <c r="AM14" i="64"/>
  <c r="AK14" i="64"/>
  <c r="AF14" i="64"/>
  <c r="AG14" i="64" s="1"/>
  <c r="Y14" i="64"/>
  <c r="W14" i="64"/>
  <c r="V14" i="64"/>
  <c r="T14" i="64"/>
  <c r="AE14" i="64" s="1"/>
  <c r="AM13" i="64"/>
  <c r="AK13" i="64"/>
  <c r="AF13" i="64"/>
  <c r="AG13" i="64" s="1"/>
  <c r="Y13" i="64"/>
  <c r="W13" i="64"/>
  <c r="V13" i="64"/>
  <c r="T13" i="64"/>
  <c r="AE13" i="64" s="1"/>
  <c r="AM12" i="64"/>
  <c r="AK12" i="64"/>
  <c r="AF12" i="64"/>
  <c r="AG12" i="64" s="1"/>
  <c r="AE12" i="64"/>
  <c r="AD12" i="64"/>
  <c r="Y12" i="64"/>
  <c r="V12" i="64"/>
  <c r="T12" i="64"/>
  <c r="AH12" i="64" s="1"/>
  <c r="AI12" i="64" s="1"/>
  <c r="A12" i="64"/>
  <c r="AM11" i="64"/>
  <c r="AK11" i="64"/>
  <c r="AF11" i="64"/>
  <c r="AG11" i="64" s="1"/>
  <c r="AE11" i="64"/>
  <c r="AD11" i="64"/>
  <c r="Y11" i="64"/>
  <c r="V11" i="64"/>
  <c r="T11" i="64"/>
  <c r="AH11" i="64" s="1"/>
  <c r="AI11" i="64" s="1"/>
  <c r="AM10" i="64"/>
  <c r="AK10" i="64"/>
  <c r="AF10" i="64"/>
  <c r="AG10" i="64" s="1"/>
  <c r="AD10" i="64"/>
  <c r="Y10" i="64"/>
  <c r="V10" i="64"/>
  <c r="U10" i="64"/>
  <c r="T10" i="64"/>
  <c r="AH10" i="64" s="1"/>
  <c r="AI10" i="64" s="1"/>
  <c r="A10" i="64"/>
  <c r="U23" i="64" s="1"/>
  <c r="AM9" i="64"/>
  <c r="AK9" i="64"/>
  <c r="AF9" i="64"/>
  <c r="AG9" i="64" s="1"/>
  <c r="AD9" i="64"/>
  <c r="Y9" i="64"/>
  <c r="W9" i="64"/>
  <c r="V9" i="64"/>
  <c r="U9" i="64"/>
  <c r="T9" i="64"/>
  <c r="AH9" i="64" s="1"/>
  <c r="AI9" i="64" s="1"/>
  <c r="AM8" i="64"/>
  <c r="AK8" i="64"/>
  <c r="AH8" i="64"/>
  <c r="AI8" i="64" s="1"/>
  <c r="AF8" i="64"/>
  <c r="AG8" i="64" s="1"/>
  <c r="AD8" i="64"/>
  <c r="Y8" i="64"/>
  <c r="W8" i="64"/>
  <c r="V8" i="64"/>
  <c r="U8" i="64"/>
  <c r="T8" i="64"/>
  <c r="AM7" i="64"/>
  <c r="AK7" i="64"/>
  <c r="AH7" i="64"/>
  <c r="AI7" i="64" s="1"/>
  <c r="AF7" i="64"/>
  <c r="AG7" i="64" s="1"/>
  <c r="AD7" i="64"/>
  <c r="AN7" i="64" s="1"/>
  <c r="Y7" i="64"/>
  <c r="W7" i="64"/>
  <c r="V7" i="64"/>
  <c r="U7" i="64"/>
  <c r="T7" i="64"/>
  <c r="AM6" i="64"/>
  <c r="AK6" i="64"/>
  <c r="AH6" i="64"/>
  <c r="AI6" i="64" s="1"/>
  <c r="AF6" i="64"/>
  <c r="AG6" i="64" s="1"/>
  <c r="AD6" i="64"/>
  <c r="AN6" i="64" s="1"/>
  <c r="Y6" i="64"/>
  <c r="W6" i="64"/>
  <c r="V6" i="64"/>
  <c r="U6" i="64"/>
  <c r="T6" i="64"/>
  <c r="A6" i="64"/>
  <c r="AM5" i="64"/>
  <c r="AK5" i="64"/>
  <c r="AF5" i="64"/>
  <c r="AG5" i="64" s="1"/>
  <c r="Y5" i="64"/>
  <c r="A14" i="64" s="1"/>
  <c r="W5" i="64"/>
  <c r="V5" i="64"/>
  <c r="T5" i="64"/>
  <c r="AH5" i="64" s="1"/>
  <c r="AI5" i="64" s="1"/>
  <c r="F1" i="64"/>
  <c r="AM24" i="63"/>
  <c r="AK24" i="63"/>
  <c r="AF24" i="63"/>
  <c r="AG24" i="63" s="1"/>
  <c r="AD24" i="63"/>
  <c r="Y24" i="63"/>
  <c r="W24" i="63"/>
  <c r="V24" i="63"/>
  <c r="T24" i="63"/>
  <c r="AE24" i="63" s="1"/>
  <c r="AM23" i="63"/>
  <c r="AK23" i="63"/>
  <c r="AF23" i="63"/>
  <c r="AG23" i="63" s="1"/>
  <c r="AE23" i="63"/>
  <c r="Y23" i="63"/>
  <c r="V23" i="63"/>
  <c r="T23" i="63"/>
  <c r="AD23" i="63" s="1"/>
  <c r="AM22" i="63"/>
  <c r="AK22" i="63"/>
  <c r="AF22" i="63"/>
  <c r="AG22" i="63" s="1"/>
  <c r="AE22" i="63"/>
  <c r="AD22" i="63"/>
  <c r="Y22" i="63"/>
  <c r="V22" i="63"/>
  <c r="U22" i="63"/>
  <c r="T22" i="63"/>
  <c r="AH22" i="63" s="1"/>
  <c r="AI22" i="63" s="1"/>
  <c r="AM21" i="63"/>
  <c r="AK21" i="63"/>
  <c r="AF21" i="63"/>
  <c r="AG21" i="63" s="1"/>
  <c r="Y21" i="63"/>
  <c r="V21" i="63"/>
  <c r="T21" i="63"/>
  <c r="AM20" i="63"/>
  <c r="AK20" i="63"/>
  <c r="AF20" i="63"/>
  <c r="AG20" i="63" s="1"/>
  <c r="AD20" i="63"/>
  <c r="Y20" i="63"/>
  <c r="W20" i="63"/>
  <c r="V20" i="63"/>
  <c r="T20" i="63"/>
  <c r="AE20" i="63" s="1"/>
  <c r="AM19" i="63"/>
  <c r="AK19" i="63"/>
  <c r="AF19" i="63"/>
  <c r="AG19" i="63" s="1"/>
  <c r="AE19" i="63"/>
  <c r="Y19" i="63"/>
  <c r="V19" i="63"/>
  <c r="T19" i="63"/>
  <c r="AD19" i="63" s="1"/>
  <c r="AM18" i="63"/>
  <c r="AK18" i="63"/>
  <c r="AF18" i="63"/>
  <c r="AG18" i="63" s="1"/>
  <c r="AD18" i="63"/>
  <c r="Y18" i="63"/>
  <c r="V18" i="63"/>
  <c r="U18" i="63"/>
  <c r="T18" i="63"/>
  <c r="AH18" i="63" s="1"/>
  <c r="AI18" i="63" s="1"/>
  <c r="AM17" i="63"/>
  <c r="AK17" i="63"/>
  <c r="AF17" i="63"/>
  <c r="AG17" i="63" s="1"/>
  <c r="Y17" i="63"/>
  <c r="V17" i="63"/>
  <c r="T17" i="63"/>
  <c r="AM16" i="63"/>
  <c r="AK16" i="63"/>
  <c r="AF16" i="63"/>
  <c r="AG16" i="63" s="1"/>
  <c r="AD16" i="63"/>
  <c r="Y16" i="63"/>
  <c r="W16" i="63"/>
  <c r="V16" i="63"/>
  <c r="T16" i="63"/>
  <c r="AE16" i="63" s="1"/>
  <c r="A16" i="63"/>
  <c r="AM15" i="63"/>
  <c r="AK15" i="63"/>
  <c r="AF15" i="63"/>
  <c r="AG15" i="63" s="1"/>
  <c r="AD15" i="63"/>
  <c r="Y15" i="63"/>
  <c r="W15" i="63"/>
  <c r="V15" i="63"/>
  <c r="T15" i="63"/>
  <c r="AE15" i="63" s="1"/>
  <c r="AM14" i="63"/>
  <c r="AK14" i="63"/>
  <c r="AF14" i="63"/>
  <c r="AG14" i="63" s="1"/>
  <c r="AE14" i="63"/>
  <c r="Y14" i="63"/>
  <c r="V14" i="63"/>
  <c r="T14" i="63"/>
  <c r="AD14" i="63" s="1"/>
  <c r="AM13" i="63"/>
  <c r="AK13" i="63"/>
  <c r="AF13" i="63"/>
  <c r="AG13" i="63" s="1"/>
  <c r="AE13" i="63"/>
  <c r="Y13" i="63"/>
  <c r="V13" i="63"/>
  <c r="T13" i="63"/>
  <c r="AD13" i="63" s="1"/>
  <c r="AM12" i="63"/>
  <c r="AK12" i="63"/>
  <c r="AF12" i="63"/>
  <c r="AG12" i="63" s="1"/>
  <c r="AD12" i="63"/>
  <c r="Y12" i="63"/>
  <c r="W12" i="63"/>
  <c r="V12" i="63"/>
  <c r="U12" i="63"/>
  <c r="T12" i="63"/>
  <c r="AH12" i="63" s="1"/>
  <c r="AI12" i="63" s="1"/>
  <c r="A12" i="63"/>
  <c r="AM11" i="63"/>
  <c r="AK11" i="63"/>
  <c r="AF11" i="63"/>
  <c r="AG11" i="63" s="1"/>
  <c r="AD11" i="63"/>
  <c r="Y11" i="63"/>
  <c r="W11" i="63"/>
  <c r="V11" i="63"/>
  <c r="U11" i="63"/>
  <c r="T11" i="63"/>
  <c r="AH11" i="63" s="1"/>
  <c r="AI11" i="63" s="1"/>
  <c r="AM10" i="63"/>
  <c r="AK10" i="63"/>
  <c r="AF10" i="63"/>
  <c r="AG10" i="63" s="1"/>
  <c r="Y10" i="63"/>
  <c r="V10" i="63"/>
  <c r="T10" i="63"/>
  <c r="A10" i="63"/>
  <c r="U23" i="63" s="1"/>
  <c r="AM9" i="63"/>
  <c r="AK9" i="63"/>
  <c r="AH9" i="63"/>
  <c r="AI9" i="63" s="1"/>
  <c r="AF9" i="63"/>
  <c r="AG9" i="63" s="1"/>
  <c r="Y9" i="63"/>
  <c r="W9" i="63"/>
  <c r="V9" i="63"/>
  <c r="T9" i="63"/>
  <c r="AM8" i="63"/>
  <c r="AK8" i="63"/>
  <c r="AF8" i="63"/>
  <c r="AG8" i="63" s="1"/>
  <c r="Y8" i="63"/>
  <c r="W8" i="63"/>
  <c r="V8" i="63"/>
  <c r="T8" i="63"/>
  <c r="AD8" i="63" s="1"/>
  <c r="AN8" i="63" s="1"/>
  <c r="AM7" i="63"/>
  <c r="AK7" i="63"/>
  <c r="AH7" i="63"/>
  <c r="AI7" i="63" s="1"/>
  <c r="AF7" i="63"/>
  <c r="AG7" i="63" s="1"/>
  <c r="AD7" i="63"/>
  <c r="Y7" i="63"/>
  <c r="W7" i="63"/>
  <c r="V7" i="63"/>
  <c r="U7" i="63"/>
  <c r="T7" i="63"/>
  <c r="AM6" i="63"/>
  <c r="AK6" i="63"/>
  <c r="AH6" i="63"/>
  <c r="AI6" i="63" s="1"/>
  <c r="AF6" i="63"/>
  <c r="AG6" i="63" s="1"/>
  <c r="AD6" i="63"/>
  <c r="AN6" i="63" s="1"/>
  <c r="Y6" i="63"/>
  <c r="W6" i="63"/>
  <c r="V6" i="63"/>
  <c r="U6" i="63"/>
  <c r="T6" i="63"/>
  <c r="A6" i="63"/>
  <c r="AM5" i="63"/>
  <c r="AK5" i="63"/>
  <c r="AG5" i="63"/>
  <c r="AF5" i="63"/>
  <c r="AD5" i="63"/>
  <c r="Y5" i="63"/>
  <c r="A14" i="63" s="1"/>
  <c r="W5" i="63"/>
  <c r="V5" i="63"/>
  <c r="U5" i="63"/>
  <c r="T5" i="63"/>
  <c r="AH5" i="63" s="1"/>
  <c r="AI5" i="63" s="1"/>
  <c r="F1" i="63"/>
  <c r="AM24" i="62"/>
  <c r="AK24" i="62"/>
  <c r="AG24" i="62"/>
  <c r="AF24" i="62"/>
  <c r="Y24" i="62"/>
  <c r="V24" i="62"/>
  <c r="T24" i="62"/>
  <c r="AM23" i="62"/>
  <c r="AK23" i="62"/>
  <c r="AF23" i="62"/>
  <c r="AG23" i="62" s="1"/>
  <c r="AD23" i="62"/>
  <c r="Y23" i="62"/>
  <c r="W23" i="62"/>
  <c r="V23" i="62"/>
  <c r="T23" i="62"/>
  <c r="AE23" i="62" s="1"/>
  <c r="AM22" i="62"/>
  <c r="AK22" i="62"/>
  <c r="AH22" i="62"/>
  <c r="AI22" i="62" s="1"/>
  <c r="AF22" i="62"/>
  <c r="AG22" i="62" s="1"/>
  <c r="AE22" i="62"/>
  <c r="AD22" i="62"/>
  <c r="Y22" i="62"/>
  <c r="W22" i="62"/>
  <c r="V22" i="62"/>
  <c r="T22" i="62"/>
  <c r="AM21" i="62"/>
  <c r="AK21" i="62"/>
  <c r="AH21" i="62"/>
  <c r="AI21" i="62" s="1"/>
  <c r="AF21" i="62"/>
  <c r="AG21" i="62" s="1"/>
  <c r="AL21" i="62" s="1"/>
  <c r="AE21" i="62"/>
  <c r="AD21" i="62"/>
  <c r="Y21" i="62"/>
  <c r="W21" i="62"/>
  <c r="V21" i="62"/>
  <c r="T21" i="62"/>
  <c r="AM20" i="62"/>
  <c r="AK20" i="62"/>
  <c r="AF20" i="62"/>
  <c r="AG20" i="62" s="1"/>
  <c r="AE20" i="62"/>
  <c r="Y20" i="62"/>
  <c r="V20" i="62"/>
  <c r="T20" i="62"/>
  <c r="AD20" i="62" s="1"/>
  <c r="AM19" i="62"/>
  <c r="AK19" i="62"/>
  <c r="AG19" i="62"/>
  <c r="AF19" i="62"/>
  <c r="AE19" i="62"/>
  <c r="Y19" i="62"/>
  <c r="V19" i="62"/>
  <c r="T19" i="62"/>
  <c r="AH19" i="62" s="1"/>
  <c r="AI19" i="62" s="1"/>
  <c r="AM18" i="62"/>
  <c r="AK18" i="62"/>
  <c r="AG18" i="62"/>
  <c r="AF18" i="62"/>
  <c r="AE18" i="62"/>
  <c r="Y18" i="62"/>
  <c r="V18" i="62"/>
  <c r="T18" i="62"/>
  <c r="AH18" i="62" s="1"/>
  <c r="AI18" i="62" s="1"/>
  <c r="AM17" i="62"/>
  <c r="AK17" i="62"/>
  <c r="AF17" i="62"/>
  <c r="AG17" i="62" s="1"/>
  <c r="AE17" i="62"/>
  <c r="AD17" i="62"/>
  <c r="Y17" i="62"/>
  <c r="V17" i="62"/>
  <c r="U17" i="62"/>
  <c r="T17" i="62"/>
  <c r="AH17" i="62" s="1"/>
  <c r="AI17" i="62" s="1"/>
  <c r="AM16" i="62"/>
  <c r="AK16" i="62"/>
  <c r="AH16" i="62"/>
  <c r="AI16" i="62" s="1"/>
  <c r="AF16" i="62"/>
  <c r="AG16" i="62" s="1"/>
  <c r="AL16" i="62" s="1"/>
  <c r="AE16" i="62"/>
  <c r="AD16" i="62"/>
  <c r="Y16" i="62"/>
  <c r="V16" i="62"/>
  <c r="U16" i="62"/>
  <c r="T16" i="62"/>
  <c r="AM15" i="62"/>
  <c r="AK15" i="62"/>
  <c r="AF15" i="62"/>
  <c r="AG15" i="62" s="1"/>
  <c r="AE15" i="62"/>
  <c r="AD15" i="62"/>
  <c r="Y15" i="62"/>
  <c r="V15" i="62"/>
  <c r="U15" i="62"/>
  <c r="T15" i="62"/>
  <c r="AH15" i="62" s="1"/>
  <c r="AI15" i="62" s="1"/>
  <c r="AM14" i="62"/>
  <c r="AK14" i="62"/>
  <c r="AH14" i="62"/>
  <c r="AI14" i="62" s="1"/>
  <c r="AF14" i="62"/>
  <c r="AG14" i="62" s="1"/>
  <c r="AE14" i="62"/>
  <c r="AD14" i="62"/>
  <c r="Y14" i="62"/>
  <c r="V14" i="62"/>
  <c r="U14" i="62"/>
  <c r="T14" i="62"/>
  <c r="AM13" i="62"/>
  <c r="AK13" i="62"/>
  <c r="AF13" i="62"/>
  <c r="AG13" i="62" s="1"/>
  <c r="AE13" i="62"/>
  <c r="AD13" i="62"/>
  <c r="Y13" i="62"/>
  <c r="V13" i="62"/>
  <c r="U13" i="62"/>
  <c r="T13" i="62"/>
  <c r="AH13" i="62" s="1"/>
  <c r="AI13" i="62" s="1"/>
  <c r="AM12" i="62"/>
  <c r="AK12" i="62"/>
  <c r="AH12" i="62"/>
  <c r="AI12" i="62" s="1"/>
  <c r="AF12" i="62"/>
  <c r="AG12" i="62" s="1"/>
  <c r="AE12" i="62"/>
  <c r="AD12" i="62"/>
  <c r="Y12" i="62"/>
  <c r="W12" i="62"/>
  <c r="V12" i="62"/>
  <c r="U12" i="62"/>
  <c r="T12" i="62"/>
  <c r="A12" i="62"/>
  <c r="AM11" i="62"/>
  <c r="AK11" i="62"/>
  <c r="AF11" i="62"/>
  <c r="AG11" i="62" s="1"/>
  <c r="AE11" i="62"/>
  <c r="Y11" i="62"/>
  <c r="V11" i="62"/>
  <c r="T11" i="62"/>
  <c r="AD11" i="62" s="1"/>
  <c r="AM10" i="62"/>
  <c r="AK10" i="62"/>
  <c r="AF10" i="62"/>
  <c r="AG10" i="62" s="1"/>
  <c r="AE10" i="62"/>
  <c r="Y10" i="62"/>
  <c r="V10" i="62"/>
  <c r="T10" i="62"/>
  <c r="AD10" i="62" s="1"/>
  <c r="A10" i="62"/>
  <c r="W24" i="62" s="1"/>
  <c r="AM9" i="62"/>
  <c r="AK9" i="62"/>
  <c r="AF9" i="62"/>
  <c r="AG9" i="62" s="1"/>
  <c r="AE9" i="62"/>
  <c r="Y9" i="62"/>
  <c r="W9" i="62"/>
  <c r="V9" i="62"/>
  <c r="T9" i="62"/>
  <c r="AD9" i="62" s="1"/>
  <c r="AM8" i="62"/>
  <c r="AK8" i="62"/>
  <c r="AF8" i="62"/>
  <c r="AG8" i="62" s="1"/>
  <c r="Y8" i="62"/>
  <c r="V8" i="62"/>
  <c r="T8" i="62"/>
  <c r="A8" i="62"/>
  <c r="A20" i="62" s="1"/>
  <c r="AM7" i="62"/>
  <c r="AK7" i="62"/>
  <c r="AH7" i="62"/>
  <c r="AI7" i="62" s="1"/>
  <c r="AF7" i="62"/>
  <c r="AG7" i="62" s="1"/>
  <c r="AD7" i="62"/>
  <c r="Y7" i="62"/>
  <c r="W7" i="62"/>
  <c r="V7" i="62"/>
  <c r="U7" i="62"/>
  <c r="T7" i="62"/>
  <c r="AM6" i="62"/>
  <c r="AK6" i="62"/>
  <c r="AF6" i="62"/>
  <c r="AG6" i="62" s="1"/>
  <c r="AD6" i="62"/>
  <c r="Y6" i="62"/>
  <c r="W6" i="62"/>
  <c r="V6" i="62"/>
  <c r="U6" i="62"/>
  <c r="T6" i="62"/>
  <c r="AH6" i="62" s="1"/>
  <c r="AI6" i="62" s="1"/>
  <c r="A6" i="62"/>
  <c r="AM5" i="62"/>
  <c r="AK5" i="62"/>
  <c r="AF5" i="62"/>
  <c r="AG5" i="62" s="1"/>
  <c r="Y5" i="62"/>
  <c r="W5" i="62"/>
  <c r="V5" i="62"/>
  <c r="T5" i="62"/>
  <c r="F1" i="62"/>
  <c r="AM24" i="61"/>
  <c r="AK24" i="61"/>
  <c r="AF24" i="61"/>
  <c r="AG24" i="61" s="1"/>
  <c r="Y24" i="61"/>
  <c r="V24" i="61"/>
  <c r="T24" i="61"/>
  <c r="AM23" i="61"/>
  <c r="AK23" i="61"/>
  <c r="AF23" i="61"/>
  <c r="AG23" i="61" s="1"/>
  <c r="AE23" i="61"/>
  <c r="AD23" i="61"/>
  <c r="AN23" i="61" s="1"/>
  <c r="Y23" i="61"/>
  <c r="V23" i="61"/>
  <c r="T23" i="61"/>
  <c r="AH23" i="61" s="1"/>
  <c r="AI23" i="61" s="1"/>
  <c r="AM22" i="61"/>
  <c r="AK22" i="61"/>
  <c r="AF22" i="61"/>
  <c r="AG22" i="61" s="1"/>
  <c r="AE22" i="61"/>
  <c r="Y22" i="61"/>
  <c r="V22" i="61"/>
  <c r="T22" i="61"/>
  <c r="AD22" i="61" s="1"/>
  <c r="AM21" i="61"/>
  <c r="AK21" i="61"/>
  <c r="AF21" i="61"/>
  <c r="AG21" i="61" s="1"/>
  <c r="AD21" i="61"/>
  <c r="Y21" i="61"/>
  <c r="V21" i="61"/>
  <c r="T21" i="61"/>
  <c r="AH21" i="61" s="1"/>
  <c r="AI21" i="61" s="1"/>
  <c r="AM20" i="61"/>
  <c r="AK20" i="61"/>
  <c r="AF20" i="61"/>
  <c r="AG20" i="61" s="1"/>
  <c r="Y20" i="61"/>
  <c r="V20" i="61"/>
  <c r="T20" i="61"/>
  <c r="AM19" i="61"/>
  <c r="AK19" i="61"/>
  <c r="AF19" i="61"/>
  <c r="AG19" i="61" s="1"/>
  <c r="AE19" i="61"/>
  <c r="AD19" i="61"/>
  <c r="Y19" i="61"/>
  <c r="W19" i="61"/>
  <c r="V19" i="61"/>
  <c r="T19" i="61"/>
  <c r="AH19" i="61" s="1"/>
  <c r="AI19" i="61" s="1"/>
  <c r="AM18" i="61"/>
  <c r="AK18" i="61"/>
  <c r="AF18" i="61"/>
  <c r="AG18" i="61" s="1"/>
  <c r="AE18" i="61"/>
  <c r="Y18" i="61"/>
  <c r="V18" i="61"/>
  <c r="T18" i="61"/>
  <c r="AD18" i="61" s="1"/>
  <c r="AM17" i="61"/>
  <c r="AK17" i="61"/>
  <c r="AF17" i="61"/>
  <c r="AG17" i="61" s="1"/>
  <c r="AD17" i="61"/>
  <c r="Y17" i="61"/>
  <c r="V17" i="61"/>
  <c r="U17" i="61"/>
  <c r="T17" i="61"/>
  <c r="AH17" i="61" s="1"/>
  <c r="AI17" i="61" s="1"/>
  <c r="AM16" i="61"/>
  <c r="AK16" i="61"/>
  <c r="AF16" i="61"/>
  <c r="AG16" i="61" s="1"/>
  <c r="Y16" i="61"/>
  <c r="V16" i="61"/>
  <c r="T16" i="61"/>
  <c r="AM15" i="61"/>
  <c r="AK15" i="61"/>
  <c r="AF15" i="61"/>
  <c r="AG15" i="61" s="1"/>
  <c r="Y15" i="61"/>
  <c r="V15" i="61"/>
  <c r="T15" i="61"/>
  <c r="AM14" i="61"/>
  <c r="AK14" i="61"/>
  <c r="AF14" i="61"/>
  <c r="AG14" i="61" s="1"/>
  <c r="Y14" i="61"/>
  <c r="V14" i="61"/>
  <c r="T14" i="61"/>
  <c r="AM13" i="61"/>
  <c r="AK13" i="61"/>
  <c r="AF13" i="61"/>
  <c r="AG13" i="61" s="1"/>
  <c r="Y13" i="61"/>
  <c r="V13" i="61"/>
  <c r="T13" i="61"/>
  <c r="AM12" i="61"/>
  <c r="AK12" i="61"/>
  <c r="AF12" i="61"/>
  <c r="AG12" i="61" s="1"/>
  <c r="AE12" i="61"/>
  <c r="AD12" i="61"/>
  <c r="AN12" i="61" s="1"/>
  <c r="Y12" i="61"/>
  <c r="W12" i="61"/>
  <c r="V12" i="61"/>
  <c r="T12" i="61"/>
  <c r="AH12" i="61" s="1"/>
  <c r="AI12" i="61" s="1"/>
  <c r="A12" i="61"/>
  <c r="AM11" i="61"/>
  <c r="AK11" i="61"/>
  <c r="AF11" i="61"/>
  <c r="AG11" i="61" s="1"/>
  <c r="AE11" i="61"/>
  <c r="AD11" i="61"/>
  <c r="Y11" i="61"/>
  <c r="V11" i="61"/>
  <c r="T11" i="61"/>
  <c r="AH11" i="61" s="1"/>
  <c r="AI11" i="61" s="1"/>
  <c r="AM10" i="61"/>
  <c r="AK10" i="61"/>
  <c r="AF10" i="61"/>
  <c r="AG10" i="61" s="1"/>
  <c r="AE10" i="61"/>
  <c r="AD10" i="61"/>
  <c r="Y10" i="61"/>
  <c r="W10" i="61"/>
  <c r="V10" i="61"/>
  <c r="T10" i="61"/>
  <c r="AH10" i="61" s="1"/>
  <c r="AI10" i="61" s="1"/>
  <c r="A10" i="61"/>
  <c r="AM9" i="61"/>
  <c r="AK9" i="61"/>
  <c r="AG9" i="61"/>
  <c r="AF9" i="61"/>
  <c r="Y9" i="61"/>
  <c r="V9" i="61"/>
  <c r="T9" i="61"/>
  <c r="AM8" i="61"/>
  <c r="AK8" i="61"/>
  <c r="AF8" i="61"/>
  <c r="AG8" i="61" s="1"/>
  <c r="Y8" i="61"/>
  <c r="V8" i="61"/>
  <c r="T8" i="61"/>
  <c r="AD8" i="61" s="1"/>
  <c r="AN8" i="61" s="1"/>
  <c r="AM7" i="61"/>
  <c r="AK7" i="61"/>
  <c r="AH7" i="61"/>
  <c r="AI7" i="61" s="1"/>
  <c r="AF7" i="61"/>
  <c r="AG7" i="61" s="1"/>
  <c r="AD7" i="61"/>
  <c r="AN7" i="61" s="1"/>
  <c r="Y7" i="61"/>
  <c r="V7" i="61"/>
  <c r="U7" i="61"/>
  <c r="T7" i="61"/>
  <c r="AM6" i="61"/>
  <c r="AK6" i="61"/>
  <c r="AH6" i="61"/>
  <c r="AI6" i="61" s="1"/>
  <c r="AF6" i="61"/>
  <c r="AG6" i="61" s="1"/>
  <c r="AD6" i="61"/>
  <c r="AN6" i="61" s="1"/>
  <c r="Y6" i="61"/>
  <c r="W6" i="61"/>
  <c r="V6" i="61"/>
  <c r="T6" i="61"/>
  <c r="A6" i="61"/>
  <c r="AM5" i="61"/>
  <c r="AK5" i="61"/>
  <c r="AF5" i="61"/>
  <c r="AG5" i="61" s="1"/>
  <c r="Y5" i="61"/>
  <c r="V5" i="61"/>
  <c r="T5" i="61"/>
  <c r="AD5" i="61" s="1"/>
  <c r="F1" i="61"/>
  <c r="AM23" i="60"/>
  <c r="AK23" i="60"/>
  <c r="AF23" i="60"/>
  <c r="AG23" i="60" s="1"/>
  <c r="Y23" i="60"/>
  <c r="V23" i="60"/>
  <c r="T23" i="60"/>
  <c r="AH23" i="60" s="1"/>
  <c r="AI23" i="60" s="1"/>
  <c r="AM22" i="60"/>
  <c r="AK22" i="60"/>
  <c r="AF22" i="60"/>
  <c r="AG22" i="60" s="1"/>
  <c r="Y22" i="60"/>
  <c r="V22" i="60"/>
  <c r="T22" i="60"/>
  <c r="AH22" i="60" s="1"/>
  <c r="AI22" i="60" s="1"/>
  <c r="AM21" i="60"/>
  <c r="AK21" i="60"/>
  <c r="AF21" i="60"/>
  <c r="AG21" i="60" s="1"/>
  <c r="Y21" i="60"/>
  <c r="V21" i="60"/>
  <c r="T21" i="60"/>
  <c r="AH21" i="60" s="1"/>
  <c r="AI21" i="60" s="1"/>
  <c r="AM20" i="60"/>
  <c r="AK20" i="60"/>
  <c r="AF20" i="60"/>
  <c r="AG20" i="60" s="1"/>
  <c r="Y20" i="60"/>
  <c r="V20" i="60"/>
  <c r="T20" i="60"/>
  <c r="AE20" i="60" s="1"/>
  <c r="AM19" i="60"/>
  <c r="AK19" i="60"/>
  <c r="AF19" i="60"/>
  <c r="AG19" i="60" s="1"/>
  <c r="Y19" i="60"/>
  <c r="V19" i="60"/>
  <c r="T19" i="60"/>
  <c r="AH19" i="60" s="1"/>
  <c r="AI19" i="60" s="1"/>
  <c r="AM18" i="60"/>
  <c r="AK18" i="60"/>
  <c r="AF18" i="60"/>
  <c r="AG18" i="60" s="1"/>
  <c r="Y18" i="60"/>
  <c r="V18" i="60"/>
  <c r="T18" i="60"/>
  <c r="AH18" i="60" s="1"/>
  <c r="AI18" i="60" s="1"/>
  <c r="AM17" i="60"/>
  <c r="AK17" i="60"/>
  <c r="AF17" i="60"/>
  <c r="AG17" i="60" s="1"/>
  <c r="Y17" i="60"/>
  <c r="V17" i="60"/>
  <c r="T17" i="60"/>
  <c r="AH17" i="60" s="1"/>
  <c r="AI17" i="60" s="1"/>
  <c r="AM16" i="60"/>
  <c r="AK16" i="60"/>
  <c r="AF16" i="60"/>
  <c r="AG16" i="60" s="1"/>
  <c r="Y16" i="60"/>
  <c r="V16" i="60"/>
  <c r="T16" i="60"/>
  <c r="AE16" i="60" s="1"/>
  <c r="AM15" i="60"/>
  <c r="AK15" i="60"/>
  <c r="AF15" i="60"/>
  <c r="AG15" i="60" s="1"/>
  <c r="Y15" i="60"/>
  <c r="V15" i="60"/>
  <c r="T15" i="60"/>
  <c r="AD15" i="60" s="1"/>
  <c r="AM14" i="60"/>
  <c r="AK14" i="60"/>
  <c r="AF14" i="60"/>
  <c r="AG14" i="60" s="1"/>
  <c r="Y14" i="60"/>
  <c r="V14" i="60"/>
  <c r="T14" i="60"/>
  <c r="AH14" i="60" s="1"/>
  <c r="AI14" i="60" s="1"/>
  <c r="AM13" i="60"/>
  <c r="AK13" i="60"/>
  <c r="AF13" i="60"/>
  <c r="AG13" i="60" s="1"/>
  <c r="Y13" i="60"/>
  <c r="V13" i="60"/>
  <c r="T13" i="60"/>
  <c r="AH13" i="60" s="1"/>
  <c r="AI13" i="60" s="1"/>
  <c r="AM12" i="60"/>
  <c r="AK12" i="60"/>
  <c r="AF12" i="60"/>
  <c r="AG12" i="60" s="1"/>
  <c r="Y12" i="60"/>
  <c r="V12" i="60"/>
  <c r="T12" i="60"/>
  <c r="AH12" i="60" s="1"/>
  <c r="AI12" i="60" s="1"/>
  <c r="A12" i="60"/>
  <c r="J34" i="67" s="1"/>
  <c r="AM11" i="60"/>
  <c r="AK11" i="60"/>
  <c r="AF11" i="60"/>
  <c r="AG11" i="60" s="1"/>
  <c r="Y11" i="60"/>
  <c r="V11" i="60"/>
  <c r="T11" i="60"/>
  <c r="AE11" i="60" s="1"/>
  <c r="AM10" i="60"/>
  <c r="AK10" i="60"/>
  <c r="AF10" i="60"/>
  <c r="AG10" i="60" s="1"/>
  <c r="Y10" i="60"/>
  <c r="V10" i="60"/>
  <c r="T10" i="60"/>
  <c r="AD10" i="60" s="1"/>
  <c r="A10" i="60"/>
  <c r="AM9" i="60"/>
  <c r="AK9" i="60"/>
  <c r="AF9" i="60"/>
  <c r="AG9" i="60" s="1"/>
  <c r="Y9" i="60"/>
  <c r="V9" i="60"/>
  <c r="T9" i="60"/>
  <c r="AH9" i="60" s="1"/>
  <c r="AI9" i="60" s="1"/>
  <c r="AK8" i="60"/>
  <c r="AF8" i="60"/>
  <c r="AG8" i="60" s="1"/>
  <c r="Y8" i="60"/>
  <c r="V8" i="60"/>
  <c r="T8" i="60"/>
  <c r="AH8" i="60" s="1"/>
  <c r="AI8" i="60" s="1"/>
  <c r="AK7" i="60"/>
  <c r="AF7" i="60"/>
  <c r="AG7" i="60" s="1"/>
  <c r="Y7" i="60"/>
  <c r="V7" i="60"/>
  <c r="T7" i="60"/>
  <c r="AH7" i="60" s="1"/>
  <c r="AI7" i="60" s="1"/>
  <c r="AK6" i="60"/>
  <c r="AF6" i="60"/>
  <c r="AG6" i="60" s="1"/>
  <c r="Y6" i="60"/>
  <c r="V6" i="60"/>
  <c r="T6" i="60"/>
  <c r="A6" i="60"/>
  <c r="AM5" i="60"/>
  <c r="AK5" i="60"/>
  <c r="AF5" i="60"/>
  <c r="AG5" i="60" s="1"/>
  <c r="Y5" i="60"/>
  <c r="V5" i="60"/>
  <c r="T5" i="60"/>
  <c r="AH5" i="60" s="1"/>
  <c r="AI5" i="60" s="1"/>
  <c r="F1" i="60"/>
  <c r="AM24" i="59"/>
  <c r="AK24" i="59"/>
  <c r="AF24" i="59"/>
  <c r="AG24" i="59" s="1"/>
  <c r="AE24" i="59"/>
  <c r="Y24" i="59"/>
  <c r="V24" i="59"/>
  <c r="T24" i="59"/>
  <c r="AM23" i="59"/>
  <c r="AK23" i="59"/>
  <c r="AF23" i="59"/>
  <c r="AG23" i="59" s="1"/>
  <c r="Y23" i="59"/>
  <c r="V23" i="59"/>
  <c r="T23" i="59"/>
  <c r="AM22" i="59"/>
  <c r="AK22" i="59"/>
  <c r="AF22" i="59"/>
  <c r="AG22" i="59" s="1"/>
  <c r="AD22" i="59"/>
  <c r="Y22" i="59"/>
  <c r="V22" i="59"/>
  <c r="T22" i="59"/>
  <c r="AH22" i="59" s="1"/>
  <c r="AI22" i="59" s="1"/>
  <c r="AM21" i="59"/>
  <c r="AK21" i="59"/>
  <c r="AF21" i="59"/>
  <c r="AG21" i="59" s="1"/>
  <c r="AE21" i="59"/>
  <c r="Y21" i="59"/>
  <c r="V21" i="59"/>
  <c r="T21" i="59"/>
  <c r="AM20" i="59"/>
  <c r="AK20" i="59"/>
  <c r="AH20" i="59"/>
  <c r="AI20" i="59" s="1"/>
  <c r="AF20" i="59"/>
  <c r="AG20" i="59" s="1"/>
  <c r="AD20" i="59"/>
  <c r="Y20" i="59"/>
  <c r="V20" i="59"/>
  <c r="T20" i="59"/>
  <c r="AE20" i="59" s="1"/>
  <c r="AM19" i="59"/>
  <c r="AK19" i="59"/>
  <c r="AH19" i="59"/>
  <c r="AI19" i="59" s="1"/>
  <c r="AF19" i="59"/>
  <c r="AG19" i="59" s="1"/>
  <c r="AD19" i="59"/>
  <c r="Y19" i="59"/>
  <c r="V19" i="59"/>
  <c r="T19" i="59"/>
  <c r="AE19" i="59" s="1"/>
  <c r="AM18" i="59"/>
  <c r="AK18" i="59"/>
  <c r="AF18" i="59"/>
  <c r="AG18" i="59" s="1"/>
  <c r="AD18" i="59"/>
  <c r="Y18" i="59"/>
  <c r="V18" i="59"/>
  <c r="T18" i="59"/>
  <c r="AH18" i="59" s="1"/>
  <c r="AI18" i="59" s="1"/>
  <c r="AM17" i="59"/>
  <c r="AK17" i="59"/>
  <c r="AF17" i="59"/>
  <c r="AG17" i="59" s="1"/>
  <c r="AE17" i="59"/>
  <c r="Y17" i="59"/>
  <c r="V17" i="59"/>
  <c r="T17" i="59"/>
  <c r="AM16" i="59"/>
  <c r="AK16" i="59"/>
  <c r="AH16" i="59"/>
  <c r="AI16" i="59" s="1"/>
  <c r="AF16" i="59"/>
  <c r="AG16" i="59" s="1"/>
  <c r="AD16" i="59"/>
  <c r="Y16" i="59"/>
  <c r="V16" i="59"/>
  <c r="T16" i="59"/>
  <c r="AE16" i="59" s="1"/>
  <c r="AM15" i="59"/>
  <c r="AK15" i="59"/>
  <c r="AF15" i="59"/>
  <c r="AG15" i="59" s="1"/>
  <c r="Y15" i="59"/>
  <c r="V15" i="59"/>
  <c r="T15" i="59"/>
  <c r="AE15" i="59" s="1"/>
  <c r="AM14" i="59"/>
  <c r="AK14" i="59"/>
  <c r="AH14" i="59"/>
  <c r="AI14" i="59" s="1"/>
  <c r="AF14" i="59"/>
  <c r="AG14" i="59" s="1"/>
  <c r="AD14" i="59"/>
  <c r="Y14" i="59"/>
  <c r="V14" i="59"/>
  <c r="T14" i="59"/>
  <c r="AE14" i="59" s="1"/>
  <c r="AM13" i="59"/>
  <c r="AK13" i="59"/>
  <c r="AF13" i="59"/>
  <c r="AG13" i="59" s="1"/>
  <c r="Y13" i="59"/>
  <c r="V13" i="59"/>
  <c r="T13" i="59"/>
  <c r="AE13" i="59" s="1"/>
  <c r="AK12" i="59"/>
  <c r="AF12" i="59"/>
  <c r="AG12" i="59" s="1"/>
  <c r="Y12" i="59"/>
  <c r="V12" i="59"/>
  <c r="T12" i="59"/>
  <c r="AD12" i="59" s="1"/>
  <c r="A12" i="59"/>
  <c r="AM11" i="59"/>
  <c r="AK11" i="59"/>
  <c r="AF11" i="59"/>
  <c r="AG11" i="59" s="1"/>
  <c r="Y11" i="59"/>
  <c r="V11" i="59"/>
  <c r="T11" i="59"/>
  <c r="AH11" i="59" s="1"/>
  <c r="AI11" i="59" s="1"/>
  <c r="AK10" i="59"/>
  <c r="AF10" i="59"/>
  <c r="AG10" i="59" s="1"/>
  <c r="Y10" i="59"/>
  <c r="V10" i="59"/>
  <c r="T10" i="59"/>
  <c r="AD10" i="59" s="1"/>
  <c r="A10" i="59"/>
  <c r="W17" i="59" s="1"/>
  <c r="AK9" i="59"/>
  <c r="AF9" i="59"/>
  <c r="AG9" i="59" s="1"/>
  <c r="Y9" i="59"/>
  <c r="V9" i="59"/>
  <c r="T9" i="59"/>
  <c r="AD9" i="59" s="1"/>
  <c r="AK8" i="59"/>
  <c r="AF8" i="59"/>
  <c r="AG8" i="59" s="1"/>
  <c r="Y8" i="59"/>
  <c r="V8" i="59"/>
  <c r="T8" i="59"/>
  <c r="AH8" i="59" s="1"/>
  <c r="AI8" i="59" s="1"/>
  <c r="AM7" i="59"/>
  <c r="AK7" i="59"/>
  <c r="AF7" i="59"/>
  <c r="AG7" i="59" s="1"/>
  <c r="Y7" i="59"/>
  <c r="V7" i="59"/>
  <c r="T7" i="59"/>
  <c r="AH7" i="59" s="1"/>
  <c r="AI7" i="59" s="1"/>
  <c r="AK6" i="59"/>
  <c r="AF6" i="59"/>
  <c r="AG6" i="59" s="1"/>
  <c r="Y6" i="59"/>
  <c r="V6" i="59"/>
  <c r="T6" i="59"/>
  <c r="AD6" i="59" s="1"/>
  <c r="A6" i="59"/>
  <c r="AK5" i="59"/>
  <c r="AF5" i="59"/>
  <c r="AG5" i="59" s="1"/>
  <c r="Y5" i="59"/>
  <c r="V5" i="59"/>
  <c r="T5" i="59"/>
  <c r="AH5" i="59" s="1"/>
  <c r="AI5" i="59" s="1"/>
  <c r="F1" i="59"/>
  <c r="AM24" i="58"/>
  <c r="AK24" i="58"/>
  <c r="AH24" i="58"/>
  <c r="AI24" i="58" s="1"/>
  <c r="AF24" i="58"/>
  <c r="AG24" i="58" s="1"/>
  <c r="AD24" i="58"/>
  <c r="Y24" i="58"/>
  <c r="V24" i="58"/>
  <c r="T24" i="58"/>
  <c r="AE24" i="58" s="1"/>
  <c r="AK23" i="58"/>
  <c r="AF23" i="58"/>
  <c r="AG23" i="58" s="1"/>
  <c r="Y23" i="58"/>
  <c r="V23" i="58"/>
  <c r="T23" i="58"/>
  <c r="AK22" i="58"/>
  <c r="AF22" i="58"/>
  <c r="AG22" i="58" s="1"/>
  <c r="Y22" i="58"/>
  <c r="V22" i="58"/>
  <c r="T22" i="58"/>
  <c r="AH22" i="58" s="1"/>
  <c r="AI22" i="58" s="1"/>
  <c r="AK21" i="58"/>
  <c r="AF21" i="58"/>
  <c r="AG21" i="58" s="1"/>
  <c r="Y21" i="58"/>
  <c r="V21" i="58"/>
  <c r="T21" i="58"/>
  <c r="AM21" i="58" s="1"/>
  <c r="AK20" i="58"/>
  <c r="AF20" i="58"/>
  <c r="AG20" i="58" s="1"/>
  <c r="Y20" i="58"/>
  <c r="V20" i="58"/>
  <c r="T20" i="58"/>
  <c r="AM20" i="58" s="1"/>
  <c r="AK19" i="58"/>
  <c r="AF19" i="58"/>
  <c r="AG19" i="58" s="1"/>
  <c r="Y19" i="58"/>
  <c r="V19" i="58"/>
  <c r="T19" i="58"/>
  <c r="AE19" i="58" s="1"/>
  <c r="AK18" i="58"/>
  <c r="AF18" i="58"/>
  <c r="AG18" i="58" s="1"/>
  <c r="Y18" i="58"/>
  <c r="V18" i="58"/>
  <c r="T18" i="58"/>
  <c r="AE18" i="58" s="1"/>
  <c r="AK17" i="58"/>
  <c r="AF17" i="58"/>
  <c r="AG17" i="58" s="1"/>
  <c r="Y17" i="58"/>
  <c r="V17" i="58"/>
  <c r="T17" i="58"/>
  <c r="AM17" i="58" s="1"/>
  <c r="AK16" i="58"/>
  <c r="AF16" i="58"/>
  <c r="AG16" i="58" s="1"/>
  <c r="Y16" i="58"/>
  <c r="V16" i="58"/>
  <c r="T16" i="58"/>
  <c r="AM16" i="58" s="1"/>
  <c r="AK15" i="58"/>
  <c r="AF15" i="58"/>
  <c r="AG15" i="58" s="1"/>
  <c r="Y15" i="58"/>
  <c r="V15" i="58"/>
  <c r="T15" i="58"/>
  <c r="AE15" i="58" s="1"/>
  <c r="AK14" i="58"/>
  <c r="AF14" i="58"/>
  <c r="AG14" i="58" s="1"/>
  <c r="Y14" i="58"/>
  <c r="V14" i="58"/>
  <c r="T14" i="58"/>
  <c r="AK13" i="58"/>
  <c r="AF13" i="58"/>
  <c r="AG13" i="58" s="1"/>
  <c r="Y13" i="58"/>
  <c r="V13" i="58"/>
  <c r="T13" i="58"/>
  <c r="AM13" i="58" s="1"/>
  <c r="AK12" i="58"/>
  <c r="AF12" i="58"/>
  <c r="AG12" i="58" s="1"/>
  <c r="Y12" i="58"/>
  <c r="V12" i="58"/>
  <c r="T12" i="58"/>
  <c r="AM12" i="58" s="1"/>
  <c r="A12" i="58"/>
  <c r="J32" i="67" s="1"/>
  <c r="AM11" i="58"/>
  <c r="AK11" i="58"/>
  <c r="AF11" i="58"/>
  <c r="AG11" i="58" s="1"/>
  <c r="Y11" i="58"/>
  <c r="V11" i="58"/>
  <c r="T11" i="58"/>
  <c r="AH11" i="58" s="1"/>
  <c r="AI11" i="58" s="1"/>
  <c r="AK10" i="58"/>
  <c r="AF10" i="58"/>
  <c r="AG10" i="58" s="1"/>
  <c r="Y10" i="58"/>
  <c r="V10" i="58"/>
  <c r="T10" i="58"/>
  <c r="AH10" i="58" s="1"/>
  <c r="AI10" i="58" s="1"/>
  <c r="A10" i="58"/>
  <c r="W7" i="58" s="1"/>
  <c r="AK9" i="58"/>
  <c r="AF9" i="58"/>
  <c r="AG9" i="58" s="1"/>
  <c r="Y9" i="58"/>
  <c r="V9" i="58"/>
  <c r="T9" i="58"/>
  <c r="AE9" i="58" s="1"/>
  <c r="AK8" i="58"/>
  <c r="AF8" i="58"/>
  <c r="AG8" i="58" s="1"/>
  <c r="Y8" i="58"/>
  <c r="V8" i="58"/>
  <c r="T8" i="58"/>
  <c r="AH8" i="58" s="1"/>
  <c r="AI8" i="58" s="1"/>
  <c r="AK7" i="58"/>
  <c r="AF7" i="58"/>
  <c r="AG7" i="58" s="1"/>
  <c r="Y7" i="58"/>
  <c r="V7" i="58"/>
  <c r="T7" i="58"/>
  <c r="AD7" i="58" s="1"/>
  <c r="AK6" i="58"/>
  <c r="AF6" i="58"/>
  <c r="AG6" i="58" s="1"/>
  <c r="Y6" i="58"/>
  <c r="V6" i="58"/>
  <c r="T6" i="58"/>
  <c r="AD6" i="58" s="1"/>
  <c r="A6" i="58"/>
  <c r="AK5" i="58"/>
  <c r="AF5" i="58"/>
  <c r="AG5" i="58" s="1"/>
  <c r="Y5" i="58"/>
  <c r="V5" i="58"/>
  <c r="T5" i="58"/>
  <c r="AH5" i="58" s="1"/>
  <c r="AI5" i="58" s="1"/>
  <c r="F1" i="58"/>
  <c r="AM48" i="57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Y46" i="57"/>
  <c r="V46" i="57"/>
  <c r="T46" i="57"/>
  <c r="AE46" i="57" s="1"/>
  <c r="AM45" i="57"/>
  <c r="AK45" i="57"/>
  <c r="AF45" i="57"/>
  <c r="AG45" i="57" s="1"/>
  <c r="Y45" i="57"/>
  <c r="V45" i="57"/>
  <c r="T45" i="57"/>
  <c r="AD45" i="57" s="1"/>
  <c r="AK44" i="57"/>
  <c r="AF44" i="57"/>
  <c r="AG44" i="57" s="1"/>
  <c r="Y44" i="57"/>
  <c r="V44" i="57"/>
  <c r="T44" i="57"/>
  <c r="AE44" i="57" s="1"/>
  <c r="AM43" i="57"/>
  <c r="AK43" i="57"/>
  <c r="AF43" i="57"/>
  <c r="AG43" i="57" s="1"/>
  <c r="Y43" i="57"/>
  <c r="V43" i="57"/>
  <c r="T43" i="57"/>
  <c r="AH43" i="57" s="1"/>
  <c r="AI43" i="57" s="1"/>
  <c r="AM42" i="57"/>
  <c r="AK42" i="57"/>
  <c r="AF42" i="57"/>
  <c r="AG42" i="57" s="1"/>
  <c r="Y42" i="57"/>
  <c r="V42" i="57"/>
  <c r="T42" i="57"/>
  <c r="AH42" i="57" s="1"/>
  <c r="AI42" i="57" s="1"/>
  <c r="AM41" i="57"/>
  <c r="AK41" i="57"/>
  <c r="AF41" i="57"/>
  <c r="AG41" i="57" s="1"/>
  <c r="Y41" i="57"/>
  <c r="V41" i="57"/>
  <c r="T41" i="57"/>
  <c r="AH41" i="57" s="1"/>
  <c r="AI41" i="57" s="1"/>
  <c r="AM40" i="57"/>
  <c r="AK40" i="57"/>
  <c r="AF40" i="57"/>
  <c r="AG40" i="57" s="1"/>
  <c r="Y40" i="57"/>
  <c r="V40" i="57"/>
  <c r="T40" i="57"/>
  <c r="AD40" i="57" s="1"/>
  <c r="AM39" i="57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H38" i="57" s="1"/>
  <c r="AI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Y36" i="57"/>
  <c r="V36" i="57"/>
  <c r="T36" i="57"/>
  <c r="AE36" i="57" s="1"/>
  <c r="AK35" i="57"/>
  <c r="AF35" i="57"/>
  <c r="AG35" i="57" s="1"/>
  <c r="Y35" i="57"/>
  <c r="V35" i="57"/>
  <c r="T35" i="57"/>
  <c r="AE35" i="57" s="1"/>
  <c r="AK34" i="57"/>
  <c r="AF34" i="57"/>
  <c r="AG34" i="57" s="1"/>
  <c r="Y34" i="57"/>
  <c r="V34" i="57"/>
  <c r="T34" i="57"/>
  <c r="AH34" i="57" s="1"/>
  <c r="AI34" i="57" s="1"/>
  <c r="AM33" i="57"/>
  <c r="AK33" i="57"/>
  <c r="AF33" i="57"/>
  <c r="AG33" i="57" s="1"/>
  <c r="Y33" i="57"/>
  <c r="V33" i="57"/>
  <c r="T33" i="57"/>
  <c r="AH33" i="57" s="1"/>
  <c r="AI33" i="57" s="1"/>
  <c r="AM32" i="57"/>
  <c r="AK32" i="57"/>
  <c r="AF32" i="57"/>
  <c r="AG32" i="57" s="1"/>
  <c r="Y32" i="57"/>
  <c r="V32" i="57"/>
  <c r="T32" i="57"/>
  <c r="AE32" i="57" s="1"/>
  <c r="AM31" i="57"/>
  <c r="AK31" i="57"/>
  <c r="AF31" i="57"/>
  <c r="AG31" i="57" s="1"/>
  <c r="Y31" i="57"/>
  <c r="V31" i="57"/>
  <c r="T31" i="57"/>
  <c r="AH31" i="57" s="1"/>
  <c r="AI31" i="57" s="1"/>
  <c r="AK30" i="57"/>
  <c r="AF30" i="57"/>
  <c r="AG30" i="57" s="1"/>
  <c r="Y30" i="57"/>
  <c r="V30" i="57"/>
  <c r="T30" i="57"/>
  <c r="AH30" i="57" s="1"/>
  <c r="AI30" i="57" s="1"/>
  <c r="AM29" i="57"/>
  <c r="AK29" i="57"/>
  <c r="AF29" i="57"/>
  <c r="AG29" i="57" s="1"/>
  <c r="Y29" i="57"/>
  <c r="V29" i="57"/>
  <c r="T29" i="57"/>
  <c r="AE29" i="57" s="1"/>
  <c r="AK28" i="57"/>
  <c r="AF28" i="57"/>
  <c r="AG28" i="57" s="1"/>
  <c r="Y28" i="57"/>
  <c r="V28" i="57"/>
  <c r="T28" i="57"/>
  <c r="AH28" i="57" s="1"/>
  <c r="AI28" i="57" s="1"/>
  <c r="AM27" i="57"/>
  <c r="AK27" i="57"/>
  <c r="AF27" i="57"/>
  <c r="AG27" i="57" s="1"/>
  <c r="Y27" i="57"/>
  <c r="V27" i="57"/>
  <c r="T27" i="57"/>
  <c r="AH27" i="57" s="1"/>
  <c r="AI27" i="57" s="1"/>
  <c r="AK26" i="57"/>
  <c r="AF26" i="57"/>
  <c r="AG26" i="57" s="1"/>
  <c r="Y26" i="57"/>
  <c r="V26" i="57"/>
  <c r="T26" i="57"/>
  <c r="AE26" i="57" s="1"/>
  <c r="AK25" i="57"/>
  <c r="AF25" i="57"/>
  <c r="AG25" i="57" s="1"/>
  <c r="Y25" i="57"/>
  <c r="V25" i="57"/>
  <c r="T25" i="57"/>
  <c r="AH25" i="57" s="1"/>
  <c r="AI25" i="57" s="1"/>
  <c r="AK24" i="57"/>
  <c r="AF24" i="57"/>
  <c r="AG24" i="57" s="1"/>
  <c r="Y24" i="57"/>
  <c r="V24" i="57"/>
  <c r="T24" i="57"/>
  <c r="AH24" i="57" s="1"/>
  <c r="AI24" i="57" s="1"/>
  <c r="AK23" i="57"/>
  <c r="AF23" i="57"/>
  <c r="AG23" i="57" s="1"/>
  <c r="Y23" i="57"/>
  <c r="V23" i="57"/>
  <c r="T23" i="57"/>
  <c r="AE23" i="57" s="1"/>
  <c r="AM22" i="57"/>
  <c r="AK22" i="57"/>
  <c r="AF22" i="57"/>
  <c r="AG22" i="57" s="1"/>
  <c r="Y22" i="57"/>
  <c r="V22" i="57"/>
  <c r="T22" i="57"/>
  <c r="AH22" i="57" s="1"/>
  <c r="AI22" i="57" s="1"/>
  <c r="AM21" i="57"/>
  <c r="AK21" i="57"/>
  <c r="AF21" i="57"/>
  <c r="AG21" i="57" s="1"/>
  <c r="Y21" i="57"/>
  <c r="V21" i="57"/>
  <c r="T21" i="57"/>
  <c r="AH21" i="57" s="1"/>
  <c r="AI21" i="57" s="1"/>
  <c r="AM20" i="57"/>
  <c r="AK20" i="57"/>
  <c r="AF20" i="57"/>
  <c r="AG20" i="57" s="1"/>
  <c r="Y20" i="57"/>
  <c r="V20" i="57"/>
  <c r="T20" i="57"/>
  <c r="AE20" i="57" s="1"/>
  <c r="AM19" i="57"/>
  <c r="AK19" i="57"/>
  <c r="AF19" i="57"/>
  <c r="AG19" i="57" s="1"/>
  <c r="Y19" i="57"/>
  <c r="V19" i="57"/>
  <c r="T19" i="57"/>
  <c r="AH19" i="57" s="1"/>
  <c r="AI19" i="57" s="1"/>
  <c r="AM18" i="57"/>
  <c r="AK18" i="57"/>
  <c r="AF18" i="57"/>
  <c r="AG18" i="57" s="1"/>
  <c r="Y18" i="57"/>
  <c r="V18" i="57"/>
  <c r="T18" i="57"/>
  <c r="AH18" i="57" s="1"/>
  <c r="AI18" i="57" s="1"/>
  <c r="AM17" i="57"/>
  <c r="AK17" i="57"/>
  <c r="AF17" i="57"/>
  <c r="AG17" i="57" s="1"/>
  <c r="Y17" i="57"/>
  <c r="V17" i="57"/>
  <c r="T17" i="57"/>
  <c r="AE17" i="57" s="1"/>
  <c r="AM16" i="57"/>
  <c r="AK16" i="57"/>
  <c r="AF16" i="57"/>
  <c r="AG16" i="57" s="1"/>
  <c r="Y16" i="57"/>
  <c r="V16" i="57"/>
  <c r="T16" i="57"/>
  <c r="AH16" i="57" s="1"/>
  <c r="AI16" i="57" s="1"/>
  <c r="AK15" i="57"/>
  <c r="AF15" i="57"/>
  <c r="AG15" i="57" s="1"/>
  <c r="Y15" i="57"/>
  <c r="V15" i="57"/>
  <c r="T15" i="57"/>
  <c r="AE15" i="57" s="1"/>
  <c r="AK14" i="57"/>
  <c r="AF14" i="57"/>
  <c r="AG14" i="57" s="1"/>
  <c r="Y14" i="57"/>
  <c r="V14" i="57"/>
  <c r="T14" i="57"/>
  <c r="AE14" i="57" s="1"/>
  <c r="AM13" i="57"/>
  <c r="AK13" i="57"/>
  <c r="AF13" i="57"/>
  <c r="AG13" i="57" s="1"/>
  <c r="AD13" i="57"/>
  <c r="Y13" i="57"/>
  <c r="V13" i="57"/>
  <c r="T13" i="57"/>
  <c r="AH13" i="57" s="1"/>
  <c r="AI13" i="57" s="1"/>
  <c r="AK12" i="57"/>
  <c r="AF12" i="57"/>
  <c r="AG12" i="57" s="1"/>
  <c r="Y12" i="57"/>
  <c r="V12" i="57"/>
  <c r="T12" i="57"/>
  <c r="AM12" i="57" s="1"/>
  <c r="A12" i="57"/>
  <c r="J31" i="67" s="1"/>
  <c r="AK11" i="57"/>
  <c r="AF11" i="57"/>
  <c r="AG11" i="57" s="1"/>
  <c r="Y11" i="57"/>
  <c r="V11" i="57"/>
  <c r="T11" i="57"/>
  <c r="AH11" i="57" s="1"/>
  <c r="AI11" i="57" s="1"/>
  <c r="AK10" i="57"/>
  <c r="AF10" i="57"/>
  <c r="AG10" i="57" s="1"/>
  <c r="Y10" i="57"/>
  <c r="V10" i="57"/>
  <c r="T10" i="57"/>
  <c r="AM10" i="57" s="1"/>
  <c r="A10" i="57"/>
  <c r="AK9" i="57"/>
  <c r="AF9" i="57"/>
  <c r="AG9" i="57" s="1"/>
  <c r="Y9" i="57"/>
  <c r="V9" i="57"/>
  <c r="T9" i="57"/>
  <c r="AE9" i="57" s="1"/>
  <c r="AK8" i="57"/>
  <c r="AF8" i="57"/>
  <c r="AG8" i="57" s="1"/>
  <c r="Y8" i="57"/>
  <c r="V8" i="57"/>
  <c r="T8" i="57"/>
  <c r="AH8" i="57" s="1"/>
  <c r="AI8" i="57" s="1"/>
  <c r="AK7" i="57"/>
  <c r="AF7" i="57"/>
  <c r="AG7" i="57" s="1"/>
  <c r="Y7" i="57"/>
  <c r="V7" i="57"/>
  <c r="T7" i="57"/>
  <c r="AD7" i="57" s="1"/>
  <c r="AK6" i="57"/>
  <c r="AF6" i="57"/>
  <c r="AG6" i="57" s="1"/>
  <c r="Y6" i="57"/>
  <c r="V6" i="57"/>
  <c r="T6" i="57"/>
  <c r="AD6" i="57" s="1"/>
  <c r="A6" i="57"/>
  <c r="AK5" i="57"/>
  <c r="AF5" i="57"/>
  <c r="AG5" i="57" s="1"/>
  <c r="Y5" i="57"/>
  <c r="V5" i="57"/>
  <c r="T5" i="57"/>
  <c r="AM5" i="57" s="1"/>
  <c r="F1" i="57"/>
  <c r="AM24" i="56"/>
  <c r="AK24" i="56"/>
  <c r="AH24" i="56"/>
  <c r="AI24" i="56" s="1"/>
  <c r="AF24" i="56"/>
  <c r="AG24" i="56" s="1"/>
  <c r="AD24" i="56"/>
  <c r="Y24" i="56"/>
  <c r="V24" i="56"/>
  <c r="T24" i="56"/>
  <c r="AE24" i="56" s="1"/>
  <c r="AM23" i="56"/>
  <c r="AK23" i="56"/>
  <c r="AH23" i="56"/>
  <c r="AI23" i="56" s="1"/>
  <c r="AG23" i="56"/>
  <c r="AF23" i="56"/>
  <c r="AD23" i="56"/>
  <c r="Y23" i="56"/>
  <c r="V23" i="56"/>
  <c r="T23" i="56"/>
  <c r="AE23" i="56" s="1"/>
  <c r="AM22" i="56"/>
  <c r="AK22" i="56"/>
  <c r="AF22" i="56"/>
  <c r="AG22" i="56" s="1"/>
  <c r="AD22" i="56"/>
  <c r="Y22" i="56"/>
  <c r="V22" i="56"/>
  <c r="T22" i="56"/>
  <c r="AH22" i="56" s="1"/>
  <c r="AI22" i="56" s="1"/>
  <c r="AM21" i="56"/>
  <c r="AK21" i="56"/>
  <c r="AH21" i="56"/>
  <c r="AI21" i="56" s="1"/>
  <c r="AF21" i="56"/>
  <c r="AG21" i="56" s="1"/>
  <c r="AD21" i="56"/>
  <c r="Y21" i="56"/>
  <c r="V21" i="56"/>
  <c r="T21" i="56"/>
  <c r="AE21" i="56" s="1"/>
  <c r="AM20" i="56"/>
  <c r="AK20" i="56"/>
  <c r="AF20" i="56"/>
  <c r="AG20" i="56" s="1"/>
  <c r="Y20" i="56"/>
  <c r="V20" i="56"/>
  <c r="T20" i="56"/>
  <c r="AM19" i="56"/>
  <c r="AK19" i="56"/>
  <c r="AH19" i="56"/>
  <c r="AI19" i="56" s="1"/>
  <c r="AF19" i="56"/>
  <c r="AG19" i="56" s="1"/>
  <c r="AD19" i="56"/>
  <c r="Y19" i="56"/>
  <c r="V19" i="56"/>
  <c r="T19" i="56"/>
  <c r="AE19" i="56" s="1"/>
  <c r="AM18" i="56"/>
  <c r="AK18" i="56"/>
  <c r="AH18" i="56"/>
  <c r="AI18" i="56" s="1"/>
  <c r="AF18" i="56"/>
  <c r="AG18" i="56" s="1"/>
  <c r="AD18" i="56"/>
  <c r="Y18" i="56"/>
  <c r="V18" i="56"/>
  <c r="T18" i="56"/>
  <c r="AE18" i="56" s="1"/>
  <c r="AM17" i="56"/>
  <c r="AK17" i="56"/>
  <c r="AF17" i="56"/>
  <c r="AG17" i="56" s="1"/>
  <c r="AE17" i="56"/>
  <c r="Y17" i="56"/>
  <c r="V17" i="56"/>
  <c r="T17" i="56"/>
  <c r="AM16" i="56"/>
  <c r="AK16" i="56"/>
  <c r="AH16" i="56"/>
  <c r="AI16" i="56" s="1"/>
  <c r="AF16" i="56"/>
  <c r="AG16" i="56" s="1"/>
  <c r="AD16" i="56"/>
  <c r="Y16" i="56"/>
  <c r="V16" i="56"/>
  <c r="T16" i="56"/>
  <c r="AE16" i="56" s="1"/>
  <c r="AM15" i="56"/>
  <c r="AK15" i="56"/>
  <c r="AH15" i="56"/>
  <c r="AI15" i="56" s="1"/>
  <c r="AF15" i="56"/>
  <c r="AG15" i="56" s="1"/>
  <c r="AD15" i="56"/>
  <c r="Y15" i="56"/>
  <c r="V15" i="56"/>
  <c r="T15" i="56"/>
  <c r="AE15" i="56" s="1"/>
  <c r="AM14" i="56"/>
  <c r="AK14" i="56"/>
  <c r="AF14" i="56"/>
  <c r="AG14" i="56" s="1"/>
  <c r="AD14" i="56"/>
  <c r="Y14" i="56"/>
  <c r="V14" i="56"/>
  <c r="T14" i="56"/>
  <c r="AH14" i="56" s="1"/>
  <c r="AI14" i="56" s="1"/>
  <c r="AM13" i="56"/>
  <c r="AK13" i="56"/>
  <c r="AF13" i="56"/>
  <c r="AG13" i="56" s="1"/>
  <c r="AE13" i="56"/>
  <c r="Y13" i="56"/>
  <c r="V13" i="56"/>
  <c r="T13" i="56"/>
  <c r="AM12" i="56"/>
  <c r="AK12" i="56"/>
  <c r="AH12" i="56"/>
  <c r="AI12" i="56" s="1"/>
  <c r="AF12" i="56"/>
  <c r="AG12" i="56" s="1"/>
  <c r="AD12" i="56"/>
  <c r="Y12" i="56"/>
  <c r="V12" i="56"/>
  <c r="T12" i="56"/>
  <c r="AE12" i="56" s="1"/>
  <c r="A12" i="56"/>
  <c r="J29" i="67" s="1"/>
  <c r="AM11" i="56"/>
  <c r="AK11" i="56"/>
  <c r="AF11" i="56"/>
  <c r="AG11" i="56" s="1"/>
  <c r="AD11" i="56"/>
  <c r="Y11" i="56"/>
  <c r="V11" i="56"/>
  <c r="T11" i="56"/>
  <c r="AH11" i="56" s="1"/>
  <c r="AI11" i="56" s="1"/>
  <c r="AM10" i="56"/>
  <c r="AK10" i="56"/>
  <c r="AH10" i="56"/>
  <c r="AI10" i="56" s="1"/>
  <c r="AG10" i="56"/>
  <c r="AF10" i="56"/>
  <c r="AD10" i="56"/>
  <c r="Y10" i="56"/>
  <c r="V10" i="56"/>
  <c r="T10" i="56"/>
  <c r="AE10" i="56" s="1"/>
  <c r="A10" i="56"/>
  <c r="W24" i="56" s="1"/>
  <c r="AM9" i="56"/>
  <c r="AK9" i="56"/>
  <c r="AH9" i="56"/>
  <c r="AI9" i="56" s="1"/>
  <c r="AF9" i="56"/>
  <c r="AG9" i="56" s="1"/>
  <c r="AD9" i="56"/>
  <c r="Y9" i="56"/>
  <c r="V9" i="56"/>
  <c r="T9" i="56"/>
  <c r="AE9" i="56" s="1"/>
  <c r="AM8" i="56"/>
  <c r="AK8" i="56"/>
  <c r="AH8" i="56"/>
  <c r="AI8" i="56" s="1"/>
  <c r="AF8" i="56"/>
  <c r="AG8" i="56" s="1"/>
  <c r="AD8" i="56"/>
  <c r="AN8" i="56" s="1"/>
  <c r="Y8" i="56"/>
  <c r="V8" i="56"/>
  <c r="T8" i="56"/>
  <c r="AM7" i="56"/>
  <c r="AK7" i="56"/>
  <c r="AF7" i="56"/>
  <c r="AG7" i="56" s="1"/>
  <c r="AD7" i="56"/>
  <c r="AN7" i="56" s="1"/>
  <c r="Y7" i="56"/>
  <c r="V7" i="56"/>
  <c r="T7" i="56"/>
  <c r="AH7" i="56" s="1"/>
  <c r="AI7" i="56" s="1"/>
  <c r="AM6" i="56"/>
  <c r="AK6" i="56"/>
  <c r="AF6" i="56"/>
  <c r="AG6" i="56" s="1"/>
  <c r="AD6" i="56"/>
  <c r="Y6" i="56"/>
  <c r="V6" i="56"/>
  <c r="T6" i="56"/>
  <c r="AH6" i="56" s="1"/>
  <c r="AI6" i="56" s="1"/>
  <c r="A6" i="56"/>
  <c r="AK5" i="56"/>
  <c r="AF5" i="56"/>
  <c r="AG5" i="56" s="1"/>
  <c r="Y5" i="56"/>
  <c r="V5" i="56"/>
  <c r="T5" i="56"/>
  <c r="AM5" i="56" s="1"/>
  <c r="F1" i="56"/>
  <c r="AM24" i="55"/>
  <c r="AK24" i="55"/>
  <c r="AF24" i="55"/>
  <c r="AG24" i="55" s="1"/>
  <c r="AD24" i="55"/>
  <c r="Y24" i="55"/>
  <c r="V24" i="55"/>
  <c r="T24" i="55"/>
  <c r="AH24" i="55" s="1"/>
  <c r="AI24" i="55" s="1"/>
  <c r="AM23" i="55"/>
  <c r="AK23" i="55"/>
  <c r="AH23" i="55"/>
  <c r="AI23" i="55" s="1"/>
  <c r="AF23" i="55"/>
  <c r="AG23" i="55" s="1"/>
  <c r="AD23" i="55"/>
  <c r="Y23" i="55"/>
  <c r="V23" i="55"/>
  <c r="T23" i="55"/>
  <c r="AE23" i="55" s="1"/>
  <c r="AM22" i="55"/>
  <c r="AK22" i="55"/>
  <c r="AH22" i="55"/>
  <c r="AI22" i="55" s="1"/>
  <c r="AF22" i="55"/>
  <c r="AG22" i="55" s="1"/>
  <c r="AD22" i="55"/>
  <c r="Y22" i="55"/>
  <c r="V22" i="55"/>
  <c r="T22" i="55"/>
  <c r="AE22" i="55" s="1"/>
  <c r="AM21" i="55"/>
  <c r="AK21" i="55"/>
  <c r="AF21" i="55"/>
  <c r="AG21" i="55" s="1"/>
  <c r="AD21" i="55"/>
  <c r="Y21" i="55"/>
  <c r="V21" i="55"/>
  <c r="T21" i="55"/>
  <c r="AH21" i="55" s="1"/>
  <c r="AI21" i="55" s="1"/>
  <c r="AM20" i="55"/>
  <c r="AK20" i="55"/>
  <c r="AH20" i="55"/>
  <c r="AI20" i="55" s="1"/>
  <c r="AF20" i="55"/>
  <c r="AG20" i="55" s="1"/>
  <c r="AD20" i="55"/>
  <c r="Y20" i="55"/>
  <c r="V20" i="55"/>
  <c r="T20" i="55"/>
  <c r="AE20" i="55" s="1"/>
  <c r="AM19" i="55"/>
  <c r="AK19" i="55"/>
  <c r="AH19" i="55"/>
  <c r="AI19" i="55" s="1"/>
  <c r="AF19" i="55"/>
  <c r="AG19" i="55" s="1"/>
  <c r="AD19" i="55"/>
  <c r="Y19" i="55"/>
  <c r="V19" i="55"/>
  <c r="T19" i="55"/>
  <c r="AE19" i="55" s="1"/>
  <c r="AM18" i="55"/>
  <c r="AK18" i="55"/>
  <c r="AF18" i="55"/>
  <c r="AG18" i="55" s="1"/>
  <c r="AD18" i="55"/>
  <c r="Y18" i="55"/>
  <c r="V18" i="55"/>
  <c r="T18" i="55"/>
  <c r="AH18" i="55" s="1"/>
  <c r="AI18" i="55" s="1"/>
  <c r="AM17" i="55"/>
  <c r="AK17" i="55"/>
  <c r="AF17" i="55"/>
  <c r="AG17" i="55" s="1"/>
  <c r="AE17" i="55"/>
  <c r="Y17" i="55"/>
  <c r="V17" i="55"/>
  <c r="T17" i="55"/>
  <c r="AM16" i="55"/>
  <c r="AK16" i="55"/>
  <c r="AH16" i="55"/>
  <c r="AI16" i="55" s="1"/>
  <c r="AF16" i="55"/>
  <c r="AG16" i="55" s="1"/>
  <c r="AD16" i="55"/>
  <c r="Y16" i="55"/>
  <c r="V16" i="55"/>
  <c r="T16" i="55"/>
  <c r="AE16" i="55" s="1"/>
  <c r="AM15" i="55"/>
  <c r="AK15" i="55"/>
  <c r="AH15" i="55"/>
  <c r="AI15" i="55" s="1"/>
  <c r="AF15" i="55"/>
  <c r="AG15" i="55" s="1"/>
  <c r="AD15" i="55"/>
  <c r="Y15" i="55"/>
  <c r="V15" i="55"/>
  <c r="T15" i="55"/>
  <c r="AE15" i="55" s="1"/>
  <c r="AM14" i="55"/>
  <c r="AK14" i="55"/>
  <c r="AF14" i="55"/>
  <c r="AG14" i="55" s="1"/>
  <c r="Y14" i="55"/>
  <c r="V14" i="55"/>
  <c r="T14" i="55"/>
  <c r="AH14" i="55" s="1"/>
  <c r="AI14" i="55" s="1"/>
  <c r="AM13" i="55"/>
  <c r="AK13" i="55"/>
  <c r="AF13" i="55"/>
  <c r="AG13" i="55" s="1"/>
  <c r="Y13" i="55"/>
  <c r="V13" i="55"/>
  <c r="T13" i="55"/>
  <c r="AH13" i="55" s="1"/>
  <c r="AI13" i="55" s="1"/>
  <c r="AM12" i="55"/>
  <c r="AK12" i="55"/>
  <c r="AF12" i="55"/>
  <c r="AG12" i="55" s="1"/>
  <c r="Y12" i="55"/>
  <c r="V12" i="55"/>
  <c r="T12" i="55"/>
  <c r="AH12" i="55" s="1"/>
  <c r="AI12" i="55" s="1"/>
  <c r="A12" i="55"/>
  <c r="AM11" i="55"/>
  <c r="AK11" i="55"/>
  <c r="AF11" i="55"/>
  <c r="AG11" i="55" s="1"/>
  <c r="Y11" i="55"/>
  <c r="V11" i="55"/>
  <c r="T11" i="55"/>
  <c r="AE11" i="55" s="1"/>
  <c r="AM10" i="55"/>
  <c r="AK10" i="55"/>
  <c r="AF10" i="55"/>
  <c r="AG10" i="55" s="1"/>
  <c r="Y10" i="55"/>
  <c r="V10" i="55"/>
  <c r="T10" i="55"/>
  <c r="AH10" i="55" s="1"/>
  <c r="AI10" i="55" s="1"/>
  <c r="A10" i="55"/>
  <c r="W14" i="55" s="1"/>
  <c r="AM9" i="55"/>
  <c r="AK9" i="55"/>
  <c r="AF9" i="55"/>
  <c r="AG9" i="55" s="1"/>
  <c r="AD9" i="55"/>
  <c r="Y9" i="55"/>
  <c r="V9" i="55"/>
  <c r="T9" i="55"/>
  <c r="AH9" i="55" s="1"/>
  <c r="AI9" i="55" s="1"/>
  <c r="AM8" i="55"/>
  <c r="AK8" i="55"/>
  <c r="AF8" i="55"/>
  <c r="AG8" i="55" s="1"/>
  <c r="Y8" i="55"/>
  <c r="V8" i="55"/>
  <c r="T8" i="55"/>
  <c r="AD8" i="55" s="1"/>
  <c r="AM7" i="55"/>
  <c r="AK7" i="55"/>
  <c r="AF7" i="55"/>
  <c r="AG7" i="55" s="1"/>
  <c r="Y7" i="55"/>
  <c r="V7" i="55"/>
  <c r="T7" i="55"/>
  <c r="AK6" i="55"/>
  <c r="AF6" i="55"/>
  <c r="AG6" i="55" s="1"/>
  <c r="Y6" i="55"/>
  <c r="V6" i="55"/>
  <c r="T6" i="55"/>
  <c r="AH6" i="55" s="1"/>
  <c r="AI6" i="55" s="1"/>
  <c r="A6" i="55"/>
  <c r="AK5" i="55"/>
  <c r="AF5" i="55"/>
  <c r="AG5" i="55" s="1"/>
  <c r="Y5" i="55"/>
  <c r="V5" i="55"/>
  <c r="T5" i="55"/>
  <c r="AH5" i="55" s="1"/>
  <c r="AI5" i="55" s="1"/>
  <c r="F1" i="55"/>
  <c r="AM24" i="54"/>
  <c r="AK24" i="54"/>
  <c r="AH24" i="54"/>
  <c r="AI24" i="54" s="1"/>
  <c r="AF24" i="54"/>
  <c r="AG24" i="54" s="1"/>
  <c r="AD24" i="54"/>
  <c r="Y24" i="54"/>
  <c r="V24" i="54"/>
  <c r="T24" i="54"/>
  <c r="AE24" i="54" s="1"/>
  <c r="AM23" i="54"/>
  <c r="AK23" i="54"/>
  <c r="AH23" i="54"/>
  <c r="AI23" i="54" s="1"/>
  <c r="AF23" i="54"/>
  <c r="AG23" i="54" s="1"/>
  <c r="AD23" i="54"/>
  <c r="Y23" i="54"/>
  <c r="V23" i="54"/>
  <c r="T23" i="54"/>
  <c r="AE23" i="54" s="1"/>
  <c r="AM22" i="54"/>
  <c r="AK22" i="54"/>
  <c r="AF22" i="54"/>
  <c r="AG22" i="54" s="1"/>
  <c r="AE22" i="54"/>
  <c r="Y22" i="54"/>
  <c r="V22" i="54"/>
  <c r="T22" i="54"/>
  <c r="AM21" i="54"/>
  <c r="AK21" i="54"/>
  <c r="AH21" i="54"/>
  <c r="AI21" i="54" s="1"/>
  <c r="AF21" i="54"/>
  <c r="AG21" i="54" s="1"/>
  <c r="AD21" i="54"/>
  <c r="Y21" i="54"/>
  <c r="V21" i="54"/>
  <c r="T21" i="54"/>
  <c r="AE21" i="54" s="1"/>
  <c r="AM20" i="54"/>
  <c r="AK20" i="54"/>
  <c r="AH20" i="54"/>
  <c r="AI20" i="54" s="1"/>
  <c r="AF20" i="54"/>
  <c r="AG20" i="54" s="1"/>
  <c r="AD20" i="54"/>
  <c r="Y20" i="54"/>
  <c r="V20" i="54"/>
  <c r="T20" i="54"/>
  <c r="AE20" i="54" s="1"/>
  <c r="AM19" i="54"/>
  <c r="AK19" i="54"/>
  <c r="AF19" i="54"/>
  <c r="AG19" i="54" s="1"/>
  <c r="AD19" i="54"/>
  <c r="Y19" i="54"/>
  <c r="V19" i="54"/>
  <c r="T19" i="54"/>
  <c r="AH19" i="54" s="1"/>
  <c r="AI19" i="54" s="1"/>
  <c r="AM18" i="54"/>
  <c r="AK18" i="54"/>
  <c r="AF18" i="54"/>
  <c r="AG18" i="54" s="1"/>
  <c r="AE18" i="54"/>
  <c r="Y18" i="54"/>
  <c r="V18" i="54"/>
  <c r="T18" i="54"/>
  <c r="AM17" i="54"/>
  <c r="AK17" i="54"/>
  <c r="AH17" i="54"/>
  <c r="AI17" i="54" s="1"/>
  <c r="AF17" i="54"/>
  <c r="AG17" i="54" s="1"/>
  <c r="AL17" i="54" s="1"/>
  <c r="AD17" i="54"/>
  <c r="Y17" i="54"/>
  <c r="V17" i="54"/>
  <c r="T17" i="54"/>
  <c r="AE17" i="54" s="1"/>
  <c r="AM16" i="54"/>
  <c r="AK16" i="54"/>
  <c r="AH16" i="54"/>
  <c r="AI16" i="54" s="1"/>
  <c r="AF16" i="54"/>
  <c r="AG16" i="54" s="1"/>
  <c r="AD16" i="54"/>
  <c r="Y16" i="54"/>
  <c r="V16" i="54"/>
  <c r="T16" i="54"/>
  <c r="AE16" i="54" s="1"/>
  <c r="AM15" i="54"/>
  <c r="AK15" i="54"/>
  <c r="AF15" i="54"/>
  <c r="AG15" i="54" s="1"/>
  <c r="AD15" i="54"/>
  <c r="Y15" i="54"/>
  <c r="V15" i="54"/>
  <c r="T15" i="54"/>
  <c r="AH15" i="54" s="1"/>
  <c r="AI15" i="54" s="1"/>
  <c r="AM14" i="54"/>
  <c r="AK14" i="54"/>
  <c r="AH14" i="54"/>
  <c r="AI14" i="54" s="1"/>
  <c r="AF14" i="54"/>
  <c r="AG14" i="54" s="1"/>
  <c r="AD14" i="54"/>
  <c r="Y14" i="54"/>
  <c r="V14" i="54"/>
  <c r="T14" i="54"/>
  <c r="AE14" i="54" s="1"/>
  <c r="AM13" i="54"/>
  <c r="AK13" i="54"/>
  <c r="AH13" i="54"/>
  <c r="AI13" i="54" s="1"/>
  <c r="AF13" i="54"/>
  <c r="AG13" i="54" s="1"/>
  <c r="AD13" i="54"/>
  <c r="Y13" i="54"/>
  <c r="V13" i="54"/>
  <c r="T13" i="54"/>
  <c r="AE13" i="54" s="1"/>
  <c r="AM12" i="54"/>
  <c r="AK12" i="54"/>
  <c r="AF12" i="54"/>
  <c r="AG12" i="54" s="1"/>
  <c r="AD12" i="54"/>
  <c r="Y12" i="54"/>
  <c r="V12" i="54"/>
  <c r="T12" i="54"/>
  <c r="AH12" i="54" s="1"/>
  <c r="AI12" i="54" s="1"/>
  <c r="A12" i="54"/>
  <c r="J27" i="67" s="1"/>
  <c r="AM11" i="54"/>
  <c r="AK11" i="54"/>
  <c r="AF11" i="54"/>
  <c r="AG11" i="54" s="1"/>
  <c r="Y11" i="54"/>
  <c r="V11" i="54"/>
  <c r="T11" i="54"/>
  <c r="AE11" i="54" s="1"/>
  <c r="AK10" i="54"/>
  <c r="AF10" i="54"/>
  <c r="AG10" i="54" s="1"/>
  <c r="Y10" i="54"/>
  <c r="V10" i="54"/>
  <c r="T10" i="54"/>
  <c r="AM10" i="54" s="1"/>
  <c r="A10" i="54"/>
  <c r="U14" i="54" s="1"/>
  <c r="AK9" i="54"/>
  <c r="AF9" i="54"/>
  <c r="AG9" i="54" s="1"/>
  <c r="Y9" i="54"/>
  <c r="V9" i="54"/>
  <c r="T9" i="54"/>
  <c r="AM9" i="54" s="1"/>
  <c r="AK8" i="54"/>
  <c r="AF8" i="54"/>
  <c r="AG8" i="54" s="1"/>
  <c r="Y8" i="54"/>
  <c r="V8" i="54"/>
  <c r="T8" i="54"/>
  <c r="AM8" i="54" s="1"/>
  <c r="AM7" i="54"/>
  <c r="AK7" i="54"/>
  <c r="AF7" i="54"/>
  <c r="AG7" i="54" s="1"/>
  <c r="Y7" i="54"/>
  <c r="V7" i="54"/>
  <c r="T7" i="54"/>
  <c r="AH7" i="54" s="1"/>
  <c r="AI7" i="54" s="1"/>
  <c r="AK6" i="54"/>
  <c r="AF6" i="54"/>
  <c r="AG6" i="54" s="1"/>
  <c r="Y6" i="54"/>
  <c r="V6" i="54"/>
  <c r="T6" i="54"/>
  <c r="AD6" i="54" s="1"/>
  <c r="A6" i="54"/>
  <c r="AK5" i="54"/>
  <c r="AF5" i="54"/>
  <c r="AG5" i="54" s="1"/>
  <c r="Y5" i="54"/>
  <c r="V5" i="54"/>
  <c r="T5" i="54"/>
  <c r="AH5" i="54" s="1"/>
  <c r="AI5" i="54" s="1"/>
  <c r="F1" i="54"/>
  <c r="AM24" i="73"/>
  <c r="AK24" i="73"/>
  <c r="AH24" i="73"/>
  <c r="AI24" i="73" s="1"/>
  <c r="AF24" i="73"/>
  <c r="AG24" i="73" s="1"/>
  <c r="AD24" i="73"/>
  <c r="Y24" i="73"/>
  <c r="V24" i="73"/>
  <c r="T24" i="73"/>
  <c r="AE24" i="73" s="1"/>
  <c r="AM23" i="73"/>
  <c r="AK23" i="73"/>
  <c r="AF23" i="73"/>
  <c r="AG23" i="73" s="1"/>
  <c r="AE23" i="73"/>
  <c r="Y23" i="73"/>
  <c r="V23" i="73"/>
  <c r="T23" i="73"/>
  <c r="AM22" i="73"/>
  <c r="AK22" i="73"/>
  <c r="AH22" i="73"/>
  <c r="AI22" i="73" s="1"/>
  <c r="AF22" i="73"/>
  <c r="AG22" i="73" s="1"/>
  <c r="AD22" i="73"/>
  <c r="Y22" i="73"/>
  <c r="V22" i="73"/>
  <c r="T22" i="73"/>
  <c r="AE22" i="73" s="1"/>
  <c r="AM21" i="73"/>
  <c r="AK21" i="73"/>
  <c r="AH21" i="73"/>
  <c r="AI21" i="73" s="1"/>
  <c r="AF21" i="73"/>
  <c r="AG21" i="73" s="1"/>
  <c r="AD21" i="73"/>
  <c r="Y21" i="73"/>
  <c r="V21" i="73"/>
  <c r="T21" i="73"/>
  <c r="AE21" i="73" s="1"/>
  <c r="AM20" i="73"/>
  <c r="AK20" i="73"/>
  <c r="AF20" i="73"/>
  <c r="AG20" i="73" s="1"/>
  <c r="AE20" i="73"/>
  <c r="Y20" i="73"/>
  <c r="V20" i="73"/>
  <c r="T20" i="73"/>
  <c r="AM19" i="73"/>
  <c r="AK19" i="73"/>
  <c r="AH19" i="73"/>
  <c r="AI19" i="73" s="1"/>
  <c r="AF19" i="73"/>
  <c r="AG19" i="73" s="1"/>
  <c r="AD19" i="73"/>
  <c r="Y19" i="73"/>
  <c r="V19" i="73"/>
  <c r="T19" i="73"/>
  <c r="AE19" i="73" s="1"/>
  <c r="AM18" i="73"/>
  <c r="AK18" i="73"/>
  <c r="AH18" i="73"/>
  <c r="AI18" i="73" s="1"/>
  <c r="AF18" i="73"/>
  <c r="AG18" i="73" s="1"/>
  <c r="AJ18" i="73" s="1"/>
  <c r="AD18" i="73"/>
  <c r="Y18" i="73"/>
  <c r="V18" i="73"/>
  <c r="T18" i="73"/>
  <c r="AE18" i="73" s="1"/>
  <c r="AM17" i="73"/>
  <c r="AK17" i="73"/>
  <c r="AF17" i="73"/>
  <c r="AG17" i="73" s="1"/>
  <c r="AE17" i="73"/>
  <c r="Y17" i="73"/>
  <c r="V17" i="73"/>
  <c r="T17" i="73"/>
  <c r="AM16" i="73"/>
  <c r="AK16" i="73"/>
  <c r="AH16" i="73"/>
  <c r="AI16" i="73" s="1"/>
  <c r="AF16" i="73"/>
  <c r="AG16" i="73" s="1"/>
  <c r="AD16" i="73"/>
  <c r="Y16" i="73"/>
  <c r="V16" i="73"/>
  <c r="T16" i="73"/>
  <c r="AE16" i="73" s="1"/>
  <c r="AM15" i="73"/>
  <c r="AK15" i="73"/>
  <c r="AH15" i="73"/>
  <c r="AI15" i="73" s="1"/>
  <c r="AF15" i="73"/>
  <c r="AG15" i="73" s="1"/>
  <c r="AD15" i="73"/>
  <c r="Y15" i="73"/>
  <c r="V15" i="73"/>
  <c r="T15" i="73"/>
  <c r="AE15" i="73" s="1"/>
  <c r="AM14" i="73"/>
  <c r="AK14" i="73"/>
  <c r="AF14" i="73"/>
  <c r="AG14" i="73" s="1"/>
  <c r="AD14" i="73"/>
  <c r="Y14" i="73"/>
  <c r="V14" i="73"/>
  <c r="T14" i="73"/>
  <c r="AH14" i="73" s="1"/>
  <c r="AI14" i="73" s="1"/>
  <c r="AM13" i="73"/>
  <c r="AK13" i="73"/>
  <c r="AH13" i="73"/>
  <c r="AI13" i="73" s="1"/>
  <c r="AF13" i="73"/>
  <c r="AG13" i="73" s="1"/>
  <c r="AD13" i="73"/>
  <c r="Y13" i="73"/>
  <c r="V13" i="73"/>
  <c r="T13" i="73"/>
  <c r="AE13" i="73" s="1"/>
  <c r="AM12" i="73"/>
  <c r="AK12" i="73"/>
  <c r="AH12" i="73"/>
  <c r="AI12" i="73" s="1"/>
  <c r="AF12" i="73"/>
  <c r="AG12" i="73" s="1"/>
  <c r="AD12" i="73"/>
  <c r="Y12" i="73"/>
  <c r="V12" i="73"/>
  <c r="T12" i="73"/>
  <c r="AE12" i="73" s="1"/>
  <c r="A12" i="73"/>
  <c r="AM11" i="73"/>
  <c r="AK11" i="73"/>
  <c r="AH11" i="73"/>
  <c r="AI11" i="73" s="1"/>
  <c r="AF11" i="73"/>
  <c r="AG11" i="73" s="1"/>
  <c r="AD11" i="73"/>
  <c r="Y11" i="73"/>
  <c r="V11" i="73"/>
  <c r="T11" i="73"/>
  <c r="AE11" i="73" s="1"/>
  <c r="AM10" i="73"/>
  <c r="AK10" i="73"/>
  <c r="AI10" i="73"/>
  <c r="AF10" i="73"/>
  <c r="AG10" i="73" s="1"/>
  <c r="AD10" i="73"/>
  <c r="Y10" i="73"/>
  <c r="V10" i="73"/>
  <c r="T10" i="73"/>
  <c r="AH10" i="73" s="1"/>
  <c r="A10" i="73"/>
  <c r="AM9" i="73"/>
  <c r="AK9" i="73"/>
  <c r="AH9" i="73"/>
  <c r="AI9" i="73" s="1"/>
  <c r="AF9" i="73"/>
  <c r="AG9" i="73" s="1"/>
  <c r="AD9" i="73"/>
  <c r="Y9" i="73"/>
  <c r="V9" i="73"/>
  <c r="T9" i="73"/>
  <c r="AE9" i="73" s="1"/>
  <c r="AK8" i="73"/>
  <c r="AF8" i="73"/>
  <c r="AG8" i="73" s="1"/>
  <c r="Y8" i="73"/>
  <c r="V8" i="73"/>
  <c r="T8" i="73"/>
  <c r="AK7" i="73"/>
  <c r="AF7" i="73"/>
  <c r="AG7" i="73" s="1"/>
  <c r="Y7" i="73"/>
  <c r="V7" i="73"/>
  <c r="T7" i="73"/>
  <c r="AH7" i="73" s="1"/>
  <c r="AI7" i="73" s="1"/>
  <c r="AK6" i="73"/>
  <c r="AF6" i="73"/>
  <c r="AG6" i="73" s="1"/>
  <c r="Y6" i="73"/>
  <c r="V6" i="73"/>
  <c r="T6" i="73"/>
  <c r="AH6" i="73" s="1"/>
  <c r="AI6" i="73" s="1"/>
  <c r="A6" i="73"/>
  <c r="AK5" i="73"/>
  <c r="AF5" i="73"/>
  <c r="AG5" i="73" s="1"/>
  <c r="V5" i="73"/>
  <c r="T5" i="73"/>
  <c r="AH5" i="73" s="1"/>
  <c r="AI5" i="73" s="1"/>
  <c r="F1" i="73"/>
  <c r="AM24" i="71"/>
  <c r="AK24" i="71"/>
  <c r="AF24" i="71"/>
  <c r="AG24" i="71" s="1"/>
  <c r="AE24" i="71"/>
  <c r="Y24" i="71"/>
  <c r="V24" i="71"/>
  <c r="T24" i="71"/>
  <c r="AM23" i="71"/>
  <c r="AK23" i="71"/>
  <c r="AH23" i="71"/>
  <c r="AI23" i="71" s="1"/>
  <c r="AG23" i="71"/>
  <c r="AF23" i="71"/>
  <c r="AD23" i="71"/>
  <c r="Y23" i="71"/>
  <c r="V23" i="71"/>
  <c r="T23" i="71"/>
  <c r="AE23" i="71" s="1"/>
  <c r="AM22" i="71"/>
  <c r="AK22" i="71"/>
  <c r="AF22" i="71"/>
  <c r="AG22" i="71" s="1"/>
  <c r="AD22" i="71"/>
  <c r="Y22" i="71"/>
  <c r="V22" i="71"/>
  <c r="T22" i="71"/>
  <c r="AH22" i="71" s="1"/>
  <c r="AI22" i="71" s="1"/>
  <c r="AM21" i="71"/>
  <c r="AK21" i="71"/>
  <c r="AF21" i="71"/>
  <c r="AG21" i="71" s="1"/>
  <c r="AE21" i="71"/>
  <c r="Y21" i="71"/>
  <c r="V21" i="71"/>
  <c r="T21" i="71"/>
  <c r="AM20" i="71"/>
  <c r="AK20" i="71"/>
  <c r="AH20" i="71"/>
  <c r="AI20" i="71" s="1"/>
  <c r="AF20" i="71"/>
  <c r="AG20" i="71" s="1"/>
  <c r="AD20" i="71"/>
  <c r="Y20" i="71"/>
  <c r="V20" i="71"/>
  <c r="T20" i="71"/>
  <c r="AE20" i="71" s="1"/>
  <c r="AM19" i="71"/>
  <c r="AK19" i="71"/>
  <c r="AH19" i="71"/>
  <c r="AI19" i="71" s="1"/>
  <c r="AF19" i="71"/>
  <c r="AG19" i="71" s="1"/>
  <c r="AD19" i="71"/>
  <c r="Y19" i="71"/>
  <c r="V19" i="71"/>
  <c r="T19" i="71"/>
  <c r="AE19" i="71" s="1"/>
  <c r="AM18" i="71"/>
  <c r="AK18" i="71"/>
  <c r="AF18" i="71"/>
  <c r="AG18" i="71" s="1"/>
  <c r="Y18" i="71"/>
  <c r="V18" i="71"/>
  <c r="T18" i="71"/>
  <c r="AM17" i="71"/>
  <c r="AK17" i="71"/>
  <c r="AH17" i="71"/>
  <c r="AI17" i="71" s="1"/>
  <c r="AF17" i="71"/>
  <c r="AG17" i="71" s="1"/>
  <c r="AD17" i="71"/>
  <c r="Y17" i="71"/>
  <c r="V17" i="71"/>
  <c r="T17" i="71"/>
  <c r="AE17" i="71" s="1"/>
  <c r="AM16" i="71"/>
  <c r="AK16" i="71"/>
  <c r="AH16" i="71"/>
  <c r="AI16" i="71" s="1"/>
  <c r="AF16" i="71"/>
  <c r="AG16" i="71" s="1"/>
  <c r="AD16" i="71"/>
  <c r="Y16" i="71"/>
  <c r="V16" i="71"/>
  <c r="T16" i="71"/>
  <c r="AE16" i="71" s="1"/>
  <c r="AM15" i="71"/>
  <c r="AK15" i="71"/>
  <c r="AF15" i="71"/>
  <c r="AG15" i="71" s="1"/>
  <c r="AD15" i="71"/>
  <c r="Y15" i="71"/>
  <c r="V15" i="71"/>
  <c r="T15" i="71"/>
  <c r="AH15" i="71" s="1"/>
  <c r="AI15" i="71" s="1"/>
  <c r="AM14" i="71"/>
  <c r="AK14" i="71"/>
  <c r="AF14" i="71"/>
  <c r="AG14" i="71" s="1"/>
  <c r="AE14" i="71"/>
  <c r="Y14" i="71"/>
  <c r="V14" i="71"/>
  <c r="T14" i="71"/>
  <c r="AM13" i="71"/>
  <c r="AK13" i="71"/>
  <c r="AH13" i="71"/>
  <c r="AI13" i="71" s="1"/>
  <c r="AF13" i="71"/>
  <c r="AG13" i="71" s="1"/>
  <c r="AD13" i="71"/>
  <c r="Y13" i="71"/>
  <c r="V13" i="71"/>
  <c r="T13" i="71"/>
  <c r="AE13" i="71" s="1"/>
  <c r="AM12" i="71"/>
  <c r="AK12" i="71"/>
  <c r="AF12" i="71"/>
  <c r="AG12" i="71" s="1"/>
  <c r="AD12" i="71"/>
  <c r="Y12" i="71"/>
  <c r="V12" i="71"/>
  <c r="T12" i="71"/>
  <c r="AH12" i="71" s="1"/>
  <c r="AI12" i="71" s="1"/>
  <c r="A12" i="71"/>
  <c r="J25" i="67" s="1"/>
  <c r="AM11" i="71"/>
  <c r="AK11" i="71"/>
  <c r="AH11" i="71"/>
  <c r="AI11" i="71" s="1"/>
  <c r="AF11" i="71"/>
  <c r="AG11" i="71" s="1"/>
  <c r="AD11" i="71"/>
  <c r="Y11" i="71"/>
  <c r="V11" i="71"/>
  <c r="T11" i="71"/>
  <c r="AE11" i="71" s="1"/>
  <c r="AM10" i="71"/>
  <c r="AK10" i="71"/>
  <c r="AH10" i="71"/>
  <c r="AI10" i="71" s="1"/>
  <c r="AF10" i="71"/>
  <c r="AG10" i="71" s="1"/>
  <c r="AD10" i="71"/>
  <c r="Y10" i="71"/>
  <c r="V10" i="71"/>
  <c r="T10" i="71"/>
  <c r="AE10" i="71" s="1"/>
  <c r="A10" i="71"/>
  <c r="W10" i="71" s="1"/>
  <c r="AM9" i="71"/>
  <c r="AK9" i="71"/>
  <c r="AH9" i="71"/>
  <c r="AI9" i="71" s="1"/>
  <c r="AF9" i="71"/>
  <c r="AG9" i="71" s="1"/>
  <c r="AD9" i="71"/>
  <c r="Y9" i="71"/>
  <c r="V9" i="71"/>
  <c r="T9" i="71"/>
  <c r="AE9" i="71" s="1"/>
  <c r="AM8" i="71"/>
  <c r="AK8" i="71"/>
  <c r="AH8" i="71"/>
  <c r="AI8" i="71" s="1"/>
  <c r="AF8" i="71"/>
  <c r="AG8" i="71" s="1"/>
  <c r="AD8" i="71"/>
  <c r="AN8" i="71" s="1"/>
  <c r="Y8" i="71"/>
  <c r="V8" i="71"/>
  <c r="T8" i="71"/>
  <c r="AM7" i="71"/>
  <c r="AK7" i="71"/>
  <c r="AF7" i="71"/>
  <c r="AG7" i="71" s="1"/>
  <c r="Y7" i="71"/>
  <c r="V7" i="71"/>
  <c r="T7" i="71"/>
  <c r="AH7" i="71" s="1"/>
  <c r="AI7" i="71" s="1"/>
  <c r="AM6" i="71"/>
  <c r="AK6" i="71"/>
  <c r="AF6" i="71"/>
  <c r="AG6" i="71" s="1"/>
  <c r="AD6" i="71"/>
  <c r="Y6" i="71"/>
  <c r="V6" i="71"/>
  <c r="T6" i="71"/>
  <c r="AH6" i="71" s="1"/>
  <c r="AI6" i="71" s="1"/>
  <c r="A6" i="71"/>
  <c r="AK5" i="71"/>
  <c r="AF5" i="71"/>
  <c r="AG5" i="71" s="1"/>
  <c r="Y5" i="71"/>
  <c r="V5" i="71"/>
  <c r="T5" i="71"/>
  <c r="AH5" i="71" s="1"/>
  <c r="AI5" i="71" s="1"/>
  <c r="F1" i="71"/>
  <c r="AM55" i="53"/>
  <c r="AK55" i="53"/>
  <c r="AF55" i="53"/>
  <c r="AG55" i="53" s="1"/>
  <c r="AE55" i="53"/>
  <c r="Y55" i="53"/>
  <c r="V55" i="53"/>
  <c r="T55" i="53"/>
  <c r="AM54" i="53"/>
  <c r="AK54" i="53"/>
  <c r="AH54" i="53"/>
  <c r="AI54" i="53" s="1"/>
  <c r="AF54" i="53"/>
  <c r="AG54" i="53" s="1"/>
  <c r="AD54" i="53"/>
  <c r="Y54" i="53"/>
  <c r="V54" i="53"/>
  <c r="T54" i="53"/>
  <c r="AE54" i="53" s="1"/>
  <c r="AM53" i="53"/>
  <c r="AK53" i="53"/>
  <c r="AH53" i="53"/>
  <c r="AI53" i="53" s="1"/>
  <c r="AF53" i="53"/>
  <c r="AG53" i="53" s="1"/>
  <c r="AD53" i="53"/>
  <c r="Y53" i="53"/>
  <c r="V53" i="53"/>
  <c r="T53" i="53"/>
  <c r="AE53" i="53" s="1"/>
  <c r="AM52" i="53"/>
  <c r="AK52" i="53"/>
  <c r="AF52" i="53"/>
  <c r="AG52" i="53" s="1"/>
  <c r="AD52" i="53"/>
  <c r="Y52" i="53"/>
  <c r="V52" i="53"/>
  <c r="T52" i="53"/>
  <c r="AH52" i="53" s="1"/>
  <c r="AI52" i="53" s="1"/>
  <c r="AM51" i="53"/>
  <c r="AK51" i="53"/>
  <c r="AF51" i="53"/>
  <c r="AG51" i="53" s="1"/>
  <c r="Y51" i="53"/>
  <c r="V51" i="53"/>
  <c r="T51" i="53"/>
  <c r="AM50" i="53"/>
  <c r="AK50" i="53"/>
  <c r="AH50" i="53"/>
  <c r="AI50" i="53" s="1"/>
  <c r="AF50" i="53"/>
  <c r="AG50" i="53" s="1"/>
  <c r="AD50" i="53"/>
  <c r="Y50" i="53"/>
  <c r="V50" i="53"/>
  <c r="T50" i="53"/>
  <c r="AE50" i="53" s="1"/>
  <c r="AM49" i="53"/>
  <c r="AK49" i="53"/>
  <c r="AH49" i="53"/>
  <c r="AI49" i="53" s="1"/>
  <c r="AF49" i="53"/>
  <c r="AG49" i="53" s="1"/>
  <c r="AD49" i="53"/>
  <c r="Y49" i="53"/>
  <c r="V49" i="53"/>
  <c r="T49" i="53"/>
  <c r="AE49" i="53" s="1"/>
  <c r="AM48" i="53"/>
  <c r="AK48" i="53"/>
  <c r="AF48" i="53"/>
  <c r="AG48" i="53" s="1"/>
  <c r="AD48" i="53"/>
  <c r="Y48" i="53"/>
  <c r="V48" i="53"/>
  <c r="T48" i="53"/>
  <c r="AH48" i="53" s="1"/>
  <c r="AI48" i="53" s="1"/>
  <c r="AM47" i="53"/>
  <c r="AK47" i="53"/>
  <c r="AF47" i="53"/>
  <c r="AG47" i="53" s="1"/>
  <c r="AE47" i="53"/>
  <c r="Y47" i="53"/>
  <c r="V47" i="53"/>
  <c r="T47" i="53"/>
  <c r="AM46" i="53"/>
  <c r="AK46" i="53"/>
  <c r="AH46" i="53"/>
  <c r="AI46" i="53" s="1"/>
  <c r="AF46" i="53"/>
  <c r="AG46" i="53" s="1"/>
  <c r="AD46" i="53"/>
  <c r="Y46" i="53"/>
  <c r="V46" i="53"/>
  <c r="T46" i="53"/>
  <c r="AE46" i="53" s="1"/>
  <c r="AM45" i="53"/>
  <c r="AK45" i="53"/>
  <c r="AF45" i="53"/>
  <c r="AG45" i="53" s="1"/>
  <c r="AD45" i="53"/>
  <c r="Y45" i="53"/>
  <c r="V45" i="53"/>
  <c r="T45" i="53"/>
  <c r="AH45" i="53" s="1"/>
  <c r="AI45" i="53" s="1"/>
  <c r="AM44" i="53"/>
  <c r="AK44" i="53"/>
  <c r="AF44" i="53"/>
  <c r="AG44" i="53" s="1"/>
  <c r="Y44" i="53"/>
  <c r="V44" i="53"/>
  <c r="T44" i="53"/>
  <c r="AM43" i="53"/>
  <c r="AK43" i="53"/>
  <c r="AH43" i="53"/>
  <c r="AI43" i="53" s="1"/>
  <c r="AF43" i="53"/>
  <c r="AG43" i="53" s="1"/>
  <c r="AL43" i="53" s="1"/>
  <c r="AD43" i="53"/>
  <c r="Y43" i="53"/>
  <c r="V43" i="53"/>
  <c r="T43" i="53"/>
  <c r="AE43" i="53" s="1"/>
  <c r="AM42" i="53"/>
  <c r="AK42" i="53"/>
  <c r="AH42" i="53"/>
  <c r="AI42" i="53" s="1"/>
  <c r="AF42" i="53"/>
  <c r="AG42" i="53" s="1"/>
  <c r="AD42" i="53"/>
  <c r="Y42" i="53"/>
  <c r="V42" i="53"/>
  <c r="T42" i="53"/>
  <c r="AE42" i="53" s="1"/>
  <c r="AM41" i="53"/>
  <c r="AK41" i="53"/>
  <c r="AF41" i="53"/>
  <c r="AG41" i="53" s="1"/>
  <c r="AD41" i="53"/>
  <c r="Y41" i="53"/>
  <c r="V41" i="53"/>
  <c r="T41" i="53"/>
  <c r="AH41" i="53" s="1"/>
  <c r="AI41" i="53" s="1"/>
  <c r="AM40" i="53"/>
  <c r="AK40" i="53"/>
  <c r="AH40" i="53"/>
  <c r="AI40" i="53" s="1"/>
  <c r="AF40" i="53"/>
  <c r="AG40" i="53" s="1"/>
  <c r="AD40" i="53"/>
  <c r="Y40" i="53"/>
  <c r="V40" i="53"/>
  <c r="T40" i="53"/>
  <c r="AE40" i="53" s="1"/>
  <c r="AM39" i="53"/>
  <c r="AK39" i="53"/>
  <c r="AH39" i="53"/>
  <c r="AI39" i="53" s="1"/>
  <c r="AF39" i="53"/>
  <c r="AG39" i="53" s="1"/>
  <c r="AD39" i="53"/>
  <c r="Y39" i="53"/>
  <c r="V39" i="53"/>
  <c r="T39" i="53"/>
  <c r="AE39" i="53" s="1"/>
  <c r="AM38" i="53"/>
  <c r="AK38" i="53"/>
  <c r="AF38" i="53"/>
  <c r="AG38" i="53" s="1"/>
  <c r="AD38" i="53"/>
  <c r="Y38" i="53"/>
  <c r="V38" i="53"/>
  <c r="T38" i="53"/>
  <c r="AH38" i="53" s="1"/>
  <c r="AI38" i="53" s="1"/>
  <c r="AM37" i="53"/>
  <c r="AK37" i="53"/>
  <c r="AH37" i="53"/>
  <c r="AI37" i="53" s="1"/>
  <c r="AF37" i="53"/>
  <c r="AG37" i="53" s="1"/>
  <c r="AD37" i="53"/>
  <c r="Y37" i="53"/>
  <c r="V37" i="53"/>
  <c r="T37" i="53"/>
  <c r="AE37" i="53" s="1"/>
  <c r="AM36" i="53"/>
  <c r="AK36" i="53"/>
  <c r="AH36" i="53"/>
  <c r="AI36" i="53" s="1"/>
  <c r="AF36" i="53"/>
  <c r="AG36" i="53" s="1"/>
  <c r="AD36" i="53"/>
  <c r="Y36" i="53"/>
  <c r="V36" i="53"/>
  <c r="T36" i="53"/>
  <c r="AE36" i="53" s="1"/>
  <c r="AM35" i="53"/>
  <c r="AK35" i="53"/>
  <c r="AF35" i="53"/>
  <c r="AG35" i="53" s="1"/>
  <c r="AD35" i="53"/>
  <c r="Y35" i="53"/>
  <c r="V35" i="53"/>
  <c r="T35" i="53"/>
  <c r="AH35" i="53" s="1"/>
  <c r="AI35" i="53" s="1"/>
  <c r="AM34" i="53"/>
  <c r="AK34" i="53"/>
  <c r="AH34" i="53"/>
  <c r="AI34" i="53" s="1"/>
  <c r="AF34" i="53"/>
  <c r="AG34" i="53" s="1"/>
  <c r="AD34" i="53"/>
  <c r="Y34" i="53"/>
  <c r="V34" i="53"/>
  <c r="T34" i="53"/>
  <c r="AE34" i="53" s="1"/>
  <c r="AM33" i="53"/>
  <c r="AK33" i="53"/>
  <c r="AH33" i="53"/>
  <c r="AI33" i="53" s="1"/>
  <c r="AF33" i="53"/>
  <c r="AG33" i="53" s="1"/>
  <c r="AD33" i="53"/>
  <c r="Y33" i="53"/>
  <c r="V33" i="53"/>
  <c r="T33" i="53"/>
  <c r="AE33" i="53" s="1"/>
  <c r="AM32" i="53"/>
  <c r="AK32" i="53"/>
  <c r="AF32" i="53"/>
  <c r="AG32" i="53" s="1"/>
  <c r="AD32" i="53"/>
  <c r="Y32" i="53"/>
  <c r="V32" i="53"/>
  <c r="T32" i="53"/>
  <c r="AH32" i="53" s="1"/>
  <c r="AI32" i="53" s="1"/>
  <c r="AM31" i="53"/>
  <c r="AK31" i="53"/>
  <c r="AF31" i="53"/>
  <c r="AG31" i="53" s="1"/>
  <c r="AE31" i="53"/>
  <c r="Y31" i="53"/>
  <c r="V31" i="53"/>
  <c r="T31" i="53"/>
  <c r="AM30" i="53"/>
  <c r="AK30" i="53"/>
  <c r="AH30" i="53"/>
  <c r="AI30" i="53" s="1"/>
  <c r="AF30" i="53"/>
  <c r="AG30" i="53" s="1"/>
  <c r="AD30" i="53"/>
  <c r="Y30" i="53"/>
  <c r="V30" i="53"/>
  <c r="T30" i="53"/>
  <c r="AE30" i="53" s="1"/>
  <c r="AM29" i="53"/>
  <c r="AK29" i="53"/>
  <c r="AF29" i="53"/>
  <c r="AG29" i="53" s="1"/>
  <c r="Y29" i="53"/>
  <c r="V29" i="53"/>
  <c r="T29" i="53"/>
  <c r="AH29" i="53" s="1"/>
  <c r="AI29" i="53" s="1"/>
  <c r="AM28" i="53"/>
  <c r="AK28" i="53"/>
  <c r="AF28" i="53"/>
  <c r="AG28" i="53" s="1"/>
  <c r="Y28" i="53"/>
  <c r="V28" i="53"/>
  <c r="T28" i="53"/>
  <c r="AH28" i="53" s="1"/>
  <c r="AI28" i="53" s="1"/>
  <c r="AM27" i="53"/>
  <c r="AK27" i="53"/>
  <c r="AF27" i="53"/>
  <c r="AG27" i="53" s="1"/>
  <c r="Y27" i="53"/>
  <c r="V27" i="53"/>
  <c r="T27" i="53"/>
  <c r="AE27" i="53" s="1"/>
  <c r="AM26" i="53"/>
  <c r="AK26" i="53"/>
  <c r="AF26" i="53"/>
  <c r="AG26" i="53" s="1"/>
  <c r="Y26" i="53"/>
  <c r="V26" i="53"/>
  <c r="T26" i="53"/>
  <c r="AH26" i="53" s="1"/>
  <c r="AI26" i="53" s="1"/>
  <c r="AM25" i="53"/>
  <c r="AK25" i="53"/>
  <c r="AF25" i="53"/>
  <c r="AG25" i="53" s="1"/>
  <c r="Y25" i="53"/>
  <c r="V25" i="53"/>
  <c r="T25" i="53"/>
  <c r="AH25" i="53" s="1"/>
  <c r="AI25" i="53" s="1"/>
  <c r="AK24" i="53"/>
  <c r="AF24" i="53"/>
  <c r="AG24" i="53" s="1"/>
  <c r="Y24" i="53"/>
  <c r="V24" i="53"/>
  <c r="T24" i="53"/>
  <c r="AE24" i="53" s="1"/>
  <c r="AM23" i="53"/>
  <c r="AK23" i="53"/>
  <c r="AF23" i="53"/>
  <c r="AG23" i="53" s="1"/>
  <c r="Y23" i="53"/>
  <c r="V23" i="53"/>
  <c r="T23" i="53"/>
  <c r="AH23" i="53" s="1"/>
  <c r="AI23" i="53" s="1"/>
  <c r="AK22" i="53"/>
  <c r="AF22" i="53"/>
  <c r="AG22" i="53" s="1"/>
  <c r="Y22" i="53"/>
  <c r="V22" i="53"/>
  <c r="T22" i="53"/>
  <c r="AH22" i="53" s="1"/>
  <c r="AI22" i="53" s="1"/>
  <c r="AK21" i="53"/>
  <c r="AF21" i="53"/>
  <c r="AG21" i="53" s="1"/>
  <c r="Y21" i="53"/>
  <c r="V21" i="53"/>
  <c r="T21" i="53"/>
  <c r="AE21" i="53" s="1"/>
  <c r="AK20" i="53"/>
  <c r="AF20" i="53"/>
  <c r="AG20" i="53" s="1"/>
  <c r="Y20" i="53"/>
  <c r="V20" i="53"/>
  <c r="T20" i="53"/>
  <c r="AH20" i="53" s="1"/>
  <c r="AI20" i="53" s="1"/>
  <c r="AK19" i="53"/>
  <c r="AF19" i="53"/>
  <c r="AG19" i="53" s="1"/>
  <c r="Y19" i="53"/>
  <c r="V19" i="53"/>
  <c r="T19" i="53"/>
  <c r="AH19" i="53" s="1"/>
  <c r="AI19" i="53" s="1"/>
  <c r="AM18" i="53"/>
  <c r="AK18" i="53"/>
  <c r="AF18" i="53"/>
  <c r="AG18" i="53" s="1"/>
  <c r="Y18" i="53"/>
  <c r="V18" i="53"/>
  <c r="T18" i="53"/>
  <c r="AE18" i="53" s="1"/>
  <c r="AK17" i="53"/>
  <c r="AF17" i="53"/>
  <c r="AG17" i="53" s="1"/>
  <c r="Y17" i="53"/>
  <c r="V17" i="53"/>
  <c r="T17" i="53"/>
  <c r="AH17" i="53" s="1"/>
  <c r="AI17" i="53" s="1"/>
  <c r="AM16" i="53"/>
  <c r="AK16" i="53"/>
  <c r="AF16" i="53"/>
  <c r="AG16" i="53" s="1"/>
  <c r="Y16" i="53"/>
  <c r="V16" i="53"/>
  <c r="T16" i="53"/>
  <c r="AH16" i="53" s="1"/>
  <c r="AI16" i="53" s="1"/>
  <c r="AM15" i="53"/>
  <c r="AK15" i="53"/>
  <c r="AF15" i="53"/>
  <c r="AG15" i="53" s="1"/>
  <c r="Y15" i="53"/>
  <c r="V15" i="53"/>
  <c r="T15" i="53"/>
  <c r="AE15" i="53" s="1"/>
  <c r="AK14" i="53"/>
  <c r="AF14" i="53"/>
  <c r="AG14" i="53" s="1"/>
  <c r="Y14" i="53"/>
  <c r="V14" i="53"/>
  <c r="T14" i="53"/>
  <c r="AH14" i="53" s="1"/>
  <c r="AI14" i="53" s="1"/>
  <c r="AM13" i="53"/>
  <c r="AK13" i="53"/>
  <c r="AF13" i="53"/>
  <c r="AG13" i="53" s="1"/>
  <c r="Y13" i="53"/>
  <c r="V13" i="53"/>
  <c r="T13" i="53"/>
  <c r="AH13" i="53" s="1"/>
  <c r="AI13" i="53" s="1"/>
  <c r="AM12" i="53"/>
  <c r="AK12" i="53"/>
  <c r="AF12" i="53"/>
  <c r="AG12" i="53" s="1"/>
  <c r="AE12" i="53"/>
  <c r="Y12" i="53"/>
  <c r="V12" i="53"/>
  <c r="T12" i="53"/>
  <c r="AD12" i="53" s="1"/>
  <c r="A12" i="53"/>
  <c r="J24" i="67" s="1"/>
  <c r="AK11" i="53"/>
  <c r="AF11" i="53"/>
  <c r="AG11" i="53" s="1"/>
  <c r="AE11" i="53"/>
  <c r="Y11" i="53"/>
  <c r="V11" i="53"/>
  <c r="T11" i="53"/>
  <c r="AD11" i="53" s="1"/>
  <c r="AK10" i="53"/>
  <c r="AF10" i="53"/>
  <c r="AG10" i="53" s="1"/>
  <c r="AE10" i="53"/>
  <c r="Y10" i="53"/>
  <c r="V10" i="53"/>
  <c r="T10" i="53"/>
  <c r="AM10" i="53" s="1"/>
  <c r="A10" i="53"/>
  <c r="U11" i="53" s="1"/>
  <c r="AK9" i="53"/>
  <c r="AF9" i="53"/>
  <c r="AG9" i="53" s="1"/>
  <c r="Y9" i="53"/>
  <c r="V9" i="53"/>
  <c r="T9" i="53"/>
  <c r="AH9" i="53" s="1"/>
  <c r="AI9" i="53" s="1"/>
  <c r="AM8" i="53"/>
  <c r="AK8" i="53"/>
  <c r="AF8" i="53"/>
  <c r="AG8" i="53" s="1"/>
  <c r="Y8" i="53"/>
  <c r="V8" i="53"/>
  <c r="T8" i="53"/>
  <c r="AH8" i="53" s="1"/>
  <c r="AI8" i="53" s="1"/>
  <c r="AM7" i="53"/>
  <c r="AK7" i="53"/>
  <c r="AF7" i="53"/>
  <c r="AG7" i="53" s="1"/>
  <c r="AD7" i="53"/>
  <c r="Y7" i="53"/>
  <c r="V7" i="53"/>
  <c r="T7" i="53"/>
  <c r="AH7" i="53" s="1"/>
  <c r="AI7" i="53" s="1"/>
  <c r="AK6" i="53"/>
  <c r="AF6" i="53"/>
  <c r="AG6" i="53" s="1"/>
  <c r="Y6" i="53"/>
  <c r="V6" i="53"/>
  <c r="T6" i="53"/>
  <c r="A6" i="53"/>
  <c r="AK5" i="53"/>
  <c r="AF5" i="53"/>
  <c r="AG5" i="53" s="1"/>
  <c r="Y5" i="53"/>
  <c r="V5" i="53"/>
  <c r="T5" i="53"/>
  <c r="AH5" i="53" s="1"/>
  <c r="AI5" i="53" s="1"/>
  <c r="F1" i="53"/>
  <c r="AM24" i="52"/>
  <c r="AK24" i="52"/>
  <c r="AH24" i="52"/>
  <c r="AI24" i="52" s="1"/>
  <c r="AF24" i="52"/>
  <c r="AG24" i="52" s="1"/>
  <c r="AD24" i="52"/>
  <c r="Y24" i="52"/>
  <c r="V24" i="52"/>
  <c r="T24" i="52"/>
  <c r="AE24" i="52" s="1"/>
  <c r="AM23" i="52"/>
  <c r="AK23" i="52"/>
  <c r="AF23" i="52"/>
  <c r="AG23" i="52" s="1"/>
  <c r="AE23" i="52"/>
  <c r="Y23" i="52"/>
  <c r="V23" i="52"/>
  <c r="T23" i="52"/>
  <c r="AM22" i="52"/>
  <c r="AK22" i="52"/>
  <c r="AH22" i="52"/>
  <c r="AI22" i="52" s="1"/>
  <c r="AF22" i="52"/>
  <c r="AG22" i="52" s="1"/>
  <c r="AD22" i="52"/>
  <c r="Y22" i="52"/>
  <c r="V22" i="52"/>
  <c r="T22" i="52"/>
  <c r="AE22" i="52" s="1"/>
  <c r="AM21" i="52"/>
  <c r="AK21" i="52"/>
  <c r="AF21" i="52"/>
  <c r="AG21" i="52" s="1"/>
  <c r="AD21" i="52"/>
  <c r="Y21" i="52"/>
  <c r="V21" i="52"/>
  <c r="T21" i="52"/>
  <c r="AH21" i="52" s="1"/>
  <c r="AI21" i="52" s="1"/>
  <c r="AM20" i="52"/>
  <c r="AK20" i="52"/>
  <c r="AH20" i="52"/>
  <c r="AI20" i="52" s="1"/>
  <c r="AF20" i="52"/>
  <c r="AG20" i="52" s="1"/>
  <c r="AD20" i="52"/>
  <c r="Y20" i="52"/>
  <c r="V20" i="52"/>
  <c r="T20" i="52"/>
  <c r="AE20" i="52" s="1"/>
  <c r="AM19" i="52"/>
  <c r="AK19" i="52"/>
  <c r="AH19" i="52"/>
  <c r="AI19" i="52" s="1"/>
  <c r="AF19" i="52"/>
  <c r="AG19" i="52" s="1"/>
  <c r="AD19" i="52"/>
  <c r="Y19" i="52"/>
  <c r="V19" i="52"/>
  <c r="T19" i="52"/>
  <c r="AE19" i="52" s="1"/>
  <c r="AM18" i="52"/>
  <c r="AK18" i="52"/>
  <c r="AF18" i="52"/>
  <c r="AG18" i="52" s="1"/>
  <c r="AE18" i="52"/>
  <c r="Y18" i="52"/>
  <c r="V18" i="52"/>
  <c r="T18" i="52"/>
  <c r="AM17" i="52"/>
  <c r="AK17" i="52"/>
  <c r="AH17" i="52"/>
  <c r="AI17" i="52" s="1"/>
  <c r="AF17" i="52"/>
  <c r="AG17" i="52" s="1"/>
  <c r="AD17" i="52"/>
  <c r="Y17" i="52"/>
  <c r="V17" i="52"/>
  <c r="T17" i="52"/>
  <c r="AE17" i="52" s="1"/>
  <c r="AM16" i="52"/>
  <c r="AK16" i="52"/>
  <c r="AF16" i="52"/>
  <c r="AG16" i="52" s="1"/>
  <c r="AD16" i="52"/>
  <c r="Y16" i="52"/>
  <c r="V16" i="52"/>
  <c r="T16" i="52"/>
  <c r="AH16" i="52" s="1"/>
  <c r="AI16" i="52" s="1"/>
  <c r="AM15" i="52"/>
  <c r="AK15" i="52"/>
  <c r="AH15" i="52"/>
  <c r="AI15" i="52" s="1"/>
  <c r="AF15" i="52"/>
  <c r="AG15" i="52" s="1"/>
  <c r="AD15" i="52"/>
  <c r="Y15" i="52"/>
  <c r="V15" i="52"/>
  <c r="T15" i="52"/>
  <c r="AE15" i="52" s="1"/>
  <c r="AM14" i="52"/>
  <c r="AK14" i="52"/>
  <c r="AH14" i="52"/>
  <c r="AI14" i="52" s="1"/>
  <c r="AF14" i="52"/>
  <c r="AG14" i="52" s="1"/>
  <c r="AD14" i="52"/>
  <c r="Y14" i="52"/>
  <c r="V14" i="52"/>
  <c r="T14" i="52"/>
  <c r="AE14" i="52" s="1"/>
  <c r="AM13" i="52"/>
  <c r="AK13" i="52"/>
  <c r="AF13" i="52"/>
  <c r="AG13" i="52" s="1"/>
  <c r="AE13" i="52"/>
  <c r="Y13" i="52"/>
  <c r="V13" i="52"/>
  <c r="T13" i="52"/>
  <c r="AM12" i="52"/>
  <c r="AK12" i="52"/>
  <c r="AH12" i="52"/>
  <c r="AI12" i="52" s="1"/>
  <c r="AF12" i="52"/>
  <c r="AG12" i="52" s="1"/>
  <c r="AD12" i="52"/>
  <c r="Y12" i="52"/>
  <c r="V12" i="52"/>
  <c r="T12" i="52"/>
  <c r="AE12" i="52" s="1"/>
  <c r="A12" i="52"/>
  <c r="J20" i="67" s="1"/>
  <c r="AM11" i="52"/>
  <c r="AK11" i="52"/>
  <c r="AH11" i="52"/>
  <c r="AI11" i="52" s="1"/>
  <c r="AF11" i="52"/>
  <c r="AG11" i="52" s="1"/>
  <c r="AD11" i="52"/>
  <c r="Y11" i="52"/>
  <c r="V11" i="52"/>
  <c r="T11" i="52"/>
  <c r="AE11" i="52" s="1"/>
  <c r="AM10" i="52"/>
  <c r="AK10" i="52"/>
  <c r="AH10" i="52"/>
  <c r="AI10" i="52" s="1"/>
  <c r="AF10" i="52"/>
  <c r="AG10" i="52" s="1"/>
  <c r="AD10" i="52"/>
  <c r="Y10" i="52"/>
  <c r="V10" i="52"/>
  <c r="T10" i="52"/>
  <c r="AE10" i="52" s="1"/>
  <c r="A10" i="52"/>
  <c r="W10" i="52" s="1"/>
  <c r="AM9" i="52"/>
  <c r="AK9" i="52"/>
  <c r="AH9" i="52"/>
  <c r="AI9" i="52" s="1"/>
  <c r="AF9" i="52"/>
  <c r="AG9" i="52" s="1"/>
  <c r="AD9" i="52"/>
  <c r="Y9" i="52"/>
  <c r="V9" i="52"/>
  <c r="T9" i="52"/>
  <c r="AE9" i="52" s="1"/>
  <c r="AM8" i="52"/>
  <c r="AK8" i="52"/>
  <c r="AF8" i="52"/>
  <c r="AG8" i="52" s="1"/>
  <c r="Y8" i="52"/>
  <c r="V8" i="52"/>
  <c r="T8" i="52"/>
  <c r="AH8" i="52" s="1"/>
  <c r="AI8" i="52" s="1"/>
  <c r="AM7" i="52"/>
  <c r="AK7" i="52"/>
  <c r="AF7" i="52"/>
  <c r="AG7" i="52" s="1"/>
  <c r="Y7" i="52"/>
  <c r="V7" i="52"/>
  <c r="T7" i="52"/>
  <c r="AM6" i="52"/>
  <c r="AK6" i="52"/>
  <c r="AF6" i="52"/>
  <c r="AG6" i="52" s="1"/>
  <c r="Y6" i="52"/>
  <c r="V6" i="52"/>
  <c r="T6" i="52"/>
  <c r="A6" i="52"/>
  <c r="AK5" i="52"/>
  <c r="AF5" i="52"/>
  <c r="AG5" i="52" s="1"/>
  <c r="Y5" i="52"/>
  <c r="V5" i="52"/>
  <c r="T5" i="52"/>
  <c r="AD5" i="52" s="1"/>
  <c r="F1" i="52"/>
  <c r="AK24" i="51"/>
  <c r="AF24" i="51"/>
  <c r="AG24" i="51" s="1"/>
  <c r="Y24" i="51"/>
  <c r="V24" i="51"/>
  <c r="T24" i="51"/>
  <c r="AE24" i="51" s="1"/>
  <c r="AK23" i="51"/>
  <c r="AF23" i="51"/>
  <c r="AG23" i="51" s="1"/>
  <c r="Y23" i="51"/>
  <c r="V23" i="51"/>
  <c r="T23" i="51"/>
  <c r="AM23" i="51" s="1"/>
  <c r="AK22" i="51"/>
  <c r="AF22" i="51"/>
  <c r="AG22" i="51" s="1"/>
  <c r="Y22" i="51"/>
  <c r="V22" i="51"/>
  <c r="T22" i="51"/>
  <c r="AM22" i="51" s="1"/>
  <c r="AK21" i="51"/>
  <c r="AF21" i="51"/>
  <c r="AG21" i="51" s="1"/>
  <c r="Y21" i="51"/>
  <c r="V21" i="51"/>
  <c r="T21" i="51"/>
  <c r="AH21" i="51" s="1"/>
  <c r="AI21" i="51" s="1"/>
  <c r="AK20" i="51"/>
  <c r="AF20" i="51"/>
  <c r="AG20" i="51" s="1"/>
  <c r="Y20" i="51"/>
  <c r="V20" i="51"/>
  <c r="T20" i="51"/>
  <c r="AD20" i="51" s="1"/>
  <c r="AK19" i="51"/>
  <c r="AF19" i="51"/>
  <c r="AG19" i="51" s="1"/>
  <c r="Y19" i="51"/>
  <c r="V19" i="51"/>
  <c r="T19" i="51"/>
  <c r="AH19" i="51" s="1"/>
  <c r="AI19" i="51" s="1"/>
  <c r="AK18" i="51"/>
  <c r="AF18" i="51"/>
  <c r="AG18" i="51" s="1"/>
  <c r="Y18" i="51"/>
  <c r="V18" i="51"/>
  <c r="T18" i="51"/>
  <c r="AM18" i="51" s="1"/>
  <c r="AK17" i="51"/>
  <c r="AF17" i="51"/>
  <c r="AG17" i="51" s="1"/>
  <c r="Y17" i="51"/>
  <c r="V17" i="51"/>
  <c r="T17" i="51"/>
  <c r="AH17" i="51" s="1"/>
  <c r="AI17" i="51" s="1"/>
  <c r="AK16" i="51"/>
  <c r="AF16" i="51"/>
  <c r="AG16" i="51" s="1"/>
  <c r="Y16" i="51"/>
  <c r="V16" i="51"/>
  <c r="T16" i="51"/>
  <c r="AH16" i="51" s="1"/>
  <c r="AI16" i="51" s="1"/>
  <c r="AK15" i="51"/>
  <c r="AF15" i="51"/>
  <c r="AG15" i="51" s="1"/>
  <c r="Y15" i="51"/>
  <c r="V15" i="51"/>
  <c r="T15" i="51"/>
  <c r="AH15" i="51" s="1"/>
  <c r="AI15" i="51" s="1"/>
  <c r="AK14" i="51"/>
  <c r="AF14" i="51"/>
  <c r="AG14" i="51" s="1"/>
  <c r="Y14" i="51"/>
  <c r="V14" i="51"/>
  <c r="T14" i="51"/>
  <c r="AE14" i="51" s="1"/>
  <c r="AK13" i="51"/>
  <c r="AF13" i="51"/>
  <c r="AG13" i="51" s="1"/>
  <c r="Y13" i="51"/>
  <c r="V13" i="51"/>
  <c r="T13" i="51"/>
  <c r="AE13" i="51" s="1"/>
  <c r="AK12" i="51"/>
  <c r="AF12" i="51"/>
  <c r="AG12" i="51" s="1"/>
  <c r="Y12" i="51"/>
  <c r="V12" i="51"/>
  <c r="T12" i="51"/>
  <c r="AM12" i="51" s="1"/>
  <c r="A12" i="51"/>
  <c r="AK11" i="51"/>
  <c r="AF11" i="51"/>
  <c r="AG11" i="51" s="1"/>
  <c r="Y11" i="51"/>
  <c r="V11" i="51"/>
  <c r="T11" i="51"/>
  <c r="AD11" i="51" s="1"/>
  <c r="AK10" i="51"/>
  <c r="AF10" i="51"/>
  <c r="AG10" i="51" s="1"/>
  <c r="Y10" i="51"/>
  <c r="V10" i="51"/>
  <c r="T10" i="51"/>
  <c r="AH10" i="51" s="1"/>
  <c r="AI10" i="51" s="1"/>
  <c r="A10" i="51"/>
  <c r="AK9" i="51"/>
  <c r="AF9" i="51"/>
  <c r="AG9" i="51" s="1"/>
  <c r="Y9" i="51"/>
  <c r="V9" i="51"/>
  <c r="T9" i="51"/>
  <c r="AD9" i="51" s="1"/>
  <c r="AK8" i="51"/>
  <c r="AF8" i="51"/>
  <c r="AG8" i="51" s="1"/>
  <c r="Y8" i="51"/>
  <c r="V8" i="51"/>
  <c r="T8" i="51"/>
  <c r="AH8" i="51" s="1"/>
  <c r="AI8" i="51" s="1"/>
  <c r="AK7" i="51"/>
  <c r="AF7" i="51"/>
  <c r="AG7" i="51" s="1"/>
  <c r="Y7" i="51"/>
  <c r="V7" i="51"/>
  <c r="T7" i="51"/>
  <c r="AH7" i="51" s="1"/>
  <c r="AI7" i="51" s="1"/>
  <c r="AK6" i="51"/>
  <c r="AF6" i="51"/>
  <c r="AG6" i="51" s="1"/>
  <c r="Y6" i="51"/>
  <c r="V6" i="51"/>
  <c r="T6" i="51"/>
  <c r="AM6" i="51" s="1"/>
  <c r="A6" i="51"/>
  <c r="AK5" i="51"/>
  <c r="AF5" i="51"/>
  <c r="AG5" i="51" s="1"/>
  <c r="Y5" i="51"/>
  <c r="V5" i="51"/>
  <c r="T5" i="51"/>
  <c r="AD5" i="51" s="1"/>
  <c r="F1" i="51"/>
  <c r="AM24" i="50"/>
  <c r="AK24" i="50"/>
  <c r="AF24" i="50"/>
  <c r="AG24" i="50" s="1"/>
  <c r="AE24" i="50"/>
  <c r="Y24" i="50"/>
  <c r="V24" i="50"/>
  <c r="T24" i="50"/>
  <c r="AM23" i="50"/>
  <c r="AK23" i="50"/>
  <c r="AH23" i="50"/>
  <c r="AI23" i="50" s="1"/>
  <c r="AF23" i="50"/>
  <c r="AG23" i="50" s="1"/>
  <c r="AD23" i="50"/>
  <c r="Y23" i="50"/>
  <c r="V23" i="50"/>
  <c r="T23" i="50"/>
  <c r="AE23" i="50" s="1"/>
  <c r="AM22" i="50"/>
  <c r="AK22" i="50"/>
  <c r="AF22" i="50"/>
  <c r="AG22" i="50" s="1"/>
  <c r="AE22" i="50"/>
  <c r="Y22" i="50"/>
  <c r="V22" i="50"/>
  <c r="T22" i="50"/>
  <c r="AM21" i="50"/>
  <c r="AK21" i="50"/>
  <c r="AH21" i="50"/>
  <c r="AI21" i="50" s="1"/>
  <c r="AF21" i="50"/>
  <c r="AG21" i="50" s="1"/>
  <c r="Y21" i="50"/>
  <c r="V21" i="50"/>
  <c r="T21" i="50"/>
  <c r="AE21" i="50" s="1"/>
  <c r="AM20" i="50"/>
  <c r="AK20" i="50"/>
  <c r="AH20" i="50"/>
  <c r="AI20" i="50" s="1"/>
  <c r="AF20" i="50"/>
  <c r="AG20" i="50" s="1"/>
  <c r="AD20" i="50"/>
  <c r="Y20" i="50"/>
  <c r="V20" i="50"/>
  <c r="T20" i="50"/>
  <c r="AE20" i="50" s="1"/>
  <c r="AM19" i="50"/>
  <c r="AK19" i="50"/>
  <c r="AF19" i="50"/>
  <c r="AG19" i="50" s="1"/>
  <c r="AD19" i="50"/>
  <c r="Y19" i="50"/>
  <c r="V19" i="50"/>
  <c r="T19" i="50"/>
  <c r="AH19" i="50" s="1"/>
  <c r="AI19" i="50" s="1"/>
  <c r="AM18" i="50"/>
  <c r="AK18" i="50"/>
  <c r="AH18" i="50"/>
  <c r="AI18" i="50" s="1"/>
  <c r="AF18" i="50"/>
  <c r="AG18" i="50" s="1"/>
  <c r="Y18" i="50"/>
  <c r="V18" i="50"/>
  <c r="T18" i="50"/>
  <c r="AE18" i="50" s="1"/>
  <c r="AM17" i="50"/>
  <c r="AK17" i="50"/>
  <c r="AH17" i="50"/>
  <c r="AI17" i="50" s="1"/>
  <c r="AF17" i="50"/>
  <c r="AG17" i="50" s="1"/>
  <c r="AD17" i="50"/>
  <c r="Y17" i="50"/>
  <c r="V17" i="50"/>
  <c r="T17" i="50"/>
  <c r="AE17" i="50" s="1"/>
  <c r="AM16" i="50"/>
  <c r="AK16" i="50"/>
  <c r="AF16" i="50"/>
  <c r="AG16" i="50" s="1"/>
  <c r="AD16" i="50"/>
  <c r="Y16" i="50"/>
  <c r="V16" i="50"/>
  <c r="T16" i="50"/>
  <c r="AH16" i="50" s="1"/>
  <c r="AI16" i="50" s="1"/>
  <c r="AM15" i="50"/>
  <c r="AK15" i="50"/>
  <c r="AF15" i="50"/>
  <c r="AG15" i="50" s="1"/>
  <c r="Y15" i="50"/>
  <c r="V15" i="50"/>
  <c r="T15" i="50"/>
  <c r="AE15" i="50" s="1"/>
  <c r="AM14" i="50"/>
  <c r="AK14" i="50"/>
  <c r="AH14" i="50"/>
  <c r="AI14" i="50" s="1"/>
  <c r="AF14" i="50"/>
  <c r="AG14" i="50" s="1"/>
  <c r="Y14" i="50"/>
  <c r="V14" i="50"/>
  <c r="T14" i="50"/>
  <c r="AE14" i="50" s="1"/>
  <c r="AM13" i="50"/>
  <c r="AK13" i="50"/>
  <c r="AH13" i="50"/>
  <c r="AI13" i="50" s="1"/>
  <c r="AF13" i="50"/>
  <c r="AG13" i="50" s="1"/>
  <c r="AD13" i="50"/>
  <c r="Y13" i="50"/>
  <c r="V13" i="50"/>
  <c r="T13" i="50"/>
  <c r="AE13" i="50" s="1"/>
  <c r="AM12" i="50"/>
  <c r="AK12" i="50"/>
  <c r="AF12" i="50"/>
  <c r="AG12" i="50" s="1"/>
  <c r="AD12" i="50"/>
  <c r="Y12" i="50"/>
  <c r="V12" i="50"/>
  <c r="T12" i="50"/>
  <c r="AH12" i="50" s="1"/>
  <c r="AI12" i="50" s="1"/>
  <c r="A12" i="50"/>
  <c r="AM11" i="50"/>
  <c r="AK11" i="50"/>
  <c r="AH11" i="50"/>
  <c r="AI11" i="50" s="1"/>
  <c r="AF11" i="50"/>
  <c r="AG11" i="50" s="1"/>
  <c r="Y11" i="50"/>
  <c r="V11" i="50"/>
  <c r="T11" i="50"/>
  <c r="AE11" i="50" s="1"/>
  <c r="AM10" i="50"/>
  <c r="AK10" i="50"/>
  <c r="AH10" i="50"/>
  <c r="AI10" i="50" s="1"/>
  <c r="AF10" i="50"/>
  <c r="AG10" i="50" s="1"/>
  <c r="AD10" i="50"/>
  <c r="Y10" i="50"/>
  <c r="V10" i="50"/>
  <c r="T10" i="50"/>
  <c r="AE10" i="50" s="1"/>
  <c r="A10" i="50"/>
  <c r="AM9" i="50"/>
  <c r="AK9" i="50"/>
  <c r="AF9" i="50"/>
  <c r="AG9" i="50" s="1"/>
  <c r="AE9" i="50"/>
  <c r="Y9" i="50"/>
  <c r="V9" i="50"/>
  <c r="T9" i="50"/>
  <c r="AM8" i="50"/>
  <c r="AK8" i="50"/>
  <c r="AF8" i="50"/>
  <c r="AG8" i="50" s="1"/>
  <c r="Y8" i="50"/>
  <c r="V8" i="50"/>
  <c r="T8" i="50"/>
  <c r="AD8" i="50" s="1"/>
  <c r="A8" i="50"/>
  <c r="AM7" i="50"/>
  <c r="AK7" i="50"/>
  <c r="AF7" i="50"/>
  <c r="AG7" i="50" s="1"/>
  <c r="Y7" i="50"/>
  <c r="V7" i="50"/>
  <c r="T7" i="50"/>
  <c r="AH7" i="50" s="1"/>
  <c r="AI7" i="50" s="1"/>
  <c r="AK6" i="50"/>
  <c r="AF6" i="50"/>
  <c r="AG6" i="50" s="1"/>
  <c r="Y6" i="50"/>
  <c r="V6" i="50"/>
  <c r="T6" i="50"/>
  <c r="AH6" i="50" s="1"/>
  <c r="AI6" i="50" s="1"/>
  <c r="A6" i="50"/>
  <c r="AK5" i="50"/>
  <c r="AF5" i="50"/>
  <c r="AG5" i="50" s="1"/>
  <c r="Y5" i="50"/>
  <c r="V5" i="50"/>
  <c r="T5" i="50"/>
  <c r="AH5" i="50" s="1"/>
  <c r="AI5" i="50" s="1"/>
  <c r="F1" i="50"/>
  <c r="AM24" i="49"/>
  <c r="AK24" i="49"/>
  <c r="AH24" i="49"/>
  <c r="AI24" i="49" s="1"/>
  <c r="AF24" i="49"/>
  <c r="AG24" i="49" s="1"/>
  <c r="AD24" i="49"/>
  <c r="Y24" i="49"/>
  <c r="V24" i="49"/>
  <c r="T24" i="49"/>
  <c r="AE24" i="49" s="1"/>
  <c r="AM23" i="49"/>
  <c r="AK23" i="49"/>
  <c r="AF23" i="49"/>
  <c r="AG23" i="49" s="1"/>
  <c r="AD23" i="49"/>
  <c r="Y23" i="49"/>
  <c r="V23" i="49"/>
  <c r="T23" i="49"/>
  <c r="AH23" i="49" s="1"/>
  <c r="AI23" i="49" s="1"/>
  <c r="AM22" i="49"/>
  <c r="AK22" i="49"/>
  <c r="AF22" i="49"/>
  <c r="AG22" i="49" s="1"/>
  <c r="AE22" i="49"/>
  <c r="Y22" i="49"/>
  <c r="V22" i="49"/>
  <c r="T22" i="49"/>
  <c r="AM21" i="49"/>
  <c r="AK21" i="49"/>
  <c r="AH21" i="49"/>
  <c r="AI21" i="49" s="1"/>
  <c r="AG21" i="49"/>
  <c r="AJ21" i="49" s="1"/>
  <c r="AF21" i="49"/>
  <c r="AD21" i="49"/>
  <c r="Y21" i="49"/>
  <c r="V21" i="49"/>
  <c r="T21" i="49"/>
  <c r="AE21" i="49" s="1"/>
  <c r="AM20" i="49"/>
  <c r="AK20" i="49"/>
  <c r="AF20" i="49"/>
  <c r="AG20" i="49" s="1"/>
  <c r="AD20" i="49"/>
  <c r="Y20" i="49"/>
  <c r="V20" i="49"/>
  <c r="T20" i="49"/>
  <c r="AH20" i="49" s="1"/>
  <c r="AI20" i="49" s="1"/>
  <c r="AM19" i="49"/>
  <c r="AK19" i="49"/>
  <c r="AF19" i="49"/>
  <c r="AG19" i="49" s="1"/>
  <c r="Y19" i="49"/>
  <c r="V19" i="49"/>
  <c r="T19" i="49"/>
  <c r="AE19" i="49" s="1"/>
  <c r="AM18" i="49"/>
  <c r="AK18" i="49"/>
  <c r="AH18" i="49"/>
  <c r="AI18" i="49" s="1"/>
  <c r="AF18" i="49"/>
  <c r="AG18" i="49" s="1"/>
  <c r="AD18" i="49"/>
  <c r="Y18" i="49"/>
  <c r="V18" i="49"/>
  <c r="T18" i="49"/>
  <c r="AE18" i="49" s="1"/>
  <c r="AM17" i="49"/>
  <c r="AK17" i="49"/>
  <c r="AH17" i="49"/>
  <c r="AI17" i="49" s="1"/>
  <c r="AF17" i="49"/>
  <c r="AG17" i="49" s="1"/>
  <c r="AD17" i="49"/>
  <c r="Y17" i="49"/>
  <c r="V17" i="49"/>
  <c r="T17" i="49"/>
  <c r="AE17" i="49" s="1"/>
  <c r="AM16" i="49"/>
  <c r="AK16" i="49"/>
  <c r="AF16" i="49"/>
  <c r="AG16" i="49" s="1"/>
  <c r="Y16" i="49"/>
  <c r="V16" i="49"/>
  <c r="T16" i="49"/>
  <c r="AM15" i="49"/>
  <c r="AK15" i="49"/>
  <c r="AH15" i="49"/>
  <c r="AI15" i="49" s="1"/>
  <c r="AF15" i="49"/>
  <c r="AG15" i="49" s="1"/>
  <c r="AD15" i="49"/>
  <c r="Y15" i="49"/>
  <c r="V15" i="49"/>
  <c r="T15" i="49"/>
  <c r="AE15" i="49" s="1"/>
  <c r="AM14" i="49"/>
  <c r="AK14" i="49"/>
  <c r="AH14" i="49"/>
  <c r="AI14" i="49" s="1"/>
  <c r="AF14" i="49"/>
  <c r="AG14" i="49" s="1"/>
  <c r="AD14" i="49"/>
  <c r="Y14" i="49"/>
  <c r="V14" i="49"/>
  <c r="T14" i="49"/>
  <c r="AE14" i="49" s="1"/>
  <c r="AM13" i="49"/>
  <c r="AK13" i="49"/>
  <c r="AF13" i="49"/>
  <c r="AG13" i="49" s="1"/>
  <c r="AE13" i="49"/>
  <c r="Y13" i="49"/>
  <c r="V13" i="49"/>
  <c r="T13" i="49"/>
  <c r="AM12" i="49"/>
  <c r="AK12" i="49"/>
  <c r="AH12" i="49"/>
  <c r="AI12" i="49" s="1"/>
  <c r="AF12" i="49"/>
  <c r="AG12" i="49" s="1"/>
  <c r="AL12" i="49" s="1"/>
  <c r="AD12" i="49"/>
  <c r="Y12" i="49"/>
  <c r="V12" i="49"/>
  <c r="T12" i="49"/>
  <c r="AE12" i="49" s="1"/>
  <c r="A12" i="49"/>
  <c r="AM11" i="49"/>
  <c r="AK11" i="49"/>
  <c r="AF11" i="49"/>
  <c r="AG11" i="49" s="1"/>
  <c r="Y11" i="49"/>
  <c r="V11" i="49"/>
  <c r="T11" i="49"/>
  <c r="AH11" i="49" s="1"/>
  <c r="AI11" i="49" s="1"/>
  <c r="AM10" i="49"/>
  <c r="AK10" i="49"/>
  <c r="AH10" i="49"/>
  <c r="AI10" i="49" s="1"/>
  <c r="AG10" i="49"/>
  <c r="AL10" i="49" s="1"/>
  <c r="AF10" i="49"/>
  <c r="AD10" i="49"/>
  <c r="Y10" i="49"/>
  <c r="V10" i="49"/>
  <c r="T10" i="49"/>
  <c r="AE10" i="49" s="1"/>
  <c r="A10" i="49"/>
  <c r="W23" i="49" s="1"/>
  <c r="AM9" i="49"/>
  <c r="AK9" i="49"/>
  <c r="AF9" i="49"/>
  <c r="AG9" i="49" s="1"/>
  <c r="AE9" i="49"/>
  <c r="Y9" i="49"/>
  <c r="V9" i="49"/>
  <c r="T9" i="49"/>
  <c r="AM8" i="49"/>
  <c r="AK8" i="49"/>
  <c r="AF8" i="49"/>
  <c r="AG8" i="49" s="1"/>
  <c r="Y8" i="49"/>
  <c r="V8" i="49"/>
  <c r="T8" i="49"/>
  <c r="AD8" i="49" s="1"/>
  <c r="AM7" i="49"/>
  <c r="AK7" i="49"/>
  <c r="AF7" i="49"/>
  <c r="AG7" i="49" s="1"/>
  <c r="Y7" i="49"/>
  <c r="V7" i="49"/>
  <c r="T7" i="49"/>
  <c r="U7" i="49" s="1"/>
  <c r="AM6" i="49"/>
  <c r="AK6" i="49"/>
  <c r="AH6" i="49"/>
  <c r="AI6" i="49" s="1"/>
  <c r="AF6" i="49"/>
  <c r="AG6" i="49" s="1"/>
  <c r="Y6" i="49"/>
  <c r="W6" i="49"/>
  <c r="V6" i="49"/>
  <c r="U6" i="49"/>
  <c r="T6" i="49"/>
  <c r="AD6" i="49" s="1"/>
  <c r="A6" i="49"/>
  <c r="AK5" i="49"/>
  <c r="AF5" i="49"/>
  <c r="AG5" i="49" s="1"/>
  <c r="Y5" i="49"/>
  <c r="W5" i="49"/>
  <c r="V5" i="49"/>
  <c r="T5" i="49"/>
  <c r="U5" i="49" s="1"/>
  <c r="F1" i="49"/>
  <c r="AM67" i="75"/>
  <c r="AK67" i="75"/>
  <c r="AF67" i="75"/>
  <c r="AG67" i="75" s="1"/>
  <c r="AD67" i="75"/>
  <c r="Y67" i="75"/>
  <c r="V67" i="75"/>
  <c r="T67" i="75"/>
  <c r="AM66" i="75"/>
  <c r="AK66" i="75"/>
  <c r="AH66" i="75"/>
  <c r="AI66" i="75" s="1"/>
  <c r="AF66" i="75"/>
  <c r="AG66" i="75" s="1"/>
  <c r="Y66" i="75"/>
  <c r="V66" i="75"/>
  <c r="T66" i="75"/>
  <c r="AE66" i="75" s="1"/>
  <c r="AM65" i="75"/>
  <c r="AK65" i="75"/>
  <c r="AH65" i="75"/>
  <c r="AI65" i="75" s="1"/>
  <c r="AF65" i="75"/>
  <c r="AG65" i="75" s="1"/>
  <c r="Y65" i="75"/>
  <c r="W65" i="75"/>
  <c r="V65" i="75"/>
  <c r="T65" i="75"/>
  <c r="AM64" i="75"/>
  <c r="AK64" i="75"/>
  <c r="AF64" i="75"/>
  <c r="AG64" i="75" s="1"/>
  <c r="AE64" i="75"/>
  <c r="Y64" i="75"/>
  <c r="W64" i="75"/>
  <c r="V64" i="75"/>
  <c r="T64" i="75"/>
  <c r="AD64" i="75" s="1"/>
  <c r="AM63" i="75"/>
  <c r="AK63" i="75"/>
  <c r="AF63" i="75"/>
  <c r="AG63" i="75" s="1"/>
  <c r="AE63" i="75"/>
  <c r="Y63" i="75"/>
  <c r="W63" i="75"/>
  <c r="V63" i="75"/>
  <c r="T63" i="75"/>
  <c r="AD63" i="75" s="1"/>
  <c r="AM62" i="75"/>
  <c r="AK62" i="75"/>
  <c r="AF62" i="75"/>
  <c r="AG62" i="75" s="1"/>
  <c r="AE62" i="75"/>
  <c r="AD62" i="75"/>
  <c r="Y62" i="75"/>
  <c r="V62" i="75"/>
  <c r="T62" i="75"/>
  <c r="AH62" i="75" s="1"/>
  <c r="AI62" i="75" s="1"/>
  <c r="AM61" i="75"/>
  <c r="AK61" i="75"/>
  <c r="AF61" i="75"/>
  <c r="AG61" i="75" s="1"/>
  <c r="AD61" i="75"/>
  <c r="Y61" i="75"/>
  <c r="V61" i="75"/>
  <c r="T61" i="75"/>
  <c r="AM60" i="75"/>
  <c r="AK60" i="75"/>
  <c r="AH60" i="75"/>
  <c r="AI60" i="75" s="1"/>
  <c r="AF60" i="75"/>
  <c r="AG60" i="75" s="1"/>
  <c r="AE60" i="75"/>
  <c r="AD60" i="75"/>
  <c r="Y60" i="75"/>
  <c r="V60" i="75"/>
  <c r="U60" i="75"/>
  <c r="T60" i="75"/>
  <c r="AM59" i="75"/>
  <c r="AK59" i="75"/>
  <c r="AH59" i="75"/>
  <c r="AI59" i="75" s="1"/>
  <c r="AF59" i="75"/>
  <c r="AG59" i="75" s="1"/>
  <c r="AE59" i="75"/>
  <c r="Y59" i="75"/>
  <c r="V59" i="75"/>
  <c r="T59" i="75"/>
  <c r="AD59" i="75" s="1"/>
  <c r="AM58" i="75"/>
  <c r="AK58" i="75"/>
  <c r="AF58" i="75"/>
  <c r="AG58" i="75" s="1"/>
  <c r="Y58" i="75"/>
  <c r="V58" i="75"/>
  <c r="T58" i="75"/>
  <c r="AM57" i="75"/>
  <c r="AK57" i="75"/>
  <c r="AH57" i="75"/>
  <c r="AI57" i="75" s="1"/>
  <c r="AF57" i="75"/>
  <c r="AG57" i="75" s="1"/>
  <c r="Y57" i="75"/>
  <c r="W57" i="75"/>
  <c r="V57" i="75"/>
  <c r="T57" i="75"/>
  <c r="AD57" i="75" s="1"/>
  <c r="AM56" i="75"/>
  <c r="AK56" i="75"/>
  <c r="AF56" i="75"/>
  <c r="AG56" i="75" s="1"/>
  <c r="AE56" i="75"/>
  <c r="AD56" i="75"/>
  <c r="Y56" i="75"/>
  <c r="W56" i="75"/>
  <c r="V56" i="75"/>
  <c r="T56" i="75"/>
  <c r="AH56" i="75" s="1"/>
  <c r="AI56" i="75" s="1"/>
  <c r="AM55" i="75"/>
  <c r="AK55" i="75"/>
  <c r="AF55" i="75"/>
  <c r="AG55" i="75" s="1"/>
  <c r="AE55" i="75"/>
  <c r="Y55" i="75"/>
  <c r="V55" i="75"/>
  <c r="U55" i="75"/>
  <c r="T55" i="75"/>
  <c r="AD55" i="75" s="1"/>
  <c r="AM54" i="75"/>
  <c r="AK54" i="75"/>
  <c r="AI54" i="75"/>
  <c r="AL54" i="75" s="1"/>
  <c r="AH54" i="75"/>
  <c r="AF54" i="75"/>
  <c r="AG54" i="75" s="1"/>
  <c r="AE54" i="75"/>
  <c r="AD54" i="75"/>
  <c r="Y54" i="75"/>
  <c r="V54" i="75"/>
  <c r="U54" i="75"/>
  <c r="T54" i="75"/>
  <c r="AM53" i="75"/>
  <c r="AK53" i="75"/>
  <c r="AH53" i="75"/>
  <c r="AI53" i="75" s="1"/>
  <c r="AF53" i="75"/>
  <c r="AG53" i="75" s="1"/>
  <c r="Y53" i="75"/>
  <c r="V53" i="75"/>
  <c r="T53" i="75"/>
  <c r="AE53" i="75" s="1"/>
  <c r="AM52" i="75"/>
  <c r="AK52" i="75"/>
  <c r="AF52" i="75"/>
  <c r="AG52" i="75" s="1"/>
  <c r="AD52" i="75"/>
  <c r="Y52" i="75"/>
  <c r="V52" i="75"/>
  <c r="U52" i="75"/>
  <c r="T52" i="75"/>
  <c r="AE52" i="75" s="1"/>
  <c r="AM51" i="75"/>
  <c r="AK51" i="75"/>
  <c r="AF51" i="75"/>
  <c r="AG51" i="75" s="1"/>
  <c r="AE51" i="75"/>
  <c r="Y51" i="75"/>
  <c r="V51" i="75"/>
  <c r="U51" i="75"/>
  <c r="T51" i="75"/>
  <c r="AM50" i="75"/>
  <c r="AK50" i="75"/>
  <c r="AF50" i="75"/>
  <c r="AG50" i="75" s="1"/>
  <c r="Y50" i="75"/>
  <c r="V50" i="75"/>
  <c r="T50" i="75"/>
  <c r="AM49" i="75"/>
  <c r="AK49" i="75"/>
  <c r="AF49" i="75"/>
  <c r="AG49" i="75" s="1"/>
  <c r="Y49" i="75"/>
  <c r="W49" i="75"/>
  <c r="V49" i="75"/>
  <c r="T49" i="75"/>
  <c r="AE49" i="75" s="1"/>
  <c r="AM48" i="75"/>
  <c r="AK48" i="75"/>
  <c r="AF48" i="75"/>
  <c r="AG48" i="75" s="1"/>
  <c r="Y48" i="75"/>
  <c r="W48" i="75"/>
  <c r="V48" i="75"/>
  <c r="T48" i="75"/>
  <c r="AE48" i="75" s="1"/>
  <c r="AM47" i="75"/>
  <c r="AK47" i="75"/>
  <c r="AF47" i="75"/>
  <c r="AG47" i="75" s="1"/>
  <c r="AE47" i="75"/>
  <c r="AD47" i="75"/>
  <c r="Y47" i="75"/>
  <c r="W47" i="75"/>
  <c r="V47" i="75"/>
  <c r="T47" i="75"/>
  <c r="AH47" i="75" s="1"/>
  <c r="AI47" i="75" s="1"/>
  <c r="AM46" i="75"/>
  <c r="AK46" i="75"/>
  <c r="AF46" i="75"/>
  <c r="AG46" i="75" s="1"/>
  <c r="AE46" i="75"/>
  <c r="AD46" i="75"/>
  <c r="Y46" i="75"/>
  <c r="V46" i="75"/>
  <c r="U46" i="75"/>
  <c r="T46" i="75"/>
  <c r="AH46" i="75" s="1"/>
  <c r="AI46" i="75" s="1"/>
  <c r="AM45" i="75"/>
  <c r="AK45" i="75"/>
  <c r="AF45" i="75"/>
  <c r="AG45" i="75" s="1"/>
  <c r="Y45" i="75"/>
  <c r="V45" i="75"/>
  <c r="T45" i="75"/>
  <c r="AM44" i="75"/>
  <c r="AK44" i="75"/>
  <c r="AF44" i="75"/>
  <c r="AG44" i="75" s="1"/>
  <c r="Y44" i="75"/>
  <c r="W44" i="75"/>
  <c r="V44" i="75"/>
  <c r="T44" i="75"/>
  <c r="AE44" i="75" s="1"/>
  <c r="AM43" i="75"/>
  <c r="AK43" i="75"/>
  <c r="AF43" i="75"/>
  <c r="AG43" i="75" s="1"/>
  <c r="AE43" i="75"/>
  <c r="AD43" i="75"/>
  <c r="Y43" i="75"/>
  <c r="W43" i="75"/>
  <c r="V43" i="75"/>
  <c r="T43" i="75"/>
  <c r="AH43" i="75" s="1"/>
  <c r="AI43" i="75" s="1"/>
  <c r="AM42" i="75"/>
  <c r="AK42" i="75"/>
  <c r="AF42" i="75"/>
  <c r="AG42" i="75" s="1"/>
  <c r="AE42" i="75"/>
  <c r="AD42" i="75"/>
  <c r="AN42" i="75" s="1"/>
  <c r="Y42" i="75"/>
  <c r="V42" i="75"/>
  <c r="U42" i="75"/>
  <c r="T42" i="75"/>
  <c r="AH42" i="75" s="1"/>
  <c r="AI42" i="75" s="1"/>
  <c r="AM41" i="75"/>
  <c r="AK41" i="75"/>
  <c r="AF41" i="75"/>
  <c r="AG41" i="75" s="1"/>
  <c r="Y41" i="75"/>
  <c r="V41" i="75"/>
  <c r="T41" i="75"/>
  <c r="AM40" i="75"/>
  <c r="AK40" i="75"/>
  <c r="AF40" i="75"/>
  <c r="AG40" i="75" s="1"/>
  <c r="Y40" i="75"/>
  <c r="W40" i="75"/>
  <c r="V40" i="75"/>
  <c r="T40" i="75"/>
  <c r="AE40" i="75" s="1"/>
  <c r="AM39" i="75"/>
  <c r="AK39" i="75"/>
  <c r="AF39" i="75"/>
  <c r="AG39" i="75" s="1"/>
  <c r="AE39" i="75"/>
  <c r="AD39" i="75"/>
  <c r="Y39" i="75"/>
  <c r="W39" i="75"/>
  <c r="V39" i="75"/>
  <c r="T39" i="75"/>
  <c r="AH39" i="75" s="1"/>
  <c r="AI39" i="75" s="1"/>
  <c r="AM38" i="75"/>
  <c r="AK38" i="75"/>
  <c r="AF38" i="75"/>
  <c r="AG38" i="75" s="1"/>
  <c r="AE38" i="75"/>
  <c r="AD38" i="75"/>
  <c r="Y38" i="75"/>
  <c r="V38" i="75"/>
  <c r="U38" i="75"/>
  <c r="T38" i="75"/>
  <c r="AH38" i="75" s="1"/>
  <c r="AI38" i="75" s="1"/>
  <c r="AM37" i="75"/>
  <c r="AK37" i="75"/>
  <c r="AF37" i="75"/>
  <c r="AG37" i="75" s="1"/>
  <c r="Y37" i="75"/>
  <c r="V37" i="75"/>
  <c r="T37" i="75"/>
  <c r="AM36" i="75"/>
  <c r="AK36" i="75"/>
  <c r="AF36" i="75"/>
  <c r="AG36" i="75" s="1"/>
  <c r="Y36" i="75"/>
  <c r="V36" i="75"/>
  <c r="T36" i="75"/>
  <c r="AM35" i="75"/>
  <c r="AK35" i="75"/>
  <c r="AF35" i="75"/>
  <c r="AG35" i="75" s="1"/>
  <c r="Y35" i="75"/>
  <c r="W35" i="75"/>
  <c r="V35" i="75"/>
  <c r="T35" i="75"/>
  <c r="AE35" i="75" s="1"/>
  <c r="AM34" i="75"/>
  <c r="AK34" i="75"/>
  <c r="AF34" i="75"/>
  <c r="AG34" i="75" s="1"/>
  <c r="AE34" i="75"/>
  <c r="AD34" i="75"/>
  <c r="Y34" i="75"/>
  <c r="W34" i="75"/>
  <c r="V34" i="75"/>
  <c r="T34" i="75"/>
  <c r="AH34" i="75" s="1"/>
  <c r="AI34" i="75" s="1"/>
  <c r="AM33" i="75"/>
  <c r="AK33" i="75"/>
  <c r="AF33" i="75"/>
  <c r="AG33" i="75" s="1"/>
  <c r="AE33" i="75"/>
  <c r="AD33" i="75"/>
  <c r="Y33" i="75"/>
  <c r="V33" i="75"/>
  <c r="U33" i="75"/>
  <c r="T33" i="75"/>
  <c r="AH33" i="75" s="1"/>
  <c r="AI33" i="75" s="1"/>
  <c r="AJ33" i="75" s="1"/>
  <c r="AM32" i="75"/>
  <c r="AK32" i="75"/>
  <c r="AF32" i="75"/>
  <c r="AG32" i="75" s="1"/>
  <c r="Y32" i="75"/>
  <c r="V32" i="75"/>
  <c r="T32" i="75"/>
  <c r="AM31" i="75"/>
  <c r="AK31" i="75"/>
  <c r="AF31" i="75"/>
  <c r="AG31" i="75" s="1"/>
  <c r="Y31" i="75"/>
  <c r="W31" i="75"/>
  <c r="V31" i="75"/>
  <c r="T31" i="75"/>
  <c r="AE31" i="75" s="1"/>
  <c r="AM30" i="75"/>
  <c r="AK30" i="75"/>
  <c r="AF30" i="75"/>
  <c r="AG30" i="75" s="1"/>
  <c r="AE30" i="75"/>
  <c r="AD30" i="75"/>
  <c r="Y30" i="75"/>
  <c r="W30" i="75"/>
  <c r="V30" i="75"/>
  <c r="T30" i="75"/>
  <c r="AH30" i="75" s="1"/>
  <c r="AI30" i="75" s="1"/>
  <c r="AM29" i="75"/>
  <c r="AK29" i="75"/>
  <c r="AF29" i="75"/>
  <c r="AG29" i="75" s="1"/>
  <c r="AE29" i="75"/>
  <c r="AD29" i="75"/>
  <c r="AN29" i="75" s="1"/>
  <c r="Y29" i="75"/>
  <c r="V29" i="75"/>
  <c r="U29" i="75"/>
  <c r="T29" i="75"/>
  <c r="AH29" i="75" s="1"/>
  <c r="AI29" i="75" s="1"/>
  <c r="AM28" i="75"/>
  <c r="AK28" i="75"/>
  <c r="AF28" i="75"/>
  <c r="AG28" i="75" s="1"/>
  <c r="Y28" i="75"/>
  <c r="V28" i="75"/>
  <c r="T28" i="75"/>
  <c r="AM27" i="75"/>
  <c r="AK27" i="75"/>
  <c r="AF27" i="75"/>
  <c r="AG27" i="75" s="1"/>
  <c r="Y27" i="75"/>
  <c r="W27" i="75"/>
  <c r="V27" i="75"/>
  <c r="T27" i="75"/>
  <c r="AE27" i="75" s="1"/>
  <c r="AM26" i="75"/>
  <c r="AK26" i="75"/>
  <c r="AF26" i="75"/>
  <c r="AG26" i="75" s="1"/>
  <c r="AE26" i="75"/>
  <c r="AD26" i="75"/>
  <c r="Y26" i="75"/>
  <c r="W26" i="75"/>
  <c r="V26" i="75"/>
  <c r="T26" i="75"/>
  <c r="AH26" i="75" s="1"/>
  <c r="AI26" i="75" s="1"/>
  <c r="AM25" i="75"/>
  <c r="AK25" i="75"/>
  <c r="AF25" i="75"/>
  <c r="AG25" i="75" s="1"/>
  <c r="AE25" i="75"/>
  <c r="AD25" i="75"/>
  <c r="Y25" i="75"/>
  <c r="V25" i="75"/>
  <c r="U25" i="75"/>
  <c r="T25" i="75"/>
  <c r="AH25" i="75" s="1"/>
  <c r="AI25" i="75" s="1"/>
  <c r="AM24" i="75"/>
  <c r="AK24" i="75"/>
  <c r="AF24" i="75"/>
  <c r="AG24" i="75" s="1"/>
  <c r="Y24" i="75"/>
  <c r="V24" i="75"/>
  <c r="T24" i="75"/>
  <c r="AM23" i="75"/>
  <c r="AK23" i="75"/>
  <c r="AF23" i="75"/>
  <c r="AG23" i="75" s="1"/>
  <c r="Y23" i="75"/>
  <c r="W23" i="75"/>
  <c r="V23" i="75"/>
  <c r="T23" i="75"/>
  <c r="AE23" i="75" s="1"/>
  <c r="AM22" i="75"/>
  <c r="AK22" i="75"/>
  <c r="AF22" i="75"/>
  <c r="AG22" i="75" s="1"/>
  <c r="AE22" i="75"/>
  <c r="AD22" i="75"/>
  <c r="Y22" i="75"/>
  <c r="W22" i="75"/>
  <c r="V22" i="75"/>
  <c r="T22" i="75"/>
  <c r="AH22" i="75" s="1"/>
  <c r="AI22" i="75" s="1"/>
  <c r="AM21" i="75"/>
  <c r="AK21" i="75"/>
  <c r="AF21" i="75"/>
  <c r="AG21" i="75" s="1"/>
  <c r="AE21" i="75"/>
  <c r="AD21" i="75"/>
  <c r="Y21" i="75"/>
  <c r="V21" i="75"/>
  <c r="U21" i="75"/>
  <c r="T21" i="75"/>
  <c r="AH21" i="75" s="1"/>
  <c r="AI21" i="75" s="1"/>
  <c r="AM20" i="75"/>
  <c r="AK20" i="75"/>
  <c r="AJ20" i="75"/>
  <c r="AF20" i="75"/>
  <c r="AG20" i="75" s="1"/>
  <c r="AE20" i="75"/>
  <c r="AD20" i="75"/>
  <c r="Y20" i="75"/>
  <c r="V20" i="75"/>
  <c r="U20" i="75"/>
  <c r="T20" i="75"/>
  <c r="AH20" i="75" s="1"/>
  <c r="AI20" i="75" s="1"/>
  <c r="AM19" i="75"/>
  <c r="AK19" i="75"/>
  <c r="AF19" i="75"/>
  <c r="AG19" i="75" s="1"/>
  <c r="AE19" i="75"/>
  <c r="AD19" i="75"/>
  <c r="Y19" i="75"/>
  <c r="V19" i="75"/>
  <c r="U19" i="75"/>
  <c r="T19" i="75"/>
  <c r="AH19" i="75" s="1"/>
  <c r="AI19" i="75" s="1"/>
  <c r="AL19" i="75" s="1"/>
  <c r="AM18" i="75"/>
  <c r="AK18" i="75"/>
  <c r="AF18" i="75"/>
  <c r="AG18" i="75" s="1"/>
  <c r="Y18" i="75"/>
  <c r="V18" i="75"/>
  <c r="T18" i="75"/>
  <c r="AM17" i="75"/>
  <c r="AK17" i="75"/>
  <c r="AF17" i="75"/>
  <c r="AG17" i="75" s="1"/>
  <c r="Y17" i="75"/>
  <c r="W17" i="75"/>
  <c r="V17" i="75"/>
  <c r="T17" i="75"/>
  <c r="AE17" i="75" s="1"/>
  <c r="AM16" i="75"/>
  <c r="AK16" i="75"/>
  <c r="AF16" i="75"/>
  <c r="AG16" i="75" s="1"/>
  <c r="Y16" i="75"/>
  <c r="W16" i="75"/>
  <c r="V16" i="75"/>
  <c r="T16" i="75"/>
  <c r="AE16" i="75" s="1"/>
  <c r="AM15" i="75"/>
  <c r="AK15" i="75"/>
  <c r="AG15" i="75"/>
  <c r="AF15" i="75"/>
  <c r="Y15" i="75"/>
  <c r="V15" i="75"/>
  <c r="T15" i="75"/>
  <c r="AM14" i="75"/>
  <c r="AK14" i="75"/>
  <c r="AF14" i="75"/>
  <c r="AG14" i="75" s="1"/>
  <c r="Y14" i="75"/>
  <c r="V14" i="75"/>
  <c r="T14" i="75"/>
  <c r="AM13" i="75"/>
  <c r="AK13" i="75"/>
  <c r="AF13" i="75"/>
  <c r="AG13" i="75" s="1"/>
  <c r="AE13" i="75"/>
  <c r="AD13" i="75"/>
  <c r="Y13" i="75"/>
  <c r="W13" i="75"/>
  <c r="V13" i="75"/>
  <c r="U13" i="75"/>
  <c r="T13" i="75"/>
  <c r="AH13" i="75" s="1"/>
  <c r="AI13" i="75" s="1"/>
  <c r="AM12" i="75"/>
  <c r="AK12" i="75"/>
  <c r="AF12" i="75"/>
  <c r="AG12" i="75" s="1"/>
  <c r="Y12" i="75"/>
  <c r="V12" i="75"/>
  <c r="T12" i="75"/>
  <c r="AE12" i="75" s="1"/>
  <c r="A12" i="75"/>
  <c r="AM11" i="75"/>
  <c r="AK11" i="75"/>
  <c r="AF11" i="75"/>
  <c r="AG11" i="75" s="1"/>
  <c r="AE11" i="75"/>
  <c r="AD11" i="75"/>
  <c r="Y11" i="75"/>
  <c r="W11" i="75"/>
  <c r="V11" i="75"/>
  <c r="U11" i="75"/>
  <c r="T11" i="75"/>
  <c r="AH11" i="75" s="1"/>
  <c r="AI11" i="75" s="1"/>
  <c r="AM10" i="75"/>
  <c r="AK10" i="75"/>
  <c r="AF10" i="75"/>
  <c r="AG10" i="75" s="1"/>
  <c r="Y10" i="75"/>
  <c r="V10" i="75"/>
  <c r="T10" i="75"/>
  <c r="AE10" i="75" s="1"/>
  <c r="A10" i="75"/>
  <c r="U62" i="75" s="1"/>
  <c r="AM9" i="75"/>
  <c r="AK9" i="75"/>
  <c r="AH9" i="75"/>
  <c r="AI9" i="75" s="1"/>
  <c r="AF9" i="75"/>
  <c r="AG9" i="75" s="1"/>
  <c r="Y9" i="75"/>
  <c r="W9" i="75"/>
  <c r="V9" i="75"/>
  <c r="T9" i="75"/>
  <c r="AE9" i="75" s="1"/>
  <c r="AM8" i="75"/>
  <c r="AK8" i="75"/>
  <c r="AH8" i="75"/>
  <c r="AI8" i="75" s="1"/>
  <c r="AF8" i="75"/>
  <c r="AG8" i="75" s="1"/>
  <c r="Y8" i="75"/>
  <c r="W8" i="75"/>
  <c r="V8" i="75"/>
  <c r="T8" i="75"/>
  <c r="AD8" i="75" s="1"/>
  <c r="AM7" i="75"/>
  <c r="AK7" i="75"/>
  <c r="AF7" i="75"/>
  <c r="AG7" i="75" s="1"/>
  <c r="AD7" i="75"/>
  <c r="Y7" i="75"/>
  <c r="W7" i="75"/>
  <c r="V7" i="75"/>
  <c r="U7" i="75"/>
  <c r="T7" i="75"/>
  <c r="AH7" i="75" s="1"/>
  <c r="AI7" i="75" s="1"/>
  <c r="AJ7" i="75" s="1"/>
  <c r="AM6" i="75"/>
  <c r="AK6" i="75"/>
  <c r="AF6" i="75"/>
  <c r="AG6" i="75" s="1"/>
  <c r="Y6" i="75"/>
  <c r="W6" i="75"/>
  <c r="V6" i="75"/>
  <c r="T6" i="75"/>
  <c r="A6" i="75"/>
  <c r="AM5" i="75"/>
  <c r="AK5" i="75"/>
  <c r="AH5" i="75"/>
  <c r="AI5" i="75" s="1"/>
  <c r="AF5" i="75"/>
  <c r="AG5" i="75" s="1"/>
  <c r="Y5" i="75"/>
  <c r="W5" i="75"/>
  <c r="V5" i="75"/>
  <c r="T5" i="75"/>
  <c r="AD5" i="75" s="1"/>
  <c r="AN5" i="75" s="1"/>
  <c r="F1" i="75"/>
  <c r="AM67" i="47"/>
  <c r="AK67" i="47"/>
  <c r="AH67" i="47"/>
  <c r="AI67" i="47" s="1"/>
  <c r="AF67" i="47"/>
  <c r="AG67" i="47" s="1"/>
  <c r="AD67" i="47"/>
  <c r="Y67" i="47"/>
  <c r="V67" i="47"/>
  <c r="T67" i="47"/>
  <c r="AE67" i="47" s="1"/>
  <c r="AM66" i="47"/>
  <c r="AK66" i="47"/>
  <c r="AF66" i="47"/>
  <c r="AG66" i="47" s="1"/>
  <c r="Y66" i="47"/>
  <c r="V66" i="47"/>
  <c r="T66" i="47"/>
  <c r="AH66" i="47" s="1"/>
  <c r="AI66" i="47" s="1"/>
  <c r="AM65" i="47"/>
  <c r="AK65" i="47"/>
  <c r="AF65" i="47"/>
  <c r="AG65" i="47" s="1"/>
  <c r="AE65" i="47"/>
  <c r="Y65" i="47"/>
  <c r="V65" i="47"/>
  <c r="T65" i="47"/>
  <c r="AM64" i="47"/>
  <c r="AK64" i="47"/>
  <c r="AH64" i="47"/>
  <c r="AI64" i="47" s="1"/>
  <c r="AF64" i="47"/>
  <c r="AG64" i="47" s="1"/>
  <c r="AD64" i="47"/>
  <c r="Y64" i="47"/>
  <c r="V64" i="47"/>
  <c r="T64" i="47"/>
  <c r="AE64" i="47" s="1"/>
  <c r="AM63" i="47"/>
  <c r="AK63" i="47"/>
  <c r="AH63" i="47"/>
  <c r="AI63" i="47" s="1"/>
  <c r="AF63" i="47"/>
  <c r="AG63" i="47" s="1"/>
  <c r="AD63" i="47"/>
  <c r="Y63" i="47"/>
  <c r="V63" i="47"/>
  <c r="T63" i="47"/>
  <c r="AE63" i="47" s="1"/>
  <c r="AM62" i="47"/>
  <c r="AK62" i="47"/>
  <c r="AF62" i="47"/>
  <c r="AG62" i="47" s="1"/>
  <c r="AD62" i="47"/>
  <c r="Y62" i="47"/>
  <c r="V62" i="47"/>
  <c r="T62" i="47"/>
  <c r="AH62" i="47" s="1"/>
  <c r="AI62" i="47" s="1"/>
  <c r="AM61" i="47"/>
  <c r="AK61" i="47"/>
  <c r="AF61" i="47"/>
  <c r="AG61" i="47" s="1"/>
  <c r="AE61" i="47"/>
  <c r="Y61" i="47"/>
  <c r="V61" i="47"/>
  <c r="T61" i="47"/>
  <c r="AM60" i="47"/>
  <c r="AK60" i="47"/>
  <c r="AH60" i="47"/>
  <c r="AI60" i="47" s="1"/>
  <c r="AF60" i="47"/>
  <c r="AG60" i="47" s="1"/>
  <c r="AD60" i="47"/>
  <c r="Y60" i="47"/>
  <c r="V60" i="47"/>
  <c r="T60" i="47"/>
  <c r="AE60" i="47" s="1"/>
  <c r="AM59" i="47"/>
  <c r="AK59" i="47"/>
  <c r="AH59" i="47"/>
  <c r="AI59" i="47" s="1"/>
  <c r="AF59" i="47"/>
  <c r="AG59" i="47" s="1"/>
  <c r="AD59" i="47"/>
  <c r="Y59" i="47"/>
  <c r="V59" i="47"/>
  <c r="T59" i="47"/>
  <c r="AE59" i="47" s="1"/>
  <c r="AM58" i="47"/>
  <c r="AK58" i="47"/>
  <c r="AF58" i="47"/>
  <c r="AG58" i="47" s="1"/>
  <c r="AD58" i="47"/>
  <c r="Y58" i="47"/>
  <c r="V58" i="47"/>
  <c r="T58" i="47"/>
  <c r="AH58" i="47" s="1"/>
  <c r="AI58" i="47" s="1"/>
  <c r="AM57" i="47"/>
  <c r="AK57" i="47"/>
  <c r="AH57" i="47"/>
  <c r="AI57" i="47" s="1"/>
  <c r="AF57" i="47"/>
  <c r="AG57" i="47" s="1"/>
  <c r="AD57" i="47"/>
  <c r="Y57" i="47"/>
  <c r="V57" i="47"/>
  <c r="T57" i="47"/>
  <c r="AE57" i="47" s="1"/>
  <c r="AM56" i="47"/>
  <c r="AK56" i="47"/>
  <c r="AH56" i="47"/>
  <c r="AI56" i="47" s="1"/>
  <c r="AF56" i="47"/>
  <c r="AG56" i="47" s="1"/>
  <c r="AD56" i="47"/>
  <c r="Y56" i="47"/>
  <c r="V56" i="47"/>
  <c r="T56" i="47"/>
  <c r="AE56" i="47" s="1"/>
  <c r="AM55" i="47"/>
  <c r="AK55" i="47"/>
  <c r="AF55" i="47"/>
  <c r="AG55" i="47" s="1"/>
  <c r="AD55" i="47"/>
  <c r="Y55" i="47"/>
  <c r="V55" i="47"/>
  <c r="T55" i="47"/>
  <c r="AH55" i="47" s="1"/>
  <c r="AI55" i="47" s="1"/>
  <c r="AM54" i="47"/>
  <c r="AK54" i="47"/>
  <c r="AF54" i="47"/>
  <c r="AG54" i="47" s="1"/>
  <c r="Y54" i="47"/>
  <c r="V54" i="47"/>
  <c r="T54" i="47"/>
  <c r="AE54" i="47" s="1"/>
  <c r="AM53" i="47"/>
  <c r="AK53" i="47"/>
  <c r="AI53" i="47"/>
  <c r="AH53" i="47"/>
  <c r="AF53" i="47"/>
  <c r="AG53" i="47" s="1"/>
  <c r="AD53" i="47"/>
  <c r="Y53" i="47"/>
  <c r="V53" i="47"/>
  <c r="T53" i="47"/>
  <c r="AE53" i="47" s="1"/>
  <c r="AM52" i="47"/>
  <c r="AK52" i="47"/>
  <c r="AF52" i="47"/>
  <c r="AG52" i="47" s="1"/>
  <c r="Y52" i="47"/>
  <c r="V52" i="47"/>
  <c r="T52" i="47"/>
  <c r="AE52" i="47" s="1"/>
  <c r="AM51" i="47"/>
  <c r="AK51" i="47"/>
  <c r="AH51" i="47"/>
  <c r="AI51" i="47" s="1"/>
  <c r="AF51" i="47"/>
  <c r="AG51" i="47" s="1"/>
  <c r="AD51" i="47"/>
  <c r="Y51" i="47"/>
  <c r="V51" i="47"/>
  <c r="T51" i="47"/>
  <c r="AE51" i="47" s="1"/>
  <c r="AM50" i="47"/>
  <c r="AK50" i="47"/>
  <c r="AI50" i="47"/>
  <c r="AF50" i="47"/>
  <c r="AG50" i="47" s="1"/>
  <c r="AD50" i="47"/>
  <c r="Y50" i="47"/>
  <c r="V50" i="47"/>
  <c r="T50" i="47"/>
  <c r="AH50" i="47" s="1"/>
  <c r="AM49" i="47"/>
  <c r="AK49" i="47"/>
  <c r="AH49" i="47"/>
  <c r="AI49" i="47" s="1"/>
  <c r="AG49" i="47"/>
  <c r="AF49" i="47"/>
  <c r="AD49" i="47"/>
  <c r="Y49" i="47"/>
  <c r="V49" i="47"/>
  <c r="T49" i="47"/>
  <c r="AE49" i="47" s="1"/>
  <c r="AM48" i="47"/>
  <c r="AK48" i="47"/>
  <c r="AF48" i="47"/>
  <c r="AG48" i="47" s="1"/>
  <c r="AD48" i="47"/>
  <c r="Y48" i="47"/>
  <c r="V48" i="47"/>
  <c r="T48" i="47"/>
  <c r="AH48" i="47" s="1"/>
  <c r="AI48" i="47" s="1"/>
  <c r="AM47" i="47"/>
  <c r="AK47" i="47"/>
  <c r="AF47" i="47"/>
  <c r="AG47" i="47" s="1"/>
  <c r="AE47" i="47"/>
  <c r="Y47" i="47"/>
  <c r="V47" i="47"/>
  <c r="T47" i="47"/>
  <c r="AM46" i="47"/>
  <c r="AK46" i="47"/>
  <c r="AH46" i="47"/>
  <c r="AI46" i="47" s="1"/>
  <c r="AF46" i="47"/>
  <c r="AG46" i="47" s="1"/>
  <c r="AD46" i="47"/>
  <c r="Y46" i="47"/>
  <c r="V46" i="47"/>
  <c r="T46" i="47"/>
  <c r="AE46" i="47" s="1"/>
  <c r="AM45" i="47"/>
  <c r="AK45" i="47"/>
  <c r="AH45" i="47"/>
  <c r="AI45" i="47" s="1"/>
  <c r="AF45" i="47"/>
  <c r="AG45" i="47" s="1"/>
  <c r="AD45" i="47"/>
  <c r="Y45" i="47"/>
  <c r="V45" i="47"/>
  <c r="T45" i="47"/>
  <c r="AE45" i="47" s="1"/>
  <c r="AM44" i="47"/>
  <c r="AK44" i="47"/>
  <c r="AF44" i="47"/>
  <c r="AG44" i="47" s="1"/>
  <c r="AD44" i="47"/>
  <c r="Y44" i="47"/>
  <c r="V44" i="47"/>
  <c r="T44" i="47"/>
  <c r="AH44" i="47" s="1"/>
  <c r="AI44" i="47" s="1"/>
  <c r="AM43" i="47"/>
  <c r="AK43" i="47"/>
  <c r="AF43" i="47"/>
  <c r="AG43" i="47" s="1"/>
  <c r="Y43" i="47"/>
  <c r="V43" i="47"/>
  <c r="T43" i="47"/>
  <c r="AE43" i="47" s="1"/>
  <c r="AM42" i="47"/>
  <c r="AK42" i="47"/>
  <c r="AH42" i="47"/>
  <c r="AI42" i="47" s="1"/>
  <c r="AF42" i="47"/>
  <c r="AG42" i="47" s="1"/>
  <c r="AD42" i="47"/>
  <c r="Y42" i="47"/>
  <c r="V42" i="47"/>
  <c r="T42" i="47"/>
  <c r="AE42" i="47" s="1"/>
  <c r="AM41" i="47"/>
  <c r="AK41" i="47"/>
  <c r="AI41" i="47"/>
  <c r="AF41" i="47"/>
  <c r="AG41" i="47" s="1"/>
  <c r="AD41" i="47"/>
  <c r="Y41" i="47"/>
  <c r="V41" i="47"/>
  <c r="T41" i="47"/>
  <c r="AH41" i="47" s="1"/>
  <c r="AM40" i="47"/>
  <c r="AK40" i="47"/>
  <c r="AF40" i="47"/>
  <c r="AG40" i="47" s="1"/>
  <c r="Y40" i="47"/>
  <c r="V40" i="47"/>
  <c r="T40" i="47"/>
  <c r="AE40" i="47" s="1"/>
  <c r="AM39" i="47"/>
  <c r="AK39" i="47"/>
  <c r="AH39" i="47"/>
  <c r="AI39" i="47" s="1"/>
  <c r="AF39" i="47"/>
  <c r="AG39" i="47" s="1"/>
  <c r="AD39" i="47"/>
  <c r="Y39" i="47"/>
  <c r="V39" i="47"/>
  <c r="T39" i="47"/>
  <c r="AE39" i="47" s="1"/>
  <c r="AM38" i="47"/>
  <c r="AK38" i="47"/>
  <c r="AF38" i="47"/>
  <c r="AG38" i="47" s="1"/>
  <c r="Y38" i="47"/>
  <c r="V38" i="47"/>
  <c r="T38" i="47"/>
  <c r="AE38" i="47" s="1"/>
  <c r="AM37" i="47"/>
  <c r="AK37" i="47"/>
  <c r="AH37" i="47"/>
  <c r="AI37" i="47" s="1"/>
  <c r="AF37" i="47"/>
  <c r="AG37" i="47" s="1"/>
  <c r="AD37" i="47"/>
  <c r="Y37" i="47"/>
  <c r="V37" i="47"/>
  <c r="T37" i="47"/>
  <c r="AE37" i="47" s="1"/>
  <c r="AM36" i="47"/>
  <c r="AK36" i="47"/>
  <c r="AH36" i="47"/>
  <c r="AI36" i="47" s="1"/>
  <c r="AF36" i="47"/>
  <c r="AG36" i="47" s="1"/>
  <c r="AD36" i="47"/>
  <c r="Y36" i="47"/>
  <c r="V36" i="47"/>
  <c r="T36" i="47"/>
  <c r="AE36" i="47" s="1"/>
  <c r="AM35" i="47"/>
  <c r="AK35" i="47"/>
  <c r="AH35" i="47"/>
  <c r="AI35" i="47" s="1"/>
  <c r="AG35" i="47"/>
  <c r="AF35" i="47"/>
  <c r="AD35" i="47"/>
  <c r="Y35" i="47"/>
  <c r="V35" i="47"/>
  <c r="T35" i="47"/>
  <c r="AE35" i="47" s="1"/>
  <c r="AM34" i="47"/>
  <c r="AK34" i="47"/>
  <c r="AF34" i="47"/>
  <c r="AG34" i="47" s="1"/>
  <c r="AD34" i="47"/>
  <c r="Y34" i="47"/>
  <c r="V34" i="47"/>
  <c r="T34" i="47"/>
  <c r="AH34" i="47" s="1"/>
  <c r="AI34" i="47" s="1"/>
  <c r="AM33" i="47"/>
  <c r="AK33" i="47"/>
  <c r="AF33" i="47"/>
  <c r="AG33" i="47" s="1"/>
  <c r="AE33" i="47"/>
  <c r="Y33" i="47"/>
  <c r="V33" i="47"/>
  <c r="T33" i="47"/>
  <c r="AM32" i="47"/>
  <c r="AK32" i="47"/>
  <c r="AI32" i="47"/>
  <c r="AH32" i="47"/>
  <c r="AF32" i="47"/>
  <c r="AG32" i="47" s="1"/>
  <c r="AD32" i="47"/>
  <c r="Y32" i="47"/>
  <c r="V32" i="47"/>
  <c r="T32" i="47"/>
  <c r="AE32" i="47" s="1"/>
  <c r="AM31" i="47"/>
  <c r="AK31" i="47"/>
  <c r="AF31" i="47"/>
  <c r="AG31" i="47" s="1"/>
  <c r="AD31" i="47"/>
  <c r="Y31" i="47"/>
  <c r="V31" i="47"/>
  <c r="T31" i="47"/>
  <c r="AH31" i="47" s="1"/>
  <c r="AI31" i="47" s="1"/>
  <c r="AM30" i="47"/>
  <c r="AK30" i="47"/>
  <c r="AF30" i="47"/>
  <c r="AG30" i="47" s="1"/>
  <c r="AE30" i="47"/>
  <c r="Y30" i="47"/>
  <c r="V30" i="47"/>
  <c r="T30" i="47"/>
  <c r="AM29" i="47"/>
  <c r="AK29" i="47"/>
  <c r="AH29" i="47"/>
  <c r="AI29" i="47" s="1"/>
  <c r="AG29" i="47"/>
  <c r="AF29" i="47"/>
  <c r="AD29" i="47"/>
  <c r="Y29" i="47"/>
  <c r="V29" i="47"/>
  <c r="T29" i="47"/>
  <c r="AE29" i="47" s="1"/>
  <c r="AM28" i="47"/>
  <c r="AK28" i="47"/>
  <c r="AF28" i="47"/>
  <c r="AG28" i="47" s="1"/>
  <c r="AD28" i="47"/>
  <c r="Y28" i="47"/>
  <c r="V28" i="47"/>
  <c r="T28" i="47"/>
  <c r="AH28" i="47" s="1"/>
  <c r="AI28" i="47" s="1"/>
  <c r="AM27" i="47"/>
  <c r="AK27" i="47"/>
  <c r="AH27" i="47"/>
  <c r="AI27" i="47" s="1"/>
  <c r="AF27" i="47"/>
  <c r="AG27" i="47" s="1"/>
  <c r="AD27" i="47"/>
  <c r="Y27" i="47"/>
  <c r="V27" i="47"/>
  <c r="T27" i="47"/>
  <c r="AE27" i="47" s="1"/>
  <c r="AM26" i="47"/>
  <c r="AK26" i="47"/>
  <c r="AH26" i="47"/>
  <c r="AI26" i="47" s="1"/>
  <c r="AJ26" i="47" s="1"/>
  <c r="AG26" i="47"/>
  <c r="AF26" i="47"/>
  <c r="AD26" i="47"/>
  <c r="Y26" i="47"/>
  <c r="V26" i="47"/>
  <c r="T26" i="47"/>
  <c r="AE26" i="47" s="1"/>
  <c r="AM25" i="47"/>
  <c r="AK25" i="47"/>
  <c r="AH25" i="47"/>
  <c r="AI25" i="47" s="1"/>
  <c r="AF25" i="47"/>
  <c r="AG25" i="47" s="1"/>
  <c r="AD25" i="47"/>
  <c r="Y25" i="47"/>
  <c r="V25" i="47"/>
  <c r="T25" i="47"/>
  <c r="AE25" i="47" s="1"/>
  <c r="AM24" i="47"/>
  <c r="AK24" i="47"/>
  <c r="AF24" i="47"/>
  <c r="AG24" i="47" s="1"/>
  <c r="AD24" i="47"/>
  <c r="Y24" i="47"/>
  <c r="V24" i="47"/>
  <c r="T24" i="47"/>
  <c r="AH24" i="47" s="1"/>
  <c r="AI24" i="47" s="1"/>
  <c r="AM23" i="47"/>
  <c r="AK23" i="47"/>
  <c r="AF23" i="47"/>
  <c r="AG23" i="47" s="1"/>
  <c r="Y23" i="47"/>
  <c r="V23" i="47"/>
  <c r="T23" i="47"/>
  <c r="AE23" i="47" s="1"/>
  <c r="AM22" i="47"/>
  <c r="AK22" i="47"/>
  <c r="AH22" i="47"/>
  <c r="AI22" i="47" s="1"/>
  <c r="AF22" i="47"/>
  <c r="AG22" i="47" s="1"/>
  <c r="AD22" i="47"/>
  <c r="Y22" i="47"/>
  <c r="V22" i="47"/>
  <c r="T22" i="47"/>
  <c r="AE22" i="47" s="1"/>
  <c r="AM21" i="47"/>
  <c r="AK21" i="47"/>
  <c r="AH21" i="47"/>
  <c r="AI21" i="47" s="1"/>
  <c r="AF21" i="47"/>
  <c r="AG21" i="47" s="1"/>
  <c r="AD21" i="47"/>
  <c r="Y21" i="47"/>
  <c r="V21" i="47"/>
  <c r="T21" i="47"/>
  <c r="AE21" i="47" s="1"/>
  <c r="AM20" i="47"/>
  <c r="AK20" i="47"/>
  <c r="AF20" i="47"/>
  <c r="AG20" i="47" s="1"/>
  <c r="Y20" i="47"/>
  <c r="V20" i="47"/>
  <c r="T20" i="47"/>
  <c r="AM19" i="47"/>
  <c r="AK19" i="47"/>
  <c r="AH19" i="47"/>
  <c r="AI19" i="47" s="1"/>
  <c r="AF19" i="47"/>
  <c r="AG19" i="47" s="1"/>
  <c r="AD19" i="47"/>
  <c r="Y19" i="47"/>
  <c r="V19" i="47"/>
  <c r="T19" i="47"/>
  <c r="AE19" i="47" s="1"/>
  <c r="AM18" i="47"/>
  <c r="AK18" i="47"/>
  <c r="AH18" i="47"/>
  <c r="AI18" i="47" s="1"/>
  <c r="AF18" i="47"/>
  <c r="AG18" i="47" s="1"/>
  <c r="Y18" i="47"/>
  <c r="V18" i="47"/>
  <c r="T18" i="47"/>
  <c r="AE18" i="47" s="1"/>
  <c r="AM17" i="47"/>
  <c r="AK17" i="47"/>
  <c r="AH17" i="47"/>
  <c r="AI17" i="47" s="1"/>
  <c r="AG17" i="47"/>
  <c r="AF17" i="47"/>
  <c r="AD17" i="47"/>
  <c r="Y17" i="47"/>
  <c r="V17" i="47"/>
  <c r="T17" i="47"/>
  <c r="AE17" i="47" s="1"/>
  <c r="AM16" i="47"/>
  <c r="AK16" i="47"/>
  <c r="AH16" i="47"/>
  <c r="AI16" i="47" s="1"/>
  <c r="AF16" i="47"/>
  <c r="AG16" i="47" s="1"/>
  <c r="AD16" i="47"/>
  <c r="Y16" i="47"/>
  <c r="V16" i="47"/>
  <c r="T16" i="47"/>
  <c r="AE16" i="47" s="1"/>
  <c r="AM15" i="47"/>
  <c r="AK15" i="47"/>
  <c r="AF15" i="47"/>
  <c r="AG15" i="47" s="1"/>
  <c r="AD15" i="47"/>
  <c r="Y15" i="47"/>
  <c r="V15" i="47"/>
  <c r="T15" i="47"/>
  <c r="AH15" i="47" s="1"/>
  <c r="AI15" i="47" s="1"/>
  <c r="AJ15" i="47" s="1"/>
  <c r="AM14" i="47"/>
  <c r="AK14" i="47"/>
  <c r="AF14" i="47"/>
  <c r="AG14" i="47" s="1"/>
  <c r="Y14" i="47"/>
  <c r="V14" i="47"/>
  <c r="T14" i="47"/>
  <c r="AE14" i="47" s="1"/>
  <c r="AM13" i="47"/>
  <c r="AK13" i="47"/>
  <c r="AH13" i="47"/>
  <c r="AI13" i="47" s="1"/>
  <c r="AF13" i="47"/>
  <c r="AG13" i="47" s="1"/>
  <c r="AD13" i="47"/>
  <c r="Y13" i="47"/>
  <c r="V13" i="47"/>
  <c r="T13" i="47"/>
  <c r="AE13" i="47" s="1"/>
  <c r="AM12" i="47"/>
  <c r="AK12" i="47"/>
  <c r="AH12" i="47"/>
  <c r="AI12" i="47" s="1"/>
  <c r="AF12" i="47"/>
  <c r="AG12" i="47" s="1"/>
  <c r="AD12" i="47"/>
  <c r="Y12" i="47"/>
  <c r="V12" i="47"/>
  <c r="T12" i="47"/>
  <c r="AE12" i="47" s="1"/>
  <c r="A12" i="47"/>
  <c r="J14" i="67" s="1"/>
  <c r="AM11" i="47"/>
  <c r="AK11" i="47"/>
  <c r="AH11" i="47"/>
  <c r="AI11" i="47" s="1"/>
  <c r="AF11" i="47"/>
  <c r="AG11" i="47" s="1"/>
  <c r="AD11" i="47"/>
  <c r="Y11" i="47"/>
  <c r="V11" i="47"/>
  <c r="T11" i="47"/>
  <c r="AE11" i="47" s="1"/>
  <c r="AM10" i="47"/>
  <c r="AK10" i="47"/>
  <c r="AF10" i="47"/>
  <c r="AG10" i="47" s="1"/>
  <c r="Y10" i="47"/>
  <c r="V10" i="47"/>
  <c r="T10" i="47"/>
  <c r="AH10" i="47" s="1"/>
  <c r="AI10" i="47" s="1"/>
  <c r="A10" i="47"/>
  <c r="W15" i="47" s="1"/>
  <c r="AM9" i="47"/>
  <c r="AK9" i="47"/>
  <c r="AH9" i="47"/>
  <c r="AI9" i="47" s="1"/>
  <c r="AF9" i="47"/>
  <c r="AG9" i="47" s="1"/>
  <c r="AD9" i="47"/>
  <c r="Y9" i="47"/>
  <c r="V9" i="47"/>
  <c r="T9" i="47"/>
  <c r="AE9" i="47" s="1"/>
  <c r="AM8" i="47"/>
  <c r="AK8" i="47"/>
  <c r="AH8" i="47"/>
  <c r="AI8" i="47" s="1"/>
  <c r="AF8" i="47"/>
  <c r="AG8" i="47" s="1"/>
  <c r="AD8" i="47"/>
  <c r="AN8" i="47" s="1"/>
  <c r="Y8" i="47"/>
  <c r="V8" i="47"/>
  <c r="T8" i="47"/>
  <c r="AM7" i="47"/>
  <c r="AK7" i="47"/>
  <c r="AF7" i="47"/>
  <c r="AG7" i="47" s="1"/>
  <c r="Y7" i="47"/>
  <c r="V7" i="47"/>
  <c r="T7" i="47"/>
  <c r="AH7" i="47" s="1"/>
  <c r="AI7" i="47" s="1"/>
  <c r="AK6" i="47"/>
  <c r="AF6" i="47"/>
  <c r="AG6" i="47" s="1"/>
  <c r="Y6" i="47"/>
  <c r="V6" i="47"/>
  <c r="T6" i="47"/>
  <c r="AH6" i="47" s="1"/>
  <c r="AI6" i="47" s="1"/>
  <c r="A6" i="47"/>
  <c r="AK5" i="47"/>
  <c r="AF5" i="47"/>
  <c r="AG5" i="47" s="1"/>
  <c r="Y5" i="47"/>
  <c r="A14" i="47" s="1"/>
  <c r="K14" i="67" s="1"/>
  <c r="V5" i="47"/>
  <c r="T5" i="47"/>
  <c r="F1" i="47"/>
  <c r="AM82" i="46"/>
  <c r="AK82" i="46"/>
  <c r="AF82" i="46"/>
  <c r="AG82" i="46" s="1"/>
  <c r="Y82" i="46"/>
  <c r="V82" i="46"/>
  <c r="T82" i="46"/>
  <c r="AE82" i="46" s="1"/>
  <c r="AM81" i="46"/>
  <c r="AK81" i="46"/>
  <c r="AF81" i="46"/>
  <c r="AG81" i="46" s="1"/>
  <c r="Y81" i="46"/>
  <c r="V81" i="46"/>
  <c r="T81" i="46"/>
  <c r="AE81" i="46" s="1"/>
  <c r="AM80" i="46"/>
  <c r="AK80" i="46"/>
  <c r="AF80" i="46"/>
  <c r="AG80" i="46" s="1"/>
  <c r="Y80" i="46"/>
  <c r="V80" i="46"/>
  <c r="T80" i="46"/>
  <c r="AE80" i="46" s="1"/>
  <c r="AM79" i="46"/>
  <c r="AK79" i="46"/>
  <c r="AH79" i="46"/>
  <c r="AI79" i="46" s="1"/>
  <c r="AF79" i="46"/>
  <c r="AG79" i="46" s="1"/>
  <c r="AE79" i="46"/>
  <c r="Y79" i="46"/>
  <c r="V79" i="46"/>
  <c r="T79" i="46"/>
  <c r="AD79" i="46" s="1"/>
  <c r="AM78" i="46"/>
  <c r="AK78" i="46"/>
  <c r="AH78" i="46"/>
  <c r="AI78" i="46" s="1"/>
  <c r="AF78" i="46"/>
  <c r="AG78" i="46" s="1"/>
  <c r="AE78" i="46"/>
  <c r="Y78" i="46"/>
  <c r="V78" i="46"/>
  <c r="T78" i="46"/>
  <c r="AD78" i="46" s="1"/>
  <c r="AM77" i="46"/>
  <c r="AK77" i="46"/>
  <c r="AH77" i="46"/>
  <c r="AI77" i="46" s="1"/>
  <c r="AF77" i="46"/>
  <c r="AG77" i="46" s="1"/>
  <c r="AE77" i="46"/>
  <c r="Y77" i="46"/>
  <c r="V77" i="46"/>
  <c r="T77" i="46"/>
  <c r="AD77" i="46" s="1"/>
  <c r="AM76" i="46"/>
  <c r="AK76" i="46"/>
  <c r="AH76" i="46"/>
  <c r="AI76" i="46" s="1"/>
  <c r="AF76" i="46"/>
  <c r="AG76" i="46" s="1"/>
  <c r="AD76" i="46"/>
  <c r="Y76" i="46"/>
  <c r="V76" i="46"/>
  <c r="T76" i="46"/>
  <c r="AE76" i="46" s="1"/>
  <c r="AM75" i="46"/>
  <c r="AK75" i="46"/>
  <c r="AF75" i="46"/>
  <c r="AG75" i="46" s="1"/>
  <c r="AD75" i="46"/>
  <c r="Y75" i="46"/>
  <c r="V75" i="46"/>
  <c r="T75" i="46"/>
  <c r="AH75" i="46" s="1"/>
  <c r="AI75" i="46" s="1"/>
  <c r="AM74" i="46"/>
  <c r="AK74" i="46"/>
  <c r="AF74" i="46"/>
  <c r="AG74" i="46" s="1"/>
  <c r="Y74" i="46"/>
  <c r="V74" i="46"/>
  <c r="T74" i="46"/>
  <c r="AE74" i="46" s="1"/>
  <c r="AM73" i="46"/>
  <c r="AK73" i="46"/>
  <c r="AH73" i="46"/>
  <c r="AI73" i="46" s="1"/>
  <c r="AF73" i="46"/>
  <c r="AG73" i="46" s="1"/>
  <c r="AD73" i="46"/>
  <c r="Y73" i="46"/>
  <c r="V73" i="46"/>
  <c r="T73" i="46"/>
  <c r="AE73" i="46" s="1"/>
  <c r="AM72" i="46"/>
  <c r="AK72" i="46"/>
  <c r="AH72" i="46"/>
  <c r="AI72" i="46" s="1"/>
  <c r="AF72" i="46"/>
  <c r="AG72" i="46" s="1"/>
  <c r="AD72" i="46"/>
  <c r="Y72" i="46"/>
  <c r="V72" i="46"/>
  <c r="T72" i="46"/>
  <c r="AE72" i="46" s="1"/>
  <c r="AM71" i="46"/>
  <c r="AK71" i="46"/>
  <c r="AF71" i="46"/>
  <c r="AG71" i="46" s="1"/>
  <c r="Y71" i="46"/>
  <c r="V71" i="46"/>
  <c r="T71" i="46"/>
  <c r="AE71" i="46" s="1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F69" i="46"/>
  <c r="AG69" i="46" s="1"/>
  <c r="Y69" i="46"/>
  <c r="V69" i="46"/>
  <c r="T69" i="46"/>
  <c r="AE69" i="46" s="1"/>
  <c r="AK68" i="46"/>
  <c r="AF68" i="46"/>
  <c r="AG68" i="46" s="1"/>
  <c r="Y68" i="46"/>
  <c r="V68" i="46"/>
  <c r="T68" i="46"/>
  <c r="AE68" i="46" s="1"/>
  <c r="AK67" i="46"/>
  <c r="AF67" i="46"/>
  <c r="AG67" i="46" s="1"/>
  <c r="Y67" i="46"/>
  <c r="V67" i="46"/>
  <c r="T67" i="46"/>
  <c r="AM67" i="46" s="1"/>
  <c r="AK66" i="46"/>
  <c r="AF66" i="46"/>
  <c r="AG66" i="46" s="1"/>
  <c r="Y66" i="46"/>
  <c r="V66" i="46"/>
  <c r="T66" i="46"/>
  <c r="AM66" i="46" s="1"/>
  <c r="AM65" i="46"/>
  <c r="AK65" i="46"/>
  <c r="AF65" i="46"/>
  <c r="AG65" i="46" s="1"/>
  <c r="Y65" i="46"/>
  <c r="V65" i="46"/>
  <c r="T65" i="46"/>
  <c r="AH65" i="46" s="1"/>
  <c r="AI65" i="46" s="1"/>
  <c r="AM64" i="46"/>
  <c r="AK64" i="46"/>
  <c r="AF64" i="46"/>
  <c r="AG64" i="46" s="1"/>
  <c r="Y64" i="46"/>
  <c r="V64" i="46"/>
  <c r="T64" i="46"/>
  <c r="AH64" i="46" s="1"/>
  <c r="AI64" i="46" s="1"/>
  <c r="AK63" i="46"/>
  <c r="AF63" i="46"/>
  <c r="AG63" i="46" s="1"/>
  <c r="Y63" i="46"/>
  <c r="V63" i="46"/>
  <c r="T63" i="46"/>
  <c r="AM63" i="46" s="1"/>
  <c r="AK62" i="46"/>
  <c r="AF62" i="46"/>
  <c r="AG62" i="46" s="1"/>
  <c r="Y62" i="46"/>
  <c r="V62" i="46"/>
  <c r="T62" i="46"/>
  <c r="AM62" i="46" s="1"/>
  <c r="AM61" i="46"/>
  <c r="AK61" i="46"/>
  <c r="AF61" i="46"/>
  <c r="AG61" i="46" s="1"/>
  <c r="AD61" i="46"/>
  <c r="Y61" i="46"/>
  <c r="V61" i="46"/>
  <c r="T61" i="46"/>
  <c r="AH61" i="46" s="1"/>
  <c r="AI61" i="46" s="1"/>
  <c r="AM60" i="46"/>
  <c r="AK60" i="46"/>
  <c r="AF60" i="46"/>
  <c r="AG60" i="46" s="1"/>
  <c r="Y60" i="46"/>
  <c r="V60" i="46"/>
  <c r="T60" i="46"/>
  <c r="AD60" i="46" s="1"/>
  <c r="AM59" i="46"/>
  <c r="AK59" i="46"/>
  <c r="AF59" i="46"/>
  <c r="AG59" i="46" s="1"/>
  <c r="Y59" i="46"/>
  <c r="V59" i="46"/>
  <c r="T59" i="46"/>
  <c r="AH59" i="46" s="1"/>
  <c r="AI59" i="46" s="1"/>
  <c r="AK58" i="46"/>
  <c r="AF58" i="46"/>
  <c r="AG58" i="46" s="1"/>
  <c r="Y58" i="46"/>
  <c r="V58" i="46"/>
  <c r="T58" i="46"/>
  <c r="AM58" i="46" s="1"/>
  <c r="AK57" i="46"/>
  <c r="AF57" i="46"/>
  <c r="AG57" i="46" s="1"/>
  <c r="Y57" i="46"/>
  <c r="V57" i="46"/>
  <c r="T57" i="46"/>
  <c r="AM57" i="46" s="1"/>
  <c r="AM56" i="46"/>
  <c r="AK56" i="46"/>
  <c r="AF56" i="46"/>
  <c r="AG56" i="46" s="1"/>
  <c r="Y56" i="46"/>
  <c r="V56" i="46"/>
  <c r="T56" i="46"/>
  <c r="AD56" i="46" s="1"/>
  <c r="AM55" i="46"/>
  <c r="AK55" i="46"/>
  <c r="AF55" i="46"/>
  <c r="AG55" i="46" s="1"/>
  <c r="Y55" i="46"/>
  <c r="V55" i="46"/>
  <c r="T55" i="46"/>
  <c r="AH55" i="46" s="1"/>
  <c r="AI55" i="46" s="1"/>
  <c r="AK54" i="46"/>
  <c r="AF54" i="46"/>
  <c r="AG54" i="46" s="1"/>
  <c r="Y54" i="46"/>
  <c r="V54" i="46"/>
  <c r="T54" i="46"/>
  <c r="AM54" i="46" s="1"/>
  <c r="AK53" i="46"/>
  <c r="AF53" i="46"/>
  <c r="AG53" i="46" s="1"/>
  <c r="Y53" i="46"/>
  <c r="V53" i="46"/>
  <c r="T53" i="46"/>
  <c r="AM53" i="46" s="1"/>
  <c r="AK52" i="46"/>
  <c r="AF52" i="46"/>
  <c r="AG52" i="46" s="1"/>
  <c r="Y52" i="46"/>
  <c r="V52" i="46"/>
  <c r="T52" i="46"/>
  <c r="AM52" i="46" s="1"/>
  <c r="AM51" i="46"/>
  <c r="AK51" i="46"/>
  <c r="AF51" i="46"/>
  <c r="AG51" i="46" s="1"/>
  <c r="Y51" i="46"/>
  <c r="V51" i="46"/>
  <c r="T51" i="46"/>
  <c r="AE51" i="46" s="1"/>
  <c r="AK50" i="46"/>
  <c r="AF50" i="46"/>
  <c r="AG50" i="46" s="1"/>
  <c r="Y50" i="46"/>
  <c r="V50" i="46"/>
  <c r="T50" i="46"/>
  <c r="AE50" i="46" s="1"/>
  <c r="AK49" i="46"/>
  <c r="AF49" i="46"/>
  <c r="AG49" i="46" s="1"/>
  <c r="Y49" i="46"/>
  <c r="V49" i="46"/>
  <c r="T49" i="46"/>
  <c r="AM49" i="46" s="1"/>
  <c r="AK48" i="46"/>
  <c r="AF48" i="46"/>
  <c r="AG48" i="46" s="1"/>
  <c r="Y48" i="46"/>
  <c r="V48" i="46"/>
  <c r="T48" i="46"/>
  <c r="AM48" i="46" s="1"/>
  <c r="AM47" i="46"/>
  <c r="AK47" i="46"/>
  <c r="AF47" i="46"/>
  <c r="AG47" i="46" s="1"/>
  <c r="Y47" i="46"/>
  <c r="V47" i="46"/>
  <c r="T47" i="46"/>
  <c r="AD47" i="46" s="1"/>
  <c r="AK46" i="46"/>
  <c r="AF46" i="46"/>
  <c r="AG46" i="46" s="1"/>
  <c r="Y46" i="46"/>
  <c r="V46" i="46"/>
  <c r="T46" i="46"/>
  <c r="AM46" i="46" s="1"/>
  <c r="AM45" i="46"/>
  <c r="AK45" i="46"/>
  <c r="AF45" i="46"/>
  <c r="AG45" i="46" s="1"/>
  <c r="Y45" i="46"/>
  <c r="V45" i="46"/>
  <c r="T45" i="46"/>
  <c r="AH45" i="46" s="1"/>
  <c r="AI45" i="46" s="1"/>
  <c r="AK44" i="46"/>
  <c r="AF44" i="46"/>
  <c r="AG44" i="46" s="1"/>
  <c r="Y44" i="46"/>
  <c r="V44" i="46"/>
  <c r="T44" i="46"/>
  <c r="AH44" i="46" s="1"/>
  <c r="AI44" i="46" s="1"/>
  <c r="AM43" i="46"/>
  <c r="AK43" i="46"/>
  <c r="AF43" i="46"/>
  <c r="AG43" i="46" s="1"/>
  <c r="Y43" i="46"/>
  <c r="V43" i="46"/>
  <c r="T43" i="46"/>
  <c r="AH43" i="46" s="1"/>
  <c r="AI43" i="46" s="1"/>
  <c r="AK42" i="46"/>
  <c r="AF42" i="46"/>
  <c r="AG42" i="46" s="1"/>
  <c r="Y42" i="46"/>
  <c r="V42" i="46"/>
  <c r="T42" i="46"/>
  <c r="AD42" i="46" s="1"/>
  <c r="AM41" i="46"/>
  <c r="AK41" i="46"/>
  <c r="AF41" i="46"/>
  <c r="AG41" i="46" s="1"/>
  <c r="Y41" i="46"/>
  <c r="V41" i="46"/>
  <c r="T41" i="46"/>
  <c r="AH41" i="46" s="1"/>
  <c r="AI41" i="46" s="1"/>
  <c r="AK40" i="46"/>
  <c r="AF40" i="46"/>
  <c r="AG40" i="46" s="1"/>
  <c r="Y40" i="46"/>
  <c r="V40" i="46"/>
  <c r="T40" i="46"/>
  <c r="AH40" i="46" s="1"/>
  <c r="AI40" i="46" s="1"/>
  <c r="AM39" i="46"/>
  <c r="AK39" i="46"/>
  <c r="AF39" i="46"/>
  <c r="AG39" i="46" s="1"/>
  <c r="Y39" i="46"/>
  <c r="V39" i="46"/>
  <c r="T39" i="46"/>
  <c r="AD39" i="46" s="1"/>
  <c r="AK38" i="46"/>
  <c r="AF38" i="46"/>
  <c r="AG38" i="46" s="1"/>
  <c r="Y38" i="46"/>
  <c r="V38" i="46"/>
  <c r="T38" i="46"/>
  <c r="AH38" i="46" s="1"/>
  <c r="AI38" i="46" s="1"/>
  <c r="AM37" i="46"/>
  <c r="AK37" i="46"/>
  <c r="AF37" i="46"/>
  <c r="AG37" i="46" s="1"/>
  <c r="Y37" i="46"/>
  <c r="V37" i="46"/>
  <c r="T37" i="46"/>
  <c r="AH37" i="46" s="1"/>
  <c r="AI37" i="46" s="1"/>
  <c r="AK36" i="46"/>
  <c r="AF36" i="46"/>
  <c r="AG36" i="46" s="1"/>
  <c r="Y36" i="46"/>
  <c r="V36" i="46"/>
  <c r="T36" i="46"/>
  <c r="AD36" i="46" s="1"/>
  <c r="AM35" i="46"/>
  <c r="AK35" i="46"/>
  <c r="AF35" i="46"/>
  <c r="AG35" i="46" s="1"/>
  <c r="Y35" i="46"/>
  <c r="V35" i="46"/>
  <c r="T35" i="46"/>
  <c r="AH35" i="46" s="1"/>
  <c r="AI35" i="46" s="1"/>
  <c r="AM34" i="46"/>
  <c r="AK34" i="46"/>
  <c r="AF34" i="46"/>
  <c r="AG34" i="46" s="1"/>
  <c r="Y34" i="46"/>
  <c r="V34" i="46"/>
  <c r="T34" i="46"/>
  <c r="AH34" i="46" s="1"/>
  <c r="AI34" i="46" s="1"/>
  <c r="AK33" i="46"/>
  <c r="AF33" i="46"/>
  <c r="AG33" i="46" s="1"/>
  <c r="Y33" i="46"/>
  <c r="V33" i="46"/>
  <c r="T33" i="46"/>
  <c r="AD33" i="46" s="1"/>
  <c r="AM32" i="46"/>
  <c r="AK32" i="46"/>
  <c r="AF32" i="46"/>
  <c r="AG32" i="46" s="1"/>
  <c r="Y32" i="46"/>
  <c r="V32" i="46"/>
  <c r="T32" i="46"/>
  <c r="AH32" i="46" s="1"/>
  <c r="AI32" i="46" s="1"/>
  <c r="AM31" i="46"/>
  <c r="AK31" i="46"/>
  <c r="AF31" i="46"/>
  <c r="AG31" i="46" s="1"/>
  <c r="Y31" i="46"/>
  <c r="V31" i="46"/>
  <c r="T31" i="46"/>
  <c r="AH31" i="46" s="1"/>
  <c r="AI31" i="46" s="1"/>
  <c r="AM30" i="46"/>
  <c r="AK30" i="46"/>
  <c r="AF30" i="46"/>
  <c r="AG30" i="46" s="1"/>
  <c r="Y30" i="46"/>
  <c r="V30" i="46"/>
  <c r="T30" i="46"/>
  <c r="AD30" i="46" s="1"/>
  <c r="AM29" i="46"/>
  <c r="AK29" i="46"/>
  <c r="AF29" i="46"/>
  <c r="AG29" i="46" s="1"/>
  <c r="Y29" i="46"/>
  <c r="V29" i="46"/>
  <c r="T29" i="46"/>
  <c r="AH29" i="46" s="1"/>
  <c r="AI29" i="46" s="1"/>
  <c r="AM28" i="46"/>
  <c r="AK28" i="46"/>
  <c r="AF28" i="46"/>
  <c r="AG28" i="46" s="1"/>
  <c r="Y28" i="46"/>
  <c r="V28" i="46"/>
  <c r="T28" i="46"/>
  <c r="AH28" i="46" s="1"/>
  <c r="AI28" i="46" s="1"/>
  <c r="AM27" i="46"/>
  <c r="AK27" i="46"/>
  <c r="AF27" i="46"/>
  <c r="AG27" i="46" s="1"/>
  <c r="Y27" i="46"/>
  <c r="V27" i="46"/>
  <c r="T27" i="46"/>
  <c r="AD27" i="46" s="1"/>
  <c r="AM26" i="46"/>
  <c r="AK26" i="46"/>
  <c r="AF26" i="46"/>
  <c r="AG26" i="46" s="1"/>
  <c r="Y26" i="46"/>
  <c r="V26" i="46"/>
  <c r="T26" i="46"/>
  <c r="AH26" i="46" s="1"/>
  <c r="AI26" i="46" s="1"/>
  <c r="AK25" i="46"/>
  <c r="AF25" i="46"/>
  <c r="AG25" i="46" s="1"/>
  <c r="Y25" i="46"/>
  <c r="V25" i="46"/>
  <c r="T25" i="46"/>
  <c r="AH25" i="46" s="1"/>
  <c r="AI25" i="46" s="1"/>
  <c r="AK24" i="46"/>
  <c r="AF24" i="46"/>
  <c r="AG24" i="46" s="1"/>
  <c r="Y24" i="46"/>
  <c r="V24" i="46"/>
  <c r="T24" i="46"/>
  <c r="AD24" i="46" s="1"/>
  <c r="AK23" i="46"/>
  <c r="AF23" i="46"/>
  <c r="AG23" i="46" s="1"/>
  <c r="Y23" i="46"/>
  <c r="V23" i="46"/>
  <c r="T23" i="46"/>
  <c r="AH23" i="46" s="1"/>
  <c r="AI23" i="46" s="1"/>
  <c r="AK22" i="46"/>
  <c r="AF22" i="46"/>
  <c r="AG22" i="46" s="1"/>
  <c r="Y22" i="46"/>
  <c r="V22" i="46"/>
  <c r="T22" i="46"/>
  <c r="AH22" i="46" s="1"/>
  <c r="AI22" i="46" s="1"/>
  <c r="AK21" i="46"/>
  <c r="AF21" i="46"/>
  <c r="AG21" i="46" s="1"/>
  <c r="Y21" i="46"/>
  <c r="V21" i="46"/>
  <c r="T21" i="46"/>
  <c r="AD21" i="46" s="1"/>
  <c r="AM20" i="46"/>
  <c r="AK20" i="46"/>
  <c r="AF20" i="46"/>
  <c r="AG20" i="46" s="1"/>
  <c r="Y20" i="46"/>
  <c r="V20" i="46"/>
  <c r="T20" i="46"/>
  <c r="AH20" i="46" s="1"/>
  <c r="AI20" i="46" s="1"/>
  <c r="AK19" i="46"/>
  <c r="AF19" i="46"/>
  <c r="AG19" i="46" s="1"/>
  <c r="Y19" i="46"/>
  <c r="V19" i="46"/>
  <c r="T19" i="46"/>
  <c r="AH19" i="46" s="1"/>
  <c r="AI19" i="46" s="1"/>
  <c r="AK18" i="46"/>
  <c r="AF18" i="46"/>
  <c r="AG18" i="46" s="1"/>
  <c r="Y18" i="46"/>
  <c r="V18" i="46"/>
  <c r="T18" i="46"/>
  <c r="AD18" i="46" s="1"/>
  <c r="AM17" i="46"/>
  <c r="AK17" i="46"/>
  <c r="AF17" i="46"/>
  <c r="AG17" i="46" s="1"/>
  <c r="Y17" i="46"/>
  <c r="V17" i="46"/>
  <c r="T17" i="46"/>
  <c r="AH17" i="46" s="1"/>
  <c r="AI17" i="46" s="1"/>
  <c r="AK16" i="46"/>
  <c r="AF16" i="46"/>
  <c r="AG16" i="46" s="1"/>
  <c r="Y16" i="46"/>
  <c r="V16" i="46"/>
  <c r="T16" i="46"/>
  <c r="AM15" i="46"/>
  <c r="AK15" i="46"/>
  <c r="AF15" i="46"/>
  <c r="AG15" i="46" s="1"/>
  <c r="Y15" i="46"/>
  <c r="V15" i="46"/>
  <c r="T15" i="46"/>
  <c r="AE15" i="46" s="1"/>
  <c r="AK14" i="46"/>
  <c r="AF14" i="46"/>
  <c r="AG14" i="46" s="1"/>
  <c r="Y14" i="46"/>
  <c r="V14" i="46"/>
  <c r="T14" i="46"/>
  <c r="AM13" i="46"/>
  <c r="AK13" i="46"/>
  <c r="AF13" i="46"/>
  <c r="AG13" i="46" s="1"/>
  <c r="Y13" i="46"/>
  <c r="V13" i="46"/>
  <c r="T13" i="46"/>
  <c r="AH13" i="46" s="1"/>
  <c r="AI13" i="46" s="1"/>
  <c r="AK12" i="46"/>
  <c r="AF12" i="46"/>
  <c r="AG12" i="46" s="1"/>
  <c r="Y12" i="46"/>
  <c r="V12" i="46"/>
  <c r="T12" i="46"/>
  <c r="A12" i="46"/>
  <c r="AK11" i="46"/>
  <c r="AF11" i="46"/>
  <c r="AG11" i="46" s="1"/>
  <c r="Y11" i="46"/>
  <c r="V11" i="46"/>
  <c r="T11" i="46"/>
  <c r="AH11" i="46" s="1"/>
  <c r="AI11" i="46" s="1"/>
  <c r="AK10" i="46"/>
  <c r="AF10" i="46"/>
  <c r="AG10" i="46" s="1"/>
  <c r="Y10" i="46"/>
  <c r="V10" i="46"/>
  <c r="T10" i="46"/>
  <c r="AH10" i="46" s="1"/>
  <c r="AI10" i="46" s="1"/>
  <c r="A10" i="46"/>
  <c r="U82" i="46" s="1"/>
  <c r="AK9" i="46"/>
  <c r="AF9" i="46"/>
  <c r="AG9" i="46" s="1"/>
  <c r="Y9" i="46"/>
  <c r="V9" i="46"/>
  <c r="T9" i="46"/>
  <c r="AH9" i="46" s="1"/>
  <c r="AI9" i="46" s="1"/>
  <c r="AK8" i="46"/>
  <c r="AF8" i="46"/>
  <c r="AG8" i="46" s="1"/>
  <c r="Y8" i="46"/>
  <c r="V8" i="46"/>
  <c r="T8" i="46"/>
  <c r="AD8" i="46" s="1"/>
  <c r="AK7" i="46"/>
  <c r="AF7" i="46"/>
  <c r="AG7" i="46" s="1"/>
  <c r="Y7" i="46"/>
  <c r="V7" i="46"/>
  <c r="T7" i="46"/>
  <c r="AH7" i="46" s="1"/>
  <c r="AI7" i="46" s="1"/>
  <c r="AK6" i="46"/>
  <c r="AF6" i="46"/>
  <c r="AG6" i="46" s="1"/>
  <c r="Y6" i="46"/>
  <c r="V6" i="46"/>
  <c r="T6" i="46"/>
  <c r="AH6" i="46" s="1"/>
  <c r="AI6" i="46" s="1"/>
  <c r="A6" i="46"/>
  <c r="AK5" i="46"/>
  <c r="AF5" i="46"/>
  <c r="AG5" i="46" s="1"/>
  <c r="Y5" i="46"/>
  <c r="V5" i="46"/>
  <c r="T5" i="46"/>
  <c r="AH5" i="46" s="1"/>
  <c r="AI5" i="46" s="1"/>
  <c r="F1" i="46"/>
  <c r="AM24" i="45"/>
  <c r="AK24" i="45"/>
  <c r="AF24" i="45"/>
  <c r="AG24" i="45" s="1"/>
  <c r="Y24" i="45"/>
  <c r="V24" i="45"/>
  <c r="T24" i="45"/>
  <c r="AM23" i="45"/>
  <c r="AK23" i="45"/>
  <c r="AH23" i="45"/>
  <c r="AI23" i="45" s="1"/>
  <c r="AF23" i="45"/>
  <c r="AG23" i="45" s="1"/>
  <c r="AD23" i="45"/>
  <c r="Y23" i="45"/>
  <c r="V23" i="45"/>
  <c r="T23" i="45"/>
  <c r="AE23" i="45" s="1"/>
  <c r="AM22" i="45"/>
  <c r="AK22" i="45"/>
  <c r="AH22" i="45"/>
  <c r="AI22" i="45" s="1"/>
  <c r="AF22" i="45"/>
  <c r="AG22" i="45" s="1"/>
  <c r="AD22" i="45"/>
  <c r="Y22" i="45"/>
  <c r="V22" i="45"/>
  <c r="T22" i="45"/>
  <c r="AE22" i="45" s="1"/>
  <c r="AM21" i="45"/>
  <c r="AK21" i="45"/>
  <c r="AF21" i="45"/>
  <c r="AG21" i="45" s="1"/>
  <c r="Y21" i="45"/>
  <c r="V21" i="45"/>
  <c r="T21" i="45"/>
  <c r="AH21" i="45" s="1"/>
  <c r="AI21" i="45" s="1"/>
  <c r="AM20" i="45"/>
  <c r="AK20" i="45"/>
  <c r="AF20" i="45"/>
  <c r="AG20" i="45" s="1"/>
  <c r="AE20" i="45"/>
  <c r="Y20" i="45"/>
  <c r="V20" i="45"/>
  <c r="T20" i="45"/>
  <c r="AM19" i="45"/>
  <c r="AK19" i="45"/>
  <c r="AH19" i="45"/>
  <c r="AI19" i="45" s="1"/>
  <c r="AG19" i="45"/>
  <c r="AF19" i="45"/>
  <c r="AD19" i="45"/>
  <c r="Y19" i="45"/>
  <c r="V19" i="45"/>
  <c r="T19" i="45"/>
  <c r="AE19" i="45" s="1"/>
  <c r="AM18" i="45"/>
  <c r="AK18" i="45"/>
  <c r="AF18" i="45"/>
  <c r="AG18" i="45" s="1"/>
  <c r="Y18" i="45"/>
  <c r="V18" i="45"/>
  <c r="T18" i="45"/>
  <c r="AH18" i="45" s="1"/>
  <c r="AI18" i="45" s="1"/>
  <c r="AM17" i="45"/>
  <c r="AK17" i="45"/>
  <c r="AF17" i="45"/>
  <c r="AG17" i="45" s="1"/>
  <c r="Y17" i="45"/>
  <c r="V17" i="45"/>
  <c r="T17" i="45"/>
  <c r="AE17" i="45" s="1"/>
  <c r="AM16" i="45"/>
  <c r="AK16" i="45"/>
  <c r="AF16" i="45"/>
  <c r="AG16" i="45" s="1"/>
  <c r="Y16" i="45"/>
  <c r="V16" i="45"/>
  <c r="T16" i="45"/>
  <c r="AH16" i="45" s="1"/>
  <c r="AI16" i="45" s="1"/>
  <c r="AM15" i="45"/>
  <c r="AK15" i="45"/>
  <c r="AF15" i="45"/>
  <c r="AG15" i="45" s="1"/>
  <c r="Y15" i="45"/>
  <c r="V15" i="45"/>
  <c r="T15" i="45"/>
  <c r="AM14" i="45"/>
  <c r="AK14" i="45"/>
  <c r="AF14" i="45"/>
  <c r="AG14" i="45" s="1"/>
  <c r="Y14" i="45"/>
  <c r="V14" i="45"/>
  <c r="T14" i="45"/>
  <c r="AM13" i="45"/>
  <c r="AK13" i="45"/>
  <c r="AH13" i="45"/>
  <c r="AI13" i="45" s="1"/>
  <c r="AF13" i="45"/>
  <c r="AG13" i="45" s="1"/>
  <c r="AD13" i="45"/>
  <c r="Y13" i="45"/>
  <c r="V13" i="45"/>
  <c r="T13" i="45"/>
  <c r="AE13" i="45" s="1"/>
  <c r="AM12" i="45"/>
  <c r="AK12" i="45"/>
  <c r="AF12" i="45"/>
  <c r="AG12" i="45" s="1"/>
  <c r="Y12" i="45"/>
  <c r="V12" i="45"/>
  <c r="T12" i="45"/>
  <c r="A12" i="45"/>
  <c r="AM11" i="45"/>
  <c r="AK11" i="45"/>
  <c r="AH11" i="45"/>
  <c r="AI11" i="45" s="1"/>
  <c r="AF11" i="45"/>
  <c r="AG11" i="45" s="1"/>
  <c r="AD11" i="45"/>
  <c r="Y11" i="45"/>
  <c r="V11" i="45"/>
  <c r="T11" i="45"/>
  <c r="AE11" i="45" s="1"/>
  <c r="AM10" i="45"/>
  <c r="AK10" i="45"/>
  <c r="AF10" i="45"/>
  <c r="AG10" i="45" s="1"/>
  <c r="AD10" i="45"/>
  <c r="Y10" i="45"/>
  <c r="V10" i="45"/>
  <c r="T10" i="45"/>
  <c r="AH10" i="45" s="1"/>
  <c r="AI10" i="45" s="1"/>
  <c r="A10" i="45"/>
  <c r="AM9" i="45"/>
  <c r="AK9" i="45"/>
  <c r="AF9" i="45"/>
  <c r="AG9" i="45" s="1"/>
  <c r="Y9" i="45"/>
  <c r="V9" i="45"/>
  <c r="T9" i="45"/>
  <c r="AE9" i="45" s="1"/>
  <c r="AM8" i="45"/>
  <c r="AK8" i="45"/>
  <c r="AF8" i="45"/>
  <c r="AG8" i="45" s="1"/>
  <c r="AD8" i="45"/>
  <c r="Y8" i="45"/>
  <c r="V8" i="45"/>
  <c r="T8" i="45"/>
  <c r="AH8" i="45" s="1"/>
  <c r="AI8" i="45" s="1"/>
  <c r="AM7" i="45"/>
  <c r="AK7" i="45"/>
  <c r="AH7" i="45"/>
  <c r="AI7" i="45" s="1"/>
  <c r="AF7" i="45"/>
  <c r="AG7" i="45" s="1"/>
  <c r="AD7" i="45"/>
  <c r="AN7" i="45" s="1"/>
  <c r="Y7" i="45"/>
  <c r="V7" i="45"/>
  <c r="T7" i="45"/>
  <c r="AM6" i="45"/>
  <c r="AK6" i="45"/>
  <c r="AF6" i="45"/>
  <c r="AG6" i="45" s="1"/>
  <c r="Y6" i="45"/>
  <c r="V6" i="45"/>
  <c r="T6" i="45"/>
  <c r="AD6" i="45" s="1"/>
  <c r="A6" i="45"/>
  <c r="AK5" i="45"/>
  <c r="AF5" i="45"/>
  <c r="AG5" i="45" s="1"/>
  <c r="Y5" i="45"/>
  <c r="V5" i="45"/>
  <c r="T5" i="45"/>
  <c r="AH5" i="45" s="1"/>
  <c r="AI5" i="45" s="1"/>
  <c r="F1" i="45"/>
  <c r="AM24" i="44"/>
  <c r="AK24" i="44"/>
  <c r="AH24" i="44"/>
  <c r="AI24" i="44" s="1"/>
  <c r="AF24" i="44"/>
  <c r="AG24" i="44" s="1"/>
  <c r="AD24" i="44"/>
  <c r="Y24" i="44"/>
  <c r="V24" i="44"/>
  <c r="T24" i="44"/>
  <c r="AE24" i="44" s="1"/>
  <c r="AM23" i="44"/>
  <c r="AK23" i="44"/>
  <c r="AF23" i="44"/>
  <c r="AG23" i="44" s="1"/>
  <c r="Y23" i="44"/>
  <c r="V23" i="44"/>
  <c r="T23" i="44"/>
  <c r="AH23" i="44" s="1"/>
  <c r="AI23" i="44" s="1"/>
  <c r="AM22" i="44"/>
  <c r="AK22" i="44"/>
  <c r="AF22" i="44"/>
  <c r="AG22" i="44" s="1"/>
  <c r="AE22" i="44"/>
  <c r="Y22" i="44"/>
  <c r="V22" i="44"/>
  <c r="T22" i="44"/>
  <c r="AM21" i="44"/>
  <c r="AK21" i="44"/>
  <c r="AH21" i="44"/>
  <c r="AI21" i="44" s="1"/>
  <c r="AF21" i="44"/>
  <c r="AG21" i="44" s="1"/>
  <c r="AL21" i="44" s="1"/>
  <c r="AD21" i="44"/>
  <c r="Y21" i="44"/>
  <c r="V21" i="44"/>
  <c r="T21" i="44"/>
  <c r="AE21" i="44" s="1"/>
  <c r="AM20" i="44"/>
  <c r="AK20" i="44"/>
  <c r="AH20" i="44"/>
  <c r="AI20" i="44" s="1"/>
  <c r="AF20" i="44"/>
  <c r="AG20" i="44" s="1"/>
  <c r="AD20" i="44"/>
  <c r="Y20" i="44"/>
  <c r="V20" i="44"/>
  <c r="T20" i="44"/>
  <c r="AE20" i="44" s="1"/>
  <c r="AM19" i="44"/>
  <c r="AK19" i="44"/>
  <c r="AF19" i="44"/>
  <c r="AG19" i="44" s="1"/>
  <c r="Y19" i="44"/>
  <c r="V19" i="44"/>
  <c r="T19" i="44"/>
  <c r="AE19" i="44" s="1"/>
  <c r="AK18" i="44"/>
  <c r="AF18" i="44"/>
  <c r="AG18" i="44" s="1"/>
  <c r="Y18" i="44"/>
  <c r="V18" i="44"/>
  <c r="T18" i="44"/>
  <c r="AE18" i="44" s="1"/>
  <c r="AK17" i="44"/>
  <c r="AF17" i="44"/>
  <c r="AG17" i="44" s="1"/>
  <c r="Y17" i="44"/>
  <c r="V17" i="44"/>
  <c r="T17" i="44"/>
  <c r="AM17" i="44" s="1"/>
  <c r="AM16" i="44"/>
  <c r="AK16" i="44"/>
  <c r="AF16" i="44"/>
  <c r="AG16" i="44" s="1"/>
  <c r="Y16" i="44"/>
  <c r="V16" i="44"/>
  <c r="T16" i="44"/>
  <c r="AH16" i="44" s="1"/>
  <c r="AI16" i="44" s="1"/>
  <c r="AM15" i="44"/>
  <c r="AK15" i="44"/>
  <c r="AF15" i="44"/>
  <c r="AG15" i="44" s="1"/>
  <c r="Y15" i="44"/>
  <c r="V15" i="44"/>
  <c r="T15" i="44"/>
  <c r="AE15" i="44" s="1"/>
  <c r="AK14" i="44"/>
  <c r="AF14" i="44"/>
  <c r="AG14" i="44" s="1"/>
  <c r="Y14" i="44"/>
  <c r="V14" i="44"/>
  <c r="T14" i="44"/>
  <c r="AM14" i="44" s="1"/>
  <c r="AM13" i="44"/>
  <c r="AK13" i="44"/>
  <c r="AF13" i="44"/>
  <c r="AG13" i="44" s="1"/>
  <c r="Y13" i="44"/>
  <c r="V13" i="44"/>
  <c r="T13" i="44"/>
  <c r="AH13" i="44" s="1"/>
  <c r="AI13" i="44" s="1"/>
  <c r="AK12" i="44"/>
  <c r="AF12" i="44"/>
  <c r="AG12" i="44" s="1"/>
  <c r="Y12" i="44"/>
  <c r="V12" i="44"/>
  <c r="T12" i="44"/>
  <c r="AH12" i="44" s="1"/>
  <c r="AI12" i="44" s="1"/>
  <c r="A12" i="44"/>
  <c r="J12" i="67" s="1"/>
  <c r="AM11" i="44"/>
  <c r="AK11" i="44"/>
  <c r="AF11" i="44"/>
  <c r="AG11" i="44" s="1"/>
  <c r="Y11" i="44"/>
  <c r="V11" i="44"/>
  <c r="T11" i="44"/>
  <c r="AE11" i="44" s="1"/>
  <c r="AK10" i="44"/>
  <c r="AF10" i="44"/>
  <c r="AG10" i="44" s="1"/>
  <c r="Y10" i="44"/>
  <c r="V10" i="44"/>
  <c r="T10" i="44"/>
  <c r="AE10" i="44" s="1"/>
  <c r="A10" i="44"/>
  <c r="U24" i="44" s="1"/>
  <c r="AK9" i="44"/>
  <c r="AF9" i="44"/>
  <c r="AG9" i="44" s="1"/>
  <c r="Y9" i="44"/>
  <c r="V9" i="44"/>
  <c r="T9" i="44"/>
  <c r="AD9" i="44" s="1"/>
  <c r="AK8" i="44"/>
  <c r="AF8" i="44"/>
  <c r="AG8" i="44" s="1"/>
  <c r="Y8" i="44"/>
  <c r="V8" i="44"/>
  <c r="T8" i="44"/>
  <c r="AH8" i="44" s="1"/>
  <c r="AI8" i="44" s="1"/>
  <c r="AK7" i="44"/>
  <c r="AF7" i="44"/>
  <c r="AG7" i="44" s="1"/>
  <c r="Y7" i="44"/>
  <c r="V7" i="44"/>
  <c r="T7" i="44"/>
  <c r="AH7" i="44" s="1"/>
  <c r="AI7" i="44" s="1"/>
  <c r="AK6" i="44"/>
  <c r="AF6" i="44"/>
  <c r="AG6" i="44" s="1"/>
  <c r="Y6" i="44"/>
  <c r="V6" i="44"/>
  <c r="T6" i="44"/>
  <c r="AH6" i="44" s="1"/>
  <c r="AI6" i="44" s="1"/>
  <c r="A6" i="44"/>
  <c r="AK5" i="44"/>
  <c r="AF5" i="44"/>
  <c r="AG5" i="44" s="1"/>
  <c r="Y5" i="44"/>
  <c r="V5" i="44"/>
  <c r="T5" i="44"/>
  <c r="AH5" i="44" s="1"/>
  <c r="AI5" i="44" s="1"/>
  <c r="F1" i="44"/>
  <c r="AM24" i="43"/>
  <c r="AK24" i="43"/>
  <c r="AH24" i="43"/>
  <c r="AI24" i="43" s="1"/>
  <c r="AF24" i="43"/>
  <c r="AG24" i="43" s="1"/>
  <c r="AJ24" i="43" s="1"/>
  <c r="AD24" i="43"/>
  <c r="Y24" i="43"/>
  <c r="V24" i="43"/>
  <c r="T24" i="43"/>
  <c r="AE24" i="43" s="1"/>
  <c r="AM23" i="43"/>
  <c r="AK23" i="43"/>
  <c r="AH23" i="43"/>
  <c r="AI23" i="43" s="1"/>
  <c r="AF23" i="43"/>
  <c r="AG23" i="43" s="1"/>
  <c r="AD23" i="43"/>
  <c r="Y23" i="43"/>
  <c r="V23" i="43"/>
  <c r="T23" i="43"/>
  <c r="AE23" i="43" s="1"/>
  <c r="AM22" i="43"/>
  <c r="AK22" i="43"/>
  <c r="AF22" i="43"/>
  <c r="AG22" i="43" s="1"/>
  <c r="Y22" i="43"/>
  <c r="V22" i="43"/>
  <c r="T22" i="43"/>
  <c r="AH22" i="43" s="1"/>
  <c r="AI22" i="43" s="1"/>
  <c r="AM21" i="43"/>
  <c r="AK21" i="43"/>
  <c r="AF21" i="43"/>
  <c r="AG21" i="43" s="1"/>
  <c r="AE21" i="43"/>
  <c r="Y21" i="43"/>
  <c r="V21" i="43"/>
  <c r="T21" i="43"/>
  <c r="AM20" i="43"/>
  <c r="AK20" i="43"/>
  <c r="AF20" i="43"/>
  <c r="AG20" i="43" s="1"/>
  <c r="Y20" i="43"/>
  <c r="V20" i="43"/>
  <c r="T20" i="43"/>
  <c r="AH20" i="43" s="1"/>
  <c r="AI20" i="43" s="1"/>
  <c r="A20" i="43"/>
  <c r="O11" i="67" s="1"/>
  <c r="R11" i="67" s="1"/>
  <c r="AM19" i="43"/>
  <c r="AK19" i="43"/>
  <c r="AF19" i="43"/>
  <c r="AG19" i="43" s="1"/>
  <c r="Y19" i="43"/>
  <c r="V19" i="43"/>
  <c r="T19" i="43"/>
  <c r="AD19" i="43" s="1"/>
  <c r="AM18" i="43"/>
  <c r="AK18" i="43"/>
  <c r="AF18" i="43"/>
  <c r="AG18" i="43" s="1"/>
  <c r="Y18" i="43"/>
  <c r="V18" i="43"/>
  <c r="T18" i="43"/>
  <c r="AE18" i="43" s="1"/>
  <c r="A18" i="43"/>
  <c r="AM17" i="43"/>
  <c r="AK17" i="43"/>
  <c r="AF17" i="43"/>
  <c r="AG17" i="43" s="1"/>
  <c r="Y17" i="43"/>
  <c r="V17" i="43"/>
  <c r="T17" i="43"/>
  <c r="AH17" i="43" s="1"/>
  <c r="AI17" i="43" s="1"/>
  <c r="AM16" i="43"/>
  <c r="AK16" i="43"/>
  <c r="AF16" i="43"/>
  <c r="AG16" i="43" s="1"/>
  <c r="Y16" i="43"/>
  <c r="V16" i="43"/>
  <c r="T16" i="43"/>
  <c r="AH16" i="43" s="1"/>
  <c r="AI16" i="43" s="1"/>
  <c r="AM15" i="43"/>
  <c r="AK15" i="43"/>
  <c r="AF15" i="43"/>
  <c r="AG15" i="43" s="1"/>
  <c r="Y15" i="43"/>
  <c r="V15" i="43"/>
  <c r="T15" i="43"/>
  <c r="AH15" i="43" s="1"/>
  <c r="AI15" i="43" s="1"/>
  <c r="AM14" i="43"/>
  <c r="AK14" i="43"/>
  <c r="AF14" i="43"/>
  <c r="AG14" i="43" s="1"/>
  <c r="Y14" i="43"/>
  <c r="V14" i="43"/>
  <c r="T14" i="43"/>
  <c r="AD14" i="43" s="1"/>
  <c r="AM13" i="43"/>
  <c r="AK13" i="43"/>
  <c r="AF13" i="43"/>
  <c r="AG13" i="43" s="1"/>
  <c r="Y13" i="43"/>
  <c r="V13" i="43"/>
  <c r="T13" i="43"/>
  <c r="AD13" i="43" s="1"/>
  <c r="AM12" i="43"/>
  <c r="AK12" i="43"/>
  <c r="AF12" i="43"/>
  <c r="AG12" i="43" s="1"/>
  <c r="AE12" i="43"/>
  <c r="Y12" i="43"/>
  <c r="V12" i="43"/>
  <c r="T12" i="43"/>
  <c r="AD12" i="43" s="1"/>
  <c r="A12" i="43"/>
  <c r="J11" i="67" s="1"/>
  <c r="AK11" i="43"/>
  <c r="AF11" i="43"/>
  <c r="AG11" i="43" s="1"/>
  <c r="Y11" i="43"/>
  <c r="V11" i="43"/>
  <c r="T11" i="43"/>
  <c r="AE11" i="43" s="1"/>
  <c r="AM10" i="43"/>
  <c r="AK10" i="43"/>
  <c r="AF10" i="43"/>
  <c r="AG10" i="43" s="1"/>
  <c r="AD10" i="43"/>
  <c r="Y10" i="43"/>
  <c r="V10" i="43"/>
  <c r="T10" i="43"/>
  <c r="AH10" i="43" s="1"/>
  <c r="AI10" i="43" s="1"/>
  <c r="A10" i="43"/>
  <c r="W18" i="43" s="1"/>
  <c r="X18" i="43" s="1"/>
  <c r="AK9" i="43"/>
  <c r="AF9" i="43"/>
  <c r="AG9" i="43" s="1"/>
  <c r="Y9" i="43"/>
  <c r="V9" i="43"/>
  <c r="T9" i="43"/>
  <c r="AE9" i="43" s="1"/>
  <c r="AM8" i="43"/>
  <c r="AK8" i="43"/>
  <c r="AF8" i="43"/>
  <c r="AG8" i="43" s="1"/>
  <c r="Y8" i="43"/>
  <c r="V8" i="43"/>
  <c r="T8" i="43"/>
  <c r="AH8" i="43" s="1"/>
  <c r="AI8" i="43" s="1"/>
  <c r="AK7" i="43"/>
  <c r="AF7" i="43"/>
  <c r="AG7" i="43" s="1"/>
  <c r="Y7" i="43"/>
  <c r="V7" i="43"/>
  <c r="T7" i="43"/>
  <c r="AH7" i="43" s="1"/>
  <c r="AI7" i="43" s="1"/>
  <c r="AK6" i="43"/>
  <c r="AF6" i="43"/>
  <c r="AG6" i="43" s="1"/>
  <c r="Y6" i="43"/>
  <c r="V6" i="43"/>
  <c r="T6" i="43"/>
  <c r="AH6" i="43" s="1"/>
  <c r="AI6" i="43" s="1"/>
  <c r="AK5" i="43"/>
  <c r="AF5" i="43"/>
  <c r="AG5" i="43" s="1"/>
  <c r="Y5" i="43"/>
  <c r="V5" i="43"/>
  <c r="T5" i="43"/>
  <c r="AD5" i="43" s="1"/>
  <c r="F1" i="43"/>
  <c r="AM24" i="42"/>
  <c r="AK24" i="42"/>
  <c r="AF24" i="42"/>
  <c r="AG24" i="42" s="1"/>
  <c r="AE24" i="42"/>
  <c r="AD24" i="42"/>
  <c r="Y24" i="42"/>
  <c r="V24" i="42"/>
  <c r="T24" i="42"/>
  <c r="AH24" i="42" s="1"/>
  <c r="AI24" i="42" s="1"/>
  <c r="AM23" i="42"/>
  <c r="AK23" i="42"/>
  <c r="AF23" i="42"/>
  <c r="AG23" i="42" s="1"/>
  <c r="AE23" i="42"/>
  <c r="AD23" i="42"/>
  <c r="Y23" i="42"/>
  <c r="V23" i="42"/>
  <c r="T23" i="42"/>
  <c r="AH23" i="42" s="1"/>
  <c r="AI23" i="42" s="1"/>
  <c r="AM22" i="42"/>
  <c r="AK22" i="42"/>
  <c r="AI22" i="42"/>
  <c r="AF22" i="42"/>
  <c r="AG22" i="42" s="1"/>
  <c r="AE22" i="42"/>
  <c r="AD22" i="42"/>
  <c r="Y22" i="42"/>
  <c r="V22" i="42"/>
  <c r="T22" i="42"/>
  <c r="AH22" i="42" s="1"/>
  <c r="AM21" i="42"/>
  <c r="AK21" i="42"/>
  <c r="AF21" i="42"/>
  <c r="AG21" i="42" s="1"/>
  <c r="Y21" i="42"/>
  <c r="V21" i="42"/>
  <c r="T21" i="42"/>
  <c r="AE21" i="42" s="1"/>
  <c r="AM20" i="42"/>
  <c r="AK20" i="42"/>
  <c r="AH20" i="42"/>
  <c r="AI20" i="42" s="1"/>
  <c r="AF20" i="42"/>
  <c r="AG20" i="42" s="1"/>
  <c r="Y20" i="42"/>
  <c r="V20" i="42"/>
  <c r="T20" i="42"/>
  <c r="AE20" i="42" s="1"/>
  <c r="AM19" i="42"/>
  <c r="AK19" i="42"/>
  <c r="AF19" i="42"/>
  <c r="AG19" i="42" s="1"/>
  <c r="Y19" i="42"/>
  <c r="V19" i="42"/>
  <c r="T19" i="42"/>
  <c r="AE19" i="42" s="1"/>
  <c r="AM18" i="42"/>
  <c r="AK18" i="42"/>
  <c r="AF18" i="42"/>
  <c r="AG18" i="42" s="1"/>
  <c r="Y18" i="42"/>
  <c r="V18" i="42"/>
  <c r="T18" i="42"/>
  <c r="AM17" i="42"/>
  <c r="AK17" i="42"/>
  <c r="AF17" i="42"/>
  <c r="AG17" i="42" s="1"/>
  <c r="Y17" i="42"/>
  <c r="V17" i="42"/>
  <c r="T17" i="42"/>
  <c r="AM16" i="42"/>
  <c r="AK16" i="42"/>
  <c r="AF16" i="42"/>
  <c r="AG16" i="42" s="1"/>
  <c r="Y16" i="42"/>
  <c r="V16" i="42"/>
  <c r="T16" i="42"/>
  <c r="AM15" i="42"/>
  <c r="AK15" i="42"/>
  <c r="AH15" i="42"/>
  <c r="AI15" i="42" s="1"/>
  <c r="AF15" i="42"/>
  <c r="AG15" i="42" s="1"/>
  <c r="Y15" i="42"/>
  <c r="V15" i="42"/>
  <c r="T15" i="42"/>
  <c r="AM14" i="42"/>
  <c r="AK14" i="42"/>
  <c r="AF14" i="42"/>
  <c r="AG14" i="42" s="1"/>
  <c r="AE14" i="42"/>
  <c r="Y14" i="42"/>
  <c r="V14" i="42"/>
  <c r="T14" i="42"/>
  <c r="AD14" i="42" s="1"/>
  <c r="AM13" i="42"/>
  <c r="AK13" i="42"/>
  <c r="AF13" i="42"/>
  <c r="AG13" i="42" s="1"/>
  <c r="AE13" i="42"/>
  <c r="Y13" i="42"/>
  <c r="V13" i="42"/>
  <c r="T13" i="42"/>
  <c r="AD13" i="42" s="1"/>
  <c r="AM12" i="42"/>
  <c r="AK12" i="42"/>
  <c r="AG12" i="42"/>
  <c r="AF12" i="42"/>
  <c r="Y12" i="42"/>
  <c r="V12" i="42"/>
  <c r="T12" i="42"/>
  <c r="AE12" i="42" s="1"/>
  <c r="A12" i="42"/>
  <c r="AM11" i="42"/>
  <c r="AK11" i="42"/>
  <c r="AF11" i="42"/>
  <c r="AG11" i="42" s="1"/>
  <c r="Y11" i="42"/>
  <c r="V11" i="42"/>
  <c r="T11" i="42"/>
  <c r="AE11" i="42" s="1"/>
  <c r="AM10" i="42"/>
  <c r="AK10" i="42"/>
  <c r="AF10" i="42"/>
  <c r="AG10" i="42" s="1"/>
  <c r="Y10" i="42"/>
  <c r="V10" i="42"/>
  <c r="T10" i="42"/>
  <c r="A10" i="42"/>
  <c r="AM9" i="42"/>
  <c r="AK9" i="42"/>
  <c r="AH9" i="42"/>
  <c r="AI9" i="42" s="1"/>
  <c r="AG9" i="42"/>
  <c r="AF9" i="42"/>
  <c r="Y9" i="42"/>
  <c r="V9" i="42"/>
  <c r="T9" i="42"/>
  <c r="AE9" i="42" s="1"/>
  <c r="AM8" i="42"/>
  <c r="AK8" i="42"/>
  <c r="AF8" i="42"/>
  <c r="AG8" i="42" s="1"/>
  <c r="Y8" i="42"/>
  <c r="V8" i="42"/>
  <c r="T8" i="42"/>
  <c r="AD8" i="42" s="1"/>
  <c r="A8" i="42"/>
  <c r="AM7" i="42"/>
  <c r="AK7" i="42"/>
  <c r="AH7" i="42"/>
  <c r="AI7" i="42" s="1"/>
  <c r="AG7" i="42"/>
  <c r="AF7" i="42"/>
  <c r="Y7" i="42"/>
  <c r="V7" i="42"/>
  <c r="T7" i="42"/>
  <c r="AD7" i="42" s="1"/>
  <c r="AM6" i="42"/>
  <c r="AK6" i="42"/>
  <c r="AH6" i="42"/>
  <c r="AI6" i="42" s="1"/>
  <c r="AF6" i="42"/>
  <c r="AG6" i="42" s="1"/>
  <c r="AD6" i="42"/>
  <c r="Y6" i="42"/>
  <c r="V6" i="42"/>
  <c r="T6" i="42"/>
  <c r="A6" i="42"/>
  <c r="AM5" i="42"/>
  <c r="AK5" i="42"/>
  <c r="AF5" i="42"/>
  <c r="AG5" i="42" s="1"/>
  <c r="Y5" i="42"/>
  <c r="A14" i="42" s="1"/>
  <c r="V5" i="42"/>
  <c r="T5" i="42"/>
  <c r="AH5" i="42" s="1"/>
  <c r="AI5" i="42" s="1"/>
  <c r="F1" i="42"/>
  <c r="AM24" i="41"/>
  <c r="AK24" i="41"/>
  <c r="AH24" i="41"/>
  <c r="AI24" i="41" s="1"/>
  <c r="AF24" i="41"/>
  <c r="AG24" i="41" s="1"/>
  <c r="Y24" i="41"/>
  <c r="V24" i="41"/>
  <c r="U24" i="41"/>
  <c r="T24" i="41"/>
  <c r="AE24" i="41" s="1"/>
  <c r="AM23" i="41"/>
  <c r="AK23" i="41"/>
  <c r="AH23" i="41"/>
  <c r="AI23" i="41" s="1"/>
  <c r="AF23" i="41"/>
  <c r="AG23" i="41" s="1"/>
  <c r="Y23" i="41"/>
  <c r="V23" i="41"/>
  <c r="T23" i="41"/>
  <c r="AM22" i="41"/>
  <c r="AK22" i="41"/>
  <c r="AF22" i="41"/>
  <c r="AG22" i="41" s="1"/>
  <c r="AE22" i="41"/>
  <c r="Y22" i="41"/>
  <c r="V22" i="41"/>
  <c r="T22" i="41"/>
  <c r="AD22" i="41" s="1"/>
  <c r="AM21" i="41"/>
  <c r="AK21" i="41"/>
  <c r="AF21" i="41"/>
  <c r="AG21" i="41" s="1"/>
  <c r="AE21" i="41"/>
  <c r="AD21" i="41"/>
  <c r="Y21" i="41"/>
  <c r="V21" i="41"/>
  <c r="T21" i="41"/>
  <c r="AH21" i="41" s="1"/>
  <c r="AI21" i="41" s="1"/>
  <c r="AM20" i="41"/>
  <c r="AK20" i="41"/>
  <c r="AF20" i="41"/>
  <c r="AG20" i="41" s="1"/>
  <c r="Y20" i="41"/>
  <c r="V20" i="41"/>
  <c r="T20" i="41"/>
  <c r="AE20" i="41" s="1"/>
  <c r="AM19" i="41"/>
  <c r="AK19" i="41"/>
  <c r="AF19" i="41"/>
  <c r="AG19" i="41" s="1"/>
  <c r="AD19" i="41"/>
  <c r="AN19" i="41" s="1"/>
  <c r="Y19" i="41"/>
  <c r="V19" i="41"/>
  <c r="U19" i="41"/>
  <c r="T19" i="41"/>
  <c r="AE19" i="41" s="1"/>
  <c r="AM18" i="41"/>
  <c r="AK18" i="41"/>
  <c r="AH18" i="41"/>
  <c r="AI18" i="41" s="1"/>
  <c r="AF18" i="41"/>
  <c r="AG18" i="41" s="1"/>
  <c r="Y18" i="41"/>
  <c r="W18" i="41"/>
  <c r="V18" i="41"/>
  <c r="T18" i="41"/>
  <c r="AD18" i="41" s="1"/>
  <c r="AM17" i="41"/>
  <c r="AK17" i="41"/>
  <c r="AF17" i="41"/>
  <c r="AG17" i="41" s="1"/>
  <c r="AE17" i="41"/>
  <c r="AD17" i="41"/>
  <c r="Y17" i="41"/>
  <c r="V17" i="41"/>
  <c r="T17" i="41"/>
  <c r="AH17" i="41" s="1"/>
  <c r="AI17" i="41" s="1"/>
  <c r="AM16" i="41"/>
  <c r="AK16" i="41"/>
  <c r="AH16" i="41"/>
  <c r="AI16" i="41" s="1"/>
  <c r="AF16" i="41"/>
  <c r="AG16" i="41" s="1"/>
  <c r="AE16" i="41"/>
  <c r="Y16" i="41"/>
  <c r="V16" i="41"/>
  <c r="T16" i="41"/>
  <c r="AD16" i="41" s="1"/>
  <c r="AM15" i="41"/>
  <c r="AK15" i="41"/>
  <c r="AF15" i="41"/>
  <c r="AG15" i="41" s="1"/>
  <c r="Y15" i="41"/>
  <c r="V15" i="41"/>
  <c r="T15" i="41"/>
  <c r="AH15" i="41" s="1"/>
  <c r="AI15" i="41" s="1"/>
  <c r="AM14" i="41"/>
  <c r="AK14" i="41"/>
  <c r="AH14" i="41"/>
  <c r="AI14" i="41" s="1"/>
  <c r="AF14" i="41"/>
  <c r="AG14" i="41" s="1"/>
  <c r="AL14" i="41" s="1"/>
  <c r="AD14" i="41"/>
  <c r="Y14" i="41"/>
  <c r="V14" i="41"/>
  <c r="T14" i="41"/>
  <c r="AE14" i="41" s="1"/>
  <c r="AM13" i="41"/>
  <c r="AK13" i="41"/>
  <c r="AG13" i="41"/>
  <c r="AF13" i="41"/>
  <c r="AE13" i="41"/>
  <c r="Y13" i="41"/>
  <c r="V13" i="41"/>
  <c r="T13" i="41"/>
  <c r="AH13" i="41" s="1"/>
  <c r="AI13" i="41" s="1"/>
  <c r="AM12" i="41"/>
  <c r="AK12" i="41"/>
  <c r="AF12" i="41"/>
  <c r="AG12" i="41" s="1"/>
  <c r="Y12" i="41"/>
  <c r="V12" i="41"/>
  <c r="T12" i="41"/>
  <c r="AE12" i="41" s="1"/>
  <c r="A12" i="41"/>
  <c r="AM11" i="41"/>
  <c r="AK11" i="41"/>
  <c r="AH11" i="41"/>
  <c r="AI11" i="41" s="1"/>
  <c r="AF11" i="41"/>
  <c r="AG11" i="41" s="1"/>
  <c r="Y11" i="41"/>
  <c r="W11" i="41"/>
  <c r="V11" i="41"/>
  <c r="T11" i="41"/>
  <c r="AE11" i="41" s="1"/>
  <c r="AM10" i="41"/>
  <c r="AK10" i="41"/>
  <c r="AF10" i="41"/>
  <c r="AG10" i="41" s="1"/>
  <c r="Y10" i="41"/>
  <c r="V10" i="41"/>
  <c r="T10" i="41"/>
  <c r="AD10" i="41" s="1"/>
  <c r="A10" i="41"/>
  <c r="U20" i="41" s="1"/>
  <c r="AM9" i="41"/>
  <c r="AK9" i="41"/>
  <c r="AH9" i="41"/>
  <c r="AI9" i="41" s="1"/>
  <c r="AF9" i="41"/>
  <c r="AG9" i="41" s="1"/>
  <c r="Y9" i="41"/>
  <c r="W9" i="41"/>
  <c r="V9" i="41"/>
  <c r="T9" i="41"/>
  <c r="AD9" i="41" s="1"/>
  <c r="AM8" i="41"/>
  <c r="AK8" i="41"/>
  <c r="AF8" i="41"/>
  <c r="AG8" i="41" s="1"/>
  <c r="Y8" i="41"/>
  <c r="V8" i="41"/>
  <c r="U8" i="41"/>
  <c r="T8" i="41"/>
  <c r="AH8" i="41" s="1"/>
  <c r="AI8" i="41" s="1"/>
  <c r="AM7" i="41"/>
  <c r="AK7" i="41"/>
  <c r="AH7" i="41"/>
  <c r="AI7" i="41" s="1"/>
  <c r="AF7" i="41"/>
  <c r="AG7" i="41" s="1"/>
  <c r="Y7" i="41"/>
  <c r="W7" i="41"/>
  <c r="V7" i="41"/>
  <c r="T7" i="41"/>
  <c r="AD7" i="41" s="1"/>
  <c r="AN7" i="41" s="1"/>
  <c r="AM6" i="41"/>
  <c r="AK6" i="41"/>
  <c r="AF6" i="41"/>
  <c r="AG6" i="41" s="1"/>
  <c r="Y6" i="41"/>
  <c r="V6" i="41"/>
  <c r="U6" i="41"/>
  <c r="T6" i="41"/>
  <c r="AH6" i="41" s="1"/>
  <c r="AI6" i="41" s="1"/>
  <c r="A6" i="41"/>
  <c r="AM5" i="41"/>
  <c r="AK5" i="41"/>
  <c r="AF5" i="41"/>
  <c r="AG5" i="41" s="1"/>
  <c r="AD5" i="41"/>
  <c r="Y5" i="41"/>
  <c r="A14" i="41" s="1"/>
  <c r="W5" i="41"/>
  <c r="V5" i="41"/>
  <c r="U5" i="41"/>
  <c r="A16" i="41" s="1"/>
  <c r="T5" i="41"/>
  <c r="AH5" i="41" s="1"/>
  <c r="AI5" i="41" s="1"/>
  <c r="F1" i="41"/>
  <c r="AM24" i="40"/>
  <c r="AK24" i="40"/>
  <c r="AH24" i="40"/>
  <c r="AI24" i="40" s="1"/>
  <c r="AF24" i="40"/>
  <c r="AG24" i="40" s="1"/>
  <c r="AD24" i="40"/>
  <c r="Y24" i="40"/>
  <c r="V24" i="40"/>
  <c r="T24" i="40"/>
  <c r="AE24" i="40" s="1"/>
  <c r="AM23" i="40"/>
  <c r="AK23" i="40"/>
  <c r="AH23" i="40"/>
  <c r="AI23" i="40" s="1"/>
  <c r="AF23" i="40"/>
  <c r="AG23" i="40" s="1"/>
  <c r="AD23" i="40"/>
  <c r="Y23" i="40"/>
  <c r="V23" i="40"/>
  <c r="T23" i="40"/>
  <c r="AE23" i="40" s="1"/>
  <c r="AM22" i="40"/>
  <c r="AK22" i="40"/>
  <c r="AF22" i="40"/>
  <c r="AG22" i="40" s="1"/>
  <c r="AD22" i="40"/>
  <c r="Y22" i="40"/>
  <c r="V22" i="40"/>
  <c r="T22" i="40"/>
  <c r="AH22" i="40" s="1"/>
  <c r="AI22" i="40" s="1"/>
  <c r="AM21" i="40"/>
  <c r="AK21" i="40"/>
  <c r="AF21" i="40"/>
  <c r="AG21" i="40" s="1"/>
  <c r="AE21" i="40"/>
  <c r="Y21" i="40"/>
  <c r="V21" i="40"/>
  <c r="T21" i="40"/>
  <c r="AD21" i="40" s="1"/>
  <c r="AM20" i="40"/>
  <c r="AK20" i="40"/>
  <c r="AH20" i="40"/>
  <c r="AI20" i="40" s="1"/>
  <c r="AF20" i="40"/>
  <c r="AG20" i="40" s="1"/>
  <c r="AD20" i="40"/>
  <c r="Y20" i="40"/>
  <c r="V20" i="40"/>
  <c r="T20" i="40"/>
  <c r="AE20" i="40" s="1"/>
  <c r="AM19" i="40"/>
  <c r="AK19" i="40"/>
  <c r="AF19" i="40"/>
  <c r="AG19" i="40" s="1"/>
  <c r="Y19" i="40"/>
  <c r="V19" i="40"/>
  <c r="T19" i="40"/>
  <c r="AH19" i="40" s="1"/>
  <c r="AI19" i="40" s="1"/>
  <c r="AM18" i="40"/>
  <c r="AK18" i="40"/>
  <c r="AF18" i="40"/>
  <c r="AG18" i="40" s="1"/>
  <c r="Y18" i="40"/>
  <c r="V18" i="40"/>
  <c r="T18" i="40"/>
  <c r="AE18" i="40" s="1"/>
  <c r="AK17" i="40"/>
  <c r="AF17" i="40"/>
  <c r="AG17" i="40" s="1"/>
  <c r="Y17" i="40"/>
  <c r="V17" i="40"/>
  <c r="T17" i="40"/>
  <c r="AM17" i="40" s="1"/>
  <c r="AK16" i="40"/>
  <c r="AF16" i="40"/>
  <c r="AG16" i="40" s="1"/>
  <c r="Y16" i="40"/>
  <c r="V16" i="40"/>
  <c r="T16" i="40"/>
  <c r="AM16" i="40" s="1"/>
  <c r="AK15" i="40"/>
  <c r="AF15" i="40"/>
  <c r="AG15" i="40" s="1"/>
  <c r="Y15" i="40"/>
  <c r="V15" i="40"/>
  <c r="T15" i="40"/>
  <c r="AM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D13" i="40" s="1"/>
  <c r="AK12" i="40"/>
  <c r="AF12" i="40"/>
  <c r="AG12" i="40" s="1"/>
  <c r="Y12" i="40"/>
  <c r="V12" i="40"/>
  <c r="T12" i="40"/>
  <c r="AM12" i="40" s="1"/>
  <c r="A12" i="40"/>
  <c r="AK11" i="40"/>
  <c r="AF11" i="40"/>
  <c r="AG11" i="40" s="1"/>
  <c r="Y11" i="40"/>
  <c r="V11" i="40"/>
  <c r="T11" i="40"/>
  <c r="AH11" i="40" s="1"/>
  <c r="AI11" i="40" s="1"/>
  <c r="AK10" i="40"/>
  <c r="AF10" i="40"/>
  <c r="AG10" i="40" s="1"/>
  <c r="Y10" i="40"/>
  <c r="V10" i="40"/>
  <c r="T10" i="40"/>
  <c r="AH10" i="40" s="1"/>
  <c r="AI10" i="40" s="1"/>
  <c r="A10" i="40"/>
  <c r="U22" i="40" s="1"/>
  <c r="AK9" i="40"/>
  <c r="AF9" i="40"/>
  <c r="AG9" i="40" s="1"/>
  <c r="Y9" i="40"/>
  <c r="V9" i="40"/>
  <c r="T9" i="40"/>
  <c r="AH9" i="40" s="1"/>
  <c r="AI9" i="40" s="1"/>
  <c r="AK8" i="40"/>
  <c r="AF8" i="40"/>
  <c r="AG8" i="40" s="1"/>
  <c r="Y8" i="40"/>
  <c r="V8" i="40"/>
  <c r="T8" i="40"/>
  <c r="AH8" i="40" s="1"/>
  <c r="AI8" i="40" s="1"/>
  <c r="AM7" i="40"/>
  <c r="AK7" i="40"/>
  <c r="AF7" i="40"/>
  <c r="AG7" i="40" s="1"/>
  <c r="Y7" i="40"/>
  <c r="V7" i="40"/>
  <c r="T7" i="40"/>
  <c r="AH7" i="40" s="1"/>
  <c r="AI7" i="40" s="1"/>
  <c r="AK6" i="40"/>
  <c r="AF6" i="40"/>
  <c r="AG6" i="40" s="1"/>
  <c r="Y6" i="40"/>
  <c r="V6" i="40"/>
  <c r="T6" i="40"/>
  <c r="AD6" i="40" s="1"/>
  <c r="A6" i="40"/>
  <c r="AK5" i="40"/>
  <c r="AF5" i="40"/>
  <c r="AG5" i="40" s="1"/>
  <c r="Y5" i="40"/>
  <c r="V5" i="40"/>
  <c r="T5" i="40"/>
  <c r="AH5" i="40" s="1"/>
  <c r="AI5" i="40" s="1"/>
  <c r="F1" i="40"/>
  <c r="AM50" i="39"/>
  <c r="AK50" i="39"/>
  <c r="AH50" i="39"/>
  <c r="AI50" i="39" s="1"/>
  <c r="AF50" i="39"/>
  <c r="AG50" i="39" s="1"/>
  <c r="AD50" i="39"/>
  <c r="Y50" i="39"/>
  <c r="V50" i="39"/>
  <c r="T50" i="39"/>
  <c r="AE50" i="39" s="1"/>
  <c r="AM49" i="39"/>
  <c r="AK49" i="39"/>
  <c r="AG49" i="39"/>
  <c r="AF49" i="39"/>
  <c r="AE49" i="39"/>
  <c r="Y49" i="39"/>
  <c r="V49" i="39"/>
  <c r="T49" i="39"/>
  <c r="AM48" i="39"/>
  <c r="AK48" i="39"/>
  <c r="AG48" i="39"/>
  <c r="AF48" i="39"/>
  <c r="Y48" i="39"/>
  <c r="V48" i="39"/>
  <c r="T48" i="39"/>
  <c r="AE48" i="39" s="1"/>
  <c r="AM47" i="39"/>
  <c r="AK47" i="39"/>
  <c r="AH47" i="39"/>
  <c r="AI47" i="39" s="1"/>
  <c r="AG47" i="39"/>
  <c r="AF47" i="39"/>
  <c r="AD47" i="39"/>
  <c r="Y47" i="39"/>
  <c r="V47" i="39"/>
  <c r="T47" i="39"/>
  <c r="AE47" i="39" s="1"/>
  <c r="AM46" i="39"/>
  <c r="AK46" i="39"/>
  <c r="AH46" i="39"/>
  <c r="AI46" i="39" s="1"/>
  <c r="AF46" i="39"/>
  <c r="AG46" i="39" s="1"/>
  <c r="AD46" i="39"/>
  <c r="Y46" i="39"/>
  <c r="V46" i="39"/>
  <c r="T46" i="39"/>
  <c r="AE46" i="39" s="1"/>
  <c r="AM45" i="39"/>
  <c r="AK45" i="39"/>
  <c r="AF45" i="39"/>
  <c r="AG45" i="39" s="1"/>
  <c r="AD45" i="39"/>
  <c r="Y45" i="39"/>
  <c r="V45" i="39"/>
  <c r="T45" i="39"/>
  <c r="AH45" i="39" s="1"/>
  <c r="AI45" i="39" s="1"/>
  <c r="AM44" i="39"/>
  <c r="AK44" i="39"/>
  <c r="AG44" i="39"/>
  <c r="AF44" i="39"/>
  <c r="Y44" i="39"/>
  <c r="V44" i="39"/>
  <c r="T44" i="39"/>
  <c r="AE44" i="39" s="1"/>
  <c r="AM43" i="39"/>
  <c r="AK43" i="39"/>
  <c r="AF43" i="39"/>
  <c r="AG43" i="39" s="1"/>
  <c r="Y43" i="39"/>
  <c r="V43" i="39"/>
  <c r="T43" i="39"/>
  <c r="AH43" i="39" s="1"/>
  <c r="AI43" i="39" s="1"/>
  <c r="AM42" i="39"/>
  <c r="AK42" i="39"/>
  <c r="AG42" i="39"/>
  <c r="AF42" i="39"/>
  <c r="Y42" i="39"/>
  <c r="V42" i="39"/>
  <c r="T42" i="39"/>
  <c r="AE42" i="39" s="1"/>
  <c r="AM41" i="39"/>
  <c r="AK41" i="39"/>
  <c r="AF41" i="39"/>
  <c r="AG41" i="39" s="1"/>
  <c r="AJ41" i="39" s="1"/>
  <c r="Y41" i="39"/>
  <c r="V41" i="39"/>
  <c r="T41" i="39"/>
  <c r="AH41" i="39" s="1"/>
  <c r="AI41" i="39" s="1"/>
  <c r="AM40" i="39"/>
  <c r="AK40" i="39"/>
  <c r="AI40" i="39"/>
  <c r="AH40" i="39"/>
  <c r="AF40" i="39"/>
  <c r="AG40" i="39" s="1"/>
  <c r="AD40" i="39"/>
  <c r="Y40" i="39"/>
  <c r="V40" i="39"/>
  <c r="T40" i="39"/>
  <c r="AE40" i="39" s="1"/>
  <c r="AM39" i="39"/>
  <c r="AK39" i="39"/>
  <c r="AH39" i="39"/>
  <c r="AI39" i="39" s="1"/>
  <c r="AF39" i="39"/>
  <c r="AG39" i="39" s="1"/>
  <c r="AD39" i="39"/>
  <c r="Y39" i="39"/>
  <c r="V39" i="39"/>
  <c r="T39" i="39"/>
  <c r="AE39" i="39" s="1"/>
  <c r="AM38" i="39"/>
  <c r="AK38" i="39"/>
  <c r="AH38" i="39"/>
  <c r="AI38" i="39" s="1"/>
  <c r="AF38" i="39"/>
  <c r="AG38" i="39" s="1"/>
  <c r="AL38" i="39" s="1"/>
  <c r="AD38" i="39"/>
  <c r="Y38" i="39"/>
  <c r="V38" i="39"/>
  <c r="T38" i="39"/>
  <c r="AE38" i="39" s="1"/>
  <c r="AM37" i="39"/>
  <c r="AK37" i="39"/>
  <c r="AF37" i="39"/>
  <c r="AG37" i="39" s="1"/>
  <c r="Y37" i="39"/>
  <c r="V37" i="39"/>
  <c r="T37" i="39"/>
  <c r="AE37" i="39" s="1"/>
  <c r="AM36" i="39"/>
  <c r="AK36" i="39"/>
  <c r="AH36" i="39"/>
  <c r="AI36" i="39" s="1"/>
  <c r="AG36" i="39"/>
  <c r="AF36" i="39"/>
  <c r="AD36" i="39"/>
  <c r="Y36" i="39"/>
  <c r="V36" i="39"/>
  <c r="T36" i="39"/>
  <c r="AE36" i="39" s="1"/>
  <c r="AM35" i="39"/>
  <c r="AK35" i="39"/>
  <c r="AH35" i="39"/>
  <c r="AI35" i="39" s="1"/>
  <c r="AF35" i="39"/>
  <c r="AG35" i="39" s="1"/>
  <c r="AD35" i="39"/>
  <c r="Y35" i="39"/>
  <c r="V35" i="39"/>
  <c r="T35" i="39"/>
  <c r="AE35" i="39" s="1"/>
  <c r="AM34" i="39"/>
  <c r="AK34" i="39"/>
  <c r="AH34" i="39"/>
  <c r="AI34" i="39" s="1"/>
  <c r="AF34" i="39"/>
  <c r="AG34" i="39" s="1"/>
  <c r="AE34" i="39"/>
  <c r="Y34" i="39"/>
  <c r="V34" i="39"/>
  <c r="T34" i="39"/>
  <c r="AD34" i="39" s="1"/>
  <c r="AM33" i="39"/>
  <c r="AK33" i="39"/>
  <c r="AH33" i="39"/>
  <c r="AI33" i="39" s="1"/>
  <c r="AF33" i="39"/>
  <c r="AG33" i="39" s="1"/>
  <c r="AD33" i="39"/>
  <c r="Y33" i="39"/>
  <c r="V33" i="39"/>
  <c r="T33" i="39"/>
  <c r="AE33" i="39" s="1"/>
  <c r="AM32" i="39"/>
  <c r="AK32" i="39"/>
  <c r="AF32" i="39"/>
  <c r="AG32" i="39" s="1"/>
  <c r="Y32" i="39"/>
  <c r="V32" i="39"/>
  <c r="T32" i="39"/>
  <c r="AM31" i="39"/>
  <c r="AK31" i="39"/>
  <c r="AH31" i="39"/>
  <c r="AI31" i="39" s="1"/>
  <c r="AF31" i="39"/>
  <c r="AG31" i="39" s="1"/>
  <c r="AL31" i="39" s="1"/>
  <c r="AD31" i="39"/>
  <c r="Y31" i="39"/>
  <c r="V31" i="39"/>
  <c r="T31" i="39"/>
  <c r="AE31" i="39" s="1"/>
  <c r="AM30" i="39"/>
  <c r="AK30" i="39"/>
  <c r="AF30" i="39"/>
  <c r="AG30" i="39" s="1"/>
  <c r="Y30" i="39"/>
  <c r="V30" i="39"/>
  <c r="T30" i="39"/>
  <c r="AE30" i="39" s="1"/>
  <c r="AM29" i="39"/>
  <c r="AK29" i="39"/>
  <c r="AH29" i="39"/>
  <c r="AI29" i="39" s="1"/>
  <c r="AG29" i="39"/>
  <c r="AF29" i="39"/>
  <c r="AD29" i="39"/>
  <c r="Y29" i="39"/>
  <c r="V29" i="39"/>
  <c r="T29" i="39"/>
  <c r="AE29" i="39" s="1"/>
  <c r="AM28" i="39"/>
  <c r="AK28" i="39"/>
  <c r="AH28" i="39"/>
  <c r="AI28" i="39" s="1"/>
  <c r="AF28" i="39"/>
  <c r="AG28" i="39" s="1"/>
  <c r="AD28" i="39"/>
  <c r="Y28" i="39"/>
  <c r="V28" i="39"/>
  <c r="T28" i="39"/>
  <c r="AE28" i="39" s="1"/>
  <c r="AM27" i="39"/>
  <c r="AK27" i="39"/>
  <c r="AG27" i="39"/>
  <c r="AF27" i="39"/>
  <c r="AE27" i="39"/>
  <c r="Y27" i="39"/>
  <c r="V27" i="39"/>
  <c r="T27" i="39"/>
  <c r="AM26" i="39"/>
  <c r="AK26" i="39"/>
  <c r="AH26" i="39"/>
  <c r="AI26" i="39" s="1"/>
  <c r="AF26" i="39"/>
  <c r="AG26" i="39" s="1"/>
  <c r="AD26" i="39"/>
  <c r="Y26" i="39"/>
  <c r="V26" i="39"/>
  <c r="T26" i="39"/>
  <c r="AE26" i="39" s="1"/>
  <c r="AM25" i="39"/>
  <c r="AK25" i="39"/>
  <c r="AF25" i="39"/>
  <c r="AG25" i="39" s="1"/>
  <c r="Y25" i="39"/>
  <c r="V25" i="39"/>
  <c r="T25" i="39"/>
  <c r="AH25" i="39" s="1"/>
  <c r="AI25" i="39" s="1"/>
  <c r="AM24" i="39"/>
  <c r="AK24" i="39"/>
  <c r="AF24" i="39"/>
  <c r="AG24" i="39" s="1"/>
  <c r="Y24" i="39"/>
  <c r="V24" i="39"/>
  <c r="T24" i="39"/>
  <c r="AD24" i="39" s="1"/>
  <c r="AM23" i="39"/>
  <c r="AK23" i="39"/>
  <c r="AH23" i="39"/>
  <c r="AI23" i="39" s="1"/>
  <c r="AF23" i="39"/>
  <c r="AG23" i="39" s="1"/>
  <c r="Y23" i="39"/>
  <c r="V23" i="39"/>
  <c r="T23" i="39"/>
  <c r="AE23" i="39" s="1"/>
  <c r="AM22" i="39"/>
  <c r="AK22" i="39"/>
  <c r="AH22" i="39"/>
  <c r="AI22" i="39" s="1"/>
  <c r="AF22" i="39"/>
  <c r="AG22" i="39" s="1"/>
  <c r="Y22" i="39"/>
  <c r="V22" i="39"/>
  <c r="T22" i="39"/>
  <c r="AD22" i="39" s="1"/>
  <c r="AK21" i="39"/>
  <c r="AF21" i="39"/>
  <c r="AG21" i="39" s="1"/>
  <c r="Y21" i="39"/>
  <c r="V21" i="39"/>
  <c r="T21" i="39"/>
  <c r="AK20" i="39"/>
  <c r="AF20" i="39"/>
  <c r="AG20" i="39" s="1"/>
  <c r="Y20" i="39"/>
  <c r="V20" i="39"/>
  <c r="T20" i="39"/>
  <c r="AD20" i="39" s="1"/>
  <c r="AM19" i="39"/>
  <c r="AK19" i="39"/>
  <c r="AF19" i="39"/>
  <c r="AG19" i="39" s="1"/>
  <c r="Y19" i="39"/>
  <c r="V19" i="39"/>
  <c r="T19" i="39"/>
  <c r="AH19" i="39" s="1"/>
  <c r="AI19" i="39" s="1"/>
  <c r="AK18" i="39"/>
  <c r="AF18" i="39"/>
  <c r="AG18" i="39" s="1"/>
  <c r="Y18" i="39"/>
  <c r="V18" i="39"/>
  <c r="T18" i="39"/>
  <c r="AH18" i="39" s="1"/>
  <c r="AI18" i="39" s="1"/>
  <c r="AM17" i="39"/>
  <c r="AK17" i="39"/>
  <c r="AF17" i="39"/>
  <c r="AG17" i="39" s="1"/>
  <c r="Y17" i="39"/>
  <c r="V17" i="39"/>
  <c r="T17" i="39"/>
  <c r="AE17" i="39" s="1"/>
  <c r="AK16" i="39"/>
  <c r="AF16" i="39"/>
  <c r="AG16" i="39" s="1"/>
  <c r="Y16" i="39"/>
  <c r="V16" i="39"/>
  <c r="T16" i="39"/>
  <c r="AM16" i="39" s="1"/>
  <c r="AK15" i="39"/>
  <c r="AF15" i="39"/>
  <c r="AG15" i="39" s="1"/>
  <c r="Y15" i="39"/>
  <c r="V15" i="39"/>
  <c r="T15" i="39"/>
  <c r="AE15" i="39" s="1"/>
  <c r="AK14" i="39"/>
  <c r="AF14" i="39"/>
  <c r="AG14" i="39" s="1"/>
  <c r="Y14" i="39"/>
  <c r="V14" i="39"/>
  <c r="T14" i="39"/>
  <c r="AD14" i="39" s="1"/>
  <c r="AK13" i="39"/>
  <c r="AF13" i="39"/>
  <c r="AG13" i="39" s="1"/>
  <c r="Y13" i="39"/>
  <c r="V13" i="39"/>
  <c r="T13" i="39"/>
  <c r="AH13" i="39" s="1"/>
  <c r="AI13" i="39" s="1"/>
  <c r="AK12" i="39"/>
  <c r="AF12" i="39"/>
  <c r="AG12" i="39" s="1"/>
  <c r="Y12" i="39"/>
  <c r="V12" i="39"/>
  <c r="T12" i="39"/>
  <c r="AE12" i="39" s="1"/>
  <c r="A12" i="39"/>
  <c r="AK11" i="39"/>
  <c r="AF11" i="39"/>
  <c r="AG11" i="39" s="1"/>
  <c r="Y11" i="39"/>
  <c r="V11" i="39"/>
  <c r="T11" i="39"/>
  <c r="AM11" i="39" s="1"/>
  <c r="AK10" i="39"/>
  <c r="AF10" i="39"/>
  <c r="AG10" i="39" s="1"/>
  <c r="Y10" i="39"/>
  <c r="V10" i="39"/>
  <c r="T10" i="39"/>
  <c r="AM10" i="39" s="1"/>
  <c r="A10" i="39"/>
  <c r="W50" i="39" s="1"/>
  <c r="AK9" i="39"/>
  <c r="AF9" i="39"/>
  <c r="AG9" i="39" s="1"/>
  <c r="Y9" i="39"/>
  <c r="V9" i="39"/>
  <c r="T9" i="39"/>
  <c r="AH9" i="39" s="1"/>
  <c r="AI9" i="39" s="1"/>
  <c r="AK8" i="39"/>
  <c r="AF8" i="39"/>
  <c r="AG8" i="39" s="1"/>
  <c r="Y8" i="39"/>
  <c r="V8" i="39"/>
  <c r="T8" i="39"/>
  <c r="AH8" i="39" s="1"/>
  <c r="AI8" i="39" s="1"/>
  <c r="AK7" i="39"/>
  <c r="AF7" i="39"/>
  <c r="AG7" i="39" s="1"/>
  <c r="Y7" i="39"/>
  <c r="V7" i="39"/>
  <c r="T7" i="39"/>
  <c r="AH7" i="39" s="1"/>
  <c r="AI7" i="39" s="1"/>
  <c r="AK6" i="39"/>
  <c r="AF6" i="39"/>
  <c r="AG6" i="39" s="1"/>
  <c r="Y6" i="39"/>
  <c r="V6" i="39"/>
  <c r="T6" i="39"/>
  <c r="AH6" i="39" s="1"/>
  <c r="AI6" i="39" s="1"/>
  <c r="A6" i="39"/>
  <c r="AK5" i="39"/>
  <c r="AF5" i="39"/>
  <c r="AG5" i="39" s="1"/>
  <c r="Y5" i="39"/>
  <c r="V5" i="39"/>
  <c r="T5" i="39"/>
  <c r="AM5" i="39" s="1"/>
  <c r="F1" i="39"/>
  <c r="AK131" i="66"/>
  <c r="AF131" i="66"/>
  <c r="AG131" i="66" s="1"/>
  <c r="Y131" i="66"/>
  <c r="V131" i="66"/>
  <c r="T131" i="66"/>
  <c r="AM131" i="66" s="1"/>
  <c r="AM130" i="66"/>
  <c r="AK130" i="66"/>
  <c r="AF130" i="66"/>
  <c r="AG130" i="66" s="1"/>
  <c r="Y130" i="66"/>
  <c r="V130" i="66"/>
  <c r="T130" i="66"/>
  <c r="AH130" i="66" s="1"/>
  <c r="AI130" i="66" s="1"/>
  <c r="AM129" i="66"/>
  <c r="AK129" i="66"/>
  <c r="AF129" i="66"/>
  <c r="AG129" i="66" s="1"/>
  <c r="Y129" i="66"/>
  <c r="V129" i="66"/>
  <c r="T129" i="66"/>
  <c r="AE129" i="66" s="1"/>
  <c r="AM128" i="66"/>
  <c r="AK128" i="66"/>
  <c r="AF128" i="66"/>
  <c r="AG128" i="66" s="1"/>
  <c r="AD128" i="66"/>
  <c r="Y128" i="66"/>
  <c r="V128" i="66"/>
  <c r="T128" i="66"/>
  <c r="AE128" i="66" s="1"/>
  <c r="AM127" i="66"/>
  <c r="AK127" i="66"/>
  <c r="AF127" i="66"/>
  <c r="AG127" i="66" s="1"/>
  <c r="Y127" i="66"/>
  <c r="V127" i="66"/>
  <c r="T127" i="66"/>
  <c r="AD127" i="66" s="1"/>
  <c r="AM126" i="66"/>
  <c r="AK126" i="66"/>
  <c r="AF126" i="66"/>
  <c r="AG126" i="66" s="1"/>
  <c r="Y126" i="66"/>
  <c r="V126" i="66"/>
  <c r="T126" i="66"/>
  <c r="AD126" i="66" s="1"/>
  <c r="AM125" i="66"/>
  <c r="AK125" i="66"/>
  <c r="AF125" i="66"/>
  <c r="AG125" i="66" s="1"/>
  <c r="Y125" i="66"/>
  <c r="V125" i="66"/>
  <c r="T125" i="66"/>
  <c r="AH125" i="66" s="1"/>
  <c r="AI125" i="66" s="1"/>
  <c r="AK124" i="66"/>
  <c r="AF124" i="66"/>
  <c r="AG124" i="66" s="1"/>
  <c r="Y124" i="66"/>
  <c r="V124" i="66"/>
  <c r="T124" i="66"/>
  <c r="AM124" i="66" s="1"/>
  <c r="AM123" i="66"/>
  <c r="AK123" i="66"/>
  <c r="AF123" i="66"/>
  <c r="AG123" i="66" s="1"/>
  <c r="Y123" i="66"/>
  <c r="V123" i="66"/>
  <c r="T123" i="66"/>
  <c r="AH123" i="66" s="1"/>
  <c r="AI123" i="66" s="1"/>
  <c r="AM122" i="66"/>
  <c r="AK122" i="66"/>
  <c r="AF122" i="66"/>
  <c r="AG122" i="66" s="1"/>
  <c r="Y122" i="66"/>
  <c r="V122" i="66"/>
  <c r="T122" i="66"/>
  <c r="AD122" i="66" s="1"/>
  <c r="AK121" i="66"/>
  <c r="AF121" i="66"/>
  <c r="AG121" i="66" s="1"/>
  <c r="Y121" i="66"/>
  <c r="V121" i="66"/>
  <c r="T121" i="66"/>
  <c r="AD121" i="66" s="1"/>
  <c r="AM120" i="66"/>
  <c r="AK120" i="66"/>
  <c r="AF120" i="66"/>
  <c r="AG120" i="66" s="1"/>
  <c r="Y120" i="66"/>
  <c r="V120" i="66"/>
  <c r="T120" i="66"/>
  <c r="AE120" i="66" s="1"/>
  <c r="AM119" i="66"/>
  <c r="AK119" i="66"/>
  <c r="AF119" i="66"/>
  <c r="AG119" i="66" s="1"/>
  <c r="Y119" i="66"/>
  <c r="V119" i="66"/>
  <c r="T119" i="66"/>
  <c r="AH119" i="66" s="1"/>
  <c r="AI119" i="66" s="1"/>
  <c r="AM118" i="66"/>
  <c r="AK118" i="66"/>
  <c r="AF118" i="66"/>
  <c r="AG118" i="66" s="1"/>
  <c r="Y118" i="66"/>
  <c r="V118" i="66"/>
  <c r="T118" i="66"/>
  <c r="AH118" i="66" s="1"/>
  <c r="AI118" i="66" s="1"/>
  <c r="AM117" i="66"/>
  <c r="AK117" i="66"/>
  <c r="AF117" i="66"/>
  <c r="AG117" i="66" s="1"/>
  <c r="Y117" i="66"/>
  <c r="V117" i="66"/>
  <c r="T117" i="66"/>
  <c r="AH117" i="66" s="1"/>
  <c r="AI117" i="66" s="1"/>
  <c r="AM116" i="66"/>
  <c r="AK116" i="66"/>
  <c r="AF116" i="66"/>
  <c r="AG116" i="66" s="1"/>
  <c r="Y116" i="66"/>
  <c r="V116" i="66"/>
  <c r="T116" i="66"/>
  <c r="AD116" i="66" s="1"/>
  <c r="AM115" i="66"/>
  <c r="AK115" i="66"/>
  <c r="AF115" i="66"/>
  <c r="AG115" i="66" s="1"/>
  <c r="Y115" i="66"/>
  <c r="V115" i="66"/>
  <c r="T115" i="66"/>
  <c r="AD115" i="66" s="1"/>
  <c r="AM114" i="66"/>
  <c r="AK114" i="66"/>
  <c r="AF114" i="66"/>
  <c r="AG114" i="66" s="1"/>
  <c r="Y114" i="66"/>
  <c r="V114" i="66"/>
  <c r="T114" i="66"/>
  <c r="AD114" i="66" s="1"/>
  <c r="AM113" i="66"/>
  <c r="AK113" i="66"/>
  <c r="AF113" i="66"/>
  <c r="AG113" i="66" s="1"/>
  <c r="Y113" i="66"/>
  <c r="V113" i="66"/>
  <c r="T113" i="66"/>
  <c r="AE113" i="66" s="1"/>
  <c r="AM112" i="66"/>
  <c r="AK112" i="66"/>
  <c r="AF112" i="66"/>
  <c r="AG112" i="66" s="1"/>
  <c r="Y112" i="66"/>
  <c r="V112" i="66"/>
  <c r="T112" i="66"/>
  <c r="AE112" i="66" s="1"/>
  <c r="AM111" i="66"/>
  <c r="AK111" i="66"/>
  <c r="AF111" i="66"/>
  <c r="AG111" i="66" s="1"/>
  <c r="Y111" i="66"/>
  <c r="V111" i="66"/>
  <c r="T111" i="66"/>
  <c r="AH111" i="66" s="1"/>
  <c r="AI111" i="66" s="1"/>
  <c r="AK110" i="66"/>
  <c r="AF110" i="66"/>
  <c r="AG110" i="66" s="1"/>
  <c r="Y110" i="66"/>
  <c r="V110" i="66"/>
  <c r="T110" i="66"/>
  <c r="AE110" i="66" s="1"/>
  <c r="AM109" i="66"/>
  <c r="AK109" i="66"/>
  <c r="AF109" i="66"/>
  <c r="AG109" i="66" s="1"/>
  <c r="Y109" i="66"/>
  <c r="V109" i="66"/>
  <c r="T109" i="66"/>
  <c r="AH109" i="66" s="1"/>
  <c r="AI109" i="66" s="1"/>
  <c r="AM108" i="66"/>
  <c r="AK108" i="66"/>
  <c r="AF108" i="66"/>
  <c r="AG108" i="66" s="1"/>
  <c r="Y108" i="66"/>
  <c r="V108" i="66"/>
  <c r="T108" i="66"/>
  <c r="AD108" i="66" s="1"/>
  <c r="AM107" i="66"/>
  <c r="AK107" i="66"/>
  <c r="AF107" i="66"/>
  <c r="AG107" i="66" s="1"/>
  <c r="Y107" i="66"/>
  <c r="V107" i="66"/>
  <c r="T107" i="66"/>
  <c r="AD107" i="66" s="1"/>
  <c r="AM106" i="66"/>
  <c r="AK106" i="66"/>
  <c r="AF106" i="66"/>
  <c r="AG106" i="66" s="1"/>
  <c r="Y106" i="66"/>
  <c r="V106" i="66"/>
  <c r="T106" i="66"/>
  <c r="AH106" i="66" s="1"/>
  <c r="AI106" i="66" s="1"/>
  <c r="AM105" i="66"/>
  <c r="AK105" i="66"/>
  <c r="AF105" i="66"/>
  <c r="AG105" i="66" s="1"/>
  <c r="Y105" i="66"/>
  <c r="V105" i="66"/>
  <c r="T105" i="66"/>
  <c r="AH105" i="66" s="1"/>
  <c r="AI105" i="66" s="1"/>
  <c r="AM104" i="66"/>
  <c r="AK104" i="66"/>
  <c r="AF104" i="66"/>
  <c r="AG104" i="66" s="1"/>
  <c r="Y104" i="66"/>
  <c r="V104" i="66"/>
  <c r="T104" i="66"/>
  <c r="AH104" i="66" s="1"/>
  <c r="AI104" i="66" s="1"/>
  <c r="AM103" i="66"/>
  <c r="AK103" i="66"/>
  <c r="AF103" i="66"/>
  <c r="AG103" i="66" s="1"/>
  <c r="Y103" i="66"/>
  <c r="V103" i="66"/>
  <c r="T103" i="66"/>
  <c r="AH103" i="66" s="1"/>
  <c r="AI103" i="66" s="1"/>
  <c r="AK102" i="66"/>
  <c r="AF102" i="66"/>
  <c r="AG102" i="66" s="1"/>
  <c r="Y102" i="66"/>
  <c r="V102" i="66"/>
  <c r="T102" i="66"/>
  <c r="AH102" i="66" s="1"/>
  <c r="AI102" i="66" s="1"/>
  <c r="AM101" i="66"/>
  <c r="AK101" i="66"/>
  <c r="AF101" i="66"/>
  <c r="AG101" i="66" s="1"/>
  <c r="Y101" i="66"/>
  <c r="V101" i="66"/>
  <c r="T101" i="66"/>
  <c r="AE101" i="66" s="1"/>
  <c r="AK100" i="66"/>
  <c r="AF100" i="66"/>
  <c r="AG100" i="66" s="1"/>
  <c r="Y100" i="66"/>
  <c r="V100" i="66"/>
  <c r="T100" i="66"/>
  <c r="AH100" i="66" s="1"/>
  <c r="AI100" i="66" s="1"/>
  <c r="AK99" i="66"/>
  <c r="AF99" i="66"/>
  <c r="AG99" i="66" s="1"/>
  <c r="Y99" i="66"/>
  <c r="V99" i="66"/>
  <c r="T99" i="66"/>
  <c r="AH99" i="66" s="1"/>
  <c r="AI99" i="66" s="1"/>
  <c r="AM98" i="66"/>
  <c r="AK98" i="66"/>
  <c r="AF98" i="66"/>
  <c r="AG98" i="66" s="1"/>
  <c r="Y98" i="66"/>
  <c r="V98" i="66"/>
  <c r="T98" i="66"/>
  <c r="AH98" i="66" s="1"/>
  <c r="AI98" i="66" s="1"/>
  <c r="AM97" i="66"/>
  <c r="AK97" i="66"/>
  <c r="AF97" i="66"/>
  <c r="AG97" i="66" s="1"/>
  <c r="Y97" i="66"/>
  <c r="V97" i="66"/>
  <c r="T97" i="66"/>
  <c r="AH97" i="66" s="1"/>
  <c r="AI97" i="66" s="1"/>
  <c r="AM96" i="66"/>
  <c r="AK96" i="66"/>
  <c r="AF96" i="66"/>
  <c r="AG96" i="66" s="1"/>
  <c r="Y96" i="66"/>
  <c r="V96" i="66"/>
  <c r="T96" i="66"/>
  <c r="AH96" i="66" s="1"/>
  <c r="AI96" i="66" s="1"/>
  <c r="AM95" i="66"/>
  <c r="AK95" i="66"/>
  <c r="AF95" i="66"/>
  <c r="AG95" i="66" s="1"/>
  <c r="Y95" i="66"/>
  <c r="V95" i="66"/>
  <c r="T95" i="66"/>
  <c r="AH95" i="66" s="1"/>
  <c r="AI95" i="66" s="1"/>
  <c r="AK94" i="66"/>
  <c r="AF94" i="66"/>
  <c r="AG94" i="66" s="1"/>
  <c r="Y94" i="66"/>
  <c r="V94" i="66"/>
  <c r="T94" i="66"/>
  <c r="AH94" i="66" s="1"/>
  <c r="AI94" i="66" s="1"/>
  <c r="AM93" i="66"/>
  <c r="AK93" i="66"/>
  <c r="AF93" i="66"/>
  <c r="AG93" i="66" s="1"/>
  <c r="Y93" i="66"/>
  <c r="V93" i="66"/>
  <c r="T93" i="66"/>
  <c r="AE93" i="66" s="1"/>
  <c r="AM92" i="66"/>
  <c r="AK92" i="66"/>
  <c r="AF92" i="66"/>
  <c r="AG92" i="66" s="1"/>
  <c r="Y92" i="66"/>
  <c r="V92" i="66"/>
  <c r="T92" i="66"/>
  <c r="AH92" i="66" s="1"/>
  <c r="AI92" i="66" s="1"/>
  <c r="AM91" i="66"/>
  <c r="AK91" i="66"/>
  <c r="AF91" i="66"/>
  <c r="AG91" i="66" s="1"/>
  <c r="Y91" i="66"/>
  <c r="V91" i="66"/>
  <c r="T91" i="66"/>
  <c r="AH91" i="66" s="1"/>
  <c r="AI91" i="66" s="1"/>
  <c r="AM90" i="66"/>
  <c r="AK90" i="66"/>
  <c r="AF90" i="66"/>
  <c r="AG90" i="66" s="1"/>
  <c r="Y90" i="66"/>
  <c r="V90" i="66"/>
  <c r="T90" i="66"/>
  <c r="AD90" i="66" s="1"/>
  <c r="AK89" i="66"/>
  <c r="AF89" i="66"/>
  <c r="AG89" i="66" s="1"/>
  <c r="Y89" i="66"/>
  <c r="V89" i="66"/>
  <c r="T89" i="66"/>
  <c r="AH89" i="66" s="1"/>
  <c r="AI89" i="66" s="1"/>
  <c r="AM88" i="66"/>
  <c r="AK88" i="66"/>
  <c r="AF88" i="66"/>
  <c r="AG88" i="66" s="1"/>
  <c r="Y88" i="66"/>
  <c r="V88" i="66"/>
  <c r="T88" i="66"/>
  <c r="AE88" i="66" s="1"/>
  <c r="AM87" i="66"/>
  <c r="AK87" i="66"/>
  <c r="AF87" i="66"/>
  <c r="AG87" i="66" s="1"/>
  <c r="Y87" i="66"/>
  <c r="V87" i="66"/>
  <c r="T87" i="66"/>
  <c r="AH87" i="66" s="1"/>
  <c r="AI87" i="66" s="1"/>
  <c r="AM86" i="66"/>
  <c r="AK86" i="66"/>
  <c r="AF86" i="66"/>
  <c r="AG86" i="66" s="1"/>
  <c r="Y86" i="66"/>
  <c r="V86" i="66"/>
  <c r="T86" i="66"/>
  <c r="AD86" i="66" s="1"/>
  <c r="AM85" i="66"/>
  <c r="AK85" i="66"/>
  <c r="AF85" i="66"/>
  <c r="AG85" i="66" s="1"/>
  <c r="Y85" i="66"/>
  <c r="V85" i="66"/>
  <c r="T85" i="66"/>
  <c r="AD85" i="66" s="1"/>
  <c r="AM84" i="66"/>
  <c r="AK84" i="66"/>
  <c r="AF84" i="66"/>
  <c r="AG84" i="66" s="1"/>
  <c r="Y84" i="66"/>
  <c r="V84" i="66"/>
  <c r="T84" i="66"/>
  <c r="AE84" i="66" s="1"/>
  <c r="AM83" i="66"/>
  <c r="AK83" i="66"/>
  <c r="AF83" i="66"/>
  <c r="AG83" i="66" s="1"/>
  <c r="Y83" i="66"/>
  <c r="V83" i="66"/>
  <c r="T83" i="66"/>
  <c r="AH83" i="66" s="1"/>
  <c r="AI83" i="66" s="1"/>
  <c r="AM82" i="66"/>
  <c r="AK82" i="66"/>
  <c r="AF82" i="66"/>
  <c r="AG82" i="66" s="1"/>
  <c r="Y82" i="66"/>
  <c r="V82" i="66"/>
  <c r="T82" i="66"/>
  <c r="AH82" i="66" s="1"/>
  <c r="AI82" i="66" s="1"/>
  <c r="AM81" i="66"/>
  <c r="AK81" i="66"/>
  <c r="AF81" i="66"/>
  <c r="AG81" i="66" s="1"/>
  <c r="Y81" i="66"/>
  <c r="V81" i="66"/>
  <c r="T81" i="66"/>
  <c r="AH81" i="66" s="1"/>
  <c r="AI81" i="66" s="1"/>
  <c r="AM80" i="66"/>
  <c r="AK80" i="66"/>
  <c r="AF80" i="66"/>
  <c r="AG80" i="66" s="1"/>
  <c r="Y80" i="66"/>
  <c r="V80" i="66"/>
  <c r="T80" i="66"/>
  <c r="AD80" i="66" s="1"/>
  <c r="AK79" i="66"/>
  <c r="AF79" i="66"/>
  <c r="AG79" i="66" s="1"/>
  <c r="Y79" i="66"/>
  <c r="V79" i="66"/>
  <c r="T79" i="66"/>
  <c r="AD79" i="66" s="1"/>
  <c r="AM78" i="66"/>
  <c r="AK78" i="66"/>
  <c r="AF78" i="66"/>
  <c r="AG78" i="66" s="1"/>
  <c r="Y78" i="66"/>
  <c r="V78" i="66"/>
  <c r="T78" i="66"/>
  <c r="AH78" i="66" s="1"/>
  <c r="AI78" i="66" s="1"/>
  <c r="AK77" i="66"/>
  <c r="AF77" i="66"/>
  <c r="AG77" i="66" s="1"/>
  <c r="Y77" i="66"/>
  <c r="V77" i="66"/>
  <c r="T77" i="66"/>
  <c r="AD77" i="66" s="1"/>
  <c r="AM76" i="66"/>
  <c r="AK76" i="66"/>
  <c r="AF76" i="66"/>
  <c r="AG76" i="66" s="1"/>
  <c r="Y76" i="66"/>
  <c r="V76" i="66"/>
  <c r="T76" i="66"/>
  <c r="AD76" i="66" s="1"/>
  <c r="AM75" i="66"/>
  <c r="AK75" i="66"/>
  <c r="AF75" i="66"/>
  <c r="AG75" i="66" s="1"/>
  <c r="Y75" i="66"/>
  <c r="V75" i="66"/>
  <c r="T75" i="66"/>
  <c r="AH75" i="66" s="1"/>
  <c r="AI75" i="66" s="1"/>
  <c r="AM74" i="66"/>
  <c r="AK74" i="66"/>
  <c r="AF74" i="66"/>
  <c r="AG74" i="66" s="1"/>
  <c r="Y74" i="66"/>
  <c r="V74" i="66"/>
  <c r="T74" i="66"/>
  <c r="AH74" i="66" s="1"/>
  <c r="AI74" i="66" s="1"/>
  <c r="AM73" i="66"/>
  <c r="AK73" i="66"/>
  <c r="AF73" i="66"/>
  <c r="AG73" i="66" s="1"/>
  <c r="Y73" i="66"/>
  <c r="V73" i="66"/>
  <c r="T73" i="66"/>
  <c r="AH73" i="66" s="1"/>
  <c r="AI73" i="66" s="1"/>
  <c r="AM72" i="66"/>
  <c r="AK72" i="66"/>
  <c r="AF72" i="66"/>
  <c r="AG72" i="66" s="1"/>
  <c r="Y72" i="66"/>
  <c r="V72" i="66"/>
  <c r="T72" i="66"/>
  <c r="AH72" i="66" s="1"/>
  <c r="AI72" i="66" s="1"/>
  <c r="AM71" i="66"/>
  <c r="AK71" i="66"/>
  <c r="AF71" i="66"/>
  <c r="AG71" i="66" s="1"/>
  <c r="Y71" i="66"/>
  <c r="V71" i="66"/>
  <c r="T71" i="66"/>
  <c r="AH71" i="66" s="1"/>
  <c r="AI71" i="66" s="1"/>
  <c r="AM70" i="66"/>
  <c r="AK70" i="66"/>
  <c r="AF70" i="66"/>
  <c r="AG70" i="66" s="1"/>
  <c r="Y70" i="66"/>
  <c r="V70" i="66"/>
  <c r="T70" i="66"/>
  <c r="AE70" i="66" s="1"/>
  <c r="AM69" i="66"/>
  <c r="AK69" i="66"/>
  <c r="AF69" i="66"/>
  <c r="AG69" i="66" s="1"/>
  <c r="Y69" i="66"/>
  <c r="V69" i="66"/>
  <c r="T69" i="66"/>
  <c r="AH69" i="66" s="1"/>
  <c r="AI69" i="66" s="1"/>
  <c r="AM68" i="66"/>
  <c r="AK68" i="66"/>
  <c r="AF68" i="66"/>
  <c r="AG68" i="66" s="1"/>
  <c r="Y68" i="66"/>
  <c r="V68" i="66"/>
  <c r="T68" i="66"/>
  <c r="AD68" i="66" s="1"/>
  <c r="AM67" i="66"/>
  <c r="AK67" i="66"/>
  <c r="AF67" i="66"/>
  <c r="AG67" i="66" s="1"/>
  <c r="Y67" i="66"/>
  <c r="V67" i="66"/>
  <c r="T67" i="66"/>
  <c r="AH67" i="66" s="1"/>
  <c r="AI67" i="66" s="1"/>
  <c r="AK66" i="66"/>
  <c r="AF66" i="66"/>
  <c r="AG66" i="66" s="1"/>
  <c r="Y66" i="66"/>
  <c r="V66" i="66"/>
  <c r="T66" i="66"/>
  <c r="AM66" i="66" s="1"/>
  <c r="AM65" i="66"/>
  <c r="AK65" i="66"/>
  <c r="AF65" i="66"/>
  <c r="AG65" i="66" s="1"/>
  <c r="Y65" i="66"/>
  <c r="V65" i="66"/>
  <c r="T65" i="66"/>
  <c r="AH65" i="66" s="1"/>
  <c r="AI65" i="66" s="1"/>
  <c r="AK64" i="66"/>
  <c r="AF64" i="66"/>
  <c r="AG64" i="66" s="1"/>
  <c r="Y64" i="66"/>
  <c r="V64" i="66"/>
  <c r="T64" i="66"/>
  <c r="AH64" i="66" s="1"/>
  <c r="AI64" i="66" s="1"/>
  <c r="AK63" i="66"/>
  <c r="AF63" i="66"/>
  <c r="AG63" i="66" s="1"/>
  <c r="Y63" i="66"/>
  <c r="V63" i="66"/>
  <c r="T63" i="66"/>
  <c r="AM63" i="66" s="1"/>
  <c r="AK62" i="66"/>
  <c r="AF62" i="66"/>
  <c r="AG62" i="66" s="1"/>
  <c r="Y62" i="66"/>
  <c r="V62" i="66"/>
  <c r="T62" i="66"/>
  <c r="AH62" i="66" s="1"/>
  <c r="AI62" i="66" s="1"/>
  <c r="AM61" i="66"/>
  <c r="AK61" i="66"/>
  <c r="AF61" i="66"/>
  <c r="AG61" i="66" s="1"/>
  <c r="Y61" i="66"/>
  <c r="V61" i="66"/>
  <c r="T61" i="66"/>
  <c r="AH61" i="66" s="1"/>
  <c r="AI61" i="66" s="1"/>
  <c r="AK60" i="66"/>
  <c r="AF60" i="66"/>
  <c r="AG60" i="66" s="1"/>
  <c r="Y60" i="66"/>
  <c r="V60" i="66"/>
  <c r="T60" i="66"/>
  <c r="AD60" i="66" s="1"/>
  <c r="AM59" i="66"/>
  <c r="AK59" i="66"/>
  <c r="AF59" i="66"/>
  <c r="AG59" i="66" s="1"/>
  <c r="Y59" i="66"/>
  <c r="V59" i="66"/>
  <c r="T59" i="66"/>
  <c r="AH59" i="66" s="1"/>
  <c r="AI59" i="66" s="1"/>
  <c r="AM58" i="66"/>
  <c r="AK58" i="66"/>
  <c r="AF58" i="66"/>
  <c r="AG58" i="66" s="1"/>
  <c r="Y58" i="66"/>
  <c r="V58" i="66"/>
  <c r="T58" i="66"/>
  <c r="AH58" i="66" s="1"/>
  <c r="AI58" i="66" s="1"/>
  <c r="AK57" i="66"/>
  <c r="AF57" i="66"/>
  <c r="AG57" i="66" s="1"/>
  <c r="Y57" i="66"/>
  <c r="V57" i="66"/>
  <c r="T57" i="66"/>
  <c r="AE57" i="66" s="1"/>
  <c r="AK56" i="66"/>
  <c r="AF56" i="66"/>
  <c r="AG56" i="66" s="1"/>
  <c r="Y56" i="66"/>
  <c r="V56" i="66"/>
  <c r="T56" i="66"/>
  <c r="AE56" i="66" s="1"/>
  <c r="AM55" i="66"/>
  <c r="AK55" i="66"/>
  <c r="AF55" i="66"/>
  <c r="AG55" i="66" s="1"/>
  <c r="Y55" i="66"/>
  <c r="V55" i="66"/>
  <c r="T55" i="66"/>
  <c r="AH55" i="66" s="1"/>
  <c r="AI55" i="66" s="1"/>
  <c r="AM54" i="66"/>
  <c r="AK54" i="66"/>
  <c r="AF54" i="66"/>
  <c r="AG54" i="66" s="1"/>
  <c r="Y54" i="66"/>
  <c r="V54" i="66"/>
  <c r="T54" i="66"/>
  <c r="AH54" i="66" s="1"/>
  <c r="AI54" i="66" s="1"/>
  <c r="AK53" i="66"/>
  <c r="AF53" i="66"/>
  <c r="AG53" i="66" s="1"/>
  <c r="Y53" i="66"/>
  <c r="V53" i="66"/>
  <c r="T53" i="66"/>
  <c r="AM53" i="66" s="1"/>
  <c r="AM52" i="66"/>
  <c r="AK52" i="66"/>
  <c r="AF52" i="66"/>
  <c r="AG52" i="66" s="1"/>
  <c r="Y52" i="66"/>
  <c r="V52" i="66"/>
  <c r="T52" i="66"/>
  <c r="AE52" i="66" s="1"/>
  <c r="AK51" i="66"/>
  <c r="AF51" i="66"/>
  <c r="AG51" i="66" s="1"/>
  <c r="Y51" i="66"/>
  <c r="V51" i="66"/>
  <c r="T51" i="66"/>
  <c r="AH51" i="66" s="1"/>
  <c r="AI51" i="66" s="1"/>
  <c r="AK50" i="66"/>
  <c r="AF50" i="66"/>
  <c r="AG50" i="66" s="1"/>
  <c r="Y50" i="66"/>
  <c r="V50" i="66"/>
  <c r="T50" i="66"/>
  <c r="AD50" i="66" s="1"/>
  <c r="AK49" i="66"/>
  <c r="AF49" i="66"/>
  <c r="AG49" i="66" s="1"/>
  <c r="Y49" i="66"/>
  <c r="V49" i="66"/>
  <c r="T49" i="66"/>
  <c r="AD49" i="66" s="1"/>
  <c r="AK48" i="66"/>
  <c r="AF48" i="66"/>
  <c r="AG48" i="66" s="1"/>
  <c r="Y48" i="66"/>
  <c r="V48" i="66"/>
  <c r="T48" i="66"/>
  <c r="AE48" i="66" s="1"/>
  <c r="AM47" i="66"/>
  <c r="AK47" i="66"/>
  <c r="AF47" i="66"/>
  <c r="AG47" i="66" s="1"/>
  <c r="Y47" i="66"/>
  <c r="V47" i="66"/>
  <c r="T47" i="66"/>
  <c r="AH47" i="66" s="1"/>
  <c r="AI47" i="66" s="1"/>
  <c r="AK46" i="66"/>
  <c r="AF46" i="66"/>
  <c r="AG46" i="66" s="1"/>
  <c r="Y46" i="66"/>
  <c r="V46" i="66"/>
  <c r="T46" i="66"/>
  <c r="AM46" i="66" s="1"/>
  <c r="AM45" i="66"/>
  <c r="AK45" i="66"/>
  <c r="AF45" i="66"/>
  <c r="AG45" i="66" s="1"/>
  <c r="Y45" i="66"/>
  <c r="V45" i="66"/>
  <c r="T45" i="66"/>
  <c r="AH45" i="66" s="1"/>
  <c r="AI45" i="66" s="1"/>
  <c r="AK44" i="66"/>
  <c r="AF44" i="66"/>
  <c r="AG44" i="66" s="1"/>
  <c r="Y44" i="66"/>
  <c r="V44" i="66"/>
  <c r="T44" i="66"/>
  <c r="AD44" i="66" s="1"/>
  <c r="AK43" i="66"/>
  <c r="AF43" i="66"/>
  <c r="AG43" i="66" s="1"/>
  <c r="Y43" i="66"/>
  <c r="V43" i="66"/>
  <c r="T43" i="66"/>
  <c r="AD43" i="66" s="1"/>
  <c r="AK42" i="66"/>
  <c r="AF42" i="66"/>
  <c r="AG42" i="66" s="1"/>
  <c r="Y42" i="66"/>
  <c r="V42" i="66"/>
  <c r="T42" i="66"/>
  <c r="AH42" i="66" s="1"/>
  <c r="AI42" i="66" s="1"/>
  <c r="AK41" i="66"/>
  <c r="AF41" i="66"/>
  <c r="AG41" i="66" s="1"/>
  <c r="Y41" i="66"/>
  <c r="V41" i="66"/>
  <c r="T41" i="66"/>
  <c r="AH41" i="66" s="1"/>
  <c r="AI41" i="66" s="1"/>
  <c r="AK40" i="66"/>
  <c r="AF40" i="66"/>
  <c r="AG40" i="66" s="1"/>
  <c r="Y40" i="66"/>
  <c r="V40" i="66"/>
  <c r="T40" i="66"/>
  <c r="AH40" i="66" s="1"/>
  <c r="AI40" i="66" s="1"/>
  <c r="AK39" i="66"/>
  <c r="AF39" i="66"/>
  <c r="AG39" i="66" s="1"/>
  <c r="Y39" i="66"/>
  <c r="V39" i="66"/>
  <c r="T39" i="66"/>
  <c r="AD39" i="66" s="1"/>
  <c r="AK38" i="66"/>
  <c r="AF38" i="66"/>
  <c r="AG38" i="66" s="1"/>
  <c r="Y38" i="66"/>
  <c r="V38" i="66"/>
  <c r="T38" i="66"/>
  <c r="AH38" i="66" s="1"/>
  <c r="AI38" i="66" s="1"/>
  <c r="AK37" i="66"/>
  <c r="AF37" i="66"/>
  <c r="AG37" i="66" s="1"/>
  <c r="Y37" i="66"/>
  <c r="V37" i="66"/>
  <c r="T37" i="66"/>
  <c r="AH37" i="66" s="1"/>
  <c r="AI37" i="66" s="1"/>
  <c r="AK36" i="66"/>
  <c r="AF36" i="66"/>
  <c r="AG36" i="66" s="1"/>
  <c r="Y36" i="66"/>
  <c r="V36" i="66"/>
  <c r="T36" i="66"/>
  <c r="AD36" i="66" s="1"/>
  <c r="AK35" i="66"/>
  <c r="AF35" i="66"/>
  <c r="AG35" i="66" s="1"/>
  <c r="Y35" i="66"/>
  <c r="V35" i="66"/>
  <c r="T35" i="66"/>
  <c r="AH35" i="66" s="1"/>
  <c r="AI35" i="66" s="1"/>
  <c r="AK34" i="66"/>
  <c r="AF34" i="66"/>
  <c r="AG34" i="66" s="1"/>
  <c r="Y34" i="66"/>
  <c r="V34" i="66"/>
  <c r="T34" i="66"/>
  <c r="AH34" i="66" s="1"/>
  <c r="AI34" i="66" s="1"/>
  <c r="AK33" i="66"/>
  <c r="AF33" i="66"/>
  <c r="AG33" i="66" s="1"/>
  <c r="Y33" i="66"/>
  <c r="V33" i="66"/>
  <c r="T33" i="66"/>
  <c r="AD33" i="66" s="1"/>
  <c r="AK32" i="66"/>
  <c r="AF32" i="66"/>
  <c r="AG32" i="66" s="1"/>
  <c r="Y32" i="66"/>
  <c r="V32" i="66"/>
  <c r="T32" i="66"/>
  <c r="AH32" i="66" s="1"/>
  <c r="AI32" i="66" s="1"/>
  <c r="AK31" i="66"/>
  <c r="AF31" i="66"/>
  <c r="AG31" i="66" s="1"/>
  <c r="Y31" i="66"/>
  <c r="V31" i="66"/>
  <c r="T31" i="66"/>
  <c r="AH31" i="66" s="1"/>
  <c r="AI31" i="66" s="1"/>
  <c r="AK30" i="66"/>
  <c r="AF30" i="66"/>
  <c r="AG30" i="66" s="1"/>
  <c r="Y30" i="66"/>
  <c r="V30" i="66"/>
  <c r="T30" i="66"/>
  <c r="AD30" i="66" s="1"/>
  <c r="AK29" i="66"/>
  <c r="AF29" i="66"/>
  <c r="AG29" i="66" s="1"/>
  <c r="Y29" i="66"/>
  <c r="V29" i="66"/>
  <c r="T29" i="66"/>
  <c r="AH29" i="66" s="1"/>
  <c r="AI29" i="66" s="1"/>
  <c r="AK28" i="66"/>
  <c r="AF28" i="66"/>
  <c r="AG28" i="66" s="1"/>
  <c r="Y28" i="66"/>
  <c r="V28" i="66"/>
  <c r="T28" i="66"/>
  <c r="AH28" i="66" s="1"/>
  <c r="AI28" i="66" s="1"/>
  <c r="AK27" i="66"/>
  <c r="AF27" i="66"/>
  <c r="AG27" i="66" s="1"/>
  <c r="Y27" i="66"/>
  <c r="V27" i="66"/>
  <c r="T27" i="66"/>
  <c r="AD27" i="66" s="1"/>
  <c r="AK26" i="66"/>
  <c r="AF26" i="66"/>
  <c r="AG26" i="66" s="1"/>
  <c r="Y26" i="66"/>
  <c r="V26" i="66"/>
  <c r="T26" i="66"/>
  <c r="AH26" i="66" s="1"/>
  <c r="AI26" i="66" s="1"/>
  <c r="AK25" i="66"/>
  <c r="AF25" i="66"/>
  <c r="AG25" i="66" s="1"/>
  <c r="Y25" i="66"/>
  <c r="V25" i="66"/>
  <c r="T25" i="66"/>
  <c r="AH25" i="66" s="1"/>
  <c r="AI25" i="66" s="1"/>
  <c r="AK24" i="66"/>
  <c r="AF24" i="66"/>
  <c r="AG24" i="66" s="1"/>
  <c r="Y24" i="66"/>
  <c r="V24" i="66"/>
  <c r="T24" i="66"/>
  <c r="AD24" i="66" s="1"/>
  <c r="AK23" i="66"/>
  <c r="AF23" i="66"/>
  <c r="AG23" i="66" s="1"/>
  <c r="Y23" i="66"/>
  <c r="V23" i="66"/>
  <c r="T23" i="66"/>
  <c r="AH23" i="66" s="1"/>
  <c r="AI23" i="66" s="1"/>
  <c r="AK22" i="66"/>
  <c r="AF22" i="66"/>
  <c r="AG22" i="66" s="1"/>
  <c r="Y22" i="66"/>
  <c r="V22" i="66"/>
  <c r="T22" i="66"/>
  <c r="AH22" i="66" s="1"/>
  <c r="AI22" i="66" s="1"/>
  <c r="AK21" i="66"/>
  <c r="AF21" i="66"/>
  <c r="AG21" i="66" s="1"/>
  <c r="Y21" i="66"/>
  <c r="V21" i="66"/>
  <c r="T21" i="66"/>
  <c r="AD21" i="66" s="1"/>
  <c r="AK20" i="66"/>
  <c r="AF20" i="66"/>
  <c r="AG20" i="66" s="1"/>
  <c r="Y20" i="66"/>
  <c r="V20" i="66"/>
  <c r="T20" i="66"/>
  <c r="AH20" i="66" s="1"/>
  <c r="AI20" i="66" s="1"/>
  <c r="AK19" i="66"/>
  <c r="AF19" i="66"/>
  <c r="AG19" i="66" s="1"/>
  <c r="Y19" i="66"/>
  <c r="V19" i="66"/>
  <c r="T19" i="66"/>
  <c r="AH19" i="66" s="1"/>
  <c r="AI19" i="66" s="1"/>
  <c r="AK18" i="66"/>
  <c r="AF18" i="66"/>
  <c r="AG18" i="66" s="1"/>
  <c r="Y18" i="66"/>
  <c r="V18" i="66"/>
  <c r="T18" i="66"/>
  <c r="AD18" i="66" s="1"/>
  <c r="AK17" i="66"/>
  <c r="AF17" i="66"/>
  <c r="AG17" i="66" s="1"/>
  <c r="Y17" i="66"/>
  <c r="V17" i="66"/>
  <c r="T17" i="66"/>
  <c r="AH17" i="66" s="1"/>
  <c r="AI17" i="66" s="1"/>
  <c r="AK16" i="66"/>
  <c r="AF16" i="66"/>
  <c r="AG16" i="66" s="1"/>
  <c r="Y16" i="66"/>
  <c r="V16" i="66"/>
  <c r="T16" i="66"/>
  <c r="AH16" i="66" s="1"/>
  <c r="AI16" i="66" s="1"/>
  <c r="AK15" i="66"/>
  <c r="AF15" i="66"/>
  <c r="AG15" i="66" s="1"/>
  <c r="Y15" i="66"/>
  <c r="V15" i="66"/>
  <c r="T15" i="66"/>
  <c r="AE15" i="66" s="1"/>
  <c r="AK14" i="66"/>
  <c r="AF14" i="66"/>
  <c r="AG14" i="66" s="1"/>
  <c r="Y14" i="66"/>
  <c r="V14" i="66"/>
  <c r="T14" i="66"/>
  <c r="AH14" i="66" s="1"/>
  <c r="AI14" i="66" s="1"/>
  <c r="AK13" i="66"/>
  <c r="AF13" i="66"/>
  <c r="AG13" i="66" s="1"/>
  <c r="Y13" i="66"/>
  <c r="V13" i="66"/>
  <c r="T13" i="66"/>
  <c r="AE13" i="66" s="1"/>
  <c r="AK12" i="66"/>
  <c r="AF12" i="66"/>
  <c r="AG12" i="66" s="1"/>
  <c r="Y12" i="66"/>
  <c r="V12" i="66"/>
  <c r="T12" i="66"/>
  <c r="AE12" i="66" s="1"/>
  <c r="A12" i="66"/>
  <c r="J6" i="67" s="1"/>
  <c r="AK11" i="66"/>
  <c r="AF11" i="66"/>
  <c r="AG11" i="66" s="1"/>
  <c r="Y11" i="66"/>
  <c r="V11" i="66"/>
  <c r="T11" i="66"/>
  <c r="AD11" i="66" s="1"/>
  <c r="AK10" i="66"/>
  <c r="AF10" i="66"/>
  <c r="AG10" i="66" s="1"/>
  <c r="Y10" i="66"/>
  <c r="V10" i="66"/>
  <c r="T10" i="66"/>
  <c r="AH10" i="66" s="1"/>
  <c r="AI10" i="66" s="1"/>
  <c r="A10" i="66"/>
  <c r="U130" i="66" s="1"/>
  <c r="AK9" i="66"/>
  <c r="AF9" i="66"/>
  <c r="AG9" i="66" s="1"/>
  <c r="Y9" i="66"/>
  <c r="V9" i="66"/>
  <c r="T9" i="66"/>
  <c r="AH9" i="66" s="1"/>
  <c r="AI9" i="66" s="1"/>
  <c r="AK8" i="66"/>
  <c r="AF8" i="66"/>
  <c r="AG8" i="66" s="1"/>
  <c r="Y8" i="66"/>
  <c r="V8" i="66"/>
  <c r="T8" i="66"/>
  <c r="AH8" i="66" s="1"/>
  <c r="AI8" i="66" s="1"/>
  <c r="AK7" i="66"/>
  <c r="AF7" i="66"/>
  <c r="AG7" i="66" s="1"/>
  <c r="Y7" i="66"/>
  <c r="V7" i="66"/>
  <c r="T7" i="66"/>
  <c r="AD7" i="66" s="1"/>
  <c r="AM6" i="66"/>
  <c r="AK6" i="66"/>
  <c r="AF6" i="66"/>
  <c r="AG6" i="66" s="1"/>
  <c r="Y6" i="66"/>
  <c r="V6" i="66"/>
  <c r="T6" i="66"/>
  <c r="AH6" i="66" s="1"/>
  <c r="AI6" i="66" s="1"/>
  <c r="A6" i="66"/>
  <c r="AM5" i="66"/>
  <c r="AK5" i="66"/>
  <c r="AF5" i="66"/>
  <c r="AG5" i="66" s="1"/>
  <c r="Y5" i="66"/>
  <c r="V5" i="66"/>
  <c r="T5" i="66"/>
  <c r="AH5" i="66" s="1"/>
  <c r="AI5" i="66" s="1"/>
  <c r="F1" i="66"/>
  <c r="AM24" i="38"/>
  <c r="AK24" i="38"/>
  <c r="AH24" i="38"/>
  <c r="AI24" i="38" s="1"/>
  <c r="AF24" i="38"/>
  <c r="AG24" i="38" s="1"/>
  <c r="Y24" i="38"/>
  <c r="V24" i="38"/>
  <c r="T24" i="38"/>
  <c r="AE24" i="38" s="1"/>
  <c r="AM23" i="38"/>
  <c r="AK23" i="38"/>
  <c r="AH23" i="38"/>
  <c r="AI23" i="38" s="1"/>
  <c r="AF23" i="38"/>
  <c r="AG23" i="38" s="1"/>
  <c r="AD23" i="38"/>
  <c r="Y23" i="38"/>
  <c r="V23" i="38"/>
  <c r="T23" i="38"/>
  <c r="AE23" i="38" s="1"/>
  <c r="AM22" i="38"/>
  <c r="AK22" i="38"/>
  <c r="AF22" i="38"/>
  <c r="AG22" i="38" s="1"/>
  <c r="Y22" i="38"/>
  <c r="V22" i="38"/>
  <c r="T22" i="38"/>
  <c r="AD22" i="38" s="1"/>
  <c r="AM21" i="38"/>
  <c r="AK21" i="38"/>
  <c r="AF21" i="38"/>
  <c r="AG21" i="38" s="1"/>
  <c r="AD21" i="38"/>
  <c r="Y21" i="38"/>
  <c r="V21" i="38"/>
  <c r="T21" i="38"/>
  <c r="AE21" i="38" s="1"/>
  <c r="AM20" i="38"/>
  <c r="AK20" i="38"/>
  <c r="AH20" i="38"/>
  <c r="AI20" i="38" s="1"/>
  <c r="AF20" i="38"/>
  <c r="AG20" i="38" s="1"/>
  <c r="AD20" i="38"/>
  <c r="Y20" i="38"/>
  <c r="V20" i="38"/>
  <c r="T20" i="38"/>
  <c r="AE20" i="38" s="1"/>
  <c r="AM19" i="38"/>
  <c r="AK19" i="38"/>
  <c r="AF19" i="38"/>
  <c r="AG19" i="38" s="1"/>
  <c r="Y19" i="38"/>
  <c r="V19" i="38"/>
  <c r="T19" i="38"/>
  <c r="AD19" i="38" s="1"/>
  <c r="AM18" i="38"/>
  <c r="AK18" i="38"/>
  <c r="AF18" i="38"/>
  <c r="AG18" i="38" s="1"/>
  <c r="AD18" i="38"/>
  <c r="Y18" i="38"/>
  <c r="V18" i="38"/>
  <c r="T18" i="38"/>
  <c r="AE18" i="38" s="1"/>
  <c r="AM17" i="38"/>
  <c r="AK17" i="38"/>
  <c r="AH17" i="38"/>
  <c r="AI17" i="38" s="1"/>
  <c r="AF17" i="38"/>
  <c r="AG17" i="38" s="1"/>
  <c r="Y17" i="38"/>
  <c r="V17" i="38"/>
  <c r="T17" i="38"/>
  <c r="AE17" i="38" s="1"/>
  <c r="AM16" i="38"/>
  <c r="AK16" i="38"/>
  <c r="AF16" i="38"/>
  <c r="AG16" i="38" s="1"/>
  <c r="AD16" i="38"/>
  <c r="Y16" i="38"/>
  <c r="V16" i="38"/>
  <c r="T16" i="38"/>
  <c r="AH16" i="38" s="1"/>
  <c r="AI16" i="38" s="1"/>
  <c r="AM15" i="38"/>
  <c r="AK15" i="38"/>
  <c r="AF15" i="38"/>
  <c r="AG15" i="38" s="1"/>
  <c r="Y15" i="38"/>
  <c r="V15" i="38"/>
  <c r="T15" i="38"/>
  <c r="AD15" i="38" s="1"/>
  <c r="AM14" i="38"/>
  <c r="AK14" i="38"/>
  <c r="AF14" i="38"/>
  <c r="AG14" i="38" s="1"/>
  <c r="AD14" i="38"/>
  <c r="Y14" i="38"/>
  <c r="V14" i="38"/>
  <c r="T14" i="38"/>
  <c r="AE14" i="38" s="1"/>
  <c r="AM13" i="38"/>
  <c r="AK13" i="38"/>
  <c r="AH13" i="38"/>
  <c r="AI13" i="38" s="1"/>
  <c r="AF13" i="38"/>
  <c r="AG13" i="38" s="1"/>
  <c r="Y13" i="38"/>
  <c r="V13" i="38"/>
  <c r="T13" i="38"/>
  <c r="AE13" i="38" s="1"/>
  <c r="AM12" i="38"/>
  <c r="AK12" i="38"/>
  <c r="AF12" i="38"/>
  <c r="AG12" i="38" s="1"/>
  <c r="AD12" i="38"/>
  <c r="Y12" i="38"/>
  <c r="V12" i="38"/>
  <c r="T12" i="38"/>
  <c r="AH12" i="38" s="1"/>
  <c r="AI12" i="38" s="1"/>
  <c r="A12" i="38"/>
  <c r="AM11" i="38"/>
  <c r="AK11" i="38"/>
  <c r="AF11" i="38"/>
  <c r="AG11" i="38" s="1"/>
  <c r="AD11" i="38"/>
  <c r="Y11" i="38"/>
  <c r="V11" i="38"/>
  <c r="T11" i="38"/>
  <c r="AE11" i="38" s="1"/>
  <c r="AM10" i="38"/>
  <c r="AK10" i="38"/>
  <c r="AF10" i="38"/>
  <c r="AG10" i="38" s="1"/>
  <c r="AD10" i="38"/>
  <c r="Y10" i="38"/>
  <c r="V10" i="38"/>
  <c r="T10" i="38"/>
  <c r="AH10" i="38" s="1"/>
  <c r="AI10" i="38" s="1"/>
  <c r="A10" i="38"/>
  <c r="U22" i="38" s="1"/>
  <c r="AM9" i="38"/>
  <c r="AK9" i="38"/>
  <c r="AH9" i="38"/>
  <c r="AI9" i="38" s="1"/>
  <c r="AF9" i="38"/>
  <c r="AG9" i="38" s="1"/>
  <c r="AD9" i="38"/>
  <c r="Y9" i="38"/>
  <c r="V9" i="38"/>
  <c r="T9" i="38"/>
  <c r="AE9" i="38" s="1"/>
  <c r="AM8" i="38"/>
  <c r="AK8" i="38"/>
  <c r="AH8" i="38"/>
  <c r="AI8" i="38" s="1"/>
  <c r="AF8" i="38"/>
  <c r="AG8" i="38" s="1"/>
  <c r="AD8" i="38"/>
  <c r="Y8" i="38"/>
  <c r="V8" i="38"/>
  <c r="T8" i="38"/>
  <c r="AM7" i="38"/>
  <c r="AK7" i="38"/>
  <c r="AH7" i="38"/>
  <c r="AI7" i="38" s="1"/>
  <c r="AF7" i="38"/>
  <c r="AG7" i="38" s="1"/>
  <c r="AD7" i="38"/>
  <c r="Y7" i="38"/>
  <c r="V7" i="38"/>
  <c r="T7" i="38"/>
  <c r="AM6" i="38"/>
  <c r="AK6" i="38"/>
  <c r="AF6" i="38"/>
  <c r="AG6" i="38" s="1"/>
  <c r="Y6" i="38"/>
  <c r="V6" i="38"/>
  <c r="T6" i="38"/>
  <c r="AD6" i="38" s="1"/>
  <c r="A6" i="38"/>
  <c r="AK5" i="38"/>
  <c r="AF5" i="38"/>
  <c r="AG5" i="38" s="1"/>
  <c r="Y5" i="38"/>
  <c r="V5" i="38"/>
  <c r="T5" i="38"/>
  <c r="AM5" i="38" s="1"/>
  <c r="F1" i="38"/>
  <c r="AM24" i="37"/>
  <c r="AK24" i="37"/>
  <c r="AF24" i="37"/>
  <c r="AG24" i="37" s="1"/>
  <c r="AD24" i="37"/>
  <c r="Y24" i="37"/>
  <c r="V24" i="37"/>
  <c r="T24" i="37"/>
  <c r="AH24" i="37" s="1"/>
  <c r="AI24" i="37" s="1"/>
  <c r="AM23" i="37"/>
  <c r="AK23" i="37"/>
  <c r="AF23" i="37"/>
  <c r="AG23" i="37" s="1"/>
  <c r="Y23" i="37"/>
  <c r="V23" i="37"/>
  <c r="T23" i="37"/>
  <c r="AM22" i="37"/>
  <c r="AK22" i="37"/>
  <c r="AF22" i="37"/>
  <c r="AG22" i="37" s="1"/>
  <c r="AD22" i="37"/>
  <c r="Y22" i="37"/>
  <c r="V22" i="37"/>
  <c r="T22" i="37"/>
  <c r="AE22" i="37" s="1"/>
  <c r="AM21" i="37"/>
  <c r="AK21" i="37"/>
  <c r="AH21" i="37"/>
  <c r="AI21" i="37" s="1"/>
  <c r="AF21" i="37"/>
  <c r="AG21" i="37" s="1"/>
  <c r="Y21" i="37"/>
  <c r="V21" i="37"/>
  <c r="T21" i="37"/>
  <c r="AE21" i="37" s="1"/>
  <c r="AM20" i="37"/>
  <c r="AK20" i="37"/>
  <c r="AF20" i="37"/>
  <c r="AG20" i="37" s="1"/>
  <c r="AD20" i="37"/>
  <c r="Y20" i="37"/>
  <c r="V20" i="37"/>
  <c r="T20" i="37"/>
  <c r="AH20" i="37" s="1"/>
  <c r="AI20" i="37" s="1"/>
  <c r="AM19" i="37"/>
  <c r="AK19" i="37"/>
  <c r="AF19" i="37"/>
  <c r="AG19" i="37" s="1"/>
  <c r="Y19" i="37"/>
  <c r="V19" i="37"/>
  <c r="T19" i="37"/>
  <c r="AM18" i="37"/>
  <c r="AK18" i="37"/>
  <c r="AF18" i="37"/>
  <c r="AG18" i="37" s="1"/>
  <c r="AD18" i="37"/>
  <c r="Y18" i="37"/>
  <c r="V18" i="37"/>
  <c r="T18" i="37"/>
  <c r="AE18" i="37" s="1"/>
  <c r="AM17" i="37"/>
  <c r="AK17" i="37"/>
  <c r="AH17" i="37"/>
  <c r="AI17" i="37" s="1"/>
  <c r="AF17" i="37"/>
  <c r="AG17" i="37" s="1"/>
  <c r="Y17" i="37"/>
  <c r="V17" i="37"/>
  <c r="T17" i="37"/>
  <c r="AE17" i="37" s="1"/>
  <c r="AM16" i="37"/>
  <c r="AK16" i="37"/>
  <c r="AF16" i="37"/>
  <c r="AG16" i="37" s="1"/>
  <c r="AD16" i="37"/>
  <c r="Y16" i="37"/>
  <c r="V16" i="37"/>
  <c r="T16" i="37"/>
  <c r="AH16" i="37" s="1"/>
  <c r="AI16" i="37" s="1"/>
  <c r="AM15" i="37"/>
  <c r="AK15" i="37"/>
  <c r="AF15" i="37"/>
  <c r="AG15" i="37" s="1"/>
  <c r="Y15" i="37"/>
  <c r="V15" i="37"/>
  <c r="T15" i="37"/>
  <c r="AM14" i="37"/>
  <c r="AK14" i="37"/>
  <c r="AF14" i="37"/>
  <c r="AG14" i="37" s="1"/>
  <c r="AD14" i="37"/>
  <c r="Y14" i="37"/>
  <c r="V14" i="37"/>
  <c r="T14" i="37"/>
  <c r="AE14" i="37" s="1"/>
  <c r="AM13" i="37"/>
  <c r="AK13" i="37"/>
  <c r="AH13" i="37"/>
  <c r="AI13" i="37" s="1"/>
  <c r="AF13" i="37"/>
  <c r="AG13" i="37" s="1"/>
  <c r="Y13" i="37"/>
  <c r="V13" i="37"/>
  <c r="T13" i="37"/>
  <c r="AE13" i="37" s="1"/>
  <c r="AM12" i="37"/>
  <c r="AK12" i="37"/>
  <c r="AF12" i="37"/>
  <c r="AG12" i="37" s="1"/>
  <c r="AD12" i="37"/>
  <c r="Y12" i="37"/>
  <c r="V12" i="37"/>
  <c r="T12" i="37"/>
  <c r="AH12" i="37" s="1"/>
  <c r="AI12" i="37" s="1"/>
  <c r="A12" i="37"/>
  <c r="J48" i="68" s="1"/>
  <c r="AM11" i="37"/>
  <c r="AK11" i="37"/>
  <c r="AH11" i="37"/>
  <c r="AI11" i="37" s="1"/>
  <c r="AF11" i="37"/>
  <c r="AG11" i="37" s="1"/>
  <c r="Y11" i="37"/>
  <c r="V11" i="37"/>
  <c r="T11" i="37"/>
  <c r="AE11" i="37" s="1"/>
  <c r="AM10" i="37"/>
  <c r="AK10" i="37"/>
  <c r="AH10" i="37"/>
  <c r="AI10" i="37" s="1"/>
  <c r="AF10" i="37"/>
  <c r="AG10" i="37" s="1"/>
  <c r="AD10" i="37"/>
  <c r="Y10" i="37"/>
  <c r="V10" i="37"/>
  <c r="T10" i="37"/>
  <c r="AE10" i="37" s="1"/>
  <c r="A10" i="37"/>
  <c r="W24" i="37" s="1"/>
  <c r="AM9" i="37"/>
  <c r="AK9" i="37"/>
  <c r="AF9" i="37"/>
  <c r="AG9" i="37" s="1"/>
  <c r="AD9" i="37"/>
  <c r="Y9" i="37"/>
  <c r="V9" i="37"/>
  <c r="T9" i="37"/>
  <c r="AE9" i="37" s="1"/>
  <c r="AM8" i="37"/>
  <c r="AK8" i="37"/>
  <c r="AH8" i="37"/>
  <c r="AI8" i="37" s="1"/>
  <c r="AF8" i="37"/>
  <c r="AG8" i="37" s="1"/>
  <c r="AD8" i="37"/>
  <c r="Y8" i="37"/>
  <c r="V8" i="37"/>
  <c r="T8" i="37"/>
  <c r="AM7" i="37"/>
  <c r="AK7" i="37"/>
  <c r="AH7" i="37"/>
  <c r="AI7" i="37" s="1"/>
  <c r="AF7" i="37"/>
  <c r="AG7" i="37" s="1"/>
  <c r="AD7" i="37"/>
  <c r="Y7" i="37"/>
  <c r="V7" i="37"/>
  <c r="T7" i="37"/>
  <c r="AM6" i="37"/>
  <c r="AK6" i="37"/>
  <c r="AH6" i="37"/>
  <c r="AI6" i="37" s="1"/>
  <c r="AF6" i="37"/>
  <c r="AG6" i="37" s="1"/>
  <c r="AD6" i="37"/>
  <c r="AN6" i="37" s="1"/>
  <c r="Y6" i="37"/>
  <c r="V6" i="37"/>
  <c r="T6" i="37"/>
  <c r="A6" i="37"/>
  <c r="AK5" i="37"/>
  <c r="AF5" i="37"/>
  <c r="AG5" i="37" s="1"/>
  <c r="Y5" i="37"/>
  <c r="V5" i="37"/>
  <c r="T5" i="37"/>
  <c r="F1" i="37"/>
  <c r="AM24" i="36"/>
  <c r="AK24" i="36"/>
  <c r="AF24" i="36"/>
  <c r="AG24" i="36" s="1"/>
  <c r="Y24" i="36"/>
  <c r="V24" i="36"/>
  <c r="T24" i="36"/>
  <c r="AM23" i="36"/>
  <c r="AK23" i="36"/>
  <c r="AH23" i="36"/>
  <c r="AI23" i="36" s="1"/>
  <c r="AF23" i="36"/>
  <c r="AG23" i="36" s="1"/>
  <c r="AD23" i="36"/>
  <c r="Y23" i="36"/>
  <c r="V23" i="36"/>
  <c r="T23" i="36"/>
  <c r="AE23" i="36" s="1"/>
  <c r="AM22" i="36"/>
  <c r="AK22" i="36"/>
  <c r="AF22" i="36"/>
  <c r="AG22" i="36" s="1"/>
  <c r="Y22" i="36"/>
  <c r="V22" i="36"/>
  <c r="T22" i="36"/>
  <c r="AM21" i="36"/>
  <c r="AK21" i="36"/>
  <c r="AF21" i="36"/>
  <c r="AG21" i="36" s="1"/>
  <c r="AD21" i="36"/>
  <c r="Y21" i="36"/>
  <c r="V21" i="36"/>
  <c r="T21" i="36"/>
  <c r="AE21" i="36" s="1"/>
  <c r="AM20" i="36"/>
  <c r="AK20" i="36"/>
  <c r="AH20" i="36"/>
  <c r="AI20" i="36" s="1"/>
  <c r="AF20" i="36"/>
  <c r="AG20" i="36" s="1"/>
  <c r="AE20" i="36"/>
  <c r="Y20" i="36"/>
  <c r="V20" i="36"/>
  <c r="T20" i="36"/>
  <c r="AD20" i="36" s="1"/>
  <c r="AM19" i="36"/>
  <c r="AK19" i="36"/>
  <c r="AF19" i="36"/>
  <c r="AG19" i="36" s="1"/>
  <c r="AD19" i="36"/>
  <c r="Y19" i="36"/>
  <c r="V19" i="36"/>
  <c r="T19" i="36"/>
  <c r="AH19" i="36" s="1"/>
  <c r="AI19" i="36" s="1"/>
  <c r="AM18" i="36"/>
  <c r="AK18" i="36"/>
  <c r="AF18" i="36"/>
  <c r="AG18" i="36" s="1"/>
  <c r="Y18" i="36"/>
  <c r="V18" i="36"/>
  <c r="T18" i="36"/>
  <c r="AD18" i="36" s="1"/>
  <c r="AM17" i="36"/>
  <c r="AK17" i="36"/>
  <c r="AF17" i="36"/>
  <c r="AG17" i="36" s="1"/>
  <c r="AD17" i="36"/>
  <c r="Y17" i="36"/>
  <c r="V17" i="36"/>
  <c r="T17" i="36"/>
  <c r="AE17" i="36" s="1"/>
  <c r="AM16" i="36"/>
  <c r="AK16" i="36"/>
  <c r="AH16" i="36"/>
  <c r="AI16" i="36" s="1"/>
  <c r="AF16" i="36"/>
  <c r="AG16" i="36" s="1"/>
  <c r="AE16" i="36"/>
  <c r="Y16" i="36"/>
  <c r="V16" i="36"/>
  <c r="T16" i="36"/>
  <c r="AD16" i="36" s="1"/>
  <c r="AM15" i="36"/>
  <c r="AK15" i="36"/>
  <c r="AG15" i="36"/>
  <c r="AF15" i="36"/>
  <c r="AE15" i="36"/>
  <c r="Y15" i="36"/>
  <c r="V15" i="36"/>
  <c r="T15" i="36"/>
  <c r="AM14" i="36"/>
  <c r="AK14" i="36"/>
  <c r="AH14" i="36"/>
  <c r="AI14" i="36" s="1"/>
  <c r="AF14" i="36"/>
  <c r="AG14" i="36" s="1"/>
  <c r="AD14" i="36"/>
  <c r="Y14" i="36"/>
  <c r="V14" i="36"/>
  <c r="T14" i="36"/>
  <c r="AE14" i="36" s="1"/>
  <c r="AM13" i="36"/>
  <c r="AK13" i="36"/>
  <c r="AH13" i="36"/>
  <c r="AI13" i="36" s="1"/>
  <c r="AF13" i="36"/>
  <c r="AG13" i="36" s="1"/>
  <c r="AE13" i="36"/>
  <c r="Y13" i="36"/>
  <c r="V13" i="36"/>
  <c r="T13" i="36"/>
  <c r="AD13" i="36" s="1"/>
  <c r="AM12" i="36"/>
  <c r="AK12" i="36"/>
  <c r="AF12" i="36"/>
  <c r="AG12" i="36" s="1"/>
  <c r="AD12" i="36"/>
  <c r="Y12" i="36"/>
  <c r="V12" i="36"/>
  <c r="T12" i="36"/>
  <c r="AH12" i="36" s="1"/>
  <c r="AI12" i="36" s="1"/>
  <c r="A12" i="36"/>
  <c r="J50" i="68" s="1"/>
  <c r="AM11" i="36"/>
  <c r="AK11" i="36"/>
  <c r="AH11" i="36"/>
  <c r="AI11" i="36" s="1"/>
  <c r="AF11" i="36"/>
  <c r="AG11" i="36" s="1"/>
  <c r="AD11" i="36"/>
  <c r="Y11" i="36"/>
  <c r="V11" i="36"/>
  <c r="T11" i="36"/>
  <c r="AE11" i="36" s="1"/>
  <c r="AM10" i="36"/>
  <c r="AK10" i="36"/>
  <c r="AH10" i="36"/>
  <c r="AI10" i="36" s="1"/>
  <c r="AF10" i="36"/>
  <c r="AG10" i="36" s="1"/>
  <c r="AE10" i="36"/>
  <c r="Y10" i="36"/>
  <c r="V10" i="36"/>
  <c r="T10" i="36"/>
  <c r="AD10" i="36" s="1"/>
  <c r="A10" i="36"/>
  <c r="W23" i="36" s="1"/>
  <c r="AM9" i="36"/>
  <c r="AK9" i="36"/>
  <c r="AF9" i="36"/>
  <c r="AG9" i="36" s="1"/>
  <c r="Y9" i="36"/>
  <c r="V9" i="36"/>
  <c r="T9" i="36"/>
  <c r="AD9" i="36" s="1"/>
  <c r="AM8" i="36"/>
  <c r="AK8" i="36"/>
  <c r="AH8" i="36"/>
  <c r="AI8" i="36" s="1"/>
  <c r="AF8" i="36"/>
  <c r="AG8" i="36" s="1"/>
  <c r="AD8" i="36"/>
  <c r="Y8" i="36"/>
  <c r="V8" i="36"/>
  <c r="T8" i="36"/>
  <c r="AM7" i="36"/>
  <c r="AK7" i="36"/>
  <c r="AH7" i="36"/>
  <c r="AI7" i="36" s="1"/>
  <c r="AF7" i="36"/>
  <c r="AG7" i="36" s="1"/>
  <c r="AD7" i="36"/>
  <c r="Y7" i="36"/>
  <c r="V7" i="36"/>
  <c r="T7" i="36"/>
  <c r="AM6" i="36"/>
  <c r="AK6" i="36"/>
  <c r="AH6" i="36"/>
  <c r="AI6" i="36" s="1"/>
  <c r="AF6" i="36"/>
  <c r="AG6" i="36" s="1"/>
  <c r="AD6" i="36"/>
  <c r="Y6" i="36"/>
  <c r="V6" i="36"/>
  <c r="T6" i="36"/>
  <c r="A6" i="36"/>
  <c r="AM5" i="36"/>
  <c r="AK5" i="36"/>
  <c r="AF5" i="36"/>
  <c r="AG5" i="36" s="1"/>
  <c r="Y5" i="36"/>
  <c r="V5" i="36"/>
  <c r="T5" i="36"/>
  <c r="AD5" i="36" s="1"/>
  <c r="F1" i="36"/>
  <c r="AM24" i="35"/>
  <c r="AK24" i="35"/>
  <c r="AF24" i="35"/>
  <c r="AG24" i="35" s="1"/>
  <c r="AD24" i="35"/>
  <c r="Y24" i="35"/>
  <c r="V24" i="35"/>
  <c r="T24" i="35"/>
  <c r="AH24" i="35" s="1"/>
  <c r="AI24" i="35" s="1"/>
  <c r="AM23" i="35"/>
  <c r="AK23" i="35"/>
  <c r="AH23" i="35"/>
  <c r="AI23" i="35" s="1"/>
  <c r="AF23" i="35"/>
  <c r="AG23" i="35" s="1"/>
  <c r="AE23" i="35"/>
  <c r="Y23" i="35"/>
  <c r="V23" i="35"/>
  <c r="T23" i="35"/>
  <c r="AD23" i="35" s="1"/>
  <c r="AM22" i="35"/>
  <c r="AK22" i="35"/>
  <c r="AH22" i="35"/>
  <c r="AI22" i="35" s="1"/>
  <c r="AF22" i="35"/>
  <c r="AG22" i="35" s="1"/>
  <c r="AD22" i="35"/>
  <c r="Y22" i="35"/>
  <c r="V22" i="35"/>
  <c r="T22" i="35"/>
  <c r="AE22" i="35" s="1"/>
  <c r="AM21" i="35"/>
  <c r="AK21" i="35"/>
  <c r="AH21" i="35"/>
  <c r="AI21" i="35" s="1"/>
  <c r="AF21" i="35"/>
  <c r="AG21" i="35" s="1"/>
  <c r="AE21" i="35"/>
  <c r="Y21" i="35"/>
  <c r="V21" i="35"/>
  <c r="T21" i="35"/>
  <c r="AD21" i="35" s="1"/>
  <c r="AM20" i="35"/>
  <c r="AK20" i="35"/>
  <c r="AF20" i="35"/>
  <c r="AG20" i="35" s="1"/>
  <c r="AD20" i="35"/>
  <c r="Y20" i="35"/>
  <c r="V20" i="35"/>
  <c r="T20" i="35"/>
  <c r="AH20" i="35" s="1"/>
  <c r="AI20" i="35" s="1"/>
  <c r="AM19" i="35"/>
  <c r="AK19" i="35"/>
  <c r="AF19" i="35"/>
  <c r="AG19" i="35" s="1"/>
  <c r="Y19" i="35"/>
  <c r="V19" i="35"/>
  <c r="T19" i="35"/>
  <c r="AM18" i="35"/>
  <c r="AK18" i="35"/>
  <c r="AH18" i="35"/>
  <c r="AI18" i="35" s="1"/>
  <c r="AF18" i="35"/>
  <c r="AG18" i="35" s="1"/>
  <c r="AD18" i="35"/>
  <c r="Y18" i="35"/>
  <c r="V18" i="35"/>
  <c r="T18" i="35"/>
  <c r="AE18" i="35" s="1"/>
  <c r="AM17" i="35"/>
  <c r="AK17" i="35"/>
  <c r="AF17" i="35"/>
  <c r="AG17" i="35" s="1"/>
  <c r="Y17" i="35"/>
  <c r="V17" i="35"/>
  <c r="T17" i="35"/>
  <c r="AM16" i="35"/>
  <c r="AK16" i="35"/>
  <c r="AF16" i="35"/>
  <c r="AG16" i="35" s="1"/>
  <c r="AD16" i="35"/>
  <c r="Y16" i="35"/>
  <c r="V16" i="35"/>
  <c r="T16" i="35"/>
  <c r="AH16" i="35" s="1"/>
  <c r="AI16" i="35" s="1"/>
  <c r="AM15" i="35"/>
  <c r="AK15" i="35"/>
  <c r="AH15" i="35"/>
  <c r="AI15" i="35" s="1"/>
  <c r="AF15" i="35"/>
  <c r="AG15" i="35" s="1"/>
  <c r="AE15" i="35"/>
  <c r="Y15" i="35"/>
  <c r="V15" i="35"/>
  <c r="T15" i="35"/>
  <c r="AD15" i="35" s="1"/>
  <c r="AM14" i="35"/>
  <c r="AK14" i="35"/>
  <c r="AF14" i="35"/>
  <c r="AG14" i="35" s="1"/>
  <c r="AD14" i="35"/>
  <c r="Y14" i="35"/>
  <c r="V14" i="35"/>
  <c r="T14" i="35"/>
  <c r="AE14" i="35" s="1"/>
  <c r="AM13" i="35"/>
  <c r="AK13" i="35"/>
  <c r="AF13" i="35"/>
  <c r="AG13" i="35" s="1"/>
  <c r="Y13" i="35"/>
  <c r="V13" i="35"/>
  <c r="T13" i="35"/>
  <c r="AD13" i="35" s="1"/>
  <c r="AM12" i="35"/>
  <c r="AK12" i="35"/>
  <c r="AF12" i="35"/>
  <c r="AG12" i="35" s="1"/>
  <c r="AD12" i="35"/>
  <c r="Y12" i="35"/>
  <c r="V12" i="35"/>
  <c r="T12" i="35"/>
  <c r="AH12" i="35" s="1"/>
  <c r="AI12" i="35" s="1"/>
  <c r="A12" i="35"/>
  <c r="AM11" i="35"/>
  <c r="AK11" i="35"/>
  <c r="AF11" i="35"/>
  <c r="AG11" i="35" s="1"/>
  <c r="AD11" i="35"/>
  <c r="Y11" i="35"/>
  <c r="V11" i="35"/>
  <c r="T11" i="35"/>
  <c r="AE11" i="35" s="1"/>
  <c r="AM10" i="35"/>
  <c r="AK10" i="35"/>
  <c r="AH10" i="35"/>
  <c r="AI10" i="35" s="1"/>
  <c r="AF10" i="35"/>
  <c r="AG10" i="35" s="1"/>
  <c r="AE10" i="35"/>
  <c r="Y10" i="35"/>
  <c r="V10" i="35"/>
  <c r="T10" i="35"/>
  <c r="AD10" i="35" s="1"/>
  <c r="A10" i="35"/>
  <c r="W23" i="35" s="1"/>
  <c r="AM9" i="35"/>
  <c r="AK9" i="35"/>
  <c r="AF9" i="35"/>
  <c r="AG9" i="35" s="1"/>
  <c r="Y9" i="35"/>
  <c r="V9" i="35"/>
  <c r="T9" i="35"/>
  <c r="AD9" i="35" s="1"/>
  <c r="AM8" i="35"/>
  <c r="AK8" i="35"/>
  <c r="AF8" i="35"/>
  <c r="AG8" i="35" s="1"/>
  <c r="Y8" i="35"/>
  <c r="V8" i="35"/>
  <c r="T8" i="35"/>
  <c r="AH8" i="35" s="1"/>
  <c r="AI8" i="35" s="1"/>
  <c r="AM7" i="35"/>
  <c r="AK7" i="35"/>
  <c r="AF7" i="35"/>
  <c r="AG7" i="35" s="1"/>
  <c r="Y7" i="35"/>
  <c r="V7" i="35"/>
  <c r="T7" i="35"/>
  <c r="AM6" i="35"/>
  <c r="AK6" i="35"/>
  <c r="AF6" i="35"/>
  <c r="AG6" i="35" s="1"/>
  <c r="Y6" i="35"/>
  <c r="V6" i="35"/>
  <c r="T6" i="35"/>
  <c r="AD6" i="35" s="1"/>
  <c r="AM5" i="35"/>
  <c r="AK5" i="35"/>
  <c r="AF5" i="35"/>
  <c r="AG5" i="35" s="1"/>
  <c r="Y5" i="35"/>
  <c r="V5" i="35"/>
  <c r="T5" i="35"/>
  <c r="F1" i="35"/>
  <c r="AM23" i="34"/>
  <c r="AK23" i="34"/>
  <c r="AH23" i="34"/>
  <c r="AI23" i="34" s="1"/>
  <c r="AF23" i="34"/>
  <c r="AG23" i="34" s="1"/>
  <c r="AE23" i="34"/>
  <c r="Y23" i="34"/>
  <c r="V23" i="34"/>
  <c r="T23" i="34"/>
  <c r="AD23" i="34" s="1"/>
  <c r="AM22" i="34"/>
  <c r="AK22" i="34"/>
  <c r="AF22" i="34"/>
  <c r="AG22" i="34" s="1"/>
  <c r="AD22" i="34"/>
  <c r="Y22" i="34"/>
  <c r="V22" i="34"/>
  <c r="T22" i="34"/>
  <c r="AH22" i="34" s="1"/>
  <c r="AI22" i="34" s="1"/>
  <c r="AM21" i="34"/>
  <c r="AK21" i="34"/>
  <c r="AF21" i="34"/>
  <c r="AG21" i="34" s="1"/>
  <c r="Y21" i="34"/>
  <c r="V21" i="34"/>
  <c r="T21" i="34"/>
  <c r="AM20" i="34"/>
  <c r="AK20" i="34"/>
  <c r="AF20" i="34"/>
  <c r="AG20" i="34" s="1"/>
  <c r="AD20" i="34"/>
  <c r="Y20" i="34"/>
  <c r="V20" i="34"/>
  <c r="T20" i="34"/>
  <c r="AE20" i="34" s="1"/>
  <c r="AM19" i="34"/>
  <c r="AK19" i="34"/>
  <c r="AH19" i="34"/>
  <c r="AI19" i="34" s="1"/>
  <c r="AF19" i="34"/>
  <c r="AG19" i="34" s="1"/>
  <c r="AE19" i="34"/>
  <c r="Y19" i="34"/>
  <c r="V19" i="34"/>
  <c r="T19" i="34"/>
  <c r="AD19" i="34" s="1"/>
  <c r="AM18" i="34"/>
  <c r="AK18" i="34"/>
  <c r="AF18" i="34"/>
  <c r="AG18" i="34" s="1"/>
  <c r="AD18" i="34"/>
  <c r="Y18" i="34"/>
  <c r="V18" i="34"/>
  <c r="T18" i="34"/>
  <c r="AH18" i="34" s="1"/>
  <c r="AI18" i="34" s="1"/>
  <c r="AM17" i="34"/>
  <c r="AK17" i="34"/>
  <c r="AF17" i="34"/>
  <c r="AG17" i="34" s="1"/>
  <c r="Y17" i="34"/>
  <c r="V17" i="34"/>
  <c r="T17" i="34"/>
  <c r="AD17" i="34" s="1"/>
  <c r="AM16" i="34"/>
  <c r="AK16" i="34"/>
  <c r="AF16" i="34"/>
  <c r="AG16" i="34" s="1"/>
  <c r="AD16" i="34"/>
  <c r="Y16" i="34"/>
  <c r="V16" i="34"/>
  <c r="T16" i="34"/>
  <c r="AE16" i="34" s="1"/>
  <c r="AM15" i="34"/>
  <c r="AK15" i="34"/>
  <c r="AH15" i="34"/>
  <c r="AI15" i="34" s="1"/>
  <c r="AF15" i="34"/>
  <c r="AG15" i="34" s="1"/>
  <c r="AE15" i="34"/>
  <c r="Y15" i="34"/>
  <c r="V15" i="34"/>
  <c r="T15" i="34"/>
  <c r="AD15" i="34" s="1"/>
  <c r="AM14" i="34"/>
  <c r="AK14" i="34"/>
  <c r="AH14" i="34"/>
  <c r="AI14" i="34" s="1"/>
  <c r="AF14" i="34"/>
  <c r="AG14" i="34" s="1"/>
  <c r="AE14" i="34"/>
  <c r="Y14" i="34"/>
  <c r="V14" i="34"/>
  <c r="T14" i="34"/>
  <c r="AD14" i="34" s="1"/>
  <c r="AM13" i="34"/>
  <c r="AK13" i="34"/>
  <c r="AH13" i="34"/>
  <c r="AI13" i="34" s="1"/>
  <c r="AF13" i="34"/>
  <c r="AG13" i="34" s="1"/>
  <c r="AD13" i="34"/>
  <c r="Y13" i="34"/>
  <c r="V13" i="34"/>
  <c r="T13" i="34"/>
  <c r="AE13" i="34" s="1"/>
  <c r="AM12" i="34"/>
  <c r="AK12" i="34"/>
  <c r="AH12" i="34"/>
  <c r="AI12" i="34" s="1"/>
  <c r="AF12" i="34"/>
  <c r="AG12" i="34" s="1"/>
  <c r="AE12" i="34"/>
  <c r="Y12" i="34"/>
  <c r="V12" i="34"/>
  <c r="T12" i="34"/>
  <c r="AD12" i="34" s="1"/>
  <c r="A12" i="34"/>
  <c r="AM11" i="34"/>
  <c r="AK11" i="34"/>
  <c r="AF11" i="34"/>
  <c r="AG11" i="34" s="1"/>
  <c r="Y11" i="34"/>
  <c r="V11" i="34"/>
  <c r="T11" i="34"/>
  <c r="AD11" i="34" s="1"/>
  <c r="AM10" i="34"/>
  <c r="AK10" i="34"/>
  <c r="AF10" i="34"/>
  <c r="AG10" i="34" s="1"/>
  <c r="Y10" i="34"/>
  <c r="V10" i="34"/>
  <c r="T10" i="34"/>
  <c r="AE10" i="34" s="1"/>
  <c r="A10" i="34"/>
  <c r="AM9" i="34"/>
  <c r="AK9" i="34"/>
  <c r="AF9" i="34"/>
  <c r="AG9" i="34" s="1"/>
  <c r="Y9" i="34"/>
  <c r="V9" i="34"/>
  <c r="T9" i="34"/>
  <c r="AD9" i="34" s="1"/>
  <c r="AM8" i="34"/>
  <c r="AK8" i="34"/>
  <c r="AF8" i="34"/>
  <c r="AG8" i="34" s="1"/>
  <c r="Y8" i="34"/>
  <c r="V8" i="34"/>
  <c r="T8" i="34"/>
  <c r="AH8" i="34" s="1"/>
  <c r="AI8" i="34" s="1"/>
  <c r="AK7" i="34"/>
  <c r="AF7" i="34"/>
  <c r="AG7" i="34" s="1"/>
  <c r="Y7" i="34"/>
  <c r="V7" i="34"/>
  <c r="T7" i="34"/>
  <c r="AM7" i="34" s="1"/>
  <c r="AM6" i="34"/>
  <c r="AK6" i="34"/>
  <c r="AH6" i="34"/>
  <c r="AI6" i="34" s="1"/>
  <c r="AF6" i="34"/>
  <c r="AG6" i="34" s="1"/>
  <c r="AD6" i="34"/>
  <c r="Y6" i="34"/>
  <c r="V6" i="34"/>
  <c r="T6" i="34"/>
  <c r="AM5" i="34"/>
  <c r="AK5" i="34"/>
  <c r="AH5" i="34"/>
  <c r="AI5" i="34" s="1"/>
  <c r="AF5" i="34"/>
  <c r="AG5" i="34" s="1"/>
  <c r="AD5" i="34"/>
  <c r="Y5" i="34"/>
  <c r="V5" i="34"/>
  <c r="T5" i="34"/>
  <c r="F1" i="34"/>
  <c r="AM24" i="33"/>
  <c r="AK24" i="33"/>
  <c r="AF24" i="33"/>
  <c r="AG24" i="33" s="1"/>
  <c r="AD24" i="33"/>
  <c r="Y24" i="33"/>
  <c r="V24" i="33"/>
  <c r="T24" i="33"/>
  <c r="AH24" i="33" s="1"/>
  <c r="AI24" i="33" s="1"/>
  <c r="AM23" i="33"/>
  <c r="AK23" i="33"/>
  <c r="AH23" i="33"/>
  <c r="AI23" i="33" s="1"/>
  <c r="AF23" i="33"/>
  <c r="AG23" i="33" s="1"/>
  <c r="AE23" i="33"/>
  <c r="Y23" i="33"/>
  <c r="V23" i="33"/>
  <c r="T23" i="33"/>
  <c r="AD23" i="33" s="1"/>
  <c r="AM22" i="33"/>
  <c r="AK22" i="33"/>
  <c r="AF22" i="33"/>
  <c r="AG22" i="33" s="1"/>
  <c r="AD22" i="33"/>
  <c r="Y22" i="33"/>
  <c r="V22" i="33"/>
  <c r="T22" i="33"/>
  <c r="AE22" i="33" s="1"/>
  <c r="AM21" i="33"/>
  <c r="AK21" i="33"/>
  <c r="AF21" i="33"/>
  <c r="AG21" i="33" s="1"/>
  <c r="Y21" i="33"/>
  <c r="V21" i="33"/>
  <c r="T21" i="33"/>
  <c r="AD21" i="33" s="1"/>
  <c r="AM20" i="33"/>
  <c r="AK20" i="33"/>
  <c r="AF20" i="33"/>
  <c r="AG20" i="33" s="1"/>
  <c r="AD20" i="33"/>
  <c r="Y20" i="33"/>
  <c r="V20" i="33"/>
  <c r="T20" i="33"/>
  <c r="AH20" i="33" s="1"/>
  <c r="AI20" i="33" s="1"/>
  <c r="AM19" i="33"/>
  <c r="AK19" i="33"/>
  <c r="AH19" i="33"/>
  <c r="AI19" i="33" s="1"/>
  <c r="AF19" i="33"/>
  <c r="AG19" i="33" s="1"/>
  <c r="AE19" i="33"/>
  <c r="Y19" i="33"/>
  <c r="V19" i="33"/>
  <c r="T19" i="33"/>
  <c r="AD19" i="33" s="1"/>
  <c r="AM18" i="33"/>
  <c r="AK18" i="33"/>
  <c r="AF18" i="33"/>
  <c r="AG18" i="33" s="1"/>
  <c r="AD18" i="33"/>
  <c r="Y18" i="33"/>
  <c r="V18" i="33"/>
  <c r="T18" i="33"/>
  <c r="AE18" i="33" s="1"/>
  <c r="AM17" i="33"/>
  <c r="AK17" i="33"/>
  <c r="AF17" i="33"/>
  <c r="AG17" i="33" s="1"/>
  <c r="Y17" i="33"/>
  <c r="V17" i="33"/>
  <c r="T17" i="33"/>
  <c r="AM16" i="33"/>
  <c r="AK16" i="33"/>
  <c r="AF16" i="33"/>
  <c r="AG16" i="33" s="1"/>
  <c r="AD16" i="33"/>
  <c r="Y16" i="33"/>
  <c r="V16" i="33"/>
  <c r="T16" i="33"/>
  <c r="AH16" i="33" s="1"/>
  <c r="AI16" i="33" s="1"/>
  <c r="AJ16" i="33" s="1"/>
  <c r="AM15" i="33"/>
  <c r="AK15" i="33"/>
  <c r="AH15" i="33"/>
  <c r="AI15" i="33" s="1"/>
  <c r="AF15" i="33"/>
  <c r="AG15" i="33" s="1"/>
  <c r="AE15" i="33"/>
  <c r="Y15" i="33"/>
  <c r="V15" i="33"/>
  <c r="T15" i="33"/>
  <c r="AD15" i="33" s="1"/>
  <c r="AM14" i="33"/>
  <c r="AK14" i="33"/>
  <c r="AF14" i="33"/>
  <c r="AG14" i="33" s="1"/>
  <c r="AD14" i="33"/>
  <c r="Y14" i="33"/>
  <c r="V14" i="33"/>
  <c r="T14" i="33"/>
  <c r="AE14" i="33" s="1"/>
  <c r="AM13" i="33"/>
  <c r="AK13" i="33"/>
  <c r="AF13" i="33"/>
  <c r="AG13" i="33" s="1"/>
  <c r="Y13" i="33"/>
  <c r="V13" i="33"/>
  <c r="T13" i="33"/>
  <c r="AD13" i="33" s="1"/>
  <c r="AM12" i="33"/>
  <c r="AK12" i="33"/>
  <c r="AF12" i="33"/>
  <c r="AG12" i="33" s="1"/>
  <c r="AD12" i="33"/>
  <c r="Y12" i="33"/>
  <c r="V12" i="33"/>
  <c r="T12" i="33"/>
  <c r="AH12" i="33" s="1"/>
  <c r="AI12" i="33" s="1"/>
  <c r="A12" i="33"/>
  <c r="J43" i="68" s="1"/>
  <c r="AM11" i="33"/>
  <c r="AK11" i="33"/>
  <c r="AF11" i="33"/>
  <c r="AG11" i="33" s="1"/>
  <c r="Y11" i="33"/>
  <c r="V11" i="33"/>
  <c r="T11" i="33"/>
  <c r="AH11" i="33" s="1"/>
  <c r="AI11" i="33" s="1"/>
  <c r="AM10" i="33"/>
  <c r="AK10" i="33"/>
  <c r="AF10" i="33"/>
  <c r="AG10" i="33" s="1"/>
  <c r="Y10" i="33"/>
  <c r="V10" i="33"/>
  <c r="T10" i="33"/>
  <c r="AH10" i="33" s="1"/>
  <c r="AI10" i="33" s="1"/>
  <c r="A10" i="33"/>
  <c r="AK9" i="33"/>
  <c r="AF9" i="33"/>
  <c r="AG9" i="33" s="1"/>
  <c r="Y9" i="33"/>
  <c r="V9" i="33"/>
  <c r="T9" i="33"/>
  <c r="AM9" i="33" s="1"/>
  <c r="AK8" i="33"/>
  <c r="AF8" i="33"/>
  <c r="AG8" i="33" s="1"/>
  <c r="Y8" i="33"/>
  <c r="V8" i="33"/>
  <c r="T8" i="33"/>
  <c r="AM8" i="33" s="1"/>
  <c r="AM7" i="33"/>
  <c r="AK7" i="33"/>
  <c r="AF7" i="33"/>
  <c r="AG7" i="33" s="1"/>
  <c r="Y7" i="33"/>
  <c r="V7" i="33"/>
  <c r="T7" i="33"/>
  <c r="AH7" i="33" s="1"/>
  <c r="AI7" i="33" s="1"/>
  <c r="AM6" i="33"/>
  <c r="AK6" i="33"/>
  <c r="AF6" i="33"/>
  <c r="AG6" i="33" s="1"/>
  <c r="Y6" i="33"/>
  <c r="V6" i="33"/>
  <c r="AD6" i="33"/>
  <c r="A6" i="33"/>
  <c r="AK5" i="33"/>
  <c r="AF5" i="33"/>
  <c r="AG5" i="33" s="1"/>
  <c r="Y5" i="33"/>
  <c r="V5" i="33"/>
  <c r="F1" i="33"/>
  <c r="AM172" i="32"/>
  <c r="AK172" i="32"/>
  <c r="AH172" i="32"/>
  <c r="AI172" i="32" s="1"/>
  <c r="AF172" i="32"/>
  <c r="AG172" i="32" s="1"/>
  <c r="AE172" i="32"/>
  <c r="Y172" i="32"/>
  <c r="V172" i="32"/>
  <c r="T172" i="32"/>
  <c r="AD172" i="32" s="1"/>
  <c r="AM171" i="32"/>
  <c r="AK171" i="32"/>
  <c r="AF171" i="32"/>
  <c r="AG171" i="32" s="1"/>
  <c r="Y171" i="32"/>
  <c r="V171" i="32"/>
  <c r="T171" i="32"/>
  <c r="AE171" i="32" s="1"/>
  <c r="AM170" i="32"/>
  <c r="AK170" i="32"/>
  <c r="AF170" i="32"/>
  <c r="AG170" i="32" s="1"/>
  <c r="Y170" i="32"/>
  <c r="V170" i="32"/>
  <c r="T170" i="32"/>
  <c r="AH170" i="32" s="1"/>
  <c r="AI170" i="32" s="1"/>
  <c r="AK169" i="32"/>
  <c r="AF169" i="32"/>
  <c r="AG169" i="32" s="1"/>
  <c r="Y169" i="32"/>
  <c r="V169" i="32"/>
  <c r="T169" i="32"/>
  <c r="AM169" i="32" s="1"/>
  <c r="AK168" i="32"/>
  <c r="AF168" i="32"/>
  <c r="AG168" i="32" s="1"/>
  <c r="Y168" i="32"/>
  <c r="V168" i="32"/>
  <c r="T168" i="32"/>
  <c r="AM168" i="32" s="1"/>
  <c r="AM167" i="32"/>
  <c r="AK167" i="32"/>
  <c r="AF167" i="32"/>
  <c r="AG167" i="32" s="1"/>
  <c r="Y167" i="32"/>
  <c r="V167" i="32"/>
  <c r="T167" i="32"/>
  <c r="AH167" i="32" s="1"/>
  <c r="AI167" i="32" s="1"/>
  <c r="AM166" i="32"/>
  <c r="AK166" i="32"/>
  <c r="AF166" i="32"/>
  <c r="AG166" i="32" s="1"/>
  <c r="Y166" i="32"/>
  <c r="V166" i="32"/>
  <c r="T166" i="32"/>
  <c r="AM165" i="32"/>
  <c r="AK165" i="32"/>
  <c r="AF165" i="32"/>
  <c r="AG165" i="32" s="1"/>
  <c r="Y165" i="32"/>
  <c r="V165" i="32"/>
  <c r="T165" i="32"/>
  <c r="AE165" i="32" s="1"/>
  <c r="AK164" i="32"/>
  <c r="AF164" i="32"/>
  <c r="AG164" i="32" s="1"/>
  <c r="AE164" i="32"/>
  <c r="Y164" i="32"/>
  <c r="V164" i="32"/>
  <c r="T164" i="32"/>
  <c r="AM164" i="32" s="1"/>
  <c r="AM163" i="32"/>
  <c r="AK163" i="32"/>
  <c r="AH163" i="32"/>
  <c r="AI163" i="32" s="1"/>
  <c r="AF163" i="32"/>
  <c r="AG163" i="32" s="1"/>
  <c r="AE163" i="32"/>
  <c r="Y163" i="32"/>
  <c r="V163" i="32"/>
  <c r="T163" i="32"/>
  <c r="AD163" i="32" s="1"/>
  <c r="AM162" i="32"/>
  <c r="AK162" i="32"/>
  <c r="AF162" i="32"/>
  <c r="AG162" i="32" s="1"/>
  <c r="Y162" i="32"/>
  <c r="V162" i="32"/>
  <c r="T162" i="32"/>
  <c r="AD162" i="32" s="1"/>
  <c r="AM161" i="32"/>
  <c r="AK161" i="32"/>
  <c r="AF161" i="32"/>
  <c r="AG161" i="32" s="1"/>
  <c r="Y161" i="32"/>
  <c r="V161" i="32"/>
  <c r="T161" i="32"/>
  <c r="AH161" i="32" s="1"/>
  <c r="AI161" i="32" s="1"/>
  <c r="AK160" i="32"/>
  <c r="AF160" i="32"/>
  <c r="AG160" i="32" s="1"/>
  <c r="Y160" i="32"/>
  <c r="V160" i="32"/>
  <c r="T160" i="32"/>
  <c r="AM160" i="32" s="1"/>
  <c r="AK159" i="32"/>
  <c r="AF159" i="32"/>
  <c r="AG159" i="32" s="1"/>
  <c r="Y159" i="32"/>
  <c r="V159" i="32"/>
  <c r="T159" i="32"/>
  <c r="AM159" i="32" s="1"/>
  <c r="AM158" i="32"/>
  <c r="AK158" i="32"/>
  <c r="AF158" i="32"/>
  <c r="AG158" i="32" s="1"/>
  <c r="Y158" i="32"/>
  <c r="V158" i="32"/>
  <c r="T158" i="32"/>
  <c r="AH158" i="32" s="1"/>
  <c r="AI158" i="32" s="1"/>
  <c r="AM157" i="32"/>
  <c r="AK157" i="32"/>
  <c r="AF157" i="32"/>
  <c r="AG157" i="32" s="1"/>
  <c r="Y157" i="32"/>
  <c r="V157" i="32"/>
  <c r="T157" i="32"/>
  <c r="AH157" i="32" s="1"/>
  <c r="AI157" i="32" s="1"/>
  <c r="AM156" i="32"/>
  <c r="AK156" i="32"/>
  <c r="AF156" i="32"/>
  <c r="AG156" i="32" s="1"/>
  <c r="Y156" i="32"/>
  <c r="V156" i="32"/>
  <c r="T156" i="32"/>
  <c r="AH156" i="32" s="1"/>
  <c r="AI156" i="32" s="1"/>
  <c r="AK155" i="32"/>
  <c r="AF155" i="32"/>
  <c r="AG155" i="32" s="1"/>
  <c r="Y155" i="32"/>
  <c r="V155" i="32"/>
  <c r="T155" i="32"/>
  <c r="AM155" i="32" s="1"/>
  <c r="AK154" i="32"/>
  <c r="AF154" i="32"/>
  <c r="AG154" i="32" s="1"/>
  <c r="Y154" i="32"/>
  <c r="V154" i="32"/>
  <c r="T154" i="32"/>
  <c r="AH154" i="32" s="1"/>
  <c r="AI154" i="32" s="1"/>
  <c r="AK153" i="32"/>
  <c r="AF153" i="32"/>
  <c r="AG153" i="32" s="1"/>
  <c r="Y153" i="32"/>
  <c r="V153" i="32"/>
  <c r="T153" i="32"/>
  <c r="AD153" i="32" s="1"/>
  <c r="AM152" i="32"/>
  <c r="AK152" i="32"/>
  <c r="AF152" i="32"/>
  <c r="AG152" i="32" s="1"/>
  <c r="Y152" i="32"/>
  <c r="V152" i="32"/>
  <c r="T152" i="32"/>
  <c r="AM151" i="32"/>
  <c r="AK151" i="32"/>
  <c r="AF151" i="32"/>
  <c r="AG151" i="32" s="1"/>
  <c r="Y151" i="32"/>
  <c r="V151" i="32"/>
  <c r="T151" i="32"/>
  <c r="AK150" i="32"/>
  <c r="AF150" i="32"/>
  <c r="AG150" i="32" s="1"/>
  <c r="Y150" i="32"/>
  <c r="V150" i="32"/>
  <c r="T150" i="32"/>
  <c r="AM149" i="32"/>
  <c r="AK149" i="32"/>
  <c r="AF149" i="32"/>
  <c r="AG149" i="32" s="1"/>
  <c r="Y149" i="32"/>
  <c r="V149" i="32"/>
  <c r="T149" i="32"/>
  <c r="AH149" i="32" s="1"/>
  <c r="AI149" i="32" s="1"/>
  <c r="AM148" i="32"/>
  <c r="AK148" i="32"/>
  <c r="AF148" i="32"/>
  <c r="AG148" i="32" s="1"/>
  <c r="Y148" i="32"/>
  <c r="V148" i="32"/>
  <c r="T148" i="32"/>
  <c r="AD148" i="32" s="1"/>
  <c r="AM147" i="32"/>
  <c r="AK147" i="32"/>
  <c r="AF147" i="32"/>
  <c r="AG147" i="32" s="1"/>
  <c r="Y147" i="32"/>
  <c r="V147" i="32"/>
  <c r="T147" i="32"/>
  <c r="AH147" i="32" s="1"/>
  <c r="AI147" i="32" s="1"/>
  <c r="AK146" i="32"/>
  <c r="AG146" i="32"/>
  <c r="AF146" i="32"/>
  <c r="Y146" i="32"/>
  <c r="V146" i="32"/>
  <c r="T146" i="32"/>
  <c r="AM146" i="32" s="1"/>
  <c r="AK145" i="32"/>
  <c r="AF145" i="32"/>
  <c r="AG145" i="32" s="1"/>
  <c r="Y145" i="32"/>
  <c r="V145" i="32"/>
  <c r="T145" i="32"/>
  <c r="AM145" i="32" s="1"/>
  <c r="AM144" i="32"/>
  <c r="AK144" i="32"/>
  <c r="AF144" i="32"/>
  <c r="AG144" i="32" s="1"/>
  <c r="Y144" i="32"/>
  <c r="V144" i="32"/>
  <c r="T144" i="32"/>
  <c r="AH144" i="32" s="1"/>
  <c r="AI144" i="32" s="1"/>
  <c r="AM143" i="32"/>
  <c r="AK143" i="32"/>
  <c r="AF143" i="32"/>
  <c r="AG143" i="32" s="1"/>
  <c r="Y143" i="32"/>
  <c r="V143" i="32"/>
  <c r="T143" i="32"/>
  <c r="AD143" i="32" s="1"/>
  <c r="AM142" i="32"/>
  <c r="AK142" i="32"/>
  <c r="AF142" i="32"/>
  <c r="AG142" i="32" s="1"/>
  <c r="Y142" i="32"/>
  <c r="V142" i="32"/>
  <c r="T142" i="32"/>
  <c r="AH142" i="32" s="1"/>
  <c r="AI142" i="32" s="1"/>
  <c r="AM141" i="32"/>
  <c r="AK141" i="32"/>
  <c r="AF141" i="32"/>
  <c r="AG141" i="32" s="1"/>
  <c r="Y141" i="32"/>
  <c r="V141" i="32"/>
  <c r="T141" i="32"/>
  <c r="AH141" i="32" s="1"/>
  <c r="AI141" i="32" s="1"/>
  <c r="AK140" i="32"/>
  <c r="AF140" i="32"/>
  <c r="AG140" i="32" s="1"/>
  <c r="Y140" i="32"/>
  <c r="V140" i="32"/>
  <c r="T140" i="32"/>
  <c r="AM140" i="32" s="1"/>
  <c r="AK139" i="32"/>
  <c r="AF139" i="32"/>
  <c r="AG139" i="32" s="1"/>
  <c r="Y139" i="32"/>
  <c r="V139" i="32"/>
  <c r="T139" i="32"/>
  <c r="AH139" i="32" s="1"/>
  <c r="AI139" i="32" s="1"/>
  <c r="AM138" i="32"/>
  <c r="AK138" i="32"/>
  <c r="AF138" i="32"/>
  <c r="AG138" i="32" s="1"/>
  <c r="Y138" i="32"/>
  <c r="V138" i="32"/>
  <c r="T138" i="32"/>
  <c r="AE138" i="32" s="1"/>
  <c r="AM137" i="32"/>
  <c r="AK137" i="32"/>
  <c r="AF137" i="32"/>
  <c r="AG137" i="32" s="1"/>
  <c r="Y137" i="32"/>
  <c r="V137" i="32"/>
  <c r="T137" i="32"/>
  <c r="AH137" i="32" s="1"/>
  <c r="AI137" i="32" s="1"/>
  <c r="AM136" i="32"/>
  <c r="AK136" i="32"/>
  <c r="AH136" i="32"/>
  <c r="AI136" i="32" s="1"/>
  <c r="AF136" i="32"/>
  <c r="AG136" i="32" s="1"/>
  <c r="AD136" i="32"/>
  <c r="Y136" i="32"/>
  <c r="V136" i="32"/>
  <c r="T136" i="32"/>
  <c r="AE136" i="32" s="1"/>
  <c r="AK135" i="32"/>
  <c r="AF135" i="32"/>
  <c r="AG135" i="32" s="1"/>
  <c r="Y135" i="32"/>
  <c r="V135" i="32"/>
  <c r="T135" i="32"/>
  <c r="AM135" i="32" s="1"/>
  <c r="AK134" i="32"/>
  <c r="AF134" i="32"/>
  <c r="AG134" i="32" s="1"/>
  <c r="Y134" i="32"/>
  <c r="V134" i="32"/>
  <c r="T134" i="32"/>
  <c r="AH134" i="32" s="1"/>
  <c r="AI134" i="32" s="1"/>
  <c r="AK133" i="32"/>
  <c r="AF133" i="32"/>
  <c r="AG133" i="32" s="1"/>
  <c r="Y133" i="32"/>
  <c r="V133" i="32"/>
  <c r="T133" i="32"/>
  <c r="AD133" i="32" s="1"/>
  <c r="AM132" i="32"/>
  <c r="AK132" i="32"/>
  <c r="AH132" i="32"/>
  <c r="AI132" i="32" s="1"/>
  <c r="AF132" i="32"/>
  <c r="AG132" i="32" s="1"/>
  <c r="AE132" i="32"/>
  <c r="Y132" i="32"/>
  <c r="V132" i="32"/>
  <c r="T132" i="32"/>
  <c r="AD132" i="32" s="1"/>
  <c r="AK131" i="32"/>
  <c r="AF131" i="32"/>
  <c r="AG131" i="32" s="1"/>
  <c r="AD131" i="32"/>
  <c r="Y131" i="32"/>
  <c r="V131" i="32"/>
  <c r="T131" i="32"/>
  <c r="AM131" i="32" s="1"/>
  <c r="AK130" i="32"/>
  <c r="AF130" i="32"/>
  <c r="AG130" i="32" s="1"/>
  <c r="Y130" i="32"/>
  <c r="V130" i="32"/>
  <c r="T130" i="32"/>
  <c r="AM130" i="32" s="1"/>
  <c r="AM129" i="32"/>
  <c r="AK129" i="32"/>
  <c r="AF129" i="32"/>
  <c r="AG129" i="32" s="1"/>
  <c r="Y129" i="32"/>
  <c r="V129" i="32"/>
  <c r="T129" i="32"/>
  <c r="AH129" i="32" s="1"/>
  <c r="AI129" i="32" s="1"/>
  <c r="AM128" i="32"/>
  <c r="AK128" i="32"/>
  <c r="AF128" i="32"/>
  <c r="AG128" i="32" s="1"/>
  <c r="Y128" i="32"/>
  <c r="V128" i="32"/>
  <c r="T128" i="32"/>
  <c r="AE128" i="32" s="1"/>
  <c r="AM127" i="32"/>
  <c r="AK127" i="32"/>
  <c r="AF127" i="32"/>
  <c r="AG127" i="32" s="1"/>
  <c r="AD127" i="32"/>
  <c r="Y127" i="32"/>
  <c r="V127" i="32"/>
  <c r="T127" i="32"/>
  <c r="AH127" i="32" s="1"/>
  <c r="AI127" i="32" s="1"/>
  <c r="AK126" i="32"/>
  <c r="AF126" i="32"/>
  <c r="AG126" i="32" s="1"/>
  <c r="AD126" i="32"/>
  <c r="Y126" i="32"/>
  <c r="V126" i="32"/>
  <c r="T126" i="32"/>
  <c r="AM126" i="32" s="1"/>
  <c r="AK125" i="32"/>
  <c r="AF125" i="32"/>
  <c r="AG125" i="32" s="1"/>
  <c r="Y125" i="32"/>
  <c r="V125" i="32"/>
  <c r="T125" i="32"/>
  <c r="AM125" i="32" s="1"/>
  <c r="AM124" i="32"/>
  <c r="AK124" i="32"/>
  <c r="AF124" i="32"/>
  <c r="AG124" i="32" s="1"/>
  <c r="Y124" i="32"/>
  <c r="V124" i="32"/>
  <c r="T124" i="32"/>
  <c r="AH124" i="32" s="1"/>
  <c r="AI124" i="32" s="1"/>
  <c r="AM123" i="32"/>
  <c r="AK123" i="32"/>
  <c r="AF123" i="32"/>
  <c r="AG123" i="32" s="1"/>
  <c r="Y123" i="32"/>
  <c r="V123" i="32"/>
  <c r="T123" i="32"/>
  <c r="AE123" i="32" s="1"/>
  <c r="AM122" i="32"/>
  <c r="AK122" i="32"/>
  <c r="AF122" i="32"/>
  <c r="AG122" i="32" s="1"/>
  <c r="AD122" i="32"/>
  <c r="Y122" i="32"/>
  <c r="V122" i="32"/>
  <c r="T122" i="32"/>
  <c r="AH122" i="32" s="1"/>
  <c r="AI122" i="32" s="1"/>
  <c r="AK121" i="32"/>
  <c r="AF121" i="32"/>
  <c r="AG121" i="32" s="1"/>
  <c r="Y121" i="32"/>
  <c r="V121" i="32"/>
  <c r="T121" i="32"/>
  <c r="AM121" i="32" s="1"/>
  <c r="AM120" i="32"/>
  <c r="AK120" i="32"/>
  <c r="AF120" i="32"/>
  <c r="AG120" i="32" s="1"/>
  <c r="Y120" i="32"/>
  <c r="V120" i="32"/>
  <c r="T120" i="32"/>
  <c r="AH120" i="32" s="1"/>
  <c r="AI120" i="32" s="1"/>
  <c r="AM119" i="32"/>
  <c r="AK119" i="32"/>
  <c r="AF119" i="32"/>
  <c r="AG119" i="32" s="1"/>
  <c r="Y119" i="32"/>
  <c r="V119" i="32"/>
  <c r="T119" i="32"/>
  <c r="AE119" i="32" s="1"/>
  <c r="AM118" i="32"/>
  <c r="AK118" i="32"/>
  <c r="AF118" i="32"/>
  <c r="AG118" i="32" s="1"/>
  <c r="Y118" i="32"/>
  <c r="V118" i="32"/>
  <c r="T118" i="32"/>
  <c r="AH118" i="32" s="1"/>
  <c r="AI118" i="32" s="1"/>
  <c r="AK117" i="32"/>
  <c r="AF117" i="32"/>
  <c r="AG117" i="32" s="1"/>
  <c r="Y117" i="32"/>
  <c r="V117" i="32"/>
  <c r="T117" i="32"/>
  <c r="AM117" i="32" s="1"/>
  <c r="AK116" i="32"/>
  <c r="AF116" i="32"/>
  <c r="AG116" i="32" s="1"/>
  <c r="Y116" i="32"/>
  <c r="V116" i="32"/>
  <c r="T116" i="32"/>
  <c r="AM116" i="32" s="1"/>
  <c r="AM115" i="32"/>
  <c r="AK115" i="32"/>
  <c r="AF115" i="32"/>
  <c r="AG115" i="32" s="1"/>
  <c r="Y115" i="32"/>
  <c r="V115" i="32"/>
  <c r="T115" i="32"/>
  <c r="AE115" i="32" s="1"/>
  <c r="AK114" i="32"/>
  <c r="AH114" i="32"/>
  <c r="AI114" i="32" s="1"/>
  <c r="AF114" i="32"/>
  <c r="AG114" i="32" s="1"/>
  <c r="AE114" i="32"/>
  <c r="Y114" i="32"/>
  <c r="V114" i="32"/>
  <c r="T114" i="32"/>
  <c r="AD114" i="32" s="1"/>
  <c r="AM113" i="32"/>
  <c r="AK113" i="32"/>
  <c r="AH113" i="32"/>
  <c r="AI113" i="32" s="1"/>
  <c r="AF113" i="32"/>
  <c r="AG113" i="32" s="1"/>
  <c r="AE113" i="32"/>
  <c r="Y113" i="32"/>
  <c r="V113" i="32"/>
  <c r="T113" i="32"/>
  <c r="AD113" i="32" s="1"/>
  <c r="AK112" i="32"/>
  <c r="AF112" i="32"/>
  <c r="AG112" i="32" s="1"/>
  <c r="Y112" i="32"/>
  <c r="V112" i="32"/>
  <c r="T112" i="32"/>
  <c r="AM112" i="32" s="1"/>
  <c r="AM111" i="32"/>
  <c r="AK111" i="32"/>
  <c r="AF111" i="32"/>
  <c r="AG111" i="32" s="1"/>
  <c r="Y111" i="32"/>
  <c r="V111" i="32"/>
  <c r="T111" i="32"/>
  <c r="AH111" i="32" s="1"/>
  <c r="AI111" i="32" s="1"/>
  <c r="AK110" i="32"/>
  <c r="AF110" i="32"/>
  <c r="AG110" i="32" s="1"/>
  <c r="Y110" i="32"/>
  <c r="V110" i="32"/>
  <c r="T110" i="32"/>
  <c r="AM109" i="32"/>
  <c r="AK109" i="32"/>
  <c r="AF109" i="32"/>
  <c r="AG109" i="32" s="1"/>
  <c r="AD109" i="32"/>
  <c r="Y109" i="32"/>
  <c r="V109" i="32"/>
  <c r="T109" i="32"/>
  <c r="AE109" i="32" s="1"/>
  <c r="AK108" i="32"/>
  <c r="AF108" i="32"/>
  <c r="AG108" i="32" s="1"/>
  <c r="Y108" i="32"/>
  <c r="V108" i="32"/>
  <c r="T108" i="32"/>
  <c r="AM108" i="32" s="1"/>
  <c r="AM107" i="32"/>
  <c r="AK107" i="32"/>
  <c r="AF107" i="32"/>
  <c r="AG107" i="32" s="1"/>
  <c r="Y107" i="32"/>
  <c r="V107" i="32"/>
  <c r="T107" i="32"/>
  <c r="AH107" i="32" s="1"/>
  <c r="AI107" i="32" s="1"/>
  <c r="AM106" i="32"/>
  <c r="AK106" i="32"/>
  <c r="AF106" i="32"/>
  <c r="AG106" i="32" s="1"/>
  <c r="Y106" i="32"/>
  <c r="V106" i="32"/>
  <c r="T106" i="32"/>
  <c r="AE106" i="32" s="1"/>
  <c r="AM105" i="32"/>
  <c r="AK105" i="32"/>
  <c r="AF105" i="32"/>
  <c r="AG105" i="32" s="1"/>
  <c r="AD105" i="32"/>
  <c r="Y105" i="32"/>
  <c r="V105" i="32"/>
  <c r="T105" i="32"/>
  <c r="AH105" i="32" s="1"/>
  <c r="AI105" i="32" s="1"/>
  <c r="AK104" i="32"/>
  <c r="AF104" i="32"/>
  <c r="AG104" i="32" s="1"/>
  <c r="Y104" i="32"/>
  <c r="V104" i="32"/>
  <c r="T104" i="32"/>
  <c r="AM104" i="32" s="1"/>
  <c r="AK103" i="32"/>
  <c r="AF103" i="32"/>
  <c r="AG103" i="32" s="1"/>
  <c r="Y103" i="32"/>
  <c r="V103" i="32"/>
  <c r="T103" i="32"/>
  <c r="AM103" i="32" s="1"/>
  <c r="AM102" i="32"/>
  <c r="AK102" i="32"/>
  <c r="AF102" i="32"/>
  <c r="AG102" i="32" s="1"/>
  <c r="Y102" i="32"/>
  <c r="V102" i="32"/>
  <c r="T102" i="32"/>
  <c r="AH102" i="32" s="1"/>
  <c r="AI102" i="32" s="1"/>
  <c r="AM101" i="32"/>
  <c r="AK101" i="32"/>
  <c r="AF101" i="32"/>
  <c r="AG101" i="32" s="1"/>
  <c r="Y101" i="32"/>
  <c r="V101" i="32"/>
  <c r="T101" i="32"/>
  <c r="AD101" i="32" s="1"/>
  <c r="AK100" i="32"/>
  <c r="AF100" i="32"/>
  <c r="AG100" i="32" s="1"/>
  <c r="Y100" i="32"/>
  <c r="V100" i="32"/>
  <c r="T100" i="32"/>
  <c r="AK99" i="32"/>
  <c r="AF99" i="32"/>
  <c r="AG99" i="32" s="1"/>
  <c r="Y99" i="32"/>
  <c r="V99" i="32"/>
  <c r="T99" i="32"/>
  <c r="AM99" i="32" s="1"/>
  <c r="AM98" i="32"/>
  <c r="AK98" i="32"/>
  <c r="AF98" i="32"/>
  <c r="AG98" i="32" s="1"/>
  <c r="Y98" i="32"/>
  <c r="V98" i="32"/>
  <c r="T98" i="32"/>
  <c r="AH98" i="32" s="1"/>
  <c r="AI98" i="32" s="1"/>
  <c r="AK97" i="32"/>
  <c r="AF97" i="32"/>
  <c r="AG97" i="32" s="1"/>
  <c r="Y97" i="32"/>
  <c r="V97" i="32"/>
  <c r="T97" i="32"/>
  <c r="AD97" i="32" s="1"/>
  <c r="AK96" i="32"/>
  <c r="AF96" i="32"/>
  <c r="AG96" i="32" s="1"/>
  <c r="Y96" i="32"/>
  <c r="V96" i="32"/>
  <c r="T96" i="32"/>
  <c r="AE96" i="32" s="1"/>
  <c r="AM95" i="32"/>
  <c r="AK95" i="32"/>
  <c r="AF95" i="32"/>
  <c r="AG95" i="32" s="1"/>
  <c r="Y95" i="32"/>
  <c r="V95" i="32"/>
  <c r="T95" i="32"/>
  <c r="AH95" i="32" s="1"/>
  <c r="AI95" i="32" s="1"/>
  <c r="AK94" i="32"/>
  <c r="AF94" i="32"/>
  <c r="AG94" i="32" s="1"/>
  <c r="Y94" i="32"/>
  <c r="V94" i="32"/>
  <c r="T94" i="32"/>
  <c r="AH94" i="32" s="1"/>
  <c r="AI94" i="32" s="1"/>
  <c r="AM93" i="32"/>
  <c r="AK93" i="32"/>
  <c r="AF93" i="32"/>
  <c r="AG93" i="32" s="1"/>
  <c r="Y93" i="32"/>
  <c r="V93" i="32"/>
  <c r="T93" i="32"/>
  <c r="AE93" i="32" s="1"/>
  <c r="AK92" i="32"/>
  <c r="AF92" i="32"/>
  <c r="AG92" i="32" s="1"/>
  <c r="Y92" i="32"/>
  <c r="V92" i="32"/>
  <c r="T92" i="32"/>
  <c r="AE92" i="32" s="1"/>
  <c r="AK91" i="32"/>
  <c r="AF91" i="32"/>
  <c r="AG91" i="32" s="1"/>
  <c r="Y91" i="32"/>
  <c r="V91" i="32"/>
  <c r="T91" i="32"/>
  <c r="AE91" i="32" s="1"/>
  <c r="AK90" i="32"/>
  <c r="AF90" i="32"/>
  <c r="AG90" i="32" s="1"/>
  <c r="Y90" i="32"/>
  <c r="V90" i="32"/>
  <c r="T90" i="32"/>
  <c r="AE90" i="32" s="1"/>
  <c r="AK89" i="32"/>
  <c r="AF89" i="32"/>
  <c r="AG89" i="32" s="1"/>
  <c r="Y89" i="32"/>
  <c r="V89" i="32"/>
  <c r="T89" i="32"/>
  <c r="AE89" i="32" s="1"/>
  <c r="AK88" i="32"/>
  <c r="AF88" i="32"/>
  <c r="AG88" i="32" s="1"/>
  <c r="Y88" i="32"/>
  <c r="V88" i="32"/>
  <c r="T88" i="32"/>
  <c r="AD88" i="32" s="1"/>
  <c r="AM87" i="32"/>
  <c r="AK87" i="32"/>
  <c r="AF87" i="32"/>
  <c r="AG87" i="32" s="1"/>
  <c r="Y87" i="32"/>
  <c r="V87" i="32"/>
  <c r="T87" i="32"/>
  <c r="AH87" i="32" s="1"/>
  <c r="AI87" i="32" s="1"/>
  <c r="AK86" i="32"/>
  <c r="AF86" i="32"/>
  <c r="AG86" i="32" s="1"/>
  <c r="Y86" i="32"/>
  <c r="V86" i="32"/>
  <c r="T86" i="32"/>
  <c r="AM86" i="32" s="1"/>
  <c r="AK85" i="32"/>
  <c r="AF85" i="32"/>
  <c r="AG85" i="32" s="1"/>
  <c r="Y85" i="32"/>
  <c r="V85" i="32"/>
  <c r="T85" i="32"/>
  <c r="AH85" i="32" s="1"/>
  <c r="AI85" i="32" s="1"/>
  <c r="AK84" i="32"/>
  <c r="AF84" i="32"/>
  <c r="AG84" i="32" s="1"/>
  <c r="Y84" i="32"/>
  <c r="V84" i="32"/>
  <c r="T84" i="32"/>
  <c r="AM84" i="32" s="1"/>
  <c r="AK83" i="32"/>
  <c r="AF83" i="32"/>
  <c r="AG83" i="32" s="1"/>
  <c r="Y83" i="32"/>
  <c r="V83" i="32"/>
  <c r="T83" i="32"/>
  <c r="AM83" i="32" s="1"/>
  <c r="AM82" i="32"/>
  <c r="AK82" i="32"/>
  <c r="AF82" i="32"/>
  <c r="AG82" i="32" s="1"/>
  <c r="Y82" i="32"/>
  <c r="V82" i="32"/>
  <c r="T82" i="32"/>
  <c r="AH82" i="32" s="1"/>
  <c r="AI82" i="32" s="1"/>
  <c r="AK81" i="32"/>
  <c r="AF81" i="32"/>
  <c r="AG81" i="32" s="1"/>
  <c r="Y81" i="32"/>
  <c r="V81" i="32"/>
  <c r="T81" i="32"/>
  <c r="AM81" i="32" s="1"/>
  <c r="AM80" i="32"/>
  <c r="AK80" i="32"/>
  <c r="AF80" i="32"/>
  <c r="AG80" i="32" s="1"/>
  <c r="Y80" i="32"/>
  <c r="V80" i="32"/>
  <c r="T80" i="32"/>
  <c r="AM79" i="32"/>
  <c r="AK79" i="32"/>
  <c r="AF79" i="32"/>
  <c r="AG79" i="32" s="1"/>
  <c r="Y79" i="32"/>
  <c r="V79" i="32"/>
  <c r="T79" i="32"/>
  <c r="AH79" i="32" s="1"/>
  <c r="AI79" i="32" s="1"/>
  <c r="AM78" i="32"/>
  <c r="AK78" i="32"/>
  <c r="AF78" i="32"/>
  <c r="AG78" i="32" s="1"/>
  <c r="Y78" i="32"/>
  <c r="V78" i="32"/>
  <c r="T78" i="32"/>
  <c r="AK77" i="32"/>
  <c r="AF77" i="32"/>
  <c r="AG77" i="32" s="1"/>
  <c r="Y77" i="32"/>
  <c r="V77" i="32"/>
  <c r="T77" i="32"/>
  <c r="AM77" i="32" s="1"/>
  <c r="AM76" i="32"/>
  <c r="AK76" i="32"/>
  <c r="AF76" i="32"/>
  <c r="AG76" i="32" s="1"/>
  <c r="Y76" i="32"/>
  <c r="V76" i="32"/>
  <c r="T76" i="32"/>
  <c r="AK75" i="32"/>
  <c r="AF75" i="32"/>
  <c r="AG75" i="32" s="1"/>
  <c r="Y75" i="32"/>
  <c r="V75" i="32"/>
  <c r="T75" i="32"/>
  <c r="AM75" i="32" s="1"/>
  <c r="AK74" i="32"/>
  <c r="AF74" i="32"/>
  <c r="AG74" i="32" s="1"/>
  <c r="Y74" i="32"/>
  <c r="V74" i="32"/>
  <c r="T74" i="32"/>
  <c r="AM74" i="32" s="1"/>
  <c r="AK73" i="32"/>
  <c r="AF73" i="32"/>
  <c r="AG73" i="32" s="1"/>
  <c r="Y73" i="32"/>
  <c r="V73" i="32"/>
  <c r="T73" i="32"/>
  <c r="AM73" i="32" s="1"/>
  <c r="AK72" i="32"/>
  <c r="AF72" i="32"/>
  <c r="AG72" i="32" s="1"/>
  <c r="Y72" i="32"/>
  <c r="V72" i="32"/>
  <c r="T72" i="32"/>
  <c r="AM72" i="32" s="1"/>
  <c r="AM71" i="32"/>
  <c r="AK71" i="32"/>
  <c r="AF71" i="32"/>
  <c r="AG71" i="32" s="1"/>
  <c r="Y71" i="32"/>
  <c r="V71" i="32"/>
  <c r="T71" i="32"/>
  <c r="AK70" i="32"/>
  <c r="AF70" i="32"/>
  <c r="AG70" i="32" s="1"/>
  <c r="Y70" i="32"/>
  <c r="V70" i="32"/>
  <c r="T70" i="32"/>
  <c r="AM70" i="32" s="1"/>
  <c r="AK69" i="32"/>
  <c r="AF69" i="32"/>
  <c r="AG69" i="32" s="1"/>
  <c r="Y69" i="32"/>
  <c r="V69" i="32"/>
  <c r="T69" i="32"/>
  <c r="AM69" i="32" s="1"/>
  <c r="AK68" i="32"/>
  <c r="AF68" i="32"/>
  <c r="AG68" i="32" s="1"/>
  <c r="Y68" i="32"/>
  <c r="V68" i="32"/>
  <c r="T68" i="32"/>
  <c r="AM68" i="32" s="1"/>
  <c r="AK67" i="32"/>
  <c r="AF67" i="32"/>
  <c r="AG67" i="32" s="1"/>
  <c r="Y67" i="32"/>
  <c r="V67" i="32"/>
  <c r="T67" i="32"/>
  <c r="AM67" i="32" s="1"/>
  <c r="AK66" i="32"/>
  <c r="AF66" i="32"/>
  <c r="AG66" i="32" s="1"/>
  <c r="Y66" i="32"/>
  <c r="V66" i="32"/>
  <c r="T66" i="32"/>
  <c r="AM66" i="32" s="1"/>
  <c r="AM65" i="32"/>
  <c r="AK65" i="32"/>
  <c r="AF65" i="32"/>
  <c r="AG65" i="32" s="1"/>
  <c r="Y65" i="32"/>
  <c r="V65" i="32"/>
  <c r="T65" i="32"/>
  <c r="AK64" i="32"/>
  <c r="AF64" i="32"/>
  <c r="AG64" i="32" s="1"/>
  <c r="Y64" i="32"/>
  <c r="V64" i="32"/>
  <c r="T64" i="32"/>
  <c r="AM64" i="32" s="1"/>
  <c r="AK63" i="32"/>
  <c r="AF63" i="32"/>
  <c r="AG63" i="32" s="1"/>
  <c r="Y63" i="32"/>
  <c r="V63" i="32"/>
  <c r="T63" i="32"/>
  <c r="AM63" i="32" s="1"/>
  <c r="AK62" i="32"/>
  <c r="AF62" i="32"/>
  <c r="AG62" i="32" s="1"/>
  <c r="Y62" i="32"/>
  <c r="V62" i="32"/>
  <c r="T62" i="32"/>
  <c r="AM62" i="32" s="1"/>
  <c r="AK61" i="32"/>
  <c r="AF61" i="32"/>
  <c r="AG61" i="32" s="1"/>
  <c r="Y61" i="32"/>
  <c r="V61" i="32"/>
  <c r="T61" i="32"/>
  <c r="AM61" i="32" s="1"/>
  <c r="AK60" i="32"/>
  <c r="AF60" i="32"/>
  <c r="AG60" i="32" s="1"/>
  <c r="Y60" i="32"/>
  <c r="V60" i="32"/>
  <c r="T60" i="32"/>
  <c r="AM60" i="32" s="1"/>
  <c r="AK59" i="32"/>
  <c r="AF59" i="32"/>
  <c r="AG59" i="32" s="1"/>
  <c r="Y59" i="32"/>
  <c r="V59" i="32"/>
  <c r="T59" i="32"/>
  <c r="AM59" i="32" s="1"/>
  <c r="AK58" i="32"/>
  <c r="AF58" i="32"/>
  <c r="AG58" i="32" s="1"/>
  <c r="Y58" i="32"/>
  <c r="V58" i="32"/>
  <c r="T58" i="32"/>
  <c r="AM58" i="32" s="1"/>
  <c r="AM57" i="32"/>
  <c r="AK57" i="32"/>
  <c r="AF57" i="32"/>
  <c r="AG57" i="32" s="1"/>
  <c r="Y57" i="32"/>
  <c r="V57" i="32"/>
  <c r="T57" i="32"/>
  <c r="AM56" i="32"/>
  <c r="AK56" i="32"/>
  <c r="AF56" i="32"/>
  <c r="AG56" i="32" s="1"/>
  <c r="Y56" i="32"/>
  <c r="V56" i="32"/>
  <c r="T56" i="32"/>
  <c r="AK55" i="32"/>
  <c r="AF55" i="32"/>
  <c r="AG55" i="32" s="1"/>
  <c r="Y55" i="32"/>
  <c r="V55" i="32"/>
  <c r="T55" i="32"/>
  <c r="AM55" i="32" s="1"/>
  <c r="AK54" i="32"/>
  <c r="AF54" i="32"/>
  <c r="AG54" i="32" s="1"/>
  <c r="Y54" i="32"/>
  <c r="V54" i="32"/>
  <c r="T54" i="32"/>
  <c r="AM54" i="32" s="1"/>
  <c r="AK53" i="32"/>
  <c r="AF53" i="32"/>
  <c r="AG53" i="32" s="1"/>
  <c r="Y53" i="32"/>
  <c r="V53" i="32"/>
  <c r="T53" i="32"/>
  <c r="AM53" i="32" s="1"/>
  <c r="AK52" i="32"/>
  <c r="AF52" i="32"/>
  <c r="AG52" i="32" s="1"/>
  <c r="Y52" i="32"/>
  <c r="V52" i="32"/>
  <c r="T52" i="32"/>
  <c r="AM52" i="32" s="1"/>
  <c r="AK51" i="32"/>
  <c r="AF51" i="32"/>
  <c r="AG51" i="32" s="1"/>
  <c r="Y51" i="32"/>
  <c r="V51" i="32"/>
  <c r="T51" i="32"/>
  <c r="AM51" i="32" s="1"/>
  <c r="AK50" i="32"/>
  <c r="AF50" i="32"/>
  <c r="AG50" i="32" s="1"/>
  <c r="Y50" i="32"/>
  <c r="V50" i="32"/>
  <c r="T50" i="32"/>
  <c r="AM50" i="32" s="1"/>
  <c r="AK49" i="32"/>
  <c r="AF49" i="32"/>
  <c r="AG49" i="32" s="1"/>
  <c r="Y49" i="32"/>
  <c r="V49" i="32"/>
  <c r="T49" i="32"/>
  <c r="AE49" i="32" s="1"/>
  <c r="AM48" i="32"/>
  <c r="AK48" i="32"/>
  <c r="AF48" i="32"/>
  <c r="AG48" i="32" s="1"/>
  <c r="Y48" i="32"/>
  <c r="V48" i="32"/>
  <c r="T48" i="32"/>
  <c r="AE48" i="32" s="1"/>
  <c r="AM47" i="32"/>
  <c r="AK47" i="32"/>
  <c r="AF47" i="32"/>
  <c r="AG47" i="32" s="1"/>
  <c r="Y47" i="32"/>
  <c r="V47" i="32"/>
  <c r="T47" i="32"/>
  <c r="AE47" i="32" s="1"/>
  <c r="AM46" i="32"/>
  <c r="AK46" i="32"/>
  <c r="AF46" i="32"/>
  <c r="AG46" i="32" s="1"/>
  <c r="Y46" i="32"/>
  <c r="V46" i="32"/>
  <c r="T46" i="32"/>
  <c r="AE46" i="32" s="1"/>
  <c r="AK45" i="32"/>
  <c r="AF45" i="32"/>
  <c r="AG45" i="32" s="1"/>
  <c r="Y45" i="32"/>
  <c r="V45" i="32"/>
  <c r="T45" i="32"/>
  <c r="AM45" i="32" s="1"/>
  <c r="AK44" i="32"/>
  <c r="AF44" i="32"/>
  <c r="AG44" i="32" s="1"/>
  <c r="Y44" i="32"/>
  <c r="V44" i="32"/>
  <c r="T44" i="32"/>
  <c r="AM44" i="32" s="1"/>
  <c r="AK43" i="32"/>
  <c r="AH43" i="32"/>
  <c r="AI43" i="32" s="1"/>
  <c r="AF43" i="32"/>
  <c r="AG43" i="32" s="1"/>
  <c r="AE43" i="32"/>
  <c r="Y43" i="32"/>
  <c r="V43" i="32"/>
  <c r="T43" i="32"/>
  <c r="AD43" i="32" s="1"/>
  <c r="AK42" i="32"/>
  <c r="AF42" i="32"/>
  <c r="AG42" i="32" s="1"/>
  <c r="Y42" i="32"/>
  <c r="V42" i="32"/>
  <c r="T42" i="32"/>
  <c r="AH42" i="32" s="1"/>
  <c r="AI42" i="32" s="1"/>
  <c r="AM41" i="32"/>
  <c r="AK41" i="32"/>
  <c r="AF41" i="32"/>
  <c r="AG41" i="32" s="1"/>
  <c r="Y41" i="32"/>
  <c r="V41" i="32"/>
  <c r="T41" i="32"/>
  <c r="AD41" i="32" s="1"/>
  <c r="AK40" i="32"/>
  <c r="AF40" i="32"/>
  <c r="AG40" i="32" s="1"/>
  <c r="Y40" i="32"/>
  <c r="V40" i="32"/>
  <c r="T40" i="32"/>
  <c r="AD40" i="32" s="1"/>
  <c r="AK39" i="32"/>
  <c r="AF39" i="32"/>
  <c r="AG39" i="32" s="1"/>
  <c r="Y39" i="32"/>
  <c r="V39" i="32"/>
  <c r="T39" i="32"/>
  <c r="AH39" i="32" s="1"/>
  <c r="AI39" i="32" s="1"/>
  <c r="AK38" i="32"/>
  <c r="AF38" i="32"/>
  <c r="AG38" i="32" s="1"/>
  <c r="Y38" i="32"/>
  <c r="V38" i="32"/>
  <c r="T38" i="32"/>
  <c r="AH38" i="32" s="1"/>
  <c r="AI38" i="32" s="1"/>
  <c r="AK37" i="32"/>
  <c r="AF37" i="32"/>
  <c r="AG37" i="32" s="1"/>
  <c r="Y37" i="32"/>
  <c r="V37" i="32"/>
  <c r="T37" i="32"/>
  <c r="AD37" i="32" s="1"/>
  <c r="AK36" i="32"/>
  <c r="AF36" i="32"/>
  <c r="AG36" i="32" s="1"/>
  <c r="Y36" i="32"/>
  <c r="V36" i="32"/>
  <c r="T36" i="32"/>
  <c r="AH36" i="32" s="1"/>
  <c r="AI36" i="32" s="1"/>
  <c r="AK35" i="32"/>
  <c r="AF35" i="32"/>
  <c r="AG35" i="32" s="1"/>
  <c r="Y35" i="32"/>
  <c r="V35" i="32"/>
  <c r="T35" i="32"/>
  <c r="AE35" i="32" s="1"/>
  <c r="AM34" i="32"/>
  <c r="AK34" i="32"/>
  <c r="AF34" i="32"/>
  <c r="AG34" i="32" s="1"/>
  <c r="Y34" i="32"/>
  <c r="V34" i="32"/>
  <c r="T34" i="32"/>
  <c r="AD34" i="32" s="1"/>
  <c r="AM33" i="32"/>
  <c r="AK33" i="32"/>
  <c r="AF33" i="32"/>
  <c r="AG33" i="32" s="1"/>
  <c r="Y33" i="32"/>
  <c r="V33" i="32"/>
  <c r="T33" i="32"/>
  <c r="AH33" i="32" s="1"/>
  <c r="AI33" i="32" s="1"/>
  <c r="AM32" i="32"/>
  <c r="AK32" i="32"/>
  <c r="AF32" i="32"/>
  <c r="AG32" i="32" s="1"/>
  <c r="Y32" i="32"/>
  <c r="V32" i="32"/>
  <c r="T32" i="32"/>
  <c r="AH32" i="32" s="1"/>
  <c r="AI32" i="32" s="1"/>
  <c r="AM31" i="32"/>
  <c r="AK31" i="32"/>
  <c r="AF31" i="32"/>
  <c r="AG31" i="32" s="1"/>
  <c r="Y31" i="32"/>
  <c r="V31" i="32"/>
  <c r="T31" i="32"/>
  <c r="AD31" i="32" s="1"/>
  <c r="AK30" i="32"/>
  <c r="AF30" i="32"/>
  <c r="AG30" i="32" s="1"/>
  <c r="Y30" i="32"/>
  <c r="V30" i="32"/>
  <c r="T30" i="32"/>
  <c r="AH30" i="32" s="1"/>
  <c r="AI30" i="32" s="1"/>
  <c r="AK29" i="32"/>
  <c r="AF29" i="32"/>
  <c r="AG29" i="32" s="1"/>
  <c r="Y29" i="32"/>
  <c r="V29" i="32"/>
  <c r="T29" i="32"/>
  <c r="AM29" i="32" s="1"/>
  <c r="AK28" i="32"/>
  <c r="AF28" i="32"/>
  <c r="AG28" i="32" s="1"/>
  <c r="Y28" i="32"/>
  <c r="V28" i="32"/>
  <c r="T28" i="32"/>
  <c r="AD28" i="32" s="1"/>
  <c r="AM27" i="32"/>
  <c r="AK27" i="32"/>
  <c r="AF27" i="32"/>
  <c r="AG27" i="32" s="1"/>
  <c r="Y27" i="32"/>
  <c r="V27" i="32"/>
  <c r="T27" i="32"/>
  <c r="AH27" i="32" s="1"/>
  <c r="AI27" i="32" s="1"/>
  <c r="AK26" i="32"/>
  <c r="AF26" i="32"/>
  <c r="AG26" i="32" s="1"/>
  <c r="Y26" i="32"/>
  <c r="V26" i="32"/>
  <c r="T26" i="32"/>
  <c r="AM26" i="32" s="1"/>
  <c r="AK25" i="32"/>
  <c r="AF25" i="32"/>
  <c r="AG25" i="32" s="1"/>
  <c r="Y25" i="32"/>
  <c r="V25" i="32"/>
  <c r="T25" i="32"/>
  <c r="AD25" i="32" s="1"/>
  <c r="AK24" i="32"/>
  <c r="AF24" i="32"/>
  <c r="AG24" i="32" s="1"/>
  <c r="Y24" i="32"/>
  <c r="V24" i="32"/>
  <c r="T24" i="32"/>
  <c r="AH24" i="32" s="1"/>
  <c r="AI24" i="32" s="1"/>
  <c r="AK23" i="32"/>
  <c r="AF23" i="32"/>
  <c r="AG23" i="32" s="1"/>
  <c r="Y23" i="32"/>
  <c r="V23" i="32"/>
  <c r="T23" i="32"/>
  <c r="AE23" i="32" s="1"/>
  <c r="AK22" i="32"/>
  <c r="AF22" i="32"/>
  <c r="AG22" i="32" s="1"/>
  <c r="Y22" i="32"/>
  <c r="V22" i="32"/>
  <c r="T22" i="32"/>
  <c r="AD22" i="32" s="1"/>
  <c r="AK21" i="32"/>
  <c r="AF21" i="32"/>
  <c r="AG21" i="32" s="1"/>
  <c r="Y21" i="32"/>
  <c r="V21" i="32"/>
  <c r="T21" i="32"/>
  <c r="AH21" i="32" s="1"/>
  <c r="AI21" i="32" s="1"/>
  <c r="AK20" i="32"/>
  <c r="AF20" i="32"/>
  <c r="AG20" i="32" s="1"/>
  <c r="Y20" i="32"/>
  <c r="V20" i="32"/>
  <c r="T20" i="32"/>
  <c r="AE20" i="32" s="1"/>
  <c r="AK19" i="32"/>
  <c r="AF19" i="32"/>
  <c r="AG19" i="32" s="1"/>
  <c r="Y19" i="32"/>
  <c r="V19" i="32"/>
  <c r="T19" i="32"/>
  <c r="AD19" i="32" s="1"/>
  <c r="AK18" i="32"/>
  <c r="AF18" i="32"/>
  <c r="AG18" i="32" s="1"/>
  <c r="Y18" i="32"/>
  <c r="V18" i="32"/>
  <c r="T18" i="32"/>
  <c r="AH18" i="32" s="1"/>
  <c r="AI18" i="32" s="1"/>
  <c r="AK17" i="32"/>
  <c r="AF17" i="32"/>
  <c r="AG17" i="32" s="1"/>
  <c r="Y17" i="32"/>
  <c r="V17" i="32"/>
  <c r="T17" i="32"/>
  <c r="AM17" i="32" s="1"/>
  <c r="AK16" i="32"/>
  <c r="AF16" i="32"/>
  <c r="AG16" i="32" s="1"/>
  <c r="Y16" i="32"/>
  <c r="V16" i="32"/>
  <c r="T16" i="32"/>
  <c r="AD16" i="32" s="1"/>
  <c r="AK15" i="32"/>
  <c r="AF15" i="32"/>
  <c r="AG15" i="32" s="1"/>
  <c r="Y15" i="32"/>
  <c r="V15" i="32"/>
  <c r="T15" i="32"/>
  <c r="AE15" i="32" s="1"/>
  <c r="AM14" i="32"/>
  <c r="AK14" i="32"/>
  <c r="AF14" i="32"/>
  <c r="AG14" i="32" s="1"/>
  <c r="Y14" i="32"/>
  <c r="V14" i="32"/>
  <c r="T14" i="32"/>
  <c r="AD14" i="32" s="1"/>
  <c r="AK13" i="32"/>
  <c r="AF13" i="32"/>
  <c r="AG13" i="32" s="1"/>
  <c r="Y13" i="32"/>
  <c r="V13" i="32"/>
  <c r="T13" i="32"/>
  <c r="AH13" i="32" s="1"/>
  <c r="AI13" i="32" s="1"/>
  <c r="AM12" i="32"/>
  <c r="AK12" i="32"/>
  <c r="AF12" i="32"/>
  <c r="AG12" i="32" s="1"/>
  <c r="Y12" i="32"/>
  <c r="V12" i="32"/>
  <c r="T12" i="32"/>
  <c r="AE12" i="32" s="1"/>
  <c r="A12" i="32"/>
  <c r="AK11" i="32"/>
  <c r="AF11" i="32"/>
  <c r="AG11" i="32" s="1"/>
  <c r="Y11" i="32"/>
  <c r="V11" i="32"/>
  <c r="T11" i="32"/>
  <c r="AE11" i="32" s="1"/>
  <c r="AK10" i="32"/>
  <c r="AF10" i="32"/>
  <c r="AG10" i="32" s="1"/>
  <c r="Y10" i="32"/>
  <c r="V10" i="32"/>
  <c r="T10" i="32"/>
  <c r="AH10" i="32" s="1"/>
  <c r="AI10" i="32" s="1"/>
  <c r="A10" i="32"/>
  <c r="W166" i="32" s="1"/>
  <c r="AK9" i="32"/>
  <c r="AF9" i="32"/>
  <c r="AG9" i="32" s="1"/>
  <c r="Y9" i="32"/>
  <c r="V9" i="32"/>
  <c r="T9" i="32"/>
  <c r="AD9" i="32" s="1"/>
  <c r="AM8" i="32"/>
  <c r="AK8" i="32"/>
  <c r="AF8" i="32"/>
  <c r="AG8" i="32" s="1"/>
  <c r="Y8" i="32"/>
  <c r="V8" i="32"/>
  <c r="T8" i="32"/>
  <c r="AD8" i="32" s="1"/>
  <c r="AK7" i="32"/>
  <c r="AF7" i="32"/>
  <c r="AG7" i="32" s="1"/>
  <c r="Y7" i="32"/>
  <c r="V7" i="32"/>
  <c r="T7" i="32"/>
  <c r="AH7" i="32" s="1"/>
  <c r="AI7" i="32" s="1"/>
  <c r="AM6" i="32"/>
  <c r="AK6" i="32"/>
  <c r="AF6" i="32"/>
  <c r="AG6" i="32" s="1"/>
  <c r="Y6" i="32"/>
  <c r="V6" i="32"/>
  <c r="T6" i="32"/>
  <c r="AH6" i="32" s="1"/>
  <c r="AI6" i="32" s="1"/>
  <c r="A6" i="32"/>
  <c r="AK5" i="32"/>
  <c r="AF5" i="32"/>
  <c r="AG5" i="32" s="1"/>
  <c r="Y5" i="32"/>
  <c r="V5" i="32"/>
  <c r="T5" i="32"/>
  <c r="AD5" i="32" s="1"/>
  <c r="F1" i="32"/>
  <c r="AM53" i="31"/>
  <c r="AK53" i="31"/>
  <c r="AF53" i="31"/>
  <c r="AG53" i="31" s="1"/>
  <c r="Y53" i="31"/>
  <c r="V53" i="31"/>
  <c r="T53" i="31"/>
  <c r="AH53" i="31" s="1"/>
  <c r="AI53" i="31" s="1"/>
  <c r="AM52" i="31"/>
  <c r="AK52" i="31"/>
  <c r="AF52" i="31"/>
  <c r="AG52" i="31" s="1"/>
  <c r="Y52" i="31"/>
  <c r="V52" i="31"/>
  <c r="T52" i="31"/>
  <c r="AH52" i="31" s="1"/>
  <c r="AI52" i="31" s="1"/>
  <c r="AM51" i="31"/>
  <c r="AK51" i="31"/>
  <c r="AF51" i="31"/>
  <c r="AG51" i="31" s="1"/>
  <c r="Y51" i="31"/>
  <c r="V51" i="31"/>
  <c r="T51" i="31"/>
  <c r="AH51" i="31" s="1"/>
  <c r="AI51" i="31" s="1"/>
  <c r="AM50" i="31"/>
  <c r="AK50" i="31"/>
  <c r="AF50" i="31"/>
  <c r="AG50" i="31" s="1"/>
  <c r="Y50" i="31"/>
  <c r="V50" i="31"/>
  <c r="T50" i="31"/>
  <c r="AD50" i="31" s="1"/>
  <c r="AM49" i="31"/>
  <c r="AK49" i="31"/>
  <c r="AF49" i="31"/>
  <c r="AG49" i="31" s="1"/>
  <c r="Y49" i="31"/>
  <c r="V49" i="31"/>
  <c r="T49" i="31"/>
  <c r="AH49" i="31" s="1"/>
  <c r="AI49" i="31" s="1"/>
  <c r="AM48" i="31"/>
  <c r="AK48" i="31"/>
  <c r="AF48" i="31"/>
  <c r="AG48" i="31" s="1"/>
  <c r="Y48" i="31"/>
  <c r="V48" i="31"/>
  <c r="T48" i="31"/>
  <c r="AH48" i="31" s="1"/>
  <c r="AI48" i="31" s="1"/>
  <c r="AM47" i="31"/>
  <c r="AK47" i="31"/>
  <c r="AF47" i="31"/>
  <c r="AG47" i="31" s="1"/>
  <c r="Y47" i="31"/>
  <c r="V47" i="31"/>
  <c r="T47" i="31"/>
  <c r="AH47" i="31" s="1"/>
  <c r="AI47" i="31" s="1"/>
  <c r="AM46" i="31"/>
  <c r="AK46" i="31"/>
  <c r="AF46" i="31"/>
  <c r="AG46" i="31" s="1"/>
  <c r="Y46" i="31"/>
  <c r="V46" i="31"/>
  <c r="T46" i="31"/>
  <c r="AE46" i="31" s="1"/>
  <c r="AM45" i="31"/>
  <c r="AK45" i="31"/>
  <c r="AF45" i="31"/>
  <c r="AG45" i="31" s="1"/>
  <c r="Y45" i="31"/>
  <c r="V45" i="31"/>
  <c r="T45" i="31"/>
  <c r="AH45" i="31" s="1"/>
  <c r="AI45" i="31" s="1"/>
  <c r="AM44" i="31"/>
  <c r="AK44" i="31"/>
  <c r="AF44" i="31"/>
  <c r="AG44" i="31" s="1"/>
  <c r="Y44" i="31"/>
  <c r="V44" i="31"/>
  <c r="T44" i="31"/>
  <c r="AH44" i="31" s="1"/>
  <c r="AI44" i="31" s="1"/>
  <c r="AM43" i="31"/>
  <c r="AK43" i="31"/>
  <c r="AF43" i="31"/>
  <c r="AG43" i="31" s="1"/>
  <c r="Y43" i="31"/>
  <c r="V43" i="31"/>
  <c r="T43" i="31"/>
  <c r="AE43" i="31" s="1"/>
  <c r="AM42" i="31"/>
  <c r="AK42" i="31"/>
  <c r="AF42" i="31"/>
  <c r="AG42" i="31" s="1"/>
  <c r="Y42" i="31"/>
  <c r="V42" i="31"/>
  <c r="T42" i="31"/>
  <c r="AE42" i="31" s="1"/>
  <c r="AM41" i="31"/>
  <c r="AK41" i="31"/>
  <c r="AF41" i="31"/>
  <c r="AG41" i="31" s="1"/>
  <c r="Y41" i="31"/>
  <c r="V41" i="31"/>
  <c r="T41" i="31"/>
  <c r="AH41" i="31" s="1"/>
  <c r="AI41" i="31" s="1"/>
  <c r="AM40" i="31"/>
  <c r="AK40" i="31"/>
  <c r="AF40" i="31"/>
  <c r="AG40" i="31" s="1"/>
  <c r="Y40" i="31"/>
  <c r="V40" i="31"/>
  <c r="T40" i="31"/>
  <c r="AH40" i="31" s="1"/>
  <c r="AI40" i="31" s="1"/>
  <c r="AK39" i="31"/>
  <c r="AF39" i="31"/>
  <c r="AG39" i="31" s="1"/>
  <c r="Y39" i="31"/>
  <c r="V39" i="31"/>
  <c r="T39" i="31"/>
  <c r="AE39" i="31" s="1"/>
  <c r="AK38" i="31"/>
  <c r="AF38" i="31"/>
  <c r="AG38" i="31" s="1"/>
  <c r="Y38" i="31"/>
  <c r="V38" i="31"/>
  <c r="T38" i="31"/>
  <c r="AE38" i="31" s="1"/>
  <c r="AK37" i="31"/>
  <c r="AF37" i="31"/>
  <c r="AG37" i="31" s="1"/>
  <c r="Y37" i="31"/>
  <c r="V37" i="31"/>
  <c r="T37" i="31"/>
  <c r="AH37" i="31" s="1"/>
  <c r="AI37" i="31" s="1"/>
  <c r="AM36" i="31"/>
  <c r="AK36" i="31"/>
  <c r="AF36" i="31"/>
  <c r="AG36" i="31" s="1"/>
  <c r="Y36" i="31"/>
  <c r="V36" i="31"/>
  <c r="T36" i="31"/>
  <c r="AH36" i="31" s="1"/>
  <c r="AI36" i="31" s="1"/>
  <c r="AK35" i="31"/>
  <c r="AF35" i="31"/>
  <c r="AG35" i="31" s="1"/>
  <c r="Y35" i="31"/>
  <c r="V35" i="31"/>
  <c r="T35" i="31"/>
  <c r="AH35" i="31" s="1"/>
  <c r="AI35" i="31" s="1"/>
  <c r="AK34" i="31"/>
  <c r="AF34" i="31"/>
  <c r="AG34" i="31" s="1"/>
  <c r="Y34" i="31"/>
  <c r="V34" i="31"/>
  <c r="T34" i="31"/>
  <c r="AM34" i="31" s="1"/>
  <c r="AK33" i="31"/>
  <c r="AF33" i="31"/>
  <c r="AG33" i="31" s="1"/>
  <c r="Y33" i="31"/>
  <c r="V33" i="31"/>
  <c r="T33" i="31"/>
  <c r="AM33" i="31" s="1"/>
  <c r="AK32" i="31"/>
  <c r="AF32" i="31"/>
  <c r="AG32" i="31" s="1"/>
  <c r="Y32" i="31"/>
  <c r="V32" i="31"/>
  <c r="T32" i="31"/>
  <c r="AH32" i="31" s="1"/>
  <c r="AI32" i="31" s="1"/>
  <c r="AK31" i="31"/>
  <c r="AF31" i="31"/>
  <c r="AG31" i="31" s="1"/>
  <c r="Y31" i="31"/>
  <c r="V31" i="31"/>
  <c r="T31" i="31"/>
  <c r="AE31" i="31" s="1"/>
  <c r="AK30" i="31"/>
  <c r="AF30" i="31"/>
  <c r="AG30" i="31" s="1"/>
  <c r="Y30" i="31"/>
  <c r="V30" i="31"/>
  <c r="T30" i="31"/>
  <c r="AM30" i="31" s="1"/>
  <c r="AK29" i="31"/>
  <c r="AF29" i="31"/>
  <c r="AG29" i="31" s="1"/>
  <c r="Y29" i="31"/>
  <c r="V29" i="31"/>
  <c r="T29" i="31"/>
  <c r="AD29" i="31" s="1"/>
  <c r="AK28" i="31"/>
  <c r="AF28" i="31"/>
  <c r="AG28" i="31" s="1"/>
  <c r="Y28" i="31"/>
  <c r="V28" i="31"/>
  <c r="T28" i="31"/>
  <c r="AH28" i="31" s="1"/>
  <c r="AI28" i="31" s="1"/>
  <c r="AK27" i="31"/>
  <c r="AF27" i="31"/>
  <c r="AG27" i="31" s="1"/>
  <c r="Y27" i="31"/>
  <c r="V27" i="31"/>
  <c r="T27" i="31"/>
  <c r="AH27" i="31" s="1"/>
  <c r="AI27" i="31" s="1"/>
  <c r="AM26" i="31"/>
  <c r="AK26" i="31"/>
  <c r="AF26" i="31"/>
  <c r="AG26" i="31" s="1"/>
  <c r="Y26" i="31"/>
  <c r="V26" i="31"/>
  <c r="T26" i="31"/>
  <c r="AD26" i="31" s="1"/>
  <c r="AK25" i="31"/>
  <c r="AF25" i="31"/>
  <c r="AG25" i="31" s="1"/>
  <c r="Y25" i="31"/>
  <c r="V25" i="31"/>
  <c r="T25" i="31"/>
  <c r="AH25" i="31" s="1"/>
  <c r="AI25" i="31" s="1"/>
  <c r="AM24" i="31"/>
  <c r="AK24" i="31"/>
  <c r="AF24" i="31"/>
  <c r="AG24" i="31" s="1"/>
  <c r="Y24" i="31"/>
  <c r="V24" i="31"/>
  <c r="T24" i="31"/>
  <c r="AH24" i="31" s="1"/>
  <c r="AI24" i="31" s="1"/>
  <c r="AK23" i="31"/>
  <c r="AF23" i="31"/>
  <c r="AG23" i="31" s="1"/>
  <c r="Y23" i="31"/>
  <c r="V23" i="31"/>
  <c r="T23" i="31"/>
  <c r="AD23" i="31" s="1"/>
  <c r="AK22" i="31"/>
  <c r="AF22" i="31"/>
  <c r="AG22" i="31" s="1"/>
  <c r="Y22" i="31"/>
  <c r="V22" i="31"/>
  <c r="T22" i="31"/>
  <c r="AH22" i="31" s="1"/>
  <c r="AI22" i="31" s="1"/>
  <c r="AK21" i="31"/>
  <c r="AF21" i="31"/>
  <c r="AG21" i="31" s="1"/>
  <c r="Y21" i="31"/>
  <c r="V21" i="31"/>
  <c r="T21" i="31"/>
  <c r="AH21" i="31" s="1"/>
  <c r="AI21" i="31" s="1"/>
  <c r="AK20" i="31"/>
  <c r="AF20" i="31"/>
  <c r="AG20" i="31" s="1"/>
  <c r="Y20" i="31"/>
  <c r="V20" i="31"/>
  <c r="T20" i="31"/>
  <c r="AD20" i="31" s="1"/>
  <c r="AK19" i="31"/>
  <c r="AF19" i="31"/>
  <c r="AG19" i="31" s="1"/>
  <c r="Y19" i="31"/>
  <c r="V19" i="31"/>
  <c r="T19" i="31"/>
  <c r="AH19" i="31" s="1"/>
  <c r="AI19" i="31" s="1"/>
  <c r="AK18" i="31"/>
  <c r="AF18" i="31"/>
  <c r="AG18" i="31" s="1"/>
  <c r="Y18" i="31"/>
  <c r="V18" i="31"/>
  <c r="T18" i="31"/>
  <c r="AH18" i="31" s="1"/>
  <c r="AI18" i="31" s="1"/>
  <c r="AK17" i="31"/>
  <c r="AF17" i="31"/>
  <c r="AG17" i="31" s="1"/>
  <c r="Y17" i="31"/>
  <c r="V17" i="31"/>
  <c r="T17" i="31"/>
  <c r="AD17" i="31" s="1"/>
  <c r="AM16" i="31"/>
  <c r="AK16" i="31"/>
  <c r="AF16" i="31"/>
  <c r="AG16" i="31" s="1"/>
  <c r="Y16" i="31"/>
  <c r="V16" i="31"/>
  <c r="T16" i="31"/>
  <c r="AH16" i="31" s="1"/>
  <c r="AI16" i="31" s="1"/>
  <c r="AM15" i="31"/>
  <c r="AK15" i="31"/>
  <c r="AF15" i="31"/>
  <c r="AG15" i="31" s="1"/>
  <c r="Y15" i="31"/>
  <c r="V15" i="31"/>
  <c r="T15" i="31"/>
  <c r="AE15" i="31" s="1"/>
  <c r="AK14" i="31"/>
  <c r="AF14" i="31"/>
  <c r="AG14" i="31" s="1"/>
  <c r="Y14" i="31"/>
  <c r="V14" i="31"/>
  <c r="T14" i="31"/>
  <c r="AE14" i="31" s="1"/>
  <c r="AK13" i="31"/>
  <c r="AF13" i="31"/>
  <c r="AG13" i="31" s="1"/>
  <c r="Y13" i="31"/>
  <c r="V13" i="31"/>
  <c r="T13" i="31"/>
  <c r="AH13" i="31" s="1"/>
  <c r="AI13" i="31" s="1"/>
  <c r="AK12" i="31"/>
  <c r="AF12" i="31"/>
  <c r="AG12" i="31" s="1"/>
  <c r="Y12" i="31"/>
  <c r="V12" i="31"/>
  <c r="T12" i="31"/>
  <c r="AH12" i="31" s="1"/>
  <c r="AI12" i="31" s="1"/>
  <c r="A12" i="31"/>
  <c r="J41" i="68" s="1"/>
  <c r="AK11" i="31"/>
  <c r="AF11" i="31"/>
  <c r="AG11" i="31" s="1"/>
  <c r="Y11" i="31"/>
  <c r="V11" i="31"/>
  <c r="T11" i="31"/>
  <c r="AD11" i="31" s="1"/>
  <c r="AK10" i="31"/>
  <c r="AF10" i="31"/>
  <c r="AG10" i="31" s="1"/>
  <c r="Y10" i="31"/>
  <c r="V10" i="31"/>
  <c r="T10" i="31"/>
  <c r="AH10" i="31" s="1"/>
  <c r="AI10" i="31" s="1"/>
  <c r="A10" i="31"/>
  <c r="AM9" i="31"/>
  <c r="AK9" i="31"/>
  <c r="AF9" i="31"/>
  <c r="AG9" i="31" s="1"/>
  <c r="Y9" i="31"/>
  <c r="V9" i="31"/>
  <c r="T9" i="31"/>
  <c r="AD9" i="31" s="1"/>
  <c r="AK8" i="31"/>
  <c r="AF8" i="31"/>
  <c r="AG8" i="31" s="1"/>
  <c r="Y8" i="31"/>
  <c r="V8" i="31"/>
  <c r="T8" i="31"/>
  <c r="AH8" i="31" s="1"/>
  <c r="AI8" i="31" s="1"/>
  <c r="AK7" i="31"/>
  <c r="AF7" i="31"/>
  <c r="AG7" i="31" s="1"/>
  <c r="Y7" i="31"/>
  <c r="V7" i="31"/>
  <c r="T7" i="31"/>
  <c r="AH7" i="31" s="1"/>
  <c r="AI7" i="31" s="1"/>
  <c r="AM6" i="31"/>
  <c r="AK6" i="31"/>
  <c r="AF6" i="31"/>
  <c r="AG6" i="31" s="1"/>
  <c r="Y6" i="31"/>
  <c r="V6" i="31"/>
  <c r="T6" i="31"/>
  <c r="AH6" i="31" s="1"/>
  <c r="AI6" i="31" s="1"/>
  <c r="A6" i="31"/>
  <c r="AK5" i="31"/>
  <c r="AF5" i="31"/>
  <c r="AG5" i="31" s="1"/>
  <c r="Y5" i="31"/>
  <c r="V5" i="31"/>
  <c r="T5" i="31"/>
  <c r="AH5" i="31" s="1"/>
  <c r="AI5" i="31" s="1"/>
  <c r="F1" i="31"/>
  <c r="AK24" i="30"/>
  <c r="AF24" i="30"/>
  <c r="AG24" i="30" s="1"/>
  <c r="Y24" i="30"/>
  <c r="V24" i="30"/>
  <c r="T24" i="30"/>
  <c r="AE24" i="30" s="1"/>
  <c r="AK23" i="30"/>
  <c r="AF23" i="30"/>
  <c r="AG23" i="30" s="1"/>
  <c r="Y23" i="30"/>
  <c r="V23" i="30"/>
  <c r="T23" i="30"/>
  <c r="AE23" i="30" s="1"/>
  <c r="AK22" i="30"/>
  <c r="AF22" i="30"/>
  <c r="AG22" i="30" s="1"/>
  <c r="Y22" i="30"/>
  <c r="V22" i="30"/>
  <c r="T22" i="30"/>
  <c r="AD22" i="30" s="1"/>
  <c r="AK21" i="30"/>
  <c r="AF21" i="30"/>
  <c r="AG21" i="30" s="1"/>
  <c r="Y21" i="30"/>
  <c r="V21" i="30"/>
  <c r="T21" i="30"/>
  <c r="AM21" i="30" s="1"/>
  <c r="AK20" i="30"/>
  <c r="AF20" i="30"/>
  <c r="AG20" i="30" s="1"/>
  <c r="Y20" i="30"/>
  <c r="V20" i="30"/>
  <c r="T20" i="30"/>
  <c r="AH20" i="30" s="1"/>
  <c r="AI20" i="30" s="1"/>
  <c r="AK19" i="30"/>
  <c r="AF19" i="30"/>
  <c r="AG19" i="30" s="1"/>
  <c r="Y19" i="30"/>
  <c r="V19" i="30"/>
  <c r="T19" i="30"/>
  <c r="AE19" i="30" s="1"/>
  <c r="AK18" i="30"/>
  <c r="AF18" i="30"/>
  <c r="AG18" i="30" s="1"/>
  <c r="Y18" i="30"/>
  <c r="V18" i="30"/>
  <c r="T18" i="30"/>
  <c r="AH18" i="30" s="1"/>
  <c r="AI18" i="30" s="1"/>
  <c r="AK17" i="30"/>
  <c r="AF17" i="30"/>
  <c r="AG17" i="30" s="1"/>
  <c r="Y17" i="30"/>
  <c r="V17" i="30"/>
  <c r="T17" i="30"/>
  <c r="AH17" i="30" s="1"/>
  <c r="AI17" i="30" s="1"/>
  <c r="AK16" i="30"/>
  <c r="AF16" i="30"/>
  <c r="AG16" i="30" s="1"/>
  <c r="Y16" i="30"/>
  <c r="V16" i="30"/>
  <c r="T16" i="30"/>
  <c r="AE16" i="30" s="1"/>
  <c r="AK15" i="30"/>
  <c r="AF15" i="30"/>
  <c r="AG15" i="30" s="1"/>
  <c r="Y15" i="30"/>
  <c r="V15" i="30"/>
  <c r="T15" i="30"/>
  <c r="AH15" i="30" s="1"/>
  <c r="AI15" i="30" s="1"/>
  <c r="AK14" i="30"/>
  <c r="AF14" i="30"/>
  <c r="AG14" i="30" s="1"/>
  <c r="Y14" i="30"/>
  <c r="V14" i="30"/>
  <c r="T14" i="30"/>
  <c r="AE14" i="30" s="1"/>
  <c r="AK13" i="30"/>
  <c r="AF13" i="30"/>
  <c r="AG13" i="30" s="1"/>
  <c r="Y13" i="30"/>
  <c r="V13" i="30"/>
  <c r="T13" i="30"/>
  <c r="AE13" i="30" s="1"/>
  <c r="AK12" i="30"/>
  <c r="AF12" i="30"/>
  <c r="AG12" i="30" s="1"/>
  <c r="Y12" i="30"/>
  <c r="V12" i="30"/>
  <c r="T12" i="30"/>
  <c r="AH12" i="30" s="1"/>
  <c r="AI12" i="30" s="1"/>
  <c r="A12" i="30"/>
  <c r="J40" i="68" s="1"/>
  <c r="AK11" i="30"/>
  <c r="AF11" i="30"/>
  <c r="AG11" i="30" s="1"/>
  <c r="Y11" i="30"/>
  <c r="V11" i="30"/>
  <c r="T11" i="30"/>
  <c r="AD11" i="30" s="1"/>
  <c r="AK10" i="30"/>
  <c r="AF10" i="30"/>
  <c r="AG10" i="30" s="1"/>
  <c r="Y10" i="30"/>
  <c r="V10" i="30"/>
  <c r="T10" i="30"/>
  <c r="AH10" i="30" s="1"/>
  <c r="AI10" i="30" s="1"/>
  <c r="A10" i="30"/>
  <c r="AK9" i="30"/>
  <c r="AF9" i="30"/>
  <c r="AG9" i="30" s="1"/>
  <c r="Y9" i="30"/>
  <c r="V9" i="30"/>
  <c r="T9" i="30"/>
  <c r="AH9" i="30" s="1"/>
  <c r="AI9" i="30" s="1"/>
  <c r="AK8" i="30"/>
  <c r="AF8" i="30"/>
  <c r="AG8" i="30" s="1"/>
  <c r="Y8" i="30"/>
  <c r="V8" i="30"/>
  <c r="T8" i="30"/>
  <c r="AD8" i="30" s="1"/>
  <c r="AK7" i="30"/>
  <c r="AF7" i="30"/>
  <c r="AG7" i="30" s="1"/>
  <c r="Y7" i="30"/>
  <c r="V7" i="30"/>
  <c r="T7" i="30"/>
  <c r="AH7" i="30" s="1"/>
  <c r="AI7" i="30" s="1"/>
  <c r="AM6" i="30"/>
  <c r="AK6" i="30"/>
  <c r="AF6" i="30"/>
  <c r="AG6" i="30" s="1"/>
  <c r="Y6" i="30"/>
  <c r="V6" i="30"/>
  <c r="T6" i="30"/>
  <c r="AH6" i="30" s="1"/>
  <c r="AI6" i="30" s="1"/>
  <c r="A6" i="30"/>
  <c r="AK5" i="30"/>
  <c r="AF5" i="30"/>
  <c r="AG5" i="30" s="1"/>
  <c r="Y5" i="30"/>
  <c r="V5" i="30"/>
  <c r="T5" i="30"/>
  <c r="AH5" i="30" s="1"/>
  <c r="AI5" i="30" s="1"/>
  <c r="F1" i="30"/>
  <c r="AK53" i="29"/>
  <c r="AF53" i="29"/>
  <c r="AG53" i="29" s="1"/>
  <c r="Y53" i="29"/>
  <c r="V53" i="29"/>
  <c r="T53" i="29"/>
  <c r="AH53" i="29" s="1"/>
  <c r="AI53" i="29" s="1"/>
  <c r="AK52" i="29"/>
  <c r="AF52" i="29"/>
  <c r="AG52" i="29" s="1"/>
  <c r="Y52" i="29"/>
  <c r="V52" i="29"/>
  <c r="T52" i="29"/>
  <c r="AD52" i="29" s="1"/>
  <c r="AK51" i="29"/>
  <c r="AF51" i="29"/>
  <c r="AG51" i="29" s="1"/>
  <c r="Y51" i="29"/>
  <c r="V51" i="29"/>
  <c r="T51" i="29"/>
  <c r="AM51" i="29" s="1"/>
  <c r="AK50" i="29"/>
  <c r="AF50" i="29"/>
  <c r="AG50" i="29" s="1"/>
  <c r="Y50" i="29"/>
  <c r="V50" i="29"/>
  <c r="T50" i="29"/>
  <c r="AM50" i="29" s="1"/>
  <c r="AK49" i="29"/>
  <c r="AF49" i="29"/>
  <c r="AG49" i="29" s="1"/>
  <c r="Y49" i="29"/>
  <c r="V49" i="29"/>
  <c r="T49" i="29"/>
  <c r="AE49" i="29" s="1"/>
  <c r="AM48" i="29"/>
  <c r="AK48" i="29"/>
  <c r="AF48" i="29"/>
  <c r="AG48" i="29" s="1"/>
  <c r="Y48" i="29"/>
  <c r="V48" i="29"/>
  <c r="T48" i="29"/>
  <c r="AE48" i="29" s="1"/>
  <c r="AM47" i="29"/>
  <c r="AK47" i="29"/>
  <c r="AF47" i="29"/>
  <c r="AG47" i="29" s="1"/>
  <c r="Y47" i="29"/>
  <c r="V47" i="29"/>
  <c r="T47" i="29"/>
  <c r="AH47" i="29" s="1"/>
  <c r="AI47" i="29" s="1"/>
  <c r="AM46" i="29"/>
  <c r="AK46" i="29"/>
  <c r="AF46" i="29"/>
  <c r="AG46" i="29" s="1"/>
  <c r="Y46" i="29"/>
  <c r="V46" i="29"/>
  <c r="T46" i="29"/>
  <c r="AH46" i="29" s="1"/>
  <c r="AI46" i="29" s="1"/>
  <c r="AM45" i="29"/>
  <c r="AK45" i="29"/>
  <c r="AF45" i="29"/>
  <c r="AG45" i="29" s="1"/>
  <c r="Y45" i="29"/>
  <c r="V45" i="29"/>
  <c r="T45" i="29"/>
  <c r="AH45" i="29" s="1"/>
  <c r="AI45" i="29" s="1"/>
  <c r="AM44" i="29"/>
  <c r="AK44" i="29"/>
  <c r="AF44" i="29"/>
  <c r="AG44" i="29" s="1"/>
  <c r="Y44" i="29"/>
  <c r="V44" i="29"/>
  <c r="T44" i="29"/>
  <c r="AE44" i="29" s="1"/>
  <c r="AM43" i="29"/>
  <c r="AK43" i="29"/>
  <c r="AF43" i="29"/>
  <c r="AG43" i="29" s="1"/>
  <c r="Y43" i="29"/>
  <c r="V43" i="29"/>
  <c r="T43" i="29"/>
  <c r="AH43" i="29" s="1"/>
  <c r="AI43" i="29" s="1"/>
  <c r="AM42" i="29"/>
  <c r="AK42" i="29"/>
  <c r="AF42" i="29"/>
  <c r="AG42" i="29" s="1"/>
  <c r="Y42" i="29"/>
  <c r="V42" i="29"/>
  <c r="T42" i="29"/>
  <c r="AE42" i="29" s="1"/>
  <c r="AM41" i="29"/>
  <c r="AK41" i="29"/>
  <c r="AF41" i="29"/>
  <c r="AG41" i="29" s="1"/>
  <c r="Y41" i="29"/>
  <c r="V41" i="29"/>
  <c r="T41" i="29"/>
  <c r="AD41" i="29" s="1"/>
  <c r="AK40" i="29"/>
  <c r="AF40" i="29"/>
  <c r="AG40" i="29" s="1"/>
  <c r="Y40" i="29"/>
  <c r="V40" i="29"/>
  <c r="T40" i="29"/>
  <c r="AD40" i="29" s="1"/>
  <c r="AK39" i="29"/>
  <c r="AF39" i="29"/>
  <c r="AG39" i="29" s="1"/>
  <c r="Y39" i="29"/>
  <c r="V39" i="29"/>
  <c r="T39" i="29"/>
  <c r="AM39" i="29" s="1"/>
  <c r="AK38" i="29"/>
  <c r="AF38" i="29"/>
  <c r="AG38" i="29" s="1"/>
  <c r="Y38" i="29"/>
  <c r="V38" i="29"/>
  <c r="T38" i="29"/>
  <c r="AM38" i="29" s="1"/>
  <c r="AK37" i="29"/>
  <c r="AF37" i="29"/>
  <c r="AG37" i="29" s="1"/>
  <c r="Y37" i="29"/>
  <c r="V37" i="29"/>
  <c r="T37" i="29"/>
  <c r="AD37" i="29" s="1"/>
  <c r="AK36" i="29"/>
  <c r="AF36" i="29"/>
  <c r="AG36" i="29" s="1"/>
  <c r="Y36" i="29"/>
  <c r="V36" i="29"/>
  <c r="T36" i="29"/>
  <c r="AH36" i="29" s="1"/>
  <c r="AI36" i="29" s="1"/>
  <c r="AK35" i="29"/>
  <c r="AF35" i="29"/>
  <c r="AG35" i="29" s="1"/>
  <c r="Y35" i="29"/>
  <c r="V35" i="29"/>
  <c r="T35" i="29"/>
  <c r="AM35" i="29" s="1"/>
  <c r="AK34" i="29"/>
  <c r="AF34" i="29"/>
  <c r="AG34" i="29" s="1"/>
  <c r="Y34" i="29"/>
  <c r="V34" i="29"/>
  <c r="T34" i="29"/>
  <c r="AE34" i="29" s="1"/>
  <c r="AK33" i="29"/>
  <c r="AF33" i="29"/>
  <c r="AG33" i="29" s="1"/>
  <c r="Y33" i="29"/>
  <c r="V33" i="29"/>
  <c r="T33" i="29"/>
  <c r="AD33" i="29" s="1"/>
  <c r="AK32" i="29"/>
  <c r="AF32" i="29"/>
  <c r="AG32" i="29" s="1"/>
  <c r="Y32" i="29"/>
  <c r="V32" i="29"/>
  <c r="T32" i="29"/>
  <c r="AH32" i="29" s="1"/>
  <c r="AI32" i="29" s="1"/>
  <c r="AK31" i="29"/>
  <c r="AF31" i="29"/>
  <c r="AG31" i="29" s="1"/>
  <c r="Y31" i="29"/>
  <c r="V31" i="29"/>
  <c r="T31" i="29"/>
  <c r="AM31" i="29" s="1"/>
  <c r="AK30" i="29"/>
  <c r="AF30" i="29"/>
  <c r="AG30" i="29" s="1"/>
  <c r="Y30" i="29"/>
  <c r="V30" i="29"/>
  <c r="T30" i="29"/>
  <c r="AD30" i="29" s="1"/>
  <c r="AK29" i="29"/>
  <c r="AF29" i="29"/>
  <c r="AG29" i="29" s="1"/>
  <c r="Y29" i="29"/>
  <c r="V29" i="29"/>
  <c r="T29" i="29"/>
  <c r="AH29" i="29" s="1"/>
  <c r="AI29" i="29" s="1"/>
  <c r="AK28" i="29"/>
  <c r="AF28" i="29"/>
  <c r="AG28" i="29" s="1"/>
  <c r="Y28" i="29"/>
  <c r="V28" i="29"/>
  <c r="T28" i="29"/>
  <c r="AD28" i="29" s="1"/>
  <c r="AK27" i="29"/>
  <c r="AF27" i="29"/>
  <c r="AG27" i="29" s="1"/>
  <c r="Y27" i="29"/>
  <c r="V27" i="29"/>
  <c r="T27" i="29"/>
  <c r="AH27" i="29" s="1"/>
  <c r="AI27" i="29" s="1"/>
  <c r="AM26" i="29"/>
  <c r="AK26" i="29"/>
  <c r="AF26" i="29"/>
  <c r="AG26" i="29" s="1"/>
  <c r="Y26" i="29"/>
  <c r="V26" i="29"/>
  <c r="T26" i="29"/>
  <c r="AD26" i="29" s="1"/>
  <c r="AM25" i="29"/>
  <c r="AK25" i="29"/>
  <c r="AF25" i="29"/>
  <c r="AG25" i="29" s="1"/>
  <c r="Y25" i="29"/>
  <c r="V25" i="29"/>
  <c r="T25" i="29"/>
  <c r="AH25" i="29" s="1"/>
  <c r="AI25" i="29" s="1"/>
  <c r="AK24" i="29"/>
  <c r="AF24" i="29"/>
  <c r="AG24" i="29" s="1"/>
  <c r="Y24" i="29"/>
  <c r="V24" i="29"/>
  <c r="T24" i="29"/>
  <c r="AH24" i="29" s="1"/>
  <c r="AI24" i="29" s="1"/>
  <c r="AK23" i="29"/>
  <c r="AF23" i="29"/>
  <c r="AG23" i="29" s="1"/>
  <c r="Y23" i="29"/>
  <c r="V23" i="29"/>
  <c r="T23" i="29"/>
  <c r="AH23" i="29" s="1"/>
  <c r="AI23" i="29" s="1"/>
  <c r="AK22" i="29"/>
  <c r="AF22" i="29"/>
  <c r="AG22" i="29" s="1"/>
  <c r="Y22" i="29"/>
  <c r="V22" i="29"/>
  <c r="T22" i="29"/>
  <c r="AH22" i="29" s="1"/>
  <c r="AI22" i="29" s="1"/>
  <c r="AK21" i="29"/>
  <c r="AF21" i="29"/>
  <c r="AG21" i="29" s="1"/>
  <c r="Y21" i="29"/>
  <c r="V21" i="29"/>
  <c r="T21" i="29"/>
  <c r="AD21" i="29" s="1"/>
  <c r="AK20" i="29"/>
  <c r="AF20" i="29"/>
  <c r="AG20" i="29" s="1"/>
  <c r="Y20" i="29"/>
  <c r="V20" i="29"/>
  <c r="T20" i="29"/>
  <c r="AH20" i="29" s="1"/>
  <c r="AI20" i="29" s="1"/>
  <c r="AM19" i="29"/>
  <c r="AK19" i="29"/>
  <c r="AF19" i="29"/>
  <c r="AG19" i="29" s="1"/>
  <c r="Y19" i="29"/>
  <c r="V19" i="29"/>
  <c r="T19" i="29"/>
  <c r="AH19" i="29" s="1"/>
  <c r="AI19" i="29" s="1"/>
  <c r="AM18" i="29"/>
  <c r="AK18" i="29"/>
  <c r="AF18" i="29"/>
  <c r="AG18" i="29" s="1"/>
  <c r="Y18" i="29"/>
  <c r="V18" i="29"/>
  <c r="T18" i="29"/>
  <c r="AH18" i="29" s="1"/>
  <c r="AI18" i="29" s="1"/>
  <c r="AM17" i="29"/>
  <c r="AK17" i="29"/>
  <c r="AF17" i="29"/>
  <c r="AG17" i="29" s="1"/>
  <c r="Y17" i="29"/>
  <c r="V17" i="29"/>
  <c r="T17" i="29"/>
  <c r="AH17" i="29" s="1"/>
  <c r="AI17" i="29" s="1"/>
  <c r="AM16" i="29"/>
  <c r="AK16" i="29"/>
  <c r="AF16" i="29"/>
  <c r="AG16" i="29" s="1"/>
  <c r="Y16" i="29"/>
  <c r="V16" i="29"/>
  <c r="T16" i="29"/>
  <c r="AH16" i="29" s="1"/>
  <c r="AI16" i="29" s="1"/>
  <c r="AM15" i="29"/>
  <c r="AK15" i="29"/>
  <c r="AF15" i="29"/>
  <c r="AG15" i="29" s="1"/>
  <c r="Y15" i="29"/>
  <c r="V15" i="29"/>
  <c r="T15" i="29"/>
  <c r="AH15" i="29" s="1"/>
  <c r="AI15" i="29" s="1"/>
  <c r="AM14" i="29"/>
  <c r="AK14" i="29"/>
  <c r="AF14" i="29"/>
  <c r="AG14" i="29" s="1"/>
  <c r="Y14" i="29"/>
  <c r="V14" i="29"/>
  <c r="T14" i="29"/>
  <c r="AH14" i="29" s="1"/>
  <c r="AI14" i="29" s="1"/>
  <c r="AM13" i="29"/>
  <c r="AK13" i="29"/>
  <c r="AF13" i="29"/>
  <c r="AG13" i="29" s="1"/>
  <c r="Y13" i="29"/>
  <c r="V13" i="29"/>
  <c r="T13" i="29"/>
  <c r="AH13" i="29" s="1"/>
  <c r="AI13" i="29" s="1"/>
  <c r="AK12" i="29"/>
  <c r="AF12" i="29"/>
  <c r="AG12" i="29" s="1"/>
  <c r="Y12" i="29"/>
  <c r="V12" i="29"/>
  <c r="T12" i="29"/>
  <c r="AD12" i="29" s="1"/>
  <c r="AK11" i="29"/>
  <c r="AF11" i="29"/>
  <c r="AG11" i="29" s="1"/>
  <c r="Y11" i="29"/>
  <c r="V11" i="29"/>
  <c r="T11" i="29"/>
  <c r="AH11" i="29" s="1"/>
  <c r="AI11" i="29" s="1"/>
  <c r="AK10" i="29"/>
  <c r="AF10" i="29"/>
  <c r="AG10" i="29" s="1"/>
  <c r="Y10" i="29"/>
  <c r="V10" i="29"/>
  <c r="T10" i="29"/>
  <c r="AE10" i="29" s="1"/>
  <c r="AK9" i="29"/>
  <c r="AF9" i="29"/>
  <c r="AG9" i="29" s="1"/>
  <c r="Y9" i="29"/>
  <c r="V9" i="29"/>
  <c r="T9" i="29"/>
  <c r="AE9" i="29" s="1"/>
  <c r="AK8" i="29"/>
  <c r="AF8" i="29"/>
  <c r="AG8" i="29" s="1"/>
  <c r="Y8" i="29"/>
  <c r="V8" i="29"/>
  <c r="T8" i="29"/>
  <c r="AH8" i="29" s="1"/>
  <c r="AI8" i="29" s="1"/>
  <c r="AK7" i="29"/>
  <c r="AF7" i="29"/>
  <c r="AG7" i="29" s="1"/>
  <c r="Y7" i="29"/>
  <c r="V7" i="29"/>
  <c r="T7" i="29"/>
  <c r="AH7" i="29" s="1"/>
  <c r="AI7" i="29" s="1"/>
  <c r="A12" i="29"/>
  <c r="J39" i="68" s="1"/>
  <c r="AK6" i="29"/>
  <c r="AF6" i="29"/>
  <c r="AG6" i="29" s="1"/>
  <c r="Y6" i="29"/>
  <c r="V6" i="29"/>
  <c r="T6" i="29"/>
  <c r="AD6" i="29" s="1"/>
  <c r="A10" i="29"/>
  <c r="AK5" i="29"/>
  <c r="AF5" i="29"/>
  <c r="AG5" i="29" s="1"/>
  <c r="Y5" i="29"/>
  <c r="V5" i="29"/>
  <c r="T5" i="29"/>
  <c r="AD5" i="29" s="1"/>
  <c r="A6" i="29"/>
  <c r="F1" i="29"/>
  <c r="AM48" i="28"/>
  <c r="AK48" i="28"/>
  <c r="AH48" i="28"/>
  <c r="AI48" i="28" s="1"/>
  <c r="AF48" i="28"/>
  <c r="AG48" i="28" s="1"/>
  <c r="AD48" i="28"/>
  <c r="Y48" i="28"/>
  <c r="V48" i="28"/>
  <c r="T48" i="28"/>
  <c r="AE48" i="28" s="1"/>
  <c r="AM47" i="28"/>
  <c r="AK47" i="28"/>
  <c r="AH47" i="28"/>
  <c r="AI47" i="28" s="1"/>
  <c r="AF47" i="28"/>
  <c r="AG47" i="28" s="1"/>
  <c r="AD47" i="28"/>
  <c r="Y47" i="28"/>
  <c r="V47" i="28"/>
  <c r="T47" i="28"/>
  <c r="AE47" i="28" s="1"/>
  <c r="AM46" i="28"/>
  <c r="AK46" i="28"/>
  <c r="AH46" i="28"/>
  <c r="AI46" i="28" s="1"/>
  <c r="AF46" i="28"/>
  <c r="AG46" i="28" s="1"/>
  <c r="AE46" i="28"/>
  <c r="Y46" i="28"/>
  <c r="V46" i="28"/>
  <c r="T46" i="28"/>
  <c r="AD46" i="28" s="1"/>
  <c r="AM45" i="28"/>
  <c r="AK45" i="28"/>
  <c r="AH45" i="28"/>
  <c r="AI45" i="28" s="1"/>
  <c r="AF45" i="28"/>
  <c r="AG45" i="28" s="1"/>
  <c r="AD45" i="28"/>
  <c r="Y45" i="28"/>
  <c r="V45" i="28"/>
  <c r="T45" i="28"/>
  <c r="AE45" i="28" s="1"/>
  <c r="AM44" i="28"/>
  <c r="AK44" i="28"/>
  <c r="AF44" i="28"/>
  <c r="AG44" i="28" s="1"/>
  <c r="AE44" i="28"/>
  <c r="Y44" i="28"/>
  <c r="V44" i="28"/>
  <c r="T44" i="28"/>
  <c r="AM43" i="28"/>
  <c r="AK43" i="28"/>
  <c r="AF43" i="28"/>
  <c r="AG43" i="28" s="1"/>
  <c r="Y43" i="28"/>
  <c r="V43" i="28"/>
  <c r="T43" i="28"/>
  <c r="AE43" i="28" s="1"/>
  <c r="AM42" i="28"/>
  <c r="AK42" i="28"/>
  <c r="AF42" i="28"/>
  <c r="AG42" i="28" s="1"/>
  <c r="Y42" i="28"/>
  <c r="V42" i="28"/>
  <c r="T42" i="28"/>
  <c r="AM41" i="28"/>
  <c r="AK41" i="28"/>
  <c r="AF41" i="28"/>
  <c r="AG41" i="28" s="1"/>
  <c r="Y41" i="28"/>
  <c r="V41" i="28"/>
  <c r="T41" i="28"/>
  <c r="AE41" i="28" s="1"/>
  <c r="AM40" i="28"/>
  <c r="AK40" i="28"/>
  <c r="AF40" i="28"/>
  <c r="AG40" i="28" s="1"/>
  <c r="Y40" i="28"/>
  <c r="V40" i="28"/>
  <c r="T40" i="28"/>
  <c r="AD40" i="28" s="1"/>
  <c r="AM39" i="28"/>
  <c r="AK39" i="28"/>
  <c r="AH39" i="28"/>
  <c r="AI39" i="28" s="1"/>
  <c r="AF39" i="28"/>
  <c r="AG39" i="28" s="1"/>
  <c r="AD39" i="28"/>
  <c r="Y39" i="28"/>
  <c r="V39" i="28"/>
  <c r="T39" i="28"/>
  <c r="AE39" i="28" s="1"/>
  <c r="AK38" i="28"/>
  <c r="AF38" i="28"/>
  <c r="AG38" i="28" s="1"/>
  <c r="Y38" i="28"/>
  <c r="V38" i="28"/>
  <c r="T38" i="28"/>
  <c r="AM37" i="28"/>
  <c r="AK37" i="28"/>
  <c r="AF37" i="28"/>
  <c r="AG37" i="28" s="1"/>
  <c r="AD37" i="28"/>
  <c r="Y37" i="28"/>
  <c r="V37" i="28"/>
  <c r="T37" i="28"/>
  <c r="AH37" i="28" s="1"/>
  <c r="AI37" i="28" s="1"/>
  <c r="AK36" i="28"/>
  <c r="AF36" i="28"/>
  <c r="AG36" i="28" s="1"/>
  <c r="AE36" i="28"/>
  <c r="Y36" i="28"/>
  <c r="V36" i="28"/>
  <c r="T36" i="28"/>
  <c r="AM36" i="28" s="1"/>
  <c r="AK35" i="28"/>
  <c r="AF35" i="28"/>
  <c r="AG35" i="28" s="1"/>
  <c r="AD35" i="28"/>
  <c r="Y35" i="28"/>
  <c r="V35" i="28"/>
  <c r="T35" i="28"/>
  <c r="AM35" i="28" s="1"/>
  <c r="AM34" i="28"/>
  <c r="AK34" i="28"/>
  <c r="AF34" i="28"/>
  <c r="AG34" i="28" s="1"/>
  <c r="Y34" i="28"/>
  <c r="V34" i="28"/>
  <c r="T34" i="28"/>
  <c r="AH34" i="28" s="1"/>
  <c r="AI34" i="28" s="1"/>
  <c r="AM33" i="28"/>
  <c r="AK33" i="28"/>
  <c r="AF33" i="28"/>
  <c r="AG33" i="28" s="1"/>
  <c r="Y33" i="28"/>
  <c r="V33" i="28"/>
  <c r="T33" i="28"/>
  <c r="AE33" i="28" s="1"/>
  <c r="AK32" i="28"/>
  <c r="AF32" i="28"/>
  <c r="AG32" i="28" s="1"/>
  <c r="Y32" i="28"/>
  <c r="V32" i="28"/>
  <c r="T32" i="28"/>
  <c r="AH32" i="28" s="1"/>
  <c r="AI32" i="28" s="1"/>
  <c r="AM31" i="28"/>
  <c r="AK31" i="28"/>
  <c r="AF31" i="28"/>
  <c r="AG31" i="28" s="1"/>
  <c r="Y31" i="28"/>
  <c r="V31" i="28"/>
  <c r="T31" i="28"/>
  <c r="AH31" i="28" s="1"/>
  <c r="AI31" i="28" s="1"/>
  <c r="AK30" i="28"/>
  <c r="AF30" i="28"/>
  <c r="AG30" i="28" s="1"/>
  <c r="Y30" i="28"/>
  <c r="V30" i="28"/>
  <c r="T30" i="28"/>
  <c r="AE30" i="28" s="1"/>
  <c r="AM29" i="28"/>
  <c r="AK29" i="28"/>
  <c r="AF29" i="28"/>
  <c r="AG29" i="28" s="1"/>
  <c r="Y29" i="28"/>
  <c r="V29" i="28"/>
  <c r="T29" i="28"/>
  <c r="AH29" i="28" s="1"/>
  <c r="AI29" i="28" s="1"/>
  <c r="AK28" i="28"/>
  <c r="AF28" i="28"/>
  <c r="AG28" i="28" s="1"/>
  <c r="Y28" i="28"/>
  <c r="V28" i="28"/>
  <c r="T28" i="28"/>
  <c r="AH28" i="28" s="1"/>
  <c r="AI28" i="28" s="1"/>
  <c r="AK27" i="28"/>
  <c r="AF27" i="28"/>
  <c r="AG27" i="28" s="1"/>
  <c r="Y27" i="28"/>
  <c r="V27" i="28"/>
  <c r="T27" i="28"/>
  <c r="AE27" i="28" s="1"/>
  <c r="AM26" i="28"/>
  <c r="AK26" i="28"/>
  <c r="AF26" i="28"/>
  <c r="AG26" i="28" s="1"/>
  <c r="Y26" i="28"/>
  <c r="V26" i="28"/>
  <c r="T26" i="28"/>
  <c r="AH26" i="28" s="1"/>
  <c r="AI26" i="28" s="1"/>
  <c r="AK25" i="28"/>
  <c r="AF25" i="28"/>
  <c r="AG25" i="28" s="1"/>
  <c r="Y25" i="28"/>
  <c r="V25" i="28"/>
  <c r="T25" i="28"/>
  <c r="AH25" i="28" s="1"/>
  <c r="AI25" i="28" s="1"/>
  <c r="AM24" i="28"/>
  <c r="AK24" i="28"/>
  <c r="AF24" i="28"/>
  <c r="AG24" i="28" s="1"/>
  <c r="Y24" i="28"/>
  <c r="V24" i="28"/>
  <c r="T24" i="28"/>
  <c r="AE24" i="28" s="1"/>
  <c r="AK23" i="28"/>
  <c r="AF23" i="28"/>
  <c r="AG23" i="28" s="1"/>
  <c r="Y23" i="28"/>
  <c r="V23" i="28"/>
  <c r="T23" i="28"/>
  <c r="AK22" i="28"/>
  <c r="AF22" i="28"/>
  <c r="AG22" i="28" s="1"/>
  <c r="Y22" i="28"/>
  <c r="V22" i="28"/>
  <c r="T22" i="28"/>
  <c r="AH22" i="28" s="1"/>
  <c r="AI22" i="28" s="1"/>
  <c r="AK21" i="28"/>
  <c r="AF21" i="28"/>
  <c r="AG21" i="28" s="1"/>
  <c r="Y21" i="28"/>
  <c r="V21" i="28"/>
  <c r="T21" i="28"/>
  <c r="AE21" i="28" s="1"/>
  <c r="AK20" i="28"/>
  <c r="AF20" i="28"/>
  <c r="AG20" i="28" s="1"/>
  <c r="Y20" i="28"/>
  <c r="V20" i="28"/>
  <c r="T20" i="28"/>
  <c r="AH20" i="28" s="1"/>
  <c r="AI20" i="28" s="1"/>
  <c r="AM19" i="28"/>
  <c r="AK19" i="28"/>
  <c r="AF19" i="28"/>
  <c r="AG19" i="28" s="1"/>
  <c r="Y19" i="28"/>
  <c r="V19" i="28"/>
  <c r="T19" i="28"/>
  <c r="AH19" i="28" s="1"/>
  <c r="AI19" i="28" s="1"/>
  <c r="AK18" i="28"/>
  <c r="AF18" i="28"/>
  <c r="AG18" i="28" s="1"/>
  <c r="Y18" i="28"/>
  <c r="V18" i="28"/>
  <c r="T18" i="28"/>
  <c r="AE18" i="28" s="1"/>
  <c r="AM17" i="28"/>
  <c r="AK17" i="28"/>
  <c r="AF17" i="28"/>
  <c r="AG17" i="28" s="1"/>
  <c r="Y17" i="28"/>
  <c r="V17" i="28"/>
  <c r="T17" i="28"/>
  <c r="AH17" i="28" s="1"/>
  <c r="AI17" i="28" s="1"/>
  <c r="AK16" i="28"/>
  <c r="AF16" i="28"/>
  <c r="AG16" i="28" s="1"/>
  <c r="Y16" i="28"/>
  <c r="V16" i="28"/>
  <c r="T16" i="28"/>
  <c r="AH16" i="28" s="1"/>
  <c r="AI16" i="28" s="1"/>
  <c r="AK15" i="28"/>
  <c r="AF15" i="28"/>
  <c r="AG15" i="28" s="1"/>
  <c r="Y15" i="28"/>
  <c r="V15" i="28"/>
  <c r="T15" i="28"/>
  <c r="AE15" i="28" s="1"/>
  <c r="AM14" i="28"/>
  <c r="AK14" i="28"/>
  <c r="AF14" i="28"/>
  <c r="AG14" i="28" s="1"/>
  <c r="Y14" i="28"/>
  <c r="V14" i="28"/>
  <c r="T14" i="28"/>
  <c r="AE14" i="28" s="1"/>
  <c r="AM13" i="28"/>
  <c r="AK13" i="28"/>
  <c r="AF13" i="28"/>
  <c r="AG13" i="28" s="1"/>
  <c r="Y13" i="28"/>
  <c r="V13" i="28"/>
  <c r="T13" i="28"/>
  <c r="AH13" i="28" s="1"/>
  <c r="AI13" i="28" s="1"/>
  <c r="AM12" i="28"/>
  <c r="AK12" i="28"/>
  <c r="AF12" i="28"/>
  <c r="AG12" i="28" s="1"/>
  <c r="Y12" i="28"/>
  <c r="V12" i="28"/>
  <c r="T12" i="28"/>
  <c r="AE12" i="28" s="1"/>
  <c r="A12" i="28"/>
  <c r="J38" i="68" s="1"/>
  <c r="AK11" i="28"/>
  <c r="AF11" i="28"/>
  <c r="AG11" i="28" s="1"/>
  <c r="Y11" i="28"/>
  <c r="V11" i="28"/>
  <c r="T11" i="28"/>
  <c r="AH11" i="28" s="1"/>
  <c r="AI11" i="28" s="1"/>
  <c r="AK10" i="28"/>
  <c r="AF10" i="28"/>
  <c r="AG10" i="28" s="1"/>
  <c r="Y10" i="28"/>
  <c r="V10" i="28"/>
  <c r="T10" i="28"/>
  <c r="AH10" i="28" s="1"/>
  <c r="AI10" i="28" s="1"/>
  <c r="A10" i="28"/>
  <c r="W46" i="28" s="1"/>
  <c r="AM9" i="28"/>
  <c r="AK9" i="28"/>
  <c r="AF9" i="28"/>
  <c r="AG9" i="28" s="1"/>
  <c r="Y9" i="28"/>
  <c r="V9" i="28"/>
  <c r="T9" i="28"/>
  <c r="AH9" i="28" s="1"/>
  <c r="AI9" i="28" s="1"/>
  <c r="AK8" i="28"/>
  <c r="AF8" i="28"/>
  <c r="AG8" i="28" s="1"/>
  <c r="Y8" i="28"/>
  <c r="V8" i="28"/>
  <c r="T8" i="28"/>
  <c r="AH8" i="28" s="1"/>
  <c r="AI8" i="28" s="1"/>
  <c r="AK7" i="28"/>
  <c r="AF7" i="28"/>
  <c r="AG7" i="28" s="1"/>
  <c r="Y7" i="28"/>
  <c r="V7" i="28"/>
  <c r="T7" i="28"/>
  <c r="AH7" i="28" s="1"/>
  <c r="AI7" i="28" s="1"/>
  <c r="AM6" i="28"/>
  <c r="AK6" i="28"/>
  <c r="AF6" i="28"/>
  <c r="AG6" i="28" s="1"/>
  <c r="Y6" i="28"/>
  <c r="V6" i="28"/>
  <c r="T6" i="28"/>
  <c r="AH6" i="28" s="1"/>
  <c r="AI6" i="28" s="1"/>
  <c r="A6" i="28"/>
  <c r="AM5" i="28"/>
  <c r="AK5" i="28"/>
  <c r="AF5" i="28"/>
  <c r="AG5" i="28" s="1"/>
  <c r="Y5" i="28"/>
  <c r="V5" i="28"/>
  <c r="T5" i="28"/>
  <c r="AH5" i="28" s="1"/>
  <c r="AI5" i="28" s="1"/>
  <c r="F1" i="28"/>
  <c r="AM24" i="27"/>
  <c r="AK24" i="27"/>
  <c r="AH24" i="27"/>
  <c r="AI24" i="27" s="1"/>
  <c r="AF24" i="27"/>
  <c r="AG24" i="27" s="1"/>
  <c r="AD24" i="27"/>
  <c r="Y24" i="27"/>
  <c r="V24" i="27"/>
  <c r="T24" i="27"/>
  <c r="AE24" i="27" s="1"/>
  <c r="AM23" i="27"/>
  <c r="AK23" i="27"/>
  <c r="AH23" i="27"/>
  <c r="AI23" i="27" s="1"/>
  <c r="AF23" i="27"/>
  <c r="AG23" i="27" s="1"/>
  <c r="AD23" i="27"/>
  <c r="Y23" i="27"/>
  <c r="V23" i="27"/>
  <c r="T23" i="27"/>
  <c r="AE23" i="27" s="1"/>
  <c r="AM22" i="27"/>
  <c r="AK22" i="27"/>
  <c r="AF22" i="27"/>
  <c r="AG22" i="27" s="1"/>
  <c r="AD22" i="27"/>
  <c r="Y22" i="27"/>
  <c r="V22" i="27"/>
  <c r="T22" i="27"/>
  <c r="AH22" i="27" s="1"/>
  <c r="AI22" i="27" s="1"/>
  <c r="AM21" i="27"/>
  <c r="AK21" i="27"/>
  <c r="AH21" i="27"/>
  <c r="AI21" i="27" s="1"/>
  <c r="AF21" i="27"/>
  <c r="AG21" i="27" s="1"/>
  <c r="AE21" i="27"/>
  <c r="Y21" i="27"/>
  <c r="V21" i="27"/>
  <c r="T21" i="27"/>
  <c r="AD21" i="27" s="1"/>
  <c r="AM20" i="27"/>
  <c r="AK20" i="27"/>
  <c r="AH20" i="27"/>
  <c r="AI20" i="27" s="1"/>
  <c r="AF20" i="27"/>
  <c r="AG20" i="27" s="1"/>
  <c r="AD20" i="27"/>
  <c r="Y20" i="27"/>
  <c r="V20" i="27"/>
  <c r="T20" i="27"/>
  <c r="AE20" i="27" s="1"/>
  <c r="AM19" i="27"/>
  <c r="AK19" i="27"/>
  <c r="AF19" i="27"/>
  <c r="AG19" i="27" s="1"/>
  <c r="Y19" i="27"/>
  <c r="V19" i="27"/>
  <c r="T19" i="27"/>
  <c r="AH19" i="27" s="1"/>
  <c r="AI19" i="27" s="1"/>
  <c r="AM18" i="27"/>
  <c r="AK18" i="27"/>
  <c r="AH18" i="27"/>
  <c r="AI18" i="27" s="1"/>
  <c r="AF18" i="27"/>
  <c r="AG18" i="27" s="1"/>
  <c r="AD18" i="27"/>
  <c r="Y18" i="27"/>
  <c r="V18" i="27"/>
  <c r="T18" i="27"/>
  <c r="AE18" i="27" s="1"/>
  <c r="AM17" i="27"/>
  <c r="AK17" i="27"/>
  <c r="AF17" i="27"/>
  <c r="AG17" i="27" s="1"/>
  <c r="Y17" i="27"/>
  <c r="V17" i="27"/>
  <c r="T17" i="27"/>
  <c r="AM16" i="27"/>
  <c r="AK16" i="27"/>
  <c r="AF16" i="27"/>
  <c r="AG16" i="27" s="1"/>
  <c r="Y16" i="27"/>
  <c r="V16" i="27"/>
  <c r="T16" i="27"/>
  <c r="AH16" i="27" s="1"/>
  <c r="AI16" i="27" s="1"/>
  <c r="AM15" i="27"/>
  <c r="AK15" i="27"/>
  <c r="AF15" i="27"/>
  <c r="AG15" i="27" s="1"/>
  <c r="Y15" i="27"/>
  <c r="V15" i="27"/>
  <c r="T15" i="27"/>
  <c r="AH15" i="27" s="1"/>
  <c r="AI15" i="27" s="1"/>
  <c r="AM14" i="27"/>
  <c r="AK14" i="27"/>
  <c r="AF14" i="27"/>
  <c r="AG14" i="27" s="1"/>
  <c r="Y14" i="27"/>
  <c r="V14" i="27"/>
  <c r="T14" i="27"/>
  <c r="AH14" i="27" s="1"/>
  <c r="AI14" i="27" s="1"/>
  <c r="AM13" i="27"/>
  <c r="AK13" i="27"/>
  <c r="AF13" i="27"/>
  <c r="AG13" i="27" s="1"/>
  <c r="Y13" i="27"/>
  <c r="V13" i="27"/>
  <c r="T13" i="27"/>
  <c r="AH13" i="27" s="1"/>
  <c r="AI13" i="27" s="1"/>
  <c r="AM12" i="27"/>
  <c r="AK12" i="27"/>
  <c r="AF12" i="27"/>
  <c r="AG12" i="27" s="1"/>
  <c r="Y12" i="27"/>
  <c r="V12" i="27"/>
  <c r="T12" i="27"/>
  <c r="AE12" i="27" s="1"/>
  <c r="A12" i="27"/>
  <c r="AM11" i="27"/>
  <c r="AK11" i="27"/>
  <c r="AF11" i="27"/>
  <c r="AG11" i="27" s="1"/>
  <c r="Y11" i="27"/>
  <c r="V11" i="27"/>
  <c r="T11" i="27"/>
  <c r="AH11" i="27" s="1"/>
  <c r="AI11" i="27" s="1"/>
  <c r="AM10" i="27"/>
  <c r="AK10" i="27"/>
  <c r="AF10" i="27"/>
  <c r="AG10" i="27" s="1"/>
  <c r="AD10" i="27"/>
  <c r="Y10" i="27"/>
  <c r="V10" i="27"/>
  <c r="T10" i="27"/>
  <c r="AE10" i="27" s="1"/>
  <c r="A10" i="27"/>
  <c r="U22" i="27" s="1"/>
  <c r="AM9" i="27"/>
  <c r="AK9" i="27"/>
  <c r="AF9" i="27"/>
  <c r="AG9" i="27" s="1"/>
  <c r="Y9" i="27"/>
  <c r="V9" i="27"/>
  <c r="T9" i="27"/>
  <c r="AH9" i="27" s="1"/>
  <c r="AI9" i="27" s="1"/>
  <c r="AM8" i="27"/>
  <c r="AK8" i="27"/>
  <c r="AF8" i="27"/>
  <c r="AG8" i="27" s="1"/>
  <c r="Y8" i="27"/>
  <c r="V8" i="27"/>
  <c r="T8" i="27"/>
  <c r="AD8" i="27" s="1"/>
  <c r="AM7" i="27"/>
  <c r="AK7" i="27"/>
  <c r="AF7" i="27"/>
  <c r="AG7" i="27" s="1"/>
  <c r="AD7" i="27"/>
  <c r="Y7" i="27"/>
  <c r="V7" i="27"/>
  <c r="T7" i="27"/>
  <c r="AK6" i="27"/>
  <c r="AF6" i="27"/>
  <c r="AG6" i="27" s="1"/>
  <c r="Y6" i="27"/>
  <c r="V6" i="27"/>
  <c r="T6" i="27"/>
  <c r="AD6" i="27" s="1"/>
  <c r="AK5" i="27"/>
  <c r="AF5" i="27"/>
  <c r="AG5" i="27" s="1"/>
  <c r="Y5" i="27"/>
  <c r="V5" i="27"/>
  <c r="T5" i="27"/>
  <c r="AH5" i="27" s="1"/>
  <c r="AI5" i="27" s="1"/>
  <c r="F1" i="27"/>
  <c r="AM24" i="26"/>
  <c r="AK24" i="26"/>
  <c r="AF24" i="26"/>
  <c r="AG24" i="26" s="1"/>
  <c r="AE24" i="26"/>
  <c r="Y24" i="26"/>
  <c r="V24" i="26"/>
  <c r="T24" i="26"/>
  <c r="AM23" i="26"/>
  <c r="AK23" i="26"/>
  <c r="AF23" i="26"/>
  <c r="AG23" i="26" s="1"/>
  <c r="Y23" i="26"/>
  <c r="V23" i="26"/>
  <c r="T23" i="26"/>
  <c r="AM22" i="26"/>
  <c r="AK22" i="26"/>
  <c r="AH22" i="26"/>
  <c r="AI22" i="26" s="1"/>
  <c r="AF22" i="26"/>
  <c r="AG22" i="26" s="1"/>
  <c r="AD22" i="26"/>
  <c r="Y22" i="26"/>
  <c r="V22" i="26"/>
  <c r="T22" i="26"/>
  <c r="AE22" i="26" s="1"/>
  <c r="AM21" i="26"/>
  <c r="AK21" i="26"/>
  <c r="AF21" i="26"/>
  <c r="AG21" i="26" s="1"/>
  <c r="AD21" i="26"/>
  <c r="Y21" i="26"/>
  <c r="V21" i="26"/>
  <c r="T21" i="26"/>
  <c r="AH21" i="26" s="1"/>
  <c r="AI21" i="26" s="1"/>
  <c r="AM20" i="26"/>
  <c r="AK20" i="26"/>
  <c r="AF20" i="26"/>
  <c r="AG20" i="26" s="1"/>
  <c r="AD20" i="26"/>
  <c r="Y20" i="26"/>
  <c r="V20" i="26"/>
  <c r="T20" i="26"/>
  <c r="AH20" i="26" s="1"/>
  <c r="AI20" i="26" s="1"/>
  <c r="AM19" i="26"/>
  <c r="AK19" i="26"/>
  <c r="AI19" i="26"/>
  <c r="AH19" i="26"/>
  <c r="AF19" i="26"/>
  <c r="AG19" i="26" s="1"/>
  <c r="AD19" i="26"/>
  <c r="Y19" i="26"/>
  <c r="V19" i="26"/>
  <c r="T19" i="26"/>
  <c r="AE19" i="26" s="1"/>
  <c r="AM18" i="26"/>
  <c r="AK18" i="26"/>
  <c r="AF18" i="26"/>
  <c r="AG18" i="26" s="1"/>
  <c r="AE18" i="26"/>
  <c r="Y18" i="26"/>
  <c r="V18" i="26"/>
  <c r="T18" i="26"/>
  <c r="AM17" i="26"/>
  <c r="AK17" i="26"/>
  <c r="AF17" i="26"/>
  <c r="AG17" i="26" s="1"/>
  <c r="AD17" i="26"/>
  <c r="Y17" i="26"/>
  <c r="V17" i="26"/>
  <c r="T17" i="26"/>
  <c r="AH17" i="26" s="1"/>
  <c r="AI17" i="26" s="1"/>
  <c r="AM16" i="26"/>
  <c r="AK16" i="26"/>
  <c r="AH16" i="26"/>
  <c r="AI16" i="26" s="1"/>
  <c r="AF16" i="26"/>
  <c r="AG16" i="26" s="1"/>
  <c r="Y16" i="26"/>
  <c r="V16" i="26"/>
  <c r="T16" i="26"/>
  <c r="AD16" i="26" s="1"/>
  <c r="AM15" i="26"/>
  <c r="AK15" i="26"/>
  <c r="AH15" i="26"/>
  <c r="AI15" i="26" s="1"/>
  <c r="AF15" i="26"/>
  <c r="AG15" i="26" s="1"/>
  <c r="AD15" i="26"/>
  <c r="Y15" i="26"/>
  <c r="V15" i="26"/>
  <c r="T15" i="26"/>
  <c r="AE15" i="26" s="1"/>
  <c r="AM14" i="26"/>
  <c r="AK14" i="26"/>
  <c r="AF14" i="26"/>
  <c r="AG14" i="26" s="1"/>
  <c r="Y14" i="26"/>
  <c r="V14" i="26"/>
  <c r="T14" i="26"/>
  <c r="AM13" i="26"/>
  <c r="AK13" i="26"/>
  <c r="AF13" i="26"/>
  <c r="AG13" i="26" s="1"/>
  <c r="Y13" i="26"/>
  <c r="V13" i="26"/>
  <c r="T13" i="26"/>
  <c r="AH13" i="26" s="1"/>
  <c r="AI13" i="26" s="1"/>
  <c r="AK12" i="26"/>
  <c r="AF12" i="26"/>
  <c r="AG12" i="26" s="1"/>
  <c r="Y12" i="26"/>
  <c r="V12" i="26"/>
  <c r="T12" i="26"/>
  <c r="AH12" i="26" s="1"/>
  <c r="AI12" i="26" s="1"/>
  <c r="A12" i="26"/>
  <c r="AK11" i="26"/>
  <c r="AF11" i="26"/>
  <c r="AG11" i="26" s="1"/>
  <c r="Y11" i="26"/>
  <c r="V11" i="26"/>
  <c r="T11" i="26"/>
  <c r="AH11" i="26" s="1"/>
  <c r="AI11" i="26" s="1"/>
  <c r="AK10" i="26"/>
  <c r="AF10" i="26"/>
  <c r="AG10" i="26" s="1"/>
  <c r="Y10" i="26"/>
  <c r="V10" i="26"/>
  <c r="T10" i="26"/>
  <c r="AE10" i="26" s="1"/>
  <c r="A10" i="26"/>
  <c r="W15" i="26" s="1"/>
  <c r="AM9" i="26"/>
  <c r="AK9" i="26"/>
  <c r="AF9" i="26"/>
  <c r="AG9" i="26" s="1"/>
  <c r="Y9" i="26"/>
  <c r="V9" i="26"/>
  <c r="T9" i="26"/>
  <c r="AD9" i="26" s="1"/>
  <c r="AM8" i="26"/>
  <c r="AK8" i="26"/>
  <c r="AF8" i="26"/>
  <c r="AG8" i="26" s="1"/>
  <c r="Y8" i="26"/>
  <c r="V8" i="26"/>
  <c r="T8" i="26"/>
  <c r="AH8" i="26" s="1"/>
  <c r="AI8" i="26" s="1"/>
  <c r="AK7" i="26"/>
  <c r="AF7" i="26"/>
  <c r="AG7" i="26" s="1"/>
  <c r="Y7" i="26"/>
  <c r="V7" i="26"/>
  <c r="T7" i="26"/>
  <c r="AH7" i="26" s="1"/>
  <c r="AI7" i="26" s="1"/>
  <c r="AK6" i="26"/>
  <c r="AF6" i="26"/>
  <c r="AG6" i="26" s="1"/>
  <c r="Y6" i="26"/>
  <c r="V6" i="26"/>
  <c r="T6" i="26"/>
  <c r="AH6" i="26" s="1"/>
  <c r="AI6" i="26" s="1"/>
  <c r="A6" i="26"/>
  <c r="AM5" i="26"/>
  <c r="AK5" i="26"/>
  <c r="AF5" i="26"/>
  <c r="AG5" i="26" s="1"/>
  <c r="Y5" i="26"/>
  <c r="V5" i="26"/>
  <c r="T5" i="26"/>
  <c r="AH5" i="26" s="1"/>
  <c r="AI5" i="26" s="1"/>
  <c r="F1" i="26"/>
  <c r="AM24" i="25"/>
  <c r="AK24" i="25"/>
  <c r="AF24" i="25"/>
  <c r="AG24" i="25" s="1"/>
  <c r="AD24" i="25"/>
  <c r="Y24" i="25"/>
  <c r="V24" i="25"/>
  <c r="T24" i="25"/>
  <c r="AH24" i="25" s="1"/>
  <c r="AI24" i="25" s="1"/>
  <c r="AM23" i="25"/>
  <c r="AK23" i="25"/>
  <c r="AF23" i="25"/>
  <c r="AG23" i="25" s="1"/>
  <c r="Y23" i="25"/>
  <c r="V23" i="25"/>
  <c r="T23" i="25"/>
  <c r="AM22" i="25"/>
  <c r="AK22" i="25"/>
  <c r="AH22" i="25"/>
  <c r="AI22" i="25" s="1"/>
  <c r="AF22" i="25"/>
  <c r="AG22" i="25" s="1"/>
  <c r="AD22" i="25"/>
  <c r="Y22" i="25"/>
  <c r="V22" i="25"/>
  <c r="T22" i="25"/>
  <c r="AE22" i="25" s="1"/>
  <c r="AM21" i="25"/>
  <c r="AK21" i="25"/>
  <c r="AH21" i="25"/>
  <c r="AI21" i="25" s="1"/>
  <c r="AF21" i="25"/>
  <c r="AG21" i="25" s="1"/>
  <c r="AD21" i="25"/>
  <c r="Y21" i="25"/>
  <c r="V21" i="25"/>
  <c r="T21" i="25"/>
  <c r="AE21" i="25" s="1"/>
  <c r="AM20" i="25"/>
  <c r="AK20" i="25"/>
  <c r="AF20" i="25"/>
  <c r="AG20" i="25" s="1"/>
  <c r="Y20" i="25"/>
  <c r="V20" i="25"/>
  <c r="T20" i="25"/>
  <c r="AH20" i="25" s="1"/>
  <c r="AI20" i="25" s="1"/>
  <c r="AM19" i="25"/>
  <c r="AK19" i="25"/>
  <c r="AF19" i="25"/>
  <c r="AG19" i="25" s="1"/>
  <c r="AE19" i="25"/>
  <c r="Y19" i="25"/>
  <c r="V19" i="25"/>
  <c r="T19" i="25"/>
  <c r="AM18" i="25"/>
  <c r="AK18" i="25"/>
  <c r="AH18" i="25"/>
  <c r="AI18" i="25" s="1"/>
  <c r="AF18" i="25"/>
  <c r="AG18" i="25" s="1"/>
  <c r="AD18" i="25"/>
  <c r="Y18" i="25"/>
  <c r="V18" i="25"/>
  <c r="T18" i="25"/>
  <c r="AE18" i="25" s="1"/>
  <c r="AM17" i="25"/>
  <c r="AK17" i="25"/>
  <c r="AH17" i="25"/>
  <c r="AI17" i="25" s="1"/>
  <c r="AF17" i="25"/>
  <c r="AG17" i="25" s="1"/>
  <c r="AD17" i="25"/>
  <c r="Y17" i="25"/>
  <c r="V17" i="25"/>
  <c r="T17" i="25"/>
  <c r="AE17" i="25" s="1"/>
  <c r="AM16" i="25"/>
  <c r="AK16" i="25"/>
  <c r="AF16" i="25"/>
  <c r="AG16" i="25" s="1"/>
  <c r="AD16" i="25"/>
  <c r="Y16" i="25"/>
  <c r="V16" i="25"/>
  <c r="T16" i="25"/>
  <c r="AH16" i="25" s="1"/>
  <c r="AI16" i="25" s="1"/>
  <c r="AM15" i="25"/>
  <c r="AK15" i="25"/>
  <c r="AF15" i="25"/>
  <c r="AG15" i="25" s="1"/>
  <c r="Y15" i="25"/>
  <c r="V15" i="25"/>
  <c r="T15" i="25"/>
  <c r="AM14" i="25"/>
  <c r="AK14" i="25"/>
  <c r="AH14" i="25"/>
  <c r="AI14" i="25" s="1"/>
  <c r="AF14" i="25"/>
  <c r="AG14" i="25" s="1"/>
  <c r="AD14" i="25"/>
  <c r="Y14" i="25"/>
  <c r="V14" i="25"/>
  <c r="T14" i="25"/>
  <c r="AE14" i="25" s="1"/>
  <c r="AM13" i="25"/>
  <c r="AK13" i="25"/>
  <c r="AF13" i="25"/>
  <c r="AG13" i="25" s="1"/>
  <c r="Y13" i="25"/>
  <c r="V13" i="25"/>
  <c r="T13" i="25"/>
  <c r="AH13" i="25" s="1"/>
  <c r="AI13" i="25" s="1"/>
  <c r="AM12" i="25"/>
  <c r="AK12" i="25"/>
  <c r="AF12" i="25"/>
  <c r="AG12" i="25" s="1"/>
  <c r="Y12" i="25"/>
  <c r="V12" i="25"/>
  <c r="T12" i="25"/>
  <c r="AH12" i="25" s="1"/>
  <c r="AI12" i="25" s="1"/>
  <c r="A12" i="25"/>
  <c r="J34" i="68" s="1"/>
  <c r="AM11" i="25"/>
  <c r="AK11" i="25"/>
  <c r="AF11" i="25"/>
  <c r="AG11" i="25" s="1"/>
  <c r="Y11" i="25"/>
  <c r="V11" i="25"/>
  <c r="T11" i="25"/>
  <c r="AE11" i="25" s="1"/>
  <c r="AM10" i="25"/>
  <c r="AK10" i="25"/>
  <c r="AF10" i="25"/>
  <c r="AG10" i="25" s="1"/>
  <c r="Y10" i="25"/>
  <c r="V10" i="25"/>
  <c r="T10" i="25"/>
  <c r="AH10" i="25" s="1"/>
  <c r="AI10" i="25" s="1"/>
  <c r="A10" i="25"/>
  <c r="U15" i="25" s="1"/>
  <c r="AK9" i="25"/>
  <c r="AF9" i="25"/>
  <c r="AG9" i="25" s="1"/>
  <c r="Y9" i="25"/>
  <c r="V9" i="25"/>
  <c r="T9" i="25"/>
  <c r="AM9" i="25" s="1"/>
  <c r="AM8" i="25"/>
  <c r="AK8" i="25"/>
  <c r="AF8" i="25"/>
  <c r="AG8" i="25" s="1"/>
  <c r="Y8" i="25"/>
  <c r="V8" i="25"/>
  <c r="T8" i="25"/>
  <c r="AD8" i="25" s="1"/>
  <c r="AK7" i="25"/>
  <c r="AF7" i="25"/>
  <c r="AG7" i="25" s="1"/>
  <c r="Y7" i="25"/>
  <c r="V7" i="25"/>
  <c r="T7" i="25"/>
  <c r="AH7" i="25" s="1"/>
  <c r="AI7" i="25" s="1"/>
  <c r="AK6" i="25"/>
  <c r="AF6" i="25"/>
  <c r="AG6" i="25" s="1"/>
  <c r="Y6" i="25"/>
  <c r="V6" i="25"/>
  <c r="T6" i="25"/>
  <c r="AD6" i="25" s="1"/>
  <c r="A6" i="25"/>
  <c r="AK5" i="25"/>
  <c r="AF5" i="25"/>
  <c r="AG5" i="25" s="1"/>
  <c r="Y5" i="25"/>
  <c r="V5" i="25"/>
  <c r="T5" i="25"/>
  <c r="AH5" i="25" s="1"/>
  <c r="AI5" i="25" s="1"/>
  <c r="F1" i="25"/>
  <c r="AM28" i="24"/>
  <c r="AK28" i="24"/>
  <c r="AH28" i="24"/>
  <c r="AI28" i="24" s="1"/>
  <c r="AF28" i="24"/>
  <c r="AG28" i="24" s="1"/>
  <c r="AD28" i="24"/>
  <c r="Y28" i="24"/>
  <c r="V28" i="24"/>
  <c r="T28" i="24"/>
  <c r="AE28" i="24" s="1"/>
  <c r="AM27" i="24"/>
  <c r="AK27" i="24"/>
  <c r="AF27" i="24"/>
  <c r="AG27" i="24" s="1"/>
  <c r="AD27" i="24"/>
  <c r="Y27" i="24"/>
  <c r="V27" i="24"/>
  <c r="T27" i="24"/>
  <c r="AH27" i="24" s="1"/>
  <c r="AI27" i="24" s="1"/>
  <c r="AM26" i="24"/>
  <c r="AK26" i="24"/>
  <c r="AF26" i="24"/>
  <c r="AG26" i="24" s="1"/>
  <c r="Y26" i="24"/>
  <c r="V26" i="24"/>
  <c r="T26" i="24"/>
  <c r="AM25" i="24"/>
  <c r="AK25" i="24"/>
  <c r="AH25" i="24"/>
  <c r="AI25" i="24" s="1"/>
  <c r="AF25" i="24"/>
  <c r="AG25" i="24" s="1"/>
  <c r="AD25" i="24"/>
  <c r="Y25" i="24"/>
  <c r="V25" i="24"/>
  <c r="T25" i="24"/>
  <c r="AE25" i="24" s="1"/>
  <c r="AM24" i="24"/>
  <c r="AK24" i="24"/>
  <c r="AH24" i="24"/>
  <c r="AI24" i="24" s="1"/>
  <c r="AF24" i="24"/>
  <c r="AG24" i="24" s="1"/>
  <c r="AD24" i="24"/>
  <c r="Y24" i="24"/>
  <c r="V24" i="24"/>
  <c r="T24" i="24"/>
  <c r="AE24" i="24" s="1"/>
  <c r="AM23" i="24"/>
  <c r="AK23" i="24"/>
  <c r="AF23" i="24"/>
  <c r="AG23" i="24" s="1"/>
  <c r="Y23" i="24"/>
  <c r="V23" i="24"/>
  <c r="T23" i="24"/>
  <c r="AH23" i="24" s="1"/>
  <c r="AI23" i="24" s="1"/>
  <c r="AM22" i="24"/>
  <c r="AK22" i="24"/>
  <c r="AF22" i="24"/>
  <c r="AG22" i="24" s="1"/>
  <c r="AE22" i="24"/>
  <c r="Y22" i="24"/>
  <c r="V22" i="24"/>
  <c r="T22" i="24"/>
  <c r="AM21" i="24"/>
  <c r="AK21" i="24"/>
  <c r="AH21" i="24"/>
  <c r="AI21" i="24" s="1"/>
  <c r="AF21" i="24"/>
  <c r="AG21" i="24" s="1"/>
  <c r="AD21" i="24"/>
  <c r="Y21" i="24"/>
  <c r="V21" i="24"/>
  <c r="T21" i="24"/>
  <c r="AE21" i="24" s="1"/>
  <c r="AM20" i="24"/>
  <c r="AK20" i="24"/>
  <c r="AH20" i="24"/>
  <c r="AI20" i="24" s="1"/>
  <c r="AF20" i="24"/>
  <c r="AG20" i="24" s="1"/>
  <c r="AD20" i="24"/>
  <c r="Y20" i="24"/>
  <c r="V20" i="24"/>
  <c r="T20" i="24"/>
  <c r="AE20" i="24" s="1"/>
  <c r="AM19" i="24"/>
  <c r="AK19" i="24"/>
  <c r="AF19" i="24"/>
  <c r="AG19" i="24" s="1"/>
  <c r="AD19" i="24"/>
  <c r="Y19" i="24"/>
  <c r="V19" i="24"/>
  <c r="T19" i="24"/>
  <c r="AH19" i="24" s="1"/>
  <c r="AI19" i="24" s="1"/>
  <c r="AM18" i="24"/>
  <c r="AK18" i="24"/>
  <c r="AF18" i="24"/>
  <c r="AG18" i="24" s="1"/>
  <c r="Y18" i="24"/>
  <c r="V18" i="24"/>
  <c r="T18" i="24"/>
  <c r="AM17" i="24"/>
  <c r="AK17" i="24"/>
  <c r="AH17" i="24"/>
  <c r="AI17" i="24" s="1"/>
  <c r="AF17" i="24"/>
  <c r="AG17" i="24" s="1"/>
  <c r="AD17" i="24"/>
  <c r="Y17" i="24"/>
  <c r="V17" i="24"/>
  <c r="T17" i="24"/>
  <c r="AE17" i="24" s="1"/>
  <c r="AM16" i="24"/>
  <c r="AK16" i="24"/>
  <c r="AF16" i="24"/>
  <c r="AG16" i="24" s="1"/>
  <c r="Y16" i="24"/>
  <c r="V16" i="24"/>
  <c r="T16" i="24"/>
  <c r="AH16" i="24" s="1"/>
  <c r="AI16" i="24" s="1"/>
  <c r="AM15" i="24"/>
  <c r="AK15" i="24"/>
  <c r="AF15" i="24"/>
  <c r="AG15" i="24" s="1"/>
  <c r="Y15" i="24"/>
  <c r="V15" i="24"/>
  <c r="T15" i="24"/>
  <c r="AH15" i="24" s="1"/>
  <c r="AI15" i="24" s="1"/>
  <c r="AM14" i="24"/>
  <c r="AK14" i="24"/>
  <c r="AF14" i="24"/>
  <c r="AG14" i="24" s="1"/>
  <c r="Y14" i="24"/>
  <c r="V14" i="24"/>
  <c r="T14" i="24"/>
  <c r="AE14" i="24" s="1"/>
  <c r="AM13" i="24"/>
  <c r="AK13" i="24"/>
  <c r="AF13" i="24"/>
  <c r="AG13" i="24" s="1"/>
  <c r="Y13" i="24"/>
  <c r="V13" i="24"/>
  <c r="T13" i="24"/>
  <c r="AE13" i="24" s="1"/>
  <c r="AM12" i="24"/>
  <c r="AK12" i="24"/>
  <c r="AF12" i="24"/>
  <c r="AG12" i="24" s="1"/>
  <c r="Y12" i="24"/>
  <c r="V12" i="24"/>
  <c r="T12" i="24"/>
  <c r="AD12" i="24" s="1"/>
  <c r="A12" i="24"/>
  <c r="AM11" i="24"/>
  <c r="AK11" i="24"/>
  <c r="AF11" i="24"/>
  <c r="AG11" i="24" s="1"/>
  <c r="Y11" i="24"/>
  <c r="V11" i="24"/>
  <c r="T11" i="24"/>
  <c r="AD11" i="24" s="1"/>
  <c r="AM10" i="24"/>
  <c r="AK10" i="24"/>
  <c r="AF10" i="24"/>
  <c r="AG10" i="24" s="1"/>
  <c r="Y10" i="24"/>
  <c r="V10" i="24"/>
  <c r="T10" i="24"/>
  <c r="AD10" i="24" s="1"/>
  <c r="A10" i="24"/>
  <c r="W15" i="24" s="1"/>
  <c r="AM9" i="24"/>
  <c r="AK9" i="24"/>
  <c r="AF9" i="24"/>
  <c r="AG9" i="24" s="1"/>
  <c r="Y9" i="24"/>
  <c r="V9" i="24"/>
  <c r="T9" i="24"/>
  <c r="AD9" i="24" s="1"/>
  <c r="AM8" i="24"/>
  <c r="AK8" i="24"/>
  <c r="AF8" i="24"/>
  <c r="AG8" i="24" s="1"/>
  <c r="Y8" i="24"/>
  <c r="V8" i="24"/>
  <c r="T8" i="24"/>
  <c r="AH8" i="24" s="1"/>
  <c r="AI8" i="24" s="1"/>
  <c r="AK7" i="24"/>
  <c r="AF7" i="24"/>
  <c r="AG7" i="24" s="1"/>
  <c r="Y7" i="24"/>
  <c r="V7" i="24"/>
  <c r="T7" i="24"/>
  <c r="AH7" i="24" s="1"/>
  <c r="AI7" i="24" s="1"/>
  <c r="AK6" i="24"/>
  <c r="AF6" i="24"/>
  <c r="AG6" i="24" s="1"/>
  <c r="Y6" i="24"/>
  <c r="V6" i="24"/>
  <c r="T6" i="24"/>
  <c r="AD6" i="24" s="1"/>
  <c r="A6" i="24"/>
  <c r="AK5" i="24"/>
  <c r="AF5" i="24"/>
  <c r="AG5" i="24" s="1"/>
  <c r="Y5" i="24"/>
  <c r="V5" i="24"/>
  <c r="T5" i="24"/>
  <c r="AD5" i="24" s="1"/>
  <c r="F1" i="24"/>
  <c r="AM27" i="23"/>
  <c r="AK27" i="23"/>
  <c r="AF27" i="23"/>
  <c r="AG27" i="23" s="1"/>
  <c r="AE27" i="23"/>
  <c r="Y27" i="23"/>
  <c r="V27" i="23"/>
  <c r="T27" i="23"/>
  <c r="AM26" i="23"/>
  <c r="AK26" i="23"/>
  <c r="AH26" i="23"/>
  <c r="AI26" i="23" s="1"/>
  <c r="AF26" i="23"/>
  <c r="AG26" i="23" s="1"/>
  <c r="AD26" i="23"/>
  <c r="Y26" i="23"/>
  <c r="V26" i="23"/>
  <c r="T26" i="23"/>
  <c r="AE26" i="23" s="1"/>
  <c r="AM25" i="23"/>
  <c r="AK25" i="23"/>
  <c r="AF25" i="23"/>
  <c r="AG25" i="23" s="1"/>
  <c r="Y25" i="23"/>
  <c r="V25" i="23"/>
  <c r="T25" i="23"/>
  <c r="AE25" i="23" s="1"/>
  <c r="AM24" i="23"/>
  <c r="AK24" i="23"/>
  <c r="AF24" i="23"/>
  <c r="AG24" i="23" s="1"/>
  <c r="Y24" i="23"/>
  <c r="V24" i="23"/>
  <c r="T24" i="23"/>
  <c r="AH24" i="23" s="1"/>
  <c r="AI24" i="23" s="1"/>
  <c r="AM23" i="23"/>
  <c r="AK23" i="23"/>
  <c r="AF23" i="23"/>
  <c r="AG23" i="23" s="1"/>
  <c r="Y23" i="23"/>
  <c r="V23" i="23"/>
  <c r="T23" i="23"/>
  <c r="AH23" i="23" s="1"/>
  <c r="AI23" i="23" s="1"/>
  <c r="AK22" i="23"/>
  <c r="AF22" i="23"/>
  <c r="AG22" i="23" s="1"/>
  <c r="Y22" i="23"/>
  <c r="V22" i="23"/>
  <c r="T22" i="23"/>
  <c r="AE22" i="23" s="1"/>
  <c r="AK21" i="23"/>
  <c r="AF21" i="23"/>
  <c r="AG21" i="23" s="1"/>
  <c r="Y21" i="23"/>
  <c r="V21" i="23"/>
  <c r="T21" i="23"/>
  <c r="AH21" i="23" s="1"/>
  <c r="AI21" i="23" s="1"/>
  <c r="AK20" i="23"/>
  <c r="AF20" i="23"/>
  <c r="AG20" i="23" s="1"/>
  <c r="Y20" i="23"/>
  <c r="V20" i="23"/>
  <c r="T20" i="23"/>
  <c r="AH20" i="23" s="1"/>
  <c r="AI20" i="23" s="1"/>
  <c r="AK19" i="23"/>
  <c r="AF19" i="23"/>
  <c r="AG19" i="23" s="1"/>
  <c r="Y19" i="23"/>
  <c r="V19" i="23"/>
  <c r="T19" i="23"/>
  <c r="AE19" i="23" s="1"/>
  <c r="AM18" i="23"/>
  <c r="AK18" i="23"/>
  <c r="AF18" i="23"/>
  <c r="AG18" i="23" s="1"/>
  <c r="Y18" i="23"/>
  <c r="V18" i="23"/>
  <c r="T18" i="23"/>
  <c r="AH18" i="23" s="1"/>
  <c r="AI18" i="23" s="1"/>
  <c r="AM17" i="23"/>
  <c r="AK17" i="23"/>
  <c r="AF17" i="23"/>
  <c r="AG17" i="23" s="1"/>
  <c r="Y17" i="23"/>
  <c r="V17" i="23"/>
  <c r="T17" i="23"/>
  <c r="AH17" i="23" s="1"/>
  <c r="AI17" i="23" s="1"/>
  <c r="AM16" i="23"/>
  <c r="AK16" i="23"/>
  <c r="AF16" i="23"/>
  <c r="AG16" i="23" s="1"/>
  <c r="Y16" i="23"/>
  <c r="V16" i="23"/>
  <c r="T16" i="23"/>
  <c r="AE16" i="23" s="1"/>
  <c r="AM15" i="23"/>
  <c r="AK15" i="23"/>
  <c r="AF15" i="23"/>
  <c r="AG15" i="23" s="1"/>
  <c r="Y15" i="23"/>
  <c r="V15" i="23"/>
  <c r="T15" i="23"/>
  <c r="AH15" i="23" s="1"/>
  <c r="AI15" i="23" s="1"/>
  <c r="AM14" i="23"/>
  <c r="AK14" i="23"/>
  <c r="AF14" i="23"/>
  <c r="AG14" i="23" s="1"/>
  <c r="Y14" i="23"/>
  <c r="V14" i="23"/>
  <c r="T14" i="23"/>
  <c r="AD14" i="23" s="1"/>
  <c r="AK13" i="23"/>
  <c r="AF13" i="23"/>
  <c r="AG13" i="23" s="1"/>
  <c r="Y13" i="23"/>
  <c r="V13" i="23"/>
  <c r="T13" i="23"/>
  <c r="AH13" i="23" s="1"/>
  <c r="AI13" i="23" s="1"/>
  <c r="AK12" i="23"/>
  <c r="AF12" i="23"/>
  <c r="AG12" i="23" s="1"/>
  <c r="Y12" i="23"/>
  <c r="V12" i="23"/>
  <c r="T12" i="23"/>
  <c r="AM12" i="23" s="1"/>
  <c r="A12" i="23"/>
  <c r="AM11" i="23"/>
  <c r="AK11" i="23"/>
  <c r="AF11" i="23"/>
  <c r="AG11" i="23" s="1"/>
  <c r="Y11" i="23"/>
  <c r="V11" i="23"/>
  <c r="T11" i="23"/>
  <c r="AD11" i="23" s="1"/>
  <c r="AK10" i="23"/>
  <c r="AF10" i="23"/>
  <c r="AG10" i="23" s="1"/>
  <c r="Y10" i="23"/>
  <c r="V10" i="23"/>
  <c r="T10" i="23"/>
  <c r="AE10" i="23" s="1"/>
  <c r="A10" i="23"/>
  <c r="U15" i="23" s="1"/>
  <c r="AM9" i="23"/>
  <c r="AK9" i="23"/>
  <c r="AF9" i="23"/>
  <c r="AG9" i="23" s="1"/>
  <c r="Y9" i="23"/>
  <c r="V9" i="23"/>
  <c r="T9" i="23"/>
  <c r="AH9" i="23" s="1"/>
  <c r="AI9" i="23" s="1"/>
  <c r="AM8" i="23"/>
  <c r="AK8" i="23"/>
  <c r="AF8" i="23"/>
  <c r="AG8" i="23" s="1"/>
  <c r="AD8" i="23"/>
  <c r="Y8" i="23"/>
  <c r="V8" i="23"/>
  <c r="T8" i="23"/>
  <c r="AH8" i="23" s="1"/>
  <c r="AI8" i="23" s="1"/>
  <c r="AM7" i="23"/>
  <c r="AK7" i="23"/>
  <c r="AF7" i="23"/>
  <c r="AG7" i="23" s="1"/>
  <c r="Y7" i="23"/>
  <c r="V7" i="23"/>
  <c r="T7" i="23"/>
  <c r="AH7" i="23" s="1"/>
  <c r="AI7" i="23" s="1"/>
  <c r="AM6" i="23"/>
  <c r="AK6" i="23"/>
  <c r="AF6" i="23"/>
  <c r="AG6" i="23" s="1"/>
  <c r="Y6" i="23"/>
  <c r="V6" i="23"/>
  <c r="T6" i="23"/>
  <c r="A6" i="23"/>
  <c r="AK5" i="23"/>
  <c r="AF5" i="23"/>
  <c r="AG5" i="23" s="1"/>
  <c r="Y5" i="23"/>
  <c r="V5" i="23"/>
  <c r="T5" i="23"/>
  <c r="AD5" i="23" s="1"/>
  <c r="F1" i="23"/>
  <c r="AM24" i="72"/>
  <c r="AK24" i="72"/>
  <c r="AH24" i="72"/>
  <c r="AI24" i="72" s="1"/>
  <c r="AF24" i="72"/>
  <c r="AG24" i="72" s="1"/>
  <c r="AD24" i="72"/>
  <c r="Y24" i="72"/>
  <c r="V24" i="72"/>
  <c r="T24" i="72"/>
  <c r="AE24" i="72" s="1"/>
  <c r="AM23" i="72"/>
  <c r="AK23" i="72"/>
  <c r="AF23" i="72"/>
  <c r="AG23" i="72" s="1"/>
  <c r="AD23" i="72"/>
  <c r="Y23" i="72"/>
  <c r="V23" i="72"/>
  <c r="T23" i="72"/>
  <c r="AH23" i="72" s="1"/>
  <c r="AI23" i="72" s="1"/>
  <c r="AM22" i="72"/>
  <c r="AK22" i="72"/>
  <c r="AF22" i="72"/>
  <c r="AG22" i="72" s="1"/>
  <c r="Y22" i="72"/>
  <c r="V22" i="72"/>
  <c r="T22" i="72"/>
  <c r="AM21" i="72"/>
  <c r="AK21" i="72"/>
  <c r="AH21" i="72"/>
  <c r="AI21" i="72" s="1"/>
  <c r="AF21" i="72"/>
  <c r="AG21" i="72" s="1"/>
  <c r="AD21" i="72"/>
  <c r="Y21" i="72"/>
  <c r="V21" i="72"/>
  <c r="T21" i="72"/>
  <c r="AE21" i="72" s="1"/>
  <c r="AM20" i="72"/>
  <c r="AK20" i="72"/>
  <c r="AH20" i="72"/>
  <c r="AI20" i="72" s="1"/>
  <c r="AF20" i="72"/>
  <c r="AG20" i="72" s="1"/>
  <c r="AD20" i="72"/>
  <c r="Y20" i="72"/>
  <c r="V20" i="72"/>
  <c r="T20" i="72"/>
  <c r="AE20" i="72" s="1"/>
  <c r="AM19" i="72"/>
  <c r="AK19" i="72"/>
  <c r="AF19" i="72"/>
  <c r="AG19" i="72" s="1"/>
  <c r="Y19" i="72"/>
  <c r="V19" i="72"/>
  <c r="T19" i="72"/>
  <c r="AH19" i="72" s="1"/>
  <c r="AI19" i="72" s="1"/>
  <c r="AM18" i="72"/>
  <c r="AK18" i="72"/>
  <c r="AF18" i="72"/>
  <c r="AG18" i="72" s="1"/>
  <c r="AE18" i="72"/>
  <c r="Y18" i="72"/>
  <c r="V18" i="72"/>
  <c r="T18" i="72"/>
  <c r="AM17" i="72"/>
  <c r="AK17" i="72"/>
  <c r="AI17" i="72"/>
  <c r="AH17" i="72"/>
  <c r="AF17" i="72"/>
  <c r="AG17" i="72" s="1"/>
  <c r="AD17" i="72"/>
  <c r="Y17" i="72"/>
  <c r="V17" i="72"/>
  <c r="T17" i="72"/>
  <c r="AE17" i="72" s="1"/>
  <c r="AM16" i="72"/>
  <c r="AK16" i="72"/>
  <c r="AF16" i="72"/>
  <c r="AG16" i="72" s="1"/>
  <c r="AE16" i="72"/>
  <c r="Y16" i="72"/>
  <c r="V16" i="72"/>
  <c r="T16" i="72"/>
  <c r="AM15" i="72"/>
  <c r="AK15" i="72"/>
  <c r="AH15" i="72"/>
  <c r="AI15" i="72" s="1"/>
  <c r="AF15" i="72"/>
  <c r="AG15" i="72" s="1"/>
  <c r="AD15" i="72"/>
  <c r="Y15" i="72"/>
  <c r="V15" i="72"/>
  <c r="T15" i="72"/>
  <c r="AE15" i="72" s="1"/>
  <c r="AM14" i="72"/>
  <c r="AK14" i="72"/>
  <c r="AH14" i="72"/>
  <c r="AI14" i="72" s="1"/>
  <c r="AF14" i="72"/>
  <c r="AG14" i="72" s="1"/>
  <c r="AD14" i="72"/>
  <c r="Y14" i="72"/>
  <c r="V14" i="72"/>
  <c r="T14" i="72"/>
  <c r="AE14" i="72" s="1"/>
  <c r="AM13" i="72"/>
  <c r="AK13" i="72"/>
  <c r="AF13" i="72"/>
  <c r="AG13" i="72" s="1"/>
  <c r="AD13" i="72"/>
  <c r="Y13" i="72"/>
  <c r="V13" i="72"/>
  <c r="T13" i="72"/>
  <c r="AH13" i="72" s="1"/>
  <c r="AI13" i="72" s="1"/>
  <c r="AM12" i="72"/>
  <c r="AK12" i="72"/>
  <c r="AF12" i="72"/>
  <c r="AG12" i="72" s="1"/>
  <c r="Y12" i="72"/>
  <c r="V12" i="72"/>
  <c r="T12" i="72"/>
  <c r="A12" i="72"/>
  <c r="J29" i="68" s="1"/>
  <c r="AM11" i="72"/>
  <c r="AK11" i="72"/>
  <c r="AI11" i="72"/>
  <c r="AF11" i="72"/>
  <c r="AG11" i="72" s="1"/>
  <c r="Y11" i="72"/>
  <c r="V11" i="72"/>
  <c r="T11" i="72"/>
  <c r="AH11" i="72" s="1"/>
  <c r="AM10" i="72"/>
  <c r="AK10" i="72"/>
  <c r="AF10" i="72"/>
  <c r="AG10" i="72" s="1"/>
  <c r="AE10" i="72"/>
  <c r="Y10" i="72"/>
  <c r="V10" i="72"/>
  <c r="T10" i="72"/>
  <c r="A10" i="72"/>
  <c r="AM9" i="72"/>
  <c r="AK9" i="72"/>
  <c r="AH9" i="72"/>
  <c r="AI9" i="72" s="1"/>
  <c r="AF9" i="72"/>
  <c r="AG9" i="72" s="1"/>
  <c r="AD9" i="72"/>
  <c r="Y9" i="72"/>
  <c r="V9" i="72"/>
  <c r="T9" i="72"/>
  <c r="AE9" i="72" s="1"/>
  <c r="AM8" i="72"/>
  <c r="AK8" i="72"/>
  <c r="AF8" i="72"/>
  <c r="AG8" i="72" s="1"/>
  <c r="AD8" i="72"/>
  <c r="Y8" i="72"/>
  <c r="V8" i="72"/>
  <c r="T8" i="72"/>
  <c r="AH8" i="72" s="1"/>
  <c r="AI8" i="72" s="1"/>
  <c r="AM7" i="72"/>
  <c r="AK7" i="72"/>
  <c r="AF7" i="72"/>
  <c r="AG7" i="72" s="1"/>
  <c r="AD7" i="72"/>
  <c r="Y7" i="72"/>
  <c r="V7" i="72"/>
  <c r="T7" i="72"/>
  <c r="AH7" i="72" s="1"/>
  <c r="AI7" i="72" s="1"/>
  <c r="AM6" i="72"/>
  <c r="AK6" i="72"/>
  <c r="AF6" i="72"/>
  <c r="AG6" i="72" s="1"/>
  <c r="Y6" i="72"/>
  <c r="V6" i="72"/>
  <c r="T6" i="72"/>
  <c r="AH6" i="72" s="1"/>
  <c r="AI6" i="72" s="1"/>
  <c r="A6" i="72"/>
  <c r="AK5" i="72"/>
  <c r="AF5" i="72"/>
  <c r="AG5" i="72" s="1"/>
  <c r="Y5" i="72"/>
  <c r="V5" i="72"/>
  <c r="T5" i="72"/>
  <c r="AD5" i="72" s="1"/>
  <c r="F1" i="72"/>
  <c r="AM24" i="70"/>
  <c r="AK24" i="70"/>
  <c r="AF24" i="70"/>
  <c r="AG24" i="70" s="1"/>
  <c r="Y24" i="70"/>
  <c r="V24" i="70"/>
  <c r="T24" i="70"/>
  <c r="AH24" i="70" s="1"/>
  <c r="AI24" i="70" s="1"/>
  <c r="AM23" i="70"/>
  <c r="AK23" i="70"/>
  <c r="AF23" i="70"/>
  <c r="AG23" i="70" s="1"/>
  <c r="Y23" i="70"/>
  <c r="V23" i="70"/>
  <c r="T23" i="70"/>
  <c r="AH23" i="70" s="1"/>
  <c r="AI23" i="70" s="1"/>
  <c r="AM22" i="70"/>
  <c r="AK22" i="70"/>
  <c r="AF22" i="70"/>
  <c r="AG22" i="70" s="1"/>
  <c r="Y22" i="70"/>
  <c r="V22" i="70"/>
  <c r="T22" i="70"/>
  <c r="AH22" i="70" s="1"/>
  <c r="AI22" i="70" s="1"/>
  <c r="AM21" i="70"/>
  <c r="AK21" i="70"/>
  <c r="AF21" i="70"/>
  <c r="AG21" i="70" s="1"/>
  <c r="Y21" i="70"/>
  <c r="V21" i="70"/>
  <c r="T21" i="70"/>
  <c r="AM20" i="70"/>
  <c r="AK20" i="70"/>
  <c r="AF20" i="70"/>
  <c r="AG20" i="70" s="1"/>
  <c r="Y20" i="70"/>
  <c r="V20" i="70"/>
  <c r="T20" i="70"/>
  <c r="AE20" i="70" s="1"/>
  <c r="AM19" i="70"/>
  <c r="AK19" i="70"/>
  <c r="AH19" i="70"/>
  <c r="AI19" i="70" s="1"/>
  <c r="AF19" i="70"/>
  <c r="AG19" i="70" s="1"/>
  <c r="AD19" i="70"/>
  <c r="Y19" i="70"/>
  <c r="V19" i="70"/>
  <c r="T19" i="70"/>
  <c r="AE19" i="70" s="1"/>
  <c r="AM18" i="70"/>
  <c r="AK18" i="70"/>
  <c r="AF18" i="70"/>
  <c r="AG18" i="70" s="1"/>
  <c r="Y18" i="70"/>
  <c r="V18" i="70"/>
  <c r="T18" i="70"/>
  <c r="AE18" i="70" s="1"/>
  <c r="AM17" i="70"/>
  <c r="AK17" i="70"/>
  <c r="AF17" i="70"/>
  <c r="AG17" i="70" s="1"/>
  <c r="Y17" i="70"/>
  <c r="V17" i="70"/>
  <c r="T17" i="70"/>
  <c r="AH17" i="70" s="1"/>
  <c r="AI17" i="70" s="1"/>
  <c r="AM16" i="70"/>
  <c r="AK16" i="70"/>
  <c r="AF16" i="70"/>
  <c r="AG16" i="70" s="1"/>
  <c r="Y16" i="70"/>
  <c r="V16" i="70"/>
  <c r="T16" i="70"/>
  <c r="AH16" i="70" s="1"/>
  <c r="AI16" i="70" s="1"/>
  <c r="AM15" i="70"/>
  <c r="AK15" i="70"/>
  <c r="AF15" i="70"/>
  <c r="AG15" i="70" s="1"/>
  <c r="Y15" i="70"/>
  <c r="V15" i="70"/>
  <c r="T15" i="70"/>
  <c r="AH15" i="70" s="1"/>
  <c r="AI15" i="70" s="1"/>
  <c r="AM14" i="70"/>
  <c r="AK14" i="70"/>
  <c r="AF14" i="70"/>
  <c r="AG14" i="70" s="1"/>
  <c r="Y14" i="70"/>
  <c r="V14" i="70"/>
  <c r="T14" i="70"/>
  <c r="AH14" i="70" s="1"/>
  <c r="AI14" i="70" s="1"/>
  <c r="AM13" i="70"/>
  <c r="AK13" i="70"/>
  <c r="AF13" i="70"/>
  <c r="AG13" i="70" s="1"/>
  <c r="Y13" i="70"/>
  <c r="V13" i="70"/>
  <c r="T13" i="70"/>
  <c r="AE13" i="70" s="1"/>
  <c r="AK12" i="70"/>
  <c r="AF12" i="70"/>
  <c r="AG12" i="70" s="1"/>
  <c r="Y12" i="70"/>
  <c r="V12" i="70"/>
  <c r="T12" i="70"/>
  <c r="AE12" i="70" s="1"/>
  <c r="A12" i="70"/>
  <c r="J27" i="68" s="1"/>
  <c r="AM11" i="70"/>
  <c r="AK11" i="70"/>
  <c r="AF11" i="70"/>
  <c r="AG11" i="70" s="1"/>
  <c r="Y11" i="70"/>
  <c r="V11" i="70"/>
  <c r="T11" i="70"/>
  <c r="AE11" i="70" s="1"/>
  <c r="AM10" i="70"/>
  <c r="AK10" i="70"/>
  <c r="AF10" i="70"/>
  <c r="AG10" i="70" s="1"/>
  <c r="AE10" i="70"/>
  <c r="Y10" i="70"/>
  <c r="V10" i="70"/>
  <c r="T10" i="70"/>
  <c r="AD10" i="70" s="1"/>
  <c r="A10" i="70"/>
  <c r="AM9" i="70"/>
  <c r="AK9" i="70"/>
  <c r="AF9" i="70"/>
  <c r="AG9" i="70" s="1"/>
  <c r="Y9" i="70"/>
  <c r="V9" i="70"/>
  <c r="T9" i="70"/>
  <c r="AD9" i="70" s="1"/>
  <c r="AK8" i="70"/>
  <c r="AF8" i="70"/>
  <c r="AG8" i="70" s="1"/>
  <c r="Y8" i="70"/>
  <c r="V8" i="70"/>
  <c r="T8" i="70"/>
  <c r="AH8" i="70" s="1"/>
  <c r="AI8" i="70" s="1"/>
  <c r="AK7" i="70"/>
  <c r="AF7" i="70"/>
  <c r="AG7" i="70" s="1"/>
  <c r="Y7" i="70"/>
  <c r="V7" i="70"/>
  <c r="T7" i="70"/>
  <c r="AK6" i="70"/>
  <c r="AF6" i="70"/>
  <c r="AG6" i="70" s="1"/>
  <c r="Y6" i="70"/>
  <c r="V6" i="70"/>
  <c r="T6" i="70"/>
  <c r="AH6" i="70" s="1"/>
  <c r="AI6" i="70" s="1"/>
  <c r="A6" i="70"/>
  <c r="AK5" i="70"/>
  <c r="AF5" i="70"/>
  <c r="AG5" i="70" s="1"/>
  <c r="V5" i="70"/>
  <c r="T5" i="70"/>
  <c r="AM5" i="70" s="1"/>
  <c r="F1" i="70"/>
  <c r="AM67" i="69"/>
  <c r="AK67" i="69"/>
  <c r="AF67" i="69"/>
  <c r="AG67" i="69" s="1"/>
  <c r="Y67" i="69"/>
  <c r="V67" i="69"/>
  <c r="T67" i="69"/>
  <c r="AE67" i="69" s="1"/>
  <c r="AM66" i="69"/>
  <c r="AK66" i="69"/>
  <c r="AH66" i="69"/>
  <c r="AI66" i="69" s="1"/>
  <c r="AF66" i="69"/>
  <c r="AG66" i="69" s="1"/>
  <c r="AD66" i="69"/>
  <c r="Y66" i="69"/>
  <c r="V66" i="69"/>
  <c r="T66" i="69"/>
  <c r="AE66" i="69" s="1"/>
  <c r="AM65" i="69"/>
  <c r="AK65" i="69"/>
  <c r="AH65" i="69"/>
  <c r="AI65" i="69" s="1"/>
  <c r="AF65" i="69"/>
  <c r="AG65" i="69" s="1"/>
  <c r="AD65" i="69"/>
  <c r="Y65" i="69"/>
  <c r="V65" i="69"/>
  <c r="T65" i="69"/>
  <c r="AE65" i="69" s="1"/>
  <c r="AM64" i="69"/>
  <c r="AK64" i="69"/>
  <c r="AF64" i="69"/>
  <c r="AG64" i="69" s="1"/>
  <c r="Y64" i="69"/>
  <c r="V64" i="69"/>
  <c r="T64" i="69"/>
  <c r="AH64" i="69" s="1"/>
  <c r="AI64" i="69" s="1"/>
  <c r="AM63" i="69"/>
  <c r="AK63" i="69"/>
  <c r="AF63" i="69"/>
  <c r="AG63" i="69" s="1"/>
  <c r="AE63" i="69"/>
  <c r="Y63" i="69"/>
  <c r="V63" i="69"/>
  <c r="T63" i="69"/>
  <c r="AM62" i="69"/>
  <c r="AK62" i="69"/>
  <c r="AH62" i="69"/>
  <c r="AI62" i="69" s="1"/>
  <c r="AF62" i="69"/>
  <c r="AG62" i="69" s="1"/>
  <c r="AD62" i="69"/>
  <c r="Y62" i="69"/>
  <c r="V62" i="69"/>
  <c r="T62" i="69"/>
  <c r="AE62" i="69" s="1"/>
  <c r="AM61" i="69"/>
  <c r="AK61" i="69"/>
  <c r="AH61" i="69"/>
  <c r="AI61" i="69" s="1"/>
  <c r="AF61" i="69"/>
  <c r="AG61" i="69" s="1"/>
  <c r="AD61" i="69"/>
  <c r="Y61" i="69"/>
  <c r="V61" i="69"/>
  <c r="T61" i="69"/>
  <c r="AE61" i="69" s="1"/>
  <c r="AM60" i="69"/>
  <c r="AK60" i="69"/>
  <c r="AF60" i="69"/>
  <c r="AG60" i="69" s="1"/>
  <c r="AD60" i="69"/>
  <c r="Y60" i="69"/>
  <c r="V60" i="69"/>
  <c r="T60" i="69"/>
  <c r="AH60" i="69" s="1"/>
  <c r="AI60" i="69" s="1"/>
  <c r="AM59" i="69"/>
  <c r="AK59" i="69"/>
  <c r="AF59" i="69"/>
  <c r="AG59" i="69" s="1"/>
  <c r="Y59" i="69"/>
  <c r="V59" i="69"/>
  <c r="T59" i="69"/>
  <c r="AM58" i="69"/>
  <c r="AK58" i="69"/>
  <c r="AH58" i="69"/>
  <c r="AI58" i="69" s="1"/>
  <c r="AF58" i="69"/>
  <c r="AG58" i="69" s="1"/>
  <c r="AD58" i="69"/>
  <c r="Y58" i="69"/>
  <c r="V58" i="69"/>
  <c r="T58" i="69"/>
  <c r="AE58" i="69" s="1"/>
  <c r="AM57" i="69"/>
  <c r="AK57" i="69"/>
  <c r="AH57" i="69"/>
  <c r="AI57" i="69" s="1"/>
  <c r="AF57" i="69"/>
  <c r="AG57" i="69" s="1"/>
  <c r="AD57" i="69"/>
  <c r="Y57" i="69"/>
  <c r="V57" i="69"/>
  <c r="T57" i="69"/>
  <c r="AE57" i="69" s="1"/>
  <c r="AM56" i="69"/>
  <c r="AK56" i="69"/>
  <c r="AF56" i="69"/>
  <c r="AG56" i="69" s="1"/>
  <c r="AE56" i="69"/>
  <c r="Y56" i="69"/>
  <c r="V56" i="69"/>
  <c r="T56" i="69"/>
  <c r="AM55" i="69"/>
  <c r="AK55" i="69"/>
  <c r="AH55" i="69"/>
  <c r="AI55" i="69" s="1"/>
  <c r="AF55" i="69"/>
  <c r="AG55" i="69" s="1"/>
  <c r="AD55" i="69"/>
  <c r="Y55" i="69"/>
  <c r="V55" i="69"/>
  <c r="T55" i="69"/>
  <c r="AE55" i="69" s="1"/>
  <c r="AM54" i="69"/>
  <c r="AK54" i="69"/>
  <c r="AH54" i="69"/>
  <c r="AI54" i="69" s="1"/>
  <c r="AF54" i="69"/>
  <c r="AG54" i="69" s="1"/>
  <c r="AD54" i="69"/>
  <c r="Y54" i="69"/>
  <c r="V54" i="69"/>
  <c r="T54" i="69"/>
  <c r="AE54" i="69" s="1"/>
  <c r="AM53" i="69"/>
  <c r="AK53" i="69"/>
  <c r="AF53" i="69"/>
  <c r="AG53" i="69" s="1"/>
  <c r="AD53" i="69"/>
  <c r="Y53" i="69"/>
  <c r="V53" i="69"/>
  <c r="T53" i="69"/>
  <c r="AH53" i="69" s="1"/>
  <c r="AI53" i="69" s="1"/>
  <c r="AM52" i="69"/>
  <c r="AK52" i="69"/>
  <c r="AF52" i="69"/>
  <c r="AG52" i="69" s="1"/>
  <c r="Y52" i="69"/>
  <c r="V52" i="69"/>
  <c r="T52" i="69"/>
  <c r="AM51" i="69"/>
  <c r="AK51" i="69"/>
  <c r="AH51" i="69"/>
  <c r="AI51" i="69" s="1"/>
  <c r="AF51" i="69"/>
  <c r="AG51" i="69" s="1"/>
  <c r="AD51" i="69"/>
  <c r="Y51" i="69"/>
  <c r="V51" i="69"/>
  <c r="T51" i="69"/>
  <c r="AE51" i="69" s="1"/>
  <c r="AM50" i="69"/>
  <c r="AK50" i="69"/>
  <c r="AH50" i="69"/>
  <c r="AI50" i="69" s="1"/>
  <c r="AF50" i="69"/>
  <c r="AG50" i="69" s="1"/>
  <c r="AD50" i="69"/>
  <c r="Y50" i="69"/>
  <c r="V50" i="69"/>
  <c r="T50" i="69"/>
  <c r="AE50" i="69" s="1"/>
  <c r="AM49" i="69"/>
  <c r="AK49" i="69"/>
  <c r="AF49" i="69"/>
  <c r="AG49" i="69" s="1"/>
  <c r="Y49" i="69"/>
  <c r="V49" i="69"/>
  <c r="T49" i="69"/>
  <c r="AH49" i="69" s="1"/>
  <c r="AI49" i="69" s="1"/>
  <c r="AM48" i="69"/>
  <c r="AK48" i="69"/>
  <c r="AF48" i="69"/>
  <c r="AG48" i="69" s="1"/>
  <c r="AE48" i="69"/>
  <c r="Y48" i="69"/>
  <c r="V48" i="69"/>
  <c r="T48" i="69"/>
  <c r="AM47" i="69"/>
  <c r="AK47" i="69"/>
  <c r="AH47" i="69"/>
  <c r="AI47" i="69" s="1"/>
  <c r="AF47" i="69"/>
  <c r="AG47" i="69" s="1"/>
  <c r="AD47" i="69"/>
  <c r="Y47" i="69"/>
  <c r="V47" i="69"/>
  <c r="T47" i="69"/>
  <c r="AE47" i="69" s="1"/>
  <c r="AM46" i="69"/>
  <c r="AK46" i="69"/>
  <c r="AH46" i="69"/>
  <c r="AI46" i="69" s="1"/>
  <c r="AF46" i="69"/>
  <c r="AG46" i="69" s="1"/>
  <c r="AD46" i="69"/>
  <c r="Y46" i="69"/>
  <c r="V46" i="69"/>
  <c r="T46" i="69"/>
  <c r="AE46" i="69" s="1"/>
  <c r="AM45" i="69"/>
  <c r="AK45" i="69"/>
  <c r="AF45" i="69"/>
  <c r="AG45" i="69" s="1"/>
  <c r="AD45" i="69"/>
  <c r="Y45" i="69"/>
  <c r="V45" i="69"/>
  <c r="T45" i="69"/>
  <c r="AH45" i="69" s="1"/>
  <c r="AI45" i="69" s="1"/>
  <c r="AM44" i="69"/>
  <c r="AK44" i="69"/>
  <c r="AF44" i="69"/>
  <c r="AG44" i="69" s="1"/>
  <c r="Y44" i="69"/>
  <c r="V44" i="69"/>
  <c r="T44" i="69"/>
  <c r="AM43" i="69"/>
  <c r="AK43" i="69"/>
  <c r="AH43" i="69"/>
  <c r="AI43" i="69" s="1"/>
  <c r="AF43" i="69"/>
  <c r="AG43" i="69" s="1"/>
  <c r="AD43" i="69"/>
  <c r="Y43" i="69"/>
  <c r="V43" i="69"/>
  <c r="T43" i="69"/>
  <c r="AE43" i="69" s="1"/>
  <c r="AM42" i="69"/>
  <c r="AK42" i="69"/>
  <c r="AH42" i="69"/>
  <c r="AI42" i="69" s="1"/>
  <c r="AF42" i="69"/>
  <c r="AG42" i="69" s="1"/>
  <c r="AD42" i="69"/>
  <c r="Y42" i="69"/>
  <c r="V42" i="69"/>
  <c r="T42" i="69"/>
  <c r="AE42" i="69" s="1"/>
  <c r="AM41" i="69"/>
  <c r="AK41" i="69"/>
  <c r="AF41" i="69"/>
  <c r="AG41" i="69" s="1"/>
  <c r="Y41" i="69"/>
  <c r="V41" i="69"/>
  <c r="T41" i="69"/>
  <c r="AH41" i="69" s="1"/>
  <c r="AI41" i="69" s="1"/>
  <c r="AM40" i="69"/>
  <c r="AK40" i="69"/>
  <c r="AH40" i="69"/>
  <c r="AI40" i="69" s="1"/>
  <c r="AG40" i="69"/>
  <c r="AJ40" i="69" s="1"/>
  <c r="AF40" i="69"/>
  <c r="AD40" i="69"/>
  <c r="Y40" i="69"/>
  <c r="V40" i="69"/>
  <c r="T40" i="69"/>
  <c r="AE40" i="69" s="1"/>
  <c r="AM39" i="69"/>
  <c r="AK39" i="69"/>
  <c r="AH39" i="69"/>
  <c r="AI39" i="69" s="1"/>
  <c r="AF39" i="69"/>
  <c r="AG39" i="69" s="1"/>
  <c r="AD39" i="69"/>
  <c r="Y39" i="69"/>
  <c r="V39" i="69"/>
  <c r="T39" i="69"/>
  <c r="AE39" i="69" s="1"/>
  <c r="AM38" i="69"/>
  <c r="AK38" i="69"/>
  <c r="AF38" i="69"/>
  <c r="AG38" i="69" s="1"/>
  <c r="Y38" i="69"/>
  <c r="V38" i="69"/>
  <c r="T38" i="69"/>
  <c r="AM37" i="69"/>
  <c r="AK37" i="69"/>
  <c r="AH37" i="69"/>
  <c r="AI37" i="69" s="1"/>
  <c r="AF37" i="69"/>
  <c r="AG37" i="69" s="1"/>
  <c r="AD37" i="69"/>
  <c r="Y37" i="69"/>
  <c r="V37" i="69"/>
  <c r="T37" i="69"/>
  <c r="AE37" i="69" s="1"/>
  <c r="AM36" i="69"/>
  <c r="AK36" i="69"/>
  <c r="AF36" i="69"/>
  <c r="AG36" i="69" s="1"/>
  <c r="Y36" i="69"/>
  <c r="V36" i="69"/>
  <c r="T36" i="69"/>
  <c r="AM35" i="69"/>
  <c r="AK35" i="69"/>
  <c r="AF35" i="69"/>
  <c r="AG35" i="69" s="1"/>
  <c r="Y35" i="69"/>
  <c r="V35" i="69"/>
  <c r="T35" i="69"/>
  <c r="AM34" i="69"/>
  <c r="AK34" i="69"/>
  <c r="AF34" i="69"/>
  <c r="AG34" i="69" s="1"/>
  <c r="Y34" i="69"/>
  <c r="V34" i="69"/>
  <c r="T34" i="69"/>
  <c r="AD34" i="69" s="1"/>
  <c r="AM33" i="69"/>
  <c r="AK33" i="69"/>
  <c r="AF33" i="69"/>
  <c r="AG33" i="69" s="1"/>
  <c r="AD33" i="69"/>
  <c r="Y33" i="69"/>
  <c r="V33" i="69"/>
  <c r="T33" i="69"/>
  <c r="AH33" i="69" s="1"/>
  <c r="AI33" i="69" s="1"/>
  <c r="AM32" i="69"/>
  <c r="AK32" i="69"/>
  <c r="AF32" i="69"/>
  <c r="AG32" i="69" s="1"/>
  <c r="Y32" i="69"/>
  <c r="V32" i="69"/>
  <c r="T32" i="69"/>
  <c r="AD32" i="69" s="1"/>
  <c r="AK31" i="69"/>
  <c r="AF31" i="69"/>
  <c r="AG31" i="69" s="1"/>
  <c r="Y31" i="69"/>
  <c r="V31" i="69"/>
  <c r="T31" i="69"/>
  <c r="AD31" i="69" s="1"/>
  <c r="AK30" i="69"/>
  <c r="AF30" i="69"/>
  <c r="AG30" i="69" s="1"/>
  <c r="Y30" i="69"/>
  <c r="V30" i="69"/>
  <c r="T30" i="69"/>
  <c r="AH30" i="69" s="1"/>
  <c r="AI30" i="69" s="1"/>
  <c r="AK29" i="69"/>
  <c r="AF29" i="69"/>
  <c r="AG29" i="69" s="1"/>
  <c r="Y29" i="69"/>
  <c r="V29" i="69"/>
  <c r="T29" i="69"/>
  <c r="AD29" i="69" s="1"/>
  <c r="AK28" i="69"/>
  <c r="AF28" i="69"/>
  <c r="AG28" i="69" s="1"/>
  <c r="Y28" i="69"/>
  <c r="V28" i="69"/>
  <c r="T28" i="69"/>
  <c r="AD28" i="69" s="1"/>
  <c r="AK27" i="69"/>
  <c r="AF27" i="69"/>
  <c r="AG27" i="69" s="1"/>
  <c r="Y27" i="69"/>
  <c r="V27" i="69"/>
  <c r="T27" i="69"/>
  <c r="AH27" i="69" s="1"/>
  <c r="AI27" i="69" s="1"/>
  <c r="AK26" i="69"/>
  <c r="AF26" i="69"/>
  <c r="AG26" i="69" s="1"/>
  <c r="Y26" i="69"/>
  <c r="V26" i="69"/>
  <c r="T26" i="69"/>
  <c r="AD26" i="69" s="1"/>
  <c r="AK25" i="69"/>
  <c r="AF25" i="69"/>
  <c r="AG25" i="69" s="1"/>
  <c r="Y25" i="69"/>
  <c r="V25" i="69"/>
  <c r="T25" i="69"/>
  <c r="AD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D23" i="69" s="1"/>
  <c r="AK22" i="69"/>
  <c r="AF22" i="69"/>
  <c r="AG22" i="69" s="1"/>
  <c r="Y22" i="69"/>
  <c r="V22" i="69"/>
  <c r="T22" i="69"/>
  <c r="AD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D20" i="69" s="1"/>
  <c r="AK19" i="69"/>
  <c r="AF19" i="69"/>
  <c r="AG19" i="69" s="1"/>
  <c r="Y19" i="69"/>
  <c r="V19" i="69"/>
  <c r="T19" i="69"/>
  <c r="AD19" i="69" s="1"/>
  <c r="AK18" i="69"/>
  <c r="AF18" i="69"/>
  <c r="AG18" i="69" s="1"/>
  <c r="Y18" i="69"/>
  <c r="V18" i="69"/>
  <c r="T18" i="69"/>
  <c r="AH18" i="69" s="1"/>
  <c r="AI18" i="69" s="1"/>
  <c r="AK17" i="69"/>
  <c r="AF17" i="69"/>
  <c r="AG17" i="69" s="1"/>
  <c r="Y17" i="69"/>
  <c r="V17" i="69"/>
  <c r="T17" i="69"/>
  <c r="AD17" i="69" s="1"/>
  <c r="AK16" i="69"/>
  <c r="AF16" i="69"/>
  <c r="AG16" i="69" s="1"/>
  <c r="Y16" i="69"/>
  <c r="V16" i="69"/>
  <c r="T16" i="69"/>
  <c r="AD16" i="69" s="1"/>
  <c r="AK15" i="69"/>
  <c r="AF15" i="69"/>
  <c r="AG15" i="69" s="1"/>
  <c r="Y15" i="69"/>
  <c r="V15" i="69"/>
  <c r="T15" i="69"/>
  <c r="AE15" i="69" s="1"/>
  <c r="AM14" i="69"/>
  <c r="AK14" i="69"/>
  <c r="AF14" i="69"/>
  <c r="AG14" i="69" s="1"/>
  <c r="Y14" i="69"/>
  <c r="V14" i="69"/>
  <c r="T14" i="69"/>
  <c r="AH14" i="69" s="1"/>
  <c r="AI14" i="69" s="1"/>
  <c r="AK13" i="69"/>
  <c r="AF13" i="69"/>
  <c r="AG13" i="69" s="1"/>
  <c r="Y13" i="69"/>
  <c r="V13" i="69"/>
  <c r="T13" i="69"/>
  <c r="AE13" i="69" s="1"/>
  <c r="AM12" i="69"/>
  <c r="AK12" i="69"/>
  <c r="AF12" i="69"/>
  <c r="AG12" i="69" s="1"/>
  <c r="Y12" i="69"/>
  <c r="V12" i="69"/>
  <c r="T12" i="69"/>
  <c r="AE12" i="69" s="1"/>
  <c r="A12" i="69"/>
  <c r="J26" i="68" s="1"/>
  <c r="AK11" i="69"/>
  <c r="AF11" i="69"/>
  <c r="AG11" i="69" s="1"/>
  <c r="Y11" i="69"/>
  <c r="V11" i="69"/>
  <c r="T11" i="69"/>
  <c r="AD11" i="69" s="1"/>
  <c r="AM10" i="69"/>
  <c r="AK10" i="69"/>
  <c r="AF10" i="69"/>
  <c r="AG10" i="69" s="1"/>
  <c r="Y10" i="69"/>
  <c r="V10" i="69"/>
  <c r="T10" i="69"/>
  <c r="AD10" i="69" s="1"/>
  <c r="A10" i="69"/>
  <c r="W14" i="69" s="1"/>
  <c r="AK9" i="69"/>
  <c r="AF9" i="69"/>
  <c r="AG9" i="69" s="1"/>
  <c r="Y9" i="69"/>
  <c r="V9" i="69"/>
  <c r="T9" i="69"/>
  <c r="AD9" i="69" s="1"/>
  <c r="AK8" i="69"/>
  <c r="AF8" i="69"/>
  <c r="AG8" i="69" s="1"/>
  <c r="Y8" i="69"/>
  <c r="V8" i="69"/>
  <c r="T8" i="69"/>
  <c r="AD8" i="69" s="1"/>
  <c r="AM7" i="69"/>
  <c r="AK7" i="69"/>
  <c r="AF7" i="69"/>
  <c r="AG7" i="69" s="1"/>
  <c r="Y7" i="69"/>
  <c r="V7" i="69"/>
  <c r="T7" i="69"/>
  <c r="AH7" i="69" s="1"/>
  <c r="AI7" i="69" s="1"/>
  <c r="AM6" i="69"/>
  <c r="AK6" i="69"/>
  <c r="AH6" i="69"/>
  <c r="AI6" i="69" s="1"/>
  <c r="AF6" i="69"/>
  <c r="AG6" i="69" s="1"/>
  <c r="AD6" i="69"/>
  <c r="Y6" i="69"/>
  <c r="V6" i="69"/>
  <c r="T6" i="69"/>
  <c r="A6" i="69"/>
  <c r="AM5" i="69"/>
  <c r="AK5" i="69"/>
  <c r="AF5" i="69"/>
  <c r="AG5" i="69" s="1"/>
  <c r="Y5" i="69"/>
  <c r="V5" i="69"/>
  <c r="T5" i="69"/>
  <c r="F1" i="69"/>
  <c r="AM91" i="22"/>
  <c r="AK91" i="22"/>
  <c r="AH91" i="22"/>
  <c r="AI91" i="22" s="1"/>
  <c r="AF91" i="22"/>
  <c r="AG91" i="22" s="1"/>
  <c r="AD91" i="22"/>
  <c r="Y91" i="22"/>
  <c r="V91" i="22"/>
  <c r="T91" i="22"/>
  <c r="AE91" i="22" s="1"/>
  <c r="AM90" i="22"/>
  <c r="AK90" i="22"/>
  <c r="AF90" i="22"/>
  <c r="AG90" i="22" s="1"/>
  <c r="Y90" i="22"/>
  <c r="V90" i="22"/>
  <c r="T90" i="22"/>
  <c r="AH90" i="22" s="1"/>
  <c r="AI90" i="22" s="1"/>
  <c r="AM89" i="22"/>
  <c r="AK89" i="22"/>
  <c r="AF89" i="22"/>
  <c r="AG89" i="22" s="1"/>
  <c r="AE89" i="22"/>
  <c r="Y89" i="22"/>
  <c r="V89" i="22"/>
  <c r="T89" i="22"/>
  <c r="AM88" i="22"/>
  <c r="AK88" i="22"/>
  <c r="AH88" i="22"/>
  <c r="AI88" i="22" s="1"/>
  <c r="AF88" i="22"/>
  <c r="AG88" i="22" s="1"/>
  <c r="AD88" i="22"/>
  <c r="Y88" i="22"/>
  <c r="V88" i="22"/>
  <c r="T88" i="22"/>
  <c r="AE88" i="22" s="1"/>
  <c r="AM87" i="22"/>
  <c r="AK87" i="22"/>
  <c r="AH87" i="22"/>
  <c r="AI87" i="22" s="1"/>
  <c r="AF87" i="22"/>
  <c r="AG87" i="22" s="1"/>
  <c r="AD87" i="22"/>
  <c r="Y87" i="22"/>
  <c r="V87" i="22"/>
  <c r="T87" i="22"/>
  <c r="AE87" i="22" s="1"/>
  <c r="AM86" i="22"/>
  <c r="AK86" i="22"/>
  <c r="AF86" i="22"/>
  <c r="AG86" i="22" s="1"/>
  <c r="AD86" i="22"/>
  <c r="Y86" i="22"/>
  <c r="V86" i="22"/>
  <c r="T86" i="22"/>
  <c r="AH86" i="22" s="1"/>
  <c r="AI86" i="22" s="1"/>
  <c r="AM85" i="22"/>
  <c r="AK85" i="22"/>
  <c r="AF85" i="22"/>
  <c r="AG85" i="22" s="1"/>
  <c r="Y85" i="22"/>
  <c r="V85" i="22"/>
  <c r="T85" i="22"/>
  <c r="AM84" i="22"/>
  <c r="AK84" i="22"/>
  <c r="AH84" i="22"/>
  <c r="AI84" i="22" s="1"/>
  <c r="AF84" i="22"/>
  <c r="AG84" i="22" s="1"/>
  <c r="AD84" i="22"/>
  <c r="Y84" i="22"/>
  <c r="V84" i="22"/>
  <c r="T84" i="22"/>
  <c r="AE84" i="22" s="1"/>
  <c r="AM83" i="22"/>
  <c r="AK83" i="22"/>
  <c r="AH83" i="22"/>
  <c r="AI83" i="22" s="1"/>
  <c r="AF83" i="22"/>
  <c r="AG83" i="22" s="1"/>
  <c r="AD83" i="22"/>
  <c r="Y83" i="22"/>
  <c r="V83" i="22"/>
  <c r="T83" i="22"/>
  <c r="AE83" i="22" s="1"/>
  <c r="AM82" i="22"/>
  <c r="AK82" i="22"/>
  <c r="AF82" i="22"/>
  <c r="AG82" i="22" s="1"/>
  <c r="Y82" i="22"/>
  <c r="V82" i="22"/>
  <c r="T82" i="22"/>
  <c r="AH82" i="22" s="1"/>
  <c r="AI82" i="22" s="1"/>
  <c r="AM81" i="22"/>
  <c r="AK81" i="22"/>
  <c r="AF81" i="22"/>
  <c r="AG81" i="22" s="1"/>
  <c r="AE81" i="22"/>
  <c r="Y81" i="22"/>
  <c r="V81" i="22"/>
  <c r="T81" i="22"/>
  <c r="AM80" i="22"/>
  <c r="AK80" i="22"/>
  <c r="AH80" i="22"/>
  <c r="AI80" i="22" s="1"/>
  <c r="AF80" i="22"/>
  <c r="AG80" i="22" s="1"/>
  <c r="AD80" i="22"/>
  <c r="Y80" i="22"/>
  <c r="V80" i="22"/>
  <c r="T80" i="22"/>
  <c r="AE80" i="22" s="1"/>
  <c r="AM79" i="22"/>
  <c r="AK79" i="22"/>
  <c r="AH79" i="22"/>
  <c r="AI79" i="22" s="1"/>
  <c r="AF79" i="22"/>
  <c r="AG79" i="22" s="1"/>
  <c r="AD79" i="22"/>
  <c r="Y79" i="22"/>
  <c r="V79" i="22"/>
  <c r="T79" i="22"/>
  <c r="AE79" i="22" s="1"/>
  <c r="AM78" i="22"/>
  <c r="AK78" i="22"/>
  <c r="AF78" i="22"/>
  <c r="AG78" i="22" s="1"/>
  <c r="AD78" i="22"/>
  <c r="Y78" i="22"/>
  <c r="V78" i="22"/>
  <c r="T78" i="22"/>
  <c r="AH78" i="22" s="1"/>
  <c r="AI78" i="22" s="1"/>
  <c r="AM77" i="22"/>
  <c r="AK77" i="22"/>
  <c r="AF77" i="22"/>
  <c r="AG77" i="22" s="1"/>
  <c r="Y77" i="22"/>
  <c r="V77" i="22"/>
  <c r="T77" i="22"/>
  <c r="AM76" i="22"/>
  <c r="AK76" i="22"/>
  <c r="AH76" i="22"/>
  <c r="AI76" i="22" s="1"/>
  <c r="AF76" i="22"/>
  <c r="AG76" i="22" s="1"/>
  <c r="AD76" i="22"/>
  <c r="Y76" i="22"/>
  <c r="V76" i="22"/>
  <c r="T76" i="22"/>
  <c r="AE76" i="22" s="1"/>
  <c r="AM75" i="22"/>
  <c r="AK75" i="22"/>
  <c r="AH75" i="22"/>
  <c r="AI75" i="22" s="1"/>
  <c r="AF75" i="22"/>
  <c r="AG75" i="22" s="1"/>
  <c r="AD75" i="22"/>
  <c r="Y75" i="22"/>
  <c r="V75" i="22"/>
  <c r="T75" i="22"/>
  <c r="AE75" i="22" s="1"/>
  <c r="AM74" i="22"/>
  <c r="AK74" i="22"/>
  <c r="AF74" i="22"/>
  <c r="AG74" i="22" s="1"/>
  <c r="AE74" i="22"/>
  <c r="Y74" i="22"/>
  <c r="V74" i="22"/>
  <c r="T74" i="22"/>
  <c r="AM73" i="22"/>
  <c r="AK73" i="22"/>
  <c r="AF73" i="22"/>
  <c r="AG73" i="22" s="1"/>
  <c r="AE73" i="22"/>
  <c r="Y73" i="22"/>
  <c r="V73" i="22"/>
  <c r="T73" i="22"/>
  <c r="AM72" i="22"/>
  <c r="AK72" i="22"/>
  <c r="AH72" i="22"/>
  <c r="AI72" i="22" s="1"/>
  <c r="AF72" i="22"/>
  <c r="AG72" i="22" s="1"/>
  <c r="AD72" i="22"/>
  <c r="Y72" i="22"/>
  <c r="V72" i="22"/>
  <c r="T72" i="22"/>
  <c r="AE72" i="22" s="1"/>
  <c r="AM71" i="22"/>
  <c r="AK71" i="22"/>
  <c r="AH71" i="22"/>
  <c r="AI71" i="22" s="1"/>
  <c r="AF71" i="22"/>
  <c r="AG71" i="22" s="1"/>
  <c r="AD71" i="22"/>
  <c r="Y71" i="22"/>
  <c r="V71" i="22"/>
  <c r="T71" i="22"/>
  <c r="AE71" i="22" s="1"/>
  <c r="AM70" i="22"/>
  <c r="AK70" i="22"/>
  <c r="AF70" i="22"/>
  <c r="AG70" i="22" s="1"/>
  <c r="AD70" i="22"/>
  <c r="Y70" i="22"/>
  <c r="V70" i="22"/>
  <c r="T70" i="22"/>
  <c r="AH70" i="22" s="1"/>
  <c r="AI70" i="22" s="1"/>
  <c r="AM69" i="22"/>
  <c r="AK69" i="22"/>
  <c r="AF69" i="22"/>
  <c r="AG69" i="22" s="1"/>
  <c r="Y69" i="22"/>
  <c r="V69" i="22"/>
  <c r="T69" i="22"/>
  <c r="AM68" i="22"/>
  <c r="AK68" i="22"/>
  <c r="AH68" i="22"/>
  <c r="AI68" i="22" s="1"/>
  <c r="AF68" i="22"/>
  <c r="AG68" i="22" s="1"/>
  <c r="AD68" i="22"/>
  <c r="Y68" i="22"/>
  <c r="V68" i="22"/>
  <c r="T68" i="22"/>
  <c r="AE68" i="22" s="1"/>
  <c r="AM67" i="22"/>
  <c r="AK67" i="22"/>
  <c r="AF67" i="22"/>
  <c r="AG67" i="22" s="1"/>
  <c r="Y67" i="22"/>
  <c r="V67" i="22"/>
  <c r="T67" i="22"/>
  <c r="AH67" i="22" s="1"/>
  <c r="AI67" i="22" s="1"/>
  <c r="AM66" i="22"/>
  <c r="AK66" i="22"/>
  <c r="AF66" i="22"/>
  <c r="AG66" i="22" s="1"/>
  <c r="Y66" i="22"/>
  <c r="V66" i="22"/>
  <c r="T66" i="22"/>
  <c r="AE66" i="22" s="1"/>
  <c r="AM65" i="22"/>
  <c r="AK65" i="22"/>
  <c r="AF65" i="22"/>
  <c r="AG65" i="22" s="1"/>
  <c r="Y65" i="22"/>
  <c r="V65" i="22"/>
  <c r="T65" i="22"/>
  <c r="AD65" i="22" s="1"/>
  <c r="AM64" i="22"/>
  <c r="AK64" i="22"/>
  <c r="AF64" i="22"/>
  <c r="AG64" i="22" s="1"/>
  <c r="AE64" i="22"/>
  <c r="Y64" i="22"/>
  <c r="V64" i="22"/>
  <c r="T64" i="22"/>
  <c r="AM63" i="22"/>
  <c r="AK63" i="22"/>
  <c r="AF63" i="22"/>
  <c r="AG63" i="22" s="1"/>
  <c r="Y63" i="22"/>
  <c r="V63" i="22"/>
  <c r="T63" i="22"/>
  <c r="AM62" i="22"/>
  <c r="AK62" i="22"/>
  <c r="AF62" i="22"/>
  <c r="AG62" i="22" s="1"/>
  <c r="Y62" i="22"/>
  <c r="V62" i="22"/>
  <c r="T62" i="22"/>
  <c r="AE62" i="22" s="1"/>
  <c r="AM61" i="22"/>
  <c r="AK61" i="22"/>
  <c r="AF61" i="22"/>
  <c r="AG61" i="22" s="1"/>
  <c r="Y61" i="22"/>
  <c r="V61" i="22"/>
  <c r="T61" i="22"/>
  <c r="AH61" i="22" s="1"/>
  <c r="AI61" i="22" s="1"/>
  <c r="AK60" i="22"/>
  <c r="AF60" i="22"/>
  <c r="AG60" i="22" s="1"/>
  <c r="AD60" i="22"/>
  <c r="Y60" i="22"/>
  <c r="V60" i="22"/>
  <c r="T60" i="22"/>
  <c r="AM60" i="22" s="1"/>
  <c r="AK59" i="22"/>
  <c r="AF59" i="22"/>
  <c r="AG59" i="22" s="1"/>
  <c r="Y59" i="22"/>
  <c r="V59" i="22"/>
  <c r="T59" i="22"/>
  <c r="AK58" i="22"/>
  <c r="AF58" i="22"/>
  <c r="AG58" i="22" s="1"/>
  <c r="Y58" i="22"/>
  <c r="V58" i="22"/>
  <c r="T58" i="22"/>
  <c r="AM58" i="22" s="1"/>
  <c r="AM57" i="22"/>
  <c r="AK57" i="22"/>
  <c r="AF57" i="22"/>
  <c r="AG57" i="22" s="1"/>
  <c r="Y57" i="22"/>
  <c r="V57" i="22"/>
  <c r="T57" i="22"/>
  <c r="AH57" i="22" s="1"/>
  <c r="AI57" i="22" s="1"/>
  <c r="AM56" i="22"/>
  <c r="AK56" i="22"/>
  <c r="AF56" i="22"/>
  <c r="AG56" i="22" s="1"/>
  <c r="Y56" i="22"/>
  <c r="V56" i="22"/>
  <c r="T56" i="22"/>
  <c r="AE56" i="22" s="1"/>
  <c r="AM55" i="22"/>
  <c r="AK55" i="22"/>
  <c r="AF55" i="22"/>
  <c r="AG55" i="22" s="1"/>
  <c r="Y55" i="22"/>
  <c r="V55" i="22"/>
  <c r="T55" i="22"/>
  <c r="AE55" i="22" s="1"/>
  <c r="AM54" i="22"/>
  <c r="AK54" i="22"/>
  <c r="AF54" i="22"/>
  <c r="AG54" i="22" s="1"/>
  <c r="Y54" i="22"/>
  <c r="V54" i="22"/>
  <c r="T54" i="22"/>
  <c r="AH54" i="22" s="1"/>
  <c r="AI54" i="22" s="1"/>
  <c r="AK53" i="22"/>
  <c r="AF53" i="22"/>
  <c r="AG53" i="22" s="1"/>
  <c r="Y53" i="22"/>
  <c r="V53" i="22"/>
  <c r="T53" i="22"/>
  <c r="AH53" i="22" s="1"/>
  <c r="AI53" i="22" s="1"/>
  <c r="AM52" i="22"/>
  <c r="AK52" i="22"/>
  <c r="AF52" i="22"/>
  <c r="AG52" i="22" s="1"/>
  <c r="Y52" i="22"/>
  <c r="V52" i="22"/>
  <c r="T52" i="22"/>
  <c r="AE52" i="22" s="1"/>
  <c r="AM51" i="22"/>
  <c r="AK51" i="22"/>
  <c r="AF51" i="22"/>
  <c r="AG51" i="22" s="1"/>
  <c r="Y51" i="22"/>
  <c r="V51" i="22"/>
  <c r="T51" i="22"/>
  <c r="AE51" i="22" s="1"/>
  <c r="AK50" i="22"/>
  <c r="AF50" i="22"/>
  <c r="AG50" i="22" s="1"/>
  <c r="Y50" i="22"/>
  <c r="V50" i="22"/>
  <c r="T50" i="22"/>
  <c r="AH50" i="22" s="1"/>
  <c r="AI50" i="22" s="1"/>
  <c r="AM49" i="22"/>
  <c r="AK49" i="22"/>
  <c r="AF49" i="22"/>
  <c r="AG49" i="22" s="1"/>
  <c r="Y49" i="22"/>
  <c r="V49" i="22"/>
  <c r="T49" i="22"/>
  <c r="AE49" i="22" s="1"/>
  <c r="AM48" i="22"/>
  <c r="AK48" i="22"/>
  <c r="AF48" i="22"/>
  <c r="AG48" i="22" s="1"/>
  <c r="Y48" i="22"/>
  <c r="V48" i="22"/>
  <c r="T48" i="22"/>
  <c r="AE48" i="22" s="1"/>
  <c r="AM47" i="22"/>
  <c r="AK47" i="22"/>
  <c r="AF47" i="22"/>
  <c r="AG47" i="22" s="1"/>
  <c r="Y47" i="22"/>
  <c r="V47" i="22"/>
  <c r="T47" i="22"/>
  <c r="AH47" i="22" s="1"/>
  <c r="AI47" i="22" s="1"/>
  <c r="AM46" i="22"/>
  <c r="AK46" i="22"/>
  <c r="AF46" i="22"/>
  <c r="AG46" i="22" s="1"/>
  <c r="Y46" i="22"/>
  <c r="V46" i="22"/>
  <c r="T46" i="22"/>
  <c r="AE46" i="22" s="1"/>
  <c r="AM45" i="22"/>
  <c r="AK45" i="22"/>
  <c r="AF45" i="22"/>
  <c r="AG45" i="22" s="1"/>
  <c r="Y45" i="22"/>
  <c r="V45" i="22"/>
  <c r="T45" i="22"/>
  <c r="AE45" i="22" s="1"/>
  <c r="AK44" i="22"/>
  <c r="AF44" i="22"/>
  <c r="AG44" i="22" s="1"/>
  <c r="Y44" i="22"/>
  <c r="V44" i="22"/>
  <c r="T44" i="22"/>
  <c r="AH44" i="22" s="1"/>
  <c r="AI44" i="22" s="1"/>
  <c r="AM43" i="22"/>
  <c r="AK43" i="22"/>
  <c r="AF43" i="22"/>
  <c r="AG43" i="22" s="1"/>
  <c r="Y43" i="22"/>
  <c r="V43" i="22"/>
  <c r="T43" i="22"/>
  <c r="AE43" i="22" s="1"/>
  <c r="AM42" i="22"/>
  <c r="AK42" i="22"/>
  <c r="AF42" i="22"/>
  <c r="AG42" i="22" s="1"/>
  <c r="Y42" i="22"/>
  <c r="V42" i="22"/>
  <c r="T42" i="22"/>
  <c r="AE42" i="22" s="1"/>
  <c r="AK41" i="22"/>
  <c r="AF41" i="22"/>
  <c r="AG41" i="22" s="1"/>
  <c r="Y41" i="22"/>
  <c r="V41" i="22"/>
  <c r="T41" i="22"/>
  <c r="AH41" i="22" s="1"/>
  <c r="AI41" i="22" s="1"/>
  <c r="AM40" i="22"/>
  <c r="AK40" i="22"/>
  <c r="AF40" i="22"/>
  <c r="AG40" i="22" s="1"/>
  <c r="Y40" i="22"/>
  <c r="V40" i="22"/>
  <c r="T40" i="22"/>
  <c r="AE40" i="22" s="1"/>
  <c r="AM39" i="22"/>
  <c r="AK39" i="22"/>
  <c r="AF39" i="22"/>
  <c r="AG39" i="22" s="1"/>
  <c r="Y39" i="22"/>
  <c r="V39" i="22"/>
  <c r="T39" i="22"/>
  <c r="AE39" i="22" s="1"/>
  <c r="AK38" i="22"/>
  <c r="AF38" i="22"/>
  <c r="AG38" i="22" s="1"/>
  <c r="Y38" i="22"/>
  <c r="V38" i="22"/>
  <c r="T38" i="22"/>
  <c r="AH38" i="22" s="1"/>
  <c r="AI38" i="22" s="1"/>
  <c r="AK37" i="22"/>
  <c r="AF37" i="22"/>
  <c r="AG37" i="22" s="1"/>
  <c r="Y37" i="22"/>
  <c r="V37" i="22"/>
  <c r="T37" i="22"/>
  <c r="AE37" i="22" s="1"/>
  <c r="AM36" i="22"/>
  <c r="AK36" i="22"/>
  <c r="AF36" i="22"/>
  <c r="AG36" i="22" s="1"/>
  <c r="Y36" i="22"/>
  <c r="V36" i="22"/>
  <c r="T36" i="22"/>
  <c r="AE36" i="22" s="1"/>
  <c r="AM35" i="22"/>
  <c r="AK35" i="22"/>
  <c r="AF35" i="22"/>
  <c r="AG35" i="22" s="1"/>
  <c r="Y35" i="22"/>
  <c r="V35" i="22"/>
  <c r="T35" i="22"/>
  <c r="AH35" i="22" s="1"/>
  <c r="AI35" i="22" s="1"/>
  <c r="AM34" i="22"/>
  <c r="AK34" i="22"/>
  <c r="AF34" i="22"/>
  <c r="AG34" i="22" s="1"/>
  <c r="Y34" i="22"/>
  <c r="V34" i="22"/>
  <c r="T34" i="22"/>
  <c r="AE34" i="22" s="1"/>
  <c r="AM33" i="22"/>
  <c r="AK33" i="22"/>
  <c r="AF33" i="22"/>
  <c r="AG33" i="22" s="1"/>
  <c r="Y33" i="22"/>
  <c r="V33" i="22"/>
  <c r="T33" i="22"/>
  <c r="AE33" i="22" s="1"/>
  <c r="AK32" i="22"/>
  <c r="AF32" i="22"/>
  <c r="AG32" i="22" s="1"/>
  <c r="Y32" i="22"/>
  <c r="V32" i="22"/>
  <c r="T32" i="22"/>
  <c r="AH32" i="22" s="1"/>
  <c r="AI32" i="22" s="1"/>
  <c r="AM31" i="22"/>
  <c r="AK31" i="22"/>
  <c r="AF31" i="22"/>
  <c r="AG31" i="22" s="1"/>
  <c r="Y31" i="22"/>
  <c r="V31" i="22"/>
  <c r="T31" i="22"/>
  <c r="AE31" i="22" s="1"/>
  <c r="AM30" i="22"/>
  <c r="AK30" i="22"/>
  <c r="AF30" i="22"/>
  <c r="AG30" i="22" s="1"/>
  <c r="Y30" i="22"/>
  <c r="V30" i="22"/>
  <c r="T30" i="22"/>
  <c r="AE30" i="22" s="1"/>
  <c r="AM29" i="22"/>
  <c r="AK29" i="22"/>
  <c r="AF29" i="22"/>
  <c r="AG29" i="22" s="1"/>
  <c r="AD29" i="22"/>
  <c r="Y29" i="22"/>
  <c r="V29" i="22"/>
  <c r="T29" i="22"/>
  <c r="AH29" i="22" s="1"/>
  <c r="AI29" i="22" s="1"/>
  <c r="AK28" i="22"/>
  <c r="AF28" i="22"/>
  <c r="AG28" i="22" s="1"/>
  <c r="Y28" i="22"/>
  <c r="V28" i="22"/>
  <c r="T28" i="22"/>
  <c r="AE28" i="22" s="1"/>
  <c r="AM27" i="22"/>
  <c r="AK27" i="22"/>
  <c r="AF27" i="22"/>
  <c r="AG27" i="22" s="1"/>
  <c r="Y27" i="22"/>
  <c r="V27" i="22"/>
  <c r="T27" i="22"/>
  <c r="AE27" i="22" s="1"/>
  <c r="AM26" i="22"/>
  <c r="AK26" i="22"/>
  <c r="AF26" i="22"/>
  <c r="AG26" i="22" s="1"/>
  <c r="AD26" i="22"/>
  <c r="Y26" i="22"/>
  <c r="V26" i="22"/>
  <c r="T26" i="22"/>
  <c r="AH26" i="22" s="1"/>
  <c r="AI26" i="22" s="1"/>
  <c r="AK25" i="22"/>
  <c r="AF25" i="22"/>
  <c r="AG25" i="22" s="1"/>
  <c r="Y25" i="22"/>
  <c r="V25" i="22"/>
  <c r="T25" i="22"/>
  <c r="AE25" i="22" s="1"/>
  <c r="AM24" i="22"/>
  <c r="AK24" i="22"/>
  <c r="AF24" i="22"/>
  <c r="AG24" i="22" s="1"/>
  <c r="Y24" i="22"/>
  <c r="V24" i="22"/>
  <c r="T24" i="22"/>
  <c r="AE24" i="22" s="1"/>
  <c r="AM23" i="22"/>
  <c r="AK23" i="22"/>
  <c r="AF23" i="22"/>
  <c r="AG23" i="22" s="1"/>
  <c r="Y23" i="22"/>
  <c r="V23" i="22"/>
  <c r="T23" i="22"/>
  <c r="AH23" i="22" s="1"/>
  <c r="AI23" i="22" s="1"/>
  <c r="AM22" i="22"/>
  <c r="AK22" i="22"/>
  <c r="AF22" i="22"/>
  <c r="AG22" i="22" s="1"/>
  <c r="Y22" i="22"/>
  <c r="V22" i="22"/>
  <c r="T22" i="22"/>
  <c r="AE22" i="22" s="1"/>
  <c r="AK21" i="22"/>
  <c r="AF21" i="22"/>
  <c r="AG21" i="22" s="1"/>
  <c r="Y21" i="22"/>
  <c r="V21" i="22"/>
  <c r="T21" i="22"/>
  <c r="AE21" i="22" s="1"/>
  <c r="AM20" i="22"/>
  <c r="AK20" i="22"/>
  <c r="AF20" i="22"/>
  <c r="AG20" i="22" s="1"/>
  <c r="Y20" i="22"/>
  <c r="V20" i="22"/>
  <c r="T20" i="22"/>
  <c r="AH20" i="22" s="1"/>
  <c r="AI20" i="22" s="1"/>
  <c r="AK19" i="22"/>
  <c r="AF19" i="22"/>
  <c r="AG19" i="22" s="1"/>
  <c r="AD19" i="22"/>
  <c r="Y19" i="22"/>
  <c r="V19" i="22"/>
  <c r="T19" i="22"/>
  <c r="AE19" i="22" s="1"/>
  <c r="AK18" i="22"/>
  <c r="AF18" i="22"/>
  <c r="AG18" i="22" s="1"/>
  <c r="Y18" i="22"/>
  <c r="V18" i="22"/>
  <c r="T18" i="22"/>
  <c r="AE18" i="22" s="1"/>
  <c r="AM17" i="22"/>
  <c r="AK17" i="22"/>
  <c r="AF17" i="22"/>
  <c r="AG17" i="22" s="1"/>
  <c r="Y17" i="22"/>
  <c r="V17" i="22"/>
  <c r="T17" i="22"/>
  <c r="AH17" i="22" s="1"/>
  <c r="AI17" i="22" s="1"/>
  <c r="AK16" i="22"/>
  <c r="AF16" i="22"/>
  <c r="AG16" i="22" s="1"/>
  <c r="Y16" i="22"/>
  <c r="V16" i="22"/>
  <c r="T16" i="22"/>
  <c r="AK15" i="22"/>
  <c r="AF15" i="22"/>
  <c r="AG15" i="22" s="1"/>
  <c r="Y15" i="22"/>
  <c r="V15" i="22"/>
  <c r="T15" i="22"/>
  <c r="AE15" i="22" s="1"/>
  <c r="AK14" i="22"/>
  <c r="AF14" i="22"/>
  <c r="AG14" i="22" s="1"/>
  <c r="Y14" i="22"/>
  <c r="V14" i="22"/>
  <c r="T14" i="22"/>
  <c r="AM14" i="22" s="1"/>
  <c r="AK13" i="22"/>
  <c r="AF13" i="22"/>
  <c r="AG13" i="22" s="1"/>
  <c r="Y13" i="22"/>
  <c r="V13" i="22"/>
  <c r="T13" i="22"/>
  <c r="AM13" i="22" s="1"/>
  <c r="AM12" i="22"/>
  <c r="AK12" i="22"/>
  <c r="AF12" i="22"/>
  <c r="AG12" i="22" s="1"/>
  <c r="Y12" i="22"/>
  <c r="V12" i="22"/>
  <c r="T12" i="22"/>
  <c r="AH12" i="22" s="1"/>
  <c r="AI12" i="22" s="1"/>
  <c r="A12" i="22"/>
  <c r="AM11" i="22"/>
  <c r="AK11" i="22"/>
  <c r="AF11" i="22"/>
  <c r="AG11" i="22" s="1"/>
  <c r="Y11" i="22"/>
  <c r="V11" i="22"/>
  <c r="T11" i="22"/>
  <c r="AD11" i="22" s="1"/>
  <c r="AM10" i="22"/>
  <c r="AK10" i="22"/>
  <c r="AF10" i="22"/>
  <c r="AG10" i="22" s="1"/>
  <c r="Y10" i="22"/>
  <c r="V10" i="22"/>
  <c r="T10" i="22"/>
  <c r="AH10" i="22" s="1"/>
  <c r="AI10" i="22" s="1"/>
  <c r="A10" i="22"/>
  <c r="U15" i="22" s="1"/>
  <c r="AM9" i="22"/>
  <c r="AK9" i="22"/>
  <c r="AF9" i="22"/>
  <c r="AG9" i="22" s="1"/>
  <c r="Y9" i="22"/>
  <c r="V9" i="22"/>
  <c r="T9" i="22"/>
  <c r="AH9" i="22" s="1"/>
  <c r="AI9" i="22" s="1"/>
  <c r="AK8" i="22"/>
  <c r="AF8" i="22"/>
  <c r="AG8" i="22" s="1"/>
  <c r="Y8" i="22"/>
  <c r="V8" i="22"/>
  <c r="T8" i="22"/>
  <c r="AD8" i="22" s="1"/>
  <c r="AM7" i="22"/>
  <c r="AK7" i="22"/>
  <c r="AF7" i="22"/>
  <c r="AG7" i="22" s="1"/>
  <c r="AD7" i="22"/>
  <c r="Y7" i="22"/>
  <c r="V7" i="22"/>
  <c r="T7" i="22"/>
  <c r="AH7" i="22" s="1"/>
  <c r="AI7" i="22" s="1"/>
  <c r="AM6" i="22"/>
  <c r="AK6" i="22"/>
  <c r="AF6" i="22"/>
  <c r="AG6" i="22" s="1"/>
  <c r="Y6" i="22"/>
  <c r="V6" i="22"/>
  <c r="T6" i="22"/>
  <c r="AD6" i="22" s="1"/>
  <c r="A6" i="22"/>
  <c r="AK5" i="22"/>
  <c r="AF5" i="22"/>
  <c r="AG5" i="22" s="1"/>
  <c r="Y5" i="22"/>
  <c r="V5" i="22"/>
  <c r="T5" i="22"/>
  <c r="AH5" i="22" s="1"/>
  <c r="AI5" i="22" s="1"/>
  <c r="F1" i="22"/>
  <c r="AM24" i="21"/>
  <c r="AK24" i="21"/>
  <c r="AF24" i="21"/>
  <c r="AG24" i="21" s="1"/>
  <c r="Y24" i="21"/>
  <c r="V24" i="21"/>
  <c r="T24" i="21"/>
  <c r="AM23" i="21"/>
  <c r="AK23" i="21"/>
  <c r="AH23" i="21"/>
  <c r="AI23" i="21" s="1"/>
  <c r="AF23" i="21"/>
  <c r="AG23" i="21" s="1"/>
  <c r="AD23" i="21"/>
  <c r="Y23" i="21"/>
  <c r="V23" i="21"/>
  <c r="T23" i="21"/>
  <c r="AE23" i="21" s="1"/>
  <c r="AM22" i="21"/>
  <c r="AK22" i="21"/>
  <c r="AH22" i="21"/>
  <c r="AI22" i="21" s="1"/>
  <c r="AF22" i="21"/>
  <c r="AG22" i="21" s="1"/>
  <c r="AD22" i="21"/>
  <c r="Y22" i="21"/>
  <c r="V22" i="21"/>
  <c r="T22" i="21"/>
  <c r="AE22" i="21" s="1"/>
  <c r="AM21" i="21"/>
  <c r="AK21" i="21"/>
  <c r="AF21" i="21"/>
  <c r="AG21" i="21" s="1"/>
  <c r="AE21" i="21"/>
  <c r="Y21" i="21"/>
  <c r="V21" i="21"/>
  <c r="T21" i="21"/>
  <c r="AM20" i="21"/>
  <c r="AK20" i="21"/>
  <c r="AF20" i="21"/>
  <c r="AG20" i="21" s="1"/>
  <c r="AE20" i="21"/>
  <c r="Y20" i="21"/>
  <c r="V20" i="21"/>
  <c r="T20" i="21"/>
  <c r="AM19" i="21"/>
  <c r="AK19" i="21"/>
  <c r="AH19" i="21"/>
  <c r="AI19" i="21" s="1"/>
  <c r="AF19" i="21"/>
  <c r="AG19" i="21" s="1"/>
  <c r="AD19" i="21"/>
  <c r="Y19" i="21"/>
  <c r="V19" i="21"/>
  <c r="T19" i="21"/>
  <c r="AE19" i="21" s="1"/>
  <c r="AM18" i="21"/>
  <c r="AK18" i="21"/>
  <c r="AH18" i="21"/>
  <c r="AI18" i="21" s="1"/>
  <c r="AF18" i="21"/>
  <c r="AG18" i="21" s="1"/>
  <c r="AD18" i="21"/>
  <c r="Y18" i="21"/>
  <c r="V18" i="21"/>
  <c r="T18" i="21"/>
  <c r="AE18" i="21" s="1"/>
  <c r="AM17" i="21"/>
  <c r="AK17" i="21"/>
  <c r="AF17" i="21"/>
  <c r="AG17" i="21" s="1"/>
  <c r="AD17" i="21"/>
  <c r="Y17" i="21"/>
  <c r="V17" i="21"/>
  <c r="T17" i="21"/>
  <c r="AH17" i="21" s="1"/>
  <c r="AI17" i="21" s="1"/>
  <c r="AM16" i="21"/>
  <c r="AK16" i="21"/>
  <c r="AF16" i="21"/>
  <c r="AG16" i="21" s="1"/>
  <c r="Y16" i="21"/>
  <c r="V16" i="21"/>
  <c r="T16" i="21"/>
  <c r="AM15" i="21"/>
  <c r="AK15" i="21"/>
  <c r="AH15" i="21"/>
  <c r="AI15" i="21" s="1"/>
  <c r="AF15" i="21"/>
  <c r="AG15" i="21" s="1"/>
  <c r="AD15" i="21"/>
  <c r="Y15" i="21"/>
  <c r="V15" i="21"/>
  <c r="T15" i="21"/>
  <c r="AE15" i="21" s="1"/>
  <c r="AM14" i="21"/>
  <c r="AK14" i="21"/>
  <c r="AF14" i="21"/>
  <c r="AG14" i="21" s="1"/>
  <c r="AD14" i="21"/>
  <c r="Y14" i="21"/>
  <c r="V14" i="21"/>
  <c r="T14" i="21"/>
  <c r="AH14" i="21" s="1"/>
  <c r="AI14" i="21" s="1"/>
  <c r="AM13" i="21"/>
  <c r="AK13" i="21"/>
  <c r="AF13" i="21"/>
  <c r="AG13" i="21" s="1"/>
  <c r="Y13" i="21"/>
  <c r="V13" i="21"/>
  <c r="T13" i="21"/>
  <c r="AM12" i="21"/>
  <c r="AK12" i="21"/>
  <c r="AH12" i="21"/>
  <c r="AI12" i="21" s="1"/>
  <c r="AF12" i="21"/>
  <c r="AG12" i="21" s="1"/>
  <c r="AD12" i="21"/>
  <c r="Y12" i="21"/>
  <c r="V12" i="21"/>
  <c r="T12" i="21"/>
  <c r="AE12" i="21" s="1"/>
  <c r="A12" i="21"/>
  <c r="J21" i="68" s="1"/>
  <c r="AM11" i="21"/>
  <c r="AK11" i="21"/>
  <c r="AF11" i="21"/>
  <c r="AG11" i="21" s="1"/>
  <c r="Y11" i="21"/>
  <c r="V11" i="21"/>
  <c r="T11" i="21"/>
  <c r="AH11" i="21" s="1"/>
  <c r="AI11" i="21" s="1"/>
  <c r="AM10" i="21"/>
  <c r="AK10" i="21"/>
  <c r="AF10" i="21"/>
  <c r="AG10" i="21" s="1"/>
  <c r="Y10" i="21"/>
  <c r="V10" i="21"/>
  <c r="T10" i="21"/>
  <c r="AH10" i="21" s="1"/>
  <c r="AI10" i="21" s="1"/>
  <c r="A10" i="21"/>
  <c r="W14" i="21" s="1"/>
  <c r="AK9" i="21"/>
  <c r="AF9" i="21"/>
  <c r="AG9" i="21" s="1"/>
  <c r="Y9" i="21"/>
  <c r="V9" i="21"/>
  <c r="T9" i="21"/>
  <c r="AM8" i="21"/>
  <c r="AK8" i="21"/>
  <c r="AF8" i="21"/>
  <c r="AG8" i="21" s="1"/>
  <c r="Y8" i="21"/>
  <c r="V8" i="21"/>
  <c r="T8" i="21"/>
  <c r="AD8" i="21" s="1"/>
  <c r="AK7" i="21"/>
  <c r="AF7" i="21"/>
  <c r="AG7" i="21" s="1"/>
  <c r="Y7" i="21"/>
  <c r="V7" i="21"/>
  <c r="T7" i="21"/>
  <c r="AD7" i="21" s="1"/>
  <c r="AM6" i="21"/>
  <c r="AK6" i="21"/>
  <c r="AF6" i="21"/>
  <c r="AG6" i="21" s="1"/>
  <c r="Y6" i="21"/>
  <c r="V6" i="21"/>
  <c r="T6" i="21"/>
  <c r="AH6" i="21" s="1"/>
  <c r="AI6" i="21" s="1"/>
  <c r="A6" i="21"/>
  <c r="AK5" i="21"/>
  <c r="AF5" i="21"/>
  <c r="AG5" i="21" s="1"/>
  <c r="Y5" i="21"/>
  <c r="V5" i="21"/>
  <c r="T5" i="21"/>
  <c r="AD5" i="21" s="1"/>
  <c r="F1" i="21"/>
  <c r="AK80" i="20"/>
  <c r="AF80" i="20"/>
  <c r="AG80" i="20" s="1"/>
  <c r="Y80" i="20"/>
  <c r="V80" i="20"/>
  <c r="T80" i="20"/>
  <c r="AE80" i="20" s="1"/>
  <c r="AK79" i="20"/>
  <c r="AF79" i="20"/>
  <c r="AG79" i="20" s="1"/>
  <c r="Y79" i="20"/>
  <c r="V79" i="20"/>
  <c r="T79" i="20"/>
  <c r="AK78" i="20"/>
  <c r="AF78" i="20"/>
  <c r="AG78" i="20" s="1"/>
  <c r="Y78" i="20"/>
  <c r="V78" i="20"/>
  <c r="T78" i="20"/>
  <c r="AM78" i="20" s="1"/>
  <c r="AK77" i="20"/>
  <c r="AF77" i="20"/>
  <c r="AG77" i="20" s="1"/>
  <c r="Y77" i="20"/>
  <c r="V77" i="20"/>
  <c r="T77" i="20"/>
  <c r="AK76" i="20"/>
  <c r="AF76" i="20"/>
  <c r="AG76" i="20" s="1"/>
  <c r="Y76" i="20"/>
  <c r="V76" i="20"/>
  <c r="T76" i="20"/>
  <c r="AM76" i="20" s="1"/>
  <c r="AK75" i="20"/>
  <c r="AF75" i="20"/>
  <c r="AG75" i="20" s="1"/>
  <c r="AE75" i="20"/>
  <c r="Y75" i="20"/>
  <c r="V75" i="20"/>
  <c r="T75" i="20"/>
  <c r="AH75" i="20" s="1"/>
  <c r="AI75" i="20" s="1"/>
  <c r="AM74" i="20"/>
  <c r="AK74" i="20"/>
  <c r="AF74" i="20"/>
  <c r="AG74" i="20" s="1"/>
  <c r="Y74" i="20"/>
  <c r="V74" i="20"/>
  <c r="T74" i="20"/>
  <c r="AH74" i="20" s="1"/>
  <c r="AI74" i="20" s="1"/>
  <c r="AK73" i="20"/>
  <c r="AF73" i="20"/>
  <c r="AG73" i="20" s="1"/>
  <c r="Y73" i="20"/>
  <c r="V73" i="20"/>
  <c r="T73" i="20"/>
  <c r="AM73" i="20" s="1"/>
  <c r="AK72" i="20"/>
  <c r="AF72" i="20"/>
  <c r="AG72" i="20" s="1"/>
  <c r="Y72" i="20"/>
  <c r="V72" i="20"/>
  <c r="T72" i="20"/>
  <c r="AH72" i="20" s="1"/>
  <c r="AI72" i="20" s="1"/>
  <c r="AK71" i="20"/>
  <c r="AF71" i="20"/>
  <c r="AG71" i="20" s="1"/>
  <c r="Y71" i="20"/>
  <c r="V71" i="20"/>
  <c r="T71" i="20"/>
  <c r="AH71" i="20" s="1"/>
  <c r="AI71" i="20" s="1"/>
  <c r="AK70" i="20"/>
  <c r="AF70" i="20"/>
  <c r="AG70" i="20" s="1"/>
  <c r="Y70" i="20"/>
  <c r="V70" i="20"/>
  <c r="T70" i="20"/>
  <c r="AM70" i="20" s="1"/>
  <c r="AK69" i="20"/>
  <c r="AF69" i="20"/>
  <c r="AG69" i="20" s="1"/>
  <c r="Y69" i="20"/>
  <c r="V69" i="20"/>
  <c r="T69" i="20"/>
  <c r="AH69" i="20" s="1"/>
  <c r="AI69" i="20" s="1"/>
  <c r="AK68" i="20"/>
  <c r="AF68" i="20"/>
  <c r="AG68" i="20" s="1"/>
  <c r="Y68" i="20"/>
  <c r="V68" i="20"/>
  <c r="T68" i="20"/>
  <c r="AE68" i="20" s="1"/>
  <c r="AK67" i="20"/>
  <c r="AF67" i="20"/>
  <c r="AG67" i="20" s="1"/>
  <c r="Y67" i="20"/>
  <c r="V67" i="20"/>
  <c r="T67" i="20"/>
  <c r="AE67" i="20" s="1"/>
  <c r="AK66" i="20"/>
  <c r="AF66" i="20"/>
  <c r="AG66" i="20" s="1"/>
  <c r="Y66" i="20"/>
  <c r="V66" i="20"/>
  <c r="T66" i="20"/>
  <c r="AE66" i="20" s="1"/>
  <c r="AK65" i="20"/>
  <c r="AF65" i="20"/>
  <c r="AG65" i="20" s="1"/>
  <c r="Y65" i="20"/>
  <c r="V65" i="20"/>
  <c r="T65" i="20"/>
  <c r="AH65" i="20" s="1"/>
  <c r="AI65" i="20" s="1"/>
  <c r="AK64" i="20"/>
  <c r="AF64" i="20"/>
  <c r="AG64" i="20" s="1"/>
  <c r="Y64" i="20"/>
  <c r="V64" i="20"/>
  <c r="T64" i="20"/>
  <c r="AM64" i="20" s="1"/>
  <c r="AK63" i="20"/>
  <c r="AF63" i="20"/>
  <c r="AG63" i="20" s="1"/>
  <c r="Y63" i="20"/>
  <c r="V63" i="20"/>
  <c r="T63" i="20"/>
  <c r="AH63" i="20" s="1"/>
  <c r="AI63" i="20" s="1"/>
  <c r="AK62" i="20"/>
  <c r="AF62" i="20"/>
  <c r="AG62" i="20" s="1"/>
  <c r="Y62" i="20"/>
  <c r="V62" i="20"/>
  <c r="T62" i="20"/>
  <c r="AE62" i="20" s="1"/>
  <c r="AK61" i="20"/>
  <c r="AF61" i="20"/>
  <c r="AG61" i="20" s="1"/>
  <c r="Y61" i="20"/>
  <c r="V61" i="20"/>
  <c r="T61" i="20"/>
  <c r="AE61" i="20" s="1"/>
  <c r="AK60" i="20"/>
  <c r="AF60" i="20"/>
  <c r="AG60" i="20" s="1"/>
  <c r="Y60" i="20"/>
  <c r="V60" i="20"/>
  <c r="T60" i="20"/>
  <c r="AM60" i="20" s="1"/>
  <c r="AK59" i="20"/>
  <c r="AF59" i="20"/>
  <c r="AG59" i="20" s="1"/>
  <c r="Y59" i="20"/>
  <c r="V59" i="20"/>
  <c r="T59" i="20"/>
  <c r="AM59" i="20" s="1"/>
  <c r="AK58" i="20"/>
  <c r="AF58" i="20"/>
  <c r="AG58" i="20" s="1"/>
  <c r="Y58" i="20"/>
  <c r="V58" i="20"/>
  <c r="T58" i="20"/>
  <c r="AM58" i="20" s="1"/>
  <c r="AK57" i="20"/>
  <c r="AF57" i="20"/>
  <c r="AG57" i="20" s="1"/>
  <c r="Y57" i="20"/>
  <c r="V57" i="20"/>
  <c r="T57" i="20"/>
  <c r="AH57" i="20" s="1"/>
  <c r="AI57" i="20" s="1"/>
  <c r="AK56" i="20"/>
  <c r="AF56" i="20"/>
  <c r="AG56" i="20" s="1"/>
  <c r="Y56" i="20"/>
  <c r="V56" i="20"/>
  <c r="T56" i="20"/>
  <c r="AE56" i="20" s="1"/>
  <c r="AK55" i="20"/>
  <c r="AF55" i="20"/>
  <c r="AG55" i="20" s="1"/>
  <c r="Y55" i="20"/>
  <c r="V55" i="20"/>
  <c r="T55" i="20"/>
  <c r="AH55" i="20" s="1"/>
  <c r="AI55" i="20" s="1"/>
  <c r="AK54" i="20"/>
  <c r="AF54" i="20"/>
  <c r="AG54" i="20" s="1"/>
  <c r="Y54" i="20"/>
  <c r="V54" i="20"/>
  <c r="T54" i="20"/>
  <c r="AH54" i="20" s="1"/>
  <c r="AI54" i="20" s="1"/>
  <c r="AK53" i="20"/>
  <c r="AF53" i="20"/>
  <c r="AG53" i="20" s="1"/>
  <c r="Y53" i="20"/>
  <c r="V53" i="20"/>
  <c r="T53" i="20"/>
  <c r="AE53" i="20" s="1"/>
  <c r="AK52" i="20"/>
  <c r="AF52" i="20"/>
  <c r="AG52" i="20" s="1"/>
  <c r="Y52" i="20"/>
  <c r="V52" i="20"/>
  <c r="T52" i="20"/>
  <c r="AH52" i="20" s="1"/>
  <c r="AI52" i="20" s="1"/>
  <c r="AK51" i="20"/>
  <c r="AF51" i="20"/>
  <c r="AG51" i="20" s="1"/>
  <c r="Y51" i="20"/>
  <c r="V51" i="20"/>
  <c r="T51" i="20"/>
  <c r="AH51" i="20" s="1"/>
  <c r="AI51" i="20" s="1"/>
  <c r="AK50" i="20"/>
  <c r="AF50" i="20"/>
  <c r="AG50" i="20" s="1"/>
  <c r="Y50" i="20"/>
  <c r="V50" i="20"/>
  <c r="T50" i="20"/>
  <c r="AE50" i="20" s="1"/>
  <c r="AK49" i="20"/>
  <c r="AF49" i="20"/>
  <c r="AG49" i="20" s="1"/>
  <c r="Y49" i="20"/>
  <c r="V49" i="20"/>
  <c r="T49" i="20"/>
  <c r="AH49" i="20" s="1"/>
  <c r="AI49" i="20" s="1"/>
  <c r="AK48" i="20"/>
  <c r="AF48" i="20"/>
  <c r="AG48" i="20" s="1"/>
  <c r="Y48" i="20"/>
  <c r="V48" i="20"/>
  <c r="T48" i="20"/>
  <c r="AH48" i="20" s="1"/>
  <c r="AI48" i="20" s="1"/>
  <c r="AK47" i="20"/>
  <c r="AF47" i="20"/>
  <c r="AG47" i="20" s="1"/>
  <c r="Y47" i="20"/>
  <c r="V47" i="20"/>
  <c r="T47" i="20"/>
  <c r="AE47" i="20" s="1"/>
  <c r="AK46" i="20"/>
  <c r="AF46" i="20"/>
  <c r="AG46" i="20" s="1"/>
  <c r="Y46" i="20"/>
  <c r="V46" i="20"/>
  <c r="T46" i="20"/>
  <c r="AH46" i="20" s="1"/>
  <c r="AI46" i="20" s="1"/>
  <c r="AK45" i="20"/>
  <c r="AF45" i="20"/>
  <c r="AG45" i="20" s="1"/>
  <c r="Y45" i="20"/>
  <c r="V45" i="20"/>
  <c r="T45" i="20"/>
  <c r="AH45" i="20" s="1"/>
  <c r="AI45" i="20" s="1"/>
  <c r="AK44" i="20"/>
  <c r="AF44" i="20"/>
  <c r="AG44" i="20" s="1"/>
  <c r="Y44" i="20"/>
  <c r="V44" i="20"/>
  <c r="T44" i="20"/>
  <c r="AE44" i="20" s="1"/>
  <c r="AK43" i="20"/>
  <c r="AF43" i="20"/>
  <c r="AG43" i="20" s="1"/>
  <c r="Y43" i="20"/>
  <c r="V43" i="20"/>
  <c r="T43" i="20"/>
  <c r="AH43" i="20" s="1"/>
  <c r="AI43" i="20" s="1"/>
  <c r="AK42" i="20"/>
  <c r="AF42" i="20"/>
  <c r="AG42" i="20" s="1"/>
  <c r="Y42" i="20"/>
  <c r="V42" i="20"/>
  <c r="T42" i="20"/>
  <c r="AH42" i="20" s="1"/>
  <c r="AI42" i="20" s="1"/>
  <c r="AK41" i="20"/>
  <c r="AF41" i="20"/>
  <c r="AG41" i="20" s="1"/>
  <c r="Y41" i="20"/>
  <c r="V41" i="20"/>
  <c r="T41" i="20"/>
  <c r="AE41" i="20" s="1"/>
  <c r="AK40" i="20"/>
  <c r="AF40" i="20"/>
  <c r="AG40" i="20" s="1"/>
  <c r="Y40" i="20"/>
  <c r="V40" i="20"/>
  <c r="T40" i="20"/>
  <c r="AH40" i="20" s="1"/>
  <c r="AI40" i="20" s="1"/>
  <c r="AK39" i="20"/>
  <c r="AF39" i="20"/>
  <c r="AG39" i="20" s="1"/>
  <c r="Y39" i="20"/>
  <c r="V39" i="20"/>
  <c r="T39" i="20"/>
  <c r="AH39" i="20" s="1"/>
  <c r="AI39" i="20" s="1"/>
  <c r="AK38" i="20"/>
  <c r="AF38" i="20"/>
  <c r="AG38" i="20" s="1"/>
  <c r="Y38" i="20"/>
  <c r="V38" i="20"/>
  <c r="T38" i="20"/>
  <c r="AE38" i="20" s="1"/>
  <c r="AK37" i="20"/>
  <c r="AF37" i="20"/>
  <c r="AG37" i="20" s="1"/>
  <c r="Y37" i="20"/>
  <c r="V37" i="20"/>
  <c r="T37" i="20"/>
  <c r="AH37" i="20" s="1"/>
  <c r="AI37" i="20" s="1"/>
  <c r="AK36" i="20"/>
  <c r="AF36" i="20"/>
  <c r="AG36" i="20" s="1"/>
  <c r="Y36" i="20"/>
  <c r="V36" i="20"/>
  <c r="T36" i="20"/>
  <c r="AH36" i="20" s="1"/>
  <c r="AI36" i="20" s="1"/>
  <c r="AK35" i="20"/>
  <c r="AF35" i="20"/>
  <c r="AG35" i="20" s="1"/>
  <c r="Y35" i="20"/>
  <c r="V35" i="20"/>
  <c r="T35" i="20"/>
  <c r="AE35" i="20" s="1"/>
  <c r="AK34" i="20"/>
  <c r="AF34" i="20"/>
  <c r="AG34" i="20" s="1"/>
  <c r="Y34" i="20"/>
  <c r="V34" i="20"/>
  <c r="T34" i="20"/>
  <c r="AH34" i="20" s="1"/>
  <c r="AI34" i="20" s="1"/>
  <c r="AK33" i="20"/>
  <c r="AF33" i="20"/>
  <c r="AG33" i="20" s="1"/>
  <c r="Y33" i="20"/>
  <c r="V33" i="20"/>
  <c r="T33" i="20"/>
  <c r="AH33" i="20" s="1"/>
  <c r="AI33" i="20" s="1"/>
  <c r="AK32" i="20"/>
  <c r="AF32" i="20"/>
  <c r="AG32" i="20" s="1"/>
  <c r="Y32" i="20"/>
  <c r="V32" i="20"/>
  <c r="T32" i="20"/>
  <c r="AE32" i="20" s="1"/>
  <c r="AK31" i="20"/>
  <c r="AF31" i="20"/>
  <c r="AG31" i="20" s="1"/>
  <c r="Y31" i="20"/>
  <c r="V31" i="20"/>
  <c r="T31" i="20"/>
  <c r="AH31" i="20" s="1"/>
  <c r="AI31" i="20" s="1"/>
  <c r="AK30" i="20"/>
  <c r="AF30" i="20"/>
  <c r="AG30" i="20" s="1"/>
  <c r="Y30" i="20"/>
  <c r="V30" i="20"/>
  <c r="T30" i="20"/>
  <c r="AH30" i="20" s="1"/>
  <c r="AI30" i="20" s="1"/>
  <c r="AK29" i="20"/>
  <c r="AF29" i="20"/>
  <c r="AG29" i="20" s="1"/>
  <c r="Y29" i="20"/>
  <c r="V29" i="20"/>
  <c r="T29" i="20"/>
  <c r="AE29" i="20" s="1"/>
  <c r="AK28" i="20"/>
  <c r="AF28" i="20"/>
  <c r="AG28" i="20" s="1"/>
  <c r="Y28" i="20"/>
  <c r="V28" i="20"/>
  <c r="T28" i="20"/>
  <c r="AK27" i="20"/>
  <c r="AF27" i="20"/>
  <c r="AG27" i="20" s="1"/>
  <c r="Y27" i="20"/>
  <c r="V27" i="20"/>
  <c r="T27" i="20"/>
  <c r="AH27" i="20" s="1"/>
  <c r="AI27" i="20" s="1"/>
  <c r="AK26" i="20"/>
  <c r="AF26" i="20"/>
  <c r="AG26" i="20" s="1"/>
  <c r="Y26" i="20"/>
  <c r="V26" i="20"/>
  <c r="T26" i="20"/>
  <c r="AE26" i="20" s="1"/>
  <c r="AK25" i="20"/>
  <c r="AF25" i="20"/>
  <c r="AG25" i="20" s="1"/>
  <c r="Y25" i="20"/>
  <c r="V25" i="20"/>
  <c r="T25" i="20"/>
  <c r="AH25" i="20" s="1"/>
  <c r="AI25" i="20" s="1"/>
  <c r="AK24" i="20"/>
  <c r="AF24" i="20"/>
  <c r="AG24" i="20" s="1"/>
  <c r="Y24" i="20"/>
  <c r="V24" i="20"/>
  <c r="T24" i="20"/>
  <c r="AH24" i="20" s="1"/>
  <c r="AI24" i="20" s="1"/>
  <c r="AK23" i="20"/>
  <c r="AF23" i="20"/>
  <c r="AG23" i="20" s="1"/>
  <c r="Y23" i="20"/>
  <c r="V23" i="20"/>
  <c r="T23" i="20"/>
  <c r="AD23" i="20" s="1"/>
  <c r="AK22" i="20"/>
  <c r="AF22" i="20"/>
  <c r="AG22" i="20" s="1"/>
  <c r="Y22" i="20"/>
  <c r="V22" i="20"/>
  <c r="T22" i="20"/>
  <c r="AH22" i="20" s="1"/>
  <c r="AI22" i="20" s="1"/>
  <c r="AK21" i="20"/>
  <c r="AF21" i="20"/>
  <c r="AG21" i="20" s="1"/>
  <c r="Y21" i="20"/>
  <c r="V21" i="20"/>
  <c r="T21" i="20"/>
  <c r="AK20" i="20"/>
  <c r="AF20" i="20"/>
  <c r="AG20" i="20" s="1"/>
  <c r="Y20" i="20"/>
  <c r="V20" i="20"/>
  <c r="T20" i="20"/>
  <c r="AD20" i="20" s="1"/>
  <c r="AK19" i="20"/>
  <c r="AF19" i="20"/>
  <c r="AG19" i="20" s="1"/>
  <c r="Y19" i="20"/>
  <c r="V19" i="20"/>
  <c r="T19" i="20"/>
  <c r="AH19" i="20" s="1"/>
  <c r="AI19" i="20" s="1"/>
  <c r="AK18" i="20"/>
  <c r="AF18" i="20"/>
  <c r="AG18" i="20" s="1"/>
  <c r="Y18" i="20"/>
  <c r="V18" i="20"/>
  <c r="T18" i="20"/>
  <c r="AH18" i="20" s="1"/>
  <c r="AI18" i="20" s="1"/>
  <c r="AK17" i="20"/>
  <c r="AF17" i="20"/>
  <c r="AG17" i="20" s="1"/>
  <c r="Y17" i="20"/>
  <c r="V17" i="20"/>
  <c r="T17" i="20"/>
  <c r="AD17" i="20" s="1"/>
  <c r="AK16" i="20"/>
  <c r="AF16" i="20"/>
  <c r="AG16" i="20" s="1"/>
  <c r="Y16" i="20"/>
  <c r="V16" i="20"/>
  <c r="T16" i="20"/>
  <c r="AH16" i="20" s="1"/>
  <c r="AI16" i="20" s="1"/>
  <c r="AK15" i="20"/>
  <c r="AF15" i="20"/>
  <c r="AG15" i="20" s="1"/>
  <c r="Y15" i="20"/>
  <c r="V15" i="20"/>
  <c r="T15" i="20"/>
  <c r="AE15" i="20" s="1"/>
  <c r="AK14" i="20"/>
  <c r="AF14" i="20"/>
  <c r="AG14" i="20" s="1"/>
  <c r="Y14" i="20"/>
  <c r="V14" i="20"/>
  <c r="T14" i="20"/>
  <c r="AE14" i="20" s="1"/>
  <c r="AK13" i="20"/>
  <c r="AF13" i="20"/>
  <c r="AG13" i="20" s="1"/>
  <c r="Y13" i="20"/>
  <c r="V13" i="20"/>
  <c r="T13" i="20"/>
  <c r="AH13" i="20" s="1"/>
  <c r="AI13" i="20" s="1"/>
  <c r="AK12" i="20"/>
  <c r="AF12" i="20"/>
  <c r="AG12" i="20" s="1"/>
  <c r="Y12" i="20"/>
  <c r="V12" i="20"/>
  <c r="T12" i="20"/>
  <c r="AH12" i="20" s="1"/>
  <c r="AI12" i="20" s="1"/>
  <c r="A12" i="20"/>
  <c r="J20" i="68" s="1"/>
  <c r="AK11" i="20"/>
  <c r="AF11" i="20"/>
  <c r="AG11" i="20" s="1"/>
  <c r="Y11" i="20"/>
  <c r="V11" i="20"/>
  <c r="T11" i="20"/>
  <c r="AD11" i="20" s="1"/>
  <c r="AK10" i="20"/>
  <c r="AF10" i="20"/>
  <c r="AG10" i="20" s="1"/>
  <c r="Y10" i="20"/>
  <c r="V10" i="20"/>
  <c r="T10" i="20"/>
  <c r="AH10" i="20" s="1"/>
  <c r="AI10" i="20" s="1"/>
  <c r="A10" i="20"/>
  <c r="AK9" i="20"/>
  <c r="AF9" i="20"/>
  <c r="AG9" i="20" s="1"/>
  <c r="Y9" i="20"/>
  <c r="V9" i="20"/>
  <c r="T9" i="20"/>
  <c r="AD9" i="20" s="1"/>
  <c r="AK8" i="20"/>
  <c r="AF8" i="20"/>
  <c r="AG8" i="20" s="1"/>
  <c r="Y8" i="20"/>
  <c r="V8" i="20"/>
  <c r="T8" i="20"/>
  <c r="AH8" i="20" s="1"/>
  <c r="AI8" i="20" s="1"/>
  <c r="AK7" i="20"/>
  <c r="AF7" i="20"/>
  <c r="AG7" i="20" s="1"/>
  <c r="Y7" i="20"/>
  <c r="V7" i="20"/>
  <c r="T7" i="20"/>
  <c r="AH7" i="20" s="1"/>
  <c r="AI7" i="20" s="1"/>
  <c r="AK6" i="20"/>
  <c r="AF6" i="20"/>
  <c r="AG6" i="20" s="1"/>
  <c r="Y6" i="20"/>
  <c r="V6" i="20"/>
  <c r="T6" i="20"/>
  <c r="AH6" i="20" s="1"/>
  <c r="AI6" i="20" s="1"/>
  <c r="A6" i="20"/>
  <c r="AK5" i="20"/>
  <c r="AF5" i="20"/>
  <c r="AG5" i="20" s="1"/>
  <c r="Y5" i="20"/>
  <c r="V5" i="20"/>
  <c r="T5" i="20"/>
  <c r="AH5" i="20" s="1"/>
  <c r="AI5" i="20" s="1"/>
  <c r="F1" i="20"/>
  <c r="AM24" i="19"/>
  <c r="AK24" i="19"/>
  <c r="AF24" i="19"/>
  <c r="AG24" i="19" s="1"/>
  <c r="Y24" i="19"/>
  <c r="V24" i="19"/>
  <c r="T24" i="19"/>
  <c r="AH24" i="19" s="1"/>
  <c r="AI24" i="19" s="1"/>
  <c r="AM23" i="19"/>
  <c r="AK23" i="19"/>
  <c r="AF23" i="19"/>
  <c r="AG23" i="19" s="1"/>
  <c r="Y23" i="19"/>
  <c r="V23" i="19"/>
  <c r="T23" i="19"/>
  <c r="AD23" i="19" s="1"/>
  <c r="AM22" i="19"/>
  <c r="AK22" i="19"/>
  <c r="AG22" i="19"/>
  <c r="AF22" i="19"/>
  <c r="Y22" i="19"/>
  <c r="V22" i="19"/>
  <c r="T22" i="19"/>
  <c r="AE22" i="19" s="1"/>
  <c r="AM21" i="19"/>
  <c r="AK21" i="19"/>
  <c r="AF21" i="19"/>
  <c r="AG21" i="19" s="1"/>
  <c r="Y21" i="19"/>
  <c r="V21" i="19"/>
  <c r="T21" i="19"/>
  <c r="AE21" i="19" s="1"/>
  <c r="AM20" i="19"/>
  <c r="AK20" i="19"/>
  <c r="AF20" i="19"/>
  <c r="AG20" i="19" s="1"/>
  <c r="Y20" i="19"/>
  <c r="V20" i="19"/>
  <c r="T20" i="19"/>
  <c r="AM19" i="19"/>
  <c r="AK19" i="19"/>
  <c r="AH19" i="19"/>
  <c r="AI19" i="19" s="1"/>
  <c r="AF19" i="19"/>
  <c r="AG19" i="19" s="1"/>
  <c r="AD19" i="19"/>
  <c r="Y19" i="19"/>
  <c r="V19" i="19"/>
  <c r="T19" i="19"/>
  <c r="AE19" i="19" s="1"/>
  <c r="AM18" i="19"/>
  <c r="AK18" i="19"/>
  <c r="AF18" i="19"/>
  <c r="AG18" i="19" s="1"/>
  <c r="AD18" i="19"/>
  <c r="Y18" i="19"/>
  <c r="V18" i="19"/>
  <c r="T18" i="19"/>
  <c r="AH18" i="19" s="1"/>
  <c r="AI18" i="19" s="1"/>
  <c r="AM17" i="19"/>
  <c r="AK17" i="19"/>
  <c r="AF17" i="19"/>
  <c r="AG17" i="19" s="1"/>
  <c r="AD17" i="19"/>
  <c r="Y17" i="19"/>
  <c r="V17" i="19"/>
  <c r="T17" i="19"/>
  <c r="AH17" i="19" s="1"/>
  <c r="AI17" i="19" s="1"/>
  <c r="AM16" i="19"/>
  <c r="AK16" i="19"/>
  <c r="AH16" i="19"/>
  <c r="AI16" i="19" s="1"/>
  <c r="AF16" i="19"/>
  <c r="AG16" i="19" s="1"/>
  <c r="AD16" i="19"/>
  <c r="Y16" i="19"/>
  <c r="V16" i="19"/>
  <c r="T16" i="19"/>
  <c r="AE16" i="19" s="1"/>
  <c r="AM15" i="19"/>
  <c r="AK15" i="19"/>
  <c r="AH15" i="19"/>
  <c r="AI15" i="19" s="1"/>
  <c r="AF15" i="19"/>
  <c r="AG15" i="19" s="1"/>
  <c r="AD15" i="19"/>
  <c r="Y15" i="19"/>
  <c r="V15" i="19"/>
  <c r="T15" i="19"/>
  <c r="AE15" i="19" s="1"/>
  <c r="AM14" i="19"/>
  <c r="AK14" i="19"/>
  <c r="AF14" i="19"/>
  <c r="AG14" i="19" s="1"/>
  <c r="Y14" i="19"/>
  <c r="V14" i="19"/>
  <c r="T14" i="19"/>
  <c r="AE14" i="19" s="1"/>
  <c r="AK13" i="19"/>
  <c r="AF13" i="19"/>
  <c r="AG13" i="19" s="1"/>
  <c r="Y13" i="19"/>
  <c r="V13" i="19"/>
  <c r="T13" i="19"/>
  <c r="AH13" i="19" s="1"/>
  <c r="AI13" i="19" s="1"/>
  <c r="AM12" i="19"/>
  <c r="AK12" i="19"/>
  <c r="AF12" i="19"/>
  <c r="AG12" i="19" s="1"/>
  <c r="Y12" i="19"/>
  <c r="V12" i="19"/>
  <c r="T12" i="19"/>
  <c r="AE12" i="19" s="1"/>
  <c r="A12" i="19"/>
  <c r="J19" i="68" s="1"/>
  <c r="AM11" i="19"/>
  <c r="AK11" i="19"/>
  <c r="AF11" i="19"/>
  <c r="AG11" i="19" s="1"/>
  <c r="Y11" i="19"/>
  <c r="V11" i="19"/>
  <c r="T11" i="19"/>
  <c r="AE11" i="19" s="1"/>
  <c r="AM10" i="19"/>
  <c r="AK10" i="19"/>
  <c r="AF10" i="19"/>
  <c r="AG10" i="19" s="1"/>
  <c r="Y10" i="19"/>
  <c r="V10" i="19"/>
  <c r="T10" i="19"/>
  <c r="AD10" i="19" s="1"/>
  <c r="A10" i="19"/>
  <c r="W15" i="19" s="1"/>
  <c r="AM9" i="19"/>
  <c r="AK9" i="19"/>
  <c r="AF9" i="19"/>
  <c r="AG9" i="19" s="1"/>
  <c r="Y9" i="19"/>
  <c r="V9" i="19"/>
  <c r="T9" i="19"/>
  <c r="AD9" i="19" s="1"/>
  <c r="AM8" i="19"/>
  <c r="AK8" i="19"/>
  <c r="AF8" i="19"/>
  <c r="AG8" i="19" s="1"/>
  <c r="Y8" i="19"/>
  <c r="V8" i="19"/>
  <c r="T8" i="19"/>
  <c r="AH8" i="19" s="1"/>
  <c r="AI8" i="19" s="1"/>
  <c r="AM7" i="19"/>
  <c r="AK7" i="19"/>
  <c r="AF7" i="19"/>
  <c r="AG7" i="19" s="1"/>
  <c r="Y7" i="19"/>
  <c r="V7" i="19"/>
  <c r="T7" i="19"/>
  <c r="AH7" i="19" s="1"/>
  <c r="AI7" i="19" s="1"/>
  <c r="AK6" i="19"/>
  <c r="AF6" i="19"/>
  <c r="AG6" i="19" s="1"/>
  <c r="Y6" i="19"/>
  <c r="V6" i="19"/>
  <c r="T6" i="19"/>
  <c r="AD6" i="19" s="1"/>
  <c r="A6" i="19"/>
  <c r="AK5" i="19"/>
  <c r="AF5" i="19"/>
  <c r="AG5" i="19" s="1"/>
  <c r="Y5" i="19"/>
  <c r="V5" i="19"/>
  <c r="T5" i="19"/>
  <c r="AD5" i="19" s="1"/>
  <c r="F1" i="19"/>
  <c r="AM24" i="18"/>
  <c r="AK24" i="18"/>
  <c r="AH24" i="18"/>
  <c r="AI24" i="18" s="1"/>
  <c r="AF24" i="18"/>
  <c r="AG24" i="18" s="1"/>
  <c r="AD24" i="18"/>
  <c r="Y24" i="18"/>
  <c r="V24" i="18"/>
  <c r="T24" i="18"/>
  <c r="AE24" i="18" s="1"/>
  <c r="AM23" i="18"/>
  <c r="AK23" i="18"/>
  <c r="AF23" i="18"/>
  <c r="AG23" i="18" s="1"/>
  <c r="AD23" i="18"/>
  <c r="Y23" i="18"/>
  <c r="V23" i="18"/>
  <c r="T23" i="18"/>
  <c r="AH23" i="18" s="1"/>
  <c r="AI23" i="18" s="1"/>
  <c r="AM22" i="18"/>
  <c r="AK22" i="18"/>
  <c r="AF22" i="18"/>
  <c r="AG22" i="18" s="1"/>
  <c r="AD22" i="18"/>
  <c r="Y22" i="18"/>
  <c r="V22" i="18"/>
  <c r="T22" i="18"/>
  <c r="AH22" i="18" s="1"/>
  <c r="AI22" i="18" s="1"/>
  <c r="AM21" i="18"/>
  <c r="AK21" i="18"/>
  <c r="AH21" i="18"/>
  <c r="AI21" i="18" s="1"/>
  <c r="AF21" i="18"/>
  <c r="AG21" i="18" s="1"/>
  <c r="AE21" i="18"/>
  <c r="Y21" i="18"/>
  <c r="V21" i="18"/>
  <c r="T21" i="18"/>
  <c r="AD21" i="18" s="1"/>
  <c r="AM20" i="18"/>
  <c r="AK20" i="18"/>
  <c r="AH20" i="18"/>
  <c r="AI20" i="18" s="1"/>
  <c r="AF20" i="18"/>
  <c r="AG20" i="18" s="1"/>
  <c r="AD20" i="18"/>
  <c r="Y20" i="18"/>
  <c r="V20" i="18"/>
  <c r="T20" i="18"/>
  <c r="AE20" i="18" s="1"/>
  <c r="AM19" i="18"/>
  <c r="AK19" i="18"/>
  <c r="AI19" i="18"/>
  <c r="AF19" i="18"/>
  <c r="AG19" i="18" s="1"/>
  <c r="Y19" i="18"/>
  <c r="V19" i="18"/>
  <c r="T19" i="18"/>
  <c r="AH19" i="18" s="1"/>
  <c r="AM18" i="18"/>
  <c r="AK18" i="18"/>
  <c r="AF18" i="18"/>
  <c r="AG18" i="18" s="1"/>
  <c r="Y18" i="18"/>
  <c r="V18" i="18"/>
  <c r="T18" i="18"/>
  <c r="AD18" i="18" s="1"/>
  <c r="AM17" i="18"/>
  <c r="AK17" i="18"/>
  <c r="AH17" i="18"/>
  <c r="AI17" i="18" s="1"/>
  <c r="AF17" i="18"/>
  <c r="AG17" i="18" s="1"/>
  <c r="AD17" i="18"/>
  <c r="Y17" i="18"/>
  <c r="V17" i="18"/>
  <c r="T17" i="18"/>
  <c r="AE17" i="18" s="1"/>
  <c r="AN17" i="18" s="1"/>
  <c r="AM16" i="18"/>
  <c r="AK16" i="18"/>
  <c r="AH16" i="18"/>
  <c r="AI16" i="18" s="1"/>
  <c r="AF16" i="18"/>
  <c r="AG16" i="18" s="1"/>
  <c r="AD16" i="18"/>
  <c r="Y16" i="18"/>
  <c r="V16" i="18"/>
  <c r="T16" i="18"/>
  <c r="AE16" i="18" s="1"/>
  <c r="AM15" i="18"/>
  <c r="AK15" i="18"/>
  <c r="AF15" i="18"/>
  <c r="AG15" i="18" s="1"/>
  <c r="AD15" i="18"/>
  <c r="Y15" i="18"/>
  <c r="V15" i="18"/>
  <c r="T15" i="18"/>
  <c r="AH15" i="18" s="1"/>
  <c r="AI15" i="18" s="1"/>
  <c r="AM14" i="18"/>
  <c r="AK14" i="18"/>
  <c r="AH14" i="18"/>
  <c r="AI14" i="18" s="1"/>
  <c r="AF14" i="18"/>
  <c r="AG14" i="18" s="1"/>
  <c r="AE14" i="18"/>
  <c r="Y14" i="18"/>
  <c r="V14" i="18"/>
  <c r="T14" i="18"/>
  <c r="AD14" i="18" s="1"/>
  <c r="AM13" i="18"/>
  <c r="AK13" i="18"/>
  <c r="AH13" i="18"/>
  <c r="AI13" i="18" s="1"/>
  <c r="AF13" i="18"/>
  <c r="AG13" i="18" s="1"/>
  <c r="AD13" i="18"/>
  <c r="Y13" i="18"/>
  <c r="V13" i="18"/>
  <c r="T13" i="18"/>
  <c r="AE13" i="18" s="1"/>
  <c r="AM12" i="18"/>
  <c r="AK12" i="18"/>
  <c r="AF12" i="18"/>
  <c r="AG12" i="18" s="1"/>
  <c r="Y12" i="18"/>
  <c r="V12" i="18"/>
  <c r="T12" i="18"/>
  <c r="AH12" i="18" s="1"/>
  <c r="AI12" i="18" s="1"/>
  <c r="A12" i="18"/>
  <c r="AK11" i="18"/>
  <c r="AF11" i="18"/>
  <c r="AG11" i="18" s="1"/>
  <c r="Y11" i="18"/>
  <c r="V11" i="18"/>
  <c r="T11" i="18"/>
  <c r="AE11" i="18" s="1"/>
  <c r="AK10" i="18"/>
  <c r="AF10" i="18"/>
  <c r="AG10" i="18" s="1"/>
  <c r="Y10" i="18"/>
  <c r="V10" i="18"/>
  <c r="T10" i="18"/>
  <c r="AH10" i="18" s="1"/>
  <c r="AI10" i="18" s="1"/>
  <c r="A10" i="18"/>
  <c r="U15" i="18" s="1"/>
  <c r="AK9" i="18"/>
  <c r="AF9" i="18"/>
  <c r="AG9" i="18" s="1"/>
  <c r="Y9" i="18"/>
  <c r="V9" i="18"/>
  <c r="T9" i="18"/>
  <c r="AM8" i="18"/>
  <c r="AK8" i="18"/>
  <c r="AF8" i="18"/>
  <c r="AG8" i="18" s="1"/>
  <c r="Y8" i="18"/>
  <c r="V8" i="18"/>
  <c r="T8" i="18"/>
  <c r="AD8" i="18" s="1"/>
  <c r="AM7" i="18"/>
  <c r="AK7" i="18"/>
  <c r="AF7" i="18"/>
  <c r="AG7" i="18" s="1"/>
  <c r="Y7" i="18"/>
  <c r="V7" i="18"/>
  <c r="T7" i="18"/>
  <c r="AD7" i="18" s="1"/>
  <c r="AK6" i="18"/>
  <c r="AF6" i="18"/>
  <c r="AG6" i="18" s="1"/>
  <c r="Y6" i="18"/>
  <c r="V6" i="18"/>
  <c r="A6" i="18"/>
  <c r="AM5" i="18"/>
  <c r="AK5" i="18"/>
  <c r="AF5" i="18"/>
  <c r="AG5" i="18" s="1"/>
  <c r="Y5" i="18"/>
  <c r="V5" i="18"/>
  <c r="AH5" i="18"/>
  <c r="AI5" i="18" s="1"/>
  <c r="F1" i="18"/>
  <c r="AM24" i="74"/>
  <c r="AK24" i="74"/>
  <c r="AF24" i="74"/>
  <c r="AG24" i="74" s="1"/>
  <c r="Y24" i="74"/>
  <c r="W24" i="74"/>
  <c r="V24" i="74"/>
  <c r="T24" i="74"/>
  <c r="AM23" i="74"/>
  <c r="AK23" i="74"/>
  <c r="AG23" i="74"/>
  <c r="AF23" i="74"/>
  <c r="AD23" i="74"/>
  <c r="Y23" i="74"/>
  <c r="W23" i="74"/>
  <c r="V23" i="74"/>
  <c r="U23" i="74"/>
  <c r="T23" i="74"/>
  <c r="AE23" i="74" s="1"/>
  <c r="AM22" i="74"/>
  <c r="AK22" i="74"/>
  <c r="AF22" i="74"/>
  <c r="AG22" i="74" s="1"/>
  <c r="Y22" i="74"/>
  <c r="W22" i="74"/>
  <c r="V22" i="74"/>
  <c r="T22" i="74"/>
  <c r="AM21" i="74"/>
  <c r="AK21" i="74"/>
  <c r="AF21" i="74"/>
  <c r="AG21" i="74" s="1"/>
  <c r="AE21" i="74"/>
  <c r="AD21" i="74"/>
  <c r="Y21" i="74"/>
  <c r="W21" i="74"/>
  <c r="V21" i="74"/>
  <c r="U21" i="74"/>
  <c r="T21" i="74"/>
  <c r="AH21" i="74" s="1"/>
  <c r="AI21" i="74" s="1"/>
  <c r="AM20" i="74"/>
  <c r="AK20" i="74"/>
  <c r="AF20" i="74"/>
  <c r="AG20" i="74" s="1"/>
  <c r="Y20" i="74"/>
  <c r="V20" i="74"/>
  <c r="T20" i="74"/>
  <c r="AD20" i="74" s="1"/>
  <c r="AM19" i="74"/>
  <c r="AK19" i="74"/>
  <c r="AH19" i="74"/>
  <c r="AI19" i="74" s="1"/>
  <c r="AF19" i="74"/>
  <c r="AG19" i="74" s="1"/>
  <c r="AE19" i="74"/>
  <c r="Y19" i="74"/>
  <c r="V19" i="74"/>
  <c r="U19" i="74"/>
  <c r="T19" i="74"/>
  <c r="AD19" i="74" s="1"/>
  <c r="AM18" i="74"/>
  <c r="AK18" i="74"/>
  <c r="AH18" i="74"/>
  <c r="AI18" i="74" s="1"/>
  <c r="AF18" i="74"/>
  <c r="AG18" i="74" s="1"/>
  <c r="AD18" i="74"/>
  <c r="Y18" i="74"/>
  <c r="W18" i="74"/>
  <c r="V18" i="74"/>
  <c r="U18" i="74"/>
  <c r="T18" i="74"/>
  <c r="AE18" i="74" s="1"/>
  <c r="AM17" i="74"/>
  <c r="AK17" i="74"/>
  <c r="AH17" i="74"/>
  <c r="AI17" i="74" s="1"/>
  <c r="AF17" i="74"/>
  <c r="AG17" i="74" s="1"/>
  <c r="Y17" i="74"/>
  <c r="W17" i="74"/>
  <c r="V17" i="74"/>
  <c r="T17" i="74"/>
  <c r="AD17" i="74" s="1"/>
  <c r="AM16" i="74"/>
  <c r="AK16" i="74"/>
  <c r="AF16" i="74"/>
  <c r="AG16" i="74" s="1"/>
  <c r="Y16" i="74"/>
  <c r="W16" i="74"/>
  <c r="V16" i="74"/>
  <c r="T16" i="74"/>
  <c r="AM15" i="74"/>
  <c r="AK15" i="74"/>
  <c r="AF15" i="74"/>
  <c r="AG15" i="74" s="1"/>
  <c r="Y15" i="74"/>
  <c r="W15" i="74"/>
  <c r="V15" i="74"/>
  <c r="T15" i="74"/>
  <c r="AD15" i="74" s="1"/>
  <c r="AM14" i="74"/>
  <c r="AK14" i="74"/>
  <c r="AF14" i="74"/>
  <c r="AG14" i="74" s="1"/>
  <c r="AE14" i="74"/>
  <c r="AD14" i="74"/>
  <c r="Y14" i="74"/>
  <c r="W14" i="74"/>
  <c r="V14" i="74"/>
  <c r="U14" i="74"/>
  <c r="T14" i="74"/>
  <c r="AH14" i="74" s="1"/>
  <c r="AI14" i="74" s="1"/>
  <c r="AM13" i="74"/>
  <c r="AK13" i="74"/>
  <c r="AF13" i="74"/>
  <c r="AG13" i="74" s="1"/>
  <c r="AE13" i="74"/>
  <c r="AD13" i="74"/>
  <c r="Y13" i="74"/>
  <c r="W13" i="74"/>
  <c r="V13" i="74"/>
  <c r="U13" i="74"/>
  <c r="T13" i="74"/>
  <c r="AH13" i="74" s="1"/>
  <c r="AI13" i="74" s="1"/>
  <c r="AM12" i="74"/>
  <c r="AK12" i="74"/>
  <c r="AH12" i="74"/>
  <c r="AI12" i="74" s="1"/>
  <c r="AF12" i="74"/>
  <c r="AG12" i="74" s="1"/>
  <c r="AE12" i="74"/>
  <c r="AD12" i="74"/>
  <c r="Y12" i="74"/>
  <c r="W12" i="74"/>
  <c r="V12" i="74"/>
  <c r="U12" i="74"/>
  <c r="T12" i="74"/>
  <c r="A12" i="74"/>
  <c r="AM11" i="74"/>
  <c r="AK11" i="74"/>
  <c r="AF11" i="74"/>
  <c r="AG11" i="74" s="1"/>
  <c r="AE11" i="74"/>
  <c r="AD11" i="74"/>
  <c r="Y11" i="74"/>
  <c r="W11" i="74"/>
  <c r="V11" i="74"/>
  <c r="U11" i="74"/>
  <c r="T11" i="74"/>
  <c r="AH11" i="74" s="1"/>
  <c r="AI11" i="74" s="1"/>
  <c r="AM10" i="74"/>
  <c r="AK10" i="74"/>
  <c r="AF10" i="74"/>
  <c r="AG10" i="74" s="1"/>
  <c r="Y10" i="74"/>
  <c r="V10" i="74"/>
  <c r="T10" i="74"/>
  <c r="AH10" i="74" s="1"/>
  <c r="AI10" i="74" s="1"/>
  <c r="A10" i="74"/>
  <c r="AM9" i="74"/>
  <c r="AK9" i="74"/>
  <c r="AH9" i="74"/>
  <c r="AI9" i="74" s="1"/>
  <c r="AF9" i="74"/>
  <c r="AG9" i="74" s="1"/>
  <c r="AE9" i="74"/>
  <c r="AD9" i="74"/>
  <c r="Y9" i="74"/>
  <c r="W9" i="74"/>
  <c r="V9" i="74"/>
  <c r="U9" i="74"/>
  <c r="T9" i="74"/>
  <c r="AM8" i="74"/>
  <c r="AK8" i="74"/>
  <c r="AF8" i="74"/>
  <c r="AG8" i="74" s="1"/>
  <c r="Y8" i="74"/>
  <c r="W8" i="74"/>
  <c r="V8" i="74"/>
  <c r="T8" i="74"/>
  <c r="AM7" i="74"/>
  <c r="AK7" i="74"/>
  <c r="AF7" i="74"/>
  <c r="AG7" i="74" s="1"/>
  <c r="Y7" i="74"/>
  <c r="W7" i="74"/>
  <c r="V7" i="74"/>
  <c r="T7" i="74"/>
  <c r="AM6" i="74"/>
  <c r="AK6" i="74"/>
  <c r="AF6" i="74"/>
  <c r="AG6" i="74" s="1"/>
  <c r="AD6" i="74"/>
  <c r="Y6" i="74"/>
  <c r="W6" i="74"/>
  <c r="V6" i="74"/>
  <c r="U6" i="74"/>
  <c r="T6" i="74"/>
  <c r="AH6" i="74" s="1"/>
  <c r="AI6" i="74" s="1"/>
  <c r="A6" i="74"/>
  <c r="AM5" i="74"/>
  <c r="AK5" i="74"/>
  <c r="AF5" i="74"/>
  <c r="AG5" i="74" s="1"/>
  <c r="Y5" i="74"/>
  <c r="A14" i="74" s="1"/>
  <c r="K15" i="68" s="1"/>
  <c r="W5" i="74"/>
  <c r="V5" i="74"/>
  <c r="T5" i="74"/>
  <c r="F1" i="74"/>
  <c r="AM24" i="16"/>
  <c r="AK24" i="16"/>
  <c r="AH24" i="16"/>
  <c r="AI24" i="16" s="1"/>
  <c r="AF24" i="16"/>
  <c r="AG24" i="16" s="1"/>
  <c r="AD24" i="16"/>
  <c r="Y24" i="16"/>
  <c r="V24" i="16"/>
  <c r="T24" i="16"/>
  <c r="AE24" i="16" s="1"/>
  <c r="AM23" i="16"/>
  <c r="AK23" i="16"/>
  <c r="AH23" i="16"/>
  <c r="AI23" i="16" s="1"/>
  <c r="AF23" i="16"/>
  <c r="AG23" i="16" s="1"/>
  <c r="Y23" i="16"/>
  <c r="V23" i="16"/>
  <c r="T23" i="16"/>
  <c r="AD23" i="16" s="1"/>
  <c r="AM22" i="16"/>
  <c r="AK22" i="16"/>
  <c r="AF22" i="16"/>
  <c r="AG22" i="16" s="1"/>
  <c r="Y22" i="16"/>
  <c r="V22" i="16"/>
  <c r="T22" i="16"/>
  <c r="AH22" i="16" s="1"/>
  <c r="AI22" i="16" s="1"/>
  <c r="AM21" i="16"/>
  <c r="AK21" i="16"/>
  <c r="AF21" i="16"/>
  <c r="AG21" i="16" s="1"/>
  <c r="Y21" i="16"/>
  <c r="V21" i="16"/>
  <c r="T21" i="16"/>
  <c r="AD21" i="16" s="1"/>
  <c r="AM20" i="16"/>
  <c r="AK20" i="16"/>
  <c r="AH20" i="16"/>
  <c r="AI20" i="16" s="1"/>
  <c r="AF20" i="16"/>
  <c r="AG20" i="16" s="1"/>
  <c r="AD20" i="16"/>
  <c r="Y20" i="16"/>
  <c r="V20" i="16"/>
  <c r="T20" i="16"/>
  <c r="AE20" i="16" s="1"/>
  <c r="AM19" i="16"/>
  <c r="AK19" i="16"/>
  <c r="AH19" i="16"/>
  <c r="AI19" i="16" s="1"/>
  <c r="AF19" i="16"/>
  <c r="AG19" i="16" s="1"/>
  <c r="AD19" i="16"/>
  <c r="Y19" i="16"/>
  <c r="V19" i="16"/>
  <c r="T19" i="16"/>
  <c r="AE19" i="16" s="1"/>
  <c r="AM18" i="16"/>
  <c r="AK18" i="16"/>
  <c r="AG18" i="16"/>
  <c r="AF18" i="16"/>
  <c r="AE18" i="16"/>
  <c r="Y18" i="16"/>
  <c r="V18" i="16"/>
  <c r="T18" i="16"/>
  <c r="AM17" i="16"/>
  <c r="AK17" i="16"/>
  <c r="AH17" i="16"/>
  <c r="AI17" i="16" s="1"/>
  <c r="AF17" i="16"/>
  <c r="AG17" i="16" s="1"/>
  <c r="AD17" i="16"/>
  <c r="Y17" i="16"/>
  <c r="V17" i="16"/>
  <c r="T17" i="16"/>
  <c r="AE17" i="16" s="1"/>
  <c r="AM16" i="16"/>
  <c r="AK16" i="16"/>
  <c r="AF16" i="16"/>
  <c r="AG16" i="16" s="1"/>
  <c r="Y16" i="16"/>
  <c r="V16" i="16"/>
  <c r="T16" i="16"/>
  <c r="AE16" i="16" s="1"/>
  <c r="AM15" i="16"/>
  <c r="AK15" i="16"/>
  <c r="AF15" i="16"/>
  <c r="AG15" i="16" s="1"/>
  <c r="AE15" i="16"/>
  <c r="Y15" i="16"/>
  <c r="V15" i="16"/>
  <c r="T15" i="16"/>
  <c r="AM14" i="16"/>
  <c r="AK14" i="16"/>
  <c r="AF14" i="16"/>
  <c r="AG14" i="16" s="1"/>
  <c r="Y14" i="16"/>
  <c r="V14" i="16"/>
  <c r="T14" i="16"/>
  <c r="AM13" i="16"/>
  <c r="AK13" i="16"/>
  <c r="AH13" i="16"/>
  <c r="AI13" i="16" s="1"/>
  <c r="AF13" i="16"/>
  <c r="AG13" i="16" s="1"/>
  <c r="AD13" i="16"/>
  <c r="Y13" i="16"/>
  <c r="V13" i="16"/>
  <c r="T13" i="16"/>
  <c r="AE13" i="16" s="1"/>
  <c r="AM12" i="16"/>
  <c r="AK12" i="16"/>
  <c r="AF12" i="16"/>
  <c r="AG12" i="16" s="1"/>
  <c r="AD12" i="16"/>
  <c r="Y12" i="16"/>
  <c r="V12" i="16"/>
  <c r="T12" i="16"/>
  <c r="AH12" i="16" s="1"/>
  <c r="AI12" i="16" s="1"/>
  <c r="A12" i="16"/>
  <c r="AM11" i="16"/>
  <c r="AK11" i="16"/>
  <c r="AF11" i="16"/>
  <c r="AG11" i="16" s="1"/>
  <c r="Y11" i="16"/>
  <c r="V11" i="16"/>
  <c r="T11" i="16"/>
  <c r="AD11" i="16" s="1"/>
  <c r="AM10" i="16"/>
  <c r="AK10" i="16"/>
  <c r="AH10" i="16"/>
  <c r="AI10" i="16" s="1"/>
  <c r="AF10" i="16"/>
  <c r="AG10" i="16" s="1"/>
  <c r="AD10" i="16"/>
  <c r="Y10" i="16"/>
  <c r="V10" i="16"/>
  <c r="T10" i="16"/>
  <c r="AE10" i="16" s="1"/>
  <c r="A10" i="16"/>
  <c r="U24" i="16" s="1"/>
  <c r="AM9" i="16"/>
  <c r="AK9" i="16"/>
  <c r="AF9" i="16"/>
  <c r="AG9" i="16" s="1"/>
  <c r="AD9" i="16"/>
  <c r="Y9" i="16"/>
  <c r="V9" i="16"/>
  <c r="T9" i="16"/>
  <c r="AH9" i="16" s="1"/>
  <c r="AI9" i="16" s="1"/>
  <c r="AM8" i="16"/>
  <c r="AK8" i="16"/>
  <c r="AF8" i="16"/>
  <c r="AG8" i="16" s="1"/>
  <c r="Y8" i="16"/>
  <c r="V8" i="16"/>
  <c r="T8" i="16"/>
  <c r="AD8" i="16" s="1"/>
  <c r="AM7" i="16"/>
  <c r="AK7" i="16"/>
  <c r="AF7" i="16"/>
  <c r="AG7" i="16" s="1"/>
  <c r="Y7" i="16"/>
  <c r="V7" i="16"/>
  <c r="T7" i="16"/>
  <c r="AD7" i="16" s="1"/>
  <c r="AN7" i="16" s="1"/>
  <c r="AM6" i="16"/>
  <c r="AK6" i="16"/>
  <c r="AF6" i="16"/>
  <c r="AG6" i="16" s="1"/>
  <c r="Y6" i="16"/>
  <c r="V6" i="16"/>
  <c r="AD6" i="16"/>
  <c r="A6" i="16"/>
  <c r="AM5" i="16"/>
  <c r="AK5" i="16"/>
  <c r="AF5" i="16"/>
  <c r="AG5" i="16" s="1"/>
  <c r="Y5" i="16"/>
  <c r="V5" i="16"/>
  <c r="T5" i="16"/>
  <c r="AH5" i="16" s="1"/>
  <c r="AI5" i="16" s="1"/>
  <c r="F1" i="16"/>
  <c r="AM515" i="15"/>
  <c r="AK515" i="15"/>
  <c r="AF515" i="15"/>
  <c r="AG515" i="15" s="1"/>
  <c r="Y515" i="15"/>
  <c r="V515" i="15"/>
  <c r="T515" i="15"/>
  <c r="AE515" i="15" s="1"/>
  <c r="AM514" i="15"/>
  <c r="AK514" i="15"/>
  <c r="AF514" i="15"/>
  <c r="AG514" i="15" s="1"/>
  <c r="Y514" i="15"/>
  <c r="V514" i="15"/>
  <c r="T514" i="15"/>
  <c r="AE514" i="15" s="1"/>
  <c r="AM513" i="15"/>
  <c r="AK513" i="15"/>
  <c r="AF513" i="15"/>
  <c r="AG513" i="15" s="1"/>
  <c r="Y513" i="15"/>
  <c r="V513" i="15"/>
  <c r="T513" i="15"/>
  <c r="AE513" i="15" s="1"/>
  <c r="AM512" i="15"/>
  <c r="AK512" i="15"/>
  <c r="AF512" i="15"/>
  <c r="AG512" i="15" s="1"/>
  <c r="Y512" i="15"/>
  <c r="V512" i="15"/>
  <c r="T512" i="15"/>
  <c r="AM511" i="15"/>
  <c r="AK511" i="15"/>
  <c r="AF511" i="15"/>
  <c r="AG511" i="15" s="1"/>
  <c r="Y511" i="15"/>
  <c r="V511" i="15"/>
  <c r="T511" i="15"/>
  <c r="AM510" i="15"/>
  <c r="AK510" i="15"/>
  <c r="AF510" i="15"/>
  <c r="AG510" i="15" s="1"/>
  <c r="Y510" i="15"/>
  <c r="V510" i="15"/>
  <c r="T510" i="15"/>
  <c r="AM509" i="15"/>
  <c r="AK509" i="15"/>
  <c r="AF509" i="15"/>
  <c r="AG509" i="15" s="1"/>
  <c r="Y509" i="15"/>
  <c r="V509" i="15"/>
  <c r="T509" i="15"/>
  <c r="AM508" i="15"/>
  <c r="AK508" i="15"/>
  <c r="AH508" i="15"/>
  <c r="AI508" i="15" s="1"/>
  <c r="AF508" i="15"/>
  <c r="AG508" i="15" s="1"/>
  <c r="AD508" i="15"/>
  <c r="Y508" i="15"/>
  <c r="V508" i="15"/>
  <c r="T508" i="15"/>
  <c r="AE508" i="15" s="1"/>
  <c r="AM507" i="15"/>
  <c r="AK507" i="15"/>
  <c r="AF507" i="15"/>
  <c r="AG507" i="15" s="1"/>
  <c r="AD507" i="15"/>
  <c r="Y507" i="15"/>
  <c r="V507" i="15"/>
  <c r="T507" i="15"/>
  <c r="AH507" i="15" s="1"/>
  <c r="AI507" i="15" s="1"/>
  <c r="AM506" i="15"/>
  <c r="AK506" i="15"/>
  <c r="AF506" i="15"/>
  <c r="AG506" i="15" s="1"/>
  <c r="AD506" i="15"/>
  <c r="Y506" i="15"/>
  <c r="V506" i="15"/>
  <c r="T506" i="15"/>
  <c r="AH506" i="15" s="1"/>
  <c r="AI506" i="15" s="1"/>
  <c r="AM505" i="15"/>
  <c r="AK505" i="15"/>
  <c r="AH505" i="15"/>
  <c r="AI505" i="15" s="1"/>
  <c r="AF505" i="15"/>
  <c r="AG505" i="15" s="1"/>
  <c r="AE505" i="15"/>
  <c r="Y505" i="15"/>
  <c r="V505" i="15"/>
  <c r="T505" i="15"/>
  <c r="AD505" i="15" s="1"/>
  <c r="AM504" i="15"/>
  <c r="AK504" i="15"/>
  <c r="AH504" i="15"/>
  <c r="AI504" i="15" s="1"/>
  <c r="AF504" i="15"/>
  <c r="AG504" i="15" s="1"/>
  <c r="AD504" i="15"/>
  <c r="Y504" i="15"/>
  <c r="V504" i="15"/>
  <c r="T504" i="15"/>
  <c r="AE504" i="15" s="1"/>
  <c r="AM503" i="15"/>
  <c r="AK503" i="15"/>
  <c r="AH503" i="15"/>
  <c r="AI503" i="15" s="1"/>
  <c r="AF503" i="15"/>
  <c r="AG503" i="15" s="1"/>
  <c r="Y503" i="15"/>
  <c r="V503" i="15"/>
  <c r="T503" i="15"/>
  <c r="AD503" i="15" s="1"/>
  <c r="AM502" i="15"/>
  <c r="AK502" i="15"/>
  <c r="AF502" i="15"/>
  <c r="AG502" i="15" s="1"/>
  <c r="Y502" i="15"/>
  <c r="V502" i="15"/>
  <c r="T502" i="15"/>
  <c r="AH502" i="15" s="1"/>
  <c r="AI502" i="15" s="1"/>
  <c r="AM501" i="15"/>
  <c r="AK501" i="15"/>
  <c r="AF501" i="15"/>
  <c r="AG501" i="15" s="1"/>
  <c r="Y501" i="15"/>
  <c r="V501" i="15"/>
  <c r="T501" i="15"/>
  <c r="AD501" i="15" s="1"/>
  <c r="AM500" i="15"/>
  <c r="AK500" i="15"/>
  <c r="AF500" i="15"/>
  <c r="AG500" i="15" s="1"/>
  <c r="Y500" i="15"/>
  <c r="V500" i="15"/>
  <c r="T500" i="15"/>
  <c r="AH500" i="15" s="1"/>
  <c r="AI500" i="15" s="1"/>
  <c r="AM499" i="15"/>
  <c r="AK499" i="15"/>
  <c r="AF499" i="15"/>
  <c r="AG499" i="15" s="1"/>
  <c r="Y499" i="15"/>
  <c r="V499" i="15"/>
  <c r="T499" i="15"/>
  <c r="AH499" i="15" s="1"/>
  <c r="AI499" i="15" s="1"/>
  <c r="AM498" i="15"/>
  <c r="AK498" i="15"/>
  <c r="AF498" i="15"/>
  <c r="AG498" i="15" s="1"/>
  <c r="Y498" i="15"/>
  <c r="V498" i="15"/>
  <c r="T498" i="15"/>
  <c r="AH498" i="15" s="1"/>
  <c r="AI498" i="15" s="1"/>
  <c r="AM497" i="15"/>
  <c r="AK497" i="15"/>
  <c r="AF497" i="15"/>
  <c r="AG497" i="15" s="1"/>
  <c r="Y497" i="15"/>
  <c r="V497" i="15"/>
  <c r="T497" i="15"/>
  <c r="AH497" i="15" s="1"/>
  <c r="AI497" i="15" s="1"/>
  <c r="AM496" i="15"/>
  <c r="AK496" i="15"/>
  <c r="AF496" i="15"/>
  <c r="AG496" i="15" s="1"/>
  <c r="Y496" i="15"/>
  <c r="V496" i="15"/>
  <c r="T496" i="15"/>
  <c r="AH496" i="15" s="1"/>
  <c r="AI496" i="15" s="1"/>
  <c r="AM495" i="15"/>
  <c r="AK495" i="15"/>
  <c r="AF495" i="15"/>
  <c r="AG495" i="15" s="1"/>
  <c r="Y495" i="15"/>
  <c r="V495" i="15"/>
  <c r="T495" i="15"/>
  <c r="AH495" i="15" s="1"/>
  <c r="AI495" i="15" s="1"/>
  <c r="AM494" i="15"/>
  <c r="AK494" i="15"/>
  <c r="AF494" i="15"/>
  <c r="AG494" i="15" s="1"/>
  <c r="Y494" i="15"/>
  <c r="V494" i="15"/>
  <c r="T494" i="15"/>
  <c r="AH494" i="15" s="1"/>
  <c r="AI494" i="15" s="1"/>
  <c r="AM493" i="15"/>
  <c r="AK493" i="15"/>
  <c r="AF493" i="15"/>
  <c r="AG493" i="15" s="1"/>
  <c r="Y493" i="15"/>
  <c r="V493" i="15"/>
  <c r="T493" i="15"/>
  <c r="AH493" i="15" s="1"/>
  <c r="AI493" i="15" s="1"/>
  <c r="AM492" i="15"/>
  <c r="AK492" i="15"/>
  <c r="AF492" i="15"/>
  <c r="AG492" i="15" s="1"/>
  <c r="Y492" i="15"/>
  <c r="V492" i="15"/>
  <c r="T492" i="15"/>
  <c r="AH492" i="15" s="1"/>
  <c r="AI492" i="15" s="1"/>
  <c r="AM491" i="15"/>
  <c r="AK491" i="15"/>
  <c r="AF491" i="15"/>
  <c r="AG491" i="15" s="1"/>
  <c r="Y491" i="15"/>
  <c r="V491" i="15"/>
  <c r="T491" i="15"/>
  <c r="AH491" i="15" s="1"/>
  <c r="AI491" i="15" s="1"/>
  <c r="AM490" i="15"/>
  <c r="AK490" i="15"/>
  <c r="AF490" i="15"/>
  <c r="AG490" i="15" s="1"/>
  <c r="Y490" i="15"/>
  <c r="V490" i="15"/>
  <c r="T490" i="15"/>
  <c r="AE490" i="15" s="1"/>
  <c r="AM489" i="15"/>
  <c r="AK489" i="15"/>
  <c r="AF489" i="15"/>
  <c r="AG489" i="15" s="1"/>
  <c r="Y489" i="15"/>
  <c r="V489" i="15"/>
  <c r="T489" i="15"/>
  <c r="AE489" i="15" s="1"/>
  <c r="AM488" i="15"/>
  <c r="AK488" i="15"/>
  <c r="AF488" i="15"/>
  <c r="AG488" i="15" s="1"/>
  <c r="Y488" i="15"/>
  <c r="V488" i="15"/>
  <c r="T488" i="15"/>
  <c r="AE488" i="15" s="1"/>
  <c r="AM487" i="15"/>
  <c r="AK487" i="15"/>
  <c r="AF487" i="15"/>
  <c r="AG487" i="15" s="1"/>
  <c r="Y487" i="15"/>
  <c r="V487" i="15"/>
  <c r="T487" i="15"/>
  <c r="AE487" i="15" s="1"/>
  <c r="AM486" i="15"/>
  <c r="AK486" i="15"/>
  <c r="AH486" i="15"/>
  <c r="AI486" i="15" s="1"/>
  <c r="AF486" i="15"/>
  <c r="AG486" i="15" s="1"/>
  <c r="AD486" i="15"/>
  <c r="Y486" i="15"/>
  <c r="V486" i="15"/>
  <c r="T486" i="15"/>
  <c r="AE486" i="15" s="1"/>
  <c r="AM485" i="15"/>
  <c r="AK485" i="15"/>
  <c r="AH485" i="15"/>
  <c r="AI485" i="15" s="1"/>
  <c r="AF485" i="15"/>
  <c r="AG485" i="15" s="1"/>
  <c r="Y485" i="15"/>
  <c r="V485" i="15"/>
  <c r="T485" i="15"/>
  <c r="AD485" i="15" s="1"/>
  <c r="AM484" i="15"/>
  <c r="AK484" i="15"/>
  <c r="AF484" i="15"/>
  <c r="AG484" i="15" s="1"/>
  <c r="AE484" i="15"/>
  <c r="Y484" i="15"/>
  <c r="V484" i="15"/>
  <c r="T484" i="15"/>
  <c r="AM483" i="15"/>
  <c r="AK483" i="15"/>
  <c r="AF483" i="15"/>
  <c r="AG483" i="15" s="1"/>
  <c r="AD483" i="15"/>
  <c r="Y483" i="15"/>
  <c r="V483" i="15"/>
  <c r="T483" i="15"/>
  <c r="AH483" i="15" s="1"/>
  <c r="AI483" i="15" s="1"/>
  <c r="AM482" i="15"/>
  <c r="AK482" i="15"/>
  <c r="AH482" i="15"/>
  <c r="AI482" i="15" s="1"/>
  <c r="AF482" i="15"/>
  <c r="AG482" i="15" s="1"/>
  <c r="AE482" i="15"/>
  <c r="Y482" i="15"/>
  <c r="V482" i="15"/>
  <c r="T482" i="15"/>
  <c r="AD482" i="15" s="1"/>
  <c r="AM481" i="15"/>
  <c r="AK481" i="15"/>
  <c r="AH481" i="15"/>
  <c r="AI481" i="15" s="1"/>
  <c r="AF481" i="15"/>
  <c r="AG481" i="15" s="1"/>
  <c r="AD481" i="15"/>
  <c r="Y481" i="15"/>
  <c r="V481" i="15"/>
  <c r="T481" i="15"/>
  <c r="AE481" i="15" s="1"/>
  <c r="AM480" i="15"/>
  <c r="AK480" i="15"/>
  <c r="AH480" i="15"/>
  <c r="AI480" i="15" s="1"/>
  <c r="AF480" i="15"/>
  <c r="AG480" i="15" s="1"/>
  <c r="Y480" i="15"/>
  <c r="V480" i="15"/>
  <c r="T480" i="15"/>
  <c r="AD480" i="15" s="1"/>
  <c r="AM479" i="15"/>
  <c r="AK479" i="15"/>
  <c r="AF479" i="15"/>
  <c r="AG479" i="15" s="1"/>
  <c r="Y479" i="15"/>
  <c r="V479" i="15"/>
  <c r="T479" i="15"/>
  <c r="AH479" i="15" s="1"/>
  <c r="AI479" i="15" s="1"/>
  <c r="AM478" i="15"/>
  <c r="AK478" i="15"/>
  <c r="AF478" i="15"/>
  <c r="AG478" i="15" s="1"/>
  <c r="Y478" i="15"/>
  <c r="V478" i="15"/>
  <c r="T478" i="15"/>
  <c r="AH478" i="15" s="1"/>
  <c r="AI478" i="15" s="1"/>
  <c r="AM477" i="15"/>
  <c r="AK477" i="15"/>
  <c r="AF477" i="15"/>
  <c r="AG477" i="15" s="1"/>
  <c r="Y477" i="15"/>
  <c r="V477" i="15"/>
  <c r="T477" i="15"/>
  <c r="AH477" i="15" s="1"/>
  <c r="AI477" i="15" s="1"/>
  <c r="AM476" i="15"/>
  <c r="AK476" i="15"/>
  <c r="AF476" i="15"/>
  <c r="AG476" i="15" s="1"/>
  <c r="Y476" i="15"/>
  <c r="V476" i="15"/>
  <c r="T476" i="15"/>
  <c r="AD476" i="15" s="1"/>
  <c r="AM475" i="15"/>
  <c r="AK475" i="15"/>
  <c r="AF475" i="15"/>
  <c r="AG475" i="15" s="1"/>
  <c r="AE475" i="15"/>
  <c r="Y475" i="15"/>
  <c r="V475" i="15"/>
  <c r="T475" i="15"/>
  <c r="AM474" i="15"/>
  <c r="AK474" i="15"/>
  <c r="AF474" i="15"/>
  <c r="AG474" i="15" s="1"/>
  <c r="Y474" i="15"/>
  <c r="V474" i="15"/>
  <c r="T474" i="15"/>
  <c r="AM473" i="15"/>
  <c r="AK473" i="15"/>
  <c r="AF473" i="15"/>
  <c r="AG473" i="15" s="1"/>
  <c r="AE473" i="15"/>
  <c r="Y473" i="15"/>
  <c r="V473" i="15"/>
  <c r="T473" i="15"/>
  <c r="AM472" i="15"/>
  <c r="AK472" i="15"/>
  <c r="AF472" i="15"/>
  <c r="AG472" i="15" s="1"/>
  <c r="Y472" i="15"/>
  <c r="V472" i="15"/>
  <c r="T472" i="15"/>
  <c r="AH472" i="15" s="1"/>
  <c r="AI472" i="15" s="1"/>
  <c r="AM471" i="15"/>
  <c r="AK471" i="15"/>
  <c r="AF471" i="15"/>
  <c r="AG471" i="15" s="1"/>
  <c r="Y471" i="15"/>
  <c r="V471" i="15"/>
  <c r="T471" i="15"/>
  <c r="AH471" i="15" s="1"/>
  <c r="AI471" i="15" s="1"/>
  <c r="AM470" i="15"/>
  <c r="AK470" i="15"/>
  <c r="AF470" i="15"/>
  <c r="AG470" i="15" s="1"/>
  <c r="Y470" i="15"/>
  <c r="V470" i="15"/>
  <c r="T470" i="15"/>
  <c r="AH470" i="15" s="1"/>
  <c r="AI470" i="15" s="1"/>
  <c r="AM469" i="15"/>
  <c r="AK469" i="15"/>
  <c r="AF469" i="15"/>
  <c r="AG469" i="15" s="1"/>
  <c r="Y469" i="15"/>
  <c r="V469" i="15"/>
  <c r="T469" i="15"/>
  <c r="AH469" i="15" s="1"/>
  <c r="AI469" i="15" s="1"/>
  <c r="AM468" i="15"/>
  <c r="AK468" i="15"/>
  <c r="AF468" i="15"/>
  <c r="AG468" i="15" s="1"/>
  <c r="Y468" i="15"/>
  <c r="V468" i="15"/>
  <c r="T468" i="15"/>
  <c r="AH468" i="15" s="1"/>
  <c r="AI468" i="15" s="1"/>
  <c r="AM467" i="15"/>
  <c r="AK467" i="15"/>
  <c r="AF467" i="15"/>
  <c r="AG467" i="15" s="1"/>
  <c r="Y467" i="15"/>
  <c r="V467" i="15"/>
  <c r="T467" i="15"/>
  <c r="AH467" i="15" s="1"/>
  <c r="AI467" i="15" s="1"/>
  <c r="AM466" i="15"/>
  <c r="AK466" i="15"/>
  <c r="AF466" i="15"/>
  <c r="AG466" i="15" s="1"/>
  <c r="Y466" i="15"/>
  <c r="V466" i="15"/>
  <c r="T466" i="15"/>
  <c r="AH466" i="15" s="1"/>
  <c r="AI466" i="15" s="1"/>
  <c r="AM465" i="15"/>
  <c r="AK465" i="15"/>
  <c r="AF465" i="15"/>
  <c r="AG465" i="15" s="1"/>
  <c r="Y465" i="15"/>
  <c r="V465" i="15"/>
  <c r="T465" i="15"/>
  <c r="AH465" i="15" s="1"/>
  <c r="AI465" i="15" s="1"/>
  <c r="AM464" i="15"/>
  <c r="AK464" i="15"/>
  <c r="AF464" i="15"/>
  <c r="AG464" i="15" s="1"/>
  <c r="Y464" i="15"/>
  <c r="V464" i="15"/>
  <c r="T464" i="15"/>
  <c r="AH464" i="15" s="1"/>
  <c r="AI464" i="15" s="1"/>
  <c r="AM463" i="15"/>
  <c r="AK463" i="15"/>
  <c r="AF463" i="15"/>
  <c r="AG463" i="15" s="1"/>
  <c r="Y463" i="15"/>
  <c r="V463" i="15"/>
  <c r="T463" i="15"/>
  <c r="AH463" i="15" s="1"/>
  <c r="AI463" i="15" s="1"/>
  <c r="AM462" i="15"/>
  <c r="AK462" i="15"/>
  <c r="AF462" i="15"/>
  <c r="AG462" i="15" s="1"/>
  <c r="Y462" i="15"/>
  <c r="V462" i="15"/>
  <c r="T462" i="15"/>
  <c r="AE462" i="15" s="1"/>
  <c r="AM461" i="15"/>
  <c r="AK461" i="15"/>
  <c r="AF461" i="15"/>
  <c r="AG461" i="15" s="1"/>
  <c r="Y461" i="15"/>
  <c r="V461" i="15"/>
  <c r="T461" i="15"/>
  <c r="AE461" i="15" s="1"/>
  <c r="AM460" i="15"/>
  <c r="AK460" i="15"/>
  <c r="AF460" i="15"/>
  <c r="AG460" i="15" s="1"/>
  <c r="AD460" i="15"/>
  <c r="Y460" i="15"/>
  <c r="V460" i="15"/>
  <c r="T460" i="15"/>
  <c r="AH460" i="15" s="1"/>
  <c r="AI460" i="15" s="1"/>
  <c r="AM459" i="15"/>
  <c r="AK459" i="15"/>
  <c r="AF459" i="15"/>
  <c r="AG459" i="15" s="1"/>
  <c r="Y459" i="15"/>
  <c r="V459" i="15"/>
  <c r="T459" i="15"/>
  <c r="AE459" i="15" s="1"/>
  <c r="AM458" i="15"/>
  <c r="AK458" i="15"/>
  <c r="AF458" i="15"/>
  <c r="AG458" i="15" s="1"/>
  <c r="Y458" i="15"/>
  <c r="V458" i="15"/>
  <c r="T458" i="15"/>
  <c r="AE458" i="15" s="1"/>
  <c r="AM457" i="15"/>
  <c r="AK457" i="15"/>
  <c r="AF457" i="15"/>
  <c r="AG457" i="15" s="1"/>
  <c r="Y457" i="15"/>
  <c r="V457" i="15"/>
  <c r="T457" i="15"/>
  <c r="AE457" i="15" s="1"/>
  <c r="AM456" i="15"/>
  <c r="AK456" i="15"/>
  <c r="AF456" i="15"/>
  <c r="AG456" i="15" s="1"/>
  <c r="Y456" i="15"/>
  <c r="V456" i="15"/>
  <c r="T456" i="15"/>
  <c r="AM455" i="15"/>
  <c r="AK455" i="15"/>
  <c r="AF455" i="15"/>
  <c r="AG455" i="15" s="1"/>
  <c r="Y455" i="15"/>
  <c r="V455" i="15"/>
  <c r="T455" i="15"/>
  <c r="AM454" i="15"/>
  <c r="AK454" i="15"/>
  <c r="AF454" i="15"/>
  <c r="AG454" i="15" s="1"/>
  <c r="Y454" i="15"/>
  <c r="V454" i="15"/>
  <c r="T454" i="15"/>
  <c r="AM453" i="15"/>
  <c r="AK453" i="15"/>
  <c r="AH453" i="15"/>
  <c r="AI453" i="15" s="1"/>
  <c r="AF453" i="15"/>
  <c r="AG453" i="15" s="1"/>
  <c r="AD453" i="15"/>
  <c r="Y453" i="15"/>
  <c r="V453" i="15"/>
  <c r="T453" i="15"/>
  <c r="AE453" i="15" s="1"/>
  <c r="AM452" i="15"/>
  <c r="AK452" i="15"/>
  <c r="AH452" i="15"/>
  <c r="AI452" i="15" s="1"/>
  <c r="AF452" i="15"/>
  <c r="AG452" i="15" s="1"/>
  <c r="AD452" i="15"/>
  <c r="Y452" i="15"/>
  <c r="V452" i="15"/>
  <c r="T452" i="15"/>
  <c r="AE452" i="15" s="1"/>
  <c r="AM451" i="15"/>
  <c r="AK451" i="15"/>
  <c r="AF451" i="15"/>
  <c r="AG451" i="15" s="1"/>
  <c r="AD451" i="15"/>
  <c r="Y451" i="15"/>
  <c r="V451" i="15"/>
  <c r="T451" i="15"/>
  <c r="AH451" i="15" s="1"/>
  <c r="AI451" i="15" s="1"/>
  <c r="AM450" i="15"/>
  <c r="AK450" i="15"/>
  <c r="AF450" i="15"/>
  <c r="AG450" i="15" s="1"/>
  <c r="AD450" i="15"/>
  <c r="Y450" i="15"/>
  <c r="V450" i="15"/>
  <c r="T450" i="15"/>
  <c r="AH450" i="15" s="1"/>
  <c r="AI450" i="15" s="1"/>
  <c r="AM449" i="15"/>
  <c r="AK449" i="15"/>
  <c r="AF449" i="15"/>
  <c r="AG449" i="15" s="1"/>
  <c r="AD449" i="15"/>
  <c r="Y449" i="15"/>
  <c r="V449" i="15"/>
  <c r="T449" i="15"/>
  <c r="AH449" i="15" s="1"/>
  <c r="AI449" i="15" s="1"/>
  <c r="AM448" i="15"/>
  <c r="AK448" i="15"/>
  <c r="AH448" i="15"/>
  <c r="AI448" i="15" s="1"/>
  <c r="AF448" i="15"/>
  <c r="AG448" i="15" s="1"/>
  <c r="AE448" i="15"/>
  <c r="Y448" i="15"/>
  <c r="V448" i="15"/>
  <c r="T448" i="15"/>
  <c r="AD448" i="15" s="1"/>
  <c r="AM447" i="15"/>
  <c r="AK447" i="15"/>
  <c r="AF447" i="15"/>
  <c r="AG447" i="15" s="1"/>
  <c r="Y447" i="15"/>
  <c r="V447" i="15"/>
  <c r="T447" i="15"/>
  <c r="AM446" i="15"/>
  <c r="AK446" i="15"/>
  <c r="AF446" i="15"/>
  <c r="AG446" i="15" s="1"/>
  <c r="AE446" i="15"/>
  <c r="Y446" i="15"/>
  <c r="V446" i="15"/>
  <c r="T446" i="15"/>
  <c r="AM445" i="15"/>
  <c r="AK445" i="15"/>
  <c r="AF445" i="15"/>
  <c r="AG445" i="15" s="1"/>
  <c r="Y445" i="15"/>
  <c r="V445" i="15"/>
  <c r="T445" i="15"/>
  <c r="AM444" i="15"/>
  <c r="AK444" i="15"/>
  <c r="AF444" i="15"/>
  <c r="AG444" i="15" s="1"/>
  <c r="Y444" i="15"/>
  <c r="V444" i="15"/>
  <c r="T444" i="15"/>
  <c r="AH444" i="15" s="1"/>
  <c r="AI444" i="15" s="1"/>
  <c r="AM443" i="15"/>
  <c r="AK443" i="15"/>
  <c r="AF443" i="15"/>
  <c r="AG443" i="15" s="1"/>
  <c r="Y443" i="15"/>
  <c r="V443" i="15"/>
  <c r="T443" i="15"/>
  <c r="AH443" i="15" s="1"/>
  <c r="AI443" i="15" s="1"/>
  <c r="AM442" i="15"/>
  <c r="AK442" i="15"/>
  <c r="AF442" i="15"/>
  <c r="AG442" i="15" s="1"/>
  <c r="AE442" i="15"/>
  <c r="Y442" i="15"/>
  <c r="V442" i="15"/>
  <c r="T442" i="15"/>
  <c r="AM441" i="15"/>
  <c r="AK441" i="15"/>
  <c r="AF441" i="15"/>
  <c r="AG441" i="15" s="1"/>
  <c r="Y441" i="15"/>
  <c r="V441" i="15"/>
  <c r="T441" i="15"/>
  <c r="AH441" i="15" s="1"/>
  <c r="AI441" i="15" s="1"/>
  <c r="AM440" i="15"/>
  <c r="AK440" i="15"/>
  <c r="AF440" i="15"/>
  <c r="AG440" i="15" s="1"/>
  <c r="Y440" i="15"/>
  <c r="V440" i="15"/>
  <c r="T440" i="15"/>
  <c r="AH440" i="15" s="1"/>
  <c r="AI440" i="15" s="1"/>
  <c r="AM439" i="15"/>
  <c r="AK439" i="15"/>
  <c r="AF439" i="15"/>
  <c r="AG439" i="15" s="1"/>
  <c r="Y439" i="15"/>
  <c r="V439" i="15"/>
  <c r="T439" i="15"/>
  <c r="AH439" i="15" s="1"/>
  <c r="AI439" i="15" s="1"/>
  <c r="AM438" i="15"/>
  <c r="AK438" i="15"/>
  <c r="AF438" i="15"/>
  <c r="AG438" i="15" s="1"/>
  <c r="Y438" i="15"/>
  <c r="V438" i="15"/>
  <c r="T438" i="15"/>
  <c r="AH438" i="15" s="1"/>
  <c r="AI438" i="15" s="1"/>
  <c r="AM437" i="15"/>
  <c r="AK437" i="15"/>
  <c r="AF437" i="15"/>
  <c r="AG437" i="15" s="1"/>
  <c r="Y437" i="15"/>
  <c r="V437" i="15"/>
  <c r="T437" i="15"/>
  <c r="AH437" i="15" s="1"/>
  <c r="AI437" i="15" s="1"/>
  <c r="AM436" i="15"/>
  <c r="AK436" i="15"/>
  <c r="AF436" i="15"/>
  <c r="AG436" i="15" s="1"/>
  <c r="Y436" i="15"/>
  <c r="V436" i="15"/>
  <c r="T436" i="15"/>
  <c r="AH436" i="15" s="1"/>
  <c r="AI436" i="15" s="1"/>
  <c r="AM435" i="15"/>
  <c r="AK435" i="15"/>
  <c r="AF435" i="15"/>
  <c r="AG435" i="15" s="1"/>
  <c r="Y435" i="15"/>
  <c r="V435" i="15"/>
  <c r="T435" i="15"/>
  <c r="AH435" i="15" s="1"/>
  <c r="AI435" i="15" s="1"/>
  <c r="AM434" i="15"/>
  <c r="AK434" i="15"/>
  <c r="AF434" i="15"/>
  <c r="AG434" i="15" s="1"/>
  <c r="Y434" i="15"/>
  <c r="V434" i="15"/>
  <c r="T434" i="15"/>
  <c r="AE434" i="15" s="1"/>
  <c r="AM433" i="15"/>
  <c r="AK433" i="15"/>
  <c r="AH433" i="15"/>
  <c r="AI433" i="15" s="1"/>
  <c r="AF433" i="15"/>
  <c r="AG433" i="15" s="1"/>
  <c r="AE433" i="15"/>
  <c r="Y433" i="15"/>
  <c r="V433" i="15"/>
  <c r="T433" i="15"/>
  <c r="AD433" i="15" s="1"/>
  <c r="AM432" i="15"/>
  <c r="AK432" i="15"/>
  <c r="AF432" i="15"/>
  <c r="AG432" i="15" s="1"/>
  <c r="AD432" i="15"/>
  <c r="Y432" i="15"/>
  <c r="V432" i="15"/>
  <c r="T432" i="15"/>
  <c r="AH432" i="15" s="1"/>
  <c r="AI432" i="15" s="1"/>
  <c r="AM431" i="15"/>
  <c r="AK431" i="15"/>
  <c r="AH431" i="15"/>
  <c r="AI431" i="15" s="1"/>
  <c r="AF431" i="15"/>
  <c r="AG431" i="15" s="1"/>
  <c r="AD431" i="15"/>
  <c r="Y431" i="15"/>
  <c r="V431" i="15"/>
  <c r="T431" i="15"/>
  <c r="AE431" i="15" s="1"/>
  <c r="AM430" i="15"/>
  <c r="AK430" i="15"/>
  <c r="AF430" i="15"/>
  <c r="AG430" i="15" s="1"/>
  <c r="AD430" i="15"/>
  <c r="Y430" i="15"/>
  <c r="V430" i="15"/>
  <c r="T430" i="15"/>
  <c r="AH430" i="15" s="1"/>
  <c r="AI430" i="15" s="1"/>
  <c r="AM429" i="15"/>
  <c r="AK429" i="15"/>
  <c r="AH429" i="15"/>
  <c r="AI429" i="15" s="1"/>
  <c r="AF429" i="15"/>
  <c r="AG429" i="15" s="1"/>
  <c r="AD429" i="15"/>
  <c r="Y429" i="15"/>
  <c r="V429" i="15"/>
  <c r="T429" i="15"/>
  <c r="AE429" i="15" s="1"/>
  <c r="AM428" i="15"/>
  <c r="AK428" i="15"/>
  <c r="AH428" i="15"/>
  <c r="AI428" i="15" s="1"/>
  <c r="AF428" i="15"/>
  <c r="AG428" i="15" s="1"/>
  <c r="AE428" i="15"/>
  <c r="Y428" i="15"/>
  <c r="V428" i="15"/>
  <c r="T428" i="15"/>
  <c r="AD428" i="15" s="1"/>
  <c r="AM427" i="15"/>
  <c r="AK427" i="15"/>
  <c r="AH427" i="15"/>
  <c r="AI427" i="15" s="1"/>
  <c r="AF427" i="15"/>
  <c r="AG427" i="15" s="1"/>
  <c r="AD427" i="15"/>
  <c r="Y427" i="15"/>
  <c r="V427" i="15"/>
  <c r="T427" i="15"/>
  <c r="AE427" i="15" s="1"/>
  <c r="AM426" i="15"/>
  <c r="AK426" i="15"/>
  <c r="AF426" i="15"/>
  <c r="AG426" i="15" s="1"/>
  <c r="Y426" i="15"/>
  <c r="V426" i="15"/>
  <c r="T426" i="15"/>
  <c r="AE426" i="15" s="1"/>
  <c r="AM425" i="15"/>
  <c r="AK425" i="15"/>
  <c r="AF425" i="15"/>
  <c r="AG425" i="15" s="1"/>
  <c r="AE425" i="15"/>
  <c r="Y425" i="15"/>
  <c r="V425" i="15"/>
  <c r="T425" i="15"/>
  <c r="AM424" i="15"/>
  <c r="AK424" i="15"/>
  <c r="AH424" i="15"/>
  <c r="AI424" i="15" s="1"/>
  <c r="AF424" i="15"/>
  <c r="AG424" i="15" s="1"/>
  <c r="AD424" i="15"/>
  <c r="Y424" i="15"/>
  <c r="V424" i="15"/>
  <c r="T424" i="15"/>
  <c r="AE424" i="15" s="1"/>
  <c r="AM423" i="15"/>
  <c r="AK423" i="15"/>
  <c r="AF423" i="15"/>
  <c r="AG423" i="15" s="1"/>
  <c r="Y423" i="15"/>
  <c r="V423" i="15"/>
  <c r="T423" i="15"/>
  <c r="AM422" i="15"/>
  <c r="AK422" i="15"/>
  <c r="AF422" i="15"/>
  <c r="AG422" i="15" s="1"/>
  <c r="Y422" i="15"/>
  <c r="V422" i="15"/>
  <c r="T422" i="15"/>
  <c r="AM421" i="15"/>
  <c r="AK421" i="15"/>
  <c r="AF421" i="15"/>
  <c r="AG421" i="15" s="1"/>
  <c r="AE421" i="15"/>
  <c r="Y421" i="15"/>
  <c r="V421" i="15"/>
  <c r="T421" i="15"/>
  <c r="AM420" i="15"/>
  <c r="AK420" i="15"/>
  <c r="AH420" i="15"/>
  <c r="AI420" i="15" s="1"/>
  <c r="AF420" i="15"/>
  <c r="AG420" i="15" s="1"/>
  <c r="AD420" i="15"/>
  <c r="Y420" i="15"/>
  <c r="V420" i="15"/>
  <c r="T420" i="15"/>
  <c r="AE420" i="15" s="1"/>
  <c r="AM419" i="15"/>
  <c r="AK419" i="15"/>
  <c r="AF419" i="15"/>
  <c r="AG419" i="15" s="1"/>
  <c r="Y419" i="15"/>
  <c r="V419" i="15"/>
  <c r="T419" i="15"/>
  <c r="AM418" i="15"/>
  <c r="AK418" i="15"/>
  <c r="AF418" i="15"/>
  <c r="AG418" i="15" s="1"/>
  <c r="Y418" i="15"/>
  <c r="V418" i="15"/>
  <c r="T418" i="15"/>
  <c r="AM417" i="15"/>
  <c r="AK417" i="15"/>
  <c r="AH417" i="15"/>
  <c r="AI417" i="15" s="1"/>
  <c r="AF417" i="15"/>
  <c r="AG417" i="15" s="1"/>
  <c r="AD417" i="15"/>
  <c r="Y417" i="15"/>
  <c r="V417" i="15"/>
  <c r="T417" i="15"/>
  <c r="AE417" i="15" s="1"/>
  <c r="AM416" i="15"/>
  <c r="AK416" i="15"/>
  <c r="AF416" i="15"/>
  <c r="AG416" i="15" s="1"/>
  <c r="Y416" i="15"/>
  <c r="V416" i="15"/>
  <c r="T416" i="15"/>
  <c r="AH416" i="15" s="1"/>
  <c r="AI416" i="15" s="1"/>
  <c r="AM415" i="15"/>
  <c r="AK415" i="15"/>
  <c r="AF415" i="15"/>
  <c r="AG415" i="15" s="1"/>
  <c r="AD415" i="15"/>
  <c r="Y415" i="15"/>
  <c r="V415" i="15"/>
  <c r="T415" i="15"/>
  <c r="AH415" i="15" s="1"/>
  <c r="AI415" i="15" s="1"/>
  <c r="AM414" i="15"/>
  <c r="AK414" i="15"/>
  <c r="AF414" i="15"/>
  <c r="AG414" i="15" s="1"/>
  <c r="AD414" i="15"/>
  <c r="Y414" i="15"/>
  <c r="V414" i="15"/>
  <c r="T414" i="15"/>
  <c r="AH414" i="15" s="1"/>
  <c r="AI414" i="15" s="1"/>
  <c r="AM413" i="15"/>
  <c r="AK413" i="15"/>
  <c r="AF413" i="15"/>
  <c r="AG413" i="15" s="1"/>
  <c r="Y413" i="15"/>
  <c r="V413" i="15"/>
  <c r="T413" i="15"/>
  <c r="AH413" i="15" s="1"/>
  <c r="AI413" i="15" s="1"/>
  <c r="AM412" i="15"/>
  <c r="AK412" i="15"/>
  <c r="AF412" i="15"/>
  <c r="AG412" i="15" s="1"/>
  <c r="Y412" i="15"/>
  <c r="V412" i="15"/>
  <c r="T412" i="15"/>
  <c r="AH412" i="15" s="1"/>
  <c r="AI412" i="15" s="1"/>
  <c r="AM411" i="15"/>
  <c r="AK411" i="15"/>
  <c r="AF411" i="15"/>
  <c r="AG411" i="15" s="1"/>
  <c r="AE411" i="15"/>
  <c r="Y411" i="15"/>
  <c r="V411" i="15"/>
  <c r="T411" i="15"/>
  <c r="AM410" i="15"/>
  <c r="AK410" i="15"/>
  <c r="AF410" i="15"/>
  <c r="AG410" i="15" s="1"/>
  <c r="Y410" i="15"/>
  <c r="V410" i="15"/>
  <c r="T410" i="15"/>
  <c r="AH410" i="15" s="1"/>
  <c r="AI410" i="15" s="1"/>
  <c r="AM409" i="15"/>
  <c r="AK409" i="15"/>
  <c r="AF409" i="15"/>
  <c r="AG409" i="15" s="1"/>
  <c r="Y409" i="15"/>
  <c r="V409" i="15"/>
  <c r="T409" i="15"/>
  <c r="AH409" i="15" s="1"/>
  <c r="AI409" i="15" s="1"/>
  <c r="AM408" i="15"/>
  <c r="AK408" i="15"/>
  <c r="AH408" i="15"/>
  <c r="AI408" i="15" s="1"/>
  <c r="AF408" i="15"/>
  <c r="AG408" i="15" s="1"/>
  <c r="AD408" i="15"/>
  <c r="AN408" i="15" s="1"/>
  <c r="Y408" i="15"/>
  <c r="V408" i="15"/>
  <c r="T408" i="15"/>
  <c r="AE408" i="15" s="1"/>
  <c r="AM407" i="15"/>
  <c r="AK407" i="15"/>
  <c r="AF407" i="15"/>
  <c r="AG407" i="15" s="1"/>
  <c r="Y407" i="15"/>
  <c r="V407" i="15"/>
  <c r="T407" i="15"/>
  <c r="AM406" i="15"/>
  <c r="AK406" i="15"/>
  <c r="AF406" i="15"/>
  <c r="AG406" i="15" s="1"/>
  <c r="Y406" i="15"/>
  <c r="V406" i="15"/>
  <c r="T406" i="15"/>
  <c r="AE406" i="15" s="1"/>
  <c r="AM405" i="15"/>
  <c r="AK405" i="15"/>
  <c r="AF405" i="15"/>
  <c r="AG405" i="15" s="1"/>
  <c r="AD405" i="15"/>
  <c r="Y405" i="15"/>
  <c r="V405" i="15"/>
  <c r="T405" i="15"/>
  <c r="AH405" i="15" s="1"/>
  <c r="AI405" i="15" s="1"/>
  <c r="AM404" i="15"/>
  <c r="AK404" i="15"/>
  <c r="AF404" i="15"/>
  <c r="AG404" i="15" s="1"/>
  <c r="AD404" i="15"/>
  <c r="Y404" i="15"/>
  <c r="V404" i="15"/>
  <c r="T404" i="15"/>
  <c r="AH404" i="15" s="1"/>
  <c r="AI404" i="15" s="1"/>
  <c r="AM403" i="15"/>
  <c r="AK403" i="15"/>
  <c r="AF403" i="15"/>
  <c r="AG403" i="15" s="1"/>
  <c r="Y403" i="15"/>
  <c r="V403" i="15"/>
  <c r="T403" i="15"/>
  <c r="AH403" i="15" s="1"/>
  <c r="AI403" i="15" s="1"/>
  <c r="AM402" i="15"/>
  <c r="AK402" i="15"/>
  <c r="AF402" i="15"/>
  <c r="AG402" i="15" s="1"/>
  <c r="Y402" i="15"/>
  <c r="V402" i="15"/>
  <c r="T402" i="15"/>
  <c r="AH402" i="15" s="1"/>
  <c r="AI402" i="15" s="1"/>
  <c r="AM401" i="15"/>
  <c r="AK401" i="15"/>
  <c r="AF401" i="15"/>
  <c r="AG401" i="15" s="1"/>
  <c r="AD401" i="15"/>
  <c r="Y401" i="15"/>
  <c r="V401" i="15"/>
  <c r="T401" i="15"/>
  <c r="AH401" i="15" s="1"/>
  <c r="AI401" i="15" s="1"/>
  <c r="AM400" i="15"/>
  <c r="AK400" i="15"/>
  <c r="AH400" i="15"/>
  <c r="AI400" i="15" s="1"/>
  <c r="AF400" i="15"/>
  <c r="AG400" i="15" s="1"/>
  <c r="AE400" i="15"/>
  <c r="Y400" i="15"/>
  <c r="V400" i="15"/>
  <c r="T400" i="15"/>
  <c r="AD400" i="15" s="1"/>
  <c r="AM399" i="15"/>
  <c r="AK399" i="15"/>
  <c r="AF399" i="15"/>
  <c r="AG399" i="15" s="1"/>
  <c r="Y399" i="15"/>
  <c r="V399" i="15"/>
  <c r="T399" i="15"/>
  <c r="AH399" i="15" s="1"/>
  <c r="AI399" i="15" s="1"/>
  <c r="AM398" i="15"/>
  <c r="AK398" i="15"/>
  <c r="AH398" i="15"/>
  <c r="AI398" i="15" s="1"/>
  <c r="AF398" i="15"/>
  <c r="AG398" i="15" s="1"/>
  <c r="AE398" i="15"/>
  <c r="Y398" i="15"/>
  <c r="V398" i="15"/>
  <c r="T398" i="15"/>
  <c r="AD398" i="15" s="1"/>
  <c r="AM397" i="15"/>
  <c r="AK397" i="15"/>
  <c r="AH397" i="15"/>
  <c r="AI397" i="15" s="1"/>
  <c r="AF397" i="15"/>
  <c r="AG397" i="15" s="1"/>
  <c r="Y397" i="15"/>
  <c r="V397" i="15"/>
  <c r="T397" i="15"/>
  <c r="AD397" i="15" s="1"/>
  <c r="AM396" i="15"/>
  <c r="AK396" i="15"/>
  <c r="AF396" i="15"/>
  <c r="AG396" i="15" s="1"/>
  <c r="Y396" i="15"/>
  <c r="V396" i="15"/>
  <c r="T396" i="15"/>
  <c r="AH396" i="15" s="1"/>
  <c r="AI396" i="15" s="1"/>
  <c r="AM395" i="15"/>
  <c r="AK395" i="15"/>
  <c r="AF395" i="15"/>
  <c r="AG395" i="15" s="1"/>
  <c r="AE395" i="15"/>
  <c r="Y395" i="15"/>
  <c r="V395" i="15"/>
  <c r="T395" i="15"/>
  <c r="AM394" i="15"/>
  <c r="AK394" i="15"/>
  <c r="AF394" i="15"/>
  <c r="AG394" i="15" s="1"/>
  <c r="Y394" i="15"/>
  <c r="V394" i="15"/>
  <c r="T394" i="15"/>
  <c r="AD394" i="15" s="1"/>
  <c r="AM393" i="15"/>
  <c r="AK393" i="15"/>
  <c r="AF393" i="15"/>
  <c r="AG393" i="15" s="1"/>
  <c r="Y393" i="15"/>
  <c r="V393" i="15"/>
  <c r="T393" i="15"/>
  <c r="AH393" i="15" s="1"/>
  <c r="AI393" i="15" s="1"/>
  <c r="AM392" i="15"/>
  <c r="AK392" i="15"/>
  <c r="AF392" i="15"/>
  <c r="AG392" i="15" s="1"/>
  <c r="Y392" i="15"/>
  <c r="V392" i="15"/>
  <c r="T392" i="15"/>
  <c r="AH392" i="15" s="1"/>
  <c r="AI392" i="15" s="1"/>
  <c r="AM391" i="15"/>
  <c r="AK391" i="15"/>
  <c r="AF391" i="15"/>
  <c r="AG391" i="15" s="1"/>
  <c r="Y391" i="15"/>
  <c r="V391" i="15"/>
  <c r="T391" i="15"/>
  <c r="AD391" i="15" s="1"/>
  <c r="AM390" i="15"/>
  <c r="AK390" i="15"/>
  <c r="AF390" i="15"/>
  <c r="AG390" i="15" s="1"/>
  <c r="AE390" i="15"/>
  <c r="Y390" i="15"/>
  <c r="V390" i="15"/>
  <c r="T390" i="15"/>
  <c r="AM389" i="15"/>
  <c r="AK389" i="15"/>
  <c r="AH389" i="15"/>
  <c r="AI389" i="15" s="1"/>
  <c r="AF389" i="15"/>
  <c r="AG389" i="15" s="1"/>
  <c r="AD389" i="15"/>
  <c r="Y389" i="15"/>
  <c r="V389" i="15"/>
  <c r="T389" i="15"/>
  <c r="AE389" i="15" s="1"/>
  <c r="AM388" i="15"/>
  <c r="AK388" i="15"/>
  <c r="AF388" i="15"/>
  <c r="AG388" i="15" s="1"/>
  <c r="Y388" i="15"/>
  <c r="V388" i="15"/>
  <c r="T388" i="15"/>
  <c r="AM387" i="15"/>
  <c r="AK387" i="15"/>
  <c r="AF387" i="15"/>
  <c r="AG387" i="15" s="1"/>
  <c r="Y387" i="15"/>
  <c r="V387" i="15"/>
  <c r="T387" i="15"/>
  <c r="AM386" i="15"/>
  <c r="AK386" i="15"/>
  <c r="AH386" i="15"/>
  <c r="AI386" i="15" s="1"/>
  <c r="AF386" i="15"/>
  <c r="AG386" i="15" s="1"/>
  <c r="AD386" i="15"/>
  <c r="Y386" i="15"/>
  <c r="V386" i="15"/>
  <c r="T386" i="15"/>
  <c r="AE386" i="15" s="1"/>
  <c r="AM385" i="15"/>
  <c r="AK385" i="15"/>
  <c r="AF385" i="15"/>
  <c r="AG385" i="15" s="1"/>
  <c r="Y385" i="15"/>
  <c r="V385" i="15"/>
  <c r="T385" i="15"/>
  <c r="AM384" i="15"/>
  <c r="AK384" i="15"/>
  <c r="AH384" i="15"/>
  <c r="AI384" i="15" s="1"/>
  <c r="AF384" i="15"/>
  <c r="AG384" i="15" s="1"/>
  <c r="AD384" i="15"/>
  <c r="Y384" i="15"/>
  <c r="V384" i="15"/>
  <c r="T384" i="15"/>
  <c r="AE384" i="15" s="1"/>
  <c r="AM383" i="15"/>
  <c r="AK383" i="15"/>
  <c r="AF383" i="15"/>
  <c r="AG383" i="15" s="1"/>
  <c r="AD383" i="15"/>
  <c r="Y383" i="15"/>
  <c r="V383" i="15"/>
  <c r="T383" i="15"/>
  <c r="AH383" i="15" s="1"/>
  <c r="AI383" i="15" s="1"/>
  <c r="AM382" i="15"/>
  <c r="AK382" i="15"/>
  <c r="AF382" i="15"/>
  <c r="AG382" i="15" s="1"/>
  <c r="Y382" i="15"/>
  <c r="V382" i="15"/>
  <c r="T382" i="15"/>
  <c r="AH382" i="15" s="1"/>
  <c r="AI382" i="15" s="1"/>
  <c r="AM381" i="15"/>
  <c r="AK381" i="15"/>
  <c r="AF381" i="15"/>
  <c r="AG381" i="15" s="1"/>
  <c r="Y381" i="15"/>
  <c r="V381" i="15"/>
  <c r="T381" i="15"/>
  <c r="AM380" i="15"/>
  <c r="AK380" i="15"/>
  <c r="AF380" i="15"/>
  <c r="AG380" i="15" s="1"/>
  <c r="AE380" i="15"/>
  <c r="Y380" i="15"/>
  <c r="V380" i="15"/>
  <c r="T380" i="15"/>
  <c r="AM379" i="15"/>
  <c r="AK379" i="15"/>
  <c r="AH379" i="15"/>
  <c r="AI379" i="15" s="1"/>
  <c r="AF379" i="15"/>
  <c r="AG379" i="15" s="1"/>
  <c r="AD379" i="15"/>
  <c r="Y379" i="15"/>
  <c r="V379" i="15"/>
  <c r="T379" i="15"/>
  <c r="AE379" i="15" s="1"/>
  <c r="AM378" i="15"/>
  <c r="AK378" i="15"/>
  <c r="AH378" i="15"/>
  <c r="AI378" i="15" s="1"/>
  <c r="AF378" i="15"/>
  <c r="AG378" i="15" s="1"/>
  <c r="Y378" i="15"/>
  <c r="V378" i="15"/>
  <c r="T378" i="15"/>
  <c r="AD378" i="15" s="1"/>
  <c r="AM377" i="15"/>
  <c r="AK377" i="15"/>
  <c r="AF377" i="15"/>
  <c r="AG377" i="15" s="1"/>
  <c r="Y377" i="15"/>
  <c r="V377" i="15"/>
  <c r="T377" i="15"/>
  <c r="AH377" i="15" s="1"/>
  <c r="AI377" i="15" s="1"/>
  <c r="AM376" i="15"/>
  <c r="AK376" i="15"/>
  <c r="AF376" i="15"/>
  <c r="AG376" i="15" s="1"/>
  <c r="Y376" i="15"/>
  <c r="V376" i="15"/>
  <c r="T376" i="15"/>
  <c r="AH376" i="15" s="1"/>
  <c r="AI376" i="15" s="1"/>
  <c r="AM375" i="15"/>
  <c r="AK375" i="15"/>
  <c r="AF375" i="15"/>
  <c r="AG375" i="15" s="1"/>
  <c r="AD375" i="15"/>
  <c r="Y375" i="15"/>
  <c r="V375" i="15"/>
  <c r="T375" i="15"/>
  <c r="AH375" i="15" s="1"/>
  <c r="AI375" i="15" s="1"/>
  <c r="AM374" i="15"/>
  <c r="AK374" i="15"/>
  <c r="AF374" i="15"/>
  <c r="AG374" i="15" s="1"/>
  <c r="Y374" i="15"/>
  <c r="V374" i="15"/>
  <c r="T374" i="15"/>
  <c r="AH374" i="15" s="1"/>
  <c r="AI374" i="15" s="1"/>
  <c r="AM373" i="15"/>
  <c r="AK373" i="15"/>
  <c r="AH373" i="15"/>
  <c r="AI373" i="15" s="1"/>
  <c r="AF373" i="15"/>
  <c r="AG373" i="15" s="1"/>
  <c r="AD373" i="15"/>
  <c r="Y373" i="15"/>
  <c r="V373" i="15"/>
  <c r="T373" i="15"/>
  <c r="AE373" i="15" s="1"/>
  <c r="AM372" i="15"/>
  <c r="AK372" i="15"/>
  <c r="AF372" i="15"/>
  <c r="AG372" i="15" s="1"/>
  <c r="Y372" i="15"/>
  <c r="V372" i="15"/>
  <c r="T372" i="15"/>
  <c r="AE372" i="15" s="1"/>
  <c r="AM371" i="15"/>
  <c r="AK371" i="15"/>
  <c r="AF371" i="15"/>
  <c r="AG371" i="15" s="1"/>
  <c r="Y371" i="15"/>
  <c r="V371" i="15"/>
  <c r="T371" i="15"/>
  <c r="AH371" i="15" s="1"/>
  <c r="AI371" i="15" s="1"/>
  <c r="AM370" i="15"/>
  <c r="AK370" i="15"/>
  <c r="AF370" i="15"/>
  <c r="AG370" i="15" s="1"/>
  <c r="AE370" i="15"/>
  <c r="Y370" i="15"/>
  <c r="V370" i="15"/>
  <c r="T370" i="15"/>
  <c r="AM369" i="15"/>
  <c r="AK369" i="15"/>
  <c r="AF369" i="15"/>
  <c r="AG369" i="15" s="1"/>
  <c r="Y369" i="15"/>
  <c r="V369" i="15"/>
  <c r="T369" i="15"/>
  <c r="AE369" i="15" s="1"/>
  <c r="AM368" i="15"/>
  <c r="AK368" i="15"/>
  <c r="AF368" i="15"/>
  <c r="AG368" i="15" s="1"/>
  <c r="Y368" i="15"/>
  <c r="V368" i="15"/>
  <c r="T368" i="15"/>
  <c r="AH368" i="15" s="1"/>
  <c r="AI368" i="15" s="1"/>
  <c r="AM367" i="15"/>
  <c r="AK367" i="15"/>
  <c r="AF367" i="15"/>
  <c r="AG367" i="15" s="1"/>
  <c r="AD367" i="15"/>
  <c r="Y367" i="15"/>
  <c r="V367" i="15"/>
  <c r="T367" i="15"/>
  <c r="AH367" i="15" s="1"/>
  <c r="AI367" i="15" s="1"/>
  <c r="AM366" i="15"/>
  <c r="AK366" i="15"/>
  <c r="AF366" i="15"/>
  <c r="AG366" i="15" s="1"/>
  <c r="AD366" i="15"/>
  <c r="Y366" i="15"/>
  <c r="V366" i="15"/>
  <c r="T366" i="15"/>
  <c r="AH366" i="15" s="1"/>
  <c r="AI366" i="15" s="1"/>
  <c r="AM365" i="15"/>
  <c r="AK365" i="15"/>
  <c r="AF365" i="15"/>
  <c r="AG365" i="15" s="1"/>
  <c r="Y365" i="15"/>
  <c r="V365" i="15"/>
  <c r="T365" i="15"/>
  <c r="AM364" i="15"/>
  <c r="AK364" i="15"/>
  <c r="AH364" i="15"/>
  <c r="AI364" i="15" s="1"/>
  <c r="AF364" i="15"/>
  <c r="AG364" i="15" s="1"/>
  <c r="AD364" i="15"/>
  <c r="Y364" i="15"/>
  <c r="V364" i="15"/>
  <c r="T364" i="15"/>
  <c r="AE364" i="15" s="1"/>
  <c r="AM363" i="15"/>
  <c r="AK363" i="15"/>
  <c r="AF363" i="15"/>
  <c r="AG363" i="15" s="1"/>
  <c r="AD363" i="15"/>
  <c r="Y363" i="15"/>
  <c r="V363" i="15"/>
  <c r="T363" i="15"/>
  <c r="AH363" i="15" s="1"/>
  <c r="AI363" i="15" s="1"/>
  <c r="AM362" i="15"/>
  <c r="AK362" i="15"/>
  <c r="AF362" i="15"/>
  <c r="AG362" i="15" s="1"/>
  <c r="Y362" i="15"/>
  <c r="V362" i="15"/>
  <c r="T362" i="15"/>
  <c r="AM361" i="15"/>
  <c r="AK361" i="15"/>
  <c r="AF361" i="15"/>
  <c r="AG361" i="15" s="1"/>
  <c r="Y361" i="15"/>
  <c r="V361" i="15"/>
  <c r="T361" i="15"/>
  <c r="AH361" i="15" s="1"/>
  <c r="AI361" i="15" s="1"/>
  <c r="AM360" i="15"/>
  <c r="AK360" i="15"/>
  <c r="AF360" i="15"/>
  <c r="AG360" i="15" s="1"/>
  <c r="AD360" i="15"/>
  <c r="Y360" i="15"/>
  <c r="V360" i="15"/>
  <c r="T360" i="15"/>
  <c r="AH360" i="15" s="1"/>
  <c r="AI360" i="15" s="1"/>
  <c r="AM359" i="15"/>
  <c r="AK359" i="15"/>
  <c r="AF359" i="15"/>
  <c r="AG359" i="15" s="1"/>
  <c r="Y359" i="15"/>
  <c r="V359" i="15"/>
  <c r="T359" i="15"/>
  <c r="AH359" i="15" s="1"/>
  <c r="AI359" i="15" s="1"/>
  <c r="AM358" i="15"/>
  <c r="AK358" i="15"/>
  <c r="AF358" i="15"/>
  <c r="AG358" i="15" s="1"/>
  <c r="Y358" i="15"/>
  <c r="V358" i="15"/>
  <c r="T358" i="15"/>
  <c r="AM357" i="15"/>
  <c r="AK357" i="15"/>
  <c r="AF357" i="15"/>
  <c r="AG357" i="15" s="1"/>
  <c r="Y357" i="15"/>
  <c r="V357" i="15"/>
  <c r="T357" i="15"/>
  <c r="AM356" i="15"/>
  <c r="AK356" i="15"/>
  <c r="AF356" i="15"/>
  <c r="AG356" i="15" s="1"/>
  <c r="AE356" i="15"/>
  <c r="Y356" i="15"/>
  <c r="V356" i="15"/>
  <c r="T356" i="15"/>
  <c r="AH356" i="15" s="1"/>
  <c r="AI356" i="15" s="1"/>
  <c r="AM355" i="15"/>
  <c r="AK355" i="15"/>
  <c r="AF355" i="15"/>
  <c r="AG355" i="15" s="1"/>
  <c r="AD355" i="15"/>
  <c r="Y355" i="15"/>
  <c r="V355" i="15"/>
  <c r="T355" i="15"/>
  <c r="AH355" i="15" s="1"/>
  <c r="AI355" i="15" s="1"/>
  <c r="AM354" i="15"/>
  <c r="AK354" i="15"/>
  <c r="AF354" i="15"/>
  <c r="AG354" i="15" s="1"/>
  <c r="Y354" i="15"/>
  <c r="V354" i="15"/>
  <c r="T354" i="15"/>
  <c r="AH354" i="15" s="1"/>
  <c r="AI354" i="15" s="1"/>
  <c r="AM353" i="15"/>
  <c r="AK353" i="15"/>
  <c r="AF353" i="15"/>
  <c r="AG353" i="15" s="1"/>
  <c r="Y353" i="15"/>
  <c r="V353" i="15"/>
  <c r="T353" i="15"/>
  <c r="AH353" i="15" s="1"/>
  <c r="AI353" i="15" s="1"/>
  <c r="AM352" i="15"/>
  <c r="AK352" i="15"/>
  <c r="AF352" i="15"/>
  <c r="AG352" i="15" s="1"/>
  <c r="Y352" i="15"/>
  <c r="V352" i="15"/>
  <c r="T352" i="15"/>
  <c r="AM351" i="15"/>
  <c r="AK351" i="15"/>
  <c r="AF351" i="15"/>
  <c r="AG351" i="15" s="1"/>
  <c r="Y351" i="15"/>
  <c r="V351" i="15"/>
  <c r="T351" i="15"/>
  <c r="AH351" i="15" s="1"/>
  <c r="AI351" i="15" s="1"/>
  <c r="AM350" i="15"/>
  <c r="AK350" i="15"/>
  <c r="AF350" i="15"/>
  <c r="AG350" i="15" s="1"/>
  <c r="Y350" i="15"/>
  <c r="V350" i="15"/>
  <c r="T350" i="15"/>
  <c r="AH350" i="15" s="1"/>
  <c r="AI350" i="15" s="1"/>
  <c r="AM349" i="15"/>
  <c r="AK349" i="15"/>
  <c r="AF349" i="15"/>
  <c r="AG349" i="15" s="1"/>
  <c r="AE349" i="15"/>
  <c r="Y349" i="15"/>
  <c r="V349" i="15"/>
  <c r="T349" i="15"/>
  <c r="AM348" i="15"/>
  <c r="AK348" i="15"/>
  <c r="AF348" i="15"/>
  <c r="AG348" i="15" s="1"/>
  <c r="Y348" i="15"/>
  <c r="V348" i="15"/>
  <c r="T348" i="15"/>
  <c r="AH348" i="15" s="1"/>
  <c r="AI348" i="15" s="1"/>
  <c r="AM347" i="15"/>
  <c r="AK347" i="15"/>
  <c r="AF347" i="15"/>
  <c r="AG347" i="15" s="1"/>
  <c r="AE347" i="15"/>
  <c r="Y347" i="15"/>
  <c r="V347" i="15"/>
  <c r="T347" i="15"/>
  <c r="AH347" i="15" s="1"/>
  <c r="AI347" i="15" s="1"/>
  <c r="AM346" i="15"/>
  <c r="AK346" i="15"/>
  <c r="AF346" i="15"/>
  <c r="AG346" i="15" s="1"/>
  <c r="AD346" i="15"/>
  <c r="Y346" i="15"/>
  <c r="V346" i="15"/>
  <c r="T346" i="15"/>
  <c r="AH346" i="15" s="1"/>
  <c r="AI346" i="15" s="1"/>
  <c r="AM345" i="15"/>
  <c r="AK345" i="15"/>
  <c r="AH345" i="15"/>
  <c r="AI345" i="15" s="1"/>
  <c r="AF345" i="15"/>
  <c r="AG345" i="15" s="1"/>
  <c r="AE345" i="15"/>
  <c r="Y345" i="15"/>
  <c r="V345" i="15"/>
  <c r="T345" i="15"/>
  <c r="AD345" i="15" s="1"/>
  <c r="AM344" i="15"/>
  <c r="AK344" i="15"/>
  <c r="AF344" i="15"/>
  <c r="AG344" i="15" s="1"/>
  <c r="Y344" i="15"/>
  <c r="V344" i="15"/>
  <c r="T344" i="15"/>
  <c r="AE344" i="15" s="1"/>
  <c r="AM343" i="15"/>
  <c r="AK343" i="15"/>
  <c r="AF343" i="15"/>
  <c r="AG343" i="15" s="1"/>
  <c r="Y343" i="15"/>
  <c r="V343" i="15"/>
  <c r="T343" i="15"/>
  <c r="AE343" i="15" s="1"/>
  <c r="AM342" i="15"/>
  <c r="AK342" i="15"/>
  <c r="AF342" i="15"/>
  <c r="AG342" i="15" s="1"/>
  <c r="Y342" i="15"/>
  <c r="V342" i="15"/>
  <c r="T342" i="15"/>
  <c r="AM341" i="15"/>
  <c r="AK341" i="15"/>
  <c r="AF341" i="15"/>
  <c r="AG341" i="15" s="1"/>
  <c r="AE341" i="15"/>
  <c r="Y341" i="15"/>
  <c r="V341" i="15"/>
  <c r="T341" i="15"/>
  <c r="AD341" i="15" s="1"/>
  <c r="AM340" i="15"/>
  <c r="AK340" i="15"/>
  <c r="AF340" i="15"/>
  <c r="AG340" i="15" s="1"/>
  <c r="Y340" i="15"/>
  <c r="V340" i="15"/>
  <c r="T340" i="15"/>
  <c r="AH340" i="15" s="1"/>
  <c r="AI340" i="15" s="1"/>
  <c r="AM339" i="15"/>
  <c r="AK339" i="15"/>
  <c r="AH339" i="15"/>
  <c r="AI339" i="15" s="1"/>
  <c r="AF339" i="15"/>
  <c r="AG339" i="15" s="1"/>
  <c r="Y339" i="15"/>
  <c r="V339" i="15"/>
  <c r="T339" i="15"/>
  <c r="AD339" i="15" s="1"/>
  <c r="AM338" i="15"/>
  <c r="AK338" i="15"/>
  <c r="AF338" i="15"/>
  <c r="AG338" i="15" s="1"/>
  <c r="Y338" i="15"/>
  <c r="V338" i="15"/>
  <c r="T338" i="15"/>
  <c r="AH338" i="15" s="1"/>
  <c r="AI338" i="15" s="1"/>
  <c r="AM337" i="15"/>
  <c r="AK337" i="15"/>
  <c r="AF337" i="15"/>
  <c r="AG337" i="15" s="1"/>
  <c r="AE337" i="15"/>
  <c r="Y337" i="15"/>
  <c r="V337" i="15"/>
  <c r="T337" i="15"/>
  <c r="AH337" i="15" s="1"/>
  <c r="AI337" i="15" s="1"/>
  <c r="AM336" i="15"/>
  <c r="AK336" i="15"/>
  <c r="AF336" i="15"/>
  <c r="AG336" i="15" s="1"/>
  <c r="AD336" i="15"/>
  <c r="Y336" i="15"/>
  <c r="V336" i="15"/>
  <c r="T336" i="15"/>
  <c r="AH336" i="15" s="1"/>
  <c r="AI336" i="15" s="1"/>
  <c r="AM335" i="15"/>
  <c r="AK335" i="15"/>
  <c r="AF335" i="15"/>
  <c r="AG335" i="15" s="1"/>
  <c r="AD335" i="15"/>
  <c r="Y335" i="15"/>
  <c r="V335" i="15"/>
  <c r="T335" i="15"/>
  <c r="AH335" i="15" s="1"/>
  <c r="AI335" i="15" s="1"/>
  <c r="AM334" i="15"/>
  <c r="AK334" i="15"/>
  <c r="AF334" i="15"/>
  <c r="AG334" i="15" s="1"/>
  <c r="AD334" i="15"/>
  <c r="Y334" i="15"/>
  <c r="V334" i="15"/>
  <c r="T334" i="15"/>
  <c r="AH334" i="15" s="1"/>
  <c r="AI334" i="15" s="1"/>
  <c r="AM333" i="15"/>
  <c r="AK333" i="15"/>
  <c r="AF333" i="15"/>
  <c r="AG333" i="15" s="1"/>
  <c r="AD333" i="15"/>
  <c r="Y333" i="15"/>
  <c r="V333" i="15"/>
  <c r="T333" i="15"/>
  <c r="AH333" i="15" s="1"/>
  <c r="AI333" i="15" s="1"/>
  <c r="AM332" i="15"/>
  <c r="AK332" i="15"/>
  <c r="AH332" i="15"/>
  <c r="AI332" i="15" s="1"/>
  <c r="AF332" i="15"/>
  <c r="AG332" i="15" s="1"/>
  <c r="AE332" i="15"/>
  <c r="Y332" i="15"/>
  <c r="V332" i="15"/>
  <c r="T332" i="15"/>
  <c r="AD332" i="15" s="1"/>
  <c r="AM331" i="15"/>
  <c r="AK331" i="15"/>
  <c r="AF331" i="15"/>
  <c r="AG331" i="15" s="1"/>
  <c r="Y331" i="15"/>
  <c r="V331" i="15"/>
  <c r="T331" i="15"/>
  <c r="AM330" i="15"/>
  <c r="AK330" i="15"/>
  <c r="AF330" i="15"/>
  <c r="AG330" i="15" s="1"/>
  <c r="Y330" i="15"/>
  <c r="V330" i="15"/>
  <c r="T330" i="15"/>
  <c r="AM329" i="15"/>
  <c r="AK329" i="15"/>
  <c r="AF329" i="15"/>
  <c r="AG329" i="15" s="1"/>
  <c r="AE329" i="15"/>
  <c r="Y329" i="15"/>
  <c r="V329" i="15"/>
  <c r="T329" i="15"/>
  <c r="AM328" i="15"/>
  <c r="AK328" i="15"/>
  <c r="AF328" i="15"/>
  <c r="AG328" i="15" s="1"/>
  <c r="Y328" i="15"/>
  <c r="V328" i="15"/>
  <c r="T328" i="15"/>
  <c r="AH328" i="15" s="1"/>
  <c r="AI328" i="15" s="1"/>
  <c r="AM327" i="15"/>
  <c r="AK327" i="15"/>
  <c r="AF327" i="15"/>
  <c r="AG327" i="15" s="1"/>
  <c r="AD327" i="15"/>
  <c r="Y327" i="15"/>
  <c r="V327" i="15"/>
  <c r="T327" i="15"/>
  <c r="AH327" i="15" s="1"/>
  <c r="AI327" i="15" s="1"/>
  <c r="AM326" i="15"/>
  <c r="AK326" i="15"/>
  <c r="AF326" i="15"/>
  <c r="AG326" i="15" s="1"/>
  <c r="Y326" i="15"/>
  <c r="V326" i="15"/>
  <c r="T326" i="15"/>
  <c r="AH326" i="15" s="1"/>
  <c r="AI326" i="15" s="1"/>
  <c r="AM325" i="15"/>
  <c r="AK325" i="15"/>
  <c r="AF325" i="15"/>
  <c r="AG325" i="15" s="1"/>
  <c r="Y325" i="15"/>
  <c r="V325" i="15"/>
  <c r="T325" i="15"/>
  <c r="AH325" i="15" s="1"/>
  <c r="AI325" i="15" s="1"/>
  <c r="AM324" i="15"/>
  <c r="AK324" i="15"/>
  <c r="AF324" i="15"/>
  <c r="AG324" i="15" s="1"/>
  <c r="AD324" i="15"/>
  <c r="Y324" i="15"/>
  <c r="V324" i="15"/>
  <c r="T324" i="15"/>
  <c r="AH324" i="15" s="1"/>
  <c r="AI324" i="15" s="1"/>
  <c r="AM323" i="15"/>
  <c r="AK323" i="15"/>
  <c r="AF323" i="15"/>
  <c r="AG323" i="15" s="1"/>
  <c r="Y323" i="15"/>
  <c r="V323" i="15"/>
  <c r="T323" i="15"/>
  <c r="AM322" i="15"/>
  <c r="AK322" i="15"/>
  <c r="AF322" i="15"/>
  <c r="AG322" i="15" s="1"/>
  <c r="Y322" i="15"/>
  <c r="V322" i="15"/>
  <c r="T322" i="15"/>
  <c r="AH322" i="15" s="1"/>
  <c r="AI322" i="15" s="1"/>
  <c r="AM321" i="15"/>
  <c r="AK321" i="15"/>
  <c r="AF321" i="15"/>
  <c r="AG321" i="15" s="1"/>
  <c r="AE321" i="15"/>
  <c r="Y321" i="15"/>
  <c r="V321" i="15"/>
  <c r="T321" i="15"/>
  <c r="AM320" i="15"/>
  <c r="AK320" i="15"/>
  <c r="AF320" i="15"/>
  <c r="AG320" i="15" s="1"/>
  <c r="Y320" i="15"/>
  <c r="V320" i="15"/>
  <c r="T320" i="15"/>
  <c r="AH320" i="15" s="1"/>
  <c r="AI320" i="15" s="1"/>
  <c r="AM319" i="15"/>
  <c r="AK319" i="15"/>
  <c r="AF319" i="15"/>
  <c r="AG319" i="15" s="1"/>
  <c r="AD319" i="15"/>
  <c r="Y319" i="15"/>
  <c r="V319" i="15"/>
  <c r="T319" i="15"/>
  <c r="AH319" i="15" s="1"/>
  <c r="AI319" i="15" s="1"/>
  <c r="AM318" i="15"/>
  <c r="AK318" i="15"/>
  <c r="AF318" i="15"/>
  <c r="AG318" i="15" s="1"/>
  <c r="AD318" i="15"/>
  <c r="Y318" i="15"/>
  <c r="V318" i="15"/>
  <c r="T318" i="15"/>
  <c r="AH318" i="15" s="1"/>
  <c r="AI318" i="15" s="1"/>
  <c r="AM317" i="15"/>
  <c r="AK317" i="15"/>
  <c r="AF317" i="15"/>
  <c r="AG317" i="15" s="1"/>
  <c r="Y317" i="15"/>
  <c r="V317" i="15"/>
  <c r="T317" i="15"/>
  <c r="AH317" i="15" s="1"/>
  <c r="AI317" i="15" s="1"/>
  <c r="AM316" i="15"/>
  <c r="AK316" i="15"/>
  <c r="AH316" i="15"/>
  <c r="AI316" i="15" s="1"/>
  <c r="AF316" i="15"/>
  <c r="AG316" i="15" s="1"/>
  <c r="AE316" i="15"/>
  <c r="Y316" i="15"/>
  <c r="V316" i="15"/>
  <c r="T316" i="15"/>
  <c r="AD316" i="15" s="1"/>
  <c r="AM315" i="15"/>
  <c r="AK315" i="15"/>
  <c r="AF315" i="15"/>
  <c r="AG315" i="15" s="1"/>
  <c r="Y315" i="15"/>
  <c r="V315" i="15"/>
  <c r="T315" i="15"/>
  <c r="AH315" i="15" s="1"/>
  <c r="AI315" i="15" s="1"/>
  <c r="AM314" i="15"/>
  <c r="AK314" i="15"/>
  <c r="AF314" i="15"/>
  <c r="AG314" i="15" s="1"/>
  <c r="Y314" i="15"/>
  <c r="V314" i="15"/>
  <c r="T314" i="15"/>
  <c r="AE314" i="15" s="1"/>
  <c r="AM313" i="15"/>
  <c r="AK313" i="15"/>
  <c r="AF313" i="15"/>
  <c r="AG313" i="15" s="1"/>
  <c r="Y313" i="15"/>
  <c r="V313" i="15"/>
  <c r="T313" i="15"/>
  <c r="AM312" i="15"/>
  <c r="AK312" i="15"/>
  <c r="AF312" i="15"/>
  <c r="AG312" i="15" s="1"/>
  <c r="Y312" i="15"/>
  <c r="V312" i="15"/>
  <c r="T312" i="15"/>
  <c r="AH312" i="15" s="1"/>
  <c r="AI312" i="15" s="1"/>
  <c r="AM311" i="15"/>
  <c r="AK311" i="15"/>
  <c r="AF311" i="15"/>
  <c r="AG311" i="15" s="1"/>
  <c r="AE311" i="15"/>
  <c r="Y311" i="15"/>
  <c r="V311" i="15"/>
  <c r="T311" i="15"/>
  <c r="AH311" i="15" s="1"/>
  <c r="AI311" i="15" s="1"/>
  <c r="AM310" i="15"/>
  <c r="AK310" i="15"/>
  <c r="AF310" i="15"/>
  <c r="AG310" i="15" s="1"/>
  <c r="AD310" i="15"/>
  <c r="Y310" i="15"/>
  <c r="V310" i="15"/>
  <c r="T310" i="15"/>
  <c r="AH310" i="15" s="1"/>
  <c r="AI310" i="15" s="1"/>
  <c r="AM309" i="15"/>
  <c r="AK309" i="15"/>
  <c r="AF309" i="15"/>
  <c r="AG309" i="15" s="1"/>
  <c r="Y309" i="15"/>
  <c r="V309" i="15"/>
  <c r="T309" i="15"/>
  <c r="AM308" i="15"/>
  <c r="AK308" i="15"/>
  <c r="AF308" i="15"/>
  <c r="AG308" i="15" s="1"/>
  <c r="AE308" i="15"/>
  <c r="Y308" i="15"/>
  <c r="V308" i="15"/>
  <c r="T308" i="15"/>
  <c r="AM307" i="15"/>
  <c r="AK307" i="15"/>
  <c r="AF307" i="15"/>
  <c r="AG307" i="15" s="1"/>
  <c r="AE307" i="15"/>
  <c r="Y307" i="15"/>
  <c r="V307" i="15"/>
  <c r="T307" i="15"/>
  <c r="AM306" i="15"/>
  <c r="AK306" i="15"/>
  <c r="AF306" i="15"/>
  <c r="AG306" i="15" s="1"/>
  <c r="AE306" i="15"/>
  <c r="Y306" i="15"/>
  <c r="V306" i="15"/>
  <c r="T306" i="15"/>
  <c r="AH306" i="15" s="1"/>
  <c r="AI306" i="15" s="1"/>
  <c r="AM305" i="15"/>
  <c r="AK305" i="15"/>
  <c r="AF305" i="15"/>
  <c r="AG305" i="15" s="1"/>
  <c r="Y305" i="15"/>
  <c r="V305" i="15"/>
  <c r="T305" i="15"/>
  <c r="AE305" i="15" s="1"/>
  <c r="AM304" i="15"/>
  <c r="AK304" i="15"/>
  <c r="AF304" i="15"/>
  <c r="AG304" i="15" s="1"/>
  <c r="AE304" i="15"/>
  <c r="Y304" i="15"/>
  <c r="V304" i="15"/>
  <c r="T304" i="15"/>
  <c r="AM303" i="15"/>
  <c r="AK303" i="15"/>
  <c r="AF303" i="15"/>
  <c r="AG303" i="15" s="1"/>
  <c r="AD303" i="15"/>
  <c r="Y303" i="15"/>
  <c r="V303" i="15"/>
  <c r="T303" i="15"/>
  <c r="AH303" i="15" s="1"/>
  <c r="AI303" i="15" s="1"/>
  <c r="AM302" i="15"/>
  <c r="AK302" i="15"/>
  <c r="AF302" i="15"/>
  <c r="AG302" i="15" s="1"/>
  <c r="AE302" i="15"/>
  <c r="Y302" i="15"/>
  <c r="V302" i="15"/>
  <c r="T302" i="15"/>
  <c r="AM301" i="15"/>
  <c r="AK301" i="15"/>
  <c r="AF301" i="15"/>
  <c r="AG301" i="15" s="1"/>
  <c r="Y301" i="15"/>
  <c r="V301" i="15"/>
  <c r="T301" i="15"/>
  <c r="AE301" i="15" s="1"/>
  <c r="AM300" i="15"/>
  <c r="AK300" i="15"/>
  <c r="AF300" i="15"/>
  <c r="AG300" i="15" s="1"/>
  <c r="Y300" i="15"/>
  <c r="V300" i="15"/>
  <c r="T300" i="15"/>
  <c r="AH300" i="15" s="1"/>
  <c r="AI300" i="15" s="1"/>
  <c r="AM299" i="15"/>
  <c r="AK299" i="15"/>
  <c r="AF299" i="15"/>
  <c r="AG299" i="15" s="1"/>
  <c r="AE299" i="15"/>
  <c r="Y299" i="15"/>
  <c r="V299" i="15"/>
  <c r="T299" i="15"/>
  <c r="AM298" i="15"/>
  <c r="AK298" i="15"/>
  <c r="AF298" i="15"/>
  <c r="AG298" i="15" s="1"/>
  <c r="Y298" i="15"/>
  <c r="V298" i="15"/>
  <c r="T298" i="15"/>
  <c r="AH298" i="15" s="1"/>
  <c r="AI298" i="15" s="1"/>
  <c r="AM297" i="15"/>
  <c r="AK297" i="15"/>
  <c r="AF297" i="15"/>
  <c r="AG297" i="15" s="1"/>
  <c r="Y297" i="15"/>
  <c r="V297" i="15"/>
  <c r="T297" i="15"/>
  <c r="AH297" i="15" s="1"/>
  <c r="AI297" i="15" s="1"/>
  <c r="AM296" i="15"/>
  <c r="AK296" i="15"/>
  <c r="AF296" i="15"/>
  <c r="AG296" i="15" s="1"/>
  <c r="Y296" i="15"/>
  <c r="V296" i="15"/>
  <c r="T296" i="15"/>
  <c r="AM295" i="15"/>
  <c r="AK295" i="15"/>
  <c r="AF295" i="15"/>
  <c r="AG295" i="15" s="1"/>
  <c r="Y295" i="15"/>
  <c r="V295" i="15"/>
  <c r="T295" i="15"/>
  <c r="AH295" i="15" s="1"/>
  <c r="AI295" i="15" s="1"/>
  <c r="AM294" i="15"/>
  <c r="AK294" i="15"/>
  <c r="AF294" i="15"/>
  <c r="AG294" i="15" s="1"/>
  <c r="Y294" i="15"/>
  <c r="V294" i="15"/>
  <c r="T294" i="15"/>
  <c r="AH294" i="15" s="1"/>
  <c r="AI294" i="15" s="1"/>
  <c r="AM293" i="15"/>
  <c r="AK293" i="15"/>
  <c r="AF293" i="15"/>
  <c r="AG293" i="15" s="1"/>
  <c r="AE293" i="15"/>
  <c r="Y293" i="15"/>
  <c r="V293" i="15"/>
  <c r="T293" i="15"/>
  <c r="AM292" i="15"/>
  <c r="AK292" i="15"/>
  <c r="AH292" i="15"/>
  <c r="AI292" i="15" s="1"/>
  <c r="AF292" i="15"/>
  <c r="AG292" i="15" s="1"/>
  <c r="AD292" i="15"/>
  <c r="Y292" i="15"/>
  <c r="V292" i="15"/>
  <c r="T292" i="15"/>
  <c r="AE292" i="15" s="1"/>
  <c r="AM291" i="15"/>
  <c r="AK291" i="15"/>
  <c r="AF291" i="15"/>
  <c r="AG291" i="15" s="1"/>
  <c r="Y291" i="15"/>
  <c r="V291" i="15"/>
  <c r="T291" i="15"/>
  <c r="AH291" i="15" s="1"/>
  <c r="AI291" i="15" s="1"/>
  <c r="AM290" i="15"/>
  <c r="AK290" i="15"/>
  <c r="AF290" i="15"/>
  <c r="AG290" i="15" s="1"/>
  <c r="AD290" i="15"/>
  <c r="Y290" i="15"/>
  <c r="V290" i="15"/>
  <c r="T290" i="15"/>
  <c r="AH290" i="15" s="1"/>
  <c r="AI290" i="15" s="1"/>
  <c r="AM289" i="15"/>
  <c r="AK289" i="15"/>
  <c r="AF289" i="15"/>
  <c r="AG289" i="15" s="1"/>
  <c r="Y289" i="15"/>
  <c r="V289" i="15"/>
  <c r="T289" i="15"/>
  <c r="AH289" i="15" s="1"/>
  <c r="AI289" i="15" s="1"/>
  <c r="AM288" i="15"/>
  <c r="AK288" i="15"/>
  <c r="AH288" i="15"/>
  <c r="AI288" i="15" s="1"/>
  <c r="AF288" i="15"/>
  <c r="AG288" i="15" s="1"/>
  <c r="AE288" i="15"/>
  <c r="Y288" i="15"/>
  <c r="V288" i="15"/>
  <c r="T288" i="15"/>
  <c r="AD288" i="15" s="1"/>
  <c r="AM287" i="15"/>
  <c r="AK287" i="15"/>
  <c r="AF287" i="15"/>
  <c r="AG287" i="15" s="1"/>
  <c r="Y287" i="15"/>
  <c r="V287" i="15"/>
  <c r="T287" i="15"/>
  <c r="AM286" i="15"/>
  <c r="AK286" i="15"/>
  <c r="AH286" i="15"/>
  <c r="AI286" i="15" s="1"/>
  <c r="AF286" i="15"/>
  <c r="AG286" i="15" s="1"/>
  <c r="AD286" i="15"/>
  <c r="Y286" i="15"/>
  <c r="V286" i="15"/>
  <c r="T286" i="15"/>
  <c r="AE286" i="15" s="1"/>
  <c r="AM285" i="15"/>
  <c r="AK285" i="15"/>
  <c r="AH285" i="15"/>
  <c r="AI285" i="15" s="1"/>
  <c r="AF285" i="15"/>
  <c r="AG285" i="15" s="1"/>
  <c r="Y285" i="15"/>
  <c r="V285" i="15"/>
  <c r="T285" i="15"/>
  <c r="AD285" i="15" s="1"/>
  <c r="AM284" i="15"/>
  <c r="AK284" i="15"/>
  <c r="AF284" i="15"/>
  <c r="AG284" i="15" s="1"/>
  <c r="Y284" i="15"/>
  <c r="V284" i="15"/>
  <c r="T284" i="15"/>
  <c r="AH284" i="15" s="1"/>
  <c r="AI284" i="15" s="1"/>
  <c r="AM283" i="15"/>
  <c r="AK283" i="15"/>
  <c r="AH283" i="15"/>
  <c r="AI283" i="15" s="1"/>
  <c r="AF283" i="15"/>
  <c r="AG283" i="15" s="1"/>
  <c r="AD283" i="15"/>
  <c r="Y283" i="15"/>
  <c r="V283" i="15"/>
  <c r="T283" i="15"/>
  <c r="AE283" i="15" s="1"/>
  <c r="AM282" i="15"/>
  <c r="AK282" i="15"/>
  <c r="AF282" i="15"/>
  <c r="AG282" i="15" s="1"/>
  <c r="Y282" i="15"/>
  <c r="V282" i="15"/>
  <c r="T282" i="15"/>
  <c r="AM281" i="15"/>
  <c r="AK281" i="15"/>
  <c r="AF281" i="15"/>
  <c r="AG281" i="15" s="1"/>
  <c r="Y281" i="15"/>
  <c r="V281" i="15"/>
  <c r="T281" i="15"/>
  <c r="AH281" i="15" s="1"/>
  <c r="AI281" i="15" s="1"/>
  <c r="AM280" i="15"/>
  <c r="AK280" i="15"/>
  <c r="AF280" i="15"/>
  <c r="AG280" i="15" s="1"/>
  <c r="AE280" i="15"/>
  <c r="Y280" i="15"/>
  <c r="V280" i="15"/>
  <c r="T280" i="15"/>
  <c r="AM279" i="15"/>
  <c r="AK279" i="15"/>
  <c r="AF279" i="15"/>
  <c r="AG279" i="15" s="1"/>
  <c r="AE279" i="15"/>
  <c r="Y279" i="15"/>
  <c r="V279" i="15"/>
  <c r="T279" i="15"/>
  <c r="AM278" i="15"/>
  <c r="AK278" i="15"/>
  <c r="AF278" i="15"/>
  <c r="AG278" i="15" s="1"/>
  <c r="AE278" i="15"/>
  <c r="Y278" i="15"/>
  <c r="V278" i="15"/>
  <c r="T278" i="15"/>
  <c r="AH278" i="15" s="1"/>
  <c r="AI278" i="15" s="1"/>
  <c r="AM277" i="15"/>
  <c r="AK277" i="15"/>
  <c r="AF277" i="15"/>
  <c r="AG277" i="15" s="1"/>
  <c r="AD277" i="15"/>
  <c r="Y277" i="15"/>
  <c r="V277" i="15"/>
  <c r="T277" i="15"/>
  <c r="AH277" i="15" s="1"/>
  <c r="AI277" i="15" s="1"/>
  <c r="AM276" i="15"/>
  <c r="AK276" i="15"/>
  <c r="AF276" i="15"/>
  <c r="AG276" i="15" s="1"/>
  <c r="Y276" i="15"/>
  <c r="V276" i="15"/>
  <c r="T276" i="15"/>
  <c r="AH276" i="15" s="1"/>
  <c r="AI276" i="15" s="1"/>
  <c r="AM275" i="15"/>
  <c r="AK275" i="15"/>
  <c r="AF275" i="15"/>
  <c r="AG275" i="15" s="1"/>
  <c r="AD275" i="15"/>
  <c r="Y275" i="15"/>
  <c r="V275" i="15"/>
  <c r="T275" i="15"/>
  <c r="AH275" i="15" s="1"/>
  <c r="AI275" i="15" s="1"/>
  <c r="AM274" i="15"/>
  <c r="AK274" i="15"/>
  <c r="AF274" i="15"/>
  <c r="AG274" i="15" s="1"/>
  <c r="AD274" i="15"/>
  <c r="Y274" i="15"/>
  <c r="V274" i="15"/>
  <c r="T274" i="15"/>
  <c r="AH274" i="15" s="1"/>
  <c r="AI274" i="15" s="1"/>
  <c r="AM273" i="15"/>
  <c r="AK273" i="15"/>
  <c r="AF273" i="15"/>
  <c r="AG273" i="15" s="1"/>
  <c r="AD273" i="15"/>
  <c r="Y273" i="15"/>
  <c r="V273" i="15"/>
  <c r="T273" i="15"/>
  <c r="AH273" i="15" s="1"/>
  <c r="AI273" i="15" s="1"/>
  <c r="AM272" i="15"/>
  <c r="AK272" i="15"/>
  <c r="AF272" i="15"/>
  <c r="AG272" i="15" s="1"/>
  <c r="Y272" i="15"/>
  <c r="V272" i="15"/>
  <c r="T272" i="15"/>
  <c r="AH272" i="15" s="1"/>
  <c r="AI272" i="15" s="1"/>
  <c r="AM271" i="15"/>
  <c r="AK271" i="15"/>
  <c r="AH271" i="15"/>
  <c r="AI271" i="15" s="1"/>
  <c r="AF271" i="15"/>
  <c r="AG271" i="15" s="1"/>
  <c r="Y271" i="15"/>
  <c r="V271" i="15"/>
  <c r="T271" i="15"/>
  <c r="AD271" i="15" s="1"/>
  <c r="AM270" i="15"/>
  <c r="AK270" i="15"/>
  <c r="AF270" i="15"/>
  <c r="AG270" i="15" s="1"/>
  <c r="Y270" i="15"/>
  <c r="V270" i="15"/>
  <c r="T270" i="15"/>
  <c r="AH270" i="15" s="1"/>
  <c r="AI270" i="15" s="1"/>
  <c r="AM269" i="15"/>
  <c r="AK269" i="15"/>
  <c r="AF269" i="15"/>
  <c r="AG269" i="15" s="1"/>
  <c r="Y269" i="15"/>
  <c r="V269" i="15"/>
  <c r="T269" i="15"/>
  <c r="AH269" i="15" s="1"/>
  <c r="AI269" i="15" s="1"/>
  <c r="AM268" i="15"/>
  <c r="AK268" i="15"/>
  <c r="AF268" i="15"/>
  <c r="AG268" i="15" s="1"/>
  <c r="AD268" i="15"/>
  <c r="Y268" i="15"/>
  <c r="V268" i="15"/>
  <c r="T268" i="15"/>
  <c r="AH268" i="15" s="1"/>
  <c r="AI268" i="15" s="1"/>
  <c r="AM267" i="15"/>
  <c r="AK267" i="15"/>
  <c r="AF267" i="15"/>
  <c r="AG267" i="15" s="1"/>
  <c r="Y267" i="15"/>
  <c r="V267" i="15"/>
  <c r="T267" i="15"/>
  <c r="AM266" i="15"/>
  <c r="AK266" i="15"/>
  <c r="AF266" i="15"/>
  <c r="AG266" i="15" s="1"/>
  <c r="Y266" i="15"/>
  <c r="V266" i="15"/>
  <c r="T266" i="15"/>
  <c r="AH266" i="15" s="1"/>
  <c r="AI266" i="15" s="1"/>
  <c r="AM265" i="15"/>
  <c r="AK265" i="15"/>
  <c r="AF265" i="15"/>
  <c r="AG265" i="15" s="1"/>
  <c r="AD265" i="15"/>
  <c r="Y265" i="15"/>
  <c r="V265" i="15"/>
  <c r="T265" i="15"/>
  <c r="AH265" i="15" s="1"/>
  <c r="AI265" i="15" s="1"/>
  <c r="AM264" i="15"/>
  <c r="AK264" i="15"/>
  <c r="AF264" i="15"/>
  <c r="AG264" i="15" s="1"/>
  <c r="AD264" i="15"/>
  <c r="Y264" i="15"/>
  <c r="V264" i="15"/>
  <c r="T264" i="15"/>
  <c r="AH264" i="15" s="1"/>
  <c r="AI264" i="15" s="1"/>
  <c r="AM263" i="15"/>
  <c r="AK263" i="15"/>
  <c r="AH263" i="15"/>
  <c r="AI263" i="15" s="1"/>
  <c r="AF263" i="15"/>
  <c r="AG263" i="15" s="1"/>
  <c r="AE263" i="15"/>
  <c r="Y263" i="15"/>
  <c r="V263" i="15"/>
  <c r="T263" i="15"/>
  <c r="AD263" i="15" s="1"/>
  <c r="AM262" i="15"/>
  <c r="AK262" i="15"/>
  <c r="AH262" i="15"/>
  <c r="AI262" i="15" s="1"/>
  <c r="AF262" i="15"/>
  <c r="AG262" i="15" s="1"/>
  <c r="AD262" i="15"/>
  <c r="Y262" i="15"/>
  <c r="V262" i="15"/>
  <c r="T262" i="15"/>
  <c r="AE262" i="15" s="1"/>
  <c r="AM261" i="15"/>
  <c r="AK261" i="15"/>
  <c r="AH261" i="15"/>
  <c r="AI261" i="15" s="1"/>
  <c r="AF261" i="15"/>
  <c r="AG261" i="15" s="1"/>
  <c r="Y261" i="15"/>
  <c r="V261" i="15"/>
  <c r="T261" i="15"/>
  <c r="AD261" i="15" s="1"/>
  <c r="AM260" i="15"/>
  <c r="AK260" i="15"/>
  <c r="AF260" i="15"/>
  <c r="AG260" i="15" s="1"/>
  <c r="Y260" i="15"/>
  <c r="V260" i="15"/>
  <c r="T260" i="15"/>
  <c r="AH260" i="15" s="1"/>
  <c r="AI260" i="15" s="1"/>
  <c r="AM259" i="15"/>
  <c r="AK259" i="15"/>
  <c r="AF259" i="15"/>
  <c r="AG259" i="15" s="1"/>
  <c r="Y259" i="15"/>
  <c r="V259" i="15"/>
  <c r="T259" i="15"/>
  <c r="AD259" i="15" s="1"/>
  <c r="AM258" i="15"/>
  <c r="AK258" i="15"/>
  <c r="AF258" i="15"/>
  <c r="AG258" i="15" s="1"/>
  <c r="Y258" i="15"/>
  <c r="V258" i="15"/>
  <c r="T258" i="15"/>
  <c r="AM257" i="15"/>
  <c r="AK257" i="15"/>
  <c r="AH257" i="15"/>
  <c r="AI257" i="15" s="1"/>
  <c r="AF257" i="15"/>
  <c r="AG257" i="15" s="1"/>
  <c r="AD257" i="15"/>
  <c r="Y257" i="15"/>
  <c r="V257" i="15"/>
  <c r="T257" i="15"/>
  <c r="AE257" i="15" s="1"/>
  <c r="AM256" i="15"/>
  <c r="AK256" i="15"/>
  <c r="AG256" i="15"/>
  <c r="AF256" i="15"/>
  <c r="Y256" i="15"/>
  <c r="V256" i="15"/>
  <c r="T256" i="15"/>
  <c r="AH256" i="15" s="1"/>
  <c r="AI256" i="15" s="1"/>
  <c r="AM255" i="15"/>
  <c r="AK255" i="15"/>
  <c r="AF255" i="15"/>
  <c r="AG255" i="15" s="1"/>
  <c r="Y255" i="15"/>
  <c r="V255" i="15"/>
  <c r="T255" i="15"/>
  <c r="AH255" i="15" s="1"/>
  <c r="AI255" i="15" s="1"/>
  <c r="AM254" i="15"/>
  <c r="AK254" i="15"/>
  <c r="AF254" i="15"/>
  <c r="AG254" i="15" s="1"/>
  <c r="Y254" i="15"/>
  <c r="V254" i="15"/>
  <c r="T254" i="15"/>
  <c r="AD254" i="15" s="1"/>
  <c r="AM253" i="15"/>
  <c r="AK253" i="15"/>
  <c r="AF253" i="15"/>
  <c r="AG253" i="15" s="1"/>
  <c r="Y253" i="15"/>
  <c r="V253" i="15"/>
  <c r="T253" i="15"/>
  <c r="AD253" i="15" s="1"/>
  <c r="AM252" i="15"/>
  <c r="AK252" i="15"/>
  <c r="AH252" i="15"/>
  <c r="AI252" i="15" s="1"/>
  <c r="AF252" i="15"/>
  <c r="AG252" i="15" s="1"/>
  <c r="AD252" i="15"/>
  <c r="Y252" i="15"/>
  <c r="V252" i="15"/>
  <c r="T252" i="15"/>
  <c r="AE252" i="15" s="1"/>
  <c r="AM251" i="15"/>
  <c r="AK251" i="15"/>
  <c r="AH251" i="15"/>
  <c r="AI251" i="15" s="1"/>
  <c r="AF251" i="15"/>
  <c r="AG251" i="15" s="1"/>
  <c r="AE251" i="15"/>
  <c r="Y251" i="15"/>
  <c r="V251" i="15"/>
  <c r="T251" i="15"/>
  <c r="AD251" i="15" s="1"/>
  <c r="AM250" i="15"/>
  <c r="AK250" i="15"/>
  <c r="AH250" i="15"/>
  <c r="AI250" i="15" s="1"/>
  <c r="AF250" i="15"/>
  <c r="AG250" i="15" s="1"/>
  <c r="AD250" i="15"/>
  <c r="Y250" i="15"/>
  <c r="V250" i="15"/>
  <c r="T250" i="15"/>
  <c r="AE250" i="15" s="1"/>
  <c r="AM249" i="15"/>
  <c r="AK249" i="15"/>
  <c r="AF249" i="15"/>
  <c r="AG249" i="15" s="1"/>
  <c r="AD249" i="15"/>
  <c r="Y249" i="15"/>
  <c r="V249" i="15"/>
  <c r="T249" i="15"/>
  <c r="AH249" i="15" s="1"/>
  <c r="AI249" i="15" s="1"/>
  <c r="AM248" i="15"/>
  <c r="AK248" i="15"/>
  <c r="AH248" i="15"/>
  <c r="AI248" i="15" s="1"/>
  <c r="AF248" i="15"/>
  <c r="AG248" i="15" s="1"/>
  <c r="AE248" i="15"/>
  <c r="Y248" i="15"/>
  <c r="V248" i="15"/>
  <c r="T248" i="15"/>
  <c r="AD248" i="15" s="1"/>
  <c r="AM247" i="15"/>
  <c r="AK247" i="15"/>
  <c r="AH247" i="15"/>
  <c r="AI247" i="15" s="1"/>
  <c r="AF247" i="15"/>
  <c r="AG247" i="15" s="1"/>
  <c r="AE247" i="15"/>
  <c r="Y247" i="15"/>
  <c r="V247" i="15"/>
  <c r="T247" i="15"/>
  <c r="AD247" i="15" s="1"/>
  <c r="AM246" i="15"/>
  <c r="AK246" i="15"/>
  <c r="AH246" i="15"/>
  <c r="AI246" i="15" s="1"/>
  <c r="AF246" i="15"/>
  <c r="AG246" i="15" s="1"/>
  <c r="AD246" i="15"/>
  <c r="Y246" i="15"/>
  <c r="V246" i="15"/>
  <c r="T246" i="15"/>
  <c r="AE246" i="15" s="1"/>
  <c r="AM245" i="15"/>
  <c r="AK245" i="15"/>
  <c r="AF245" i="15"/>
  <c r="AG245" i="15" s="1"/>
  <c r="AE245" i="15"/>
  <c r="Y245" i="15"/>
  <c r="V245" i="15"/>
  <c r="T245" i="15"/>
  <c r="AM244" i="15"/>
  <c r="AK244" i="15"/>
  <c r="AF244" i="15"/>
  <c r="AG244" i="15" s="1"/>
  <c r="Y244" i="15"/>
  <c r="V244" i="15"/>
  <c r="T244" i="15"/>
  <c r="AE244" i="15" s="1"/>
  <c r="AM243" i="15"/>
  <c r="AK243" i="15"/>
  <c r="AF243" i="15"/>
  <c r="AG243" i="15" s="1"/>
  <c r="Y243" i="15"/>
  <c r="V243" i="15"/>
  <c r="T243" i="15"/>
  <c r="AM242" i="15"/>
  <c r="AK242" i="15"/>
  <c r="AH242" i="15"/>
  <c r="AI242" i="15" s="1"/>
  <c r="AF242" i="15"/>
  <c r="AG242" i="15" s="1"/>
  <c r="AD242" i="15"/>
  <c r="Y242" i="15"/>
  <c r="V242" i="15"/>
  <c r="T242" i="15"/>
  <c r="AE242" i="15" s="1"/>
  <c r="AM241" i="15"/>
  <c r="AK241" i="15"/>
  <c r="AF241" i="15"/>
  <c r="AG241" i="15" s="1"/>
  <c r="AD241" i="15"/>
  <c r="Y241" i="15"/>
  <c r="V241" i="15"/>
  <c r="T241" i="15"/>
  <c r="AH241" i="15" s="1"/>
  <c r="AI241" i="15" s="1"/>
  <c r="AM240" i="15"/>
  <c r="AK240" i="15"/>
  <c r="AF240" i="15"/>
  <c r="AG240" i="15" s="1"/>
  <c r="Y240" i="15"/>
  <c r="V240" i="15"/>
  <c r="T240" i="15"/>
  <c r="AE240" i="15" s="1"/>
  <c r="AM239" i="15"/>
  <c r="AK239" i="15"/>
  <c r="AF239" i="15"/>
  <c r="AG239" i="15" s="1"/>
  <c r="AE239" i="15"/>
  <c r="Y239" i="15"/>
  <c r="V239" i="15"/>
  <c r="T239" i="15"/>
  <c r="AM238" i="15"/>
  <c r="AK238" i="15"/>
  <c r="AF238" i="15"/>
  <c r="AG238" i="15" s="1"/>
  <c r="Y238" i="15"/>
  <c r="V238" i="15"/>
  <c r="T238" i="15"/>
  <c r="AE238" i="15" s="1"/>
  <c r="AM237" i="15"/>
  <c r="AK237" i="15"/>
  <c r="AF237" i="15"/>
  <c r="AG237" i="15" s="1"/>
  <c r="AE237" i="15"/>
  <c r="Y237" i="15"/>
  <c r="V237" i="15"/>
  <c r="T237" i="15"/>
  <c r="AM236" i="15"/>
  <c r="AK236" i="15"/>
  <c r="AF236" i="15"/>
  <c r="AG236" i="15" s="1"/>
  <c r="Y236" i="15"/>
  <c r="V236" i="15"/>
  <c r="T236" i="15"/>
  <c r="AE236" i="15" s="1"/>
  <c r="AM235" i="15"/>
  <c r="AK235" i="15"/>
  <c r="AF235" i="15"/>
  <c r="AG235" i="15" s="1"/>
  <c r="AD235" i="15"/>
  <c r="Y235" i="15"/>
  <c r="V235" i="15"/>
  <c r="T235" i="15"/>
  <c r="AH235" i="15" s="1"/>
  <c r="AI235" i="15" s="1"/>
  <c r="AM234" i="15"/>
  <c r="AK234" i="15"/>
  <c r="AF234" i="15"/>
  <c r="AG234" i="15" s="1"/>
  <c r="AD234" i="15"/>
  <c r="Y234" i="15"/>
  <c r="V234" i="15"/>
  <c r="T234" i="15"/>
  <c r="AH234" i="15" s="1"/>
  <c r="AI234" i="15" s="1"/>
  <c r="AM233" i="15"/>
  <c r="AK233" i="15"/>
  <c r="AF233" i="15"/>
  <c r="AG233" i="15" s="1"/>
  <c r="Y233" i="15"/>
  <c r="V233" i="15"/>
  <c r="T233" i="15"/>
  <c r="AM232" i="15"/>
  <c r="AK232" i="15"/>
  <c r="AF232" i="15"/>
  <c r="AG232" i="15" s="1"/>
  <c r="Y232" i="15"/>
  <c r="V232" i="15"/>
  <c r="T232" i="15"/>
  <c r="AH232" i="15" s="1"/>
  <c r="AI232" i="15" s="1"/>
  <c r="AM231" i="15"/>
  <c r="AK231" i="15"/>
  <c r="AF231" i="15"/>
  <c r="AG231" i="15" s="1"/>
  <c r="AD231" i="15"/>
  <c r="Y231" i="15"/>
  <c r="V231" i="15"/>
  <c r="T231" i="15"/>
  <c r="AH231" i="15" s="1"/>
  <c r="AI231" i="15" s="1"/>
  <c r="AM230" i="15"/>
  <c r="AK230" i="15"/>
  <c r="AF230" i="15"/>
  <c r="AG230" i="15" s="1"/>
  <c r="Y230" i="15"/>
  <c r="V230" i="15"/>
  <c r="T230" i="15"/>
  <c r="AH230" i="15" s="1"/>
  <c r="AI230" i="15" s="1"/>
  <c r="AM229" i="15"/>
  <c r="AK229" i="15"/>
  <c r="AF229" i="15"/>
  <c r="AG229" i="15" s="1"/>
  <c r="Y229" i="15"/>
  <c r="V229" i="15"/>
  <c r="T229" i="15"/>
  <c r="AH229" i="15" s="1"/>
  <c r="AI229" i="15" s="1"/>
  <c r="AM228" i="15"/>
  <c r="AK228" i="15"/>
  <c r="AF228" i="15"/>
  <c r="AG228" i="15" s="1"/>
  <c r="Y228" i="15"/>
  <c r="V228" i="15"/>
  <c r="T228" i="15"/>
  <c r="AH228" i="15" s="1"/>
  <c r="AI228" i="15" s="1"/>
  <c r="AM227" i="15"/>
  <c r="AK227" i="15"/>
  <c r="AF227" i="15"/>
  <c r="AG227" i="15" s="1"/>
  <c r="Y227" i="15"/>
  <c r="V227" i="15"/>
  <c r="T227" i="15"/>
  <c r="AH227" i="15" s="1"/>
  <c r="AI227" i="15" s="1"/>
  <c r="AM226" i="15"/>
  <c r="AK226" i="15"/>
  <c r="AF226" i="15"/>
  <c r="AG226" i="15" s="1"/>
  <c r="Y226" i="15"/>
  <c r="V226" i="15"/>
  <c r="T226" i="15"/>
  <c r="AH226" i="15" s="1"/>
  <c r="AI226" i="15" s="1"/>
  <c r="AM225" i="15"/>
  <c r="AK225" i="15"/>
  <c r="AF225" i="15"/>
  <c r="AG225" i="15" s="1"/>
  <c r="Y225" i="15"/>
  <c r="V225" i="15"/>
  <c r="T225" i="15"/>
  <c r="AH225" i="15" s="1"/>
  <c r="AI225" i="15" s="1"/>
  <c r="AM224" i="15"/>
  <c r="AK224" i="15"/>
  <c r="AF224" i="15"/>
  <c r="AG224" i="15" s="1"/>
  <c r="Y224" i="15"/>
  <c r="V224" i="15"/>
  <c r="T224" i="15"/>
  <c r="AH224" i="15" s="1"/>
  <c r="AI224" i="15" s="1"/>
  <c r="AM223" i="15"/>
  <c r="AK223" i="15"/>
  <c r="AF223" i="15"/>
  <c r="AG223" i="15" s="1"/>
  <c r="Y223" i="15"/>
  <c r="V223" i="15"/>
  <c r="T223" i="15"/>
  <c r="AH223" i="15" s="1"/>
  <c r="AI223" i="15" s="1"/>
  <c r="AM222" i="15"/>
  <c r="AK222" i="15"/>
  <c r="AF222" i="15"/>
  <c r="AG222" i="15" s="1"/>
  <c r="Y222" i="15"/>
  <c r="V222" i="15"/>
  <c r="T222" i="15"/>
  <c r="AH222" i="15" s="1"/>
  <c r="AI222" i="15" s="1"/>
  <c r="AM221" i="15"/>
  <c r="AK221" i="15"/>
  <c r="AF221" i="15"/>
  <c r="AG221" i="15" s="1"/>
  <c r="Y221" i="15"/>
  <c r="V221" i="15"/>
  <c r="T221" i="15"/>
  <c r="AH221" i="15" s="1"/>
  <c r="AI221" i="15" s="1"/>
  <c r="AM220" i="15"/>
  <c r="AK220" i="15"/>
  <c r="AF220" i="15"/>
  <c r="AG220" i="15" s="1"/>
  <c r="Y220" i="15"/>
  <c r="V220" i="15"/>
  <c r="T220" i="15"/>
  <c r="AH220" i="15" s="1"/>
  <c r="AI220" i="15" s="1"/>
  <c r="AM219" i="15"/>
  <c r="AK219" i="15"/>
  <c r="AF219" i="15"/>
  <c r="AG219" i="15" s="1"/>
  <c r="Y219" i="15"/>
  <c r="V219" i="15"/>
  <c r="T219" i="15"/>
  <c r="AH219" i="15" s="1"/>
  <c r="AI219" i="15" s="1"/>
  <c r="AM218" i="15"/>
  <c r="AK218" i="15"/>
  <c r="AF218" i="15"/>
  <c r="AG218" i="15" s="1"/>
  <c r="AD218" i="15"/>
  <c r="Y218" i="15"/>
  <c r="V218" i="15"/>
  <c r="T218" i="15"/>
  <c r="AH218" i="15" s="1"/>
  <c r="AI218" i="15" s="1"/>
  <c r="AM217" i="15"/>
  <c r="AK217" i="15"/>
  <c r="AH217" i="15"/>
  <c r="AI217" i="15" s="1"/>
  <c r="AF217" i="15"/>
  <c r="AG217" i="15" s="1"/>
  <c r="AE217" i="15"/>
  <c r="Y217" i="15"/>
  <c r="V217" i="15"/>
  <c r="T217" i="15"/>
  <c r="AD217" i="15" s="1"/>
  <c r="AM216" i="15"/>
  <c r="AK216" i="15"/>
  <c r="AF216" i="15"/>
  <c r="AG216" i="15" s="1"/>
  <c r="Y216" i="15"/>
  <c r="V216" i="15"/>
  <c r="T216" i="15"/>
  <c r="AH216" i="15" s="1"/>
  <c r="AI216" i="15" s="1"/>
  <c r="AM215" i="15"/>
  <c r="AK215" i="15"/>
  <c r="AF215" i="15"/>
  <c r="AG215" i="15" s="1"/>
  <c r="Y215" i="15"/>
  <c r="V215" i="15"/>
  <c r="T215" i="15"/>
  <c r="AE215" i="15" s="1"/>
  <c r="AM214" i="15"/>
  <c r="AK214" i="15"/>
  <c r="AF214" i="15"/>
  <c r="AG214" i="15" s="1"/>
  <c r="Y214" i="15"/>
  <c r="V214" i="15"/>
  <c r="T214" i="15"/>
  <c r="AE214" i="15" s="1"/>
  <c r="AM213" i="15"/>
  <c r="AK213" i="15"/>
  <c r="AF213" i="15"/>
  <c r="AG213" i="15" s="1"/>
  <c r="AE213" i="15"/>
  <c r="Y213" i="15"/>
  <c r="V213" i="15"/>
  <c r="T213" i="15"/>
  <c r="AH213" i="15" s="1"/>
  <c r="AI213" i="15" s="1"/>
  <c r="AM212" i="15"/>
  <c r="AK212" i="15"/>
  <c r="AF212" i="15"/>
  <c r="AG212" i="15" s="1"/>
  <c r="Y212" i="15"/>
  <c r="V212" i="15"/>
  <c r="T212" i="15"/>
  <c r="AH212" i="15" s="1"/>
  <c r="AI212" i="15" s="1"/>
  <c r="AM211" i="15"/>
  <c r="AK211" i="15"/>
  <c r="AH211" i="15"/>
  <c r="AI211" i="15" s="1"/>
  <c r="AF211" i="15"/>
  <c r="AG211" i="15" s="1"/>
  <c r="Y211" i="15"/>
  <c r="V211" i="15"/>
  <c r="T211" i="15"/>
  <c r="AD211" i="15" s="1"/>
  <c r="AM210" i="15"/>
  <c r="AK210" i="15"/>
  <c r="AF210" i="15"/>
  <c r="AG210" i="15" s="1"/>
  <c r="Y210" i="15"/>
  <c r="V210" i="15"/>
  <c r="T210" i="15"/>
  <c r="AH210" i="15" s="1"/>
  <c r="AI210" i="15" s="1"/>
  <c r="AM209" i="15"/>
  <c r="AK209" i="15"/>
  <c r="AH209" i="15"/>
  <c r="AI209" i="15" s="1"/>
  <c r="AF209" i="15"/>
  <c r="AG209" i="15" s="1"/>
  <c r="AD209" i="15"/>
  <c r="Y209" i="15"/>
  <c r="V209" i="15"/>
  <c r="T209" i="15"/>
  <c r="AE209" i="15" s="1"/>
  <c r="AM208" i="15"/>
  <c r="AK208" i="15"/>
  <c r="AF208" i="15"/>
  <c r="AG208" i="15" s="1"/>
  <c r="AD208" i="15"/>
  <c r="Y208" i="15"/>
  <c r="V208" i="15"/>
  <c r="T208" i="15"/>
  <c r="AH208" i="15" s="1"/>
  <c r="AI208" i="15" s="1"/>
  <c r="AM207" i="15"/>
  <c r="AK207" i="15"/>
  <c r="AF207" i="15"/>
  <c r="AG207" i="15" s="1"/>
  <c r="Y207" i="15"/>
  <c r="V207" i="15"/>
  <c r="T207" i="15"/>
  <c r="AH207" i="15" s="1"/>
  <c r="AI207" i="15" s="1"/>
  <c r="AM206" i="15"/>
  <c r="AK206" i="15"/>
  <c r="AF206" i="15"/>
  <c r="AG206" i="15" s="1"/>
  <c r="Y206" i="15"/>
  <c r="V206" i="15"/>
  <c r="T206" i="15"/>
  <c r="AM205" i="15"/>
  <c r="AK205" i="15"/>
  <c r="AF205" i="15"/>
  <c r="AG205" i="15" s="1"/>
  <c r="AE205" i="15"/>
  <c r="Y205" i="15"/>
  <c r="V205" i="15"/>
  <c r="T205" i="15"/>
  <c r="AM204" i="15"/>
  <c r="AK204" i="15"/>
  <c r="AF204" i="15"/>
  <c r="AG204" i="15" s="1"/>
  <c r="Y204" i="15"/>
  <c r="V204" i="15"/>
  <c r="T204" i="15"/>
  <c r="AM203" i="15"/>
  <c r="AK203" i="15"/>
  <c r="AF203" i="15"/>
  <c r="AG203" i="15" s="1"/>
  <c r="AE203" i="15"/>
  <c r="Y203" i="15"/>
  <c r="V203" i="15"/>
  <c r="T203" i="15"/>
  <c r="AM202" i="15"/>
  <c r="AK202" i="15"/>
  <c r="AH202" i="15"/>
  <c r="AI202" i="15" s="1"/>
  <c r="AF202" i="15"/>
  <c r="AG202" i="15" s="1"/>
  <c r="AD202" i="15"/>
  <c r="Y202" i="15"/>
  <c r="V202" i="15"/>
  <c r="T202" i="15"/>
  <c r="AE202" i="15" s="1"/>
  <c r="AM201" i="15"/>
  <c r="AK201" i="15"/>
  <c r="AF201" i="15"/>
  <c r="AG201" i="15" s="1"/>
  <c r="Y201" i="15"/>
  <c r="V201" i="15"/>
  <c r="T201" i="15"/>
  <c r="AH201" i="15" s="1"/>
  <c r="AI201" i="15" s="1"/>
  <c r="AM200" i="15"/>
  <c r="AK200" i="15"/>
  <c r="AH200" i="15"/>
  <c r="AI200" i="15" s="1"/>
  <c r="AF200" i="15"/>
  <c r="AG200" i="15" s="1"/>
  <c r="AE200" i="15"/>
  <c r="Y200" i="15"/>
  <c r="V200" i="15"/>
  <c r="T200" i="15"/>
  <c r="AD200" i="15" s="1"/>
  <c r="AM199" i="15"/>
  <c r="AK199" i="15"/>
  <c r="AF199" i="15"/>
  <c r="AG199" i="15" s="1"/>
  <c r="Y199" i="15"/>
  <c r="V199" i="15"/>
  <c r="T199" i="15"/>
  <c r="AH199" i="15" s="1"/>
  <c r="AI199" i="15" s="1"/>
  <c r="AM198" i="15"/>
  <c r="AK198" i="15"/>
  <c r="AF198" i="15"/>
  <c r="AG198" i="15" s="1"/>
  <c r="Y198" i="15"/>
  <c r="V198" i="15"/>
  <c r="T198" i="15"/>
  <c r="AM197" i="15"/>
  <c r="AK197" i="15"/>
  <c r="AF197" i="15"/>
  <c r="AG197" i="15" s="1"/>
  <c r="Y197" i="15"/>
  <c r="V197" i="15"/>
  <c r="T197" i="15"/>
  <c r="AH197" i="15" s="1"/>
  <c r="AI197" i="15" s="1"/>
  <c r="AM196" i="15"/>
  <c r="AK196" i="15"/>
  <c r="AF196" i="15"/>
  <c r="AG196" i="15" s="1"/>
  <c r="AE196" i="15"/>
  <c r="Y196" i="15"/>
  <c r="V196" i="15"/>
  <c r="T196" i="15"/>
  <c r="AH196" i="15" s="1"/>
  <c r="AI196" i="15" s="1"/>
  <c r="AM195" i="15"/>
  <c r="AK195" i="15"/>
  <c r="AF195" i="15"/>
  <c r="AG195" i="15" s="1"/>
  <c r="Y195" i="15"/>
  <c r="V195" i="15"/>
  <c r="T195" i="15"/>
  <c r="AH195" i="15" s="1"/>
  <c r="AI195" i="15" s="1"/>
  <c r="AM194" i="15"/>
  <c r="AK194" i="15"/>
  <c r="AF194" i="15"/>
  <c r="AG194" i="15" s="1"/>
  <c r="Y194" i="15"/>
  <c r="V194" i="15"/>
  <c r="T194" i="15"/>
  <c r="AH194" i="15" s="1"/>
  <c r="AI194" i="15" s="1"/>
  <c r="AM193" i="15"/>
  <c r="AK193" i="15"/>
  <c r="AH193" i="15"/>
  <c r="AI193" i="15" s="1"/>
  <c r="AF193" i="15"/>
  <c r="AG193" i="15" s="1"/>
  <c r="AL193" i="15" s="1"/>
  <c r="AD193" i="15"/>
  <c r="Y193" i="15"/>
  <c r="V193" i="15"/>
  <c r="T193" i="15"/>
  <c r="AE193" i="15" s="1"/>
  <c r="AM192" i="15"/>
  <c r="AK192" i="15"/>
  <c r="AF192" i="15"/>
  <c r="AG192" i="15" s="1"/>
  <c r="Y192" i="15"/>
  <c r="V192" i="15"/>
  <c r="T192" i="15"/>
  <c r="AM191" i="15"/>
  <c r="AK191" i="15"/>
  <c r="AF191" i="15"/>
  <c r="AG191" i="15" s="1"/>
  <c r="AE191" i="15"/>
  <c r="Y191" i="15"/>
  <c r="V191" i="15"/>
  <c r="T191" i="15"/>
  <c r="AH191" i="15" s="1"/>
  <c r="AI191" i="15" s="1"/>
  <c r="AM190" i="15"/>
  <c r="AK190" i="15"/>
  <c r="AF190" i="15"/>
  <c r="AG190" i="15" s="1"/>
  <c r="Y190" i="15"/>
  <c r="V190" i="15"/>
  <c r="T190" i="15"/>
  <c r="AM189" i="15"/>
  <c r="AK189" i="15"/>
  <c r="AF189" i="15"/>
  <c r="AG189" i="15" s="1"/>
  <c r="Y189" i="15"/>
  <c r="V189" i="15"/>
  <c r="T189" i="15"/>
  <c r="AE189" i="15" s="1"/>
  <c r="AM188" i="15"/>
  <c r="AK188" i="15"/>
  <c r="AF188" i="15"/>
  <c r="AG188" i="15" s="1"/>
  <c r="AD188" i="15"/>
  <c r="Y188" i="15"/>
  <c r="V188" i="15"/>
  <c r="T188" i="15"/>
  <c r="AH188" i="15" s="1"/>
  <c r="AI188" i="15" s="1"/>
  <c r="AM187" i="15"/>
  <c r="AK187" i="15"/>
  <c r="AF187" i="15"/>
  <c r="AG187" i="15" s="1"/>
  <c r="AD187" i="15"/>
  <c r="Y187" i="15"/>
  <c r="V187" i="15"/>
  <c r="T187" i="15"/>
  <c r="AH187" i="15" s="1"/>
  <c r="AI187" i="15" s="1"/>
  <c r="AM186" i="15"/>
  <c r="AK186" i="15"/>
  <c r="AF186" i="15"/>
  <c r="AG186" i="15" s="1"/>
  <c r="AD186" i="15"/>
  <c r="Y186" i="15"/>
  <c r="V186" i="15"/>
  <c r="T186" i="15"/>
  <c r="AH186" i="15" s="1"/>
  <c r="AI186" i="15" s="1"/>
  <c r="AM185" i="15"/>
  <c r="AK185" i="15"/>
  <c r="AF185" i="15"/>
  <c r="AG185" i="15" s="1"/>
  <c r="Y185" i="15"/>
  <c r="V185" i="15"/>
  <c r="T185" i="15"/>
  <c r="AE185" i="15" s="1"/>
  <c r="AM184" i="15"/>
  <c r="AK184" i="15"/>
  <c r="AF184" i="15"/>
  <c r="AG184" i="15" s="1"/>
  <c r="Y184" i="15"/>
  <c r="V184" i="15"/>
  <c r="T184" i="15"/>
  <c r="AH184" i="15" s="1"/>
  <c r="AI184" i="15" s="1"/>
  <c r="AM183" i="15"/>
  <c r="AK183" i="15"/>
  <c r="AF183" i="15"/>
  <c r="AG183" i="15" s="1"/>
  <c r="AE183" i="15"/>
  <c r="Y183" i="15"/>
  <c r="V183" i="15"/>
  <c r="T183" i="15"/>
  <c r="AM182" i="15"/>
  <c r="AK182" i="15"/>
  <c r="AF182" i="15"/>
  <c r="AG182" i="15" s="1"/>
  <c r="Y182" i="15"/>
  <c r="V182" i="15"/>
  <c r="T182" i="15"/>
  <c r="AH182" i="15" s="1"/>
  <c r="AI182" i="15" s="1"/>
  <c r="AM181" i="15"/>
  <c r="AK181" i="15"/>
  <c r="AF181" i="15"/>
  <c r="AG181" i="15" s="1"/>
  <c r="Y181" i="15"/>
  <c r="V181" i="15"/>
  <c r="T181" i="15"/>
  <c r="AH181" i="15" s="1"/>
  <c r="AI181" i="15" s="1"/>
  <c r="AM180" i="15"/>
  <c r="AK180" i="15"/>
  <c r="AF180" i="15"/>
  <c r="AG180" i="15" s="1"/>
  <c r="Y180" i="15"/>
  <c r="V180" i="15"/>
  <c r="T180" i="15"/>
  <c r="AH180" i="15" s="1"/>
  <c r="AI180" i="15" s="1"/>
  <c r="AM179" i="15"/>
  <c r="AK179" i="15"/>
  <c r="AF179" i="15"/>
  <c r="AG179" i="15" s="1"/>
  <c r="Y179" i="15"/>
  <c r="V179" i="15"/>
  <c r="T179" i="15"/>
  <c r="AH179" i="15" s="1"/>
  <c r="AI179" i="15" s="1"/>
  <c r="AM178" i="15"/>
  <c r="AK178" i="15"/>
  <c r="AF178" i="15"/>
  <c r="AG178" i="15" s="1"/>
  <c r="Y178" i="15"/>
  <c r="V178" i="15"/>
  <c r="T178" i="15"/>
  <c r="AD178" i="15" s="1"/>
  <c r="AM177" i="15"/>
  <c r="AK177" i="15"/>
  <c r="AF177" i="15"/>
  <c r="AG177" i="15" s="1"/>
  <c r="AE177" i="15"/>
  <c r="Y177" i="15"/>
  <c r="V177" i="15"/>
  <c r="T177" i="15"/>
  <c r="AM176" i="15"/>
  <c r="AK176" i="15"/>
  <c r="AF176" i="15"/>
  <c r="AG176" i="15" s="1"/>
  <c r="Y176" i="15"/>
  <c r="V176" i="15"/>
  <c r="T176" i="15"/>
  <c r="AM175" i="15"/>
  <c r="AK175" i="15"/>
  <c r="AF175" i="15"/>
  <c r="AG175" i="15" s="1"/>
  <c r="Y175" i="15"/>
  <c r="V175" i="15"/>
  <c r="T175" i="15"/>
  <c r="AM174" i="15"/>
  <c r="AK174" i="15"/>
  <c r="AH174" i="15"/>
  <c r="AI174" i="15" s="1"/>
  <c r="AF174" i="15"/>
  <c r="AG174" i="15" s="1"/>
  <c r="AD174" i="15"/>
  <c r="Y174" i="15"/>
  <c r="V174" i="15"/>
  <c r="T174" i="15"/>
  <c r="AE174" i="15" s="1"/>
  <c r="AM173" i="15"/>
  <c r="AK173" i="15"/>
  <c r="AF173" i="15"/>
  <c r="AG173" i="15" s="1"/>
  <c r="Y173" i="15"/>
  <c r="V173" i="15"/>
  <c r="T173" i="15"/>
  <c r="AE173" i="15" s="1"/>
  <c r="AM172" i="15"/>
  <c r="AK172" i="15"/>
  <c r="AF172" i="15"/>
  <c r="AG172" i="15" s="1"/>
  <c r="Y172" i="15"/>
  <c r="V172" i="15"/>
  <c r="T172" i="15"/>
  <c r="AD172" i="15" s="1"/>
  <c r="AM171" i="15"/>
  <c r="AK171" i="15"/>
  <c r="AF171" i="15"/>
  <c r="AG171" i="15" s="1"/>
  <c r="Y171" i="15"/>
  <c r="V171" i="15"/>
  <c r="T171" i="15"/>
  <c r="AH171" i="15" s="1"/>
  <c r="AI171" i="15" s="1"/>
  <c r="AM170" i="15"/>
  <c r="AK170" i="15"/>
  <c r="AF170" i="15"/>
  <c r="AG170" i="15" s="1"/>
  <c r="Y170" i="15"/>
  <c r="V170" i="15"/>
  <c r="T170" i="15"/>
  <c r="AD170" i="15" s="1"/>
  <c r="AM169" i="15"/>
  <c r="AK169" i="15"/>
  <c r="AF169" i="15"/>
  <c r="AG169" i="15" s="1"/>
  <c r="Y169" i="15"/>
  <c r="V169" i="15"/>
  <c r="T169" i="15"/>
  <c r="AE169" i="15" s="1"/>
  <c r="AM168" i="15"/>
  <c r="AK168" i="15"/>
  <c r="AF168" i="15"/>
  <c r="AG168" i="15" s="1"/>
  <c r="Y168" i="15"/>
  <c r="V168" i="15"/>
  <c r="T168" i="15"/>
  <c r="AE168" i="15" s="1"/>
  <c r="AK167" i="15"/>
  <c r="AF167" i="15"/>
  <c r="AG167" i="15" s="1"/>
  <c r="Y167" i="15"/>
  <c r="V167" i="15"/>
  <c r="T167" i="15"/>
  <c r="AM167" i="15" s="1"/>
  <c r="AM166" i="15"/>
  <c r="AK166" i="15"/>
  <c r="AF166" i="15"/>
  <c r="AG166" i="15" s="1"/>
  <c r="Y166" i="15"/>
  <c r="V166" i="15"/>
  <c r="T166" i="15"/>
  <c r="AH166" i="15" s="1"/>
  <c r="AI166" i="15" s="1"/>
  <c r="AK165" i="15"/>
  <c r="AF165" i="15"/>
  <c r="AG165" i="15" s="1"/>
  <c r="Y165" i="15"/>
  <c r="V165" i="15"/>
  <c r="T165" i="15"/>
  <c r="AM165" i="15" s="1"/>
  <c r="AK164" i="15"/>
  <c r="AF164" i="15"/>
  <c r="AG164" i="15" s="1"/>
  <c r="Y164" i="15"/>
  <c r="V164" i="15"/>
  <c r="T164" i="15"/>
  <c r="AM164" i="15" s="1"/>
  <c r="AM163" i="15"/>
  <c r="AK163" i="15"/>
  <c r="AF163" i="15"/>
  <c r="AG163" i="15" s="1"/>
  <c r="Y163" i="15"/>
  <c r="V163" i="15"/>
  <c r="T163" i="15"/>
  <c r="AE163" i="15" s="1"/>
  <c r="AM162" i="15"/>
  <c r="AK162" i="15"/>
  <c r="AF162" i="15"/>
  <c r="AG162" i="15" s="1"/>
  <c r="Y162" i="15"/>
  <c r="V162" i="15"/>
  <c r="T162" i="15"/>
  <c r="AE162" i="15" s="1"/>
  <c r="AM161" i="15"/>
  <c r="AK161" i="15"/>
  <c r="AF161" i="15"/>
  <c r="AG161" i="15" s="1"/>
  <c r="Y161" i="15"/>
  <c r="V161" i="15"/>
  <c r="T161" i="15"/>
  <c r="AE161" i="15" s="1"/>
  <c r="AM160" i="15"/>
  <c r="AK160" i="15"/>
  <c r="AF160" i="15"/>
  <c r="AG160" i="15" s="1"/>
  <c r="Y160" i="15"/>
  <c r="V160" i="15"/>
  <c r="T160" i="15"/>
  <c r="AD160" i="15" s="1"/>
  <c r="AK159" i="15"/>
  <c r="AF159" i="15"/>
  <c r="AG159" i="15" s="1"/>
  <c r="Y159" i="15"/>
  <c r="V159" i="15"/>
  <c r="T159" i="15"/>
  <c r="AM159" i="15" s="1"/>
  <c r="AK158" i="15"/>
  <c r="AF158" i="15"/>
  <c r="AG158" i="15" s="1"/>
  <c r="Y158" i="15"/>
  <c r="V158" i="15"/>
  <c r="T158" i="15"/>
  <c r="AK157" i="15"/>
  <c r="AF157" i="15"/>
  <c r="AG157" i="15" s="1"/>
  <c r="Y157" i="15"/>
  <c r="V157" i="15"/>
  <c r="T157" i="15"/>
  <c r="AK156" i="15"/>
  <c r="AF156" i="15"/>
  <c r="AG156" i="15" s="1"/>
  <c r="Y156" i="15"/>
  <c r="V156" i="15"/>
  <c r="T156" i="15"/>
  <c r="AM155" i="15"/>
  <c r="AK155" i="15"/>
  <c r="AF155" i="15"/>
  <c r="AG155" i="15" s="1"/>
  <c r="Y155" i="15"/>
  <c r="V155" i="15"/>
  <c r="T155" i="15"/>
  <c r="AE155" i="15" s="1"/>
  <c r="AM154" i="15"/>
  <c r="AK154" i="15"/>
  <c r="AF154" i="15"/>
  <c r="AG154" i="15" s="1"/>
  <c r="Y154" i="15"/>
  <c r="V154" i="15"/>
  <c r="T154" i="15"/>
  <c r="AH154" i="15" s="1"/>
  <c r="AI154" i="15" s="1"/>
  <c r="AM153" i="15"/>
  <c r="AK153" i="15"/>
  <c r="AF153" i="15"/>
  <c r="AG153" i="15" s="1"/>
  <c r="Y153" i="15"/>
  <c r="V153" i="15"/>
  <c r="T153" i="15"/>
  <c r="AM152" i="15"/>
  <c r="AK152" i="15"/>
  <c r="AF152" i="15"/>
  <c r="AG152" i="15" s="1"/>
  <c r="Y152" i="15"/>
  <c r="V152" i="15"/>
  <c r="T152" i="15"/>
  <c r="AD152" i="15" s="1"/>
  <c r="AM151" i="15"/>
  <c r="AK151" i="15"/>
  <c r="AF151" i="15"/>
  <c r="AG151" i="15" s="1"/>
  <c r="Y151" i="15"/>
  <c r="V151" i="15"/>
  <c r="T151" i="15"/>
  <c r="AD151" i="15" s="1"/>
  <c r="AM150" i="15"/>
  <c r="AK150" i="15"/>
  <c r="AF150" i="15"/>
  <c r="AG150" i="15" s="1"/>
  <c r="Y150" i="15"/>
  <c r="V150" i="15"/>
  <c r="T150" i="15"/>
  <c r="AK149" i="15"/>
  <c r="AF149" i="15"/>
  <c r="AG149" i="15" s="1"/>
  <c r="Y149" i="15"/>
  <c r="V149" i="15"/>
  <c r="T149" i="15"/>
  <c r="AM149" i="15" s="1"/>
  <c r="AM148" i="15"/>
  <c r="AK148" i="15"/>
  <c r="AF148" i="15"/>
  <c r="AG148" i="15" s="1"/>
  <c r="Y148" i="15"/>
  <c r="V148" i="15"/>
  <c r="T148" i="15"/>
  <c r="AH148" i="15" s="1"/>
  <c r="AI148" i="15" s="1"/>
  <c r="AK147" i="15"/>
  <c r="AF147" i="15"/>
  <c r="AG147" i="15" s="1"/>
  <c r="Y147" i="15"/>
  <c r="V147" i="15"/>
  <c r="T147" i="15"/>
  <c r="AM147" i="15" s="1"/>
  <c r="AM146" i="15"/>
  <c r="AK146" i="15"/>
  <c r="AF146" i="15"/>
  <c r="AG146" i="15" s="1"/>
  <c r="Y146" i="15"/>
  <c r="V146" i="15"/>
  <c r="T146" i="15"/>
  <c r="AH146" i="15" s="1"/>
  <c r="AI146" i="15" s="1"/>
  <c r="AM145" i="15"/>
  <c r="AK145" i="15"/>
  <c r="AF145" i="15"/>
  <c r="AG145" i="15" s="1"/>
  <c r="Y145" i="15"/>
  <c r="V145" i="15"/>
  <c r="T145" i="15"/>
  <c r="AE145" i="15" s="1"/>
  <c r="AM144" i="15"/>
  <c r="AK144" i="15"/>
  <c r="AF144" i="15"/>
  <c r="AG144" i="15" s="1"/>
  <c r="Y144" i="15"/>
  <c r="V144" i="15"/>
  <c r="T144" i="15"/>
  <c r="AE144" i="15" s="1"/>
  <c r="AM143" i="15"/>
  <c r="AK143" i="15"/>
  <c r="AF143" i="15"/>
  <c r="AG143" i="15" s="1"/>
  <c r="Y143" i="15"/>
  <c r="V143" i="15"/>
  <c r="T143" i="15"/>
  <c r="AD143" i="15" s="1"/>
  <c r="AM142" i="15"/>
  <c r="AK142" i="15"/>
  <c r="AF142" i="15"/>
  <c r="AG142" i="15" s="1"/>
  <c r="AD142" i="15"/>
  <c r="Y142" i="15"/>
  <c r="V142" i="15"/>
  <c r="T142" i="15"/>
  <c r="AH142" i="15" s="1"/>
  <c r="AI142" i="15" s="1"/>
  <c r="AM141" i="15"/>
  <c r="AK141" i="15"/>
  <c r="AF141" i="15"/>
  <c r="AG141" i="15" s="1"/>
  <c r="Y141" i="15"/>
  <c r="V141" i="15"/>
  <c r="T141" i="15"/>
  <c r="AE141" i="15" s="1"/>
  <c r="AM140" i="15"/>
  <c r="AK140" i="15"/>
  <c r="AF140" i="15"/>
  <c r="AG140" i="15" s="1"/>
  <c r="Y140" i="15"/>
  <c r="V140" i="15"/>
  <c r="T140" i="15"/>
  <c r="AH140" i="15" s="1"/>
  <c r="AI140" i="15" s="1"/>
  <c r="AK139" i="15"/>
  <c r="AF139" i="15"/>
  <c r="AG139" i="15" s="1"/>
  <c r="Y139" i="15"/>
  <c r="V139" i="15"/>
  <c r="T139" i="15"/>
  <c r="AM139" i="15" s="1"/>
  <c r="AK138" i="15"/>
  <c r="AF138" i="15"/>
  <c r="AG138" i="15" s="1"/>
  <c r="Y138" i="15"/>
  <c r="V138" i="15"/>
  <c r="T138" i="15"/>
  <c r="AM138" i="15" s="1"/>
  <c r="AM137" i="15"/>
  <c r="AK137" i="15"/>
  <c r="AF137" i="15"/>
  <c r="AG137" i="15" s="1"/>
  <c r="Y137" i="15"/>
  <c r="V137" i="15"/>
  <c r="T137" i="15"/>
  <c r="AE137" i="15" s="1"/>
  <c r="AM136" i="15"/>
  <c r="AK136" i="15"/>
  <c r="AF136" i="15"/>
  <c r="AG136" i="15" s="1"/>
  <c r="Y136" i="15"/>
  <c r="V136" i="15"/>
  <c r="T136" i="15"/>
  <c r="AH136" i="15" s="1"/>
  <c r="AI136" i="15" s="1"/>
  <c r="AM135" i="15"/>
  <c r="AK135" i="15"/>
  <c r="AF135" i="15"/>
  <c r="AG135" i="15" s="1"/>
  <c r="Y135" i="15"/>
  <c r="V135" i="15"/>
  <c r="T135" i="15"/>
  <c r="AH135" i="15" s="1"/>
  <c r="AI135" i="15" s="1"/>
  <c r="AM134" i="15"/>
  <c r="AK134" i="15"/>
  <c r="AF134" i="15"/>
  <c r="AG134" i="15" s="1"/>
  <c r="Y134" i="15"/>
  <c r="V134" i="15"/>
  <c r="T134" i="15"/>
  <c r="AD134" i="15" s="1"/>
  <c r="AK133" i="15"/>
  <c r="AF133" i="15"/>
  <c r="AG133" i="15" s="1"/>
  <c r="Y133" i="15"/>
  <c r="V133" i="15"/>
  <c r="T133" i="15"/>
  <c r="AM133" i="15" s="1"/>
  <c r="AM132" i="15"/>
  <c r="AK132" i="15"/>
  <c r="AF132" i="15"/>
  <c r="AG132" i="15" s="1"/>
  <c r="AD132" i="15"/>
  <c r="Y132" i="15"/>
  <c r="V132" i="15"/>
  <c r="T132" i="15"/>
  <c r="AK131" i="15"/>
  <c r="AF131" i="15"/>
  <c r="AG131" i="15" s="1"/>
  <c r="Y131" i="15"/>
  <c r="V131" i="15"/>
  <c r="T131" i="15"/>
  <c r="AM131" i="15" s="1"/>
  <c r="AM130" i="15"/>
  <c r="AK130" i="15"/>
  <c r="AF130" i="15"/>
  <c r="AG130" i="15" s="1"/>
  <c r="Y130" i="15"/>
  <c r="V130" i="15"/>
  <c r="T130" i="15"/>
  <c r="AH130" i="15" s="1"/>
  <c r="AI130" i="15" s="1"/>
  <c r="AK129" i="15"/>
  <c r="AF129" i="15"/>
  <c r="AG129" i="15" s="1"/>
  <c r="Y129" i="15"/>
  <c r="V129" i="15"/>
  <c r="T129" i="15"/>
  <c r="AM129" i="15" s="1"/>
  <c r="AK128" i="15"/>
  <c r="AF128" i="15"/>
  <c r="AG128" i="15" s="1"/>
  <c r="Y128" i="15"/>
  <c r="V128" i="15"/>
  <c r="T128" i="15"/>
  <c r="AM128" i="15" s="1"/>
  <c r="AM127" i="15"/>
  <c r="AK127" i="15"/>
  <c r="AF127" i="15"/>
  <c r="AG127" i="15" s="1"/>
  <c r="Y127" i="15"/>
  <c r="V127" i="15"/>
  <c r="T127" i="15"/>
  <c r="AE127" i="15" s="1"/>
  <c r="AM126" i="15"/>
  <c r="AK126" i="15"/>
  <c r="AF126" i="15"/>
  <c r="AG126" i="15" s="1"/>
  <c r="Y126" i="15"/>
  <c r="V126" i="15"/>
  <c r="T126" i="15"/>
  <c r="AE126" i="15" s="1"/>
  <c r="AM125" i="15"/>
  <c r="AK125" i="15"/>
  <c r="AF125" i="15"/>
  <c r="AG125" i="15" s="1"/>
  <c r="Y125" i="15"/>
  <c r="V125" i="15"/>
  <c r="T125" i="15"/>
  <c r="AD125" i="15" s="1"/>
  <c r="AM124" i="15"/>
  <c r="AK124" i="15"/>
  <c r="AF124" i="15"/>
  <c r="AG124" i="15" s="1"/>
  <c r="Y124" i="15"/>
  <c r="V124" i="15"/>
  <c r="T124" i="15"/>
  <c r="AM123" i="15"/>
  <c r="AK123" i="15"/>
  <c r="AF123" i="15"/>
  <c r="AG123" i="15" s="1"/>
  <c r="Y123" i="15"/>
  <c r="V123" i="15"/>
  <c r="T123" i="15"/>
  <c r="AE123" i="15" s="1"/>
  <c r="AM122" i="15"/>
  <c r="AK122" i="15"/>
  <c r="AF122" i="15"/>
  <c r="AG122" i="15" s="1"/>
  <c r="Y122" i="15"/>
  <c r="V122" i="15"/>
  <c r="T122" i="15"/>
  <c r="AH122" i="15" s="1"/>
  <c r="AI122" i="15" s="1"/>
  <c r="AK121" i="15"/>
  <c r="AF121" i="15"/>
  <c r="AG121" i="15" s="1"/>
  <c r="Y121" i="15"/>
  <c r="V121" i="15"/>
  <c r="T121" i="15"/>
  <c r="AD121" i="15" s="1"/>
  <c r="AM120" i="15"/>
  <c r="AK120" i="15"/>
  <c r="AF120" i="15"/>
  <c r="AG120" i="15" s="1"/>
  <c r="Y120" i="15"/>
  <c r="V120" i="15"/>
  <c r="T120" i="15"/>
  <c r="AK119" i="15"/>
  <c r="AF119" i="15"/>
  <c r="AG119" i="15" s="1"/>
  <c r="Y119" i="15"/>
  <c r="V119" i="15"/>
  <c r="T119" i="15"/>
  <c r="AM119" i="15" s="1"/>
  <c r="AM118" i="15"/>
  <c r="AK118" i="15"/>
  <c r="AF118" i="15"/>
  <c r="AG118" i="15" s="1"/>
  <c r="Y118" i="15"/>
  <c r="V118" i="15"/>
  <c r="T118" i="15"/>
  <c r="AE118" i="15" s="1"/>
  <c r="AM117" i="15"/>
  <c r="AK117" i="15"/>
  <c r="AF117" i="15"/>
  <c r="AG117" i="15" s="1"/>
  <c r="Y117" i="15"/>
  <c r="V117" i="15"/>
  <c r="T117" i="15"/>
  <c r="AM116" i="15"/>
  <c r="AK116" i="15"/>
  <c r="AF116" i="15"/>
  <c r="AG116" i="15" s="1"/>
  <c r="Y116" i="15"/>
  <c r="V116" i="15"/>
  <c r="T116" i="15"/>
  <c r="AM115" i="15"/>
  <c r="AK115" i="15"/>
  <c r="AF115" i="15"/>
  <c r="AG115" i="15" s="1"/>
  <c r="Y115" i="15"/>
  <c r="V115" i="15"/>
  <c r="T115" i="15"/>
  <c r="AE115" i="15" s="1"/>
  <c r="AM114" i="15"/>
  <c r="AK114" i="15"/>
  <c r="AF114" i="15"/>
  <c r="AG114" i="15" s="1"/>
  <c r="Y114" i="15"/>
  <c r="V114" i="15"/>
  <c r="T114" i="15"/>
  <c r="AK113" i="15"/>
  <c r="AF113" i="15"/>
  <c r="AG113" i="15" s="1"/>
  <c r="Y113" i="15"/>
  <c r="V113" i="15"/>
  <c r="T113" i="15"/>
  <c r="AM113" i="15" s="1"/>
  <c r="AM112" i="15"/>
  <c r="AK112" i="15"/>
  <c r="AF112" i="15"/>
  <c r="AG112" i="15" s="1"/>
  <c r="Y112" i="15"/>
  <c r="V112" i="15"/>
  <c r="T112" i="15"/>
  <c r="AK111" i="15"/>
  <c r="AF111" i="15"/>
  <c r="AG111" i="15" s="1"/>
  <c r="Y111" i="15"/>
  <c r="V111" i="15"/>
  <c r="T111" i="15"/>
  <c r="AM111" i="15" s="1"/>
  <c r="AM110" i="15"/>
  <c r="AK110" i="15"/>
  <c r="AF110" i="15"/>
  <c r="AG110" i="15" s="1"/>
  <c r="Y110" i="15"/>
  <c r="V110" i="15"/>
  <c r="T110" i="15"/>
  <c r="AM109" i="15"/>
  <c r="AK109" i="15"/>
  <c r="AF109" i="15"/>
  <c r="AG109" i="15" s="1"/>
  <c r="Y109" i="15"/>
  <c r="V109" i="15"/>
  <c r="T109" i="15"/>
  <c r="AE109" i="15" s="1"/>
  <c r="AM108" i="15"/>
  <c r="AK108" i="15"/>
  <c r="AF108" i="15"/>
  <c r="AG108" i="15" s="1"/>
  <c r="Y108" i="15"/>
  <c r="V108" i="15"/>
  <c r="T108" i="15"/>
  <c r="AM107" i="15"/>
  <c r="AK107" i="15"/>
  <c r="AF107" i="15"/>
  <c r="AG107" i="15" s="1"/>
  <c r="Y107" i="15"/>
  <c r="V107" i="15"/>
  <c r="T107" i="15"/>
  <c r="AM106" i="15"/>
  <c r="AK106" i="15"/>
  <c r="AF106" i="15"/>
  <c r="AG106" i="15" s="1"/>
  <c r="Y106" i="15"/>
  <c r="V106" i="15"/>
  <c r="T106" i="15"/>
  <c r="AE106" i="15" s="1"/>
  <c r="AM105" i="15"/>
  <c r="AK105" i="15"/>
  <c r="AF105" i="15"/>
  <c r="AG105" i="15" s="1"/>
  <c r="Y105" i="15"/>
  <c r="V105" i="15"/>
  <c r="T105" i="15"/>
  <c r="AK104" i="15"/>
  <c r="AF104" i="15"/>
  <c r="AG104" i="15" s="1"/>
  <c r="Y104" i="15"/>
  <c r="V104" i="15"/>
  <c r="T104" i="15"/>
  <c r="AM104" i="15" s="1"/>
  <c r="AK103" i="15"/>
  <c r="AF103" i="15"/>
  <c r="AG103" i="15" s="1"/>
  <c r="Y103" i="15"/>
  <c r="V103" i="15"/>
  <c r="T103" i="15"/>
  <c r="AM103" i="15" s="1"/>
  <c r="AM102" i="15"/>
  <c r="AK102" i="15"/>
  <c r="AF102" i="15"/>
  <c r="AG102" i="15" s="1"/>
  <c r="Y102" i="15"/>
  <c r="V102" i="15"/>
  <c r="T102" i="15"/>
  <c r="AM101" i="15"/>
  <c r="AK101" i="15"/>
  <c r="AF101" i="15"/>
  <c r="AG101" i="15" s="1"/>
  <c r="Y101" i="15"/>
  <c r="V101" i="15"/>
  <c r="T101" i="15"/>
  <c r="AM100" i="15"/>
  <c r="AK100" i="15"/>
  <c r="AF100" i="15"/>
  <c r="AG100" i="15" s="1"/>
  <c r="Y100" i="15"/>
  <c r="V100" i="15"/>
  <c r="T100" i="15"/>
  <c r="AE100" i="15" s="1"/>
  <c r="AM99" i="15"/>
  <c r="AK99" i="15"/>
  <c r="AF99" i="15"/>
  <c r="AG99" i="15" s="1"/>
  <c r="Y99" i="15"/>
  <c r="V99" i="15"/>
  <c r="T99" i="15"/>
  <c r="AE99" i="15" s="1"/>
  <c r="AK98" i="15"/>
  <c r="AF98" i="15"/>
  <c r="AG98" i="15" s="1"/>
  <c r="Y98" i="15"/>
  <c r="V98" i="15"/>
  <c r="T98" i="15"/>
  <c r="AD98" i="15" s="1"/>
  <c r="AM97" i="15"/>
  <c r="AK97" i="15"/>
  <c r="AF97" i="15"/>
  <c r="AG97" i="15" s="1"/>
  <c r="Y97" i="15"/>
  <c r="V97" i="15"/>
  <c r="T97" i="15"/>
  <c r="AH97" i="15" s="1"/>
  <c r="AI97" i="15" s="1"/>
  <c r="AM96" i="15"/>
  <c r="AK96" i="15"/>
  <c r="AF96" i="15"/>
  <c r="AG96" i="15" s="1"/>
  <c r="Y96" i="15"/>
  <c r="V96" i="15"/>
  <c r="T96" i="15"/>
  <c r="AE96" i="15" s="1"/>
  <c r="AK95" i="15"/>
  <c r="AF95" i="15"/>
  <c r="AG95" i="15" s="1"/>
  <c r="Y95" i="15"/>
  <c r="V95" i="15"/>
  <c r="T95" i="15"/>
  <c r="AD95" i="15" s="1"/>
  <c r="AK94" i="15"/>
  <c r="AF94" i="15"/>
  <c r="AG94" i="15" s="1"/>
  <c r="Y94" i="15"/>
  <c r="V94" i="15"/>
  <c r="T94" i="15"/>
  <c r="AH94" i="15" s="1"/>
  <c r="AI94" i="15" s="1"/>
  <c r="AM93" i="15"/>
  <c r="AK93" i="15"/>
  <c r="AF93" i="15"/>
  <c r="AG93" i="15" s="1"/>
  <c r="Y93" i="15"/>
  <c r="V93" i="15"/>
  <c r="T93" i="15"/>
  <c r="AE93" i="15" s="1"/>
  <c r="AK92" i="15"/>
  <c r="AF92" i="15"/>
  <c r="AG92" i="15" s="1"/>
  <c r="Y92" i="15"/>
  <c r="V92" i="15"/>
  <c r="T92" i="15"/>
  <c r="AD92" i="15" s="1"/>
  <c r="AM91" i="15"/>
  <c r="AK91" i="15"/>
  <c r="AF91" i="15"/>
  <c r="AG91" i="15" s="1"/>
  <c r="Y91" i="15"/>
  <c r="V91" i="15"/>
  <c r="T91" i="15"/>
  <c r="AH91" i="15" s="1"/>
  <c r="AI91" i="15" s="1"/>
  <c r="AK90" i="15"/>
  <c r="AF90" i="15"/>
  <c r="AG90" i="15" s="1"/>
  <c r="Y90" i="15"/>
  <c r="V90" i="15"/>
  <c r="T90" i="15"/>
  <c r="AE90" i="15" s="1"/>
  <c r="AK89" i="15"/>
  <c r="AF89" i="15"/>
  <c r="AG89" i="15" s="1"/>
  <c r="Y89" i="15"/>
  <c r="V89" i="15"/>
  <c r="T89" i="15"/>
  <c r="AD89" i="15" s="1"/>
  <c r="AM88" i="15"/>
  <c r="AK88" i="15"/>
  <c r="AF88" i="15"/>
  <c r="AG88" i="15" s="1"/>
  <c r="Y88" i="15"/>
  <c r="V88" i="15"/>
  <c r="T88" i="15"/>
  <c r="AH88" i="15" s="1"/>
  <c r="AI88" i="15" s="1"/>
  <c r="AK87" i="15"/>
  <c r="AF87" i="15"/>
  <c r="AG87" i="15" s="1"/>
  <c r="Y87" i="15"/>
  <c r="V87" i="15"/>
  <c r="T87" i="15"/>
  <c r="AH87" i="15" s="1"/>
  <c r="AI87" i="15" s="1"/>
  <c r="AK86" i="15"/>
  <c r="AF86" i="15"/>
  <c r="AG86" i="15" s="1"/>
  <c r="Y86" i="15"/>
  <c r="V86" i="15"/>
  <c r="T86" i="15"/>
  <c r="AD86" i="15" s="1"/>
  <c r="AK85" i="15"/>
  <c r="AF85" i="15"/>
  <c r="AG85" i="15" s="1"/>
  <c r="Y85" i="15"/>
  <c r="V85" i="15"/>
  <c r="T85" i="15"/>
  <c r="AH85" i="15" s="1"/>
  <c r="AI85" i="15" s="1"/>
  <c r="AK84" i="15"/>
  <c r="AF84" i="15"/>
  <c r="AG84" i="15" s="1"/>
  <c r="Y84" i="15"/>
  <c r="V84" i="15"/>
  <c r="T84" i="15"/>
  <c r="AH84" i="15" s="1"/>
  <c r="AI84" i="15" s="1"/>
  <c r="AM83" i="15"/>
  <c r="AK83" i="15"/>
  <c r="AF83" i="15"/>
  <c r="AG83" i="15" s="1"/>
  <c r="Y83" i="15"/>
  <c r="V83" i="15"/>
  <c r="T83" i="15"/>
  <c r="AD83" i="15" s="1"/>
  <c r="AK82" i="15"/>
  <c r="AF82" i="15"/>
  <c r="AG82" i="15" s="1"/>
  <c r="Y82" i="15"/>
  <c r="V82" i="15"/>
  <c r="T82" i="15"/>
  <c r="AH82" i="15" s="1"/>
  <c r="AI82" i="15" s="1"/>
  <c r="AM81" i="15"/>
  <c r="AK81" i="15"/>
  <c r="AF81" i="15"/>
  <c r="AG81" i="15" s="1"/>
  <c r="Y81" i="15"/>
  <c r="V81" i="15"/>
  <c r="T81" i="15"/>
  <c r="AH81" i="15" s="1"/>
  <c r="AI81" i="15" s="1"/>
  <c r="AK80" i="15"/>
  <c r="AF80" i="15"/>
  <c r="AG80" i="15" s="1"/>
  <c r="Y80" i="15"/>
  <c r="V80" i="15"/>
  <c r="T80" i="15"/>
  <c r="AE80" i="15" s="1"/>
  <c r="AM79" i="15"/>
  <c r="AK79" i="15"/>
  <c r="AF79" i="15"/>
  <c r="AG79" i="15" s="1"/>
  <c r="Y79" i="15"/>
  <c r="V79" i="15"/>
  <c r="T79" i="15"/>
  <c r="AH79" i="15" s="1"/>
  <c r="AI79" i="15" s="1"/>
  <c r="AK78" i="15"/>
  <c r="AF78" i="15"/>
  <c r="AG78" i="15" s="1"/>
  <c r="Y78" i="15"/>
  <c r="V78" i="15"/>
  <c r="T78" i="15"/>
  <c r="AH78" i="15" s="1"/>
  <c r="AI78" i="15" s="1"/>
  <c r="AM77" i="15"/>
  <c r="AK77" i="15"/>
  <c r="AF77" i="15"/>
  <c r="AG77" i="15" s="1"/>
  <c r="Y77" i="15"/>
  <c r="V77" i="15"/>
  <c r="T77" i="15"/>
  <c r="AE77" i="15" s="1"/>
  <c r="AM76" i="15"/>
  <c r="AK76" i="15"/>
  <c r="AF76" i="15"/>
  <c r="AG76" i="15" s="1"/>
  <c r="Y76" i="15"/>
  <c r="V76" i="15"/>
  <c r="T76" i="15"/>
  <c r="AH76" i="15" s="1"/>
  <c r="AI76" i="15" s="1"/>
  <c r="AK75" i="15"/>
  <c r="AF75" i="15"/>
  <c r="AG75" i="15" s="1"/>
  <c r="Y75" i="15"/>
  <c r="V75" i="15"/>
  <c r="T75" i="15"/>
  <c r="AH75" i="15" s="1"/>
  <c r="AI75" i="15" s="1"/>
  <c r="AM74" i="15"/>
  <c r="AK74" i="15"/>
  <c r="AF74" i="15"/>
  <c r="AG74" i="15" s="1"/>
  <c r="Y74" i="15"/>
  <c r="V74" i="15"/>
  <c r="T74" i="15"/>
  <c r="AE74" i="15" s="1"/>
  <c r="AK73" i="15"/>
  <c r="AF73" i="15"/>
  <c r="AG73" i="15" s="1"/>
  <c r="Y73" i="15"/>
  <c r="V73" i="15"/>
  <c r="T73" i="15"/>
  <c r="AH73" i="15" s="1"/>
  <c r="AI73" i="15" s="1"/>
  <c r="AK72" i="15"/>
  <c r="AF72" i="15"/>
  <c r="AG72" i="15" s="1"/>
  <c r="Y72" i="15"/>
  <c r="V72" i="15"/>
  <c r="T72" i="15"/>
  <c r="AH72" i="15" s="1"/>
  <c r="AI72" i="15" s="1"/>
  <c r="AK71" i="15"/>
  <c r="AF71" i="15"/>
  <c r="AG71" i="15" s="1"/>
  <c r="Y71" i="15"/>
  <c r="V71" i="15"/>
  <c r="T71" i="15"/>
  <c r="AE71" i="15" s="1"/>
  <c r="AK70" i="15"/>
  <c r="AF70" i="15"/>
  <c r="AG70" i="15" s="1"/>
  <c r="Y70" i="15"/>
  <c r="V70" i="15"/>
  <c r="T70" i="15"/>
  <c r="AH70" i="15" s="1"/>
  <c r="AI70" i="15" s="1"/>
  <c r="AK69" i="15"/>
  <c r="AF69" i="15"/>
  <c r="AG69" i="15" s="1"/>
  <c r="Y69" i="15"/>
  <c r="V69" i="15"/>
  <c r="T69" i="15"/>
  <c r="AH69" i="15" s="1"/>
  <c r="AI69" i="15" s="1"/>
  <c r="AK68" i="15"/>
  <c r="AF68" i="15"/>
  <c r="AG68" i="15" s="1"/>
  <c r="Y68" i="15"/>
  <c r="V68" i="15"/>
  <c r="T68" i="15"/>
  <c r="AE68" i="15" s="1"/>
  <c r="AK67" i="15"/>
  <c r="AF67" i="15"/>
  <c r="AG67" i="15" s="1"/>
  <c r="Y67" i="15"/>
  <c r="V67" i="15"/>
  <c r="T67" i="15"/>
  <c r="AH67" i="15" s="1"/>
  <c r="AI67" i="15" s="1"/>
  <c r="AK66" i="15"/>
  <c r="AF66" i="15"/>
  <c r="AG66" i="15" s="1"/>
  <c r="Y66" i="15"/>
  <c r="V66" i="15"/>
  <c r="T66" i="15"/>
  <c r="AH66" i="15" s="1"/>
  <c r="AI66" i="15" s="1"/>
  <c r="AK65" i="15"/>
  <c r="AF65" i="15"/>
  <c r="AG65" i="15" s="1"/>
  <c r="Y65" i="15"/>
  <c r="V65" i="15"/>
  <c r="T65" i="15"/>
  <c r="AE65" i="15" s="1"/>
  <c r="AK64" i="15"/>
  <c r="AF64" i="15"/>
  <c r="AG64" i="15" s="1"/>
  <c r="Y64" i="15"/>
  <c r="V64" i="15"/>
  <c r="T64" i="15"/>
  <c r="AH64" i="15" s="1"/>
  <c r="AI64" i="15" s="1"/>
  <c r="AK63" i="15"/>
  <c r="AF63" i="15"/>
  <c r="AG63" i="15" s="1"/>
  <c r="Y63" i="15"/>
  <c r="V63" i="15"/>
  <c r="T63" i="15"/>
  <c r="AM63" i="15" s="1"/>
  <c r="AK62" i="15"/>
  <c r="AF62" i="15"/>
  <c r="AG62" i="15" s="1"/>
  <c r="Y62" i="15"/>
  <c r="V62" i="15"/>
  <c r="T62" i="15"/>
  <c r="AM62" i="15" s="1"/>
  <c r="AK61" i="15"/>
  <c r="AF61" i="15"/>
  <c r="AG61" i="15" s="1"/>
  <c r="Y61" i="15"/>
  <c r="V61" i="15"/>
  <c r="T61" i="15"/>
  <c r="AE61" i="15" s="1"/>
  <c r="AK60" i="15"/>
  <c r="AF60" i="15"/>
  <c r="AG60" i="15" s="1"/>
  <c r="Y60" i="15"/>
  <c r="V60" i="15"/>
  <c r="T60" i="15"/>
  <c r="AM60" i="15" s="1"/>
  <c r="AK59" i="15"/>
  <c r="AF59" i="15"/>
  <c r="AG59" i="15" s="1"/>
  <c r="Y59" i="15"/>
  <c r="V59" i="15"/>
  <c r="T59" i="15"/>
  <c r="AK58" i="15"/>
  <c r="AF58" i="15"/>
  <c r="AG58" i="15" s="1"/>
  <c r="Y58" i="15"/>
  <c r="V58" i="15"/>
  <c r="T58" i="15"/>
  <c r="AM58" i="15" s="1"/>
  <c r="AK57" i="15"/>
  <c r="AF57" i="15"/>
  <c r="AG57" i="15" s="1"/>
  <c r="Y57" i="15"/>
  <c r="V57" i="15"/>
  <c r="T57" i="15"/>
  <c r="AD57" i="15" s="1"/>
  <c r="AK56" i="15"/>
  <c r="AF56" i="15"/>
  <c r="AG56" i="15" s="1"/>
  <c r="Y56" i="15"/>
  <c r="V56" i="15"/>
  <c r="T56" i="15"/>
  <c r="AK55" i="15"/>
  <c r="AF55" i="15"/>
  <c r="AG55" i="15" s="1"/>
  <c r="Y55" i="15"/>
  <c r="V55" i="15"/>
  <c r="T55" i="15"/>
  <c r="AM55" i="15" s="1"/>
  <c r="AK54" i="15"/>
  <c r="AF54" i="15"/>
  <c r="AG54" i="15" s="1"/>
  <c r="Y54" i="15"/>
  <c r="V54" i="15"/>
  <c r="T54" i="15"/>
  <c r="AD54" i="15" s="1"/>
  <c r="AK53" i="15"/>
  <c r="AF53" i="15"/>
  <c r="AG53" i="15" s="1"/>
  <c r="Y53" i="15"/>
  <c r="V53" i="15"/>
  <c r="T53" i="15"/>
  <c r="AK52" i="15"/>
  <c r="AF52" i="15"/>
  <c r="AG52" i="15" s="1"/>
  <c r="Y52" i="15"/>
  <c r="V52" i="15"/>
  <c r="T52" i="15"/>
  <c r="AM52" i="15" s="1"/>
  <c r="AK51" i="15"/>
  <c r="AF51" i="15"/>
  <c r="AG51" i="15" s="1"/>
  <c r="Y51" i="15"/>
  <c r="V51" i="15"/>
  <c r="T51" i="15"/>
  <c r="AM51" i="15" s="1"/>
  <c r="AK50" i="15"/>
  <c r="AF50" i="15"/>
  <c r="AG50" i="15" s="1"/>
  <c r="Y50" i="15"/>
  <c r="V50" i="15"/>
  <c r="T50" i="15"/>
  <c r="AH50" i="15" s="1"/>
  <c r="AI50" i="15" s="1"/>
  <c r="AK49" i="15"/>
  <c r="AF49" i="15"/>
  <c r="AG49" i="15" s="1"/>
  <c r="Y49" i="15"/>
  <c r="V49" i="15"/>
  <c r="T49" i="15"/>
  <c r="AE49" i="15" s="1"/>
  <c r="AK48" i="15"/>
  <c r="AF48" i="15"/>
  <c r="AG48" i="15" s="1"/>
  <c r="Y48" i="15"/>
  <c r="V48" i="15"/>
  <c r="T48" i="15"/>
  <c r="AM48" i="15" s="1"/>
  <c r="AK47" i="15"/>
  <c r="AF47" i="15"/>
  <c r="AG47" i="15" s="1"/>
  <c r="Y47" i="15"/>
  <c r="V47" i="15"/>
  <c r="T47" i="15"/>
  <c r="AD47" i="15" s="1"/>
  <c r="AK46" i="15"/>
  <c r="AF46" i="15"/>
  <c r="AG46" i="15" s="1"/>
  <c r="Y46" i="15"/>
  <c r="V46" i="15"/>
  <c r="T46" i="15"/>
  <c r="AM46" i="15" s="1"/>
  <c r="AK45" i="15"/>
  <c r="AF45" i="15"/>
  <c r="AG45" i="15" s="1"/>
  <c r="Y45" i="15"/>
  <c r="V45" i="15"/>
  <c r="T45" i="15"/>
  <c r="AM45" i="15" s="1"/>
  <c r="AK44" i="15"/>
  <c r="AF44" i="15"/>
  <c r="AG44" i="15" s="1"/>
  <c r="Y44" i="15"/>
  <c r="V44" i="15"/>
  <c r="T44" i="15"/>
  <c r="AD44" i="15" s="1"/>
  <c r="AK43" i="15"/>
  <c r="AF43" i="15"/>
  <c r="AG43" i="15" s="1"/>
  <c r="Y43" i="15"/>
  <c r="V43" i="15"/>
  <c r="T43" i="15"/>
  <c r="AM43" i="15" s="1"/>
  <c r="AK42" i="15"/>
  <c r="AF42" i="15"/>
  <c r="AG42" i="15" s="1"/>
  <c r="Y42" i="15"/>
  <c r="V42" i="15"/>
  <c r="T42" i="15"/>
  <c r="AM42" i="15" s="1"/>
  <c r="AK41" i="15"/>
  <c r="AF41" i="15"/>
  <c r="AG41" i="15" s="1"/>
  <c r="Y41" i="15"/>
  <c r="V41" i="15"/>
  <c r="T41" i="15"/>
  <c r="AH41" i="15" s="1"/>
  <c r="AI41" i="15" s="1"/>
  <c r="AK40" i="15"/>
  <c r="AF40" i="15"/>
  <c r="AG40" i="15" s="1"/>
  <c r="Y40" i="15"/>
  <c r="V40" i="15"/>
  <c r="T40" i="15"/>
  <c r="AD40" i="15" s="1"/>
  <c r="AK39" i="15"/>
  <c r="AF39" i="15"/>
  <c r="AG39" i="15" s="1"/>
  <c r="Y39" i="15"/>
  <c r="V39" i="15"/>
  <c r="T39" i="15"/>
  <c r="AE39" i="15" s="1"/>
  <c r="AK38" i="15"/>
  <c r="AF38" i="15"/>
  <c r="AG38" i="15" s="1"/>
  <c r="Y38" i="15"/>
  <c r="V38" i="15"/>
  <c r="T38" i="15"/>
  <c r="AH38" i="15" s="1"/>
  <c r="AI38" i="15" s="1"/>
  <c r="AK37" i="15"/>
  <c r="AF37" i="15"/>
  <c r="AG37" i="15" s="1"/>
  <c r="Y37" i="15"/>
  <c r="V37" i="15"/>
  <c r="T37" i="15"/>
  <c r="AM37" i="15" s="1"/>
  <c r="AK36" i="15"/>
  <c r="AF36" i="15"/>
  <c r="AG36" i="15" s="1"/>
  <c r="Y36" i="15"/>
  <c r="V36" i="15"/>
  <c r="T36" i="15"/>
  <c r="AE36" i="15" s="1"/>
  <c r="AK35" i="15"/>
  <c r="AF35" i="15"/>
  <c r="AG35" i="15" s="1"/>
  <c r="Y35" i="15"/>
  <c r="V35" i="15"/>
  <c r="T35" i="15"/>
  <c r="AH35" i="15" s="1"/>
  <c r="AI35" i="15" s="1"/>
  <c r="AK34" i="15"/>
  <c r="AF34" i="15"/>
  <c r="AG34" i="15" s="1"/>
  <c r="Y34" i="15"/>
  <c r="V34" i="15"/>
  <c r="T34" i="15"/>
  <c r="AM34" i="15" s="1"/>
  <c r="AK33" i="15"/>
  <c r="AF33" i="15"/>
  <c r="AG33" i="15" s="1"/>
  <c r="Y33" i="15"/>
  <c r="V33" i="15"/>
  <c r="T33" i="15"/>
  <c r="AE33" i="15" s="1"/>
  <c r="AK32" i="15"/>
  <c r="AF32" i="15"/>
  <c r="AG32" i="15" s="1"/>
  <c r="Y32" i="15"/>
  <c r="V32" i="15"/>
  <c r="T32" i="15"/>
  <c r="AH32" i="15" s="1"/>
  <c r="AI32" i="15" s="1"/>
  <c r="AK31" i="15"/>
  <c r="AF31" i="15"/>
  <c r="AG31" i="15" s="1"/>
  <c r="Y31" i="15"/>
  <c r="V31" i="15"/>
  <c r="T31" i="15"/>
  <c r="AH31" i="15" s="1"/>
  <c r="AI31" i="15" s="1"/>
  <c r="AK30" i="15"/>
  <c r="AF30" i="15"/>
  <c r="AG30" i="15" s="1"/>
  <c r="Y30" i="15"/>
  <c r="V30" i="15"/>
  <c r="T30" i="15"/>
  <c r="AE30" i="15" s="1"/>
  <c r="AK29" i="15"/>
  <c r="AF29" i="15"/>
  <c r="AG29" i="15" s="1"/>
  <c r="Y29" i="15"/>
  <c r="V29" i="15"/>
  <c r="T29" i="15"/>
  <c r="AH29" i="15" s="1"/>
  <c r="AI29" i="15" s="1"/>
  <c r="AK28" i="15"/>
  <c r="AF28" i="15"/>
  <c r="AG28" i="15" s="1"/>
  <c r="Y28" i="15"/>
  <c r="V28" i="15"/>
  <c r="T28" i="15"/>
  <c r="AE28" i="15" s="1"/>
  <c r="AK27" i="15"/>
  <c r="AF27" i="15"/>
  <c r="AG27" i="15" s="1"/>
  <c r="Y27" i="15"/>
  <c r="V27" i="15"/>
  <c r="T27" i="15"/>
  <c r="AK26" i="15"/>
  <c r="AF26" i="15"/>
  <c r="AG26" i="15" s="1"/>
  <c r="Y26" i="15"/>
  <c r="V26" i="15"/>
  <c r="T26" i="15"/>
  <c r="AH26" i="15" s="1"/>
  <c r="AI26" i="15" s="1"/>
  <c r="AK25" i="15"/>
  <c r="AF25" i="15"/>
  <c r="AG25" i="15" s="1"/>
  <c r="Y25" i="15"/>
  <c r="V25" i="15"/>
  <c r="T25" i="15"/>
  <c r="AH25" i="15" s="1"/>
  <c r="AI25" i="15" s="1"/>
  <c r="AK24" i="15"/>
  <c r="AF24" i="15"/>
  <c r="AG24" i="15" s="1"/>
  <c r="Y24" i="15"/>
  <c r="V24" i="15"/>
  <c r="T24" i="15"/>
  <c r="AE24" i="15" s="1"/>
  <c r="AK23" i="15"/>
  <c r="AF23" i="15"/>
  <c r="AG23" i="15" s="1"/>
  <c r="Y23" i="15"/>
  <c r="V23" i="15"/>
  <c r="T23" i="15"/>
  <c r="AH23" i="15" s="1"/>
  <c r="AI23" i="15" s="1"/>
  <c r="AK22" i="15"/>
  <c r="AF22" i="15"/>
  <c r="AG22" i="15" s="1"/>
  <c r="Y22" i="15"/>
  <c r="V22" i="15"/>
  <c r="T22" i="15"/>
  <c r="AH22" i="15" s="1"/>
  <c r="AI22" i="15" s="1"/>
  <c r="AK21" i="15"/>
  <c r="AF21" i="15"/>
  <c r="AG21" i="15" s="1"/>
  <c r="Y21" i="15"/>
  <c r="V21" i="15"/>
  <c r="T21" i="15"/>
  <c r="AE21" i="15" s="1"/>
  <c r="AK20" i="15"/>
  <c r="AF20" i="15"/>
  <c r="AG20" i="15" s="1"/>
  <c r="Y20" i="15"/>
  <c r="V20" i="15"/>
  <c r="T20" i="15"/>
  <c r="AH20" i="15" s="1"/>
  <c r="AI20" i="15" s="1"/>
  <c r="AK19" i="15"/>
  <c r="AF19" i="15"/>
  <c r="AG19" i="15" s="1"/>
  <c r="Y19" i="15"/>
  <c r="V19" i="15"/>
  <c r="T19" i="15"/>
  <c r="AH19" i="15" s="1"/>
  <c r="AI19" i="15" s="1"/>
  <c r="AK18" i="15"/>
  <c r="AF18" i="15"/>
  <c r="AG18" i="15" s="1"/>
  <c r="Y18" i="15"/>
  <c r="V18" i="15"/>
  <c r="T18" i="15"/>
  <c r="AE18" i="15" s="1"/>
  <c r="AK17" i="15"/>
  <c r="AF17" i="15"/>
  <c r="AG17" i="15" s="1"/>
  <c r="Y17" i="15"/>
  <c r="V17" i="15"/>
  <c r="T17" i="15"/>
  <c r="AH17" i="15" s="1"/>
  <c r="AI17" i="15" s="1"/>
  <c r="AK16" i="15"/>
  <c r="AF16" i="15"/>
  <c r="AG16" i="15" s="1"/>
  <c r="Y16" i="15"/>
  <c r="V16" i="15"/>
  <c r="T16" i="15"/>
  <c r="AH16" i="15" s="1"/>
  <c r="AI16" i="15" s="1"/>
  <c r="AK15" i="15"/>
  <c r="AF15" i="15"/>
  <c r="AG15" i="15" s="1"/>
  <c r="Y15" i="15"/>
  <c r="V15" i="15"/>
  <c r="T15" i="15"/>
  <c r="AE15" i="15" s="1"/>
  <c r="AK14" i="15"/>
  <c r="AF14" i="15"/>
  <c r="AG14" i="15" s="1"/>
  <c r="Y14" i="15"/>
  <c r="V14" i="15"/>
  <c r="T14" i="15"/>
  <c r="AH14" i="15" s="1"/>
  <c r="AI14" i="15" s="1"/>
  <c r="AM13" i="15"/>
  <c r="AK13" i="15"/>
  <c r="AF13" i="15"/>
  <c r="AG13" i="15" s="1"/>
  <c r="Y13" i="15"/>
  <c r="V13" i="15"/>
  <c r="T13" i="15"/>
  <c r="AH13" i="15" s="1"/>
  <c r="AI13" i="15" s="1"/>
  <c r="AK12" i="15"/>
  <c r="AF12" i="15"/>
  <c r="AG12" i="15" s="1"/>
  <c r="Y12" i="15"/>
  <c r="V12" i="15"/>
  <c r="T12" i="15"/>
  <c r="AE12" i="15" s="1"/>
  <c r="A12" i="15"/>
  <c r="J13" i="68" s="1"/>
  <c r="AM11" i="15"/>
  <c r="AK11" i="15"/>
  <c r="AF11" i="15"/>
  <c r="AG11" i="15" s="1"/>
  <c r="Y11" i="15"/>
  <c r="V11" i="15"/>
  <c r="T11" i="15"/>
  <c r="AH11" i="15" s="1"/>
  <c r="AI11" i="15" s="1"/>
  <c r="AK10" i="15"/>
  <c r="AF10" i="15"/>
  <c r="AG10" i="15" s="1"/>
  <c r="Y10" i="15"/>
  <c r="V10" i="15"/>
  <c r="T10" i="15"/>
  <c r="AD10" i="15" s="1"/>
  <c r="A10" i="15"/>
  <c r="AK9" i="15"/>
  <c r="AF9" i="15"/>
  <c r="AG9" i="15" s="1"/>
  <c r="Y9" i="15"/>
  <c r="V9" i="15"/>
  <c r="T9" i="15"/>
  <c r="AH9" i="15" s="1"/>
  <c r="AI9" i="15" s="1"/>
  <c r="AK8" i="15"/>
  <c r="AF8" i="15"/>
  <c r="AG8" i="15" s="1"/>
  <c r="Y8" i="15"/>
  <c r="V8" i="15"/>
  <c r="T8" i="15"/>
  <c r="AM8" i="15" s="1"/>
  <c r="AK7" i="15"/>
  <c r="AF7" i="15"/>
  <c r="AG7" i="15" s="1"/>
  <c r="Y7" i="15"/>
  <c r="V7" i="15"/>
  <c r="T7" i="15"/>
  <c r="AH7" i="15" s="1"/>
  <c r="AI7" i="15" s="1"/>
  <c r="AK6" i="15"/>
  <c r="AF6" i="15"/>
  <c r="AG6" i="15" s="1"/>
  <c r="Y6" i="15"/>
  <c r="V6" i="15"/>
  <c r="T6" i="15"/>
  <c r="AM6" i="15" s="1"/>
  <c r="A6" i="15"/>
  <c r="AK5" i="15"/>
  <c r="AF5" i="15"/>
  <c r="AG5" i="15" s="1"/>
  <c r="Y5" i="15"/>
  <c r="V5" i="15"/>
  <c r="T5" i="15"/>
  <c r="F1" i="15"/>
  <c r="AM24" i="14"/>
  <c r="AK24" i="14"/>
  <c r="AF24" i="14"/>
  <c r="AG24" i="14" s="1"/>
  <c r="AD24" i="14"/>
  <c r="Y24" i="14"/>
  <c r="V24" i="14"/>
  <c r="T24" i="14"/>
  <c r="AH24" i="14" s="1"/>
  <c r="AI24" i="14" s="1"/>
  <c r="AM23" i="14"/>
  <c r="AK23" i="14"/>
  <c r="AH23" i="14"/>
  <c r="AI23" i="14" s="1"/>
  <c r="AF23" i="14"/>
  <c r="AG23" i="14" s="1"/>
  <c r="Y23" i="14"/>
  <c r="V23" i="14"/>
  <c r="T23" i="14"/>
  <c r="AD23" i="14" s="1"/>
  <c r="AM22" i="14"/>
  <c r="AK22" i="14"/>
  <c r="AH22" i="14"/>
  <c r="AI22" i="14" s="1"/>
  <c r="AF22" i="14"/>
  <c r="AG22" i="14" s="1"/>
  <c r="AD22" i="14"/>
  <c r="Y22" i="14"/>
  <c r="V22" i="14"/>
  <c r="T22" i="14"/>
  <c r="AE22" i="14" s="1"/>
  <c r="AM21" i="14"/>
  <c r="AK21" i="14"/>
  <c r="AF21" i="14"/>
  <c r="AG21" i="14" s="1"/>
  <c r="AE21" i="14"/>
  <c r="Y21" i="14"/>
  <c r="V21" i="14"/>
  <c r="T21" i="14"/>
  <c r="AM20" i="14"/>
  <c r="AK20" i="14"/>
  <c r="AF20" i="14"/>
  <c r="AG20" i="14" s="1"/>
  <c r="AD20" i="14"/>
  <c r="Y20" i="14"/>
  <c r="V20" i="14"/>
  <c r="T20" i="14"/>
  <c r="AH20" i="14" s="1"/>
  <c r="AI20" i="14" s="1"/>
  <c r="AM19" i="14"/>
  <c r="AK19" i="14"/>
  <c r="AH19" i="14"/>
  <c r="AI19" i="14" s="1"/>
  <c r="AF19" i="14"/>
  <c r="AG19" i="14" s="1"/>
  <c r="Y19" i="14"/>
  <c r="V19" i="14"/>
  <c r="T19" i="14"/>
  <c r="AD19" i="14" s="1"/>
  <c r="AM18" i="14"/>
  <c r="AK18" i="14"/>
  <c r="AF18" i="14"/>
  <c r="AG18" i="14" s="1"/>
  <c r="Y18" i="14"/>
  <c r="V18" i="14"/>
  <c r="T18" i="14"/>
  <c r="AE18" i="14" s="1"/>
  <c r="AM17" i="14"/>
  <c r="AK17" i="14"/>
  <c r="AF17" i="14"/>
  <c r="AG17" i="14" s="1"/>
  <c r="Y17" i="14"/>
  <c r="V17" i="14"/>
  <c r="T17" i="14"/>
  <c r="AH17" i="14" s="1"/>
  <c r="AI17" i="14" s="1"/>
  <c r="AM16" i="14"/>
  <c r="AK16" i="14"/>
  <c r="AF16" i="14"/>
  <c r="AG16" i="14" s="1"/>
  <c r="Y16" i="14"/>
  <c r="V16" i="14"/>
  <c r="T16" i="14"/>
  <c r="AH16" i="14" s="1"/>
  <c r="AI16" i="14" s="1"/>
  <c r="AM15" i="14"/>
  <c r="AK15" i="14"/>
  <c r="AF15" i="14"/>
  <c r="AG15" i="14" s="1"/>
  <c r="Y15" i="14"/>
  <c r="V15" i="14"/>
  <c r="T15" i="14"/>
  <c r="AE15" i="14" s="1"/>
  <c r="AM14" i="14"/>
  <c r="AK14" i="14"/>
  <c r="AF14" i="14"/>
  <c r="AG14" i="14" s="1"/>
  <c r="Y14" i="14"/>
  <c r="V14" i="14"/>
  <c r="T14" i="14"/>
  <c r="AH14" i="14" s="1"/>
  <c r="AI14" i="14" s="1"/>
  <c r="AM13" i="14"/>
  <c r="AK13" i="14"/>
  <c r="AF13" i="14"/>
  <c r="AG13" i="14" s="1"/>
  <c r="AD13" i="14"/>
  <c r="Y13" i="14"/>
  <c r="V13" i="14"/>
  <c r="T13" i="14"/>
  <c r="AH13" i="14" s="1"/>
  <c r="AI13" i="14" s="1"/>
  <c r="AM12" i="14"/>
  <c r="AK12" i="14"/>
  <c r="AH12" i="14"/>
  <c r="AI12" i="14" s="1"/>
  <c r="AF12" i="14"/>
  <c r="AG12" i="14" s="1"/>
  <c r="Y12" i="14"/>
  <c r="V12" i="14"/>
  <c r="T12" i="14"/>
  <c r="AD12" i="14" s="1"/>
  <c r="A12" i="14"/>
  <c r="AM11" i="14"/>
  <c r="AK11" i="14"/>
  <c r="AH11" i="14"/>
  <c r="AI11" i="14" s="1"/>
  <c r="AF11" i="14"/>
  <c r="AG11" i="14" s="1"/>
  <c r="AE11" i="14"/>
  <c r="Y11" i="14"/>
  <c r="V11" i="14"/>
  <c r="T11" i="14"/>
  <c r="AD11" i="14" s="1"/>
  <c r="AM10" i="14"/>
  <c r="AK10" i="14"/>
  <c r="AF10" i="14"/>
  <c r="AG10" i="14" s="1"/>
  <c r="AE10" i="14"/>
  <c r="Y10" i="14"/>
  <c r="V10" i="14"/>
  <c r="T10" i="14"/>
  <c r="A10" i="14"/>
  <c r="U11" i="14" s="1"/>
  <c r="AM9" i="14"/>
  <c r="AK9" i="14"/>
  <c r="AF9" i="14"/>
  <c r="AG9" i="14" s="1"/>
  <c r="Y9" i="14"/>
  <c r="V9" i="14"/>
  <c r="T9" i="14"/>
  <c r="AH9" i="14" s="1"/>
  <c r="AI9" i="14" s="1"/>
  <c r="AM8" i="14"/>
  <c r="AK8" i="14"/>
  <c r="AF8" i="14"/>
  <c r="AG8" i="14" s="1"/>
  <c r="Y8" i="14"/>
  <c r="V8" i="14"/>
  <c r="T8" i="14"/>
  <c r="AH8" i="14" s="1"/>
  <c r="AI8" i="14" s="1"/>
  <c r="AM7" i="14"/>
  <c r="AK7" i="14"/>
  <c r="AF7" i="14"/>
  <c r="AG7" i="14" s="1"/>
  <c r="Y7" i="14"/>
  <c r="V7" i="14"/>
  <c r="T7" i="14"/>
  <c r="AH7" i="14" s="1"/>
  <c r="AI7" i="14" s="1"/>
  <c r="AK6" i="14"/>
  <c r="AF6" i="14"/>
  <c r="AG6" i="14" s="1"/>
  <c r="Y6" i="14"/>
  <c r="V6" i="14"/>
  <c r="T6" i="14"/>
  <c r="AD6" i="14" s="1"/>
  <c r="A6" i="14"/>
  <c r="AK5" i="14"/>
  <c r="AF5" i="14"/>
  <c r="AG5" i="14" s="1"/>
  <c r="Y5" i="14"/>
  <c r="V5" i="14"/>
  <c r="T5" i="14"/>
  <c r="AH5" i="14" s="1"/>
  <c r="AI5" i="14" s="1"/>
  <c r="F1" i="14"/>
  <c r="AM24" i="13"/>
  <c r="AK24" i="13"/>
  <c r="AF24" i="13"/>
  <c r="AG24" i="13" s="1"/>
  <c r="Y24" i="13"/>
  <c r="V24" i="13"/>
  <c r="T24" i="13"/>
  <c r="AE24" i="13" s="1"/>
  <c r="AM23" i="13"/>
  <c r="AK23" i="13"/>
  <c r="AF23" i="13"/>
  <c r="AG23" i="13" s="1"/>
  <c r="Y23" i="13"/>
  <c r="V23" i="13"/>
  <c r="T23" i="13"/>
  <c r="AH23" i="13" s="1"/>
  <c r="AI23" i="13" s="1"/>
  <c r="AJ23" i="13" s="1"/>
  <c r="AM22" i="13"/>
  <c r="AK22" i="13"/>
  <c r="AF22" i="13"/>
  <c r="AG22" i="13" s="1"/>
  <c r="Y22" i="13"/>
  <c r="V22" i="13"/>
  <c r="T22" i="13"/>
  <c r="AE22" i="13" s="1"/>
  <c r="AM21" i="13"/>
  <c r="AK21" i="13"/>
  <c r="AF21" i="13"/>
  <c r="AG21" i="13" s="1"/>
  <c r="Y21" i="13"/>
  <c r="V21" i="13"/>
  <c r="T21" i="13"/>
  <c r="AH21" i="13" s="1"/>
  <c r="AI21" i="13" s="1"/>
  <c r="AK20" i="13"/>
  <c r="AF20" i="13"/>
  <c r="AG20" i="13" s="1"/>
  <c r="Y20" i="13"/>
  <c r="V20" i="13"/>
  <c r="T20" i="13"/>
  <c r="AM20" i="13" s="1"/>
  <c r="AK19" i="13"/>
  <c r="AF19" i="13"/>
  <c r="AG19" i="13" s="1"/>
  <c r="Y19" i="13"/>
  <c r="V19" i="13"/>
  <c r="T19" i="13"/>
  <c r="AD19" i="13" s="1"/>
  <c r="AM18" i="13"/>
  <c r="AK18" i="13"/>
  <c r="AF18" i="13"/>
  <c r="AG18" i="13" s="1"/>
  <c r="Y18" i="13"/>
  <c r="V18" i="13"/>
  <c r="T18" i="13"/>
  <c r="AE18" i="13" s="1"/>
  <c r="AK17" i="13"/>
  <c r="AF17" i="13"/>
  <c r="AG17" i="13" s="1"/>
  <c r="Y17" i="13"/>
  <c r="V17" i="13"/>
  <c r="T17" i="13"/>
  <c r="AE17" i="13" s="1"/>
  <c r="AM16" i="13"/>
  <c r="AK16" i="13"/>
  <c r="AF16" i="13"/>
  <c r="AG16" i="13" s="1"/>
  <c r="Y16" i="13"/>
  <c r="V16" i="13"/>
  <c r="T16" i="13"/>
  <c r="AH16" i="13" s="1"/>
  <c r="AI16" i="13" s="1"/>
  <c r="AM15" i="13"/>
  <c r="AK15" i="13"/>
  <c r="AF15" i="13"/>
  <c r="AG15" i="13" s="1"/>
  <c r="Y15" i="13"/>
  <c r="V15" i="13"/>
  <c r="T15" i="13"/>
  <c r="AD15" i="13" s="1"/>
  <c r="AK14" i="13"/>
  <c r="AF14" i="13"/>
  <c r="AG14" i="13" s="1"/>
  <c r="Y14" i="13"/>
  <c r="V14" i="13"/>
  <c r="T14" i="13"/>
  <c r="AH14" i="13" s="1"/>
  <c r="AI14" i="13" s="1"/>
  <c r="AK13" i="13"/>
  <c r="AF13" i="13"/>
  <c r="AG13" i="13" s="1"/>
  <c r="Y13" i="13"/>
  <c r="V13" i="13"/>
  <c r="T13" i="13"/>
  <c r="AE13" i="13" s="1"/>
  <c r="AK12" i="13"/>
  <c r="AF12" i="13"/>
  <c r="AG12" i="13" s="1"/>
  <c r="Y12" i="13"/>
  <c r="V12" i="13"/>
  <c r="T12" i="13"/>
  <c r="AE12" i="13" s="1"/>
  <c r="A12" i="13"/>
  <c r="AM11" i="13"/>
  <c r="AK11" i="13"/>
  <c r="AF11" i="13"/>
  <c r="AG11" i="13" s="1"/>
  <c r="Y11" i="13"/>
  <c r="V11" i="13"/>
  <c r="T11" i="13"/>
  <c r="AH11" i="13" s="1"/>
  <c r="AI11" i="13" s="1"/>
  <c r="AM10" i="13"/>
  <c r="AK10" i="13"/>
  <c r="AF10" i="13"/>
  <c r="AG10" i="13" s="1"/>
  <c r="Y10" i="13"/>
  <c r="V10" i="13"/>
  <c r="T10" i="13"/>
  <c r="AH10" i="13" s="1"/>
  <c r="AI10" i="13" s="1"/>
  <c r="A10" i="13"/>
  <c r="H12" i="68" s="1"/>
  <c r="C13" i="2" s="1"/>
  <c r="AK9" i="13"/>
  <c r="AF9" i="13"/>
  <c r="AG9" i="13" s="1"/>
  <c r="Y9" i="13"/>
  <c r="V9" i="13"/>
  <c r="T9" i="13"/>
  <c r="AD9" i="13" s="1"/>
  <c r="AK8" i="13"/>
  <c r="AF8" i="13"/>
  <c r="AG8" i="13" s="1"/>
  <c r="Y8" i="13"/>
  <c r="V8" i="13"/>
  <c r="T8" i="13"/>
  <c r="AH8" i="13" s="1"/>
  <c r="AI8" i="13" s="1"/>
  <c r="AK7" i="13"/>
  <c r="AF7" i="13"/>
  <c r="AG7" i="13" s="1"/>
  <c r="Y7" i="13"/>
  <c r="V7" i="13"/>
  <c r="T7" i="13"/>
  <c r="AH7" i="13" s="1"/>
  <c r="AI7" i="13" s="1"/>
  <c r="AK6" i="13"/>
  <c r="AF6" i="13"/>
  <c r="AG6" i="13" s="1"/>
  <c r="Y6" i="13"/>
  <c r="V6" i="13"/>
  <c r="T6" i="13"/>
  <c r="AD6" i="13" s="1"/>
  <c r="A6" i="13"/>
  <c r="AK5" i="13"/>
  <c r="AF5" i="13"/>
  <c r="AG5" i="13" s="1"/>
  <c r="Y5" i="13"/>
  <c r="V5" i="13"/>
  <c r="T5" i="13"/>
  <c r="AH5" i="13" s="1"/>
  <c r="AI5" i="13" s="1"/>
  <c r="F1" i="13"/>
  <c r="AM50" i="12"/>
  <c r="AK50" i="12"/>
  <c r="AH50" i="12"/>
  <c r="AI50" i="12" s="1"/>
  <c r="AF50" i="12"/>
  <c r="AG50" i="12" s="1"/>
  <c r="Y50" i="12"/>
  <c r="V50" i="12"/>
  <c r="T50" i="12"/>
  <c r="AD50" i="12" s="1"/>
  <c r="AM49" i="12"/>
  <c r="AK49" i="12"/>
  <c r="AH49" i="12"/>
  <c r="AI49" i="12" s="1"/>
  <c r="AF49" i="12"/>
  <c r="AG49" i="12" s="1"/>
  <c r="AD49" i="12"/>
  <c r="Y49" i="12"/>
  <c r="V49" i="12"/>
  <c r="T49" i="12"/>
  <c r="AE49" i="12" s="1"/>
  <c r="AM48" i="12"/>
  <c r="AK48" i="12"/>
  <c r="AF48" i="12"/>
  <c r="AG48" i="12" s="1"/>
  <c r="AE48" i="12"/>
  <c r="Y48" i="12"/>
  <c r="V48" i="12"/>
  <c r="T48" i="12"/>
  <c r="AM47" i="12"/>
  <c r="AK47" i="12"/>
  <c r="AF47" i="12"/>
  <c r="AG47" i="12" s="1"/>
  <c r="AD47" i="12"/>
  <c r="Y47" i="12"/>
  <c r="V47" i="12"/>
  <c r="T47" i="12"/>
  <c r="AH47" i="12" s="1"/>
  <c r="AI47" i="12" s="1"/>
  <c r="AM46" i="12"/>
  <c r="AK46" i="12"/>
  <c r="AH46" i="12"/>
  <c r="AI46" i="12" s="1"/>
  <c r="AF46" i="12"/>
  <c r="AG46" i="12" s="1"/>
  <c r="Y46" i="12"/>
  <c r="V46" i="12"/>
  <c r="T46" i="12"/>
  <c r="AD46" i="12" s="1"/>
  <c r="AM45" i="12"/>
  <c r="AK45" i="12"/>
  <c r="AH45" i="12"/>
  <c r="AI45" i="12" s="1"/>
  <c r="AF45" i="12"/>
  <c r="AG45" i="12" s="1"/>
  <c r="AD45" i="12"/>
  <c r="Y45" i="12"/>
  <c r="V45" i="12"/>
  <c r="T45" i="12"/>
  <c r="AE45" i="12" s="1"/>
  <c r="AM44" i="12"/>
  <c r="AK44" i="12"/>
  <c r="AF44" i="12"/>
  <c r="AG44" i="12" s="1"/>
  <c r="Y44" i="12"/>
  <c r="V44" i="12"/>
  <c r="T44" i="12"/>
  <c r="AE44" i="12" s="1"/>
  <c r="AM43" i="12"/>
  <c r="AK43" i="12"/>
  <c r="AF43" i="12"/>
  <c r="AG43" i="12" s="1"/>
  <c r="AD43" i="12"/>
  <c r="Y43" i="12"/>
  <c r="V43" i="12"/>
  <c r="T43" i="12"/>
  <c r="AH43" i="12" s="1"/>
  <c r="AI43" i="12" s="1"/>
  <c r="AM42" i="12"/>
  <c r="AK42" i="12"/>
  <c r="AH42" i="12"/>
  <c r="AI42" i="12" s="1"/>
  <c r="AF42" i="12"/>
  <c r="AG42" i="12" s="1"/>
  <c r="Y42" i="12"/>
  <c r="V42" i="12"/>
  <c r="T42" i="12"/>
  <c r="AD42" i="12" s="1"/>
  <c r="AM41" i="12"/>
  <c r="AK41" i="12"/>
  <c r="AH41" i="12"/>
  <c r="AI41" i="12" s="1"/>
  <c r="AF41" i="12"/>
  <c r="AG41" i="12" s="1"/>
  <c r="AD41" i="12"/>
  <c r="Y41" i="12"/>
  <c r="V41" i="12"/>
  <c r="T41" i="12"/>
  <c r="AE41" i="12" s="1"/>
  <c r="AM40" i="12"/>
  <c r="AK40" i="12"/>
  <c r="AF40" i="12"/>
  <c r="AG40" i="12" s="1"/>
  <c r="Y40" i="12"/>
  <c r="V40" i="12"/>
  <c r="T40" i="12"/>
  <c r="AM39" i="12"/>
  <c r="AK39" i="12"/>
  <c r="AF39" i="12"/>
  <c r="AG39" i="12" s="1"/>
  <c r="AD39" i="12"/>
  <c r="Y39" i="12"/>
  <c r="V39" i="12"/>
  <c r="T39" i="12"/>
  <c r="AH39" i="12" s="1"/>
  <c r="AI39" i="12" s="1"/>
  <c r="AM38" i="12"/>
  <c r="AK38" i="12"/>
  <c r="AI38" i="12"/>
  <c r="AH38" i="12"/>
  <c r="AF38" i="12"/>
  <c r="AG38" i="12" s="1"/>
  <c r="AD38" i="12"/>
  <c r="Y38" i="12"/>
  <c r="V38" i="12"/>
  <c r="T38" i="12"/>
  <c r="AE38" i="12" s="1"/>
  <c r="AM37" i="12"/>
  <c r="AK37" i="12"/>
  <c r="AF37" i="12"/>
  <c r="AG37" i="12" s="1"/>
  <c r="Y37" i="12"/>
  <c r="V37" i="12"/>
  <c r="T37" i="12"/>
  <c r="AE37" i="12" s="1"/>
  <c r="AM36" i="12"/>
  <c r="AK36" i="12"/>
  <c r="AF36" i="12"/>
  <c r="AG36" i="12" s="1"/>
  <c r="AD36" i="12"/>
  <c r="Y36" i="12"/>
  <c r="V36" i="12"/>
  <c r="T36" i="12"/>
  <c r="AH36" i="12" s="1"/>
  <c r="AI36" i="12" s="1"/>
  <c r="AM35" i="12"/>
  <c r="AK35" i="12"/>
  <c r="AH35" i="12"/>
  <c r="AI35" i="12" s="1"/>
  <c r="AF35" i="12"/>
  <c r="AG35" i="12" s="1"/>
  <c r="Y35" i="12"/>
  <c r="V35" i="12"/>
  <c r="T35" i="12"/>
  <c r="AD35" i="12" s="1"/>
  <c r="AM34" i="12"/>
  <c r="AK34" i="12"/>
  <c r="AG34" i="12"/>
  <c r="AF34" i="12"/>
  <c r="Y34" i="12"/>
  <c r="V34" i="12"/>
  <c r="T34" i="12"/>
  <c r="AE34" i="12" s="1"/>
  <c r="AM33" i="12"/>
  <c r="AK33" i="12"/>
  <c r="AF33" i="12"/>
  <c r="AG33" i="12" s="1"/>
  <c r="AD33" i="12"/>
  <c r="Y33" i="12"/>
  <c r="V33" i="12"/>
  <c r="T33" i="12"/>
  <c r="AH33" i="12" s="1"/>
  <c r="AI33" i="12" s="1"/>
  <c r="AM32" i="12"/>
  <c r="AK32" i="12"/>
  <c r="AH32" i="12"/>
  <c r="AI32" i="12" s="1"/>
  <c r="AF32" i="12"/>
  <c r="AG32" i="12" s="1"/>
  <c r="Y32" i="12"/>
  <c r="V32" i="12"/>
  <c r="T32" i="12"/>
  <c r="AD32" i="12" s="1"/>
  <c r="AM31" i="12"/>
  <c r="AK31" i="12"/>
  <c r="AH31" i="12"/>
  <c r="AI31" i="12" s="1"/>
  <c r="AF31" i="12"/>
  <c r="AG31" i="12" s="1"/>
  <c r="AD31" i="12"/>
  <c r="Y31" i="12"/>
  <c r="V31" i="12"/>
  <c r="T31" i="12"/>
  <c r="AE31" i="12" s="1"/>
  <c r="AM30" i="12"/>
  <c r="AK30" i="12"/>
  <c r="AF30" i="12"/>
  <c r="AG30" i="12" s="1"/>
  <c r="AE30" i="12"/>
  <c r="Y30" i="12"/>
  <c r="V30" i="12"/>
  <c r="T30" i="12"/>
  <c r="AM29" i="12"/>
  <c r="AK29" i="12"/>
  <c r="AF29" i="12"/>
  <c r="AG29" i="12" s="1"/>
  <c r="AD29" i="12"/>
  <c r="Y29" i="12"/>
  <c r="V29" i="12"/>
  <c r="T29" i="12"/>
  <c r="AH29" i="12" s="1"/>
  <c r="AI29" i="12" s="1"/>
  <c r="AM28" i="12"/>
  <c r="AK28" i="12"/>
  <c r="AF28" i="12"/>
  <c r="AG28" i="12" s="1"/>
  <c r="Y28" i="12"/>
  <c r="V28" i="12"/>
  <c r="T28" i="12"/>
  <c r="AE28" i="12" s="1"/>
  <c r="AM27" i="12"/>
  <c r="AK27" i="12"/>
  <c r="AF27" i="12"/>
  <c r="AG27" i="12" s="1"/>
  <c r="Y27" i="12"/>
  <c r="V27" i="12"/>
  <c r="T27" i="12"/>
  <c r="AH27" i="12" s="1"/>
  <c r="AI27" i="12" s="1"/>
  <c r="AM26" i="12"/>
  <c r="AK26" i="12"/>
  <c r="AF26" i="12"/>
  <c r="AG26" i="12" s="1"/>
  <c r="Y26" i="12"/>
  <c r="V26" i="12"/>
  <c r="T26" i="12"/>
  <c r="AH26" i="12" s="1"/>
  <c r="AI26" i="12" s="1"/>
  <c r="AM25" i="12"/>
  <c r="AK25" i="12"/>
  <c r="AF25" i="12"/>
  <c r="AG25" i="12" s="1"/>
  <c r="Y25" i="12"/>
  <c r="V25" i="12"/>
  <c r="T25" i="12"/>
  <c r="AE25" i="12" s="1"/>
  <c r="AM24" i="12"/>
  <c r="AK24" i="12"/>
  <c r="AF24" i="12"/>
  <c r="AG24" i="12" s="1"/>
  <c r="Y24" i="12"/>
  <c r="V24" i="12"/>
  <c r="T24" i="12"/>
  <c r="AH24" i="12" s="1"/>
  <c r="AI24" i="12" s="1"/>
  <c r="AM23" i="12"/>
  <c r="AK23" i="12"/>
  <c r="AF23" i="12"/>
  <c r="AG23" i="12" s="1"/>
  <c r="Y23" i="12"/>
  <c r="V23" i="12"/>
  <c r="T23" i="12"/>
  <c r="AH23" i="12" s="1"/>
  <c r="AI23" i="12" s="1"/>
  <c r="AK22" i="12"/>
  <c r="AF22" i="12"/>
  <c r="AG22" i="12" s="1"/>
  <c r="Y22" i="12"/>
  <c r="V22" i="12"/>
  <c r="T22" i="12"/>
  <c r="AE22" i="12" s="1"/>
  <c r="AK21" i="12"/>
  <c r="AF21" i="12"/>
  <c r="AG21" i="12" s="1"/>
  <c r="Y21" i="12"/>
  <c r="V21" i="12"/>
  <c r="T21" i="12"/>
  <c r="AH21" i="12" s="1"/>
  <c r="AI21" i="12" s="1"/>
  <c r="AK20" i="12"/>
  <c r="AF20" i="12"/>
  <c r="AG20" i="12" s="1"/>
  <c r="Y20" i="12"/>
  <c r="V20" i="12"/>
  <c r="T20" i="12"/>
  <c r="AH20" i="12" s="1"/>
  <c r="AI20" i="12" s="1"/>
  <c r="AK19" i="12"/>
  <c r="AF19" i="12"/>
  <c r="AG19" i="12" s="1"/>
  <c r="Y19" i="12"/>
  <c r="V19" i="12"/>
  <c r="T19" i="12"/>
  <c r="AE19" i="12" s="1"/>
  <c r="AM18" i="12"/>
  <c r="AK18" i="12"/>
  <c r="AF18" i="12"/>
  <c r="AG18" i="12" s="1"/>
  <c r="Y18" i="12"/>
  <c r="V18" i="12"/>
  <c r="T18" i="12"/>
  <c r="AH18" i="12" s="1"/>
  <c r="AI18" i="12" s="1"/>
  <c r="AM17" i="12"/>
  <c r="AK17" i="12"/>
  <c r="AF17" i="12"/>
  <c r="AG17" i="12" s="1"/>
  <c r="Y17" i="12"/>
  <c r="V17" i="12"/>
  <c r="T17" i="12"/>
  <c r="AH17" i="12" s="1"/>
  <c r="AI17" i="12" s="1"/>
  <c r="AK16" i="12"/>
  <c r="AF16" i="12"/>
  <c r="AG16" i="12" s="1"/>
  <c r="Y16" i="12"/>
  <c r="V16" i="12"/>
  <c r="T16" i="12"/>
  <c r="AE16" i="12" s="1"/>
  <c r="AK15" i="12"/>
  <c r="AF15" i="12"/>
  <c r="AG15" i="12" s="1"/>
  <c r="Y15" i="12"/>
  <c r="V15" i="12"/>
  <c r="T15" i="12"/>
  <c r="AH15" i="12" s="1"/>
  <c r="AI15" i="12" s="1"/>
  <c r="AK14" i="12"/>
  <c r="AF14" i="12"/>
  <c r="AG14" i="12" s="1"/>
  <c r="Y14" i="12"/>
  <c r="V14" i="12"/>
  <c r="T14" i="12"/>
  <c r="AE14" i="12" s="1"/>
  <c r="AK13" i="12"/>
  <c r="AF13" i="12"/>
  <c r="AG13" i="12" s="1"/>
  <c r="Y13" i="12"/>
  <c r="V13" i="12"/>
  <c r="T13" i="12"/>
  <c r="AH13" i="12" s="1"/>
  <c r="AI13" i="12" s="1"/>
  <c r="AK12" i="12"/>
  <c r="AF12" i="12"/>
  <c r="AG12" i="12" s="1"/>
  <c r="Y12" i="12"/>
  <c r="V12" i="12"/>
  <c r="T12" i="12"/>
  <c r="AM12" i="12" s="1"/>
  <c r="A12" i="12"/>
  <c r="J11" i="68" s="1"/>
  <c r="AK11" i="12"/>
  <c r="AF11" i="12"/>
  <c r="AG11" i="12" s="1"/>
  <c r="Y11" i="12"/>
  <c r="V11" i="12"/>
  <c r="T11" i="12"/>
  <c r="AD11" i="12" s="1"/>
  <c r="AK10" i="12"/>
  <c r="AF10" i="12"/>
  <c r="AG10" i="12" s="1"/>
  <c r="Y10" i="12"/>
  <c r="V10" i="12"/>
  <c r="T10" i="12"/>
  <c r="AH10" i="12" s="1"/>
  <c r="AI10" i="12" s="1"/>
  <c r="A10" i="12"/>
  <c r="W14" i="12" s="1"/>
  <c r="AK9" i="12"/>
  <c r="AF9" i="12"/>
  <c r="AG9" i="12" s="1"/>
  <c r="Y9" i="12"/>
  <c r="V9" i="12"/>
  <c r="T9" i="12"/>
  <c r="AH9" i="12" s="1"/>
  <c r="AI9" i="12" s="1"/>
  <c r="AK8" i="12"/>
  <c r="AF8" i="12"/>
  <c r="AG8" i="12" s="1"/>
  <c r="Y8" i="12"/>
  <c r="V8" i="12"/>
  <c r="T8" i="12"/>
  <c r="AD8" i="12" s="1"/>
  <c r="AK7" i="12"/>
  <c r="AF7" i="12"/>
  <c r="AG7" i="12" s="1"/>
  <c r="Y7" i="12"/>
  <c r="V7" i="12"/>
  <c r="T7" i="12"/>
  <c r="AH7" i="12" s="1"/>
  <c r="AI7" i="12" s="1"/>
  <c r="AK6" i="12"/>
  <c r="AF6" i="12"/>
  <c r="AG6" i="12" s="1"/>
  <c r="Y6" i="12"/>
  <c r="V6" i="12"/>
  <c r="T6" i="12"/>
  <c r="AH6" i="12" s="1"/>
  <c r="AI6" i="12" s="1"/>
  <c r="A6" i="12"/>
  <c r="AK5" i="12"/>
  <c r="AF5" i="12"/>
  <c r="AG5" i="12" s="1"/>
  <c r="Y5" i="12"/>
  <c r="V5" i="12"/>
  <c r="T5" i="12"/>
  <c r="AD5" i="12" s="1"/>
  <c r="F1" i="12"/>
  <c r="AM24" i="6"/>
  <c r="AK24" i="6"/>
  <c r="AF24" i="6"/>
  <c r="AG24" i="6" s="1"/>
  <c r="Y24" i="6"/>
  <c r="V24" i="6"/>
  <c r="T24" i="6"/>
  <c r="AH24" i="6" s="1"/>
  <c r="AI24" i="6" s="1"/>
  <c r="AM23" i="6"/>
  <c r="AK23" i="6"/>
  <c r="AF23" i="6"/>
  <c r="AG23" i="6" s="1"/>
  <c r="Y23" i="6"/>
  <c r="V23" i="6"/>
  <c r="T23" i="6"/>
  <c r="AH23" i="6" s="1"/>
  <c r="AI23" i="6" s="1"/>
  <c r="AM22" i="6"/>
  <c r="AK22" i="6"/>
  <c r="AF22" i="6"/>
  <c r="AG22" i="6" s="1"/>
  <c r="Y22" i="6"/>
  <c r="V22" i="6"/>
  <c r="T22" i="6"/>
  <c r="AH22" i="6" s="1"/>
  <c r="AI22" i="6" s="1"/>
  <c r="AM21" i="6"/>
  <c r="AK21" i="6"/>
  <c r="AF21" i="6"/>
  <c r="AG21" i="6" s="1"/>
  <c r="Y21" i="6"/>
  <c r="V21" i="6"/>
  <c r="T21" i="6"/>
  <c r="AD21" i="6" s="1"/>
  <c r="AK20" i="6"/>
  <c r="AF20" i="6"/>
  <c r="AG20" i="6" s="1"/>
  <c r="Y20" i="6"/>
  <c r="V20" i="6"/>
  <c r="T20" i="6"/>
  <c r="AM20" i="6" s="1"/>
  <c r="AM19" i="6"/>
  <c r="AK19" i="6"/>
  <c r="AF19" i="6"/>
  <c r="AG19" i="6" s="1"/>
  <c r="Y19" i="6"/>
  <c r="V19" i="6"/>
  <c r="T19" i="6"/>
  <c r="AD19" i="6" s="1"/>
  <c r="AM18" i="6"/>
  <c r="AK18" i="6"/>
  <c r="AF18" i="6"/>
  <c r="AG18" i="6" s="1"/>
  <c r="Y18" i="6"/>
  <c r="V18" i="6"/>
  <c r="T18" i="6"/>
  <c r="AH18" i="6" s="1"/>
  <c r="AI18" i="6" s="1"/>
  <c r="AK17" i="6"/>
  <c r="AF17" i="6"/>
  <c r="AG17" i="6" s="1"/>
  <c r="Y17" i="6"/>
  <c r="V17" i="6"/>
  <c r="AE17" i="6"/>
  <c r="AK16" i="6"/>
  <c r="AF16" i="6"/>
  <c r="AG16" i="6" s="1"/>
  <c r="Y16" i="6"/>
  <c r="V16" i="6"/>
  <c r="T16" i="6"/>
  <c r="AE16" i="6" s="1"/>
  <c r="AK15" i="6"/>
  <c r="AF15" i="6"/>
  <c r="AG15" i="6" s="1"/>
  <c r="Y15" i="6"/>
  <c r="V15" i="6"/>
  <c r="T15" i="6"/>
  <c r="AE15" i="6" s="1"/>
  <c r="AK14" i="6"/>
  <c r="AF14" i="6"/>
  <c r="AG14" i="6" s="1"/>
  <c r="Y14" i="6"/>
  <c r="V14" i="6"/>
  <c r="T14" i="6"/>
  <c r="AD14" i="6" s="1"/>
  <c r="AK13" i="6"/>
  <c r="AF13" i="6"/>
  <c r="AG13" i="6" s="1"/>
  <c r="Y13" i="6"/>
  <c r="V13" i="6"/>
  <c r="T13" i="6"/>
  <c r="AH13" i="6" s="1"/>
  <c r="AI13" i="6" s="1"/>
  <c r="AK12" i="6"/>
  <c r="AF12" i="6"/>
  <c r="AG12" i="6" s="1"/>
  <c r="Y12" i="6"/>
  <c r="V12" i="6"/>
  <c r="T12" i="6"/>
  <c r="AH12" i="6" s="1"/>
  <c r="AI12" i="6" s="1"/>
  <c r="A12" i="6"/>
  <c r="J10" i="68" s="1"/>
  <c r="AK11" i="6"/>
  <c r="AF11" i="6"/>
  <c r="AG11" i="6" s="1"/>
  <c r="Y11" i="6"/>
  <c r="V11" i="6"/>
  <c r="T11" i="6"/>
  <c r="AH11" i="6" s="1"/>
  <c r="AI11" i="6" s="1"/>
  <c r="AK10" i="6"/>
  <c r="AF10" i="6"/>
  <c r="AG10" i="6" s="1"/>
  <c r="Y10" i="6"/>
  <c r="V10" i="6"/>
  <c r="T10" i="6"/>
  <c r="AE10" i="6" s="1"/>
  <c r="A10" i="6"/>
  <c r="AK9" i="6"/>
  <c r="AF9" i="6"/>
  <c r="AG9" i="6" s="1"/>
  <c r="Y9" i="6"/>
  <c r="V9" i="6"/>
  <c r="T9" i="6"/>
  <c r="AE9" i="6" s="1"/>
  <c r="AK8" i="6"/>
  <c r="AF8" i="6"/>
  <c r="AG8" i="6" s="1"/>
  <c r="Y8" i="6"/>
  <c r="V8" i="6"/>
  <c r="T8" i="6"/>
  <c r="AH8" i="6" s="1"/>
  <c r="AI8" i="6" s="1"/>
  <c r="AK7" i="6"/>
  <c r="AF7" i="6"/>
  <c r="AG7" i="6" s="1"/>
  <c r="Y7" i="6"/>
  <c r="V7" i="6"/>
  <c r="T7" i="6"/>
  <c r="AD7" i="6" s="1"/>
  <c r="AK6" i="6"/>
  <c r="AF6" i="6"/>
  <c r="AG6" i="6" s="1"/>
  <c r="Y6" i="6"/>
  <c r="V6" i="6"/>
  <c r="T6" i="6"/>
  <c r="AH6" i="6" s="1"/>
  <c r="AI6" i="6" s="1"/>
  <c r="A6" i="6"/>
  <c r="AK5" i="6"/>
  <c r="AF5" i="6"/>
  <c r="AG5" i="6" s="1"/>
  <c r="Y5" i="6"/>
  <c r="V5" i="6"/>
  <c r="T5" i="6"/>
  <c r="AM5" i="6" s="1"/>
  <c r="F1" i="6"/>
  <c r="AM52" i="5"/>
  <c r="AK52" i="5"/>
  <c r="AF52" i="5"/>
  <c r="AG52" i="5" s="1"/>
  <c r="Y52" i="5"/>
  <c r="V52" i="5"/>
  <c r="T52" i="5"/>
  <c r="AH52" i="5" s="1"/>
  <c r="AI52" i="5" s="1"/>
  <c r="AM51" i="5"/>
  <c r="AK51" i="5"/>
  <c r="AF51" i="5"/>
  <c r="AG51" i="5" s="1"/>
  <c r="Y51" i="5"/>
  <c r="V51" i="5"/>
  <c r="T51" i="5"/>
  <c r="AH51" i="5" s="1"/>
  <c r="AI51" i="5" s="1"/>
  <c r="AM50" i="5"/>
  <c r="AK50" i="5"/>
  <c r="AF50" i="5"/>
  <c r="AG50" i="5" s="1"/>
  <c r="Y50" i="5"/>
  <c r="V50" i="5"/>
  <c r="T50" i="5"/>
  <c r="AH50" i="5" s="1"/>
  <c r="AI50" i="5" s="1"/>
  <c r="AM49" i="5"/>
  <c r="AK49" i="5"/>
  <c r="AF49" i="5"/>
  <c r="AG49" i="5" s="1"/>
  <c r="Y49" i="5"/>
  <c r="V49" i="5"/>
  <c r="T49" i="5"/>
  <c r="AH49" i="5" s="1"/>
  <c r="AI49" i="5" s="1"/>
  <c r="AK48" i="5"/>
  <c r="AF48" i="5"/>
  <c r="AG48" i="5" s="1"/>
  <c r="Y48" i="5"/>
  <c r="V48" i="5"/>
  <c r="T48" i="5"/>
  <c r="AE48" i="5" s="1"/>
  <c r="AK47" i="5"/>
  <c r="AF47" i="5"/>
  <c r="AG47" i="5" s="1"/>
  <c r="Y47" i="5"/>
  <c r="V47" i="5"/>
  <c r="T47" i="5"/>
  <c r="AH47" i="5" s="1"/>
  <c r="AI47" i="5" s="1"/>
  <c r="AK46" i="5"/>
  <c r="AF46" i="5"/>
  <c r="AG46" i="5" s="1"/>
  <c r="Y46" i="5"/>
  <c r="V46" i="5"/>
  <c r="T46" i="5"/>
  <c r="AE46" i="5" s="1"/>
  <c r="AK45" i="5"/>
  <c r="AF45" i="5"/>
  <c r="AG45" i="5" s="1"/>
  <c r="Y45" i="5"/>
  <c r="V45" i="5"/>
  <c r="T45" i="5"/>
  <c r="AD45" i="5" s="1"/>
  <c r="AK44" i="5"/>
  <c r="AF44" i="5"/>
  <c r="AG44" i="5" s="1"/>
  <c r="Y44" i="5"/>
  <c r="V44" i="5"/>
  <c r="T44" i="5"/>
  <c r="AH44" i="5" s="1"/>
  <c r="AI44" i="5" s="1"/>
  <c r="AK43" i="5"/>
  <c r="AF43" i="5"/>
  <c r="AG43" i="5" s="1"/>
  <c r="Y43" i="5"/>
  <c r="V43" i="5"/>
  <c r="T43" i="5"/>
  <c r="AH43" i="5" s="1"/>
  <c r="AI43" i="5" s="1"/>
  <c r="AK42" i="5"/>
  <c r="AF42" i="5"/>
  <c r="AG42" i="5" s="1"/>
  <c r="Y42" i="5"/>
  <c r="V42" i="5"/>
  <c r="T42" i="5"/>
  <c r="AM42" i="5" s="1"/>
  <c r="AK41" i="5"/>
  <c r="AF41" i="5"/>
  <c r="AG41" i="5" s="1"/>
  <c r="Y41" i="5"/>
  <c r="V41" i="5"/>
  <c r="T41" i="5"/>
  <c r="AE41" i="5" s="1"/>
  <c r="AK40" i="5"/>
  <c r="AF40" i="5"/>
  <c r="AG40" i="5" s="1"/>
  <c r="Y40" i="5"/>
  <c r="V40" i="5"/>
  <c r="T40" i="5"/>
  <c r="AH40" i="5" s="1"/>
  <c r="AI40" i="5" s="1"/>
  <c r="AK39" i="5"/>
  <c r="AF39" i="5"/>
  <c r="AG39" i="5" s="1"/>
  <c r="Y39" i="5"/>
  <c r="V39" i="5"/>
  <c r="T39" i="5"/>
  <c r="AE39" i="5" s="1"/>
  <c r="AK38" i="5"/>
  <c r="AF38" i="5"/>
  <c r="AG38" i="5" s="1"/>
  <c r="Y38" i="5"/>
  <c r="V38" i="5"/>
  <c r="T38" i="5"/>
  <c r="AM38" i="5" s="1"/>
  <c r="AK37" i="5"/>
  <c r="AF37" i="5"/>
  <c r="AG37" i="5" s="1"/>
  <c r="Y37" i="5"/>
  <c r="V37" i="5"/>
  <c r="T37" i="5"/>
  <c r="AM37" i="5" s="1"/>
  <c r="AK36" i="5"/>
  <c r="AF36" i="5"/>
  <c r="AG36" i="5" s="1"/>
  <c r="Y36" i="5"/>
  <c r="V36" i="5"/>
  <c r="T36" i="5"/>
  <c r="AE36" i="5" s="1"/>
  <c r="AK35" i="5"/>
  <c r="AF35" i="5"/>
  <c r="AG35" i="5" s="1"/>
  <c r="Y35" i="5"/>
  <c r="V35" i="5"/>
  <c r="T35" i="5"/>
  <c r="AM35" i="5" s="1"/>
  <c r="AK34" i="5"/>
  <c r="AF34" i="5"/>
  <c r="AG34" i="5" s="1"/>
  <c r="Y34" i="5"/>
  <c r="V34" i="5"/>
  <c r="T34" i="5"/>
  <c r="AE34" i="5" s="1"/>
  <c r="AK33" i="5"/>
  <c r="AF33" i="5"/>
  <c r="AG33" i="5" s="1"/>
  <c r="Y33" i="5"/>
  <c r="V33" i="5"/>
  <c r="T33" i="5"/>
  <c r="AH33" i="5" s="1"/>
  <c r="AI33" i="5" s="1"/>
  <c r="AK32" i="5"/>
  <c r="AF32" i="5"/>
  <c r="AG32" i="5" s="1"/>
  <c r="Y32" i="5"/>
  <c r="V32" i="5"/>
  <c r="T32" i="5"/>
  <c r="AH32" i="5" s="1"/>
  <c r="AI32" i="5" s="1"/>
  <c r="AK31" i="5"/>
  <c r="AF31" i="5"/>
  <c r="AG31" i="5" s="1"/>
  <c r="Y31" i="5"/>
  <c r="V31" i="5"/>
  <c r="T31" i="5"/>
  <c r="AD31" i="5" s="1"/>
  <c r="AK30" i="5"/>
  <c r="AF30" i="5"/>
  <c r="AG30" i="5" s="1"/>
  <c r="Y30" i="5"/>
  <c r="V30" i="5"/>
  <c r="T30" i="5"/>
  <c r="AH30" i="5" s="1"/>
  <c r="AI30" i="5" s="1"/>
  <c r="AK29" i="5"/>
  <c r="AF29" i="5"/>
  <c r="AG29" i="5" s="1"/>
  <c r="Y29" i="5"/>
  <c r="V29" i="5"/>
  <c r="T29" i="5"/>
  <c r="AH29" i="5" s="1"/>
  <c r="AI29" i="5" s="1"/>
  <c r="AK28" i="5"/>
  <c r="AF28" i="5"/>
  <c r="AG28" i="5" s="1"/>
  <c r="Y28" i="5"/>
  <c r="V28" i="5"/>
  <c r="T28" i="5"/>
  <c r="AD28" i="5" s="1"/>
  <c r="AK27" i="5"/>
  <c r="AF27" i="5"/>
  <c r="AG27" i="5" s="1"/>
  <c r="Y27" i="5"/>
  <c r="V27" i="5"/>
  <c r="T27" i="5"/>
  <c r="AH27" i="5" s="1"/>
  <c r="AI27" i="5" s="1"/>
  <c r="AK26" i="5"/>
  <c r="AF26" i="5"/>
  <c r="AG26" i="5" s="1"/>
  <c r="Y26" i="5"/>
  <c r="V26" i="5"/>
  <c r="T26" i="5"/>
  <c r="AH26" i="5" s="1"/>
  <c r="AI26" i="5" s="1"/>
  <c r="AK25" i="5"/>
  <c r="AF25" i="5"/>
  <c r="AG25" i="5" s="1"/>
  <c r="Y25" i="5"/>
  <c r="V25" i="5"/>
  <c r="T25" i="5"/>
  <c r="AD25" i="5" s="1"/>
  <c r="AK24" i="5"/>
  <c r="AF24" i="5"/>
  <c r="AG24" i="5" s="1"/>
  <c r="Y24" i="5"/>
  <c r="V24" i="5"/>
  <c r="T24" i="5"/>
  <c r="AH24" i="5" s="1"/>
  <c r="AI24" i="5" s="1"/>
  <c r="AK23" i="5"/>
  <c r="AF23" i="5"/>
  <c r="AG23" i="5" s="1"/>
  <c r="Y23" i="5"/>
  <c r="V23" i="5"/>
  <c r="T23" i="5"/>
  <c r="AH23" i="5" s="1"/>
  <c r="AI23" i="5" s="1"/>
  <c r="AK22" i="5"/>
  <c r="AF22" i="5"/>
  <c r="AG22" i="5" s="1"/>
  <c r="Y22" i="5"/>
  <c r="V22" i="5"/>
  <c r="T22" i="5"/>
  <c r="AD22" i="5" s="1"/>
  <c r="AK21" i="5"/>
  <c r="AF21" i="5"/>
  <c r="AG21" i="5" s="1"/>
  <c r="Y21" i="5"/>
  <c r="V21" i="5"/>
  <c r="T21" i="5"/>
  <c r="AH21" i="5" s="1"/>
  <c r="AI21" i="5" s="1"/>
  <c r="AK20" i="5"/>
  <c r="AF20" i="5"/>
  <c r="AG20" i="5" s="1"/>
  <c r="Y20" i="5"/>
  <c r="V20" i="5"/>
  <c r="T20" i="5"/>
  <c r="AH20" i="5" s="1"/>
  <c r="AI20" i="5" s="1"/>
  <c r="AK19" i="5"/>
  <c r="AF19" i="5"/>
  <c r="AG19" i="5" s="1"/>
  <c r="Y19" i="5"/>
  <c r="V19" i="5"/>
  <c r="T19" i="5"/>
  <c r="AD19" i="5" s="1"/>
  <c r="AK18" i="5"/>
  <c r="AF18" i="5"/>
  <c r="AG18" i="5" s="1"/>
  <c r="Y18" i="5"/>
  <c r="V18" i="5"/>
  <c r="T18" i="5"/>
  <c r="AH18" i="5" s="1"/>
  <c r="AI18" i="5" s="1"/>
  <c r="AK17" i="5"/>
  <c r="AF17" i="5"/>
  <c r="AG17" i="5" s="1"/>
  <c r="Y17" i="5"/>
  <c r="V17" i="5"/>
  <c r="T17" i="5"/>
  <c r="AH17" i="5" s="1"/>
  <c r="AI17" i="5" s="1"/>
  <c r="AK16" i="5"/>
  <c r="AF16" i="5"/>
  <c r="AG16" i="5" s="1"/>
  <c r="Y16" i="5"/>
  <c r="V16" i="5"/>
  <c r="T16" i="5"/>
  <c r="AD16" i="5" s="1"/>
  <c r="AK15" i="5"/>
  <c r="AF15" i="5"/>
  <c r="AG15" i="5" s="1"/>
  <c r="Y15" i="5"/>
  <c r="V15" i="5"/>
  <c r="T15" i="5"/>
  <c r="AH15" i="5" s="1"/>
  <c r="AI15" i="5" s="1"/>
  <c r="AK14" i="5"/>
  <c r="AF14" i="5"/>
  <c r="AG14" i="5" s="1"/>
  <c r="Y14" i="5"/>
  <c r="V14" i="5"/>
  <c r="T14" i="5"/>
  <c r="AE14" i="5" s="1"/>
  <c r="AK13" i="5"/>
  <c r="AF13" i="5"/>
  <c r="AG13" i="5" s="1"/>
  <c r="Y13" i="5"/>
  <c r="V13" i="5"/>
  <c r="T13" i="5"/>
  <c r="AM13" i="5" s="1"/>
  <c r="AK12" i="5"/>
  <c r="AF12" i="5"/>
  <c r="AG12" i="5" s="1"/>
  <c r="Y12" i="5"/>
  <c r="V12" i="5"/>
  <c r="T12" i="5"/>
  <c r="AH12" i="5" s="1"/>
  <c r="AI12" i="5" s="1"/>
  <c r="A12" i="5"/>
  <c r="J9" i="68" s="1"/>
  <c r="AK11" i="5"/>
  <c r="AF11" i="5"/>
  <c r="AG11" i="5" s="1"/>
  <c r="Y11" i="5"/>
  <c r="V11" i="5"/>
  <c r="T11" i="5"/>
  <c r="AM11" i="5" s="1"/>
  <c r="AK10" i="5"/>
  <c r="AF10" i="5"/>
  <c r="AG10" i="5" s="1"/>
  <c r="Y10" i="5"/>
  <c r="V10" i="5"/>
  <c r="T10" i="5"/>
  <c r="AH10" i="5" s="1"/>
  <c r="AI10" i="5" s="1"/>
  <c r="A10" i="5"/>
  <c r="AK9" i="5"/>
  <c r="AF9" i="5"/>
  <c r="AG9" i="5" s="1"/>
  <c r="Y9" i="5"/>
  <c r="V9" i="5"/>
  <c r="T9" i="5"/>
  <c r="AH9" i="5" s="1"/>
  <c r="AI9" i="5" s="1"/>
  <c r="AK8" i="5"/>
  <c r="AF8" i="5"/>
  <c r="AG8" i="5" s="1"/>
  <c r="Y8" i="5"/>
  <c r="V8" i="5"/>
  <c r="T8" i="5"/>
  <c r="AH8" i="5" s="1"/>
  <c r="AI8" i="5" s="1"/>
  <c r="AK7" i="5"/>
  <c r="AF7" i="5"/>
  <c r="AG7" i="5" s="1"/>
  <c r="Y7" i="5"/>
  <c r="V7" i="5"/>
  <c r="T7" i="5"/>
  <c r="AD7" i="5" s="1"/>
  <c r="AK6" i="5"/>
  <c r="AF6" i="5"/>
  <c r="AG6" i="5" s="1"/>
  <c r="Y6" i="5"/>
  <c r="V6" i="5"/>
  <c r="T6" i="5"/>
  <c r="AH6" i="5" s="1"/>
  <c r="AI6" i="5" s="1"/>
  <c r="A6" i="5"/>
  <c r="AK5" i="5"/>
  <c r="AF5" i="5"/>
  <c r="AG5" i="5" s="1"/>
  <c r="Y5" i="5"/>
  <c r="V5" i="5"/>
  <c r="T5" i="5"/>
  <c r="AH5" i="5" s="1"/>
  <c r="AI5" i="5" s="1"/>
  <c r="F1" i="5"/>
  <c r="AM24" i="3"/>
  <c r="AK24" i="3"/>
  <c r="AH24" i="3"/>
  <c r="AI24" i="3" s="1"/>
  <c r="AF24" i="3"/>
  <c r="AG24" i="3" s="1"/>
  <c r="AD24" i="3"/>
  <c r="Y24" i="3"/>
  <c r="V24" i="3"/>
  <c r="T24" i="3"/>
  <c r="AE24" i="3" s="1"/>
  <c r="AM23" i="3"/>
  <c r="AK23" i="3"/>
  <c r="AF23" i="3"/>
  <c r="AG23" i="3" s="1"/>
  <c r="AE23" i="3"/>
  <c r="Y23" i="3"/>
  <c r="V23" i="3"/>
  <c r="T23" i="3"/>
  <c r="AM22" i="3"/>
  <c r="AK22" i="3"/>
  <c r="AF22" i="3"/>
  <c r="AG22" i="3" s="1"/>
  <c r="AD22" i="3"/>
  <c r="Y22" i="3"/>
  <c r="V22" i="3"/>
  <c r="T22" i="3"/>
  <c r="AH22" i="3" s="1"/>
  <c r="AI22" i="3" s="1"/>
  <c r="AM21" i="3"/>
  <c r="AK21" i="3"/>
  <c r="AH21" i="3"/>
  <c r="AI21" i="3" s="1"/>
  <c r="AF21" i="3"/>
  <c r="AG21" i="3" s="1"/>
  <c r="Y21" i="3"/>
  <c r="V21" i="3"/>
  <c r="T21" i="3"/>
  <c r="AD21" i="3" s="1"/>
  <c r="AM20" i="3"/>
  <c r="AK20" i="3"/>
  <c r="AH20" i="3"/>
  <c r="AI20" i="3" s="1"/>
  <c r="AF20" i="3"/>
  <c r="AG20" i="3" s="1"/>
  <c r="AD20" i="3"/>
  <c r="Y20" i="3"/>
  <c r="V20" i="3"/>
  <c r="T20" i="3"/>
  <c r="AE20" i="3" s="1"/>
  <c r="AM19" i="3"/>
  <c r="AK19" i="3"/>
  <c r="AF19" i="3"/>
  <c r="AG19" i="3" s="1"/>
  <c r="Y19" i="3"/>
  <c r="V19" i="3"/>
  <c r="T19" i="3"/>
  <c r="AE19" i="3" s="1"/>
  <c r="AM18" i="3"/>
  <c r="AK18" i="3"/>
  <c r="AF18" i="3"/>
  <c r="AG18" i="3" s="1"/>
  <c r="AD18" i="3"/>
  <c r="Y18" i="3"/>
  <c r="V18" i="3"/>
  <c r="T18" i="3"/>
  <c r="AH18" i="3" s="1"/>
  <c r="AI18" i="3" s="1"/>
  <c r="AM17" i="3"/>
  <c r="AK17" i="3"/>
  <c r="AH17" i="3"/>
  <c r="AI17" i="3" s="1"/>
  <c r="AF17" i="3"/>
  <c r="AG17" i="3" s="1"/>
  <c r="AD17" i="3"/>
  <c r="Y17" i="3"/>
  <c r="V17" i="3"/>
  <c r="T17" i="3"/>
  <c r="AE17" i="3" s="1"/>
  <c r="AM16" i="3"/>
  <c r="AK16" i="3"/>
  <c r="AH16" i="3"/>
  <c r="AI16" i="3" s="1"/>
  <c r="AF16" i="3"/>
  <c r="AG16" i="3" s="1"/>
  <c r="AD16" i="3"/>
  <c r="Y16" i="3"/>
  <c r="V16" i="3"/>
  <c r="T16" i="3"/>
  <c r="AE16" i="3" s="1"/>
  <c r="AM15" i="3"/>
  <c r="AK15" i="3"/>
  <c r="AH15" i="3"/>
  <c r="AI15" i="3" s="1"/>
  <c r="AF15" i="3"/>
  <c r="AG15" i="3" s="1"/>
  <c r="Y15" i="3"/>
  <c r="V15" i="3"/>
  <c r="T15" i="3"/>
  <c r="AD15" i="3" s="1"/>
  <c r="AM14" i="3"/>
  <c r="AK14" i="3"/>
  <c r="AF14" i="3"/>
  <c r="AG14" i="3" s="1"/>
  <c r="Y14" i="3"/>
  <c r="V14" i="3"/>
  <c r="T14" i="3"/>
  <c r="AH14" i="3" s="1"/>
  <c r="AI14" i="3" s="1"/>
  <c r="AM13" i="3"/>
  <c r="AK13" i="3"/>
  <c r="AF13" i="3"/>
  <c r="AG13" i="3" s="1"/>
  <c r="Y13" i="3"/>
  <c r="V13" i="3"/>
  <c r="T13" i="3"/>
  <c r="AE13" i="3" s="1"/>
  <c r="AM12" i="3"/>
  <c r="AK12" i="3"/>
  <c r="AF12" i="3"/>
  <c r="AG12" i="3" s="1"/>
  <c r="Y12" i="3"/>
  <c r="V12" i="3"/>
  <c r="T12" i="3"/>
  <c r="AE12" i="3" s="1"/>
  <c r="A12" i="3"/>
  <c r="J8" i="68" s="1"/>
  <c r="AM11" i="3"/>
  <c r="AK11" i="3"/>
  <c r="AF11" i="3"/>
  <c r="AG11" i="3" s="1"/>
  <c r="Y11" i="3"/>
  <c r="V11" i="3"/>
  <c r="T11" i="3"/>
  <c r="AE11" i="3" s="1"/>
  <c r="AM10" i="3"/>
  <c r="AK10" i="3"/>
  <c r="AF10" i="3"/>
  <c r="AG10" i="3" s="1"/>
  <c r="Y10" i="3"/>
  <c r="V10" i="3"/>
  <c r="T10" i="3"/>
  <c r="AD10" i="3" s="1"/>
  <c r="A10" i="3"/>
  <c r="AM9" i="3"/>
  <c r="AK9" i="3"/>
  <c r="AF9" i="3"/>
  <c r="AG9" i="3" s="1"/>
  <c r="Y9" i="3"/>
  <c r="V9" i="3"/>
  <c r="T9" i="3"/>
  <c r="AD9" i="3" s="1"/>
  <c r="AM8" i="3"/>
  <c r="AK8" i="3"/>
  <c r="AF8" i="3"/>
  <c r="AG8" i="3" s="1"/>
  <c r="Y8" i="3"/>
  <c r="V8" i="3"/>
  <c r="T8" i="3"/>
  <c r="AH8" i="3" s="1"/>
  <c r="AI8" i="3" s="1"/>
  <c r="AK7" i="3"/>
  <c r="AF7" i="3"/>
  <c r="AG7" i="3" s="1"/>
  <c r="Y7" i="3"/>
  <c r="V7" i="3"/>
  <c r="T7" i="3"/>
  <c r="AD7" i="3" s="1"/>
  <c r="AK6" i="3"/>
  <c r="AF6" i="3"/>
  <c r="AG6" i="3" s="1"/>
  <c r="Y6" i="3"/>
  <c r="V6" i="3"/>
  <c r="T6" i="3"/>
  <c r="AH6" i="3" s="1"/>
  <c r="AI6" i="3" s="1"/>
  <c r="A6" i="3"/>
  <c r="AM5" i="3"/>
  <c r="AK5" i="3"/>
  <c r="AF5" i="3"/>
  <c r="AG5" i="3" s="1"/>
  <c r="Y5" i="3"/>
  <c r="V5" i="3"/>
  <c r="T5" i="3"/>
  <c r="F1" i="3"/>
  <c r="AM194" i="65"/>
  <c r="AK194" i="65"/>
  <c r="AF194" i="65"/>
  <c r="AG194" i="65" s="1"/>
  <c r="Y194" i="65"/>
  <c r="V194" i="65"/>
  <c r="T194" i="65"/>
  <c r="AH194" i="65" s="1"/>
  <c r="AI194" i="65" s="1"/>
  <c r="AM193" i="65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D191" i="65" s="1"/>
  <c r="AM190" i="65"/>
  <c r="AK190" i="65"/>
  <c r="AF190" i="65"/>
  <c r="AG190" i="65" s="1"/>
  <c r="Y190" i="65"/>
  <c r="V190" i="65"/>
  <c r="T190" i="65"/>
  <c r="AH190" i="65" s="1"/>
  <c r="AI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H188" i="65" s="1"/>
  <c r="AI188" i="65" s="1"/>
  <c r="AM187" i="65"/>
  <c r="AK187" i="65"/>
  <c r="AF187" i="65"/>
  <c r="AG187" i="65" s="1"/>
  <c r="Y187" i="65"/>
  <c r="V187" i="65"/>
  <c r="T187" i="65"/>
  <c r="AD187" i="65" s="1"/>
  <c r="AM186" i="65"/>
  <c r="AK186" i="65"/>
  <c r="AF186" i="65"/>
  <c r="AG186" i="65" s="1"/>
  <c r="Y186" i="65"/>
  <c r="V186" i="65"/>
  <c r="T186" i="65"/>
  <c r="AD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H184" i="65" s="1"/>
  <c r="AI184" i="65" s="1"/>
  <c r="AM183" i="65"/>
  <c r="AK183" i="65"/>
  <c r="AF183" i="65"/>
  <c r="AG183" i="65" s="1"/>
  <c r="Y183" i="65"/>
  <c r="V183" i="65"/>
  <c r="T183" i="65"/>
  <c r="AH183" i="65" s="1"/>
  <c r="AI183" i="65" s="1"/>
  <c r="AM182" i="65"/>
  <c r="AK182" i="65"/>
  <c r="AF182" i="65"/>
  <c r="AG182" i="65" s="1"/>
  <c r="Y182" i="65"/>
  <c r="V182" i="65"/>
  <c r="T182" i="65"/>
  <c r="AH182" i="65" s="1"/>
  <c r="AI182" i="65" s="1"/>
  <c r="AM181" i="65"/>
  <c r="AK181" i="65"/>
  <c r="AF181" i="65"/>
  <c r="AG181" i="65" s="1"/>
  <c r="Y181" i="65"/>
  <c r="V181" i="65"/>
  <c r="T181" i="65"/>
  <c r="AE181" i="65" s="1"/>
  <c r="AM180" i="65"/>
  <c r="AK180" i="65"/>
  <c r="AF180" i="65"/>
  <c r="AG180" i="65" s="1"/>
  <c r="Y180" i="65"/>
  <c r="V180" i="65"/>
  <c r="T180" i="65"/>
  <c r="AH180" i="65" s="1"/>
  <c r="AI180" i="65" s="1"/>
  <c r="AM179" i="65"/>
  <c r="AK179" i="65"/>
  <c r="AF179" i="65"/>
  <c r="AG179" i="65" s="1"/>
  <c r="Y179" i="65"/>
  <c r="V179" i="65"/>
  <c r="T179" i="65"/>
  <c r="AH179" i="65" s="1"/>
  <c r="AI179" i="65" s="1"/>
  <c r="AM178" i="65"/>
  <c r="AK178" i="65"/>
  <c r="AF178" i="65"/>
  <c r="AG178" i="65" s="1"/>
  <c r="Y178" i="65"/>
  <c r="V178" i="65"/>
  <c r="T178" i="65"/>
  <c r="AH178" i="65" s="1"/>
  <c r="AI178" i="65" s="1"/>
  <c r="AM177" i="65"/>
  <c r="AK177" i="65"/>
  <c r="AF177" i="65"/>
  <c r="AG177" i="65" s="1"/>
  <c r="Y177" i="65"/>
  <c r="V177" i="65"/>
  <c r="T177" i="65"/>
  <c r="AH177" i="65" s="1"/>
  <c r="AI177" i="65" s="1"/>
  <c r="AM176" i="65"/>
  <c r="AK176" i="65"/>
  <c r="AF176" i="65"/>
  <c r="AG176" i="65" s="1"/>
  <c r="Y176" i="65"/>
  <c r="V176" i="65"/>
  <c r="T176" i="65"/>
  <c r="AD176" i="65" s="1"/>
  <c r="AM175" i="65"/>
  <c r="AK175" i="65"/>
  <c r="AF175" i="65"/>
  <c r="AG175" i="65" s="1"/>
  <c r="Y175" i="65"/>
  <c r="V175" i="65"/>
  <c r="T175" i="65"/>
  <c r="AH175" i="65" s="1"/>
  <c r="AI175" i="65" s="1"/>
  <c r="AM174" i="65"/>
  <c r="AK174" i="65"/>
  <c r="AF174" i="65"/>
  <c r="AG174" i="65" s="1"/>
  <c r="Y174" i="65"/>
  <c r="V174" i="65"/>
  <c r="T174" i="65"/>
  <c r="AH174" i="65" s="1"/>
  <c r="AI174" i="65" s="1"/>
  <c r="AM173" i="65"/>
  <c r="AK173" i="65"/>
  <c r="AF173" i="65"/>
  <c r="AG173" i="65" s="1"/>
  <c r="Y173" i="65"/>
  <c r="V173" i="65"/>
  <c r="T173" i="65"/>
  <c r="AH173" i="65" s="1"/>
  <c r="AI173" i="65" s="1"/>
  <c r="AM172" i="65"/>
  <c r="AK172" i="65"/>
  <c r="AF172" i="65"/>
  <c r="AG172" i="65" s="1"/>
  <c r="Y172" i="65"/>
  <c r="V172" i="65"/>
  <c r="T172" i="65"/>
  <c r="AH172" i="65" s="1"/>
  <c r="AI172" i="65" s="1"/>
  <c r="AM171" i="65"/>
  <c r="AK171" i="65"/>
  <c r="AF171" i="65"/>
  <c r="AG171" i="65" s="1"/>
  <c r="Y171" i="65"/>
  <c r="V171" i="65"/>
  <c r="T171" i="65"/>
  <c r="AD171" i="65" s="1"/>
  <c r="AM170" i="65"/>
  <c r="AK170" i="65"/>
  <c r="AF170" i="65"/>
  <c r="AG170" i="65" s="1"/>
  <c r="Y170" i="65"/>
  <c r="V170" i="65"/>
  <c r="AH170" i="65"/>
  <c r="AI170" i="65" s="1"/>
  <c r="AK169" i="65"/>
  <c r="AF169" i="65"/>
  <c r="AG169" i="65" s="1"/>
  <c r="Y169" i="65"/>
  <c r="V169" i="65"/>
  <c r="AH169" i="65"/>
  <c r="AI169" i="65" s="1"/>
  <c r="AM168" i="65"/>
  <c r="AK168" i="65"/>
  <c r="AF168" i="65"/>
  <c r="AG168" i="65" s="1"/>
  <c r="Y168" i="65"/>
  <c r="V168" i="65"/>
  <c r="AH168" i="65"/>
  <c r="AI168" i="65" s="1"/>
  <c r="AK167" i="65"/>
  <c r="AF167" i="65"/>
  <c r="AG167" i="65" s="1"/>
  <c r="Y167" i="65"/>
  <c r="V167" i="65"/>
  <c r="AM167" i="65"/>
  <c r="AM166" i="65"/>
  <c r="AK166" i="65"/>
  <c r="AF166" i="65"/>
  <c r="AG166" i="65" s="1"/>
  <c r="Y166" i="65"/>
  <c r="V166" i="65"/>
  <c r="AH166" i="65"/>
  <c r="AI166" i="65" s="1"/>
  <c r="AK165" i="65"/>
  <c r="AF165" i="65"/>
  <c r="AG165" i="65" s="1"/>
  <c r="Y165" i="65"/>
  <c r="V165" i="65"/>
  <c r="AE165" i="65"/>
  <c r="AM164" i="65"/>
  <c r="AK164" i="65"/>
  <c r="AF164" i="65"/>
  <c r="AG164" i="65" s="1"/>
  <c r="Y164" i="65"/>
  <c r="V164" i="65"/>
  <c r="AH164" i="65"/>
  <c r="AI164" i="65" s="1"/>
  <c r="AM163" i="65"/>
  <c r="AK163" i="65"/>
  <c r="AF163" i="65"/>
  <c r="AG163" i="65" s="1"/>
  <c r="Y163" i="65"/>
  <c r="V163" i="65"/>
  <c r="AH163" i="65"/>
  <c r="AI163" i="65" s="1"/>
  <c r="AM162" i="65"/>
  <c r="AK162" i="65"/>
  <c r="AF162" i="65"/>
  <c r="AG162" i="65" s="1"/>
  <c r="Y162" i="65"/>
  <c r="V162" i="65"/>
  <c r="AH162" i="65"/>
  <c r="AI162" i="65" s="1"/>
  <c r="AK161" i="65"/>
  <c r="AF161" i="65"/>
  <c r="AG161" i="65" s="1"/>
  <c r="Y161" i="65"/>
  <c r="V161" i="65"/>
  <c r="AE161" i="65"/>
  <c r="AK160" i="65"/>
  <c r="AF160" i="65"/>
  <c r="AG160" i="65" s="1"/>
  <c r="Y160" i="65"/>
  <c r="V160" i="65"/>
  <c r="AM160" i="65"/>
  <c r="AK159" i="65"/>
  <c r="AF159" i="65"/>
  <c r="AG159" i="65" s="1"/>
  <c r="Y159" i="65"/>
  <c r="V159" i="65"/>
  <c r="AH159" i="65"/>
  <c r="AI159" i="65" s="1"/>
  <c r="AK158" i="65"/>
  <c r="AF158" i="65"/>
  <c r="AG158" i="65" s="1"/>
  <c r="Y158" i="65"/>
  <c r="V158" i="65"/>
  <c r="AH158" i="65"/>
  <c r="AI158" i="65" s="1"/>
  <c r="AK157" i="65"/>
  <c r="AF157" i="65"/>
  <c r="AG157" i="65" s="1"/>
  <c r="Y157" i="65"/>
  <c r="V157" i="65"/>
  <c r="AE157" i="65"/>
  <c r="AK156" i="65"/>
  <c r="AF156" i="65"/>
  <c r="AG156" i="65" s="1"/>
  <c r="Y156" i="65"/>
  <c r="V156" i="65"/>
  <c r="AM156" i="65"/>
  <c r="AK155" i="65"/>
  <c r="AF155" i="65"/>
  <c r="AG155" i="65" s="1"/>
  <c r="Y155" i="65"/>
  <c r="V155" i="65"/>
  <c r="AM155" i="65"/>
  <c r="AK154" i="65"/>
  <c r="AF154" i="65"/>
  <c r="AG154" i="65" s="1"/>
  <c r="Y154" i="65"/>
  <c r="V154" i="65"/>
  <c r="AH154" i="65"/>
  <c r="AI154" i="65" s="1"/>
  <c r="AK153" i="65"/>
  <c r="AF153" i="65"/>
  <c r="AG153" i="65" s="1"/>
  <c r="Y153" i="65"/>
  <c r="V153" i="65"/>
  <c r="AH153" i="65"/>
  <c r="AI153" i="65" s="1"/>
  <c r="AK152" i="65"/>
  <c r="AF152" i="65"/>
  <c r="AG152" i="65" s="1"/>
  <c r="Y152" i="65"/>
  <c r="V152" i="65"/>
  <c r="AH152" i="65"/>
  <c r="AI152" i="65" s="1"/>
  <c r="AM151" i="65"/>
  <c r="AK151" i="65"/>
  <c r="AF151" i="65"/>
  <c r="AG151" i="65" s="1"/>
  <c r="Y151" i="65"/>
  <c r="V151" i="65"/>
  <c r="AH151" i="65"/>
  <c r="AI151" i="65" s="1"/>
  <c r="AK150" i="65"/>
  <c r="AF150" i="65"/>
  <c r="AG150" i="65" s="1"/>
  <c r="Y150" i="65"/>
  <c r="V150" i="65"/>
  <c r="AH150" i="65"/>
  <c r="AI150" i="65" s="1"/>
  <c r="AM149" i="65"/>
  <c r="AK149" i="65"/>
  <c r="AF149" i="65"/>
  <c r="AG149" i="65" s="1"/>
  <c r="Y149" i="65"/>
  <c r="V149" i="65"/>
  <c r="AE149" i="65"/>
  <c r="AK148" i="65"/>
  <c r="AF148" i="65"/>
  <c r="AG148" i="65" s="1"/>
  <c r="Y148" i="65"/>
  <c r="V148" i="65"/>
  <c r="AH148" i="65"/>
  <c r="AI148" i="65" s="1"/>
  <c r="AM147" i="65"/>
  <c r="AK147" i="65"/>
  <c r="AF147" i="65"/>
  <c r="AG147" i="65" s="1"/>
  <c r="Y147" i="65"/>
  <c r="V147" i="65"/>
  <c r="AD147" i="65"/>
  <c r="AK146" i="65"/>
  <c r="AF146" i="65"/>
  <c r="AG146" i="65" s="1"/>
  <c r="Y146" i="65"/>
  <c r="V146" i="65"/>
  <c r="AM146" i="65"/>
  <c r="AK145" i="65"/>
  <c r="AF145" i="65"/>
  <c r="AG145" i="65" s="1"/>
  <c r="Y145" i="65"/>
  <c r="V145" i="65"/>
  <c r="AD145" i="65"/>
  <c r="AK144" i="65"/>
  <c r="AF144" i="65"/>
  <c r="AG144" i="65" s="1"/>
  <c r="Y144" i="65"/>
  <c r="V144" i="65"/>
  <c r="AE144" i="65"/>
  <c r="AK143" i="65"/>
  <c r="AF143" i="65"/>
  <c r="AG143" i="65" s="1"/>
  <c r="Y143" i="65"/>
  <c r="V143" i="65"/>
  <c r="AM143" i="65"/>
  <c r="AM142" i="65"/>
  <c r="AK142" i="65"/>
  <c r="AF142" i="65"/>
  <c r="AG142" i="65" s="1"/>
  <c r="Y142" i="65"/>
  <c r="V142" i="65"/>
  <c r="AH142" i="65"/>
  <c r="AI142" i="65" s="1"/>
  <c r="AK141" i="65"/>
  <c r="AF141" i="65"/>
  <c r="AG141" i="65" s="1"/>
  <c r="Y141" i="65"/>
  <c r="V141" i="65"/>
  <c r="AH141" i="65"/>
  <c r="AI141" i="65" s="1"/>
  <c r="AM140" i="65"/>
  <c r="AK140" i="65"/>
  <c r="AF140" i="65"/>
  <c r="AG140" i="65" s="1"/>
  <c r="Y140" i="65"/>
  <c r="V140" i="65"/>
  <c r="AH140" i="65"/>
  <c r="AI140" i="65" s="1"/>
  <c r="AM139" i="65"/>
  <c r="AK139" i="65"/>
  <c r="AF139" i="65"/>
  <c r="AG139" i="65" s="1"/>
  <c r="Y139" i="65"/>
  <c r="V139" i="65"/>
  <c r="AH139" i="65"/>
  <c r="AI139" i="65" s="1"/>
  <c r="AM138" i="65"/>
  <c r="AK138" i="65"/>
  <c r="AF138" i="65"/>
  <c r="AG138" i="65" s="1"/>
  <c r="Y138" i="65"/>
  <c r="V138" i="65"/>
  <c r="AH138" i="65"/>
  <c r="AI138" i="65" s="1"/>
  <c r="AK137" i="65"/>
  <c r="AF137" i="65"/>
  <c r="AG137" i="65" s="1"/>
  <c r="Y137" i="65"/>
  <c r="V137" i="65"/>
  <c r="AM137" i="65"/>
  <c r="AK136" i="65"/>
  <c r="AF136" i="65"/>
  <c r="AG136" i="65" s="1"/>
  <c r="Y136" i="65"/>
  <c r="V136" i="65"/>
  <c r="AH136" i="65"/>
  <c r="AI136" i="65" s="1"/>
  <c r="AK135" i="65"/>
  <c r="AF135" i="65"/>
  <c r="AG135" i="65" s="1"/>
  <c r="Y135" i="65"/>
  <c r="V135" i="65"/>
  <c r="AH135" i="65"/>
  <c r="AI135" i="65" s="1"/>
  <c r="AK134" i="65"/>
  <c r="AF134" i="65"/>
  <c r="AG134" i="65" s="1"/>
  <c r="Y134" i="65"/>
  <c r="V134" i="65"/>
  <c r="AM134" i="65"/>
  <c r="AM133" i="65"/>
  <c r="AK133" i="65"/>
  <c r="AF133" i="65"/>
  <c r="AG133" i="65" s="1"/>
  <c r="Y133" i="65"/>
  <c r="V133" i="65"/>
  <c r="AH133" i="65"/>
  <c r="AI133" i="65" s="1"/>
  <c r="AK132" i="65"/>
  <c r="AF132" i="65"/>
  <c r="AG132" i="65" s="1"/>
  <c r="Y132" i="65"/>
  <c r="V132" i="65"/>
  <c r="AM132" i="65"/>
  <c r="AM131" i="65"/>
  <c r="AK131" i="65"/>
  <c r="AF131" i="65"/>
  <c r="AG131" i="65" s="1"/>
  <c r="Y131" i="65"/>
  <c r="V131" i="65"/>
  <c r="AH131" i="65"/>
  <c r="AI131" i="65" s="1"/>
  <c r="AK130" i="65"/>
  <c r="AF130" i="65"/>
  <c r="AG130" i="65" s="1"/>
  <c r="Y130" i="65"/>
  <c r="V130" i="65"/>
  <c r="AH130" i="65"/>
  <c r="AI130" i="65" s="1"/>
  <c r="AK129" i="65"/>
  <c r="AF129" i="65"/>
  <c r="AG129" i="65" s="1"/>
  <c r="Y129" i="65"/>
  <c r="V129" i="65"/>
  <c r="AD129" i="65"/>
  <c r="AM128" i="65"/>
  <c r="AK128" i="65"/>
  <c r="AF128" i="65"/>
  <c r="AG128" i="65" s="1"/>
  <c r="Y128" i="65"/>
  <c r="V128" i="65"/>
  <c r="AH128" i="65"/>
  <c r="AI128" i="65" s="1"/>
  <c r="AK127" i="65"/>
  <c r="AF127" i="65"/>
  <c r="AG127" i="65" s="1"/>
  <c r="Y127" i="65"/>
  <c r="V127" i="65"/>
  <c r="AE127" i="65"/>
  <c r="AM126" i="65"/>
  <c r="AK126" i="65"/>
  <c r="AF126" i="65"/>
  <c r="AG126" i="65" s="1"/>
  <c r="Y126" i="65"/>
  <c r="V126" i="65"/>
  <c r="AE126" i="65"/>
  <c r="AK125" i="65"/>
  <c r="AF125" i="65"/>
  <c r="AG125" i="65" s="1"/>
  <c r="Y125" i="65"/>
  <c r="V125" i="65"/>
  <c r="AM125" i="65"/>
  <c r="AM124" i="65"/>
  <c r="AK124" i="65"/>
  <c r="AF124" i="65"/>
  <c r="AG124" i="65" s="1"/>
  <c r="Y124" i="65"/>
  <c r="V124" i="65"/>
  <c r="AD124" i="65"/>
  <c r="AK123" i="65"/>
  <c r="AF123" i="65"/>
  <c r="AG123" i="65" s="1"/>
  <c r="Y123" i="65"/>
  <c r="V123" i="65"/>
  <c r="AH123" i="65"/>
  <c r="AI123" i="65" s="1"/>
  <c r="AM122" i="65"/>
  <c r="AK122" i="65"/>
  <c r="AF122" i="65"/>
  <c r="AG122" i="65" s="1"/>
  <c r="Y122" i="65"/>
  <c r="V122" i="65"/>
  <c r="AH122" i="65"/>
  <c r="AI122" i="65" s="1"/>
  <c r="AM121" i="65"/>
  <c r="AK121" i="65"/>
  <c r="AF121" i="65"/>
  <c r="AG121" i="65" s="1"/>
  <c r="Y121" i="65"/>
  <c r="V121" i="65"/>
  <c r="AE121" i="65"/>
  <c r="AM120" i="65"/>
  <c r="AK120" i="65"/>
  <c r="AF120" i="65"/>
  <c r="AG120" i="65" s="1"/>
  <c r="Y120" i="65"/>
  <c r="V120" i="65"/>
  <c r="AE120" i="65"/>
  <c r="AM119" i="65"/>
  <c r="AK119" i="65"/>
  <c r="AF119" i="65"/>
  <c r="AG119" i="65" s="1"/>
  <c r="Y119" i="65"/>
  <c r="V119" i="65"/>
  <c r="AH119" i="65"/>
  <c r="AI119" i="65" s="1"/>
  <c r="AM118" i="65"/>
  <c r="AK118" i="65"/>
  <c r="AF118" i="65"/>
  <c r="AG118" i="65" s="1"/>
  <c r="Y118" i="65"/>
  <c r="V118" i="65"/>
  <c r="AH118" i="65"/>
  <c r="AI118" i="65" s="1"/>
  <c r="AK117" i="65"/>
  <c r="AF117" i="65"/>
  <c r="AG117" i="65" s="1"/>
  <c r="Y117" i="65"/>
  <c r="V117" i="65"/>
  <c r="AE117" i="65"/>
  <c r="AM116" i="65"/>
  <c r="AK116" i="65"/>
  <c r="AF116" i="65"/>
  <c r="AG116" i="65" s="1"/>
  <c r="Y116" i="65"/>
  <c r="V116" i="65"/>
  <c r="AE116" i="65"/>
  <c r="AK115" i="65"/>
  <c r="AF115" i="65"/>
  <c r="AG115" i="65" s="1"/>
  <c r="Y115" i="65"/>
  <c r="V115" i="65"/>
  <c r="AM115" i="65"/>
  <c r="AM114" i="65"/>
  <c r="AK114" i="65"/>
  <c r="AF114" i="65"/>
  <c r="AG114" i="65" s="1"/>
  <c r="Y114" i="65"/>
  <c r="V114" i="65"/>
  <c r="AH114" i="65"/>
  <c r="AI114" i="65" s="1"/>
  <c r="AK113" i="65"/>
  <c r="AF113" i="65"/>
  <c r="AG113" i="65" s="1"/>
  <c r="Y113" i="65"/>
  <c r="V113" i="65"/>
  <c r="AE113" i="65"/>
  <c r="AK112" i="65"/>
  <c r="AF112" i="65"/>
  <c r="AG112" i="65" s="1"/>
  <c r="Y112" i="65"/>
  <c r="V112" i="65"/>
  <c r="AE112" i="65"/>
  <c r="AK111" i="65"/>
  <c r="AF111" i="65"/>
  <c r="AG111" i="65" s="1"/>
  <c r="Y111" i="65"/>
  <c r="V111" i="65"/>
  <c r="AH111" i="65"/>
  <c r="AI111" i="65" s="1"/>
  <c r="AK110" i="65"/>
  <c r="AF110" i="65"/>
  <c r="AG110" i="65" s="1"/>
  <c r="Y110" i="65"/>
  <c r="V110" i="65"/>
  <c r="AH110" i="65"/>
  <c r="AI110" i="65" s="1"/>
  <c r="AM109" i="65"/>
  <c r="AK109" i="65"/>
  <c r="AF109" i="65"/>
  <c r="AG109" i="65" s="1"/>
  <c r="Y109" i="65"/>
  <c r="V109" i="65"/>
  <c r="AH109" i="65"/>
  <c r="AI109" i="65" s="1"/>
  <c r="AK108" i="65"/>
  <c r="AF108" i="65"/>
  <c r="AG108" i="65" s="1"/>
  <c r="Y108" i="65"/>
  <c r="V108" i="65"/>
  <c r="AE108" i="65"/>
  <c r="AK107" i="65"/>
  <c r="AF107" i="65"/>
  <c r="AG107" i="65" s="1"/>
  <c r="Y107" i="65"/>
  <c r="V107" i="65"/>
  <c r="AM107" i="65"/>
  <c r="AK106" i="65"/>
  <c r="AF106" i="65"/>
  <c r="AG106" i="65" s="1"/>
  <c r="Y106" i="65"/>
  <c r="V106" i="65"/>
  <c r="AM106" i="65"/>
  <c r="AK105" i="65"/>
  <c r="AF105" i="65"/>
  <c r="AG105" i="65" s="1"/>
  <c r="Y105" i="65"/>
  <c r="V105" i="65"/>
  <c r="AH105" i="65"/>
  <c r="AI105" i="65" s="1"/>
  <c r="AK104" i="65"/>
  <c r="AF104" i="65"/>
  <c r="AG104" i="65" s="1"/>
  <c r="Y104" i="65"/>
  <c r="V104" i="65"/>
  <c r="AH104" i="65"/>
  <c r="AI104" i="65" s="1"/>
  <c r="AM103" i="65"/>
  <c r="AK103" i="65"/>
  <c r="AF103" i="65"/>
  <c r="AG103" i="65" s="1"/>
  <c r="Y103" i="65"/>
  <c r="V103" i="65"/>
  <c r="AE103" i="65"/>
  <c r="AM102" i="65"/>
  <c r="AK102" i="65"/>
  <c r="AF102" i="65"/>
  <c r="AG102" i="65" s="1"/>
  <c r="Y102" i="65"/>
  <c r="V102" i="65"/>
  <c r="AD102" i="65"/>
  <c r="AM101" i="65"/>
  <c r="AK101" i="65"/>
  <c r="AF101" i="65"/>
  <c r="AG101" i="65" s="1"/>
  <c r="Y101" i="65"/>
  <c r="V101" i="65"/>
  <c r="AH101" i="65"/>
  <c r="AI101" i="65" s="1"/>
  <c r="AM100" i="65"/>
  <c r="AK100" i="65"/>
  <c r="AF100" i="65"/>
  <c r="AG100" i="65" s="1"/>
  <c r="Y100" i="65"/>
  <c r="V100" i="65"/>
  <c r="AH100" i="65"/>
  <c r="AI100" i="65" s="1"/>
  <c r="AM99" i="65"/>
  <c r="AK99" i="65"/>
  <c r="AF99" i="65"/>
  <c r="AG99" i="65" s="1"/>
  <c r="Y99" i="65"/>
  <c r="V99" i="65"/>
  <c r="AH99" i="65"/>
  <c r="AI99" i="65" s="1"/>
  <c r="AM98" i="65"/>
  <c r="AK98" i="65"/>
  <c r="AF98" i="65"/>
  <c r="AG98" i="65" s="1"/>
  <c r="Y98" i="65"/>
  <c r="V98" i="65"/>
  <c r="AH98" i="65"/>
  <c r="AI98" i="65" s="1"/>
  <c r="AM97" i="65"/>
  <c r="AK97" i="65"/>
  <c r="AF97" i="65"/>
  <c r="AG97" i="65" s="1"/>
  <c r="Y97" i="65"/>
  <c r="V97" i="65"/>
  <c r="AE97" i="65"/>
  <c r="AM96" i="65"/>
  <c r="AK96" i="65"/>
  <c r="AF96" i="65"/>
  <c r="AG96" i="65" s="1"/>
  <c r="Y96" i="65"/>
  <c r="V96" i="65"/>
  <c r="AE96" i="65"/>
  <c r="AM95" i="65"/>
  <c r="AK95" i="65"/>
  <c r="AF95" i="65"/>
  <c r="AG95" i="65" s="1"/>
  <c r="Y95" i="65"/>
  <c r="V95" i="65"/>
  <c r="AH95" i="65"/>
  <c r="AI95" i="65" s="1"/>
  <c r="AM94" i="65"/>
  <c r="AK94" i="65"/>
  <c r="AF94" i="65"/>
  <c r="AG94" i="65" s="1"/>
  <c r="Y94" i="65"/>
  <c r="V94" i="65"/>
  <c r="AD94" i="65"/>
  <c r="AM93" i="65"/>
  <c r="AK93" i="65"/>
  <c r="AF93" i="65"/>
  <c r="AG93" i="65" s="1"/>
  <c r="Y93" i="65"/>
  <c r="V93" i="65"/>
  <c r="AH93" i="65"/>
  <c r="AI93" i="65" s="1"/>
  <c r="AM92" i="65"/>
  <c r="AK92" i="65"/>
  <c r="AF92" i="65"/>
  <c r="AG92" i="65" s="1"/>
  <c r="Y92" i="65"/>
  <c r="V92" i="65"/>
  <c r="AH92" i="65"/>
  <c r="AI92" i="65" s="1"/>
  <c r="AM91" i="65"/>
  <c r="AK91" i="65"/>
  <c r="AF91" i="65"/>
  <c r="AG91" i="65" s="1"/>
  <c r="Y91" i="65"/>
  <c r="V91" i="65"/>
  <c r="AE91" i="65"/>
  <c r="AM90" i="65"/>
  <c r="AK90" i="65"/>
  <c r="AF90" i="65"/>
  <c r="AG90" i="65" s="1"/>
  <c r="Y90" i="65"/>
  <c r="V90" i="65"/>
  <c r="AH90" i="65"/>
  <c r="AI90" i="65" s="1"/>
  <c r="AM89" i="65"/>
  <c r="AK89" i="65"/>
  <c r="AF89" i="65"/>
  <c r="AG89" i="65" s="1"/>
  <c r="Y89" i="65"/>
  <c r="V89" i="65"/>
  <c r="AH89" i="65"/>
  <c r="AI89" i="65" s="1"/>
  <c r="AM88" i="65"/>
  <c r="AK88" i="65"/>
  <c r="AF88" i="65"/>
  <c r="AG88" i="65" s="1"/>
  <c r="Y88" i="65"/>
  <c r="V88" i="65"/>
  <c r="AH88" i="65"/>
  <c r="AI88" i="65" s="1"/>
  <c r="AM87" i="65"/>
  <c r="AK87" i="65"/>
  <c r="AF87" i="65"/>
  <c r="AG87" i="65" s="1"/>
  <c r="Y87" i="65"/>
  <c r="V87" i="65"/>
  <c r="AH87" i="65"/>
  <c r="AI87" i="65" s="1"/>
  <c r="AM86" i="65"/>
  <c r="AK86" i="65"/>
  <c r="AF86" i="65"/>
  <c r="AG86" i="65" s="1"/>
  <c r="Y86" i="65"/>
  <c r="V86" i="65"/>
  <c r="AH86" i="65"/>
  <c r="AI86" i="65" s="1"/>
  <c r="AM85" i="65"/>
  <c r="AK85" i="65"/>
  <c r="AF85" i="65"/>
  <c r="AG85" i="65" s="1"/>
  <c r="Y85" i="65"/>
  <c r="V85" i="65"/>
  <c r="AH85" i="65"/>
  <c r="AI85" i="65" s="1"/>
  <c r="AM84" i="65"/>
  <c r="AK84" i="65"/>
  <c r="AF84" i="65"/>
  <c r="AG84" i="65" s="1"/>
  <c r="Y84" i="65"/>
  <c r="V84" i="65"/>
  <c r="AH84" i="65"/>
  <c r="AI84" i="65" s="1"/>
  <c r="AM83" i="65"/>
  <c r="AK83" i="65"/>
  <c r="AF83" i="65"/>
  <c r="AG83" i="65" s="1"/>
  <c r="Y83" i="65"/>
  <c r="V83" i="65"/>
  <c r="AH83" i="65"/>
  <c r="AI83" i="65" s="1"/>
  <c r="AM82" i="65"/>
  <c r="AK82" i="65"/>
  <c r="AF82" i="65"/>
  <c r="AG82" i="65" s="1"/>
  <c r="Y82" i="65"/>
  <c r="V82" i="65"/>
  <c r="AH82" i="65"/>
  <c r="AI82" i="65" s="1"/>
  <c r="AM81" i="65"/>
  <c r="AK81" i="65"/>
  <c r="AF81" i="65"/>
  <c r="AG81" i="65" s="1"/>
  <c r="Y81" i="65"/>
  <c r="V81" i="65"/>
  <c r="AD81" i="65"/>
  <c r="AM80" i="65"/>
  <c r="AK80" i="65"/>
  <c r="AF80" i="65"/>
  <c r="AG80" i="65" s="1"/>
  <c r="Y80" i="65"/>
  <c r="V80" i="65"/>
  <c r="AM79" i="65"/>
  <c r="AK79" i="65"/>
  <c r="AF79" i="65"/>
  <c r="AG79" i="65" s="1"/>
  <c r="Y79" i="65"/>
  <c r="V79" i="65"/>
  <c r="AM78" i="65"/>
  <c r="AK78" i="65"/>
  <c r="AF78" i="65"/>
  <c r="AG78" i="65" s="1"/>
  <c r="Y78" i="65"/>
  <c r="V78" i="65"/>
  <c r="AM77" i="65"/>
  <c r="AK77" i="65"/>
  <c r="AF77" i="65"/>
  <c r="AG77" i="65" s="1"/>
  <c r="Y77" i="65"/>
  <c r="V77" i="65"/>
  <c r="AM76" i="65"/>
  <c r="AK76" i="65"/>
  <c r="AF76" i="65"/>
  <c r="AG76" i="65" s="1"/>
  <c r="Y76" i="65"/>
  <c r="V76" i="65"/>
  <c r="AM75" i="65"/>
  <c r="AK75" i="65"/>
  <c r="AF75" i="65"/>
  <c r="AG75" i="65" s="1"/>
  <c r="Y75" i="65"/>
  <c r="V75" i="65"/>
  <c r="AM74" i="65"/>
  <c r="AK74" i="65"/>
  <c r="AF74" i="65"/>
  <c r="AG74" i="65" s="1"/>
  <c r="Y74" i="65"/>
  <c r="V74" i="65"/>
  <c r="AM73" i="65"/>
  <c r="AK73" i="65"/>
  <c r="AF73" i="65"/>
  <c r="AG73" i="65" s="1"/>
  <c r="Y73" i="65"/>
  <c r="V73" i="65"/>
  <c r="AK72" i="65"/>
  <c r="AF72" i="65"/>
  <c r="AG72" i="65" s="1"/>
  <c r="Y72" i="65"/>
  <c r="V72" i="65"/>
  <c r="AM72" i="65"/>
  <c r="AM71" i="65"/>
  <c r="AK71" i="65"/>
  <c r="AF71" i="65"/>
  <c r="AG71" i="65" s="1"/>
  <c r="Y71" i="65"/>
  <c r="V71" i="65"/>
  <c r="AK70" i="65"/>
  <c r="AF70" i="65"/>
  <c r="AG70" i="65" s="1"/>
  <c r="Y70" i="65"/>
  <c r="V70" i="65"/>
  <c r="AM70" i="65"/>
  <c r="AK69" i="65"/>
  <c r="AF69" i="65"/>
  <c r="AG69" i="65" s="1"/>
  <c r="Y69" i="65"/>
  <c r="V69" i="65"/>
  <c r="AM69" i="65"/>
  <c r="AK68" i="65"/>
  <c r="AF68" i="65"/>
  <c r="AG68" i="65" s="1"/>
  <c r="Y68" i="65"/>
  <c r="V68" i="65"/>
  <c r="AM68" i="65"/>
  <c r="AK67" i="65"/>
  <c r="AF67" i="65"/>
  <c r="AG67" i="65" s="1"/>
  <c r="Y67" i="65"/>
  <c r="V67" i="65"/>
  <c r="AM67" i="65"/>
  <c r="AM66" i="65"/>
  <c r="AK66" i="65"/>
  <c r="AF66" i="65"/>
  <c r="AG66" i="65" s="1"/>
  <c r="Y66" i="65"/>
  <c r="V66" i="65"/>
  <c r="AM65" i="65"/>
  <c r="AK65" i="65"/>
  <c r="AF65" i="65"/>
  <c r="AG65" i="65" s="1"/>
  <c r="Y65" i="65"/>
  <c r="V65" i="65"/>
  <c r="AM64" i="65"/>
  <c r="AK64" i="65"/>
  <c r="AF64" i="65"/>
  <c r="AG64" i="65" s="1"/>
  <c r="Y64" i="65"/>
  <c r="V64" i="65"/>
  <c r="AM63" i="65"/>
  <c r="AK63" i="65"/>
  <c r="AF63" i="65"/>
  <c r="AG63" i="65" s="1"/>
  <c r="Y63" i="65"/>
  <c r="V63" i="65"/>
  <c r="AM62" i="65"/>
  <c r="AK62" i="65"/>
  <c r="AF62" i="65"/>
  <c r="AG62" i="65" s="1"/>
  <c r="Y62" i="65"/>
  <c r="V62" i="65"/>
  <c r="AM61" i="65"/>
  <c r="AK61" i="65"/>
  <c r="AF61" i="65"/>
  <c r="AG61" i="65" s="1"/>
  <c r="Y61" i="65"/>
  <c r="V61" i="65"/>
  <c r="AM60" i="65"/>
  <c r="AK60" i="65"/>
  <c r="AF60" i="65"/>
  <c r="AG60" i="65" s="1"/>
  <c r="Y60" i="65"/>
  <c r="V60" i="65"/>
  <c r="AM59" i="65"/>
  <c r="AK59" i="65"/>
  <c r="AF59" i="65"/>
  <c r="AG59" i="65" s="1"/>
  <c r="Y59" i="65"/>
  <c r="V59" i="65"/>
  <c r="AM58" i="65"/>
  <c r="AK58" i="65"/>
  <c r="AF58" i="65"/>
  <c r="AG58" i="65" s="1"/>
  <c r="Y58" i="65"/>
  <c r="V58" i="65"/>
  <c r="AK57" i="65"/>
  <c r="AF57" i="65"/>
  <c r="AG57" i="65" s="1"/>
  <c r="Y57" i="65"/>
  <c r="V57" i="65"/>
  <c r="AM57" i="65"/>
  <c r="AK56" i="65"/>
  <c r="AF56" i="65"/>
  <c r="AG56" i="65" s="1"/>
  <c r="Y56" i="65"/>
  <c r="V56" i="65"/>
  <c r="AM56" i="65"/>
  <c r="AK55" i="65"/>
  <c r="AF55" i="65"/>
  <c r="AG55" i="65" s="1"/>
  <c r="Y55" i="65"/>
  <c r="V55" i="65"/>
  <c r="AM55" i="65"/>
  <c r="AK54" i="65"/>
  <c r="AF54" i="65"/>
  <c r="AG54" i="65" s="1"/>
  <c r="Y54" i="65"/>
  <c r="V54" i="65"/>
  <c r="AM54" i="65"/>
  <c r="AM53" i="65"/>
  <c r="AK53" i="65"/>
  <c r="AF53" i="65"/>
  <c r="AG53" i="65" s="1"/>
  <c r="Y53" i="65"/>
  <c r="V53" i="65"/>
  <c r="AE53" i="65"/>
  <c r="AK52" i="65"/>
  <c r="AF52" i="65"/>
  <c r="AG52" i="65" s="1"/>
  <c r="Y52" i="65"/>
  <c r="V52" i="65"/>
  <c r="AM52" i="65"/>
  <c r="AM51" i="65"/>
  <c r="AK51" i="65"/>
  <c r="AF51" i="65"/>
  <c r="AG51" i="65" s="1"/>
  <c r="Y51" i="65"/>
  <c r="V51" i="65"/>
  <c r="AE51" i="65"/>
  <c r="AK50" i="65"/>
  <c r="AF50" i="65"/>
  <c r="AG50" i="65" s="1"/>
  <c r="Y50" i="65"/>
  <c r="V50" i="65"/>
  <c r="AM50" i="65"/>
  <c r="AM49" i="65"/>
  <c r="AK49" i="65"/>
  <c r="AF49" i="65"/>
  <c r="AG49" i="65" s="1"/>
  <c r="Y49" i="65"/>
  <c r="V49" i="65"/>
  <c r="AE49" i="65"/>
  <c r="AK48" i="65"/>
  <c r="AF48" i="65"/>
  <c r="AG48" i="65" s="1"/>
  <c r="Y48" i="65"/>
  <c r="V48" i="65"/>
  <c r="AD48" i="65"/>
  <c r="AK47" i="65"/>
  <c r="AF47" i="65"/>
  <c r="AG47" i="65" s="1"/>
  <c r="Y47" i="65"/>
  <c r="V47" i="65"/>
  <c r="AE47" i="65"/>
  <c r="AM46" i="65"/>
  <c r="AK46" i="65"/>
  <c r="AF46" i="65"/>
  <c r="AG46" i="65" s="1"/>
  <c r="Y46" i="65"/>
  <c r="V46" i="65"/>
  <c r="AD46" i="65"/>
  <c r="AK45" i="65"/>
  <c r="AF45" i="65"/>
  <c r="AG45" i="65" s="1"/>
  <c r="Y45" i="65"/>
  <c r="V45" i="65"/>
  <c r="AM45" i="65"/>
  <c r="AK44" i="65"/>
  <c r="AF44" i="65"/>
  <c r="AG44" i="65" s="1"/>
  <c r="Y44" i="65"/>
  <c r="V44" i="65"/>
  <c r="AE44" i="65"/>
  <c r="AK43" i="65"/>
  <c r="AF43" i="65"/>
  <c r="AG43" i="65" s="1"/>
  <c r="Y43" i="65"/>
  <c r="V43" i="65"/>
  <c r="AM43" i="65"/>
  <c r="AK42" i="65"/>
  <c r="AF42" i="65"/>
  <c r="AG42" i="65" s="1"/>
  <c r="Y42" i="65"/>
  <c r="V42" i="65"/>
  <c r="AE42" i="65"/>
  <c r="AK41" i="65"/>
  <c r="AF41" i="65"/>
  <c r="AG41" i="65" s="1"/>
  <c r="Y41" i="65"/>
  <c r="V41" i="65"/>
  <c r="AD41" i="65"/>
  <c r="AM40" i="65"/>
  <c r="AK40" i="65"/>
  <c r="AF40" i="65"/>
  <c r="AG40" i="65" s="1"/>
  <c r="Y40" i="65"/>
  <c r="V40" i="65"/>
  <c r="AK39" i="65"/>
  <c r="AF39" i="65"/>
  <c r="AG39" i="65" s="1"/>
  <c r="Y39" i="65"/>
  <c r="V39" i="65"/>
  <c r="AE39" i="65"/>
  <c r="AK38" i="65"/>
  <c r="AF38" i="65"/>
  <c r="AG38" i="65" s="1"/>
  <c r="Y38" i="65"/>
  <c r="V38" i="65"/>
  <c r="AM38" i="65"/>
  <c r="AK37" i="65"/>
  <c r="AF37" i="65"/>
  <c r="AG37" i="65" s="1"/>
  <c r="Y37" i="65"/>
  <c r="V37" i="65"/>
  <c r="AE37" i="65"/>
  <c r="AK36" i="65"/>
  <c r="AF36" i="65"/>
  <c r="AG36" i="65" s="1"/>
  <c r="Y36" i="65"/>
  <c r="V36" i="65"/>
  <c r="AD36" i="65"/>
  <c r="AM35" i="65"/>
  <c r="AK35" i="65"/>
  <c r="AF35" i="65"/>
  <c r="AG35" i="65" s="1"/>
  <c r="Y35" i="65"/>
  <c r="V35" i="65"/>
  <c r="AK34" i="65"/>
  <c r="AF34" i="65"/>
  <c r="AG34" i="65" s="1"/>
  <c r="Y34" i="65"/>
  <c r="V34" i="65"/>
  <c r="AD34" i="65"/>
  <c r="AM33" i="65"/>
  <c r="AK33" i="65"/>
  <c r="AF33" i="65"/>
  <c r="AG33" i="65" s="1"/>
  <c r="Y33" i="65"/>
  <c r="V33" i="65"/>
  <c r="AK32" i="65"/>
  <c r="AF32" i="65"/>
  <c r="AG32" i="65" s="1"/>
  <c r="Y32" i="65"/>
  <c r="V32" i="65"/>
  <c r="AE32" i="65"/>
  <c r="AM31" i="65"/>
  <c r="AK31" i="65"/>
  <c r="AF31" i="65"/>
  <c r="AG31" i="65" s="1"/>
  <c r="Y31" i="65"/>
  <c r="V31" i="65"/>
  <c r="AD31" i="65"/>
  <c r="AM30" i="65"/>
  <c r="AK30" i="65"/>
  <c r="AF30" i="65"/>
  <c r="AG30" i="65" s="1"/>
  <c r="Y30" i="65"/>
  <c r="V30" i="65"/>
  <c r="AM29" i="65"/>
  <c r="AK29" i="65"/>
  <c r="AF29" i="65"/>
  <c r="AG29" i="65" s="1"/>
  <c r="Y29" i="65"/>
  <c r="V29" i="65"/>
  <c r="AD29" i="65"/>
  <c r="AM28" i="65"/>
  <c r="AK28" i="65"/>
  <c r="AF28" i="65"/>
  <c r="AG28" i="65" s="1"/>
  <c r="Y28" i="65"/>
  <c r="V28" i="65"/>
  <c r="AM27" i="65"/>
  <c r="AK27" i="65"/>
  <c r="AF27" i="65"/>
  <c r="AG27" i="65" s="1"/>
  <c r="Y27" i="65"/>
  <c r="V27" i="65"/>
  <c r="AE27" i="65"/>
  <c r="AM26" i="65"/>
  <c r="AK26" i="65"/>
  <c r="AF26" i="65"/>
  <c r="AG26" i="65" s="1"/>
  <c r="Y26" i="65"/>
  <c r="V26" i="65"/>
  <c r="AD26" i="65"/>
  <c r="AK25" i="65"/>
  <c r="AF25" i="65"/>
  <c r="AG25" i="65" s="1"/>
  <c r="Y25" i="65"/>
  <c r="V25" i="65"/>
  <c r="AE25" i="65"/>
  <c r="AM24" i="65"/>
  <c r="AK24" i="65"/>
  <c r="AF24" i="65"/>
  <c r="AG24" i="65" s="1"/>
  <c r="Y24" i="65"/>
  <c r="V24" i="65"/>
  <c r="AD24" i="65"/>
  <c r="AK23" i="65"/>
  <c r="AF23" i="65"/>
  <c r="AG23" i="65" s="1"/>
  <c r="Y23" i="65"/>
  <c r="V23" i="65"/>
  <c r="AM23" i="65"/>
  <c r="AM22" i="65"/>
  <c r="AK22" i="65"/>
  <c r="AF22" i="65"/>
  <c r="AG22" i="65" s="1"/>
  <c r="Y22" i="65"/>
  <c r="V22" i="65"/>
  <c r="AK21" i="65"/>
  <c r="AF21" i="65"/>
  <c r="AG21" i="65" s="1"/>
  <c r="Y21" i="65"/>
  <c r="V21" i="65"/>
  <c r="AD21" i="65"/>
  <c r="AK20" i="65"/>
  <c r="AF20" i="65"/>
  <c r="AG20" i="65" s="1"/>
  <c r="Y20" i="65"/>
  <c r="V20" i="65"/>
  <c r="AM20" i="65"/>
  <c r="AK19" i="65"/>
  <c r="AF19" i="65"/>
  <c r="AG19" i="65" s="1"/>
  <c r="Y19" i="65"/>
  <c r="V19" i="65"/>
  <c r="AM19" i="65"/>
  <c r="AM18" i="65"/>
  <c r="AK18" i="65"/>
  <c r="AF18" i="65"/>
  <c r="AG18" i="65" s="1"/>
  <c r="Y18" i="65"/>
  <c r="V18" i="65"/>
  <c r="AD18" i="65"/>
  <c r="AK17" i="65"/>
  <c r="AF17" i="65"/>
  <c r="AG17" i="65" s="1"/>
  <c r="Y17" i="65"/>
  <c r="V17" i="65"/>
  <c r="AM17" i="65"/>
  <c r="AM16" i="65"/>
  <c r="AK16" i="65"/>
  <c r="AF16" i="65"/>
  <c r="AG16" i="65" s="1"/>
  <c r="Y16" i="65"/>
  <c r="V16" i="65"/>
  <c r="AD16" i="65"/>
  <c r="AM15" i="65"/>
  <c r="AK15" i="65"/>
  <c r="AF15" i="65"/>
  <c r="AG15" i="65" s="1"/>
  <c r="Y15" i="65"/>
  <c r="V15" i="65"/>
  <c r="AE15" i="65"/>
  <c r="AM14" i="65"/>
  <c r="AK14" i="65"/>
  <c r="AF14" i="65"/>
  <c r="AG14" i="65" s="1"/>
  <c r="Y14" i="65"/>
  <c r="V14" i="65"/>
  <c r="AE14" i="65"/>
  <c r="AM13" i="65"/>
  <c r="AK13" i="65"/>
  <c r="AF13" i="65"/>
  <c r="AG13" i="65" s="1"/>
  <c r="Y13" i="65"/>
  <c r="V13" i="65"/>
  <c r="AE13" i="65"/>
  <c r="AM12" i="65"/>
  <c r="AK12" i="65"/>
  <c r="AF12" i="65"/>
  <c r="AG12" i="65" s="1"/>
  <c r="Y12" i="65"/>
  <c r="V12" i="65"/>
  <c r="AH12" i="65"/>
  <c r="AI12" i="65" s="1"/>
  <c r="A12" i="65"/>
  <c r="J6" i="68" s="1"/>
  <c r="AM11" i="65"/>
  <c r="AK11" i="65"/>
  <c r="AF11" i="65"/>
  <c r="AG11" i="65" s="1"/>
  <c r="Y11" i="65"/>
  <c r="V11" i="65"/>
  <c r="AH11" i="65"/>
  <c r="AI11" i="65" s="1"/>
  <c r="AM10" i="65"/>
  <c r="AK10" i="65"/>
  <c r="AF10" i="65"/>
  <c r="AG10" i="65" s="1"/>
  <c r="Y10" i="65"/>
  <c r="V10" i="65"/>
  <c r="AE10" i="65"/>
  <c r="A10" i="65"/>
  <c r="AK9" i="65"/>
  <c r="AF9" i="65"/>
  <c r="AG9" i="65" s="1"/>
  <c r="Y9" i="65"/>
  <c r="V9" i="65"/>
  <c r="AM9" i="65"/>
  <c r="AM8" i="65"/>
  <c r="AK8" i="65"/>
  <c r="AF8" i="65"/>
  <c r="AG8" i="65" s="1"/>
  <c r="Y8" i="65"/>
  <c r="V8" i="65"/>
  <c r="AH8" i="65"/>
  <c r="AI8" i="65" s="1"/>
  <c r="AM7" i="65"/>
  <c r="AK7" i="65"/>
  <c r="AF7" i="65"/>
  <c r="AG7" i="65" s="1"/>
  <c r="Y7" i="65"/>
  <c r="V7" i="65"/>
  <c r="AH7" i="65"/>
  <c r="AI7" i="65" s="1"/>
  <c r="AM6" i="65"/>
  <c r="AK6" i="65"/>
  <c r="AF6" i="65"/>
  <c r="AG6" i="65" s="1"/>
  <c r="Y6" i="65"/>
  <c r="V6" i="65"/>
  <c r="AD6" i="65"/>
  <c r="A6" i="65"/>
  <c r="AM5" i="65"/>
  <c r="AK5" i="65"/>
  <c r="AF5" i="65"/>
  <c r="AG5" i="65" s="1"/>
  <c r="Y5" i="65"/>
  <c r="V5" i="65"/>
  <c r="T5" i="65"/>
  <c r="AD5" i="65" s="1"/>
  <c r="F1" i="65"/>
  <c r="A8" i="64"/>
  <c r="A8" i="49"/>
  <c r="A8" i="56"/>
  <c r="A8" i="51"/>
  <c r="A8" i="52"/>
  <c r="I20" i="67" s="1"/>
  <c r="A8" i="21"/>
  <c r="A8" i="77"/>
  <c r="A8" i="73"/>
  <c r="A8" i="47"/>
  <c r="A8" i="41"/>
  <c r="I55" i="68"/>
  <c r="O55" i="68" s="1"/>
  <c r="R55" i="68" s="1"/>
  <c r="A8" i="24"/>
  <c r="A8" i="59"/>
  <c r="A8" i="57"/>
  <c r="A8" i="29"/>
  <c r="A8" i="58"/>
  <c r="A8" i="78"/>
  <c r="A8" i="69"/>
  <c r="I30" i="68"/>
  <c r="T73" i="67"/>
  <c r="S73" i="67"/>
  <c r="P73" i="67"/>
  <c r="M73" i="67"/>
  <c r="L73" i="67"/>
  <c r="K73" i="67"/>
  <c r="J73" i="67"/>
  <c r="I71" i="67"/>
  <c r="I73" i="67" s="1"/>
  <c r="H68" i="67"/>
  <c r="M43" i="2"/>
  <c r="H67" i="67"/>
  <c r="T60" i="67"/>
  <c r="S60" i="67"/>
  <c r="S68" i="67" s="1"/>
  <c r="P60" i="67"/>
  <c r="P68" i="67" s="1"/>
  <c r="M60" i="67"/>
  <c r="M68" i="67" s="1"/>
  <c r="L60" i="67"/>
  <c r="L68" i="67" s="1"/>
  <c r="K60" i="67"/>
  <c r="K68" i="67" s="1"/>
  <c r="J60" i="67"/>
  <c r="J68" i="67" s="1"/>
  <c r="H60" i="67"/>
  <c r="I48" i="67"/>
  <c r="I43" i="67"/>
  <c r="M41" i="67"/>
  <c r="L41" i="67"/>
  <c r="K41" i="67"/>
  <c r="J41" i="67"/>
  <c r="S40" i="67"/>
  <c r="P40" i="67"/>
  <c r="H40" i="67"/>
  <c r="K37" i="2" s="1"/>
  <c r="S39" i="67"/>
  <c r="P39" i="67"/>
  <c r="P41" i="67" s="1"/>
  <c r="I39" i="67"/>
  <c r="O39" i="67" s="1"/>
  <c r="R39" i="67" s="1"/>
  <c r="H39" i="67"/>
  <c r="K36" i="2" s="1"/>
  <c r="M38" i="67"/>
  <c r="P37" i="67"/>
  <c r="L37" i="67"/>
  <c r="K37" i="67"/>
  <c r="J37" i="67"/>
  <c r="H37" i="67"/>
  <c r="P36" i="67"/>
  <c r="L36" i="67"/>
  <c r="J36" i="67"/>
  <c r="H36" i="67"/>
  <c r="K39" i="2" s="1"/>
  <c r="P34" i="67"/>
  <c r="L34" i="67"/>
  <c r="P33" i="67"/>
  <c r="L33" i="67"/>
  <c r="J33" i="67"/>
  <c r="P32" i="67"/>
  <c r="L32" i="67"/>
  <c r="P31" i="67"/>
  <c r="L31" i="67"/>
  <c r="P29" i="67"/>
  <c r="L29" i="67"/>
  <c r="P28" i="67"/>
  <c r="L28" i="67"/>
  <c r="J28" i="67"/>
  <c r="P27" i="67"/>
  <c r="L27" i="67"/>
  <c r="P26" i="67"/>
  <c r="J26" i="67"/>
  <c r="H26" i="67"/>
  <c r="K26" i="2" s="1"/>
  <c r="P25" i="67"/>
  <c r="L25" i="67"/>
  <c r="H25" i="67"/>
  <c r="K25" i="2" s="1"/>
  <c r="P24" i="67"/>
  <c r="L24" i="67"/>
  <c r="H24" i="67"/>
  <c r="M23" i="67"/>
  <c r="M22" i="67"/>
  <c r="M69" i="67" s="1"/>
  <c r="P20" i="67"/>
  <c r="L20" i="67"/>
  <c r="H20" i="67"/>
  <c r="K20" i="2" s="1"/>
  <c r="P19" i="67"/>
  <c r="L19" i="67"/>
  <c r="J19" i="67"/>
  <c r="P18" i="67"/>
  <c r="L18" i="67"/>
  <c r="J18" i="67"/>
  <c r="H18" i="67"/>
  <c r="K18" i="2" s="1"/>
  <c r="P17" i="67"/>
  <c r="L17" i="67"/>
  <c r="J17" i="67"/>
  <c r="H17" i="67"/>
  <c r="K17" i="2" s="1"/>
  <c r="P15" i="67"/>
  <c r="L15" i="67"/>
  <c r="J15" i="67"/>
  <c r="H15" i="67"/>
  <c r="K15" i="2" s="1"/>
  <c r="P14" i="67"/>
  <c r="L14" i="67"/>
  <c r="P13" i="67"/>
  <c r="L13" i="67"/>
  <c r="J13" i="67"/>
  <c r="P12" i="67"/>
  <c r="L12" i="67"/>
  <c r="H12" i="67"/>
  <c r="K12" i="2" s="1"/>
  <c r="P11" i="67"/>
  <c r="N11" i="67"/>
  <c r="Q11" i="67" s="1"/>
  <c r="L11" i="67"/>
  <c r="I11" i="67"/>
  <c r="R10" i="67"/>
  <c r="V10" i="67" s="1"/>
  <c r="Q10" i="67"/>
  <c r="U10" i="67" s="1"/>
  <c r="P9" i="67"/>
  <c r="L9" i="67"/>
  <c r="J9" i="67"/>
  <c r="P8" i="67"/>
  <c r="L8" i="67"/>
  <c r="J8" i="67"/>
  <c r="P6" i="67"/>
  <c r="L6" i="67"/>
  <c r="C2" i="67"/>
  <c r="T82" i="68"/>
  <c r="S82" i="68"/>
  <c r="P82" i="68"/>
  <c r="M82" i="68"/>
  <c r="L82" i="68"/>
  <c r="K82" i="68"/>
  <c r="H76" i="68"/>
  <c r="T69" i="68"/>
  <c r="S69" i="68"/>
  <c r="P69" i="68"/>
  <c r="M69" i="68"/>
  <c r="L69" i="68"/>
  <c r="K69" i="68"/>
  <c r="J69" i="68"/>
  <c r="H69" i="68"/>
  <c r="C52" i="2" s="1"/>
  <c r="M51" i="68"/>
  <c r="P49" i="68"/>
  <c r="L49" i="68"/>
  <c r="J49" i="68"/>
  <c r="P48" i="68"/>
  <c r="E48" i="2" s="1"/>
  <c r="L48" i="68"/>
  <c r="H48" i="68"/>
  <c r="C48" i="2" s="1"/>
  <c r="M47" i="68"/>
  <c r="P46" i="68"/>
  <c r="L46" i="68"/>
  <c r="J46" i="68"/>
  <c r="P45" i="68"/>
  <c r="L45" i="68"/>
  <c r="J45" i="68"/>
  <c r="M44" i="68"/>
  <c r="P43" i="68"/>
  <c r="L43" i="68"/>
  <c r="H43" i="68"/>
  <c r="C43" i="2" s="1"/>
  <c r="P42" i="68"/>
  <c r="L42" i="68"/>
  <c r="J42" i="68"/>
  <c r="P41" i="68"/>
  <c r="L41" i="68"/>
  <c r="H41" i="68"/>
  <c r="C41" i="2" s="1"/>
  <c r="P40" i="68"/>
  <c r="L40" i="68"/>
  <c r="P39" i="68"/>
  <c r="L39" i="68"/>
  <c r="P38" i="68"/>
  <c r="L38" i="68"/>
  <c r="M37" i="68"/>
  <c r="P36" i="68"/>
  <c r="L36" i="68"/>
  <c r="J36" i="68"/>
  <c r="H36" i="68"/>
  <c r="C36" i="2" s="1"/>
  <c r="P35" i="68"/>
  <c r="L35" i="68"/>
  <c r="J35" i="68"/>
  <c r="P34" i="68"/>
  <c r="L34" i="68"/>
  <c r="P33" i="68"/>
  <c r="L33" i="68"/>
  <c r="J33" i="68"/>
  <c r="P32" i="68"/>
  <c r="L32" i="68"/>
  <c r="J32" i="68"/>
  <c r="P27" i="68"/>
  <c r="P26" i="68"/>
  <c r="L26" i="68"/>
  <c r="H26" i="68"/>
  <c r="C27" i="2" s="1"/>
  <c r="P25" i="68"/>
  <c r="L25" i="68"/>
  <c r="J25" i="68"/>
  <c r="H25" i="68"/>
  <c r="C26" i="2" s="1"/>
  <c r="M22" i="68"/>
  <c r="M23" i="68" s="1"/>
  <c r="P21" i="68"/>
  <c r="L21" i="68"/>
  <c r="P20" i="68"/>
  <c r="L20" i="68"/>
  <c r="P19" i="68"/>
  <c r="L19" i="68"/>
  <c r="H19" i="68"/>
  <c r="C20" i="2" s="1"/>
  <c r="P18" i="68"/>
  <c r="L18" i="68"/>
  <c r="J18" i="68"/>
  <c r="P15" i="68"/>
  <c r="L15" i="68"/>
  <c r="J15" i="68"/>
  <c r="H15" i="68"/>
  <c r="C16" i="2" s="1"/>
  <c r="P14" i="68"/>
  <c r="L14" i="68"/>
  <c r="J14" i="68"/>
  <c r="P13" i="68"/>
  <c r="H13" i="68"/>
  <c r="C14" i="2" s="1"/>
  <c r="P12" i="68"/>
  <c r="L12" i="68"/>
  <c r="J12" i="68"/>
  <c r="P11" i="68"/>
  <c r="L11" i="68"/>
  <c r="H11" i="68"/>
  <c r="P10" i="68"/>
  <c r="L10" i="68"/>
  <c r="H10" i="68"/>
  <c r="C11" i="2" s="1"/>
  <c r="P9" i="68"/>
  <c r="L9" i="68"/>
  <c r="P8" i="68"/>
  <c r="L8" i="68"/>
  <c r="P6" i="68"/>
  <c r="L6" i="68"/>
  <c r="C2" i="68"/>
  <c r="C57" i="2"/>
  <c r="C53" i="2"/>
  <c r="B50" i="2"/>
  <c r="K45" i="2"/>
  <c r="B48" i="2"/>
  <c r="K43" i="2"/>
  <c r="M42" i="2"/>
  <c r="K42" i="2"/>
  <c r="B45" i="2"/>
  <c r="K40" i="2"/>
  <c r="O39" i="2"/>
  <c r="O41" i="2" s="1"/>
  <c r="N39" i="2"/>
  <c r="N41" i="2" s="1"/>
  <c r="M39" i="2"/>
  <c r="M41" i="2" s="1"/>
  <c r="J34" i="2"/>
  <c r="J33" i="2"/>
  <c r="J32" i="2"/>
  <c r="J31" i="2"/>
  <c r="J27" i="2"/>
  <c r="AD40" i="12" l="1"/>
  <c r="AH40" i="12"/>
  <c r="AI40" i="12" s="1"/>
  <c r="AD10" i="14"/>
  <c r="AH10" i="14"/>
  <c r="AI10" i="14" s="1"/>
  <c r="AH56" i="15"/>
  <c r="AI56" i="15" s="1"/>
  <c r="AM56" i="15"/>
  <c r="AH150" i="15"/>
  <c r="AI150" i="15" s="1"/>
  <c r="AD150" i="15"/>
  <c r="AE150" i="15"/>
  <c r="AH239" i="15"/>
  <c r="AI239" i="15" s="1"/>
  <c r="AD239" i="15"/>
  <c r="AH280" i="15"/>
  <c r="AI280" i="15" s="1"/>
  <c r="AD280" i="15"/>
  <c r="AH296" i="15"/>
  <c r="AI296" i="15" s="1"/>
  <c r="AD296" i="15"/>
  <c r="AE296" i="15"/>
  <c r="AH304" i="15"/>
  <c r="AI304" i="15" s="1"/>
  <c r="AD304" i="15"/>
  <c r="AH308" i="15"/>
  <c r="AI308" i="15" s="1"/>
  <c r="AD308" i="15"/>
  <c r="AD330" i="15"/>
  <c r="AH330" i="15"/>
  <c r="AI330" i="15" s="1"/>
  <c r="AE330" i="15"/>
  <c r="AH352" i="15"/>
  <c r="AI352" i="15" s="1"/>
  <c r="AE352" i="15"/>
  <c r="AE357" i="15"/>
  <c r="AH357" i="15"/>
  <c r="AI357" i="15" s="1"/>
  <c r="AD357" i="15"/>
  <c r="AH365" i="15"/>
  <c r="AI365" i="15" s="1"/>
  <c r="AE365" i="15"/>
  <c r="AH370" i="15"/>
  <c r="AI370" i="15" s="1"/>
  <c r="AD370" i="15"/>
  <c r="AD14" i="16"/>
  <c r="AH14" i="16"/>
  <c r="AI14" i="16" s="1"/>
  <c r="AE14" i="16"/>
  <c r="AD5" i="74"/>
  <c r="U5" i="74"/>
  <c r="A16" i="74" s="1"/>
  <c r="F15" i="68" s="1"/>
  <c r="AH5" i="74"/>
  <c r="AI5" i="74" s="1"/>
  <c r="AD8" i="74"/>
  <c r="U8" i="74"/>
  <c r="AH8" i="74"/>
  <c r="AI8" i="74" s="1"/>
  <c r="AD20" i="19"/>
  <c r="AH20" i="19"/>
  <c r="AI20" i="19" s="1"/>
  <c r="AE20" i="19"/>
  <c r="AD19" i="3"/>
  <c r="AH19" i="3"/>
  <c r="AI19" i="3" s="1"/>
  <c r="AD37" i="12"/>
  <c r="AH37" i="12"/>
  <c r="AI37" i="12" s="1"/>
  <c r="AL39" i="12"/>
  <c r="AD44" i="12"/>
  <c r="AH44" i="12"/>
  <c r="AI44" i="12" s="1"/>
  <c r="AH53" i="15"/>
  <c r="AI53" i="15" s="1"/>
  <c r="AM53" i="15"/>
  <c r="AM157" i="15"/>
  <c r="AD157" i="15"/>
  <c r="AD175" i="15"/>
  <c r="AH175" i="15"/>
  <c r="AI175" i="15" s="1"/>
  <c r="AE175" i="15"/>
  <c r="AH190" i="15"/>
  <c r="AI190" i="15" s="1"/>
  <c r="AE190" i="15"/>
  <c r="AH238" i="15"/>
  <c r="AI238" i="15" s="1"/>
  <c r="AD238" i="15"/>
  <c r="AD243" i="15"/>
  <c r="AH243" i="15"/>
  <c r="AI243" i="15" s="1"/>
  <c r="AE243" i="15"/>
  <c r="AH279" i="15"/>
  <c r="AI279" i="15" s="1"/>
  <c r="AD279" i="15"/>
  <c r="AN279" i="15" s="1"/>
  <c r="AH307" i="15"/>
  <c r="AI307" i="15" s="1"/>
  <c r="AD307" i="15"/>
  <c r="AD342" i="15"/>
  <c r="AH342" i="15"/>
  <c r="AI342" i="15" s="1"/>
  <c r="AE342" i="15"/>
  <c r="AH385" i="15"/>
  <c r="AI385" i="15" s="1"/>
  <c r="AE385" i="15"/>
  <c r="AH406" i="15"/>
  <c r="AI406" i="15" s="1"/>
  <c r="AH459" i="15"/>
  <c r="AI459" i="15" s="1"/>
  <c r="AD509" i="15"/>
  <c r="AH509" i="15"/>
  <c r="AI509" i="15" s="1"/>
  <c r="AE509" i="15"/>
  <c r="AD511" i="15"/>
  <c r="AH511" i="15"/>
  <c r="AI511" i="15" s="1"/>
  <c r="AJ511" i="15" s="1"/>
  <c r="AE511" i="15"/>
  <c r="AH513" i="15"/>
  <c r="AI513" i="15" s="1"/>
  <c r="AD16" i="16"/>
  <c r="AH16" i="16"/>
  <c r="AI16" i="16" s="1"/>
  <c r="AD7" i="74"/>
  <c r="AN7" i="74" s="1"/>
  <c r="U7" i="74"/>
  <c r="AH7" i="74"/>
  <c r="AI7" i="74" s="1"/>
  <c r="AE24" i="74"/>
  <c r="AD24" i="74"/>
  <c r="U24" i="74"/>
  <c r="AH24" i="74"/>
  <c r="AI24" i="74" s="1"/>
  <c r="AH22" i="19"/>
  <c r="AI22" i="19" s="1"/>
  <c r="AD22" i="19"/>
  <c r="AE79" i="20"/>
  <c r="AM79" i="20"/>
  <c r="AH49" i="22"/>
  <c r="AI49" i="22" s="1"/>
  <c r="AH51" i="22"/>
  <c r="AI51" i="22" s="1"/>
  <c r="AD77" i="22"/>
  <c r="AH77" i="22"/>
  <c r="AI77" i="22" s="1"/>
  <c r="AE77" i="22"/>
  <c r="AD23" i="3"/>
  <c r="AN23" i="3" s="1"/>
  <c r="AH23" i="3"/>
  <c r="AI23" i="3" s="1"/>
  <c r="AD30" i="12"/>
  <c r="AH30" i="12"/>
  <c r="AI30" i="12" s="1"/>
  <c r="AD48" i="12"/>
  <c r="AH48" i="12"/>
  <c r="AI48" i="12" s="1"/>
  <c r="AD21" i="14"/>
  <c r="AH21" i="14"/>
  <c r="AI21" i="14" s="1"/>
  <c r="AH153" i="15"/>
  <c r="AI153" i="15" s="1"/>
  <c r="AD153" i="15"/>
  <c r="AH189" i="15"/>
  <c r="AI189" i="15" s="1"/>
  <c r="AD189" i="15"/>
  <c r="AE204" i="15"/>
  <c r="AD204" i="15"/>
  <c r="AH204" i="15"/>
  <c r="AI204" i="15" s="1"/>
  <c r="AH237" i="15"/>
  <c r="AI237" i="15" s="1"/>
  <c r="AD237" i="15"/>
  <c r="AD245" i="15"/>
  <c r="AH245" i="15"/>
  <c r="AI245" i="15" s="1"/>
  <c r="AD302" i="15"/>
  <c r="AH302" i="15"/>
  <c r="AI302" i="15" s="1"/>
  <c r="AH331" i="15"/>
  <c r="AI331" i="15" s="1"/>
  <c r="AD331" i="15"/>
  <c r="AH344" i="15"/>
  <c r="AI344" i="15" s="1"/>
  <c r="AH358" i="15"/>
  <c r="AI358" i="15" s="1"/>
  <c r="AE358" i="15"/>
  <c r="AH445" i="15"/>
  <c r="AI445" i="15" s="1"/>
  <c r="AD445" i="15"/>
  <c r="AE445" i="15"/>
  <c r="AD456" i="15"/>
  <c r="AE456" i="15"/>
  <c r="AH456" i="15"/>
  <c r="AI456" i="15" s="1"/>
  <c r="AH474" i="15"/>
  <c r="AI474" i="15" s="1"/>
  <c r="AD474" i="15"/>
  <c r="AE474" i="15"/>
  <c r="AH15" i="16"/>
  <c r="AI15" i="16" s="1"/>
  <c r="AD15" i="16"/>
  <c r="AE20" i="74"/>
  <c r="U20" i="74"/>
  <c r="AH20" i="74"/>
  <c r="AI20" i="74" s="1"/>
  <c r="AH21" i="19"/>
  <c r="AI21" i="19" s="1"/>
  <c r="AD21" i="19"/>
  <c r="AD24" i="21"/>
  <c r="AH24" i="21"/>
  <c r="AI24" i="21" s="1"/>
  <c r="AE24" i="21"/>
  <c r="AH36" i="22"/>
  <c r="AI36" i="22" s="1"/>
  <c r="AH74" i="22"/>
  <c r="AI74" i="22" s="1"/>
  <c r="AD74" i="22"/>
  <c r="AH34" i="12"/>
  <c r="AI34" i="12" s="1"/>
  <c r="AD34" i="12"/>
  <c r="AE40" i="12"/>
  <c r="AE27" i="15"/>
  <c r="AM27" i="15"/>
  <c r="AH59" i="15"/>
  <c r="AI59" i="15" s="1"/>
  <c r="AM59" i="15"/>
  <c r="AH176" i="15"/>
  <c r="AI176" i="15" s="1"/>
  <c r="AD176" i="15"/>
  <c r="AH233" i="15"/>
  <c r="AI233" i="15" s="1"/>
  <c r="AD233" i="15"/>
  <c r="AH236" i="15"/>
  <c r="AI236" i="15" s="1"/>
  <c r="AD236" i="15"/>
  <c r="AD240" i="15"/>
  <c r="AH240" i="15"/>
  <c r="AI240" i="15" s="1"/>
  <c r="AH244" i="15"/>
  <c r="AI244" i="15" s="1"/>
  <c r="AD244" i="15"/>
  <c r="AH301" i="15"/>
  <c r="AI301" i="15" s="1"/>
  <c r="AD301" i="15"/>
  <c r="AD305" i="15"/>
  <c r="AH305" i="15"/>
  <c r="AI305" i="15" s="1"/>
  <c r="AH309" i="15"/>
  <c r="AI309" i="15" s="1"/>
  <c r="AD309" i="15"/>
  <c r="AH314" i="15"/>
  <c r="AI314" i="15" s="1"/>
  <c r="AH323" i="15"/>
  <c r="AI323" i="15" s="1"/>
  <c r="AD323" i="15"/>
  <c r="AH343" i="15"/>
  <c r="AI343" i="15" s="1"/>
  <c r="AD343" i="15"/>
  <c r="AH489" i="15"/>
  <c r="AI489" i="15" s="1"/>
  <c r="AD510" i="15"/>
  <c r="AH510" i="15"/>
  <c r="AI510" i="15" s="1"/>
  <c r="AL510" i="15" s="1"/>
  <c r="AE510" i="15"/>
  <c r="AD512" i="15"/>
  <c r="AH512" i="15"/>
  <c r="AI512" i="15" s="1"/>
  <c r="AE512" i="15"/>
  <c r="AD22" i="74"/>
  <c r="AH22" i="74"/>
  <c r="AI22" i="74" s="1"/>
  <c r="AE22" i="74"/>
  <c r="AH21" i="21"/>
  <c r="AI21" i="21" s="1"/>
  <c r="AD21" i="21"/>
  <c r="AE90" i="22"/>
  <c r="AE49" i="69"/>
  <c r="AD52" i="69"/>
  <c r="AH52" i="69"/>
  <c r="AI52" i="69" s="1"/>
  <c r="AD12" i="72"/>
  <c r="AH12" i="72"/>
  <c r="AI12" i="72" s="1"/>
  <c r="AD26" i="24"/>
  <c r="AH26" i="24"/>
  <c r="AI26" i="24" s="1"/>
  <c r="AE20" i="25"/>
  <c r="AE35" i="12"/>
  <c r="AE42" i="12"/>
  <c r="AE46" i="12"/>
  <c r="AE50" i="12"/>
  <c r="AE12" i="14"/>
  <c r="AE19" i="14"/>
  <c r="AE23" i="14"/>
  <c r="AE179" i="15"/>
  <c r="AE181" i="15"/>
  <c r="AH185" i="15"/>
  <c r="AI185" i="15" s="1"/>
  <c r="AE211" i="15"/>
  <c r="AH215" i="15"/>
  <c r="AI215" i="15" s="1"/>
  <c r="AE255" i="15"/>
  <c r="AE256" i="15"/>
  <c r="AE260" i="15"/>
  <c r="AE261" i="15"/>
  <c r="AE271" i="15"/>
  <c r="AD282" i="15"/>
  <c r="AE282" i="15"/>
  <c r="AE285" i="15"/>
  <c r="AE338" i="15"/>
  <c r="AE339" i="15"/>
  <c r="AH372" i="15"/>
  <c r="AI372" i="15" s="1"/>
  <c r="AE376" i="15"/>
  <c r="AE377" i="15"/>
  <c r="AE378" i="15"/>
  <c r="AH381" i="15"/>
  <c r="AI381" i="15" s="1"/>
  <c r="AD381" i="15"/>
  <c r="AH387" i="15"/>
  <c r="AI387" i="15" s="1"/>
  <c r="AD387" i="15"/>
  <c r="AE392" i="15"/>
  <c r="AE393" i="15"/>
  <c r="AE397" i="15"/>
  <c r="AH418" i="15"/>
  <c r="AI418" i="15" s="1"/>
  <c r="AD418" i="15"/>
  <c r="AH422" i="15"/>
  <c r="AI422" i="15" s="1"/>
  <c r="AD422" i="15"/>
  <c r="AH426" i="15"/>
  <c r="AI426" i="15" s="1"/>
  <c r="AH447" i="15"/>
  <c r="AI447" i="15" s="1"/>
  <c r="AD447" i="15"/>
  <c r="AD454" i="15"/>
  <c r="AE454" i="15"/>
  <c r="AH454" i="15"/>
  <c r="AI454" i="15" s="1"/>
  <c r="AH462" i="15"/>
  <c r="AI462" i="15" s="1"/>
  <c r="AE477" i="15"/>
  <c r="AE478" i="15"/>
  <c r="AE479" i="15"/>
  <c r="AE480" i="15"/>
  <c r="AE485" i="15"/>
  <c r="AE502" i="15"/>
  <c r="AE503" i="15"/>
  <c r="AH7" i="16"/>
  <c r="AI7" i="16" s="1"/>
  <c r="AE22" i="16"/>
  <c r="AE23" i="16"/>
  <c r="AD10" i="74"/>
  <c r="AE17" i="74"/>
  <c r="AE19" i="18"/>
  <c r="AE24" i="19"/>
  <c r="AH21" i="20"/>
  <c r="AI21" i="20" s="1"/>
  <c r="AM21" i="20"/>
  <c r="AE77" i="20"/>
  <c r="AM77" i="20"/>
  <c r="AD13" i="21"/>
  <c r="AH13" i="21"/>
  <c r="AI13" i="21" s="1"/>
  <c r="AD16" i="21"/>
  <c r="AH16" i="21"/>
  <c r="AI16" i="21" s="1"/>
  <c r="AH6" i="22"/>
  <c r="AI6" i="22" s="1"/>
  <c r="AE16" i="22"/>
  <c r="AD16" i="22"/>
  <c r="AH16" i="22"/>
  <c r="AI16" i="22" s="1"/>
  <c r="AD63" i="22"/>
  <c r="AH63" i="22"/>
  <c r="AI63" i="22" s="1"/>
  <c r="AD69" i="22"/>
  <c r="AH69" i="22"/>
  <c r="AI69" i="22" s="1"/>
  <c r="AE82" i="22"/>
  <c r="AD85" i="22"/>
  <c r="AH85" i="22"/>
  <c r="AI85" i="22" s="1"/>
  <c r="AH15" i="69"/>
  <c r="AI15" i="69" s="1"/>
  <c r="AH38" i="69"/>
  <c r="AI38" i="69" s="1"/>
  <c r="AD38" i="69"/>
  <c r="AL38" i="69"/>
  <c r="AE41" i="69"/>
  <c r="AD44" i="69"/>
  <c r="AH44" i="69"/>
  <c r="AI44" i="69" s="1"/>
  <c r="AD59" i="69"/>
  <c r="AH59" i="69"/>
  <c r="AI59" i="69" s="1"/>
  <c r="A14" i="72"/>
  <c r="K29" i="68" s="1"/>
  <c r="AE11" i="72"/>
  <c r="AE19" i="72"/>
  <c r="AD22" i="72"/>
  <c r="AH22" i="72"/>
  <c r="AI22" i="72" s="1"/>
  <c r="AL22" i="72" s="1"/>
  <c r="AD18" i="24"/>
  <c r="AH18" i="24"/>
  <c r="AI18" i="24" s="1"/>
  <c r="AD15" i="25"/>
  <c r="AH15" i="25"/>
  <c r="AI15" i="25" s="1"/>
  <c r="AD42" i="28"/>
  <c r="AH42" i="28"/>
  <c r="AI42" i="28" s="1"/>
  <c r="AE42" i="28"/>
  <c r="AD19" i="37"/>
  <c r="AH19" i="37"/>
  <c r="AI19" i="37" s="1"/>
  <c r="AE19" i="37"/>
  <c r="AH36" i="69"/>
  <c r="AI36" i="69" s="1"/>
  <c r="AD36" i="69"/>
  <c r="AD23" i="25"/>
  <c r="AH23" i="25"/>
  <c r="AI23" i="25" s="1"/>
  <c r="AD14" i="26"/>
  <c r="AH14" i="26"/>
  <c r="AI14" i="26" s="1"/>
  <c r="AE15" i="3"/>
  <c r="AE21" i="3"/>
  <c r="AE32" i="12"/>
  <c r="AH124" i="15"/>
  <c r="AI124" i="15" s="1"/>
  <c r="AD124" i="15"/>
  <c r="AM158" i="15"/>
  <c r="AD158" i="15"/>
  <c r="AE180" i="15"/>
  <c r="AH192" i="15"/>
  <c r="AI192" i="15" s="1"/>
  <c r="AE192" i="15"/>
  <c r="AD198" i="15"/>
  <c r="AH198" i="15"/>
  <c r="AI198" i="15" s="1"/>
  <c r="AH206" i="15"/>
  <c r="AI206" i="15" s="1"/>
  <c r="AD206" i="15"/>
  <c r="AH12" i="3"/>
  <c r="AI12" i="3" s="1"/>
  <c r="AE18" i="3"/>
  <c r="AL20" i="3"/>
  <c r="AE22" i="3"/>
  <c r="AM7" i="12"/>
  <c r="AE29" i="12"/>
  <c r="AJ32" i="12"/>
  <c r="AE33" i="12"/>
  <c r="AE36" i="12"/>
  <c r="AE39" i="12"/>
  <c r="AE43" i="12"/>
  <c r="AE47" i="12"/>
  <c r="AJ12" i="14"/>
  <c r="AE13" i="14"/>
  <c r="AJ14" i="14"/>
  <c r="AE20" i="14"/>
  <c r="AJ23" i="14"/>
  <c r="AE24" i="14"/>
  <c r="AM32" i="15"/>
  <c r="AH93" i="15"/>
  <c r="AI93" i="15" s="1"/>
  <c r="AE132" i="15"/>
  <c r="AH132" i="15"/>
  <c r="AI132" i="15" s="1"/>
  <c r="AM156" i="15"/>
  <c r="AD156" i="15"/>
  <c r="AH161" i="15"/>
  <c r="AI161" i="15" s="1"/>
  <c r="AH177" i="15"/>
  <c r="AI177" i="15" s="1"/>
  <c r="AD177" i="15"/>
  <c r="AH178" i="15"/>
  <c r="AI178" i="15" s="1"/>
  <c r="AH205" i="15"/>
  <c r="AI205" i="15" s="1"/>
  <c r="AD205" i="15"/>
  <c r="AE208" i="15"/>
  <c r="AH253" i="15"/>
  <c r="AI253" i="15" s="1"/>
  <c r="AH254" i="15"/>
  <c r="AI254" i="15" s="1"/>
  <c r="AE258" i="15"/>
  <c r="AD258" i="15"/>
  <c r="AH258" i="15"/>
  <c r="AI258" i="15" s="1"/>
  <c r="AH259" i="15"/>
  <c r="AI259" i="15" s="1"/>
  <c r="AE264" i="15"/>
  <c r="AN264" i="15" s="1"/>
  <c r="AE265" i="15"/>
  <c r="AH287" i="15"/>
  <c r="AI287" i="15" s="1"/>
  <c r="AD287" i="15"/>
  <c r="AE290" i="15"/>
  <c r="AH299" i="15"/>
  <c r="AI299" i="15" s="1"/>
  <c r="AD299" i="15"/>
  <c r="AE310" i="15"/>
  <c r="AH321" i="15"/>
  <c r="AI321" i="15" s="1"/>
  <c r="AD321" i="15"/>
  <c r="AE324" i="15"/>
  <c r="AE327" i="15"/>
  <c r="AE333" i="15"/>
  <c r="AE334" i="15"/>
  <c r="AE335" i="15"/>
  <c r="AE346" i="15"/>
  <c r="AH362" i="15"/>
  <c r="AI362" i="15" s="1"/>
  <c r="AD362" i="15"/>
  <c r="AH380" i="15"/>
  <c r="AI380" i="15" s="1"/>
  <c r="AD380" i="15"/>
  <c r="AE383" i="15"/>
  <c r="AN383" i="15" s="1"/>
  <c r="AH390" i="15"/>
  <c r="AI390" i="15" s="1"/>
  <c r="AD390" i="15"/>
  <c r="AH391" i="15"/>
  <c r="AI391" i="15" s="1"/>
  <c r="AH407" i="15"/>
  <c r="AI407" i="15" s="1"/>
  <c r="AE407" i="15"/>
  <c r="AH421" i="15"/>
  <c r="AI421" i="15" s="1"/>
  <c r="AD421" i="15"/>
  <c r="AH425" i="15"/>
  <c r="AI425" i="15" s="1"/>
  <c r="AD425" i="15"/>
  <c r="AH446" i="15"/>
  <c r="AI446" i="15" s="1"/>
  <c r="AD446" i="15"/>
  <c r="AH457" i="15"/>
  <c r="AI457" i="15" s="1"/>
  <c r="AE460" i="15"/>
  <c r="AH461" i="15"/>
  <c r="AI461" i="15" s="1"/>
  <c r="AH475" i="15"/>
  <c r="AI475" i="15" s="1"/>
  <c r="AD475" i="15"/>
  <c r="AH476" i="15"/>
  <c r="AI476" i="15" s="1"/>
  <c r="AE483" i="15"/>
  <c r="AD484" i="15"/>
  <c r="AH484" i="15"/>
  <c r="AI484" i="15" s="1"/>
  <c r="AL486" i="15"/>
  <c r="AH487" i="15"/>
  <c r="AI487" i="15" s="1"/>
  <c r="AH490" i="15"/>
  <c r="AI490" i="15" s="1"/>
  <c r="AH501" i="15"/>
  <c r="AI501" i="15" s="1"/>
  <c r="AL504" i="15"/>
  <c r="AE506" i="15"/>
  <c r="AE507" i="15"/>
  <c r="AH514" i="15"/>
  <c r="AI514" i="15" s="1"/>
  <c r="A14" i="16"/>
  <c r="K14" i="68" s="1"/>
  <c r="AH11" i="16"/>
  <c r="AI11" i="16" s="1"/>
  <c r="AE12" i="16"/>
  <c r="AH21" i="16"/>
  <c r="AI21" i="16" s="1"/>
  <c r="U10" i="74"/>
  <c r="AE10" i="74"/>
  <c r="AE15" i="74"/>
  <c r="AH18" i="18"/>
  <c r="AI18" i="18" s="1"/>
  <c r="AL18" i="18" s="1"/>
  <c r="AE22" i="18"/>
  <c r="AE23" i="18"/>
  <c r="AE17" i="19"/>
  <c r="AE18" i="19"/>
  <c r="AH23" i="19"/>
  <c r="AI23" i="19" s="1"/>
  <c r="AM49" i="20"/>
  <c r="AM68" i="20"/>
  <c r="AM59" i="22"/>
  <c r="AD59" i="22"/>
  <c r="AE78" i="22"/>
  <c r="AD81" i="22"/>
  <c r="AH81" i="22"/>
  <c r="AI81" i="22" s="1"/>
  <c r="AJ81" i="22" s="1"/>
  <c r="AD90" i="22"/>
  <c r="AD49" i="69"/>
  <c r="AE52" i="69"/>
  <c r="AE53" i="69"/>
  <c r="AH56" i="69"/>
  <c r="AI56" i="69" s="1"/>
  <c r="AD56" i="69"/>
  <c r="AD64" i="69"/>
  <c r="AD7" i="70"/>
  <c r="AM7" i="70"/>
  <c r="AE21" i="70"/>
  <c r="AD21" i="70"/>
  <c r="AD10" i="72"/>
  <c r="AH10" i="72"/>
  <c r="AI10" i="72" s="1"/>
  <c r="AE12" i="72"/>
  <c r="AE13" i="72"/>
  <c r="AD16" i="72"/>
  <c r="AH16" i="72"/>
  <c r="AI16" i="72" s="1"/>
  <c r="AD18" i="72"/>
  <c r="AH18" i="72"/>
  <c r="AI18" i="72" s="1"/>
  <c r="AM5" i="23"/>
  <c r="AE11" i="24"/>
  <c r="AD23" i="24"/>
  <c r="AE26" i="24"/>
  <c r="AE27" i="24"/>
  <c r="AD20" i="25"/>
  <c r="AE23" i="25"/>
  <c r="AE24" i="25"/>
  <c r="AE14" i="26"/>
  <c r="AD23" i="26"/>
  <c r="AH23" i="26"/>
  <c r="AI23" i="26" s="1"/>
  <c r="AE23" i="26"/>
  <c r="AD17" i="27"/>
  <c r="AE17" i="27"/>
  <c r="AD44" i="28"/>
  <c r="AH44" i="28"/>
  <c r="AI44" i="28" s="1"/>
  <c r="AH152" i="32"/>
  <c r="AI152" i="32" s="1"/>
  <c r="AD152" i="32"/>
  <c r="AE152" i="32"/>
  <c r="AD17" i="33"/>
  <c r="AH17" i="33"/>
  <c r="AI17" i="33" s="1"/>
  <c r="AE17" i="33"/>
  <c r="AH9" i="34"/>
  <c r="AI9" i="34" s="1"/>
  <c r="AD21" i="34"/>
  <c r="AH21" i="34"/>
  <c r="AI21" i="34" s="1"/>
  <c r="AE21" i="34"/>
  <c r="AD17" i="35"/>
  <c r="AH17" i="35"/>
  <c r="AI17" i="35" s="1"/>
  <c r="AE17" i="35"/>
  <c r="AD22" i="36"/>
  <c r="AN22" i="36" s="1"/>
  <c r="AH22" i="36"/>
  <c r="AI22" i="36" s="1"/>
  <c r="AE22" i="36"/>
  <c r="AD15" i="37"/>
  <c r="AH15" i="37"/>
  <c r="AI15" i="37" s="1"/>
  <c r="AE15" i="37"/>
  <c r="AE64" i="69"/>
  <c r="AD67" i="69"/>
  <c r="AH67" i="69"/>
  <c r="AI67" i="69" s="1"/>
  <c r="AL67" i="69" s="1"/>
  <c r="AH20" i="70"/>
  <c r="AI20" i="70" s="1"/>
  <c r="AD20" i="70"/>
  <c r="AE23" i="24"/>
  <c r="AH43" i="28"/>
  <c r="AI43" i="28" s="1"/>
  <c r="AD43" i="28"/>
  <c r="U14" i="3"/>
  <c r="AH19" i="6"/>
  <c r="AI19" i="6" s="1"/>
  <c r="AH21" i="6"/>
  <c r="AI21" i="6" s="1"/>
  <c r="AL44" i="12"/>
  <c r="AE94" i="15"/>
  <c r="AH152" i="15"/>
  <c r="AI152" i="15" s="1"/>
  <c r="AE158" i="15"/>
  <c r="AH169" i="15"/>
  <c r="AI169" i="15" s="1"/>
  <c r="AE178" i="15"/>
  <c r="AD179" i="15"/>
  <c r="AD180" i="15"/>
  <c r="AD181" i="15"/>
  <c r="AE182" i="15"/>
  <c r="AH183" i="15"/>
  <c r="AI183" i="15" s="1"/>
  <c r="AD183" i="15"/>
  <c r="AE186" i="15"/>
  <c r="AE187" i="15"/>
  <c r="AD195" i="15"/>
  <c r="AE198" i="15"/>
  <c r="AH203" i="15"/>
  <c r="AI203" i="15" s="1"/>
  <c r="AD203" i="15"/>
  <c r="AE206" i="15"/>
  <c r="AE221" i="15"/>
  <c r="AE249" i="15"/>
  <c r="AE253" i="15"/>
  <c r="AE254" i="15"/>
  <c r="AD255" i="15"/>
  <c r="AD256" i="15"/>
  <c r="AE259" i="15"/>
  <c r="AD260" i="15"/>
  <c r="AH267" i="15"/>
  <c r="AI267" i="15" s="1"/>
  <c r="AE267" i="15"/>
  <c r="AE273" i="15"/>
  <c r="AE274" i="15"/>
  <c r="AH293" i="15"/>
  <c r="AI293" i="15" s="1"/>
  <c r="AD293" i="15"/>
  <c r="AE312" i="15"/>
  <c r="AE313" i="15"/>
  <c r="AD313" i="15"/>
  <c r="AH313" i="15"/>
  <c r="AI313" i="15" s="1"/>
  <c r="AH329" i="15"/>
  <c r="AI329" i="15" s="1"/>
  <c r="AD329" i="15"/>
  <c r="AD338" i="15"/>
  <c r="AD348" i="15"/>
  <c r="AH349" i="15"/>
  <c r="AI349" i="15" s="1"/>
  <c r="AD349" i="15"/>
  <c r="AE360" i="15"/>
  <c r="AD376" i="15"/>
  <c r="AD377" i="15"/>
  <c r="AE381" i="15"/>
  <c r="AE387" i="15"/>
  <c r="AH388" i="15"/>
  <c r="AI388" i="15" s="1"/>
  <c r="AD388" i="15"/>
  <c r="AE391" i="15"/>
  <c r="AD392" i="15"/>
  <c r="AD393" i="15"/>
  <c r="AE394" i="15"/>
  <c r="AH395" i="15"/>
  <c r="AI395" i="15" s="1"/>
  <c r="AD395" i="15"/>
  <c r="AE401" i="15"/>
  <c r="AE404" i="15"/>
  <c r="AH411" i="15"/>
  <c r="AI411" i="15" s="1"/>
  <c r="AD411" i="15"/>
  <c r="AE413" i="15"/>
  <c r="AE414" i="15"/>
  <c r="AE418" i="15"/>
  <c r="AH419" i="15"/>
  <c r="AI419" i="15" s="1"/>
  <c r="AD419" i="15"/>
  <c r="AE422" i="15"/>
  <c r="AH423" i="15"/>
  <c r="AI423" i="15" s="1"/>
  <c r="AE423" i="15"/>
  <c r="AE430" i="15"/>
  <c r="AH442" i="15"/>
  <c r="AI442" i="15" s="1"/>
  <c r="AD442" i="15"/>
  <c r="AE447" i="15"/>
  <c r="AE449" i="15"/>
  <c r="AE450" i="15"/>
  <c r="AE451" i="15"/>
  <c r="AD455" i="15"/>
  <c r="AE455" i="15"/>
  <c r="AH455" i="15"/>
  <c r="AI455" i="15" s="1"/>
  <c r="AH473" i="15"/>
  <c r="AI473" i="15" s="1"/>
  <c r="AD473" i="15"/>
  <c r="AE476" i="15"/>
  <c r="AD477" i="15"/>
  <c r="AD478" i="15"/>
  <c r="AD479" i="15"/>
  <c r="AE501" i="15"/>
  <c r="AD502" i="15"/>
  <c r="AH8" i="16"/>
  <c r="AI8" i="16" s="1"/>
  <c r="AL8" i="16" s="1"/>
  <c r="AE9" i="16"/>
  <c r="AN10" i="16"/>
  <c r="AE11" i="16"/>
  <c r="AH18" i="16"/>
  <c r="AI18" i="16" s="1"/>
  <c r="AD18" i="16"/>
  <c r="AE21" i="16"/>
  <c r="AD22" i="16"/>
  <c r="AN22" i="16" s="1"/>
  <c r="S15" i="68"/>
  <c r="U22" i="74"/>
  <c r="AL13" i="74"/>
  <c r="AH15" i="74"/>
  <c r="AI15" i="74" s="1"/>
  <c r="AH16" i="74"/>
  <c r="AI16" i="74" s="1"/>
  <c r="AD16" i="74"/>
  <c r="AE16" i="74"/>
  <c r="AL22" i="74"/>
  <c r="AH23" i="74"/>
  <c r="AI23" i="74" s="1"/>
  <c r="AE15" i="18"/>
  <c r="AE18" i="18"/>
  <c r="AD19" i="18"/>
  <c r="AE23" i="19"/>
  <c r="AD24" i="19"/>
  <c r="AH28" i="20"/>
  <c r="AI28" i="20" s="1"/>
  <c r="AM28" i="20"/>
  <c r="AE13" i="21"/>
  <c r="AE14" i="21"/>
  <c r="AE16" i="21"/>
  <c r="AE17" i="21"/>
  <c r="AD20" i="21"/>
  <c r="AH20" i="21"/>
  <c r="AI20" i="21" s="1"/>
  <c r="AD25" i="22"/>
  <c r="AH39" i="22"/>
  <c r="AI39" i="22" s="1"/>
  <c r="AE63" i="22"/>
  <c r="AD64" i="22"/>
  <c r="AH64" i="22"/>
  <c r="AI64" i="22" s="1"/>
  <c r="AE69" i="22"/>
  <c r="AE70" i="22"/>
  <c r="AD73" i="22"/>
  <c r="AH73" i="22"/>
  <c r="AI73" i="22" s="1"/>
  <c r="AD82" i="22"/>
  <c r="AE85" i="22"/>
  <c r="AE86" i="22"/>
  <c r="AD89" i="22"/>
  <c r="AH89" i="22"/>
  <c r="AI89" i="22" s="1"/>
  <c r="AH17" i="69"/>
  <c r="AI17" i="69" s="1"/>
  <c r="AE34" i="69"/>
  <c r="AN34" i="69" s="1"/>
  <c r="AD35" i="69"/>
  <c r="AE35" i="69"/>
  <c r="AH35" i="69"/>
  <c r="AI35" i="69" s="1"/>
  <c r="AE38" i="69"/>
  <c r="AD41" i="69"/>
  <c r="AE44" i="69"/>
  <c r="AE45" i="69"/>
  <c r="AD48" i="69"/>
  <c r="AH48" i="69"/>
  <c r="AI48" i="69" s="1"/>
  <c r="AN57" i="69"/>
  <c r="AE59" i="69"/>
  <c r="AE60" i="69"/>
  <c r="AD63" i="69"/>
  <c r="AH63" i="69"/>
  <c r="AI63" i="69" s="1"/>
  <c r="AH18" i="70"/>
  <c r="AI18" i="70" s="1"/>
  <c r="AD11" i="72"/>
  <c r="AD19" i="72"/>
  <c r="AE22" i="72"/>
  <c r="AE23" i="72"/>
  <c r="AD27" i="23"/>
  <c r="AH27" i="23"/>
  <c r="AI27" i="23" s="1"/>
  <c r="AE18" i="24"/>
  <c r="AE19" i="24"/>
  <c r="AD22" i="24"/>
  <c r="AH22" i="24"/>
  <c r="AI22" i="24" s="1"/>
  <c r="AM5" i="25"/>
  <c r="AE15" i="25"/>
  <c r="AE16" i="25"/>
  <c r="AL18" i="25"/>
  <c r="AD19" i="25"/>
  <c r="AH19" i="25"/>
  <c r="AI19" i="25" s="1"/>
  <c r="AD18" i="26"/>
  <c r="AH18" i="26"/>
  <c r="AI18" i="26" s="1"/>
  <c r="AH24" i="26"/>
  <c r="AI24" i="26" s="1"/>
  <c r="AD24" i="26"/>
  <c r="AL42" i="28"/>
  <c r="AH5" i="35"/>
  <c r="AI5" i="35" s="1"/>
  <c r="AD5" i="35"/>
  <c r="AH7" i="35"/>
  <c r="AI7" i="35" s="1"/>
  <c r="AD7" i="35"/>
  <c r="AD19" i="35"/>
  <c r="AH19" i="35"/>
  <c r="AI19" i="35" s="1"/>
  <c r="AE19" i="35"/>
  <c r="AD24" i="36"/>
  <c r="AH24" i="36"/>
  <c r="AI24" i="36" s="1"/>
  <c r="AE24" i="36"/>
  <c r="AD23" i="37"/>
  <c r="AH23" i="37"/>
  <c r="AI23" i="37" s="1"/>
  <c r="AE23" i="37"/>
  <c r="AH27" i="22"/>
  <c r="AI27" i="22" s="1"/>
  <c r="AH56" i="22"/>
  <c r="AI56" i="22" s="1"/>
  <c r="AJ74" i="22"/>
  <c r="A14" i="69"/>
  <c r="K26" i="68" s="1"/>
  <c r="U14" i="70"/>
  <c r="Q5" i="70"/>
  <c r="A14" i="23"/>
  <c r="K32" i="68" s="1"/>
  <c r="AN22" i="25"/>
  <c r="AE16" i="26"/>
  <c r="AH33" i="28"/>
  <c r="AI33" i="28" s="1"/>
  <c r="AM38" i="28"/>
  <c r="AD38" i="28"/>
  <c r="AD151" i="32"/>
  <c r="AE151" i="32"/>
  <c r="AH151" i="32"/>
  <c r="AI151" i="32" s="1"/>
  <c r="A14" i="35"/>
  <c r="K46" i="68" s="1"/>
  <c r="AE234" i="15"/>
  <c r="AJ240" i="15"/>
  <c r="AE241" i="15"/>
  <c r="AE277" i="15"/>
  <c r="AE318" i="15"/>
  <c r="AE336" i="15"/>
  <c r="AE363" i="15"/>
  <c r="AE366" i="15"/>
  <c r="AE432" i="15"/>
  <c r="AH434" i="15"/>
  <c r="AI434" i="15" s="1"/>
  <c r="AH458" i="15"/>
  <c r="AI458" i="15" s="1"/>
  <c r="AL480" i="15"/>
  <c r="AH488" i="15"/>
  <c r="AI488" i="15" s="1"/>
  <c r="AH515" i="15"/>
  <c r="AI515" i="15" s="1"/>
  <c r="AJ5" i="74"/>
  <c r="W10" i="74"/>
  <c r="U15" i="74"/>
  <c r="U16" i="74"/>
  <c r="U17" i="74"/>
  <c r="W19" i="74"/>
  <c r="AL19" i="74"/>
  <c r="W20" i="74"/>
  <c r="AL20" i="74"/>
  <c r="AH10" i="19"/>
  <c r="AI10" i="19" s="1"/>
  <c r="AM69" i="20"/>
  <c r="AM80" i="20"/>
  <c r="AL22" i="21"/>
  <c r="AJ20" i="22"/>
  <c r="AH11" i="25"/>
  <c r="AI11" i="25" s="1"/>
  <c r="AJ21" i="25"/>
  <c r="AL16" i="26"/>
  <c r="AE17" i="26"/>
  <c r="AE20" i="26"/>
  <c r="AE21" i="26"/>
  <c r="AJ19" i="27"/>
  <c r="AH101" i="32"/>
  <c r="AI101" i="32" s="1"/>
  <c r="AH153" i="32"/>
  <c r="AI153" i="32" s="1"/>
  <c r="AE166" i="32"/>
  <c r="AH166" i="32"/>
  <c r="AI166" i="32" s="1"/>
  <c r="AD166" i="32"/>
  <c r="AH13" i="33"/>
  <c r="AI13" i="33" s="1"/>
  <c r="AH21" i="33"/>
  <c r="AI21" i="33" s="1"/>
  <c r="AH11" i="34"/>
  <c r="AI11" i="34" s="1"/>
  <c r="AH17" i="34"/>
  <c r="AI17" i="34" s="1"/>
  <c r="AN10" i="35"/>
  <c r="AH13" i="35"/>
  <c r="AI13" i="35" s="1"/>
  <c r="AN23" i="35"/>
  <c r="AH9" i="36"/>
  <c r="AI9" i="36" s="1"/>
  <c r="AH15" i="36"/>
  <c r="AI15" i="36" s="1"/>
  <c r="AD15" i="36"/>
  <c r="AN16" i="36"/>
  <c r="AH18" i="36"/>
  <c r="AI18" i="36" s="1"/>
  <c r="A14" i="37"/>
  <c r="K48" i="68" s="1"/>
  <c r="AH10" i="26"/>
  <c r="AI10" i="26" s="1"/>
  <c r="AE22" i="27"/>
  <c r="AN22" i="27" s="1"/>
  <c r="AE38" i="28"/>
  <c r="AM100" i="32"/>
  <c r="AD100" i="32"/>
  <c r="AE101" i="32"/>
  <c r="AD110" i="32"/>
  <c r="AE110" i="32"/>
  <c r="AH110" i="32"/>
  <c r="AI110" i="32" s="1"/>
  <c r="AM150" i="32"/>
  <c r="AE150" i="32"/>
  <c r="AE13" i="33"/>
  <c r="AE21" i="33"/>
  <c r="AE11" i="34"/>
  <c r="AE17" i="34"/>
  <c r="AE13" i="35"/>
  <c r="AE9" i="36"/>
  <c r="AE18" i="36"/>
  <c r="AH5" i="37"/>
  <c r="AI5" i="37" s="1"/>
  <c r="AM5" i="37"/>
  <c r="AL32" i="39"/>
  <c r="AE15" i="38"/>
  <c r="AE19" i="38"/>
  <c r="AE22" i="38"/>
  <c r="AE25" i="39"/>
  <c r="AH32" i="39"/>
  <c r="AI32" i="39" s="1"/>
  <c r="AD32" i="39"/>
  <c r="AE10" i="41"/>
  <c r="AD15" i="41"/>
  <c r="W21" i="42"/>
  <c r="W20" i="42"/>
  <c r="W19" i="42"/>
  <c r="U14" i="42"/>
  <c r="U13" i="42"/>
  <c r="W12" i="42"/>
  <c r="X12" i="42" s="1"/>
  <c r="W11" i="42"/>
  <c r="W9" i="42"/>
  <c r="W5" i="42"/>
  <c r="W24" i="42"/>
  <c r="W23" i="42"/>
  <c r="W22" i="42"/>
  <c r="U18" i="42"/>
  <c r="U17" i="42"/>
  <c r="U16" i="42"/>
  <c r="U15" i="42"/>
  <c r="U10" i="42"/>
  <c r="U8" i="42"/>
  <c r="U7" i="42"/>
  <c r="W6" i="42"/>
  <c r="U12" i="42"/>
  <c r="W13" i="42"/>
  <c r="AE16" i="42"/>
  <c r="AD16" i="42"/>
  <c r="AE17" i="42"/>
  <c r="AD17" i="42"/>
  <c r="AE18" i="42"/>
  <c r="AD18" i="42"/>
  <c r="AD19" i="42"/>
  <c r="AD21" i="42"/>
  <c r="U23" i="42"/>
  <c r="AE22" i="43"/>
  <c r="AH15" i="44"/>
  <c r="AI15" i="44" s="1"/>
  <c r="AE23" i="44"/>
  <c r="AH6" i="45"/>
  <c r="AI6" i="45" s="1"/>
  <c r="W24" i="45"/>
  <c r="W5" i="45"/>
  <c r="AE14" i="45"/>
  <c r="AD14" i="45"/>
  <c r="AH14" i="45"/>
  <c r="AI14" i="45" s="1"/>
  <c r="AE21" i="45"/>
  <c r="AD24" i="45"/>
  <c r="AH24" i="45"/>
  <c r="AI24" i="45" s="1"/>
  <c r="AH16" i="46"/>
  <c r="AI16" i="46" s="1"/>
  <c r="AM16" i="46"/>
  <c r="AE10" i="47"/>
  <c r="AH20" i="47"/>
  <c r="AI20" i="47" s="1"/>
  <c r="AD20" i="47"/>
  <c r="AE66" i="47"/>
  <c r="AD6" i="75"/>
  <c r="U6" i="75"/>
  <c r="AD10" i="75"/>
  <c r="AE14" i="75"/>
  <c r="AD14" i="75"/>
  <c r="U14" i="75"/>
  <c r="AH14" i="75"/>
  <c r="AI14" i="75" s="1"/>
  <c r="AE24" i="75"/>
  <c r="AD24" i="75"/>
  <c r="U24" i="75"/>
  <c r="AH24" i="75"/>
  <c r="AI24" i="75" s="1"/>
  <c r="AE28" i="75"/>
  <c r="AD28" i="75"/>
  <c r="U28" i="75"/>
  <c r="AH28" i="75"/>
  <c r="AI28" i="75" s="1"/>
  <c r="AE32" i="75"/>
  <c r="AD32" i="75"/>
  <c r="U32" i="75"/>
  <c r="AH32" i="75"/>
  <c r="AI32" i="75" s="1"/>
  <c r="AE36" i="75"/>
  <c r="AD36" i="75"/>
  <c r="U36" i="75"/>
  <c r="AH36" i="75"/>
  <c r="AI36" i="75" s="1"/>
  <c r="AJ36" i="75" s="1"/>
  <c r="AD18" i="71"/>
  <c r="AH18" i="71"/>
  <c r="AI18" i="71" s="1"/>
  <c r="AE18" i="71"/>
  <c r="AH15" i="59"/>
  <c r="AI15" i="59" s="1"/>
  <c r="AH6" i="60"/>
  <c r="AI6" i="60" s="1"/>
  <c r="AM6" i="60"/>
  <c r="AE16" i="61"/>
  <c r="AD16" i="61"/>
  <c r="AH16" i="61"/>
  <c r="AI16" i="61" s="1"/>
  <c r="AE10" i="63"/>
  <c r="AD10" i="63"/>
  <c r="AH10" i="63"/>
  <c r="AI10" i="63" s="1"/>
  <c r="AJ21" i="26"/>
  <c r="AE105" i="32"/>
  <c r="AH106" i="32"/>
  <c r="AI106" i="32" s="1"/>
  <c r="AH109" i="32"/>
  <c r="AI109" i="32" s="1"/>
  <c r="AE122" i="32"/>
  <c r="AH123" i="32"/>
  <c r="AI123" i="32" s="1"/>
  <c r="AH126" i="32"/>
  <c r="AI126" i="32" s="1"/>
  <c r="AE12" i="33"/>
  <c r="AH14" i="33"/>
  <c r="AI14" i="33" s="1"/>
  <c r="AE16" i="33"/>
  <c r="AH18" i="33"/>
  <c r="AI18" i="33" s="1"/>
  <c r="AE20" i="33"/>
  <c r="AH22" i="33"/>
  <c r="AI22" i="33" s="1"/>
  <c r="AE24" i="33"/>
  <c r="AN24" i="33" s="1"/>
  <c r="U8" i="34"/>
  <c r="AJ11" i="34"/>
  <c r="AH16" i="34"/>
  <c r="AI16" i="34" s="1"/>
  <c r="AE18" i="34"/>
  <c r="AH20" i="34"/>
  <c r="AI20" i="34" s="1"/>
  <c r="AJ21" i="34"/>
  <c r="AE22" i="34"/>
  <c r="AH11" i="35"/>
  <c r="AI11" i="35" s="1"/>
  <c r="AE12" i="35"/>
  <c r="AH14" i="35"/>
  <c r="AI14" i="35" s="1"/>
  <c r="AJ14" i="35" s="1"/>
  <c r="AE16" i="35"/>
  <c r="AJ19" i="35"/>
  <c r="AE20" i="35"/>
  <c r="AE24" i="35"/>
  <c r="A14" i="36"/>
  <c r="AE12" i="36"/>
  <c r="AH17" i="36"/>
  <c r="AI17" i="36" s="1"/>
  <c r="AE19" i="36"/>
  <c r="AH21" i="36"/>
  <c r="AI21" i="36" s="1"/>
  <c r="AJ22" i="36"/>
  <c r="AH9" i="37"/>
  <c r="AI9" i="37" s="1"/>
  <c r="AD11" i="37"/>
  <c r="AE12" i="37"/>
  <c r="AD13" i="37"/>
  <c r="AH14" i="37"/>
  <c r="AI14" i="37" s="1"/>
  <c r="AE16" i="37"/>
  <c r="AD17" i="37"/>
  <c r="AH18" i="37"/>
  <c r="AI18" i="37" s="1"/>
  <c r="AE20" i="37"/>
  <c r="AD21" i="37"/>
  <c r="AH22" i="37"/>
  <c r="AI22" i="37" s="1"/>
  <c r="AE24" i="37"/>
  <c r="A14" i="38"/>
  <c r="K49" i="68" s="1"/>
  <c r="AE10" i="38"/>
  <c r="AH11" i="38"/>
  <c r="AI11" i="38" s="1"/>
  <c r="AE12" i="38"/>
  <c r="AD13" i="38"/>
  <c r="AH14" i="38"/>
  <c r="AI14" i="38" s="1"/>
  <c r="AE16" i="38"/>
  <c r="AD17" i="38"/>
  <c r="AH18" i="38"/>
  <c r="AI18" i="38" s="1"/>
  <c r="AH21" i="38"/>
  <c r="AI21" i="38" s="1"/>
  <c r="AD24" i="38"/>
  <c r="AM35" i="66"/>
  <c r="AM18" i="39"/>
  <c r="AH21" i="39"/>
  <c r="AI21" i="39" s="1"/>
  <c r="AM21" i="39"/>
  <c r="AE22" i="39"/>
  <c r="AD23" i="39"/>
  <c r="AH24" i="39"/>
  <c r="AI24" i="39" s="1"/>
  <c r="AL26" i="39"/>
  <c r="AH27" i="39"/>
  <c r="AI27" i="39" s="1"/>
  <c r="AD27" i="39"/>
  <c r="AH30" i="39"/>
  <c r="AI30" i="39" s="1"/>
  <c r="AH37" i="39"/>
  <c r="AI37" i="39" s="1"/>
  <c r="AD43" i="39"/>
  <c r="AD44" i="39"/>
  <c r="AH44" i="39"/>
  <c r="AI44" i="39" s="1"/>
  <c r="AL44" i="39" s="1"/>
  <c r="AE45" i="39"/>
  <c r="AH49" i="39"/>
  <c r="AI49" i="39" s="1"/>
  <c r="AD49" i="39"/>
  <c r="AL20" i="40"/>
  <c r="AE22" i="40"/>
  <c r="U12" i="41"/>
  <c r="AD12" i="41"/>
  <c r="W14" i="41"/>
  <c r="U15" i="41"/>
  <c r="AE15" i="41"/>
  <c r="U17" i="41"/>
  <c r="AD20" i="41"/>
  <c r="W22" i="41"/>
  <c r="W23" i="41"/>
  <c r="AD5" i="42"/>
  <c r="W7" i="42"/>
  <c r="AJ7" i="42"/>
  <c r="AE10" i="42"/>
  <c r="AD10" i="42"/>
  <c r="AD11" i="42"/>
  <c r="W14" i="42"/>
  <c r="W15" i="42"/>
  <c r="AH16" i="42"/>
  <c r="AI16" i="42" s="1"/>
  <c r="AH17" i="42"/>
  <c r="AI17" i="42" s="1"/>
  <c r="AH18" i="42"/>
  <c r="AI18" i="42" s="1"/>
  <c r="U19" i="42"/>
  <c r="U21" i="42"/>
  <c r="AD21" i="43"/>
  <c r="AH21" i="43"/>
  <c r="AI21" i="43" s="1"/>
  <c r="AD22" i="44"/>
  <c r="AH22" i="44"/>
  <c r="AI22" i="44" s="1"/>
  <c r="AE10" i="45"/>
  <c r="AD20" i="45"/>
  <c r="AH20" i="45"/>
  <c r="AI20" i="45" s="1"/>
  <c r="AE14" i="46"/>
  <c r="AM14" i="46"/>
  <c r="AE28" i="47"/>
  <c r="AE31" i="47"/>
  <c r="AE34" i="47"/>
  <c r="AE48" i="47"/>
  <c r="AE62" i="47"/>
  <c r="AD65" i="47"/>
  <c r="AH65" i="47"/>
  <c r="AI65" i="47" s="1"/>
  <c r="AH6" i="75"/>
  <c r="AI6" i="75" s="1"/>
  <c r="AN7" i="75"/>
  <c r="U10" i="75"/>
  <c r="AD12" i="75"/>
  <c r="AE18" i="75"/>
  <c r="AD18" i="75"/>
  <c r="U18" i="75"/>
  <c r="AH18" i="75"/>
  <c r="AI18" i="75" s="1"/>
  <c r="AE58" i="75"/>
  <c r="AH58" i="75"/>
  <c r="AI58" i="75" s="1"/>
  <c r="AD58" i="75"/>
  <c r="U58" i="75"/>
  <c r="AE61" i="75"/>
  <c r="AN61" i="75" s="1"/>
  <c r="AH61" i="75"/>
  <c r="AI61" i="75" s="1"/>
  <c r="U61" i="75"/>
  <c r="AD51" i="53"/>
  <c r="AH51" i="53"/>
  <c r="AI51" i="53" s="1"/>
  <c r="AE51" i="53"/>
  <c r="AL12" i="38"/>
  <c r="AH15" i="38"/>
  <c r="AI15" i="38" s="1"/>
  <c r="AH19" i="38"/>
  <c r="AI19" i="38" s="1"/>
  <c r="AH22" i="38"/>
  <c r="AI22" i="38" s="1"/>
  <c r="AM17" i="66"/>
  <c r="AH116" i="66"/>
  <c r="AI116" i="66" s="1"/>
  <c r="AD118" i="66"/>
  <c r="AL27" i="39"/>
  <c r="AD30" i="39"/>
  <c r="AD37" i="39"/>
  <c r="AD41" i="39"/>
  <c r="AD42" i="39"/>
  <c r="AH42" i="39"/>
  <c r="AI42" i="39" s="1"/>
  <c r="AE43" i="39"/>
  <c r="AL45" i="39"/>
  <c r="AD48" i="39"/>
  <c r="AH48" i="39"/>
  <c r="AI48" i="39" s="1"/>
  <c r="AL49" i="39"/>
  <c r="AH21" i="40"/>
  <c r="AI21" i="40" s="1"/>
  <c r="AD6" i="41"/>
  <c r="AN6" i="41" s="1"/>
  <c r="AD8" i="41"/>
  <c r="AN8" i="41" s="1"/>
  <c r="AE9" i="41"/>
  <c r="W10" i="41"/>
  <c r="AH10" i="41"/>
  <c r="AI10" i="41" s="1"/>
  <c r="U11" i="41"/>
  <c r="AD11" i="41"/>
  <c r="AD13" i="41"/>
  <c r="AE18" i="41"/>
  <c r="W19" i="41"/>
  <c r="AH19" i="41"/>
  <c r="AI19" i="41" s="1"/>
  <c r="U5" i="42"/>
  <c r="A16" i="42" s="1"/>
  <c r="AH8" i="42"/>
  <c r="AI8" i="42" s="1"/>
  <c r="AD9" i="42"/>
  <c r="AH10" i="42"/>
  <c r="AI10" i="42" s="1"/>
  <c r="U11" i="42"/>
  <c r="AH12" i="42"/>
  <c r="AI12" i="42" s="1"/>
  <c r="AL12" i="42" s="1"/>
  <c r="W16" i="42"/>
  <c r="W17" i="42"/>
  <c r="W18" i="42"/>
  <c r="AH19" i="42"/>
  <c r="AI19" i="42" s="1"/>
  <c r="AD20" i="42"/>
  <c r="AH21" i="42"/>
  <c r="AI21" i="42" s="1"/>
  <c r="U22" i="42"/>
  <c r="U24" i="42"/>
  <c r="AD12" i="45"/>
  <c r="AE12" i="45"/>
  <c r="AE12" i="46"/>
  <c r="AM12" i="46"/>
  <c r="AD58" i="46"/>
  <c r="AE75" i="46"/>
  <c r="AN75" i="46" s="1"/>
  <c r="AH82" i="46"/>
  <c r="AI82" i="46" s="1"/>
  <c r="AD5" i="47"/>
  <c r="AM5" i="47"/>
  <c r="AE15" i="47"/>
  <c r="AD18" i="47"/>
  <c r="AE24" i="47"/>
  <c r="AN24" i="47" s="1"/>
  <c r="AD30" i="47"/>
  <c r="AH30" i="47"/>
  <c r="AI30" i="47" s="1"/>
  <c r="AD33" i="47"/>
  <c r="AH33" i="47"/>
  <c r="AI33" i="47" s="1"/>
  <c r="AL35" i="47"/>
  <c r="AE41" i="47"/>
  <c r="AE44" i="47"/>
  <c r="AD47" i="47"/>
  <c r="AN47" i="47" s="1"/>
  <c r="AH47" i="47"/>
  <c r="AI47" i="47" s="1"/>
  <c r="AL47" i="47" s="1"/>
  <c r="AL49" i="47"/>
  <c r="AE50" i="47"/>
  <c r="AE55" i="47"/>
  <c r="AE58" i="47"/>
  <c r="AD61" i="47"/>
  <c r="AH61" i="47"/>
  <c r="AI61" i="47" s="1"/>
  <c r="A14" i="75"/>
  <c r="K15" i="67" s="1"/>
  <c r="U9" i="75"/>
  <c r="AD9" i="75"/>
  <c r="AH10" i="75"/>
  <c r="AI10" i="75" s="1"/>
  <c r="U12" i="75"/>
  <c r="AJ13" i="75"/>
  <c r="AL13" i="75"/>
  <c r="AE50" i="75"/>
  <c r="AD50" i="75"/>
  <c r="U50" i="75"/>
  <c r="AH50" i="75"/>
  <c r="AI50" i="75" s="1"/>
  <c r="AH16" i="49"/>
  <c r="AI16" i="49" s="1"/>
  <c r="AD16" i="49"/>
  <c r="AE16" i="49"/>
  <c r="AD44" i="53"/>
  <c r="AH44" i="53"/>
  <c r="AI44" i="53" s="1"/>
  <c r="AE44" i="53"/>
  <c r="AH20" i="56"/>
  <c r="AI20" i="56" s="1"/>
  <c r="AL20" i="56" s="1"/>
  <c r="AD20" i="56"/>
  <c r="AE20" i="56"/>
  <c r="AE126" i="32"/>
  <c r="AE127" i="32"/>
  <c r="AH128" i="32"/>
  <c r="AI128" i="32" s="1"/>
  <c r="AJ128" i="32" s="1"/>
  <c r="AH133" i="32"/>
  <c r="AI133" i="32" s="1"/>
  <c r="AH165" i="32"/>
  <c r="AI165" i="32" s="1"/>
  <c r="AJ12" i="34"/>
  <c r="AH6" i="35"/>
  <c r="AI6" i="35" s="1"/>
  <c r="AH5" i="36"/>
  <c r="AI5" i="36" s="1"/>
  <c r="AJ8" i="38"/>
  <c r="AM40" i="66"/>
  <c r="AM43" i="66"/>
  <c r="AE24" i="39"/>
  <c r="AD25" i="39"/>
  <c r="AJ29" i="39"/>
  <c r="AE32" i="39"/>
  <c r="AE41" i="39"/>
  <c r="AL43" i="39"/>
  <c r="AJ9" i="41"/>
  <c r="W24" i="41"/>
  <c r="U22" i="41"/>
  <c r="W20" i="41"/>
  <c r="U18" i="41"/>
  <c r="W16" i="41"/>
  <c r="W15" i="41"/>
  <c r="W13" i="41"/>
  <c r="U10" i="41"/>
  <c r="U9" i="41"/>
  <c r="W8" i="41"/>
  <c r="U7" i="41"/>
  <c r="W6" i="41"/>
  <c r="U23" i="41"/>
  <c r="W21" i="41"/>
  <c r="AL11" i="41"/>
  <c r="W12" i="41"/>
  <c r="AH12" i="41"/>
  <c r="AI12" i="41" s="1"/>
  <c r="U13" i="41"/>
  <c r="U14" i="41"/>
  <c r="U16" i="41"/>
  <c r="W17" i="41"/>
  <c r="AH20" i="41"/>
  <c r="AI20" i="41" s="1"/>
  <c r="U21" i="41"/>
  <c r="AE23" i="41"/>
  <c r="AD23" i="41"/>
  <c r="AD24" i="41"/>
  <c r="AN24" i="41" s="1"/>
  <c r="U6" i="42"/>
  <c r="W8" i="42"/>
  <c r="U9" i="42"/>
  <c r="W10" i="42"/>
  <c r="AH11" i="42"/>
  <c r="AI11" i="42" s="1"/>
  <c r="AD12" i="42"/>
  <c r="AE15" i="42"/>
  <c r="AD15" i="42"/>
  <c r="U20" i="42"/>
  <c r="AE19" i="43"/>
  <c r="AH19" i="43"/>
  <c r="AI19" i="43" s="1"/>
  <c r="AD22" i="43"/>
  <c r="AD23" i="44"/>
  <c r="AL14" i="45"/>
  <c r="AH15" i="45"/>
  <c r="AI15" i="45" s="1"/>
  <c r="AD15" i="45"/>
  <c r="AD21" i="45"/>
  <c r="AE24" i="45"/>
  <c r="AH47" i="46"/>
  <c r="AI47" i="46" s="1"/>
  <c r="AD74" i="46"/>
  <c r="AH74" i="46"/>
  <c r="AI74" i="46" s="1"/>
  <c r="AL9" i="47"/>
  <c r="AD10" i="47"/>
  <c r="AL13" i="47"/>
  <c r="AD14" i="47"/>
  <c r="AH14" i="47"/>
  <c r="AI14" i="47" s="1"/>
  <c r="AE20" i="47"/>
  <c r="AD23" i="47"/>
  <c r="AH23" i="47"/>
  <c r="AI23" i="47" s="1"/>
  <c r="AL26" i="47"/>
  <c r="AL36" i="47"/>
  <c r="AH38" i="47"/>
  <c r="AI38" i="47" s="1"/>
  <c r="AD38" i="47"/>
  <c r="AJ38" i="47"/>
  <c r="AD40" i="47"/>
  <c r="AH40" i="47"/>
  <c r="AI40" i="47" s="1"/>
  <c r="AD43" i="47"/>
  <c r="AH43" i="47"/>
  <c r="AI43" i="47" s="1"/>
  <c r="AH52" i="47"/>
  <c r="AI52" i="47" s="1"/>
  <c r="AD52" i="47"/>
  <c r="AD54" i="47"/>
  <c r="AH54" i="47"/>
  <c r="AI54" i="47" s="1"/>
  <c r="AD66" i="47"/>
  <c r="AN66" i="47" s="1"/>
  <c r="AH12" i="75"/>
  <c r="AI12" i="75" s="1"/>
  <c r="AE15" i="75"/>
  <c r="AH15" i="75"/>
  <c r="AI15" i="75" s="1"/>
  <c r="AD15" i="75"/>
  <c r="U15" i="75"/>
  <c r="AE37" i="75"/>
  <c r="AD37" i="75"/>
  <c r="U37" i="75"/>
  <c r="AH37" i="75"/>
  <c r="AI37" i="75" s="1"/>
  <c r="AE41" i="75"/>
  <c r="AD41" i="75"/>
  <c r="U41" i="75"/>
  <c r="AH41" i="75"/>
  <c r="AI41" i="75" s="1"/>
  <c r="AE45" i="75"/>
  <c r="AD45" i="75"/>
  <c r="U45" i="75"/>
  <c r="AH45" i="75"/>
  <c r="AI45" i="75" s="1"/>
  <c r="AE67" i="75"/>
  <c r="AH67" i="75"/>
  <c r="AI67" i="75" s="1"/>
  <c r="U67" i="75"/>
  <c r="AH13" i="49"/>
  <c r="AI13" i="49" s="1"/>
  <c r="AD13" i="49"/>
  <c r="AH7" i="55"/>
  <c r="AI7" i="55" s="1"/>
  <c r="AD7" i="55"/>
  <c r="AH16" i="75"/>
  <c r="AI16" i="75" s="1"/>
  <c r="AL16" i="75" s="1"/>
  <c r="AH17" i="75"/>
  <c r="AI17" i="75" s="1"/>
  <c r="AJ17" i="75" s="1"/>
  <c r="S15" i="67"/>
  <c r="AH23" i="75"/>
  <c r="AI23" i="75" s="1"/>
  <c r="AH27" i="75"/>
  <c r="AI27" i="75" s="1"/>
  <c r="AJ27" i="75" s="1"/>
  <c r="AJ30" i="75"/>
  <c r="AH31" i="75"/>
  <c r="AI31" i="75" s="1"/>
  <c r="AH35" i="75"/>
  <c r="AI35" i="75" s="1"/>
  <c r="AH40" i="75"/>
  <c r="AI40" i="75" s="1"/>
  <c r="AH44" i="75"/>
  <c r="AI44" i="75" s="1"/>
  <c r="AH48" i="75"/>
  <c r="AI48" i="75" s="1"/>
  <c r="AH49" i="75"/>
  <c r="AI49" i="75" s="1"/>
  <c r="AD53" i="75"/>
  <c r="AD9" i="50"/>
  <c r="AH9" i="50"/>
  <c r="AI9" i="50" s="1"/>
  <c r="AD24" i="50"/>
  <c r="AN24" i="50" s="1"/>
  <c r="AH24" i="50"/>
  <c r="AI24" i="50" s="1"/>
  <c r="AH18" i="52"/>
  <c r="AI18" i="52" s="1"/>
  <c r="AD18" i="52"/>
  <c r="AN18" i="52" s="1"/>
  <c r="AD31" i="53"/>
  <c r="AH31" i="53"/>
  <c r="AI31" i="53" s="1"/>
  <c r="AH8" i="73"/>
  <c r="AI8" i="73" s="1"/>
  <c r="AM8" i="73"/>
  <c r="AD23" i="73"/>
  <c r="AH23" i="73"/>
  <c r="AI23" i="73" s="1"/>
  <c r="AD22" i="54"/>
  <c r="AH22" i="54"/>
  <c r="AI22" i="54" s="1"/>
  <c r="AD17" i="56"/>
  <c r="AH17" i="56"/>
  <c r="AI17" i="56" s="1"/>
  <c r="AD21" i="59"/>
  <c r="AN21" i="59" s="1"/>
  <c r="AH21" i="59"/>
  <c r="AI21" i="59" s="1"/>
  <c r="AH22" i="41"/>
  <c r="AI22" i="41" s="1"/>
  <c r="AH13" i="42"/>
  <c r="AI13" i="42" s="1"/>
  <c r="AH14" i="42"/>
  <c r="AI14" i="42" s="1"/>
  <c r="AL24" i="42"/>
  <c r="AE10" i="43"/>
  <c r="AH11" i="43"/>
  <c r="AI11" i="43" s="1"/>
  <c r="AH81" i="46"/>
  <c r="AI81" i="46" s="1"/>
  <c r="AL10" i="47"/>
  <c r="AN11" i="47"/>
  <c r="AL58" i="47"/>
  <c r="AJ67" i="47"/>
  <c r="AJ11" i="75"/>
  <c r="U16" i="75"/>
  <c r="AD16" i="75"/>
  <c r="U17" i="75"/>
  <c r="AD17" i="75"/>
  <c r="W19" i="75"/>
  <c r="W20" i="75"/>
  <c r="W21" i="75"/>
  <c r="U23" i="75"/>
  <c r="AD23" i="75"/>
  <c r="W25" i="75"/>
  <c r="U27" i="75"/>
  <c r="AD27" i="75"/>
  <c r="AN27" i="75" s="1"/>
  <c r="W29" i="75"/>
  <c r="U31" i="75"/>
  <c r="AD31" i="75"/>
  <c r="W33" i="75"/>
  <c r="U35" i="75"/>
  <c r="AD35" i="75"/>
  <c r="W38" i="75"/>
  <c r="U40" i="75"/>
  <c r="AD40" i="75"/>
  <c r="W42" i="75"/>
  <c r="U44" i="75"/>
  <c r="AD44" i="75"/>
  <c r="AN44" i="75" s="1"/>
  <c r="W46" i="75"/>
  <c r="U48" i="75"/>
  <c r="AD48" i="75"/>
  <c r="U49" i="75"/>
  <c r="AD49" i="75"/>
  <c r="W51" i="75"/>
  <c r="W52" i="75"/>
  <c r="AH52" i="75"/>
  <c r="AI52" i="75" s="1"/>
  <c r="U53" i="75"/>
  <c r="W54" i="75"/>
  <c r="AH55" i="75"/>
  <c r="AI55" i="75" s="1"/>
  <c r="U56" i="75"/>
  <c r="AE65" i="75"/>
  <c r="AD65" i="75"/>
  <c r="AD66" i="75"/>
  <c r="AH9" i="49"/>
  <c r="AI9" i="49" s="1"/>
  <c r="AD9" i="49"/>
  <c r="AN9" i="49" s="1"/>
  <c r="AD11" i="49"/>
  <c r="AD22" i="49"/>
  <c r="AH22" i="49"/>
  <c r="AI22" i="49" s="1"/>
  <c r="AH22" i="50"/>
  <c r="AI22" i="50" s="1"/>
  <c r="AD22" i="50"/>
  <c r="AD47" i="53"/>
  <c r="AH47" i="53"/>
  <c r="AI47" i="53" s="1"/>
  <c r="AD55" i="53"/>
  <c r="AH55" i="53"/>
  <c r="AI55" i="53" s="1"/>
  <c r="AD14" i="71"/>
  <c r="AH14" i="71"/>
  <c r="AI14" i="71" s="1"/>
  <c r="AH24" i="71"/>
  <c r="AI24" i="71" s="1"/>
  <c r="AL24" i="71" s="1"/>
  <c r="AD24" i="71"/>
  <c r="W22" i="73"/>
  <c r="Q5" i="73"/>
  <c r="AD20" i="73"/>
  <c r="AH20" i="73"/>
  <c r="AI20" i="73" s="1"/>
  <c r="AH14" i="58"/>
  <c r="AI14" i="58" s="1"/>
  <c r="AM14" i="58"/>
  <c r="AJ35" i="39"/>
  <c r="AM9" i="44"/>
  <c r="AJ16" i="45"/>
  <c r="AE61" i="46"/>
  <c r="AL76" i="46"/>
  <c r="AH80" i="46"/>
  <c r="AI80" i="46" s="1"/>
  <c r="AL45" i="47"/>
  <c r="U5" i="75"/>
  <c r="A16" i="75" s="1"/>
  <c r="F15" i="67" s="1"/>
  <c r="U8" i="75"/>
  <c r="W67" i="75"/>
  <c r="W66" i="75"/>
  <c r="U64" i="75"/>
  <c r="U63" i="75"/>
  <c r="W61" i="75"/>
  <c r="W59" i="75"/>
  <c r="U57" i="75"/>
  <c r="W55" i="75"/>
  <c r="W53" i="75"/>
  <c r="U65" i="75"/>
  <c r="W62" i="75"/>
  <c r="W10" i="75"/>
  <c r="W12" i="75"/>
  <c r="W14" i="75"/>
  <c r="W15" i="75"/>
  <c r="W18" i="75"/>
  <c r="U22" i="75"/>
  <c r="W24" i="75"/>
  <c r="U26" i="75"/>
  <c r="AN26" i="75"/>
  <c r="W28" i="75"/>
  <c r="U30" i="75"/>
  <c r="W32" i="75"/>
  <c r="U34" i="75"/>
  <c r="W36" i="75"/>
  <c r="W37" i="75"/>
  <c r="U39" i="75"/>
  <c r="W41" i="75"/>
  <c r="U43" i="75"/>
  <c r="AN43" i="75"/>
  <c r="W45" i="75"/>
  <c r="U47" i="75"/>
  <c r="W50" i="75"/>
  <c r="AH51" i="75"/>
  <c r="AI51" i="75" s="1"/>
  <c r="AL51" i="75" s="1"/>
  <c r="AD51" i="75"/>
  <c r="AE57" i="75"/>
  <c r="W58" i="75"/>
  <c r="U59" i="75"/>
  <c r="W60" i="75"/>
  <c r="AL60" i="75"/>
  <c r="U66" i="75"/>
  <c r="AE11" i="49"/>
  <c r="AD19" i="49"/>
  <c r="AH19" i="49"/>
  <c r="AI19" i="49" s="1"/>
  <c r="AD15" i="50"/>
  <c r="AH15" i="50"/>
  <c r="AI15" i="50" s="1"/>
  <c r="AD13" i="52"/>
  <c r="AH13" i="52"/>
  <c r="AI13" i="52" s="1"/>
  <c r="AH23" i="52"/>
  <c r="AI23" i="52" s="1"/>
  <c r="AD23" i="52"/>
  <c r="AL23" i="52"/>
  <c r="AD21" i="71"/>
  <c r="AH21" i="71"/>
  <c r="AI21" i="71" s="1"/>
  <c r="AD17" i="73"/>
  <c r="AH17" i="73"/>
  <c r="AI17" i="73" s="1"/>
  <c r="AD18" i="54"/>
  <c r="AH18" i="54"/>
  <c r="AI18" i="54" s="1"/>
  <c r="AD17" i="55"/>
  <c r="AH17" i="55"/>
  <c r="AI17" i="55" s="1"/>
  <c r="AD13" i="56"/>
  <c r="AH13" i="56"/>
  <c r="AI13" i="56" s="1"/>
  <c r="AE23" i="58"/>
  <c r="AM23" i="58"/>
  <c r="AD17" i="59"/>
  <c r="AH17" i="59"/>
  <c r="AI17" i="59" s="1"/>
  <c r="AE20" i="49"/>
  <c r="AE23" i="49"/>
  <c r="AN23" i="49" s="1"/>
  <c r="U15" i="50"/>
  <c r="AE12" i="50"/>
  <c r="AE16" i="50"/>
  <c r="AE19" i="50"/>
  <c r="AL13" i="52"/>
  <c r="AN14" i="52"/>
  <c r="AE16" i="52"/>
  <c r="AE21" i="52"/>
  <c r="AE32" i="53"/>
  <c r="AE35" i="53"/>
  <c r="AE38" i="53"/>
  <c r="AE41" i="53"/>
  <c r="AE45" i="53"/>
  <c r="AE48" i="53"/>
  <c r="AE52" i="53"/>
  <c r="AE12" i="71"/>
  <c r="AL14" i="71"/>
  <c r="AE15" i="71"/>
  <c r="AE22" i="71"/>
  <c r="AN9" i="73"/>
  <c r="AE10" i="73"/>
  <c r="AE14" i="73"/>
  <c r="AE12" i="54"/>
  <c r="AN12" i="54" s="1"/>
  <c r="AE15" i="54"/>
  <c r="AE19" i="54"/>
  <c r="AE9" i="55"/>
  <c r="AE18" i="55"/>
  <c r="AE21" i="55"/>
  <c r="AE24" i="55"/>
  <c r="A14" i="56"/>
  <c r="K29" i="67" s="1"/>
  <c r="AE11" i="56"/>
  <c r="AN11" i="56" s="1"/>
  <c r="AE14" i="56"/>
  <c r="AE22" i="56"/>
  <c r="AH18" i="58"/>
  <c r="AI18" i="58" s="1"/>
  <c r="AE18" i="59"/>
  <c r="AL21" i="59"/>
  <c r="AE22" i="59"/>
  <c r="AD24" i="59"/>
  <c r="AH24" i="59"/>
  <c r="AI24" i="59" s="1"/>
  <c r="AE15" i="61"/>
  <c r="AD15" i="61"/>
  <c r="AH15" i="61"/>
  <c r="AI15" i="61" s="1"/>
  <c r="A14" i="62"/>
  <c r="AE24" i="62"/>
  <c r="AH24" i="62"/>
  <c r="AI24" i="62" s="1"/>
  <c r="AD24" i="62"/>
  <c r="AL24" i="62"/>
  <c r="AE17" i="63"/>
  <c r="AD17" i="63"/>
  <c r="AH17" i="63"/>
  <c r="AI17" i="63" s="1"/>
  <c r="AE17" i="64"/>
  <c r="AD17" i="64"/>
  <c r="AH17" i="64"/>
  <c r="AI17" i="64" s="1"/>
  <c r="AH63" i="75"/>
  <c r="AI63" i="75" s="1"/>
  <c r="AH64" i="75"/>
  <c r="AI64" i="75" s="1"/>
  <c r="AD11" i="50"/>
  <c r="AL12" i="50"/>
  <c r="AD14" i="50"/>
  <c r="AD18" i="50"/>
  <c r="AJ19" i="50"/>
  <c r="AD21" i="50"/>
  <c r="AL11" i="52"/>
  <c r="AN15" i="52"/>
  <c r="AN20" i="52"/>
  <c r="AJ34" i="53"/>
  <c r="AL52" i="53"/>
  <c r="AN9" i="71"/>
  <c r="AN11" i="73"/>
  <c r="A14" i="54"/>
  <c r="K27" i="67" s="1"/>
  <c r="AH6" i="54"/>
  <c r="AI6" i="54" s="1"/>
  <c r="AM5" i="58"/>
  <c r="AM10" i="58"/>
  <c r="AE23" i="59"/>
  <c r="AD23" i="59"/>
  <c r="AH23" i="59"/>
  <c r="AI23" i="59" s="1"/>
  <c r="A14" i="61"/>
  <c r="K36" i="67" s="1"/>
  <c r="K38" i="67" s="1"/>
  <c r="W24" i="61"/>
  <c r="U22" i="61"/>
  <c r="W20" i="61"/>
  <c r="U18" i="61"/>
  <c r="W16" i="61"/>
  <c r="W15" i="61"/>
  <c r="W14" i="61"/>
  <c r="W13" i="61"/>
  <c r="W9" i="61"/>
  <c r="U8" i="61"/>
  <c r="U5" i="61"/>
  <c r="A16" i="61" s="1"/>
  <c r="U23" i="61"/>
  <c r="W21" i="61"/>
  <c r="U19" i="61"/>
  <c r="W17" i="61"/>
  <c r="U12" i="61"/>
  <c r="U11" i="61"/>
  <c r="U10" i="61"/>
  <c r="W7" i="61"/>
  <c r="U6" i="61"/>
  <c r="U24" i="61"/>
  <c r="W22" i="61"/>
  <c r="U20" i="61"/>
  <c r="W18" i="61"/>
  <c r="U16" i="61"/>
  <c r="U15" i="61"/>
  <c r="U14" i="61"/>
  <c r="U13" i="61"/>
  <c r="U9" i="61"/>
  <c r="W8" i="61"/>
  <c r="W5" i="61"/>
  <c r="W11" i="61"/>
  <c r="AE14" i="61"/>
  <c r="AD14" i="61"/>
  <c r="AN14" i="61" s="1"/>
  <c r="AH14" i="61"/>
  <c r="AI14" i="61" s="1"/>
  <c r="AE24" i="61"/>
  <c r="AD24" i="61"/>
  <c r="AH24" i="61"/>
  <c r="AI24" i="61" s="1"/>
  <c r="AH5" i="62"/>
  <c r="AI5" i="62" s="1"/>
  <c r="AD5" i="62"/>
  <c r="AN5" i="62" s="1"/>
  <c r="U5" i="62"/>
  <c r="A16" i="62" s="1"/>
  <c r="AH8" i="62"/>
  <c r="AI8" i="62" s="1"/>
  <c r="AD8" i="62"/>
  <c r="U8" i="62"/>
  <c r="A14" i="49"/>
  <c r="K17" i="67" s="1"/>
  <c r="AL13" i="50"/>
  <c r="AM5" i="52"/>
  <c r="S20" i="67" s="1"/>
  <c r="AH10" i="53"/>
  <c r="AI10" i="53" s="1"/>
  <c r="AM5" i="71"/>
  <c r="AM7" i="73"/>
  <c r="AL9" i="73"/>
  <c r="AL15" i="55"/>
  <c r="AM22" i="58"/>
  <c r="AE9" i="61"/>
  <c r="AH9" i="61"/>
  <c r="AI9" i="61" s="1"/>
  <c r="AD9" i="61"/>
  <c r="AE13" i="61"/>
  <c r="AD13" i="61"/>
  <c r="AH13" i="61"/>
  <c r="AI13" i="61" s="1"/>
  <c r="AE20" i="61"/>
  <c r="AD20" i="61"/>
  <c r="AH20" i="61"/>
  <c r="AI20" i="61" s="1"/>
  <c r="U21" i="61"/>
  <c r="W23" i="61"/>
  <c r="AE9" i="63"/>
  <c r="AD9" i="63"/>
  <c r="U9" i="63"/>
  <c r="AE21" i="63"/>
  <c r="AD21" i="63"/>
  <c r="AH21" i="63"/>
  <c r="AI21" i="63" s="1"/>
  <c r="AN21" i="64"/>
  <c r="AH5" i="61"/>
  <c r="AI5" i="61" s="1"/>
  <c r="AH8" i="61"/>
  <c r="AI8" i="61" s="1"/>
  <c r="AE17" i="61"/>
  <c r="AN17" i="61" s="1"/>
  <c r="AE21" i="61"/>
  <c r="W10" i="62"/>
  <c r="W11" i="62"/>
  <c r="W18" i="62"/>
  <c r="W19" i="62"/>
  <c r="W20" i="62"/>
  <c r="AH23" i="62"/>
  <c r="AI23" i="62" s="1"/>
  <c r="U24" i="62"/>
  <c r="AH8" i="63"/>
  <c r="AI8" i="63" s="1"/>
  <c r="U10" i="63"/>
  <c r="AE11" i="63"/>
  <c r="AE12" i="63"/>
  <c r="AN12" i="63" s="1"/>
  <c r="W13" i="63"/>
  <c r="W14" i="63"/>
  <c r="AH15" i="63"/>
  <c r="AI15" i="63" s="1"/>
  <c r="AH16" i="63"/>
  <c r="AI16" i="63" s="1"/>
  <c r="U17" i="63"/>
  <c r="AE18" i="63"/>
  <c r="W19" i="63"/>
  <c r="AH20" i="63"/>
  <c r="AI20" i="63" s="1"/>
  <c r="U21" i="63"/>
  <c r="W23" i="63"/>
  <c r="AH24" i="63"/>
  <c r="AI24" i="63" s="1"/>
  <c r="AL24" i="63" s="1"/>
  <c r="AE9" i="64"/>
  <c r="AE10" i="64"/>
  <c r="W11" i="64"/>
  <c r="W12" i="64"/>
  <c r="AH13" i="64"/>
  <c r="AI13" i="64" s="1"/>
  <c r="AH16" i="64"/>
  <c r="AI16" i="64" s="1"/>
  <c r="U17" i="64"/>
  <c r="W19" i="64"/>
  <c r="W20" i="64"/>
  <c r="AN22" i="64"/>
  <c r="W23" i="64"/>
  <c r="AL23" i="64"/>
  <c r="AH24" i="64"/>
  <c r="AI24" i="64" s="1"/>
  <c r="AN10" i="61"/>
  <c r="AH18" i="61"/>
  <c r="AI18" i="61" s="1"/>
  <c r="S36" i="67"/>
  <c r="AH22" i="61"/>
  <c r="AI22" i="61" s="1"/>
  <c r="AH9" i="62"/>
  <c r="AI9" i="62" s="1"/>
  <c r="AH10" i="62"/>
  <c r="AI10" i="62" s="1"/>
  <c r="AH11" i="62"/>
  <c r="AI11" i="62" s="1"/>
  <c r="W13" i="62"/>
  <c r="W14" i="62"/>
  <c r="W15" i="62"/>
  <c r="W16" i="62"/>
  <c r="W17" i="62"/>
  <c r="AL18" i="62"/>
  <c r="AH20" i="62"/>
  <c r="AI20" i="62" s="1"/>
  <c r="U21" i="62"/>
  <c r="U22" i="62"/>
  <c r="U23" i="62"/>
  <c r="AH13" i="63"/>
  <c r="AI13" i="63" s="1"/>
  <c r="AH14" i="63"/>
  <c r="AI14" i="63" s="1"/>
  <c r="U15" i="63"/>
  <c r="U16" i="63"/>
  <c r="W18" i="63"/>
  <c r="AL18" i="63"/>
  <c r="AH19" i="63"/>
  <c r="AI19" i="63" s="1"/>
  <c r="U20" i="63"/>
  <c r="AN20" i="63"/>
  <c r="W22" i="63"/>
  <c r="AH23" i="63"/>
  <c r="AI23" i="63" s="1"/>
  <c r="U24" i="63"/>
  <c r="S37" i="67"/>
  <c r="AL9" i="64"/>
  <c r="W10" i="64"/>
  <c r="U13" i="64"/>
  <c r="AD13" i="64"/>
  <c r="U14" i="64"/>
  <c r="AD14" i="64"/>
  <c r="AH14" i="64"/>
  <c r="AI14" i="64" s="1"/>
  <c r="U15" i="64"/>
  <c r="AD15" i="64"/>
  <c r="AH15" i="64"/>
  <c r="AI15" i="64" s="1"/>
  <c r="AL15" i="64" s="1"/>
  <c r="U16" i="64"/>
  <c r="AD16" i="64"/>
  <c r="W18" i="64"/>
  <c r="W21" i="64"/>
  <c r="W22" i="64"/>
  <c r="AJ22" i="64"/>
  <c r="U24" i="64"/>
  <c r="AD24" i="64"/>
  <c r="AM7" i="60"/>
  <c r="W8" i="62"/>
  <c r="U9" i="62"/>
  <c r="U10" i="62"/>
  <c r="U11" i="62"/>
  <c r="U18" i="62"/>
  <c r="AD18" i="62"/>
  <c r="U19" i="62"/>
  <c r="AD19" i="62"/>
  <c r="U20" i="62"/>
  <c r="U8" i="63"/>
  <c r="W10" i="63"/>
  <c r="U13" i="63"/>
  <c r="U14" i="63"/>
  <c r="W17" i="63"/>
  <c r="U19" i="63"/>
  <c r="W21" i="63"/>
  <c r="AL21" i="63"/>
  <c r="U11" i="64"/>
  <c r="U12" i="64"/>
  <c r="W17" i="64"/>
  <c r="AL17" i="64"/>
  <c r="U19" i="64"/>
  <c r="AD19" i="64"/>
  <c r="U20" i="64"/>
  <c r="AD20" i="64"/>
  <c r="AN20" i="64" s="1"/>
  <c r="AM6" i="40"/>
  <c r="AD21" i="39"/>
  <c r="AE21" i="39"/>
  <c r="AM37" i="66"/>
  <c r="AM39" i="66"/>
  <c r="N43" i="67"/>
  <c r="Q43" i="67" s="1"/>
  <c r="J38" i="67"/>
  <c r="T68" i="67"/>
  <c r="L11" i="2"/>
  <c r="X6" i="77"/>
  <c r="X5" i="77"/>
  <c r="AD11" i="33"/>
  <c r="AE11" i="33"/>
  <c r="AM8" i="58"/>
  <c r="W5" i="58"/>
  <c r="H32" i="67"/>
  <c r="K32" i="2" s="1"/>
  <c r="AM7" i="58"/>
  <c r="AM18" i="58"/>
  <c r="AM24" i="30"/>
  <c r="AM33" i="20"/>
  <c r="AM51" i="20"/>
  <c r="AM13" i="20"/>
  <c r="W6" i="50"/>
  <c r="AM13" i="12"/>
  <c r="AM15" i="12"/>
  <c r="AM15" i="39"/>
  <c r="AM20" i="39"/>
  <c r="AE20" i="39"/>
  <c r="AN20" i="39" s="1"/>
  <c r="AH17" i="39"/>
  <c r="AI17" i="39" s="1"/>
  <c r="AJ17" i="39" s="1"/>
  <c r="AM34" i="5"/>
  <c r="AM18" i="5"/>
  <c r="AM40" i="5"/>
  <c r="AM47" i="5"/>
  <c r="AM31" i="5"/>
  <c r="AM5" i="5"/>
  <c r="AM10" i="5"/>
  <c r="AM46" i="5"/>
  <c r="AM21" i="5"/>
  <c r="AM39" i="5"/>
  <c r="AM18" i="66"/>
  <c r="AM20" i="66"/>
  <c r="AM14" i="66"/>
  <c r="AM11" i="66"/>
  <c r="AM21" i="66"/>
  <c r="AM7" i="44"/>
  <c r="AM5" i="44"/>
  <c r="AM9" i="13"/>
  <c r="AM8" i="60"/>
  <c r="AD131" i="15"/>
  <c r="AH214" i="15"/>
  <c r="AI214" i="15" s="1"/>
  <c r="AD276" i="15"/>
  <c r="AH341" i="15"/>
  <c r="AI341" i="15" s="1"/>
  <c r="AH369" i="15"/>
  <c r="AI369" i="15" s="1"/>
  <c r="AD416" i="15"/>
  <c r="AE419" i="15"/>
  <c r="AD444" i="15"/>
  <c r="AD472" i="15"/>
  <c r="AD500" i="15"/>
  <c r="AD230" i="15"/>
  <c r="AE233" i="15"/>
  <c r="AE276" i="15"/>
  <c r="AH282" i="15"/>
  <c r="AI282" i="15" s="1"/>
  <c r="AN357" i="15"/>
  <c r="AD385" i="15"/>
  <c r="AE388" i="15"/>
  <c r="AH394" i="15"/>
  <c r="AI394" i="15" s="1"/>
  <c r="AD413" i="15"/>
  <c r="AE416" i="15"/>
  <c r="AD441" i="15"/>
  <c r="AE444" i="15"/>
  <c r="AD469" i="15"/>
  <c r="AE472" i="15"/>
  <c r="AD497" i="15"/>
  <c r="AE500" i="15"/>
  <c r="AM30" i="15"/>
  <c r="AD199" i="15"/>
  <c r="AL205" i="15"/>
  <c r="AD227" i="15"/>
  <c r="AE230" i="15"/>
  <c r="AD270" i="15"/>
  <c r="AD298" i="15"/>
  <c r="AD326" i="15"/>
  <c r="AD354" i="15"/>
  <c r="AD382" i="15"/>
  <c r="AD410" i="15"/>
  <c r="AD438" i="15"/>
  <c r="AE441" i="15"/>
  <c r="AD466" i="15"/>
  <c r="AE469" i="15"/>
  <c r="AD494" i="15"/>
  <c r="AE497" i="15"/>
  <c r="AM25" i="15"/>
  <c r="AD149" i="15"/>
  <c r="AD196" i="15"/>
  <c r="AE199" i="15"/>
  <c r="AD224" i="15"/>
  <c r="AE227" i="15"/>
  <c r="AD267" i="15"/>
  <c r="AE270" i="15"/>
  <c r="AD295" i="15"/>
  <c r="AE298" i="15"/>
  <c r="AE326" i="15"/>
  <c r="AD351" i="15"/>
  <c r="AE354" i="15"/>
  <c r="AN354" i="15" s="1"/>
  <c r="AE382" i="15"/>
  <c r="AD407" i="15"/>
  <c r="AE410" i="15"/>
  <c r="AD435" i="15"/>
  <c r="AE438" i="15"/>
  <c r="AD463" i="15"/>
  <c r="AE466" i="15"/>
  <c r="AD491" i="15"/>
  <c r="AE494" i="15"/>
  <c r="AD221" i="15"/>
  <c r="AE224" i="15"/>
  <c r="AE295" i="15"/>
  <c r="AD320" i="15"/>
  <c r="AE323" i="15"/>
  <c r="AE351" i="15"/>
  <c r="AE435" i="15"/>
  <c r="AE463" i="15"/>
  <c r="AD488" i="15"/>
  <c r="AE491" i="15"/>
  <c r="AD190" i="15"/>
  <c r="AL196" i="15"/>
  <c r="AJ224" i="15"/>
  <c r="AD289" i="15"/>
  <c r="AL295" i="15"/>
  <c r="AD317" i="15"/>
  <c r="AE320" i="15"/>
  <c r="AE348" i="15"/>
  <c r="AD457" i="15"/>
  <c r="AN457" i="15" s="1"/>
  <c r="AD513" i="15"/>
  <c r="AE153" i="15"/>
  <c r="AD215" i="15"/>
  <c r="AE218" i="15"/>
  <c r="AE289" i="15"/>
  <c r="AD314" i="15"/>
  <c r="AE317" i="15"/>
  <c r="AD426" i="15"/>
  <c r="AD184" i="15"/>
  <c r="AD212" i="15"/>
  <c r="AD311" i="15"/>
  <c r="AD423" i="15"/>
  <c r="AE184" i="15"/>
  <c r="AE212" i="15"/>
  <c r="AL215" i="15"/>
  <c r="AE367" i="15"/>
  <c r="AM69" i="15"/>
  <c r="AD361" i="15"/>
  <c r="AD358" i="15"/>
  <c r="AE361" i="15"/>
  <c r="AD470" i="15"/>
  <c r="AD498" i="15"/>
  <c r="AD228" i="15"/>
  <c r="AE231" i="15"/>
  <c r="AD439" i="15"/>
  <c r="AD467" i="15"/>
  <c r="AE470" i="15"/>
  <c r="AD495" i="15"/>
  <c r="AE498" i="15"/>
  <c r="AD197" i="15"/>
  <c r="AD225" i="15"/>
  <c r="AE228" i="15"/>
  <c r="AD352" i="15"/>
  <c r="AE355" i="15"/>
  <c r="AD436" i="15"/>
  <c r="AE439" i="15"/>
  <c r="AD464" i="15"/>
  <c r="AE467" i="15"/>
  <c r="AD492" i="15"/>
  <c r="AE495" i="15"/>
  <c r="AE124" i="15"/>
  <c r="AH137" i="15"/>
  <c r="AI137" i="15" s="1"/>
  <c r="AD194" i="15"/>
  <c r="AE197" i="15"/>
  <c r="AD222" i="15"/>
  <c r="AE225" i="15"/>
  <c r="AE268" i="15"/>
  <c r="AE436" i="15"/>
  <c r="AL439" i="15"/>
  <c r="AD461" i="15"/>
  <c r="AE464" i="15"/>
  <c r="AD489" i="15"/>
  <c r="AE492" i="15"/>
  <c r="AE172" i="15"/>
  <c r="AD191" i="15"/>
  <c r="AE194" i="15"/>
  <c r="AN194" i="15" s="1"/>
  <c r="AD219" i="15"/>
  <c r="AE222" i="15"/>
  <c r="AD374" i="15"/>
  <c r="AD402" i="15"/>
  <c r="AE405" i="15"/>
  <c r="AD458" i="15"/>
  <c r="AL492" i="15"/>
  <c r="AD514" i="15"/>
  <c r="AE133" i="15"/>
  <c r="AD168" i="15"/>
  <c r="AD216" i="15"/>
  <c r="AE219" i="15"/>
  <c r="AD315" i="15"/>
  <c r="AD371" i="15"/>
  <c r="AE374" i="15"/>
  <c r="AD399" i="15"/>
  <c r="AE402" i="15"/>
  <c r="AL433" i="15"/>
  <c r="AH172" i="15"/>
  <c r="AI172" i="15" s="1"/>
  <c r="AD185" i="15"/>
  <c r="AE188" i="15"/>
  <c r="AD213" i="15"/>
  <c r="AE216" i="15"/>
  <c r="AD284" i="15"/>
  <c r="AE287" i="15"/>
  <c r="AD312" i="15"/>
  <c r="AE315" i="15"/>
  <c r="AD340" i="15"/>
  <c r="AD368" i="15"/>
  <c r="AE371" i="15"/>
  <c r="AD396" i="15"/>
  <c r="AE399" i="15"/>
  <c r="AH96" i="15"/>
  <c r="AI96" i="15" s="1"/>
  <c r="AH133" i="15"/>
  <c r="AI133" i="15" s="1"/>
  <c r="AE151" i="15"/>
  <c r="AH168" i="15"/>
  <c r="AI168" i="15" s="1"/>
  <c r="AD182" i="15"/>
  <c r="AD210" i="15"/>
  <c r="AL256" i="15"/>
  <c r="AD281" i="15"/>
  <c r="AE284" i="15"/>
  <c r="AD337" i="15"/>
  <c r="AE340" i="15"/>
  <c r="AD365" i="15"/>
  <c r="AE368" i="15"/>
  <c r="AE396" i="15"/>
  <c r="AM44" i="15"/>
  <c r="AD207" i="15"/>
  <c r="AE210" i="15"/>
  <c r="AD278" i="15"/>
  <c r="AE281" i="15"/>
  <c r="AD306" i="15"/>
  <c r="AE309" i="15"/>
  <c r="AH151" i="15"/>
  <c r="AI151" i="15" s="1"/>
  <c r="AE207" i="15"/>
  <c r="AN207" i="15" s="1"/>
  <c r="AD232" i="15"/>
  <c r="AE235" i="15"/>
  <c r="AD359" i="15"/>
  <c r="AE362" i="15"/>
  <c r="AN362" i="15" s="1"/>
  <c r="AD443" i="15"/>
  <c r="AD471" i="15"/>
  <c r="AD499" i="15"/>
  <c r="AM71" i="15"/>
  <c r="AE125" i="15"/>
  <c r="AE176" i="15"/>
  <c r="AD201" i="15"/>
  <c r="AD229" i="15"/>
  <c r="AE232" i="15"/>
  <c r="AD272" i="15"/>
  <c r="AE275" i="15"/>
  <c r="AD300" i="15"/>
  <c r="AE303" i="15"/>
  <c r="AD328" i="15"/>
  <c r="AE331" i="15"/>
  <c r="AD356" i="15"/>
  <c r="AE359" i="15"/>
  <c r="AD412" i="15"/>
  <c r="AE415" i="15"/>
  <c r="AD440" i="15"/>
  <c r="AE443" i="15"/>
  <c r="AD468" i="15"/>
  <c r="AE471" i="15"/>
  <c r="AL474" i="15"/>
  <c r="AD496" i="15"/>
  <c r="AE499" i="15"/>
  <c r="AM50" i="15"/>
  <c r="AE143" i="15"/>
  <c r="AH155" i="15"/>
  <c r="AI155" i="15" s="1"/>
  <c r="AE201" i="15"/>
  <c r="AD226" i="15"/>
  <c r="AE229" i="15"/>
  <c r="AD269" i="15"/>
  <c r="AE272" i="15"/>
  <c r="AD297" i="15"/>
  <c r="AE300" i="15"/>
  <c r="AD325" i="15"/>
  <c r="AE328" i="15"/>
  <c r="AD353" i="15"/>
  <c r="AD409" i="15"/>
  <c r="AE412" i="15"/>
  <c r="AD437" i="15"/>
  <c r="AE440" i="15"/>
  <c r="AJ443" i="15"/>
  <c r="AD465" i="15"/>
  <c r="AE468" i="15"/>
  <c r="AD493" i="15"/>
  <c r="AE496" i="15"/>
  <c r="AJ499" i="15"/>
  <c r="AE121" i="15"/>
  <c r="AH125" i="15"/>
  <c r="AI125" i="15" s="1"/>
  <c r="AD223" i="15"/>
  <c r="AE226" i="15"/>
  <c r="AD266" i="15"/>
  <c r="AE269" i="15"/>
  <c r="AD294" i="15"/>
  <c r="AE297" i="15"/>
  <c r="AD322" i="15"/>
  <c r="AE325" i="15"/>
  <c r="AD350" i="15"/>
  <c r="AE353" i="15"/>
  <c r="AD406" i="15"/>
  <c r="AE409" i="15"/>
  <c r="AD434" i="15"/>
  <c r="AE437" i="15"/>
  <c r="AD462" i="15"/>
  <c r="AE465" i="15"/>
  <c r="AD490" i="15"/>
  <c r="AE493" i="15"/>
  <c r="AE97" i="15"/>
  <c r="AH143" i="15"/>
  <c r="AI143" i="15" s="1"/>
  <c r="AE160" i="15"/>
  <c r="AH173" i="15"/>
  <c r="AI173" i="15" s="1"/>
  <c r="AD192" i="15"/>
  <c r="AE195" i="15"/>
  <c r="AD220" i="15"/>
  <c r="AE223" i="15"/>
  <c r="AE266" i="15"/>
  <c r="AD291" i="15"/>
  <c r="AE294" i="15"/>
  <c r="AN294" i="15" s="1"/>
  <c r="AE322" i="15"/>
  <c r="AD347" i="15"/>
  <c r="AE350" i="15"/>
  <c r="AD403" i="15"/>
  <c r="AD459" i="15"/>
  <c r="AD487" i="15"/>
  <c r="AD515" i="15"/>
  <c r="AM61" i="15"/>
  <c r="AD139" i="15"/>
  <c r="AE148" i="15"/>
  <c r="AE220" i="15"/>
  <c r="AE291" i="15"/>
  <c r="AE319" i="15"/>
  <c r="AD344" i="15"/>
  <c r="AD372" i="15"/>
  <c r="AE375" i="15"/>
  <c r="AE403" i="15"/>
  <c r="AE152" i="15"/>
  <c r="AH160" i="15"/>
  <c r="AI160" i="15" s="1"/>
  <c r="AD214" i="15"/>
  <c r="AL319" i="15"/>
  <c r="AD369" i="15"/>
  <c r="AL403" i="15"/>
  <c r="AL515" i="15"/>
  <c r="AM72" i="15"/>
  <c r="AD51" i="46"/>
  <c r="AD80" i="46"/>
  <c r="AH51" i="46"/>
  <c r="AI51" i="46" s="1"/>
  <c r="AM22" i="46"/>
  <c r="AM8" i="46"/>
  <c r="AD81" i="46"/>
  <c r="AD68" i="46"/>
  <c r="AD49" i="46"/>
  <c r="AE54" i="46"/>
  <c r="AH68" i="46"/>
  <c r="AI68" i="46" s="1"/>
  <c r="AM25" i="46"/>
  <c r="AD82" i="46"/>
  <c r="AM6" i="46"/>
  <c r="AE55" i="46"/>
  <c r="AE36" i="46"/>
  <c r="AD46" i="46"/>
  <c r="AE46" i="46"/>
  <c r="AN80" i="46"/>
  <c r="AN77" i="46"/>
  <c r="AM18" i="46"/>
  <c r="AM10" i="46"/>
  <c r="AM11" i="46"/>
  <c r="AL482" i="15"/>
  <c r="AL178" i="15"/>
  <c r="AL479" i="15"/>
  <c r="AL491" i="15"/>
  <c r="AL200" i="15"/>
  <c r="AJ255" i="15"/>
  <c r="AL270" i="15"/>
  <c r="AL415" i="15"/>
  <c r="AN425" i="15"/>
  <c r="AL183" i="15"/>
  <c r="AL189" i="15"/>
  <c r="AL484" i="15"/>
  <c r="AL202" i="15"/>
  <c r="AD16" i="40"/>
  <c r="AE19" i="6"/>
  <c r="AM15" i="6"/>
  <c r="AE16" i="40"/>
  <c r="AD17" i="40"/>
  <c r="AH17" i="40"/>
  <c r="AI17" i="40" s="1"/>
  <c r="U42" i="6"/>
  <c r="W48" i="6"/>
  <c r="U70" i="6"/>
  <c r="W76" i="6"/>
  <c r="U25" i="6"/>
  <c r="W31" i="6"/>
  <c r="U53" i="6"/>
  <c r="W59" i="6"/>
  <c r="U36" i="6"/>
  <c r="W42" i="6"/>
  <c r="U64" i="6"/>
  <c r="U34" i="6"/>
  <c r="W40" i="6"/>
  <c r="U62" i="6"/>
  <c r="W68" i="6"/>
  <c r="W25" i="6"/>
  <c r="W37" i="6"/>
  <c r="W44" i="6"/>
  <c r="U48" i="6"/>
  <c r="U67" i="6"/>
  <c r="W29" i="6"/>
  <c r="U40" i="6"/>
  <c r="U71" i="6"/>
  <c r="U63" i="6"/>
  <c r="W67" i="6"/>
  <c r="U75" i="6"/>
  <c r="U39" i="6"/>
  <c r="W43" i="6"/>
  <c r="U58" i="6"/>
  <c r="U66" i="6"/>
  <c r="W70" i="6"/>
  <c r="U74" i="6"/>
  <c r="U35" i="6"/>
  <c r="W58" i="6"/>
  <c r="U61" i="6"/>
  <c r="W62" i="6"/>
  <c r="W39" i="6"/>
  <c r="U50" i="6"/>
  <c r="W66" i="6"/>
  <c r="W74" i="6"/>
  <c r="U27" i="6"/>
  <c r="U69" i="6"/>
  <c r="W46" i="6"/>
  <c r="U73" i="6"/>
  <c r="U31" i="6"/>
  <c r="U54" i="6"/>
  <c r="W35" i="6"/>
  <c r="U46" i="6"/>
  <c r="W50" i="6"/>
  <c r="W54" i="6"/>
  <c r="W27" i="6"/>
  <c r="W61" i="6"/>
  <c r="U65" i="6"/>
  <c r="W73" i="6"/>
  <c r="U30" i="6"/>
  <c r="U38" i="6"/>
  <c r="U57" i="6"/>
  <c r="W34" i="6"/>
  <c r="W53" i="6"/>
  <c r="W65" i="6"/>
  <c r="W30" i="6"/>
  <c r="W38" i="6"/>
  <c r="U45" i="6"/>
  <c r="U49" i="6"/>
  <c r="U29" i="6"/>
  <c r="W33" i="6"/>
  <c r="U68" i="6"/>
  <c r="U52" i="6"/>
  <c r="W75" i="6"/>
  <c r="W52" i="6"/>
  <c r="U44" i="6"/>
  <c r="U56" i="6"/>
  <c r="W56" i="6"/>
  <c r="W72" i="6"/>
  <c r="U37" i="6"/>
  <c r="U60" i="6"/>
  <c r="W60" i="6"/>
  <c r="W32" i="6"/>
  <c r="W28" i="6"/>
  <c r="W64" i="6"/>
  <c r="U26" i="6"/>
  <c r="U32" i="6"/>
  <c r="U72" i="6"/>
  <c r="U28" i="6"/>
  <c r="W36" i="6"/>
  <c r="W26" i="6"/>
  <c r="U51" i="6"/>
  <c r="W45" i="6"/>
  <c r="U47" i="6"/>
  <c r="W49" i="6"/>
  <c r="W51" i="6"/>
  <c r="W57" i="6"/>
  <c r="U76" i="6"/>
  <c r="W47" i="6"/>
  <c r="U55" i="6"/>
  <c r="U59" i="6"/>
  <c r="W63" i="6"/>
  <c r="U41" i="6"/>
  <c r="U43" i="6"/>
  <c r="W55" i="6"/>
  <c r="W69" i="6"/>
  <c r="U33" i="6"/>
  <c r="W41" i="6"/>
  <c r="W71" i="6"/>
  <c r="AE21" i="6"/>
  <c r="AD18" i="6"/>
  <c r="AE18" i="6"/>
  <c r="AD22" i="6"/>
  <c r="AE22" i="6"/>
  <c r="AD23" i="6"/>
  <c r="AM11" i="6"/>
  <c r="AM16" i="6"/>
  <c r="AD20" i="6"/>
  <c r="AE23" i="6"/>
  <c r="AE20" i="6"/>
  <c r="AH20" i="6"/>
  <c r="AI20" i="6" s="1"/>
  <c r="AM17" i="6"/>
  <c r="AD24" i="6"/>
  <c r="AE24" i="6"/>
  <c r="AH20" i="39"/>
  <c r="AI20" i="39" s="1"/>
  <c r="AL20" i="39" s="1"/>
  <c r="AH14" i="39"/>
  <c r="AI14" i="39" s="1"/>
  <c r="AD18" i="39"/>
  <c r="AE18" i="39"/>
  <c r="AN18" i="39" s="1"/>
  <c r="AM14" i="39"/>
  <c r="AD19" i="39"/>
  <c r="AN19" i="39" s="1"/>
  <c r="AE19" i="39"/>
  <c r="AD17" i="39"/>
  <c r="AM15" i="5"/>
  <c r="AM20" i="5"/>
  <c r="AD42" i="5"/>
  <c r="AE42" i="5"/>
  <c r="AH42" i="5"/>
  <c r="AI42" i="5" s="1"/>
  <c r="AL42" i="5" s="1"/>
  <c r="AM27" i="5"/>
  <c r="AM17" i="5"/>
  <c r="AM48" i="5"/>
  <c r="U50" i="5"/>
  <c r="U70" i="5"/>
  <c r="W76" i="5"/>
  <c r="U98" i="5"/>
  <c r="W104" i="5"/>
  <c r="U126" i="5"/>
  <c r="W132" i="5"/>
  <c r="U154" i="5"/>
  <c r="W160" i="5"/>
  <c r="U182" i="5"/>
  <c r="W188" i="5"/>
  <c r="U53" i="5"/>
  <c r="W59" i="5"/>
  <c r="U81" i="5"/>
  <c r="W87" i="5"/>
  <c r="U109" i="5"/>
  <c r="W115" i="5"/>
  <c r="U137" i="5"/>
  <c r="W143" i="5"/>
  <c r="U165" i="5"/>
  <c r="W171" i="5"/>
  <c r="U64" i="5"/>
  <c r="W53" i="5"/>
  <c r="U75" i="5"/>
  <c r="W81" i="5"/>
  <c r="U103" i="5"/>
  <c r="W109" i="5"/>
  <c r="U131" i="5"/>
  <c r="W137" i="5"/>
  <c r="U159" i="5"/>
  <c r="W165" i="5"/>
  <c r="U187" i="5"/>
  <c r="U57" i="5"/>
  <c r="W63" i="5"/>
  <c r="U85" i="5"/>
  <c r="W91" i="5"/>
  <c r="U113" i="5"/>
  <c r="W119" i="5"/>
  <c r="U141" i="5"/>
  <c r="W147" i="5"/>
  <c r="U169" i="5"/>
  <c r="W175" i="5"/>
  <c r="U68" i="5"/>
  <c r="W74" i="5"/>
  <c r="U96" i="5"/>
  <c r="W102" i="5"/>
  <c r="U124" i="5"/>
  <c r="W130" i="5"/>
  <c r="U152" i="5"/>
  <c r="W158" i="5"/>
  <c r="U180" i="5"/>
  <c r="U56" i="5"/>
  <c r="W62" i="5"/>
  <c r="U84" i="5"/>
  <c r="W90" i="5"/>
  <c r="U112" i="5"/>
  <c r="W118" i="5"/>
  <c r="U140" i="5"/>
  <c r="W146" i="5"/>
  <c r="U168" i="5"/>
  <c r="W174" i="5"/>
  <c r="U67" i="5"/>
  <c r="W73" i="5"/>
  <c r="U95" i="5"/>
  <c r="W101" i="5"/>
  <c r="U123" i="5"/>
  <c r="W129" i="5"/>
  <c r="W83" i="5"/>
  <c r="W86" i="5"/>
  <c r="U89" i="5"/>
  <c r="U92" i="5"/>
  <c r="W111" i="5"/>
  <c r="W114" i="5"/>
  <c r="U117" i="5"/>
  <c r="U120" i="5"/>
  <c r="W139" i="5"/>
  <c r="W142" i="5"/>
  <c r="W185" i="5"/>
  <c r="U198" i="5"/>
  <c r="W204" i="5"/>
  <c r="U73" i="5"/>
  <c r="U101" i="5"/>
  <c r="U129" i="5"/>
  <c r="U145" i="5"/>
  <c r="U155" i="5"/>
  <c r="W178" i="5"/>
  <c r="W89" i="5"/>
  <c r="W92" i="5"/>
  <c r="W117" i="5"/>
  <c r="W120" i="5"/>
  <c r="W64" i="5"/>
  <c r="W67" i="5"/>
  <c r="W95" i="5"/>
  <c r="W123" i="5"/>
  <c r="W145" i="5"/>
  <c r="U148" i="5"/>
  <c r="W155" i="5"/>
  <c r="U158" i="5"/>
  <c r="W168" i="5"/>
  <c r="W85" i="5"/>
  <c r="W113" i="5"/>
  <c r="W55" i="5"/>
  <c r="U66" i="5"/>
  <c r="U72" i="5"/>
  <c r="W82" i="5"/>
  <c r="U91" i="5"/>
  <c r="U94" i="5"/>
  <c r="U100" i="5"/>
  <c r="W110" i="5"/>
  <c r="U119" i="5"/>
  <c r="U122" i="5"/>
  <c r="U128" i="5"/>
  <c r="W138" i="5"/>
  <c r="W66" i="5"/>
  <c r="W72" i="5"/>
  <c r="W94" i="5"/>
  <c r="W100" i="5"/>
  <c r="U63" i="5"/>
  <c r="U69" i="5"/>
  <c r="W75" i="5"/>
  <c r="U78" i="5"/>
  <c r="W88" i="5"/>
  <c r="U97" i="5"/>
  <c r="W103" i="5"/>
  <c r="U106" i="5"/>
  <c r="W116" i="5"/>
  <c r="U125" i="5"/>
  <c r="U160" i="5"/>
  <c r="W69" i="5"/>
  <c r="W78" i="5"/>
  <c r="W97" i="5"/>
  <c r="W152" i="5"/>
  <c r="U179" i="5"/>
  <c r="W192" i="5"/>
  <c r="U210" i="5"/>
  <c r="U215" i="5"/>
  <c r="U231" i="5"/>
  <c r="W237" i="5"/>
  <c r="U259" i="5"/>
  <c r="U196" i="5"/>
  <c r="W201" i="5"/>
  <c r="U220" i="5"/>
  <c r="U242" i="5"/>
  <c r="W248" i="5"/>
  <c r="U118" i="5"/>
  <c r="U144" i="5"/>
  <c r="U162" i="5"/>
  <c r="U176" i="5"/>
  <c r="W179" i="5"/>
  <c r="U185" i="5"/>
  <c r="U205" i="5"/>
  <c r="W210" i="5"/>
  <c r="W215" i="5"/>
  <c r="U225" i="5"/>
  <c r="W231" i="5"/>
  <c r="U77" i="5"/>
  <c r="U105" i="5"/>
  <c r="U116" i="5"/>
  <c r="W125" i="5"/>
  <c r="U149" i="5"/>
  <c r="U173" i="5"/>
  <c r="W196" i="5"/>
  <c r="W220" i="5"/>
  <c r="U236" i="5"/>
  <c r="W242" i="5"/>
  <c r="U87" i="5"/>
  <c r="W122" i="5"/>
  <c r="U178" i="5"/>
  <c r="U204" i="5"/>
  <c r="U83" i="5"/>
  <c r="W98" i="5"/>
  <c r="W156" i="5"/>
  <c r="W164" i="5"/>
  <c r="W167" i="5"/>
  <c r="U184" i="5"/>
  <c r="W195" i="5"/>
  <c r="U208" i="5"/>
  <c r="U102" i="5"/>
  <c r="U111" i="5"/>
  <c r="W131" i="5"/>
  <c r="U136" i="5"/>
  <c r="U143" i="5"/>
  <c r="U161" i="5"/>
  <c r="W184" i="5"/>
  <c r="U199" i="5"/>
  <c r="W208" i="5"/>
  <c r="U65" i="5"/>
  <c r="U76" i="5"/>
  <c r="U104" i="5"/>
  <c r="U175" i="5"/>
  <c r="W181" i="5"/>
  <c r="W187" i="5"/>
  <c r="U115" i="5"/>
  <c r="W124" i="5"/>
  <c r="W136" i="5"/>
  <c r="W148" i="5"/>
  <c r="W161" i="5"/>
  <c r="W58" i="5"/>
  <c r="W126" i="5"/>
  <c r="W140" i="5"/>
  <c r="W150" i="5"/>
  <c r="U166" i="5"/>
  <c r="U177" i="5"/>
  <c r="W198" i="5"/>
  <c r="W212" i="5"/>
  <c r="W217" i="5"/>
  <c r="W68" i="5"/>
  <c r="W105" i="5"/>
  <c r="U172" i="5"/>
  <c r="U183" i="5"/>
  <c r="W190" i="5"/>
  <c r="U200" i="5"/>
  <c r="U238" i="5"/>
  <c r="U279" i="5"/>
  <c r="W285" i="5"/>
  <c r="U55" i="5"/>
  <c r="W96" i="5"/>
  <c r="U142" i="5"/>
  <c r="W166" i="5"/>
  <c r="W170" i="5"/>
  <c r="W205" i="5"/>
  <c r="U227" i="5"/>
  <c r="U234" i="5"/>
  <c r="U254" i="5"/>
  <c r="U263" i="5"/>
  <c r="W268" i="5"/>
  <c r="U290" i="5"/>
  <c r="W296" i="5"/>
  <c r="W70" i="5"/>
  <c r="W172" i="5"/>
  <c r="W183" i="5"/>
  <c r="U192" i="5"/>
  <c r="W200" i="5"/>
  <c r="U213" i="5"/>
  <c r="W238" i="5"/>
  <c r="U241" i="5"/>
  <c r="U273" i="5"/>
  <c r="W279" i="5"/>
  <c r="U62" i="5"/>
  <c r="W112" i="5"/>
  <c r="W144" i="5"/>
  <c r="W176" i="5"/>
  <c r="U223" i="5"/>
  <c r="W227" i="5"/>
  <c r="W234" i="5"/>
  <c r="U245" i="5"/>
  <c r="U249" i="5"/>
  <c r="W254" i="5"/>
  <c r="U258" i="5"/>
  <c r="W263" i="5"/>
  <c r="U284" i="5"/>
  <c r="W290" i="5"/>
  <c r="U58" i="5"/>
  <c r="W60" i="5"/>
  <c r="W79" i="5"/>
  <c r="U110" i="5"/>
  <c r="W157" i="5"/>
  <c r="W194" i="5"/>
  <c r="W197" i="5"/>
  <c r="W219" i="5"/>
  <c r="U226" i="5"/>
  <c r="U257" i="5"/>
  <c r="W262" i="5"/>
  <c r="W77" i="5"/>
  <c r="U99" i="5"/>
  <c r="U151" i="5"/>
  <c r="W153" i="5"/>
  <c r="W233" i="5"/>
  <c r="U240" i="5"/>
  <c r="U244" i="5"/>
  <c r="U248" i="5"/>
  <c r="U88" i="5"/>
  <c r="W99" i="5"/>
  <c r="W106" i="5"/>
  <c r="W151" i="5"/>
  <c r="W240" i="5"/>
  <c r="W244" i="5"/>
  <c r="U252" i="5"/>
  <c r="W56" i="5"/>
  <c r="U71" i="5"/>
  <c r="U108" i="5"/>
  <c r="U189" i="5"/>
  <c r="W199" i="5"/>
  <c r="W209" i="5"/>
  <c r="W222" i="5"/>
  <c r="U229" i="5"/>
  <c r="W84" i="5"/>
  <c r="W169" i="5"/>
  <c r="W173" i="5"/>
  <c r="W182" i="5"/>
  <c r="U191" i="5"/>
  <c r="W252" i="5"/>
  <c r="W271" i="5"/>
  <c r="U293" i="5"/>
  <c r="W71" i="5"/>
  <c r="W108" i="5"/>
  <c r="U167" i="5"/>
  <c r="U171" i="5"/>
  <c r="W189" i="5"/>
  <c r="U218" i="5"/>
  <c r="W229" i="5"/>
  <c r="W236" i="5"/>
  <c r="W154" i="5"/>
  <c r="U190" i="5"/>
  <c r="U203" i="5"/>
  <c r="U209" i="5"/>
  <c r="U222" i="5"/>
  <c r="U271" i="5"/>
  <c r="W61" i="5"/>
  <c r="U135" i="5"/>
  <c r="U281" i="5"/>
  <c r="U207" i="5"/>
  <c r="W253" i="5"/>
  <c r="U278" i="5"/>
  <c r="U301" i="5"/>
  <c r="W307" i="5"/>
  <c r="W301" i="5"/>
  <c r="U224" i="5"/>
  <c r="U250" i="5"/>
  <c r="U261" i="5"/>
  <c r="U61" i="5"/>
  <c r="W203" i="5"/>
  <c r="W245" i="5"/>
  <c r="W128" i="5"/>
  <c r="U186" i="5"/>
  <c r="U201" i="5"/>
  <c r="W207" i="5"/>
  <c r="U211" i="5"/>
  <c r="U247" i="5"/>
  <c r="W278" i="5"/>
  <c r="U296" i="5"/>
  <c r="U285" i="5"/>
  <c r="U82" i="5"/>
  <c r="W159" i="5"/>
  <c r="U133" i="5"/>
  <c r="U164" i="5"/>
  <c r="U147" i="5"/>
  <c r="W162" i="5"/>
  <c r="W180" i="5"/>
  <c r="U255" i="5"/>
  <c r="W264" i="5"/>
  <c r="U277" i="5"/>
  <c r="U305" i="5"/>
  <c r="W295" i="5"/>
  <c r="W133" i="5"/>
  <c r="U157" i="5"/>
  <c r="U217" i="5"/>
  <c r="U235" i="5"/>
  <c r="W270" i="5"/>
  <c r="U80" i="5"/>
  <c r="U93" i="5"/>
  <c r="U121" i="5"/>
  <c r="U219" i="5"/>
  <c r="W235" i="5"/>
  <c r="U291" i="5"/>
  <c r="W299" i="5"/>
  <c r="U54" i="5"/>
  <c r="U59" i="5"/>
  <c r="W80" i="5"/>
  <c r="W93" i="5"/>
  <c r="W121" i="5"/>
  <c r="U138" i="5"/>
  <c r="U150" i="5"/>
  <c r="W191" i="5"/>
  <c r="U193" i="5"/>
  <c r="U228" i="5"/>
  <c r="W249" i="5"/>
  <c r="U260" i="5"/>
  <c r="W273" i="5"/>
  <c r="U280" i="5"/>
  <c r="U287" i="5"/>
  <c r="W291" i="5"/>
  <c r="U304" i="5"/>
  <c r="U239" i="5"/>
  <c r="W54" i="5"/>
  <c r="U174" i="5"/>
  <c r="W193" i="5"/>
  <c r="U221" i="5"/>
  <c r="W228" i="5"/>
  <c r="U230" i="5"/>
  <c r="W257" i="5"/>
  <c r="U266" i="5"/>
  <c r="U206" i="5"/>
  <c r="U212" i="5"/>
  <c r="U232" i="5"/>
  <c r="U237" i="5"/>
  <c r="U195" i="5"/>
  <c r="U289" i="5"/>
  <c r="W304" i="5"/>
  <c r="U139" i="5"/>
  <c r="U265" i="5"/>
  <c r="W259" i="5"/>
  <c r="W265" i="5"/>
  <c r="U306" i="5"/>
  <c r="U303" i="5"/>
  <c r="W107" i="5"/>
  <c r="U153" i="5"/>
  <c r="W255" i="5"/>
  <c r="U298" i="5"/>
  <c r="W267" i="5"/>
  <c r="W269" i="5"/>
  <c r="W306" i="5"/>
  <c r="U170" i="5"/>
  <c r="U267" i="5"/>
  <c r="U269" i="5"/>
  <c r="W289" i="5"/>
  <c r="W298" i="5"/>
  <c r="U156" i="5"/>
  <c r="W230" i="5"/>
  <c r="W261" i="5"/>
  <c r="W280" i="5"/>
  <c r="U188" i="5"/>
  <c r="W224" i="5"/>
  <c r="U282" i="5"/>
  <c r="U297" i="5"/>
  <c r="U134" i="5"/>
  <c r="U246" i="5"/>
  <c r="W282" i="5"/>
  <c r="U90" i="5"/>
  <c r="W134" i="5"/>
  <c r="W213" i="5"/>
  <c r="U275" i="5"/>
  <c r="W284" i="5"/>
  <c r="W293" i="5"/>
  <c r="U295" i="5"/>
  <c r="U181" i="5"/>
  <c r="W275" i="5"/>
  <c r="W65" i="5"/>
  <c r="U114" i="5"/>
  <c r="W226" i="5"/>
  <c r="U233" i="5"/>
  <c r="W246" i="5"/>
  <c r="U300" i="5"/>
  <c r="W303" i="5"/>
  <c r="U163" i="5"/>
  <c r="W260" i="5"/>
  <c r="W57" i="5"/>
  <c r="U286" i="5"/>
  <c r="W300" i="5"/>
  <c r="U288" i="5"/>
  <c r="W266" i="5"/>
  <c r="U132" i="5"/>
  <c r="W163" i="5"/>
  <c r="W186" i="5"/>
  <c r="W206" i="5"/>
  <c r="W250" i="5"/>
  <c r="U256" i="5"/>
  <c r="W277" i="5"/>
  <c r="U60" i="5"/>
  <c r="U79" i="5"/>
  <c r="W211" i="5"/>
  <c r="W258" i="5"/>
  <c r="W286" i="5"/>
  <c r="W256" i="5"/>
  <c r="W288" i="5"/>
  <c r="U268" i="5"/>
  <c r="U283" i="5"/>
  <c r="W305" i="5"/>
  <c r="U127" i="5"/>
  <c r="U202" i="5"/>
  <c r="W223" i="5"/>
  <c r="W272" i="5"/>
  <c r="U292" i="5"/>
  <c r="U294" i="5"/>
  <c r="U299" i="5"/>
  <c r="U302" i="5"/>
  <c r="W135" i="5"/>
  <c r="U274" i="5"/>
  <c r="U276" i="5"/>
  <c r="W283" i="5"/>
  <c r="U74" i="5"/>
  <c r="W239" i="5"/>
  <c r="U262" i="5"/>
  <c r="W247" i="5"/>
  <c r="U270" i="5"/>
  <c r="W225" i="5"/>
  <c r="W281" i="5"/>
  <c r="W251" i="5"/>
  <c r="U194" i="5"/>
  <c r="U197" i="5"/>
  <c r="W214" i="5"/>
  <c r="U86" i="5"/>
  <c r="U130" i="5"/>
  <c r="W127" i="5"/>
  <c r="W287" i="5"/>
  <c r="W218" i="5"/>
  <c r="W276" i="5"/>
  <c r="W274" i="5"/>
  <c r="W302" i="5"/>
  <c r="U307" i="5"/>
  <c r="W177" i="5"/>
  <c r="W221" i="5"/>
  <c r="W149" i="5"/>
  <c r="W232" i="5"/>
  <c r="U272" i="5"/>
  <c r="W294" i="5"/>
  <c r="U146" i="5"/>
  <c r="U253" i="5"/>
  <c r="W202" i="5"/>
  <c r="U216" i="5"/>
  <c r="W292" i="5"/>
  <c r="U251" i="5"/>
  <c r="U243" i="5"/>
  <c r="W141" i="5"/>
  <c r="W216" i="5"/>
  <c r="W241" i="5"/>
  <c r="W243" i="5"/>
  <c r="U107" i="5"/>
  <c r="U264" i="5"/>
  <c r="U214" i="5"/>
  <c r="W297" i="5"/>
  <c r="AD51" i="5"/>
  <c r="AE51" i="5"/>
  <c r="AD34" i="5"/>
  <c r="AN34" i="5" s="1"/>
  <c r="AD39" i="5"/>
  <c r="AH34" i="5"/>
  <c r="AI34" i="5" s="1"/>
  <c r="AD44" i="5"/>
  <c r="AM33" i="5"/>
  <c r="AH48" i="5"/>
  <c r="AI48" i="5" s="1"/>
  <c r="AE44" i="5"/>
  <c r="AD5" i="5"/>
  <c r="AM44" i="5"/>
  <c r="AD49" i="5"/>
  <c r="AD52" i="5"/>
  <c r="AM25" i="5"/>
  <c r="AE49" i="5"/>
  <c r="AE52" i="5"/>
  <c r="AE31" i="5"/>
  <c r="AD50" i="5"/>
  <c r="AE50" i="5"/>
  <c r="AM21" i="51"/>
  <c r="AM65" i="20"/>
  <c r="AM29" i="20"/>
  <c r="AM57" i="20"/>
  <c r="AM43" i="20"/>
  <c r="AM62" i="20"/>
  <c r="AM9" i="20"/>
  <c r="AM26" i="20"/>
  <c r="AM31" i="20"/>
  <c r="W78" i="20"/>
  <c r="U81" i="20"/>
  <c r="W87" i="20"/>
  <c r="U109" i="20"/>
  <c r="W114" i="20"/>
  <c r="U136" i="20"/>
  <c r="W142" i="20"/>
  <c r="U164" i="20"/>
  <c r="W170" i="20"/>
  <c r="U192" i="20"/>
  <c r="W198" i="20"/>
  <c r="U83" i="20"/>
  <c r="W89" i="20"/>
  <c r="U111" i="20"/>
  <c r="W116" i="20"/>
  <c r="U138" i="20"/>
  <c r="W144" i="20"/>
  <c r="W90" i="20"/>
  <c r="W130" i="20"/>
  <c r="U106" i="20"/>
  <c r="W123" i="20"/>
  <c r="U132" i="20"/>
  <c r="W141" i="20"/>
  <c r="U145" i="20"/>
  <c r="W150" i="20"/>
  <c r="W174" i="20"/>
  <c r="U184" i="20"/>
  <c r="U189" i="20"/>
  <c r="U194" i="20"/>
  <c r="U214" i="20"/>
  <c r="U219" i="20"/>
  <c r="W225" i="20"/>
  <c r="W81" i="20"/>
  <c r="U92" i="20"/>
  <c r="W115" i="20"/>
  <c r="W108" i="20"/>
  <c r="W118" i="20"/>
  <c r="W84" i="20"/>
  <c r="W104" i="20"/>
  <c r="U91" i="20"/>
  <c r="U114" i="20"/>
  <c r="W122" i="20"/>
  <c r="U95" i="20"/>
  <c r="U99" i="20"/>
  <c r="W98" i="20"/>
  <c r="U124" i="20"/>
  <c r="W136" i="20"/>
  <c r="U152" i="20"/>
  <c r="W157" i="20"/>
  <c r="U166" i="20"/>
  <c r="W189" i="20"/>
  <c r="U202" i="20"/>
  <c r="W207" i="20"/>
  <c r="W212" i="20"/>
  <c r="W226" i="20"/>
  <c r="U88" i="20"/>
  <c r="U120" i="20"/>
  <c r="U141" i="20"/>
  <c r="W149" i="20"/>
  <c r="W161" i="20"/>
  <c r="U173" i="20"/>
  <c r="U186" i="20"/>
  <c r="W224" i="20"/>
  <c r="U228" i="20"/>
  <c r="U140" i="20"/>
  <c r="U185" i="20"/>
  <c r="U197" i="20"/>
  <c r="U86" i="20"/>
  <c r="U146" i="20"/>
  <c r="W153" i="20"/>
  <c r="U199" i="20"/>
  <c r="U218" i="20"/>
  <c r="U108" i="20"/>
  <c r="W120" i="20"/>
  <c r="U135" i="20"/>
  <c r="U97" i="20"/>
  <c r="U105" i="20"/>
  <c r="U110" i="20"/>
  <c r="U115" i="20"/>
  <c r="W152" i="20"/>
  <c r="U162" i="20"/>
  <c r="W169" i="20"/>
  <c r="U179" i="20"/>
  <c r="W202" i="20"/>
  <c r="W236" i="20"/>
  <c r="W241" i="20"/>
  <c r="W246" i="20"/>
  <c r="U262" i="20"/>
  <c r="W268" i="20"/>
  <c r="U290" i="20"/>
  <c r="W296" i="20"/>
  <c r="U318" i="20"/>
  <c r="W324" i="20"/>
  <c r="U346" i="20"/>
  <c r="W352" i="20"/>
  <c r="U374" i="20"/>
  <c r="W380" i="20"/>
  <c r="U402" i="20"/>
  <c r="U89" i="20"/>
  <c r="U96" i="20"/>
  <c r="U147" i="20"/>
  <c r="U211" i="20"/>
  <c r="U238" i="20"/>
  <c r="W254" i="20"/>
  <c r="U276" i="20"/>
  <c r="W282" i="20"/>
  <c r="W101" i="20"/>
  <c r="U123" i="20"/>
  <c r="U133" i="20"/>
  <c r="W156" i="20"/>
  <c r="W159" i="20"/>
  <c r="W168" i="20"/>
  <c r="U171" i="20"/>
  <c r="U190" i="20"/>
  <c r="U201" i="20"/>
  <c r="W217" i="20"/>
  <c r="U227" i="20"/>
  <c r="U242" i="20"/>
  <c r="W251" i="20"/>
  <c r="W260" i="20"/>
  <c r="U296" i="20"/>
  <c r="W316" i="20"/>
  <c r="W321" i="20"/>
  <c r="W331" i="20"/>
  <c r="W336" i="20"/>
  <c r="W346" i="20"/>
  <c r="W366" i="20"/>
  <c r="W371" i="20"/>
  <c r="W376" i="20"/>
  <c r="W396" i="20"/>
  <c r="W401" i="20"/>
  <c r="U417" i="20"/>
  <c r="W423" i="20"/>
  <c r="U445" i="20"/>
  <c r="W451" i="20"/>
  <c r="U473" i="20"/>
  <c r="W479" i="20"/>
  <c r="U501" i="20"/>
  <c r="W507" i="20"/>
  <c r="U529" i="20"/>
  <c r="W535" i="20"/>
  <c r="U557" i="20"/>
  <c r="W563" i="20"/>
  <c r="W133" i="20"/>
  <c r="W92" i="20"/>
  <c r="U94" i="20"/>
  <c r="U103" i="20"/>
  <c r="W128" i="20"/>
  <c r="U125" i="20"/>
  <c r="U85" i="20"/>
  <c r="W94" i="20"/>
  <c r="W103" i="20"/>
  <c r="U113" i="20"/>
  <c r="W138" i="20"/>
  <c r="W91" i="20"/>
  <c r="U137" i="20"/>
  <c r="U182" i="20"/>
  <c r="W206" i="20"/>
  <c r="W209" i="20"/>
  <c r="U244" i="20"/>
  <c r="U271" i="20"/>
  <c r="W276" i="20"/>
  <c r="W285" i="20"/>
  <c r="W294" i="20"/>
  <c r="U323" i="20"/>
  <c r="U333" i="20"/>
  <c r="U353" i="20"/>
  <c r="U358" i="20"/>
  <c r="U363" i="20"/>
  <c r="U378" i="20"/>
  <c r="U388" i="20"/>
  <c r="U393" i="20"/>
  <c r="W409" i="20"/>
  <c r="U431" i="20"/>
  <c r="W85" i="20"/>
  <c r="W112" i="20"/>
  <c r="U139" i="20"/>
  <c r="U148" i="20"/>
  <c r="W163" i="20"/>
  <c r="W180" i="20"/>
  <c r="U210" i="20"/>
  <c r="W213" i="20"/>
  <c r="U248" i="20"/>
  <c r="U291" i="20"/>
  <c r="W311" i="20"/>
  <c r="W315" i="20"/>
  <c r="W323" i="20"/>
  <c r="W327" i="20"/>
  <c r="W344" i="20"/>
  <c r="U360" i="20"/>
  <c r="U423" i="20"/>
  <c r="W437" i="20"/>
  <c r="W442" i="20"/>
  <c r="W447" i="20"/>
  <c r="W467" i="20"/>
  <c r="W472" i="20"/>
  <c r="W497" i="20"/>
  <c r="W502" i="20"/>
  <c r="W522" i="20"/>
  <c r="W552" i="20"/>
  <c r="W158" i="20"/>
  <c r="U237" i="20"/>
  <c r="U252" i="20"/>
  <c r="W256" i="20"/>
  <c r="U287" i="20"/>
  <c r="W319" i="20"/>
  <c r="W335" i="20"/>
  <c r="W83" i="20"/>
  <c r="W126" i="20"/>
  <c r="U153" i="20"/>
  <c r="W177" i="20"/>
  <c r="W194" i="20"/>
  <c r="U331" i="20"/>
  <c r="W348" i="20"/>
  <c r="U364" i="20"/>
  <c r="W405" i="20"/>
  <c r="W139" i="20"/>
  <c r="W148" i="20"/>
  <c r="W199" i="20"/>
  <c r="U204" i="20"/>
  <c r="U207" i="20"/>
  <c r="W210" i="20"/>
  <c r="W248" i="20"/>
  <c r="U267" i="20"/>
  <c r="U191" i="20"/>
  <c r="W218" i="20"/>
  <c r="U221" i="20"/>
  <c r="U230" i="20"/>
  <c r="W237" i="20"/>
  <c r="W252" i="20"/>
  <c r="U283" i="20"/>
  <c r="W287" i="20"/>
  <c r="U128" i="20"/>
  <c r="U143" i="20"/>
  <c r="U160" i="20"/>
  <c r="U168" i="20"/>
  <c r="W171" i="20"/>
  <c r="U188" i="20"/>
  <c r="W204" i="20"/>
  <c r="U100" i="20"/>
  <c r="U130" i="20"/>
  <c r="W191" i="20"/>
  <c r="W221" i="20"/>
  <c r="U224" i="20"/>
  <c r="W230" i="20"/>
  <c r="U98" i="20"/>
  <c r="W143" i="20"/>
  <c r="U155" i="20"/>
  <c r="W160" i="20"/>
  <c r="W188" i="20"/>
  <c r="U196" i="20"/>
  <c r="W201" i="20"/>
  <c r="U215" i="20"/>
  <c r="W227" i="20"/>
  <c r="U240" i="20"/>
  <c r="W100" i="20"/>
  <c r="U102" i="20"/>
  <c r="U119" i="20"/>
  <c r="U134" i="20"/>
  <c r="W233" i="20"/>
  <c r="U255" i="20"/>
  <c r="W263" i="20"/>
  <c r="U117" i="20"/>
  <c r="W132" i="20"/>
  <c r="W155" i="20"/>
  <c r="U165" i="20"/>
  <c r="U176" i="20"/>
  <c r="W182" i="20"/>
  <c r="W185" i="20"/>
  <c r="W196" i="20"/>
  <c r="U212" i="20"/>
  <c r="W215" i="20"/>
  <c r="W240" i="20"/>
  <c r="W275" i="20"/>
  <c r="U286" i="20"/>
  <c r="W96" i="20"/>
  <c r="W102" i="20"/>
  <c r="W119" i="20"/>
  <c r="W134" i="20"/>
  <c r="U150" i="20"/>
  <c r="U209" i="20"/>
  <c r="U236" i="20"/>
  <c r="U247" i="20"/>
  <c r="U251" i="20"/>
  <c r="W255" i="20"/>
  <c r="U90" i="20"/>
  <c r="U104" i="20"/>
  <c r="W106" i="20"/>
  <c r="W113" i="20"/>
  <c r="W117" i="20"/>
  <c r="W165" i="20"/>
  <c r="W173" i="20"/>
  <c r="W176" i="20"/>
  <c r="W179" i="20"/>
  <c r="U193" i="20"/>
  <c r="U266" i="20"/>
  <c r="U278" i="20"/>
  <c r="U282" i="20"/>
  <c r="W286" i="20"/>
  <c r="W145" i="20"/>
  <c r="U198" i="20"/>
  <c r="U203" i="20"/>
  <c r="U121" i="20"/>
  <c r="U157" i="20"/>
  <c r="W162" i="20"/>
  <c r="W193" i="20"/>
  <c r="U220" i="20"/>
  <c r="U243" i="20"/>
  <c r="W266" i="20"/>
  <c r="W278" i="20"/>
  <c r="W110" i="20"/>
  <c r="W125" i="20"/>
  <c r="W147" i="20"/>
  <c r="U167" i="20"/>
  <c r="W203" i="20"/>
  <c r="U206" i="20"/>
  <c r="U217" i="20"/>
  <c r="W258" i="20"/>
  <c r="W270" i="20"/>
  <c r="W274" i="20"/>
  <c r="U82" i="20"/>
  <c r="U84" i="20"/>
  <c r="W86" i="20"/>
  <c r="W121" i="20"/>
  <c r="U127" i="20"/>
  <c r="U170" i="20"/>
  <c r="W190" i="20"/>
  <c r="W220" i="20"/>
  <c r="U223" i="20"/>
  <c r="U226" i="20"/>
  <c r="U229" i="20"/>
  <c r="U239" i="20"/>
  <c r="W243" i="20"/>
  <c r="W262" i="20"/>
  <c r="W313" i="20"/>
  <c r="U321" i="20"/>
  <c r="W325" i="20"/>
  <c r="U337" i="20"/>
  <c r="W342" i="20"/>
  <c r="W350" i="20"/>
  <c r="W354" i="20"/>
  <c r="U362" i="20"/>
  <c r="W412" i="20"/>
  <c r="W421" i="20"/>
  <c r="U430" i="20"/>
  <c r="U449" i="20"/>
  <c r="U459" i="20"/>
  <c r="U464" i="20"/>
  <c r="U479" i="20"/>
  <c r="U499" i="20"/>
  <c r="U504" i="20"/>
  <c r="U514" i="20"/>
  <c r="U519" i="20"/>
  <c r="W539" i="20"/>
  <c r="U549" i="20"/>
  <c r="U554" i="20"/>
  <c r="U559" i="20"/>
  <c r="W167" i="20"/>
  <c r="U232" i="20"/>
  <c r="U235" i="20"/>
  <c r="U254" i="20"/>
  <c r="U151" i="20"/>
  <c r="U163" i="20"/>
  <c r="U208" i="20"/>
  <c r="W290" i="20"/>
  <c r="U309" i="20"/>
  <c r="U329" i="20"/>
  <c r="W363" i="20"/>
  <c r="U373" i="20"/>
  <c r="U383" i="20"/>
  <c r="U410" i="20"/>
  <c r="W414" i="20"/>
  <c r="U425" i="20"/>
  <c r="U429" i="20"/>
  <c r="W433" i="20"/>
  <c r="U457" i="20"/>
  <c r="W461" i="20"/>
  <c r="U469" i="20"/>
  <c r="U481" i="20"/>
  <c r="U122" i="20"/>
  <c r="U158" i="20"/>
  <c r="U175" i="20"/>
  <c r="W186" i="20"/>
  <c r="U233" i="20"/>
  <c r="W239" i="20"/>
  <c r="U280" i="20"/>
  <c r="U339" i="20"/>
  <c r="W343" i="20"/>
  <c r="W356" i="20"/>
  <c r="U366" i="20"/>
  <c r="W403" i="20"/>
  <c r="W441" i="20"/>
  <c r="W449" i="20"/>
  <c r="W453" i="20"/>
  <c r="W465" i="20"/>
  <c r="W82" i="20"/>
  <c r="U118" i="20"/>
  <c r="U142" i="20"/>
  <c r="U169" i="20"/>
  <c r="U180" i="20"/>
  <c r="U216" i="20"/>
  <c r="U270" i="20"/>
  <c r="W279" i="20"/>
  <c r="W301" i="20"/>
  <c r="U311" i="20"/>
  <c r="U375" i="20"/>
  <c r="W95" i="20"/>
  <c r="U195" i="20"/>
  <c r="U246" i="20"/>
  <c r="W273" i="20"/>
  <c r="W291" i="20"/>
  <c r="U302" i="20"/>
  <c r="W305" i="20"/>
  <c r="W320" i="20"/>
  <c r="U354" i="20"/>
  <c r="W357" i="20"/>
  <c r="U400" i="20"/>
  <c r="W407" i="20"/>
  <c r="W410" i="20"/>
  <c r="U413" i="20"/>
  <c r="W430" i="20"/>
  <c r="U433" i="20"/>
  <c r="U517" i="20"/>
  <c r="W534" i="20"/>
  <c r="W538" i="20"/>
  <c r="U542" i="20"/>
  <c r="U546" i="20"/>
  <c r="U562" i="20"/>
  <c r="U93" i="20"/>
  <c r="U101" i="20"/>
  <c r="U156" i="20"/>
  <c r="W183" i="20"/>
  <c r="U213" i="20"/>
  <c r="U234" i="20"/>
  <c r="W288" i="20"/>
  <c r="W322" i="20"/>
  <c r="U330" i="20"/>
  <c r="W362" i="20"/>
  <c r="W382" i="20"/>
  <c r="W385" i="20"/>
  <c r="W406" i="20"/>
  <c r="W232" i="20"/>
  <c r="W281" i="20"/>
  <c r="U295" i="20"/>
  <c r="U298" i="20"/>
  <c r="U301" i="20"/>
  <c r="W304" i="20"/>
  <c r="U359" i="20"/>
  <c r="U376" i="20"/>
  <c r="W379" i="20"/>
  <c r="U396" i="20"/>
  <c r="U399" i="20"/>
  <c r="W425" i="20"/>
  <c r="U428" i="20"/>
  <c r="U446" i="20"/>
  <c r="W460" i="20"/>
  <c r="U488" i="20"/>
  <c r="W496" i="20"/>
  <c r="U511" i="20"/>
  <c r="W520" i="20"/>
  <c r="W553" i="20"/>
  <c r="W557" i="20"/>
  <c r="W216" i="20"/>
  <c r="W235" i="20"/>
  <c r="U249" i="20"/>
  <c r="W306" i="20"/>
  <c r="W332" i="20"/>
  <c r="W355" i="20"/>
  <c r="U381" i="20"/>
  <c r="W408" i="20"/>
  <c r="U411" i="20"/>
  <c r="U424" i="20"/>
  <c r="W109" i="20"/>
  <c r="U181" i="20"/>
  <c r="U253" i="20"/>
  <c r="W269" i="20"/>
  <c r="W308" i="20"/>
  <c r="U372" i="20"/>
  <c r="U387" i="20"/>
  <c r="U392" i="20"/>
  <c r="W397" i="20"/>
  <c r="U412" i="20"/>
  <c r="W93" i="20"/>
  <c r="U107" i="20"/>
  <c r="U161" i="20"/>
  <c r="U200" i="20"/>
  <c r="U245" i="20"/>
  <c r="W249" i="20"/>
  <c r="W345" i="20"/>
  <c r="W394" i="20"/>
  <c r="W404" i="20"/>
  <c r="W420" i="20"/>
  <c r="W466" i="20"/>
  <c r="W498" i="20"/>
  <c r="U515" i="20"/>
  <c r="U526" i="20"/>
  <c r="U256" i="20"/>
  <c r="U260" i="20"/>
  <c r="W264" i="20"/>
  <c r="W272" i="20"/>
  <c r="W284" i="20"/>
  <c r="U297" i="20"/>
  <c r="W334" i="20"/>
  <c r="W359" i="20"/>
  <c r="U391" i="20"/>
  <c r="U398" i="20"/>
  <c r="U406" i="20"/>
  <c r="W440" i="20"/>
  <c r="U465" i="20"/>
  <c r="W475" i="20"/>
  <c r="U518" i="20"/>
  <c r="W529" i="20"/>
  <c r="W536" i="20"/>
  <c r="U560" i="20"/>
  <c r="W564" i="20"/>
  <c r="W99" i="20"/>
  <c r="U129" i="20"/>
  <c r="W166" i="20"/>
  <c r="U187" i="20"/>
  <c r="U292" i="20"/>
  <c r="U368" i="20"/>
  <c r="U377" i="20"/>
  <c r="W391" i="20"/>
  <c r="U421" i="20"/>
  <c r="W129" i="20"/>
  <c r="W187" i="20"/>
  <c r="U250" i="20"/>
  <c r="W267" i="20"/>
  <c r="W292" i="20"/>
  <c r="W368" i="20"/>
  <c r="W377" i="20"/>
  <c r="U379" i="20"/>
  <c r="U404" i="20"/>
  <c r="W411" i="20"/>
  <c r="W135" i="20"/>
  <c r="W211" i="20"/>
  <c r="U241" i="20"/>
  <c r="W265" i="20"/>
  <c r="W271" i="20"/>
  <c r="U288" i="20"/>
  <c r="U322" i="20"/>
  <c r="U324" i="20"/>
  <c r="W333" i="20"/>
  <c r="U335" i="20"/>
  <c r="U340" i="20"/>
  <c r="U345" i="20"/>
  <c r="W386" i="20"/>
  <c r="W395" i="20"/>
  <c r="W416" i="20"/>
  <c r="W426" i="20"/>
  <c r="W431" i="20"/>
  <c r="U450" i="20"/>
  <c r="U174" i="20"/>
  <c r="W214" i="20"/>
  <c r="W250" i="20"/>
  <c r="U294" i="20"/>
  <c r="U436" i="20"/>
  <c r="W88" i="20"/>
  <c r="W219" i="20"/>
  <c r="W259" i="20"/>
  <c r="U303" i="20"/>
  <c r="W317" i="20"/>
  <c r="W326" i="20"/>
  <c r="W347" i="20"/>
  <c r="W370" i="20"/>
  <c r="W413" i="20"/>
  <c r="U418" i="20"/>
  <c r="W439" i="20"/>
  <c r="U444" i="20"/>
  <c r="U455" i="20"/>
  <c r="U112" i="20"/>
  <c r="U172" i="20"/>
  <c r="U222" i="20"/>
  <c r="W257" i="20"/>
  <c r="W261" i="20"/>
  <c r="W280" i="20"/>
  <c r="W310" i="20"/>
  <c r="U312" i="20"/>
  <c r="W337" i="20"/>
  <c r="U356" i="20"/>
  <c r="U361" i="20"/>
  <c r="W381" i="20"/>
  <c r="W399" i="20"/>
  <c r="U401" i="20"/>
  <c r="U408" i="20"/>
  <c r="W428" i="20"/>
  <c r="W175" i="20"/>
  <c r="U300" i="20"/>
  <c r="W253" i="20"/>
  <c r="U258" i="20"/>
  <c r="U274" i="20"/>
  <c r="W283" i="20"/>
  <c r="U328" i="20"/>
  <c r="U334" i="20"/>
  <c r="W383" i="20"/>
  <c r="U405" i="20"/>
  <c r="U407" i="20"/>
  <c r="U426" i="20"/>
  <c r="U452" i="20"/>
  <c r="W486" i="20"/>
  <c r="W492" i="20"/>
  <c r="W495" i="20"/>
  <c r="U513" i="20"/>
  <c r="U516" i="20"/>
  <c r="U532" i="20"/>
  <c r="W555" i="20"/>
  <c r="W137" i="20"/>
  <c r="U177" i="20"/>
  <c r="U265" i="20"/>
  <c r="U281" i="20"/>
  <c r="W318" i="20"/>
  <c r="U332" i="20"/>
  <c r="U336" i="20"/>
  <c r="U338" i="20"/>
  <c r="U367" i="20"/>
  <c r="U385" i="20"/>
  <c r="U395" i="20"/>
  <c r="U409" i="20"/>
  <c r="U480" i="20"/>
  <c r="W542" i="20"/>
  <c r="U545" i="20"/>
  <c r="U558" i="20"/>
  <c r="W565" i="20"/>
  <c r="W146" i="20"/>
  <c r="U320" i="20"/>
  <c r="W338" i="20"/>
  <c r="U365" i="20"/>
  <c r="W367" i="20"/>
  <c r="U369" i="20"/>
  <c r="U432" i="20"/>
  <c r="W469" i="20"/>
  <c r="W480" i="20"/>
  <c r="U272" i="20"/>
  <c r="U279" i="20"/>
  <c r="W393" i="20"/>
  <c r="U415" i="20"/>
  <c r="U437" i="20"/>
  <c r="U460" i="20"/>
  <c r="W463" i="20"/>
  <c r="U477" i="20"/>
  <c r="W228" i="20"/>
  <c r="W361" i="20"/>
  <c r="W365" i="20"/>
  <c r="W369" i="20"/>
  <c r="W375" i="20"/>
  <c r="W387" i="20"/>
  <c r="W432" i="20"/>
  <c r="U131" i="20"/>
  <c r="U231" i="20"/>
  <c r="U299" i="20"/>
  <c r="U389" i="20"/>
  <c r="W415" i="20"/>
  <c r="U434" i="20"/>
  <c r="W105" i="20"/>
  <c r="W172" i="20"/>
  <c r="W223" i="20"/>
  <c r="U263" i="20"/>
  <c r="U277" i="20"/>
  <c r="U293" i="20"/>
  <c r="W295" i="20"/>
  <c r="W340" i="20"/>
  <c r="U439" i="20"/>
  <c r="W131" i="20"/>
  <c r="U183" i="20"/>
  <c r="W231" i="20"/>
  <c r="W234" i="20"/>
  <c r="W297" i="20"/>
  <c r="W299" i="20"/>
  <c r="U342" i="20"/>
  <c r="U344" i="20"/>
  <c r="W389" i="20"/>
  <c r="W417" i="20"/>
  <c r="U116" i="20"/>
  <c r="U144" i="20"/>
  <c r="W164" i="20"/>
  <c r="W195" i="20"/>
  <c r="W277" i="20"/>
  <c r="U284" i="20"/>
  <c r="W293" i="20"/>
  <c r="U307" i="20"/>
  <c r="U348" i="20"/>
  <c r="U352" i="20"/>
  <c r="U419" i="20"/>
  <c r="W244" i="20"/>
  <c r="U261" i="20"/>
  <c r="U268" i="20"/>
  <c r="W303" i="20"/>
  <c r="W307" i="20"/>
  <c r="W398" i="20"/>
  <c r="W400" i="20"/>
  <c r="U285" i="20"/>
  <c r="W298" i="20"/>
  <c r="W339" i="20"/>
  <c r="U390" i="20"/>
  <c r="U438" i="20"/>
  <c r="W197" i="20"/>
  <c r="W424" i="20"/>
  <c r="U470" i="20"/>
  <c r="W487" i="20"/>
  <c r="U505" i="20"/>
  <c r="W514" i="20"/>
  <c r="W531" i="20"/>
  <c r="W537" i="20"/>
  <c r="W567" i="20"/>
  <c r="U126" i="20"/>
  <c r="U422" i="20"/>
  <c r="U447" i="20"/>
  <c r="U451" i="20"/>
  <c r="W458" i="20"/>
  <c r="W482" i="20"/>
  <c r="U492" i="20"/>
  <c r="W525" i="20"/>
  <c r="U149" i="20"/>
  <c r="W470" i="20"/>
  <c r="U475" i="20"/>
  <c r="U484" i="20"/>
  <c r="U497" i="20"/>
  <c r="W505" i="20"/>
  <c r="W111" i="20"/>
  <c r="U304" i="20"/>
  <c r="W330" i="20"/>
  <c r="U351" i="20"/>
  <c r="W360" i="20"/>
  <c r="U394" i="20"/>
  <c r="W422" i="20"/>
  <c r="U563" i="20"/>
  <c r="W242" i="20"/>
  <c r="U306" i="20"/>
  <c r="W353" i="20"/>
  <c r="U370" i="20"/>
  <c r="U384" i="20"/>
  <c r="W436" i="20"/>
  <c r="W477" i="20"/>
  <c r="W484" i="20"/>
  <c r="U489" i="20"/>
  <c r="U510" i="20"/>
  <c r="U551" i="20"/>
  <c r="W560" i="20"/>
  <c r="U566" i="20"/>
  <c r="W140" i="20"/>
  <c r="U264" i="20"/>
  <c r="W351" i="20"/>
  <c r="U420" i="20"/>
  <c r="U453" i="20"/>
  <c r="U472" i="20"/>
  <c r="W519" i="20"/>
  <c r="U548" i="20"/>
  <c r="W554" i="20"/>
  <c r="W97" i="20"/>
  <c r="U225" i="20"/>
  <c r="U269" i="20"/>
  <c r="W358" i="20"/>
  <c r="W384" i="20"/>
  <c r="U427" i="20"/>
  <c r="U467" i="20"/>
  <c r="W489" i="20"/>
  <c r="W516" i="20"/>
  <c r="W222" i="20"/>
  <c r="W427" i="20"/>
  <c r="W429" i="20"/>
  <c r="W438" i="20"/>
  <c r="U442" i="20"/>
  <c r="W444" i="20"/>
  <c r="U462" i="20"/>
  <c r="U494" i="20"/>
  <c r="U502" i="20"/>
  <c r="W513" i="20"/>
  <c r="U521" i="20"/>
  <c r="U524" i="20"/>
  <c r="W527" i="20"/>
  <c r="U530" i="20"/>
  <c r="U536" i="20"/>
  <c r="W127" i="20"/>
  <c r="U349" i="20"/>
  <c r="U533" i="20"/>
  <c r="U314" i="20"/>
  <c r="U326" i="20"/>
  <c r="U397" i="20"/>
  <c r="W457" i="20"/>
  <c r="W462" i="20"/>
  <c r="U491" i="20"/>
  <c r="W494" i="20"/>
  <c r="W499" i="20"/>
  <c r="W521" i="20"/>
  <c r="W524" i="20"/>
  <c r="W530" i="20"/>
  <c r="W349" i="20"/>
  <c r="U382" i="20"/>
  <c r="W392" i="20"/>
  <c r="W418" i="20"/>
  <c r="U486" i="20"/>
  <c r="W533" i="20"/>
  <c r="W124" i="20"/>
  <c r="W229" i="20"/>
  <c r="U159" i="20"/>
  <c r="U205" i="20"/>
  <c r="W238" i="20"/>
  <c r="U257" i="20"/>
  <c r="W402" i="20"/>
  <c r="U275" i="20"/>
  <c r="U327" i="20"/>
  <c r="W390" i="20"/>
  <c r="U414" i="20"/>
  <c r="W452" i="20"/>
  <c r="W454" i="20"/>
  <c r="U456" i="20"/>
  <c r="W526" i="20"/>
  <c r="U154" i="20"/>
  <c r="W289" i="20"/>
  <c r="W434" i="20"/>
  <c r="W481" i="20"/>
  <c r="W483" i="20"/>
  <c r="U500" i="20"/>
  <c r="W509" i="20"/>
  <c r="U531" i="20"/>
  <c r="U564" i="20"/>
  <c r="U350" i="20"/>
  <c r="U308" i="20"/>
  <c r="W341" i="20"/>
  <c r="U357" i="20"/>
  <c r="W446" i="20"/>
  <c r="W464" i="20"/>
  <c r="U471" i="20"/>
  <c r="U535" i="20"/>
  <c r="U443" i="20"/>
  <c r="W154" i="20"/>
  <c r="U498" i="20"/>
  <c r="W500" i="20"/>
  <c r="U507" i="20"/>
  <c r="U523" i="20"/>
  <c r="U539" i="20"/>
  <c r="U463" i="20"/>
  <c r="W471" i="20"/>
  <c r="W473" i="20"/>
  <c r="U496" i="20"/>
  <c r="U541" i="20"/>
  <c r="U567" i="20"/>
  <c r="U490" i="20"/>
  <c r="W511" i="20"/>
  <c r="W523" i="20"/>
  <c r="U525" i="20"/>
  <c r="U537" i="20"/>
  <c r="W205" i="20"/>
  <c r="U317" i="20"/>
  <c r="W541" i="20"/>
  <c r="U543" i="20"/>
  <c r="U553" i="20"/>
  <c r="W314" i="20"/>
  <c r="U325" i="20"/>
  <c r="U371" i="20"/>
  <c r="W488" i="20"/>
  <c r="W490" i="20"/>
  <c r="W515" i="20"/>
  <c r="W517" i="20"/>
  <c r="W562" i="20"/>
  <c r="W545" i="20"/>
  <c r="W208" i="20"/>
  <c r="W456" i="20"/>
  <c r="W543" i="20"/>
  <c r="W328" i="20"/>
  <c r="W566" i="20"/>
  <c r="W374" i="20"/>
  <c r="U503" i="20"/>
  <c r="U547" i="20"/>
  <c r="U555" i="20"/>
  <c r="W107" i="20"/>
  <c r="W192" i="20"/>
  <c r="U273" i="20"/>
  <c r="U355" i="20"/>
  <c r="U454" i="20"/>
  <c r="U458" i="20"/>
  <c r="W551" i="20"/>
  <c r="U435" i="20"/>
  <c r="U440" i="20"/>
  <c r="W503" i="20"/>
  <c r="W547" i="20"/>
  <c r="W312" i="20"/>
  <c r="U259" i="20"/>
  <c r="W435" i="20"/>
  <c r="W501" i="20"/>
  <c r="W532" i="20"/>
  <c r="W549" i="20"/>
  <c r="W445" i="20"/>
  <c r="U461" i="20"/>
  <c r="W506" i="20"/>
  <c r="W510" i="20"/>
  <c r="W528" i="20"/>
  <c r="U540" i="20"/>
  <c r="W247" i="20"/>
  <c r="W309" i="20"/>
  <c r="U347" i="20"/>
  <c r="U482" i="20"/>
  <c r="U506" i="20"/>
  <c r="U528" i="20"/>
  <c r="W388" i="20"/>
  <c r="U538" i="20"/>
  <c r="W559" i="20"/>
  <c r="U508" i="20"/>
  <c r="U561" i="20"/>
  <c r="W302" i="20"/>
  <c r="U315" i="20"/>
  <c r="W372" i="20"/>
  <c r="U534" i="20"/>
  <c r="W200" i="20"/>
  <c r="W364" i="20"/>
  <c r="W459" i="20"/>
  <c r="U474" i="20"/>
  <c r="W491" i="20"/>
  <c r="U493" i="20"/>
  <c r="U512" i="20"/>
  <c r="W518" i="20"/>
  <c r="W540" i="20"/>
  <c r="U544" i="20"/>
  <c r="W181" i="20"/>
  <c r="W184" i="20"/>
  <c r="W476" i="20"/>
  <c r="W478" i="20"/>
  <c r="W504" i="20"/>
  <c r="W378" i="20"/>
  <c r="U416" i="20"/>
  <c r="W474" i="20"/>
  <c r="W493" i="20"/>
  <c r="U495" i="20"/>
  <c r="W512" i="20"/>
  <c r="W544" i="20"/>
  <c r="U178" i="20"/>
  <c r="W300" i="20"/>
  <c r="U386" i="20"/>
  <c r="U468" i="20"/>
  <c r="W558" i="20"/>
  <c r="U550" i="20"/>
  <c r="W373" i="20"/>
  <c r="U448" i="20"/>
  <c r="U485" i="20"/>
  <c r="U527" i="20"/>
  <c r="W178" i="20"/>
  <c r="U319" i="20"/>
  <c r="W448" i="20"/>
  <c r="W485" i="20"/>
  <c r="U556" i="20"/>
  <c r="U466" i="20"/>
  <c r="W550" i="20"/>
  <c r="W561" i="20"/>
  <c r="U565" i="20"/>
  <c r="U316" i="20"/>
  <c r="W556" i="20"/>
  <c r="U343" i="20"/>
  <c r="W455" i="20"/>
  <c r="U313" i="20"/>
  <c r="U483" i="20"/>
  <c r="U380" i="20"/>
  <c r="W443" i="20"/>
  <c r="W468" i="20"/>
  <c r="U310" i="20"/>
  <c r="U522" i="20"/>
  <c r="W548" i="20"/>
  <c r="U289" i="20"/>
  <c r="U341" i="20"/>
  <c r="U87" i="20"/>
  <c r="U487" i="20"/>
  <c r="W419" i="20"/>
  <c r="W546" i="20"/>
  <c r="U552" i="20"/>
  <c r="W151" i="20"/>
  <c r="W245" i="20"/>
  <c r="U478" i="20"/>
  <c r="W508" i="20"/>
  <c r="W329" i="20"/>
  <c r="U305" i="20"/>
  <c r="U403" i="20"/>
  <c r="U520" i="20"/>
  <c r="U441" i="20"/>
  <c r="U476" i="20"/>
  <c r="U509" i="20"/>
  <c r="W450" i="20"/>
  <c r="AH62" i="20"/>
  <c r="AI62" i="20" s="1"/>
  <c r="AD59" i="20"/>
  <c r="AM25" i="20"/>
  <c r="AM56" i="20"/>
  <c r="AH66" i="20"/>
  <c r="AI66" i="20" s="1"/>
  <c r="AJ66" i="20" s="1"/>
  <c r="AM5" i="20"/>
  <c r="AM30" i="20"/>
  <c r="AM66" i="20"/>
  <c r="AM71" i="20"/>
  <c r="AM6" i="20"/>
  <c r="AM72" i="20"/>
  <c r="AE63" i="20"/>
  <c r="AM27" i="20"/>
  <c r="AM37" i="20"/>
  <c r="AM48" i="20"/>
  <c r="AM63" i="20"/>
  <c r="AH79" i="20"/>
  <c r="AI79" i="20" s="1"/>
  <c r="AJ79" i="20" s="1"/>
  <c r="AM22" i="20"/>
  <c r="AM24" i="20"/>
  <c r="AM48" i="66"/>
  <c r="AM13" i="66"/>
  <c r="AM44" i="66"/>
  <c r="AM49" i="66"/>
  <c r="AM9" i="66"/>
  <c r="AM50" i="66"/>
  <c r="AM41" i="66"/>
  <c r="AM51" i="66"/>
  <c r="AM56" i="66"/>
  <c r="AM16" i="66"/>
  <c r="AM42" i="66"/>
  <c r="AM7" i="66"/>
  <c r="AM57" i="66"/>
  <c r="AD9" i="33"/>
  <c r="AE9" i="33"/>
  <c r="AH9" i="33"/>
  <c r="AI9" i="33" s="1"/>
  <c r="AD10" i="33"/>
  <c r="AE10" i="33"/>
  <c r="W10" i="33"/>
  <c r="U5" i="33"/>
  <c r="U6" i="33"/>
  <c r="AM21" i="28"/>
  <c r="AH24" i="28"/>
  <c r="AI24" i="28" s="1"/>
  <c r="AD8" i="73"/>
  <c r="AM6" i="70"/>
  <c r="AD6" i="47"/>
  <c r="AM6" i="47"/>
  <c r="AN6" i="16"/>
  <c r="S14" i="68"/>
  <c r="AM6" i="43"/>
  <c r="AM22" i="12"/>
  <c r="AM5" i="12"/>
  <c r="AN5" i="12" s="1"/>
  <c r="W6" i="27"/>
  <c r="AM6" i="24"/>
  <c r="AM5" i="59"/>
  <c r="AD14" i="58"/>
  <c r="AE14" i="58"/>
  <c r="AH19" i="58"/>
  <c r="AI19" i="58" s="1"/>
  <c r="AM13" i="31"/>
  <c r="AM23" i="31"/>
  <c r="AM28" i="31"/>
  <c r="AM38" i="31"/>
  <c r="AM29" i="31"/>
  <c r="AM39" i="31"/>
  <c r="AM20" i="31"/>
  <c r="AM25" i="31"/>
  <c r="AM35" i="31"/>
  <c r="AM21" i="31"/>
  <c r="AM12" i="31"/>
  <c r="AM22" i="31"/>
  <c r="AM27" i="31"/>
  <c r="AM32" i="31"/>
  <c r="AM37" i="31"/>
  <c r="AD53" i="31"/>
  <c r="U71" i="31"/>
  <c r="W77" i="31"/>
  <c r="U99" i="31"/>
  <c r="W105" i="31"/>
  <c r="U127" i="31"/>
  <c r="W133" i="31"/>
  <c r="U155" i="31"/>
  <c r="U54" i="31"/>
  <c r="W88" i="31"/>
  <c r="W60" i="31"/>
  <c r="U82" i="31"/>
  <c r="U65" i="31"/>
  <c r="W71" i="31"/>
  <c r="W54" i="31"/>
  <c r="U76" i="31"/>
  <c r="W82" i="31"/>
  <c r="U70" i="31"/>
  <c r="W76" i="31"/>
  <c r="U98" i="31"/>
  <c r="W104" i="31"/>
  <c r="U126" i="31"/>
  <c r="W132" i="31"/>
  <c r="U154" i="31"/>
  <c r="W59" i="31"/>
  <c r="U81" i="31"/>
  <c r="W87" i="31"/>
  <c r="U64" i="31"/>
  <c r="W70" i="31"/>
  <c r="U92" i="31"/>
  <c r="W98" i="31"/>
  <c r="U120" i="31"/>
  <c r="W126" i="31"/>
  <c r="U148" i="31"/>
  <c r="W154" i="31"/>
  <c r="U75" i="31"/>
  <c r="W81" i="31"/>
  <c r="U57" i="31"/>
  <c r="W63" i="31"/>
  <c r="U85" i="31"/>
  <c r="W91" i="31"/>
  <c r="U113" i="31"/>
  <c r="W119" i="31"/>
  <c r="U141" i="31"/>
  <c r="W147" i="31"/>
  <c r="U68" i="31"/>
  <c r="W74" i="31"/>
  <c r="U56" i="31"/>
  <c r="W62" i="31"/>
  <c r="U84" i="31"/>
  <c r="W90" i="31"/>
  <c r="W56" i="31"/>
  <c r="W66" i="31"/>
  <c r="U124" i="31"/>
  <c r="W73" i="31"/>
  <c r="U101" i="31"/>
  <c r="U105" i="31"/>
  <c r="W113" i="31"/>
  <c r="W80" i="31"/>
  <c r="W83" i="31"/>
  <c r="U116" i="31"/>
  <c r="W131" i="31"/>
  <c r="W68" i="31"/>
  <c r="U88" i="31"/>
  <c r="W108" i="31"/>
  <c r="W120" i="31"/>
  <c r="U55" i="31"/>
  <c r="U60" i="31"/>
  <c r="W65" i="31"/>
  <c r="W85" i="31"/>
  <c r="W123" i="31"/>
  <c r="U130" i="31"/>
  <c r="U134" i="31"/>
  <c r="W138" i="31"/>
  <c r="W142" i="31"/>
  <c r="U153" i="31"/>
  <c r="W97" i="31"/>
  <c r="U100" i="31"/>
  <c r="U67" i="31"/>
  <c r="U62" i="31"/>
  <c r="U144" i="31"/>
  <c r="U123" i="31"/>
  <c r="U137" i="31"/>
  <c r="W137" i="31"/>
  <c r="U83" i="31"/>
  <c r="W111" i="31"/>
  <c r="W114" i="31"/>
  <c r="W144" i="31"/>
  <c r="W64" i="31"/>
  <c r="U87" i="31"/>
  <c r="W100" i="31"/>
  <c r="U108" i="31"/>
  <c r="U111" i="31"/>
  <c r="U114" i="31"/>
  <c r="U117" i="31"/>
  <c r="W92" i="31"/>
  <c r="U147" i="31"/>
  <c r="W117" i="31"/>
  <c r="W103" i="31"/>
  <c r="U129" i="31"/>
  <c r="U136" i="31"/>
  <c r="U146" i="31"/>
  <c r="W57" i="31"/>
  <c r="U59" i="31"/>
  <c r="U61" i="31"/>
  <c r="U89" i="31"/>
  <c r="U107" i="31"/>
  <c r="W110" i="31"/>
  <c r="W115" i="31"/>
  <c r="U66" i="31"/>
  <c r="W55" i="31"/>
  <c r="U95" i="31"/>
  <c r="W112" i="31"/>
  <c r="U119" i="31"/>
  <c r="W153" i="31"/>
  <c r="U77" i="31"/>
  <c r="U102" i="31"/>
  <c r="W109" i="31"/>
  <c r="W158" i="31"/>
  <c r="U58" i="31"/>
  <c r="U80" i="31"/>
  <c r="W86" i="31"/>
  <c r="W128" i="31"/>
  <c r="W135" i="31"/>
  <c r="W130" i="31"/>
  <c r="W150" i="31"/>
  <c r="W58" i="31"/>
  <c r="W67" i="31"/>
  <c r="U69" i="31"/>
  <c r="U90" i="31"/>
  <c r="U121" i="31"/>
  <c r="W72" i="31"/>
  <c r="W118" i="31"/>
  <c r="W122" i="31"/>
  <c r="W124" i="31"/>
  <c r="U151" i="31"/>
  <c r="W155" i="31"/>
  <c r="W116" i="31"/>
  <c r="W149" i="31"/>
  <c r="W151" i="31"/>
  <c r="U157" i="31"/>
  <c r="U142" i="31"/>
  <c r="U91" i="31"/>
  <c r="U93" i="31"/>
  <c r="W157" i="31"/>
  <c r="W69" i="31"/>
  <c r="W84" i="31"/>
  <c r="U140" i="31"/>
  <c r="W75" i="31"/>
  <c r="W93" i="31"/>
  <c r="W107" i="31"/>
  <c r="U109" i="31"/>
  <c r="W140" i="31"/>
  <c r="W95" i="31"/>
  <c r="U97" i="31"/>
  <c r="W89" i="31"/>
  <c r="W99" i="31"/>
  <c r="W101" i="31"/>
  <c r="W146" i="31"/>
  <c r="W61" i="31"/>
  <c r="U104" i="31"/>
  <c r="U79" i="31"/>
  <c r="U73" i="31"/>
  <c r="U125" i="31"/>
  <c r="U150" i="31"/>
  <c r="U103" i="31"/>
  <c r="U131" i="31"/>
  <c r="U106" i="31"/>
  <c r="U86" i="31"/>
  <c r="U63" i="31"/>
  <c r="W129" i="31"/>
  <c r="U115" i="31"/>
  <c r="U133" i="31"/>
  <c r="U135" i="31"/>
  <c r="U152" i="31"/>
  <c r="W127" i="31"/>
  <c r="U74" i="31"/>
  <c r="W141" i="31"/>
  <c r="W96" i="31"/>
  <c r="W145" i="31"/>
  <c r="W106" i="31"/>
  <c r="U128" i="31"/>
  <c r="W102" i="31"/>
  <c r="W148" i="31"/>
  <c r="W152" i="31"/>
  <c r="U78" i="31"/>
  <c r="W121" i="31"/>
  <c r="W125" i="31"/>
  <c r="U158" i="31"/>
  <c r="U143" i="31"/>
  <c r="U96" i="31"/>
  <c r="W156" i="31"/>
  <c r="W143" i="31"/>
  <c r="U110" i="31"/>
  <c r="U94" i="31"/>
  <c r="U156" i="31"/>
  <c r="W139" i="31"/>
  <c r="W78" i="31"/>
  <c r="U139" i="31"/>
  <c r="W94" i="31"/>
  <c r="U145" i="31"/>
  <c r="U138" i="31"/>
  <c r="U112" i="31"/>
  <c r="U118" i="31"/>
  <c r="W136" i="31"/>
  <c r="W134" i="31"/>
  <c r="U122" i="31"/>
  <c r="U72" i="31"/>
  <c r="W79" i="31"/>
  <c r="U149" i="31"/>
  <c r="U132" i="31"/>
  <c r="AE53" i="31"/>
  <c r="AE49" i="31"/>
  <c r="U5" i="57"/>
  <c r="AM5" i="72"/>
  <c r="S29" i="68" s="1"/>
  <c r="L38" i="67"/>
  <c r="H41" i="67"/>
  <c r="AH11" i="60"/>
  <c r="AI11" i="60" s="1"/>
  <c r="H33" i="67"/>
  <c r="K33" i="2" s="1"/>
  <c r="AH10" i="59"/>
  <c r="AI10" i="59" s="1"/>
  <c r="AD22" i="58"/>
  <c r="AE22" i="58"/>
  <c r="AD18" i="58"/>
  <c r="AH23" i="58"/>
  <c r="AI23" i="58" s="1"/>
  <c r="AL23" i="58" s="1"/>
  <c r="AH15" i="58"/>
  <c r="AI15" i="58" s="1"/>
  <c r="AL15" i="58" s="1"/>
  <c r="AE10" i="57"/>
  <c r="H31" i="67"/>
  <c r="K31" i="2" s="1"/>
  <c r="AH5" i="57"/>
  <c r="AI5" i="57" s="1"/>
  <c r="H29" i="67"/>
  <c r="K29" i="2" s="1"/>
  <c r="H28" i="67"/>
  <c r="K28" i="2" s="1"/>
  <c r="W5" i="73"/>
  <c r="AH5" i="52"/>
  <c r="AI5" i="52" s="1"/>
  <c r="W7" i="50"/>
  <c r="AD7" i="50"/>
  <c r="AN7" i="50" s="1"/>
  <c r="AH8" i="50"/>
  <c r="AI8" i="50" s="1"/>
  <c r="H14" i="67"/>
  <c r="K14" i="2" s="1"/>
  <c r="H13" i="67"/>
  <c r="K13" i="2" s="1"/>
  <c r="AE11" i="46"/>
  <c r="AH12" i="46"/>
  <c r="AI12" i="46" s="1"/>
  <c r="AD17" i="44"/>
  <c r="AE17" i="44"/>
  <c r="AD18" i="44"/>
  <c r="AH18" i="44"/>
  <c r="AI18" i="44" s="1"/>
  <c r="AH19" i="44"/>
  <c r="AI19" i="44" s="1"/>
  <c r="L7" i="67"/>
  <c r="AD12" i="39"/>
  <c r="H49" i="68"/>
  <c r="C50" i="2" s="1"/>
  <c r="H50" i="68"/>
  <c r="C49" i="2" s="1"/>
  <c r="AD10" i="34"/>
  <c r="AN10" i="34" s="1"/>
  <c r="AH10" i="34"/>
  <c r="AI10" i="34" s="1"/>
  <c r="AD8" i="34"/>
  <c r="AE8" i="34"/>
  <c r="H45" i="68"/>
  <c r="C45" i="2" s="1"/>
  <c r="AE9" i="34"/>
  <c r="AE121" i="32"/>
  <c r="AD144" i="32"/>
  <c r="AE144" i="32"/>
  <c r="AE125" i="32"/>
  <c r="AD141" i="32"/>
  <c r="AE148" i="32"/>
  <c r="AE97" i="32"/>
  <c r="AE141" i="32"/>
  <c r="AH171" i="32"/>
  <c r="AI171" i="32" s="1"/>
  <c r="AD118" i="32"/>
  <c r="AD129" i="32"/>
  <c r="AD137" i="32"/>
  <c r="AH148" i="32"/>
  <c r="AI148" i="32" s="1"/>
  <c r="AD156" i="32"/>
  <c r="AD87" i="32"/>
  <c r="AH97" i="32"/>
  <c r="AI97" i="32" s="1"/>
  <c r="AL97" i="32" s="1"/>
  <c r="AE118" i="32"/>
  <c r="AN118" i="32" s="1"/>
  <c r="AE129" i="32"/>
  <c r="AE133" i="32"/>
  <c r="AE137" i="32"/>
  <c r="AE156" i="32"/>
  <c r="AE160" i="32"/>
  <c r="AD149" i="32"/>
  <c r="AN149" i="32" s="1"/>
  <c r="AE149" i="32"/>
  <c r="AD161" i="32"/>
  <c r="AN161" i="32" s="1"/>
  <c r="AE31" i="32"/>
  <c r="AN31" i="32" s="1"/>
  <c r="AE107" i="32"/>
  <c r="AD111" i="32"/>
  <c r="AD115" i="32"/>
  <c r="AH119" i="32"/>
  <c r="AI119" i="32" s="1"/>
  <c r="AE142" i="32"/>
  <c r="AD157" i="32"/>
  <c r="AH138" i="32"/>
  <c r="AI138" i="32" s="1"/>
  <c r="AD146" i="32"/>
  <c r="AE153" i="32"/>
  <c r="AE157" i="32"/>
  <c r="AD165" i="32"/>
  <c r="AD169" i="32"/>
  <c r="AH115" i="32"/>
  <c r="AI115" i="32" s="1"/>
  <c r="AD104" i="32"/>
  <c r="AD120" i="32"/>
  <c r="AE162" i="32"/>
  <c r="H42" i="68"/>
  <c r="C42" i="2" s="1"/>
  <c r="AE120" i="32"/>
  <c r="AE143" i="32"/>
  <c r="AN143" i="32" s="1"/>
  <c r="AD124" i="32"/>
  <c r="AD147" i="32"/>
  <c r="AD154" i="32"/>
  <c r="AH162" i="32"/>
  <c r="AI162" i="32" s="1"/>
  <c r="AL162" i="32" s="1"/>
  <c r="AD170" i="32"/>
  <c r="AE124" i="32"/>
  <c r="AH143" i="32"/>
  <c r="AI143" i="32" s="1"/>
  <c r="AL143" i="32" s="1"/>
  <c r="AE147" i="32"/>
  <c r="AE170" i="32"/>
  <c r="AD107" i="32"/>
  <c r="AN107" i="32" s="1"/>
  <c r="AD134" i="32"/>
  <c r="AD142" i="32"/>
  <c r="AE161" i="32"/>
  <c r="AD36" i="31"/>
  <c r="AD38" i="31"/>
  <c r="AD42" i="31"/>
  <c r="AH46" i="31"/>
  <c r="AI46" i="31" s="1"/>
  <c r="AL46" i="31" s="1"/>
  <c r="AH50" i="31"/>
  <c r="AI50" i="31" s="1"/>
  <c r="AL50" i="31" s="1"/>
  <c r="AD39" i="31"/>
  <c r="AD43" i="31"/>
  <c r="AN43" i="31" s="1"/>
  <c r="AH39" i="31"/>
  <c r="AI39" i="31" s="1"/>
  <c r="AJ39" i="31" s="1"/>
  <c r="AD47" i="31"/>
  <c r="AH43" i="31"/>
  <c r="AI43" i="31" s="1"/>
  <c r="AL43" i="31" s="1"/>
  <c r="AD51" i="31"/>
  <c r="AE51" i="31"/>
  <c r="AE29" i="31"/>
  <c r="AH38" i="31"/>
  <c r="AI38" i="31" s="1"/>
  <c r="AL38" i="31" s="1"/>
  <c r="AD6" i="31"/>
  <c r="AN6" i="31" s="1"/>
  <c r="AD41" i="31"/>
  <c r="AE12" i="31"/>
  <c r="AE36" i="31"/>
  <c r="AD46" i="31"/>
  <c r="AN46" i="31" s="1"/>
  <c r="AH42" i="31"/>
  <c r="AI42" i="31" s="1"/>
  <c r="AL42" i="31" s="1"/>
  <c r="AE50" i="31"/>
  <c r="AN50" i="31" s="1"/>
  <c r="AE30" i="31"/>
  <c r="AD45" i="31"/>
  <c r="AD49" i="31"/>
  <c r="AH24" i="30"/>
  <c r="AI24" i="30" s="1"/>
  <c r="AL24" i="30" s="1"/>
  <c r="H38" i="68"/>
  <c r="C38" i="2" s="1"/>
  <c r="AD6" i="28"/>
  <c r="AN6" i="28" s="1"/>
  <c r="AD31" i="28"/>
  <c r="AH12" i="28"/>
  <c r="AI12" i="28" s="1"/>
  <c r="AD13" i="28"/>
  <c r="AE13" i="28"/>
  <c r="AD28" i="28"/>
  <c r="H35" i="68"/>
  <c r="C35" i="2" s="1"/>
  <c r="H32" i="68"/>
  <c r="C32" i="2" s="1"/>
  <c r="H21" i="68"/>
  <c r="C22" i="2" s="1"/>
  <c r="AD72" i="20"/>
  <c r="AE72" i="20"/>
  <c r="AD80" i="20"/>
  <c r="AN80" i="20" s="1"/>
  <c r="AH80" i="20"/>
  <c r="AI80" i="20" s="1"/>
  <c r="AD65" i="20"/>
  <c r="AE69" i="20"/>
  <c r="AD73" i="20"/>
  <c r="AD77" i="20"/>
  <c r="AH73" i="20"/>
  <c r="AI73" i="20" s="1"/>
  <c r="AL73" i="20" s="1"/>
  <c r="AH77" i="20"/>
  <c r="AI77" i="20" s="1"/>
  <c r="AE60" i="20"/>
  <c r="AD62" i="20"/>
  <c r="AD66" i="20"/>
  <c r="AD74" i="20"/>
  <c r="AE74" i="20"/>
  <c r="H20" i="68"/>
  <c r="C21" i="2" s="1"/>
  <c r="AD71" i="20"/>
  <c r="AD68" i="20"/>
  <c r="AN68" i="20" s="1"/>
  <c r="AH68" i="20"/>
  <c r="AI68" i="20" s="1"/>
  <c r="AL68" i="20" s="1"/>
  <c r="AH76" i="20"/>
  <c r="AI76" i="20" s="1"/>
  <c r="AJ76" i="20" s="1"/>
  <c r="AE10" i="20"/>
  <c r="AD79" i="20"/>
  <c r="AN79" i="20" s="1"/>
  <c r="H18" i="68"/>
  <c r="C19" i="2" s="1"/>
  <c r="AH65" i="15"/>
  <c r="AI65" i="15" s="1"/>
  <c r="AL65" i="15" s="1"/>
  <c r="AE19" i="15"/>
  <c r="AD51" i="15"/>
  <c r="AD72" i="15"/>
  <c r="AE25" i="15"/>
  <c r="U85" i="15"/>
  <c r="AE73" i="15"/>
  <c r="AD6" i="15"/>
  <c r="AH44" i="15"/>
  <c r="AI44" i="15" s="1"/>
  <c r="AE85" i="15"/>
  <c r="AE16" i="13"/>
  <c r="AE22" i="5"/>
  <c r="AD37" i="5"/>
  <c r="AD8" i="5"/>
  <c r="AE37" i="5"/>
  <c r="AH13" i="5"/>
  <c r="AI13" i="5" s="1"/>
  <c r="AJ13" i="5" s="1"/>
  <c r="AH37" i="5"/>
  <c r="AI37" i="5" s="1"/>
  <c r="AD14" i="5"/>
  <c r="AE19" i="5"/>
  <c r="AD47" i="5"/>
  <c r="AE47" i="5"/>
  <c r="AH39" i="5"/>
  <c r="AI39" i="5" s="1"/>
  <c r="AJ39" i="5" s="1"/>
  <c r="AE40" i="5"/>
  <c r="AH41" i="5"/>
  <c r="AI41" i="5" s="1"/>
  <c r="AJ41" i="5" s="1"/>
  <c r="AE35" i="5"/>
  <c r="S41" i="67"/>
  <c r="W19" i="34"/>
  <c r="U9" i="34"/>
  <c r="W6" i="34"/>
  <c r="W5" i="34"/>
  <c r="J7" i="67"/>
  <c r="P7" i="67"/>
  <c r="AM24" i="51"/>
  <c r="AM20" i="51"/>
  <c r="AM5" i="51"/>
  <c r="AM7" i="51"/>
  <c r="U76" i="51"/>
  <c r="W78" i="51"/>
  <c r="X78" i="51" s="1"/>
  <c r="U88" i="51"/>
  <c r="W90" i="51"/>
  <c r="X90" i="51" s="1"/>
  <c r="U100" i="51"/>
  <c r="W102" i="51"/>
  <c r="X102" i="51" s="1"/>
  <c r="U112" i="51"/>
  <c r="W114" i="51"/>
  <c r="X114" i="51" s="1"/>
  <c r="U124" i="51"/>
  <c r="W126" i="51"/>
  <c r="X126" i="51" s="1"/>
  <c r="U75" i="51"/>
  <c r="W77" i="51"/>
  <c r="X77" i="51" s="1"/>
  <c r="U87" i="51"/>
  <c r="W89" i="51"/>
  <c r="X89" i="51" s="1"/>
  <c r="U99" i="51"/>
  <c r="W101" i="51"/>
  <c r="X101" i="51" s="1"/>
  <c r="U111" i="51"/>
  <c r="W113" i="51"/>
  <c r="X113" i="51" s="1"/>
  <c r="W76" i="51"/>
  <c r="X76" i="51" s="1"/>
  <c r="U86" i="51"/>
  <c r="W75" i="51"/>
  <c r="X75" i="51" s="1"/>
  <c r="U85" i="51"/>
  <c r="U84" i="51"/>
  <c r="W86" i="51"/>
  <c r="X86" i="51" s="1"/>
  <c r="U96" i="51"/>
  <c r="W98" i="51"/>
  <c r="X98" i="51" s="1"/>
  <c r="U108" i="51"/>
  <c r="W110" i="51"/>
  <c r="X110" i="51" s="1"/>
  <c r="U120" i="51"/>
  <c r="W122" i="51"/>
  <c r="X122" i="51" s="1"/>
  <c r="U132" i="51"/>
  <c r="U82" i="51"/>
  <c r="W84" i="51"/>
  <c r="X84" i="51" s="1"/>
  <c r="U94" i="51"/>
  <c r="W96" i="51"/>
  <c r="X96" i="51" s="1"/>
  <c r="U106" i="51"/>
  <c r="W108" i="51"/>
  <c r="X108" i="51" s="1"/>
  <c r="U118" i="51"/>
  <c r="W120" i="51"/>
  <c r="X120" i="51" s="1"/>
  <c r="U130" i="51"/>
  <c r="W132" i="51"/>
  <c r="X132" i="51" s="1"/>
  <c r="U81" i="51"/>
  <c r="W83" i="51"/>
  <c r="X83" i="51" s="1"/>
  <c r="U93" i="51"/>
  <c r="W95" i="51"/>
  <c r="X95" i="51" s="1"/>
  <c r="U105" i="51"/>
  <c r="W107" i="51"/>
  <c r="X107" i="51" s="1"/>
  <c r="U80" i="51"/>
  <c r="W82" i="51"/>
  <c r="X82" i="51" s="1"/>
  <c r="U79" i="51"/>
  <c r="W81" i="51"/>
  <c r="X81" i="51" s="1"/>
  <c r="U91" i="51"/>
  <c r="W93" i="51"/>
  <c r="X93" i="51" s="1"/>
  <c r="U103" i="51"/>
  <c r="W105" i="51"/>
  <c r="X105" i="51" s="1"/>
  <c r="U115" i="51"/>
  <c r="W117" i="51"/>
  <c r="X117" i="51" s="1"/>
  <c r="U127" i="51"/>
  <c r="W129" i="51"/>
  <c r="X129" i="51" s="1"/>
  <c r="U78" i="51"/>
  <c r="W80" i="51"/>
  <c r="X80" i="51" s="1"/>
  <c r="U90" i="51"/>
  <c r="W92" i="51"/>
  <c r="X92" i="51" s="1"/>
  <c r="U102" i="51"/>
  <c r="W104" i="51"/>
  <c r="X104" i="51" s="1"/>
  <c r="U114" i="51"/>
  <c r="W116" i="51"/>
  <c r="X116" i="51" s="1"/>
  <c r="U126" i="51"/>
  <c r="W128" i="51"/>
  <c r="X128" i="51" s="1"/>
  <c r="W85" i="51"/>
  <c r="X85" i="51" s="1"/>
  <c r="U136" i="51"/>
  <c r="W138" i="51"/>
  <c r="X138" i="51" s="1"/>
  <c r="U148" i="51"/>
  <c r="W150" i="51"/>
  <c r="X150" i="51" s="1"/>
  <c r="U160" i="51"/>
  <c r="W162" i="51"/>
  <c r="X162" i="51" s="1"/>
  <c r="U83" i="51"/>
  <c r="W111" i="51"/>
  <c r="X111" i="51" s="1"/>
  <c r="W118" i="51"/>
  <c r="X118" i="51" s="1"/>
  <c r="U121" i="51"/>
  <c r="W124" i="51"/>
  <c r="X124" i="51" s="1"/>
  <c r="U135" i="51"/>
  <c r="W137" i="51"/>
  <c r="X137" i="51" s="1"/>
  <c r="U147" i="51"/>
  <c r="W149" i="51"/>
  <c r="X149" i="51" s="1"/>
  <c r="W79" i="51"/>
  <c r="X79" i="51" s="1"/>
  <c r="W91" i="51"/>
  <c r="X91" i="51" s="1"/>
  <c r="U92" i="51"/>
  <c r="W99" i="51"/>
  <c r="X99" i="51" s="1"/>
  <c r="W115" i="51"/>
  <c r="X115" i="51" s="1"/>
  <c r="W136" i="51"/>
  <c r="X136" i="51" s="1"/>
  <c r="W106" i="51"/>
  <c r="X106" i="51" s="1"/>
  <c r="U116" i="51"/>
  <c r="W121" i="51"/>
  <c r="X121" i="51" s="1"/>
  <c r="W130" i="51"/>
  <c r="X130" i="51" s="1"/>
  <c r="U134" i="51"/>
  <c r="W135" i="51"/>
  <c r="X135" i="51" s="1"/>
  <c r="U145" i="51"/>
  <c r="W147" i="51"/>
  <c r="X147" i="51" s="1"/>
  <c r="U157" i="51"/>
  <c r="W159" i="51"/>
  <c r="X159" i="51" s="1"/>
  <c r="W100" i="51"/>
  <c r="X100" i="51" s="1"/>
  <c r="U107" i="51"/>
  <c r="W112" i="51"/>
  <c r="X112" i="51" s="1"/>
  <c r="U122" i="51"/>
  <c r="W127" i="51"/>
  <c r="X127" i="51" s="1"/>
  <c r="U144" i="51"/>
  <c r="W146" i="51"/>
  <c r="X146" i="51" s="1"/>
  <c r="U156" i="51"/>
  <c r="W158" i="51"/>
  <c r="X158" i="51" s="1"/>
  <c r="U77" i="51"/>
  <c r="U101" i="51"/>
  <c r="U119" i="51"/>
  <c r="U125" i="51"/>
  <c r="U128" i="51"/>
  <c r="W134" i="51"/>
  <c r="X134" i="51" s="1"/>
  <c r="U109" i="51"/>
  <c r="U142" i="51"/>
  <c r="W144" i="51"/>
  <c r="X144" i="51" s="1"/>
  <c r="U154" i="51"/>
  <c r="W156" i="51"/>
  <c r="X156" i="51" s="1"/>
  <c r="U166" i="51"/>
  <c r="W168" i="51"/>
  <c r="X168" i="51" s="1"/>
  <c r="U113" i="51"/>
  <c r="W119" i="51"/>
  <c r="X119" i="51" s="1"/>
  <c r="W125" i="51"/>
  <c r="X125" i="51" s="1"/>
  <c r="U131" i="51"/>
  <c r="U141" i="51"/>
  <c r="W143" i="51"/>
  <c r="X143" i="51" s="1"/>
  <c r="W94" i="51"/>
  <c r="X94" i="51" s="1"/>
  <c r="W109" i="51"/>
  <c r="X109" i="51" s="1"/>
  <c r="U110" i="51"/>
  <c r="U117" i="51"/>
  <c r="U123" i="51"/>
  <c r="U133" i="51"/>
  <c r="U140" i="51"/>
  <c r="W142" i="51"/>
  <c r="X142" i="51" s="1"/>
  <c r="U152" i="51"/>
  <c r="W154" i="51"/>
  <c r="X154" i="51" s="1"/>
  <c r="U95" i="51"/>
  <c r="U97" i="51"/>
  <c r="W103" i="51"/>
  <c r="X103" i="51" s="1"/>
  <c r="U104" i="51"/>
  <c r="W131" i="51"/>
  <c r="X131" i="51" s="1"/>
  <c r="U139" i="51"/>
  <c r="W141" i="51"/>
  <c r="X141" i="51" s="1"/>
  <c r="U151" i="51"/>
  <c r="W153" i="51"/>
  <c r="X153" i="51" s="1"/>
  <c r="U138" i="51"/>
  <c r="W164" i="51"/>
  <c r="X164" i="51" s="1"/>
  <c r="U174" i="51"/>
  <c r="W176" i="51"/>
  <c r="X176" i="51" s="1"/>
  <c r="U186" i="51"/>
  <c r="W188" i="51"/>
  <c r="X188" i="51" s="1"/>
  <c r="W139" i="51"/>
  <c r="X139" i="51" s="1"/>
  <c r="W140" i="51"/>
  <c r="X140" i="51" s="1"/>
  <c r="U143" i="51"/>
  <c r="U89" i="51"/>
  <c r="W97" i="51"/>
  <c r="X97" i="51" s="1"/>
  <c r="W133" i="51"/>
  <c r="X133" i="51" s="1"/>
  <c r="U146" i="51"/>
  <c r="U149" i="51"/>
  <c r="U161" i="51"/>
  <c r="U171" i="51"/>
  <c r="W173" i="51"/>
  <c r="X173" i="51" s="1"/>
  <c r="U183" i="51"/>
  <c r="W185" i="51"/>
  <c r="X185" i="51" s="1"/>
  <c r="W148" i="51"/>
  <c r="X148" i="51" s="1"/>
  <c r="W161" i="51"/>
  <c r="X161" i="51" s="1"/>
  <c r="U181" i="51"/>
  <c r="U137" i="51"/>
  <c r="W145" i="51"/>
  <c r="X145" i="51" s="1"/>
  <c r="W151" i="51"/>
  <c r="X151" i="51" s="1"/>
  <c r="U159" i="51"/>
  <c r="U163" i="51"/>
  <c r="U170" i="51"/>
  <c r="W172" i="51"/>
  <c r="X172" i="51" s="1"/>
  <c r="U182" i="51"/>
  <c r="W184" i="51"/>
  <c r="X184" i="51" s="1"/>
  <c r="W171" i="51"/>
  <c r="X171" i="51" s="1"/>
  <c r="W183" i="51"/>
  <c r="X183" i="51" s="1"/>
  <c r="W152" i="51"/>
  <c r="X152" i="51" s="1"/>
  <c r="U153" i="51"/>
  <c r="W163" i="51"/>
  <c r="X163" i="51" s="1"/>
  <c r="U165" i="51"/>
  <c r="W170" i="51"/>
  <c r="X170" i="51" s="1"/>
  <c r="U180" i="51"/>
  <c r="W182" i="51"/>
  <c r="X182" i="51" s="1"/>
  <c r="U192" i="51"/>
  <c r="U155" i="51"/>
  <c r="W165" i="51"/>
  <c r="X165" i="51" s="1"/>
  <c r="U178" i="51"/>
  <c r="W180" i="51"/>
  <c r="X180" i="51" s="1"/>
  <c r="U190" i="51"/>
  <c r="W192" i="51"/>
  <c r="X192" i="51" s="1"/>
  <c r="W155" i="51"/>
  <c r="X155" i="51" s="1"/>
  <c r="W160" i="51"/>
  <c r="X160" i="51" s="1"/>
  <c r="W87" i="51"/>
  <c r="X87" i="51" s="1"/>
  <c r="W88" i="51"/>
  <c r="X88" i="51" s="1"/>
  <c r="U129" i="51"/>
  <c r="U158" i="51"/>
  <c r="W167" i="51"/>
  <c r="X167" i="51" s="1"/>
  <c r="U169" i="51"/>
  <c r="U177" i="51"/>
  <c r="W179" i="51"/>
  <c r="X179" i="51" s="1"/>
  <c r="U189" i="51"/>
  <c r="W191" i="51"/>
  <c r="X191" i="51" s="1"/>
  <c r="U98" i="51"/>
  <c r="U164" i="51"/>
  <c r="W181" i="51"/>
  <c r="X181" i="51" s="1"/>
  <c r="U187" i="51"/>
  <c r="U191" i="51"/>
  <c r="U173" i="51"/>
  <c r="U150" i="51"/>
  <c r="W187" i="51"/>
  <c r="X187" i="51" s="1"/>
  <c r="U167" i="51"/>
  <c r="W174" i="51"/>
  <c r="X174" i="51" s="1"/>
  <c r="U188" i="51"/>
  <c r="W123" i="51"/>
  <c r="X123" i="51" s="1"/>
  <c r="W166" i="51"/>
  <c r="X166" i="51" s="1"/>
  <c r="U168" i="51"/>
  <c r="W175" i="51"/>
  <c r="X175" i="51" s="1"/>
  <c r="U176" i="51"/>
  <c r="W186" i="51"/>
  <c r="X186" i="51" s="1"/>
  <c r="U162" i="51"/>
  <c r="W169" i="51"/>
  <c r="X169" i="51" s="1"/>
  <c r="W177" i="51"/>
  <c r="X177" i="51" s="1"/>
  <c r="W178" i="51"/>
  <c r="X178" i="51" s="1"/>
  <c r="U179" i="51"/>
  <c r="U184" i="51"/>
  <c r="W189" i="51"/>
  <c r="X189" i="51" s="1"/>
  <c r="W190" i="51"/>
  <c r="X190" i="51" s="1"/>
  <c r="W157" i="51"/>
  <c r="X157" i="51" s="1"/>
  <c r="U175" i="51"/>
  <c r="U185" i="51"/>
  <c r="U172" i="51"/>
  <c r="AH24" i="51"/>
  <c r="AI24" i="51" s="1"/>
  <c r="AL24" i="51" s="1"/>
  <c r="J7" i="68"/>
  <c r="L7" i="68"/>
  <c r="P7" i="68"/>
  <c r="U6" i="38"/>
  <c r="K41" i="2"/>
  <c r="U12" i="36"/>
  <c r="U11" i="36"/>
  <c r="W17" i="36"/>
  <c r="W22" i="36"/>
  <c r="W21" i="36"/>
  <c r="W6" i="36"/>
  <c r="W15" i="36"/>
  <c r="U20" i="36"/>
  <c r="U19" i="36"/>
  <c r="W5" i="36"/>
  <c r="S48" i="68"/>
  <c r="A14" i="52"/>
  <c r="K20" i="67" s="1"/>
  <c r="U7" i="55"/>
  <c r="W5" i="55"/>
  <c r="U9" i="55"/>
  <c r="U6" i="71"/>
  <c r="U7" i="73"/>
  <c r="W16" i="73"/>
  <c r="X16" i="73" s="1"/>
  <c r="U9" i="73"/>
  <c r="AD5" i="71"/>
  <c r="AN5" i="71" s="1"/>
  <c r="U5" i="21"/>
  <c r="U5" i="64"/>
  <c r="A16" i="64" s="1"/>
  <c r="F37" i="67" s="1"/>
  <c r="AD5" i="64"/>
  <c r="T37" i="67" s="1"/>
  <c r="U5" i="36"/>
  <c r="U18" i="36"/>
  <c r="W20" i="36"/>
  <c r="U15" i="36"/>
  <c r="U17" i="36"/>
  <c r="W19" i="36"/>
  <c r="U13" i="36"/>
  <c r="U14" i="36"/>
  <c r="U16" i="36"/>
  <c r="W18" i="36"/>
  <c r="S50" i="68"/>
  <c r="U50" i="68" s="1"/>
  <c r="U9" i="36"/>
  <c r="U10" i="36"/>
  <c r="W13" i="36"/>
  <c r="W14" i="36"/>
  <c r="W16" i="36"/>
  <c r="U8" i="36"/>
  <c r="W11" i="36"/>
  <c r="W12" i="36"/>
  <c r="W9" i="36"/>
  <c r="W10" i="36"/>
  <c r="U24" i="36"/>
  <c r="U7" i="36"/>
  <c r="W8" i="36"/>
  <c r="U23" i="36"/>
  <c r="U22" i="36"/>
  <c r="W24" i="36"/>
  <c r="U6" i="36"/>
  <c r="A16" i="36" s="1"/>
  <c r="F50" i="68" s="1"/>
  <c r="W7" i="36"/>
  <c r="U21" i="36"/>
  <c r="W5" i="27"/>
  <c r="W7" i="27"/>
  <c r="W12" i="27"/>
  <c r="U6" i="27"/>
  <c r="W7" i="26"/>
  <c r="U10" i="26"/>
  <c r="AD5" i="25"/>
  <c r="AL24" i="16"/>
  <c r="AJ7" i="36"/>
  <c r="AL507" i="15"/>
  <c r="AJ14" i="21"/>
  <c r="AN49" i="12"/>
  <c r="AJ185" i="15"/>
  <c r="AL18" i="16"/>
  <c r="AL23" i="19"/>
  <c r="AL84" i="22"/>
  <c r="AJ65" i="69"/>
  <c r="AL18" i="24"/>
  <c r="AN7" i="37"/>
  <c r="AJ51" i="5"/>
  <c r="AL218" i="15"/>
  <c r="AL224" i="15"/>
  <c r="AJ233" i="15"/>
  <c r="AL307" i="15"/>
  <c r="AN434" i="15"/>
  <c r="AL70" i="22"/>
  <c r="AL75" i="22"/>
  <c r="AN12" i="35"/>
  <c r="AL17" i="19"/>
  <c r="S45" i="68"/>
  <c r="AJ20" i="6"/>
  <c r="AL24" i="6"/>
  <c r="AL207" i="15"/>
  <c r="AL212" i="15"/>
  <c r="AL217" i="15"/>
  <c r="AJ451" i="15"/>
  <c r="AL470" i="15"/>
  <c r="AL496" i="15"/>
  <c r="AL506" i="15"/>
  <c r="AL12" i="21"/>
  <c r="AJ114" i="32"/>
  <c r="S49" i="68"/>
  <c r="AL471" i="15"/>
  <c r="AJ48" i="12"/>
  <c r="AL142" i="15"/>
  <c r="AL187" i="15"/>
  <c r="AJ385" i="15"/>
  <c r="AL12" i="74"/>
  <c r="AL17" i="74"/>
  <c r="AL21" i="74"/>
  <c r="AL24" i="74"/>
  <c r="AJ68" i="22"/>
  <c r="AL69" i="22"/>
  <c r="AL21" i="12"/>
  <c r="AL489" i="15"/>
  <c r="AL495" i="15"/>
  <c r="AN62" i="69"/>
  <c r="AJ5" i="36"/>
  <c r="AL15" i="36"/>
  <c r="AJ421" i="15"/>
  <c r="AL22" i="3"/>
  <c r="AN52" i="5"/>
  <c r="AN22" i="6"/>
  <c r="AJ29" i="12"/>
  <c r="AJ349" i="15"/>
  <c r="AL15" i="16"/>
  <c r="AL20" i="16"/>
  <c r="AL20" i="18"/>
  <c r="AL24" i="18"/>
  <c r="AL62" i="69"/>
  <c r="AN50" i="12"/>
  <c r="AL195" i="15"/>
  <c r="AJ235" i="15"/>
  <c r="AL264" i="15"/>
  <c r="AL494" i="15"/>
  <c r="AL16" i="21"/>
  <c r="AJ13" i="72"/>
  <c r="AJ18" i="6"/>
  <c r="AL176" i="15"/>
  <c r="AJ244" i="15"/>
  <c r="AN257" i="15"/>
  <c r="AJ445" i="15"/>
  <c r="AL19" i="18"/>
  <c r="AL68" i="22"/>
  <c r="AJ243" i="15"/>
  <c r="AL477" i="15"/>
  <c r="AL483" i="15"/>
  <c r="AL498" i="15"/>
  <c r="AL503" i="15"/>
  <c r="AL513" i="15"/>
  <c r="AL40" i="69"/>
  <c r="AJ47" i="31"/>
  <c r="AJ13" i="33"/>
  <c r="AJ11" i="38"/>
  <c r="W8" i="22"/>
  <c r="AD16" i="44"/>
  <c r="AH17" i="44"/>
  <c r="AI17" i="44" s="1"/>
  <c r="AM18" i="44"/>
  <c r="AE16" i="44"/>
  <c r="AD15" i="44"/>
  <c r="AD19" i="44"/>
  <c r="AM5" i="13"/>
  <c r="W7" i="13"/>
  <c r="U34" i="13"/>
  <c r="W36" i="13"/>
  <c r="U46" i="13"/>
  <c r="W48" i="13"/>
  <c r="U51" i="13"/>
  <c r="W52" i="13"/>
  <c r="U33" i="13"/>
  <c r="W35" i="13"/>
  <c r="U45" i="13"/>
  <c r="W47" i="13"/>
  <c r="U52" i="13"/>
  <c r="W34" i="13"/>
  <c r="U44" i="13"/>
  <c r="W46" i="13"/>
  <c r="W33" i="13"/>
  <c r="U43" i="13"/>
  <c r="W45" i="13"/>
  <c r="U42" i="13"/>
  <c r="W44" i="13"/>
  <c r="U41" i="13"/>
  <c r="W43" i="13"/>
  <c r="U38" i="13"/>
  <c r="W50" i="13"/>
  <c r="U40" i="13"/>
  <c r="W42" i="13"/>
  <c r="U35" i="13"/>
  <c r="W49" i="13"/>
  <c r="U39" i="13"/>
  <c r="W41" i="13"/>
  <c r="U47" i="13"/>
  <c r="W40" i="13"/>
  <c r="U50" i="13"/>
  <c r="U37" i="13"/>
  <c r="W39" i="13"/>
  <c r="U49" i="13"/>
  <c r="W51" i="13"/>
  <c r="U48" i="13"/>
  <c r="U36" i="13"/>
  <c r="W38" i="13"/>
  <c r="W37" i="13"/>
  <c r="A14" i="60"/>
  <c r="K34" i="67" s="1"/>
  <c r="AE15" i="60"/>
  <c r="AE19" i="60"/>
  <c r="AL21" i="60"/>
  <c r="AD23" i="60"/>
  <c r="U25" i="60"/>
  <c r="W27" i="60"/>
  <c r="U37" i="60"/>
  <c r="W39" i="60"/>
  <c r="U24" i="60"/>
  <c r="W26" i="60"/>
  <c r="U36" i="60"/>
  <c r="W38" i="60"/>
  <c r="U45" i="60"/>
  <c r="W25" i="60"/>
  <c r="U35" i="60"/>
  <c r="W37" i="60"/>
  <c r="U44" i="60"/>
  <c r="U38" i="60"/>
  <c r="W24" i="60"/>
  <c r="U34" i="60"/>
  <c r="W36" i="60"/>
  <c r="U46" i="60"/>
  <c r="W46" i="60"/>
  <c r="U33" i="60"/>
  <c r="W35" i="60"/>
  <c r="U26" i="60"/>
  <c r="U32" i="60"/>
  <c r="W34" i="60"/>
  <c r="U31" i="60"/>
  <c r="W33" i="60"/>
  <c r="U43" i="60"/>
  <c r="W45" i="60"/>
  <c r="W28" i="60"/>
  <c r="U30" i="60"/>
  <c r="W32" i="60"/>
  <c r="U42" i="60"/>
  <c r="W44" i="60"/>
  <c r="U39" i="60"/>
  <c r="U29" i="60"/>
  <c r="W31" i="60"/>
  <c r="U41" i="60"/>
  <c r="W43" i="60"/>
  <c r="W42" i="60"/>
  <c r="W40" i="60"/>
  <c r="U28" i="60"/>
  <c r="W30" i="60"/>
  <c r="U40" i="60"/>
  <c r="W41" i="60"/>
  <c r="U27" i="60"/>
  <c r="W29" i="60"/>
  <c r="AE10" i="60"/>
  <c r="AH16" i="60"/>
  <c r="AI16" i="60" s="1"/>
  <c r="AD18" i="60"/>
  <c r="AE23" i="60"/>
  <c r="AD9" i="60"/>
  <c r="AH10" i="60"/>
  <c r="AI10" i="60" s="1"/>
  <c r="AE9" i="60"/>
  <c r="AE12" i="60"/>
  <c r="AH15" i="60"/>
  <c r="AI15" i="60" s="1"/>
  <c r="AL15" i="60" s="1"/>
  <c r="AH20" i="60"/>
  <c r="AI20" i="60" s="1"/>
  <c r="AL20" i="60" s="1"/>
  <c r="AD14" i="60"/>
  <c r="AE14" i="60"/>
  <c r="AD19" i="60"/>
  <c r="AN19" i="60" s="1"/>
  <c r="AD8" i="60"/>
  <c r="AN8" i="60" s="1"/>
  <c r="AE18" i="60"/>
  <c r="AD22" i="60"/>
  <c r="AD13" i="60"/>
  <c r="AL18" i="60"/>
  <c r="AE22" i="60"/>
  <c r="AE13" i="60"/>
  <c r="AD17" i="60"/>
  <c r="AD21" i="60"/>
  <c r="U14" i="60"/>
  <c r="AD12" i="60"/>
  <c r="AE17" i="60"/>
  <c r="AE21" i="60"/>
  <c r="AD7" i="60"/>
  <c r="AN7" i="60" s="1"/>
  <c r="AD11" i="60"/>
  <c r="AD16" i="60"/>
  <c r="AD20" i="60"/>
  <c r="AJ11" i="60"/>
  <c r="AL126" i="32"/>
  <c r="AL152" i="32"/>
  <c r="AL110" i="32"/>
  <c r="AM134" i="32"/>
  <c r="AM139" i="32"/>
  <c r="AM154" i="32"/>
  <c r="AJ122" i="32"/>
  <c r="AL127" i="32"/>
  <c r="AJ161" i="32"/>
  <c r="AM18" i="32"/>
  <c r="AD38" i="32"/>
  <c r="AE40" i="32"/>
  <c r="AM97" i="32"/>
  <c r="AE100" i="32"/>
  <c r="AN100" i="32" s="1"/>
  <c r="AE104" i="32"/>
  <c r="AN104" i="32" s="1"/>
  <c r="AM110" i="32"/>
  <c r="AN110" i="32" s="1"/>
  <c r="AL113" i="32"/>
  <c r="AM114" i="32"/>
  <c r="AD117" i="32"/>
  <c r="AD121" i="32"/>
  <c r="AN121" i="32" s="1"/>
  <c r="AD125" i="32"/>
  <c r="AN125" i="32" s="1"/>
  <c r="AE131" i="32"/>
  <c r="AM133" i="32"/>
  <c r="AE146" i="32"/>
  <c r="AD150" i="32"/>
  <c r="AM153" i="32"/>
  <c r="AL156" i="32"/>
  <c r="AD160" i="32"/>
  <c r="AD164" i="32"/>
  <c r="AN164" i="32" s="1"/>
  <c r="AE169" i="32"/>
  <c r="AM5" i="32"/>
  <c r="AN5" i="32" s="1"/>
  <c r="AD17" i="32"/>
  <c r="AD42" i="32"/>
  <c r="AM85" i="32"/>
  <c r="AD99" i="32"/>
  <c r="AD108" i="32"/>
  <c r="AD112" i="32"/>
  <c r="AE117" i="32"/>
  <c r="AD130" i="32"/>
  <c r="AD135" i="32"/>
  <c r="AD140" i="32"/>
  <c r="AD145" i="32"/>
  <c r="AD155" i="32"/>
  <c r="AE17" i="32"/>
  <c r="AN17" i="32" s="1"/>
  <c r="AE99" i="32"/>
  <c r="AH100" i="32"/>
  <c r="AI100" i="32" s="1"/>
  <c r="AL100" i="32" s="1"/>
  <c r="AD103" i="32"/>
  <c r="AE108" i="32"/>
  <c r="AN108" i="32" s="1"/>
  <c r="AE112" i="32"/>
  <c r="AD116" i="32"/>
  <c r="AE130" i="32"/>
  <c r="AH131" i="32"/>
  <c r="AI131" i="32" s="1"/>
  <c r="AJ131" i="32" s="1"/>
  <c r="AE135" i="32"/>
  <c r="AD139" i="32"/>
  <c r="AE140" i="32"/>
  <c r="AE145" i="32"/>
  <c r="AE155" i="32"/>
  <c r="AD159" i="32"/>
  <c r="AD168" i="32"/>
  <c r="AH169" i="32"/>
  <c r="AI169" i="32" s="1"/>
  <c r="AM9" i="32"/>
  <c r="AM23" i="32"/>
  <c r="AM38" i="32"/>
  <c r="AM40" i="32"/>
  <c r="AM94" i="32"/>
  <c r="AM96" i="32"/>
  <c r="AE103" i="32"/>
  <c r="AH104" i="32"/>
  <c r="AI104" i="32" s="1"/>
  <c r="AL104" i="32" s="1"/>
  <c r="AE116" i="32"/>
  <c r="AH117" i="32"/>
  <c r="AI117" i="32" s="1"/>
  <c r="AJ117" i="32" s="1"/>
  <c r="AH121" i="32"/>
  <c r="AI121" i="32" s="1"/>
  <c r="AL121" i="32" s="1"/>
  <c r="AH125" i="32"/>
  <c r="AI125" i="32" s="1"/>
  <c r="AJ125" i="32" s="1"/>
  <c r="AE139" i="32"/>
  <c r="AH146" i="32"/>
  <c r="AI146" i="32" s="1"/>
  <c r="AJ146" i="32" s="1"/>
  <c r="AH150" i="32"/>
  <c r="AI150" i="32" s="1"/>
  <c r="AL150" i="32" s="1"/>
  <c r="AE159" i="32"/>
  <c r="AH160" i="32"/>
  <c r="AI160" i="32" s="1"/>
  <c r="AJ160" i="32" s="1"/>
  <c r="AH164" i="32"/>
  <c r="AI164" i="32" s="1"/>
  <c r="AE168" i="32"/>
  <c r="AM15" i="32"/>
  <c r="AH17" i="32"/>
  <c r="AI17" i="32" s="1"/>
  <c r="AM30" i="32"/>
  <c r="AD98" i="32"/>
  <c r="AH99" i="32"/>
  <c r="AI99" i="32" s="1"/>
  <c r="AH108" i="32"/>
  <c r="AI108" i="32" s="1"/>
  <c r="AH112" i="32"/>
  <c r="AI112" i="32" s="1"/>
  <c r="AH135" i="32"/>
  <c r="AI135" i="32" s="1"/>
  <c r="AJ135" i="32" s="1"/>
  <c r="AH140" i="32"/>
  <c r="AI140" i="32" s="1"/>
  <c r="AJ140" i="32" s="1"/>
  <c r="AH145" i="32"/>
  <c r="AI145" i="32" s="1"/>
  <c r="AL145" i="32" s="1"/>
  <c r="AH155" i="32"/>
  <c r="AI155" i="32" s="1"/>
  <c r="AE88" i="32"/>
  <c r="AE98" i="32"/>
  <c r="AN98" i="32" s="1"/>
  <c r="AD102" i="32"/>
  <c r="AH103" i="32"/>
  <c r="AI103" i="32" s="1"/>
  <c r="AL103" i="32" s="1"/>
  <c r="AE111" i="32"/>
  <c r="AH116" i="32"/>
  <c r="AI116" i="32" s="1"/>
  <c r="AL129" i="32"/>
  <c r="AH130" i="32"/>
  <c r="AI130" i="32" s="1"/>
  <c r="AE134" i="32"/>
  <c r="AD138" i="32"/>
  <c r="AN138" i="32" s="1"/>
  <c r="AE154" i="32"/>
  <c r="AD158" i="32"/>
  <c r="AD167" i="32"/>
  <c r="AH168" i="32"/>
  <c r="AI168" i="32" s="1"/>
  <c r="AL168" i="32" s="1"/>
  <c r="AD6" i="32"/>
  <c r="AE8" i="32"/>
  <c r="AM19" i="32"/>
  <c r="AE102" i="32"/>
  <c r="AD106" i="32"/>
  <c r="AD119" i="32"/>
  <c r="AD123" i="32"/>
  <c r="AD128" i="32"/>
  <c r="AN128" i="32" s="1"/>
  <c r="AL134" i="32"/>
  <c r="AE158" i="32"/>
  <c r="AH159" i="32"/>
  <c r="AI159" i="32" s="1"/>
  <c r="AE167" i="32"/>
  <c r="AD171" i="32"/>
  <c r="AN171" i="32" s="1"/>
  <c r="AD12" i="32"/>
  <c r="AE14" i="32"/>
  <c r="AL138" i="32"/>
  <c r="AL153" i="32"/>
  <c r="AN166" i="32"/>
  <c r="U8" i="18"/>
  <c r="W6" i="18"/>
  <c r="AM23" i="15"/>
  <c r="AM38" i="15"/>
  <c r="AM40" i="15"/>
  <c r="AE13" i="15"/>
  <c r="AM49" i="15"/>
  <c r="AH77" i="15"/>
  <c r="AI77" i="15" s="1"/>
  <c r="AL77" i="15" s="1"/>
  <c r="AM7" i="15"/>
  <c r="AM57" i="15"/>
  <c r="AM73" i="15"/>
  <c r="AM75" i="15"/>
  <c r="AE70" i="15"/>
  <c r="AM22" i="15"/>
  <c r="AM24" i="15"/>
  <c r="AM28" i="15"/>
  <c r="AM39" i="15"/>
  <c r="AM41" i="15"/>
  <c r="AH68" i="15"/>
  <c r="AI68" i="15" s="1"/>
  <c r="AE10" i="15"/>
  <c r="AE16" i="15"/>
  <c r="AE52" i="15"/>
  <c r="AE58" i="15"/>
  <c r="AM70" i="15"/>
  <c r="AH6" i="15"/>
  <c r="AI6" i="15" s="1"/>
  <c r="AE82" i="15"/>
  <c r="AH80" i="15"/>
  <c r="AI80" i="15" s="1"/>
  <c r="AL80" i="15" s="1"/>
  <c r="AM10" i="15"/>
  <c r="AM31" i="15"/>
  <c r="AM54" i="15"/>
  <c r="AM78" i="15"/>
  <c r="AM5" i="40"/>
  <c r="U14" i="6"/>
  <c r="AM13" i="6"/>
  <c r="AM8" i="6"/>
  <c r="AH14" i="6"/>
  <c r="AI14" i="6" s="1"/>
  <c r="AJ14" i="6" s="1"/>
  <c r="AM14" i="6"/>
  <c r="A14" i="6"/>
  <c r="K10" i="68" s="1"/>
  <c r="AE11" i="6"/>
  <c r="AE13" i="6"/>
  <c r="AM7" i="6"/>
  <c r="AM9" i="6"/>
  <c r="AE14" i="39"/>
  <c r="AD5" i="39"/>
  <c r="AD11" i="39"/>
  <c r="AH5" i="39"/>
  <c r="AI5" i="39" s="1"/>
  <c r="AJ5" i="39" s="1"/>
  <c r="AM9" i="39"/>
  <c r="AM7" i="39"/>
  <c r="AH38" i="5"/>
  <c r="AI38" i="5" s="1"/>
  <c r="AE28" i="5"/>
  <c r="AD35" i="5"/>
  <c r="AN35" i="5" s="1"/>
  <c r="AH36" i="5"/>
  <c r="AI36" i="5" s="1"/>
  <c r="AL36" i="5" s="1"/>
  <c r="AD40" i="5"/>
  <c r="AN40" i="5" s="1"/>
  <c r="AE45" i="5"/>
  <c r="AH46" i="5"/>
  <c r="AI46" i="5" s="1"/>
  <c r="AL46" i="5" s="1"/>
  <c r="AM28" i="5"/>
  <c r="AM30" i="5"/>
  <c r="AH35" i="5"/>
  <c r="AI35" i="5" s="1"/>
  <c r="AJ35" i="5" s="1"/>
  <c r="AM36" i="5"/>
  <c r="AM41" i="5"/>
  <c r="AH45" i="5"/>
  <c r="AI45" i="5" s="1"/>
  <c r="AJ45" i="5" s="1"/>
  <c r="AD48" i="5"/>
  <c r="AN48" i="5" s="1"/>
  <c r="AM32" i="5"/>
  <c r="AD38" i="5"/>
  <c r="AD43" i="5"/>
  <c r="AM8" i="5"/>
  <c r="AM14" i="5"/>
  <c r="AM22" i="5"/>
  <c r="AE38" i="5"/>
  <c r="AE43" i="5"/>
  <c r="AM45" i="5"/>
  <c r="AL43" i="5"/>
  <c r="AH7" i="5"/>
  <c r="AI7" i="5" s="1"/>
  <c r="AJ7" i="5" s="1"/>
  <c r="AM29" i="5"/>
  <c r="AD36" i="5"/>
  <c r="AM43" i="5"/>
  <c r="AD46" i="5"/>
  <c r="AD41" i="5"/>
  <c r="W70" i="51"/>
  <c r="X70" i="51" s="1"/>
  <c r="W71" i="51"/>
  <c r="X71" i="51" s="1"/>
  <c r="W72" i="51"/>
  <c r="X72" i="51" s="1"/>
  <c r="U70" i="51"/>
  <c r="W73" i="51"/>
  <c r="X73" i="51" s="1"/>
  <c r="U71" i="51"/>
  <c r="U72" i="51"/>
  <c r="U73" i="51"/>
  <c r="W74" i="51"/>
  <c r="X74" i="51" s="1"/>
  <c r="U74" i="51"/>
  <c r="AH11" i="51"/>
  <c r="AI11" i="51" s="1"/>
  <c r="AL11" i="51" s="1"/>
  <c r="AM16" i="51"/>
  <c r="AM10" i="51"/>
  <c r="AE17" i="51"/>
  <c r="AD19" i="51"/>
  <c r="AE19" i="51"/>
  <c r="AM15" i="51"/>
  <c r="AM17" i="51"/>
  <c r="AM19" i="51"/>
  <c r="W15" i="51"/>
  <c r="X15" i="51" s="1"/>
  <c r="U26" i="51"/>
  <c r="W28" i="51"/>
  <c r="X28" i="51" s="1"/>
  <c r="U38" i="51"/>
  <c r="W40" i="51"/>
  <c r="X40" i="51" s="1"/>
  <c r="U50" i="51"/>
  <c r="W52" i="51"/>
  <c r="X52" i="51" s="1"/>
  <c r="U62" i="51"/>
  <c r="W64" i="51"/>
  <c r="X64" i="51" s="1"/>
  <c r="U60" i="51"/>
  <c r="W62" i="51"/>
  <c r="X62" i="51" s="1"/>
  <c r="U25" i="51"/>
  <c r="W27" i="51"/>
  <c r="X27" i="51" s="1"/>
  <c r="U37" i="51"/>
  <c r="W39" i="51"/>
  <c r="X39" i="51" s="1"/>
  <c r="U49" i="51"/>
  <c r="W51" i="51"/>
  <c r="X51" i="51" s="1"/>
  <c r="U61" i="51"/>
  <c r="W63" i="51"/>
  <c r="X63" i="51" s="1"/>
  <c r="W50" i="51"/>
  <c r="X50" i="51" s="1"/>
  <c r="W26" i="51"/>
  <c r="X26" i="51" s="1"/>
  <c r="U36" i="51"/>
  <c r="W38" i="51"/>
  <c r="X38" i="51" s="1"/>
  <c r="U48" i="51"/>
  <c r="U59" i="51"/>
  <c r="W61" i="51"/>
  <c r="X61" i="51" s="1"/>
  <c r="W25" i="51"/>
  <c r="X25" i="51" s="1"/>
  <c r="U35" i="51"/>
  <c r="W37" i="51"/>
  <c r="X37" i="51" s="1"/>
  <c r="U47" i="51"/>
  <c r="W49" i="51"/>
  <c r="X49" i="51" s="1"/>
  <c r="W59" i="51"/>
  <c r="X59" i="51" s="1"/>
  <c r="U34" i="51"/>
  <c r="W36" i="51"/>
  <c r="X36" i="51" s="1"/>
  <c r="U46" i="51"/>
  <c r="W48" i="51"/>
  <c r="X48" i="51" s="1"/>
  <c r="U58" i="51"/>
  <c r="W60" i="51"/>
  <c r="X60" i="51" s="1"/>
  <c r="U45" i="51"/>
  <c r="U33" i="51"/>
  <c r="W35" i="51"/>
  <c r="X35" i="51" s="1"/>
  <c r="W47" i="51"/>
  <c r="X47" i="51" s="1"/>
  <c r="U57" i="51"/>
  <c r="U32" i="51"/>
  <c r="W34" i="51"/>
  <c r="X34" i="51" s="1"/>
  <c r="U44" i="51"/>
  <c r="W46" i="51"/>
  <c r="X46" i="51" s="1"/>
  <c r="U56" i="51"/>
  <c r="W58" i="51"/>
  <c r="X58" i="51" s="1"/>
  <c r="U68" i="51"/>
  <c r="W56" i="51"/>
  <c r="X56" i="51" s="1"/>
  <c r="W68" i="51"/>
  <c r="X68" i="51" s="1"/>
  <c r="W43" i="51"/>
  <c r="X43" i="51" s="1"/>
  <c r="U31" i="51"/>
  <c r="W33" i="51"/>
  <c r="X33" i="51" s="1"/>
  <c r="U43" i="51"/>
  <c r="W45" i="51"/>
  <c r="X45" i="51" s="1"/>
  <c r="U55" i="51"/>
  <c r="W57" i="51"/>
  <c r="X57" i="51" s="1"/>
  <c r="U67" i="51"/>
  <c r="W69" i="51"/>
  <c r="X69" i="51" s="1"/>
  <c r="U66" i="51"/>
  <c r="U41" i="51"/>
  <c r="U30" i="51"/>
  <c r="W32" i="51"/>
  <c r="X32" i="51" s="1"/>
  <c r="U42" i="51"/>
  <c r="W44" i="51"/>
  <c r="X44" i="51" s="1"/>
  <c r="U54" i="51"/>
  <c r="U29" i="51"/>
  <c r="W31" i="51"/>
  <c r="X31" i="51" s="1"/>
  <c r="U27" i="51"/>
  <c r="W29" i="51"/>
  <c r="X29" i="51" s="1"/>
  <c r="U39" i="51"/>
  <c r="W41" i="51"/>
  <c r="X41" i="51" s="1"/>
  <c r="U51" i="51"/>
  <c r="W53" i="51"/>
  <c r="X53" i="51" s="1"/>
  <c r="U63" i="51"/>
  <c r="W65" i="51"/>
  <c r="X65" i="51" s="1"/>
  <c r="U64" i="51"/>
  <c r="U28" i="51"/>
  <c r="W55" i="51"/>
  <c r="X55" i="51" s="1"/>
  <c r="U69" i="51"/>
  <c r="W67" i="51"/>
  <c r="X67" i="51" s="1"/>
  <c r="W54" i="51"/>
  <c r="X54" i="51" s="1"/>
  <c r="U40" i="51"/>
  <c r="U53" i="51"/>
  <c r="W30" i="51"/>
  <c r="X30" i="51" s="1"/>
  <c r="W66" i="51"/>
  <c r="X66" i="51" s="1"/>
  <c r="U65" i="51"/>
  <c r="U52" i="51"/>
  <c r="W42" i="51"/>
  <c r="X42" i="51" s="1"/>
  <c r="AE21" i="51"/>
  <c r="AD23" i="51"/>
  <c r="AE23" i="51"/>
  <c r="AD10" i="51"/>
  <c r="AE20" i="51"/>
  <c r="AH20" i="51"/>
  <c r="AI20" i="51" s="1"/>
  <c r="AL20" i="51" s="1"/>
  <c r="AD18" i="51"/>
  <c r="AD22" i="51"/>
  <c r="AH23" i="51"/>
  <c r="AI23" i="51" s="1"/>
  <c r="AE18" i="51"/>
  <c r="AE22" i="51"/>
  <c r="AD17" i="51"/>
  <c r="AH18" i="51"/>
  <c r="AI18" i="51" s="1"/>
  <c r="AD21" i="51"/>
  <c r="AH22" i="51"/>
  <c r="AI22" i="51" s="1"/>
  <c r="AJ22" i="51" s="1"/>
  <c r="AL21" i="51"/>
  <c r="AM11" i="51"/>
  <c r="AM13" i="51"/>
  <c r="AD24" i="51"/>
  <c r="AM53" i="20"/>
  <c r="AD60" i="20"/>
  <c r="AE73" i="20"/>
  <c r="AM75" i="20"/>
  <c r="AD78" i="20"/>
  <c r="AM55" i="20"/>
  <c r="AE78" i="20"/>
  <c r="AM8" i="20"/>
  <c r="AH61" i="20"/>
  <c r="AI61" i="20" s="1"/>
  <c r="AJ61" i="20" s="1"/>
  <c r="AH67" i="20"/>
  <c r="AI67" i="20" s="1"/>
  <c r="AL67" i="20" s="1"/>
  <c r="AM41" i="20"/>
  <c r="AE59" i="20"/>
  <c r="AE65" i="20"/>
  <c r="AH78" i="20"/>
  <c r="AI78" i="20" s="1"/>
  <c r="AJ78" i="20" s="1"/>
  <c r="AM10" i="20"/>
  <c r="AH14" i="20"/>
  <c r="AI14" i="20" s="1"/>
  <c r="AM18" i="20"/>
  <c r="AM39" i="20"/>
  <c r="AH60" i="20"/>
  <c r="AI60" i="20" s="1"/>
  <c r="AM61" i="20"/>
  <c r="AE71" i="20"/>
  <c r="AD76" i="20"/>
  <c r="AM12" i="20"/>
  <c r="AD58" i="20"/>
  <c r="AH59" i="20"/>
  <c r="AI59" i="20" s="1"/>
  <c r="AL59" i="20" s="1"/>
  <c r="AD64" i="20"/>
  <c r="AL65" i="20"/>
  <c r="AM67" i="20"/>
  <c r="AD70" i="20"/>
  <c r="AL71" i="20"/>
  <c r="AE76" i="20"/>
  <c r="AM14" i="20"/>
  <c r="AM35" i="20"/>
  <c r="AM46" i="20"/>
  <c r="AM50" i="20"/>
  <c r="AM52" i="20"/>
  <c r="AM54" i="20"/>
  <c r="AE58" i="20"/>
  <c r="AD63" i="20"/>
  <c r="AN63" i="20" s="1"/>
  <c r="AE64" i="20"/>
  <c r="AD69" i="20"/>
  <c r="AE70" i="20"/>
  <c r="AD75" i="20"/>
  <c r="AH58" i="20"/>
  <c r="AI58" i="20" s="1"/>
  <c r="AL58" i="20" s="1"/>
  <c r="AH64" i="20"/>
  <c r="AI64" i="20" s="1"/>
  <c r="AL64" i="20" s="1"/>
  <c r="AH70" i="20"/>
  <c r="AI70" i="20" s="1"/>
  <c r="AL70" i="20" s="1"/>
  <c r="AM11" i="20"/>
  <c r="AM17" i="20"/>
  <c r="AD61" i="20"/>
  <c r="AL62" i="20"/>
  <c r="AD67" i="20"/>
  <c r="AL74" i="20"/>
  <c r="AM6" i="50"/>
  <c r="AM5" i="50"/>
  <c r="U6" i="50"/>
  <c r="AD6" i="50"/>
  <c r="A14" i="50"/>
  <c r="K18" i="67" s="1"/>
  <c r="W7" i="19"/>
  <c r="AM33" i="66"/>
  <c r="AM24" i="66"/>
  <c r="AM29" i="66"/>
  <c r="AM8" i="66"/>
  <c r="AM23" i="66"/>
  <c r="W5" i="33"/>
  <c r="AJ12" i="28"/>
  <c r="AM22" i="28"/>
  <c r="U5" i="28"/>
  <c r="A14" i="34"/>
  <c r="K45" i="68" s="1"/>
  <c r="K47" i="68" s="1"/>
  <c r="AD5" i="16"/>
  <c r="AM11" i="12"/>
  <c r="AM6" i="12"/>
  <c r="AD13" i="59"/>
  <c r="AN13" i="59" s="1"/>
  <c r="AH13" i="59"/>
  <c r="AI13" i="59" s="1"/>
  <c r="AL13" i="59" s="1"/>
  <c r="AD15" i="59"/>
  <c r="AN15" i="59" s="1"/>
  <c r="AE41" i="31"/>
  <c r="AN41" i="31" s="1"/>
  <c r="AE45" i="31"/>
  <c r="AD15" i="31"/>
  <c r="AD33" i="31"/>
  <c r="AD37" i="31"/>
  <c r="AD40" i="31"/>
  <c r="AD44" i="31"/>
  <c r="AH31" i="31"/>
  <c r="AI31" i="31" s="1"/>
  <c r="AE37" i="31"/>
  <c r="AE40" i="31"/>
  <c r="AE44" i="31"/>
  <c r="AD48" i="31"/>
  <c r="AD52" i="31"/>
  <c r="AE48" i="31"/>
  <c r="AE52" i="31"/>
  <c r="AJ53" i="31"/>
  <c r="AE47" i="31"/>
  <c r="AD12" i="31"/>
  <c r="AD30" i="31"/>
  <c r="AH23" i="30"/>
  <c r="AI23" i="30" s="1"/>
  <c r="AE12" i="30"/>
  <c r="AM12" i="30"/>
  <c r="AM15" i="58"/>
  <c r="AM19" i="58"/>
  <c r="AD13" i="58"/>
  <c r="AD17" i="58"/>
  <c r="AD21" i="58"/>
  <c r="AE13" i="58"/>
  <c r="AE17" i="58"/>
  <c r="AE21" i="58"/>
  <c r="AD12" i="58"/>
  <c r="AH13" i="58"/>
  <c r="AI13" i="58" s="1"/>
  <c r="AL13" i="58" s="1"/>
  <c r="AD16" i="58"/>
  <c r="AH17" i="58"/>
  <c r="AI17" i="58" s="1"/>
  <c r="AL17" i="58" s="1"/>
  <c r="AD20" i="58"/>
  <c r="AH21" i="58"/>
  <c r="AI21" i="58" s="1"/>
  <c r="AL21" i="58" s="1"/>
  <c r="AD5" i="58"/>
  <c r="AE12" i="58"/>
  <c r="AE16" i="58"/>
  <c r="AE20" i="58"/>
  <c r="AD11" i="58"/>
  <c r="AE11" i="58"/>
  <c r="AH12" i="58"/>
  <c r="AI12" i="58" s="1"/>
  <c r="AL12" i="58" s="1"/>
  <c r="AD15" i="58"/>
  <c r="AH16" i="58"/>
  <c r="AI16" i="58" s="1"/>
  <c r="AL16" i="58" s="1"/>
  <c r="AD19" i="58"/>
  <c r="AH20" i="58"/>
  <c r="AI20" i="58" s="1"/>
  <c r="AL20" i="58" s="1"/>
  <c r="AD23" i="58"/>
  <c r="AN23" i="58" s="1"/>
  <c r="AM11" i="30"/>
  <c r="AD20" i="30"/>
  <c r="AM23" i="30"/>
  <c r="AM20" i="30"/>
  <c r="AM22" i="30"/>
  <c r="AD12" i="30"/>
  <c r="AM10" i="30"/>
  <c r="AD23" i="30"/>
  <c r="AH21" i="30"/>
  <c r="AI21" i="30" s="1"/>
  <c r="AJ21" i="30" s="1"/>
  <c r="AM7" i="30"/>
  <c r="AM9" i="30"/>
  <c r="AM17" i="30"/>
  <c r="AM19" i="30"/>
  <c r="AE22" i="30"/>
  <c r="AD21" i="30"/>
  <c r="AE21" i="30"/>
  <c r="AH22" i="30"/>
  <c r="AI22" i="30" s="1"/>
  <c r="AD6" i="30"/>
  <c r="AE20" i="30"/>
  <c r="AD24" i="30"/>
  <c r="AN24" i="30" s="1"/>
  <c r="AM8" i="30"/>
  <c r="AM18" i="30"/>
  <c r="AD5" i="30"/>
  <c r="W23" i="30"/>
  <c r="U26" i="30"/>
  <c r="W28" i="30"/>
  <c r="W37" i="30"/>
  <c r="U46" i="30"/>
  <c r="W48" i="30"/>
  <c r="U58" i="30"/>
  <c r="W60" i="30"/>
  <c r="U70" i="30"/>
  <c r="W72" i="30"/>
  <c r="U25" i="30"/>
  <c r="W27" i="30"/>
  <c r="U45" i="30"/>
  <c r="W47" i="30"/>
  <c r="U57" i="30"/>
  <c r="W59" i="30"/>
  <c r="U69" i="30"/>
  <c r="W71" i="30"/>
  <c r="W26" i="30"/>
  <c r="U36" i="30"/>
  <c r="U44" i="30"/>
  <c r="W46" i="30"/>
  <c r="U56" i="30"/>
  <c r="W58" i="30"/>
  <c r="W25" i="30"/>
  <c r="U35" i="30"/>
  <c r="U43" i="30"/>
  <c r="W45" i="30"/>
  <c r="U55" i="30"/>
  <c r="W57" i="30"/>
  <c r="U67" i="30"/>
  <c r="W69" i="30"/>
  <c r="U34" i="30"/>
  <c r="W36" i="30"/>
  <c r="U42" i="30"/>
  <c r="W44" i="30"/>
  <c r="U54" i="30"/>
  <c r="W56" i="30"/>
  <c r="U66" i="30"/>
  <c r="W68" i="30"/>
  <c r="U33" i="30"/>
  <c r="W35" i="30"/>
  <c r="U41" i="30"/>
  <c r="W43" i="30"/>
  <c r="U53" i="30"/>
  <c r="W55" i="30"/>
  <c r="U32" i="30"/>
  <c r="W34" i="30"/>
  <c r="U40" i="30"/>
  <c r="W42" i="30"/>
  <c r="U52" i="30"/>
  <c r="W54" i="30"/>
  <c r="U64" i="30"/>
  <c r="W66" i="30"/>
  <c r="U76" i="30"/>
  <c r="W78" i="30"/>
  <c r="U31" i="30"/>
  <c r="W33" i="30"/>
  <c r="U39" i="30"/>
  <c r="W41" i="30"/>
  <c r="U51" i="30"/>
  <c r="W53" i="30"/>
  <c r="U63" i="30"/>
  <c r="U30" i="30"/>
  <c r="W32" i="30"/>
  <c r="U38" i="30"/>
  <c r="W40" i="30"/>
  <c r="U50" i="30"/>
  <c r="W52" i="30"/>
  <c r="U62" i="30"/>
  <c r="W64" i="30"/>
  <c r="U74" i="30"/>
  <c r="U29" i="30"/>
  <c r="W31" i="30"/>
  <c r="W39" i="30"/>
  <c r="U49" i="30"/>
  <c r="W51" i="30"/>
  <c r="U61" i="30"/>
  <c r="W63" i="30"/>
  <c r="U28" i="30"/>
  <c r="W30" i="30"/>
  <c r="U37" i="30"/>
  <c r="W38" i="30"/>
  <c r="U48" i="30"/>
  <c r="W50" i="30"/>
  <c r="U60" i="30"/>
  <c r="U27" i="30"/>
  <c r="W29" i="30"/>
  <c r="U47" i="30"/>
  <c r="W49" i="30"/>
  <c r="U59" i="30"/>
  <c r="W61" i="30"/>
  <c r="W65" i="30"/>
  <c r="U71" i="30"/>
  <c r="U79" i="30"/>
  <c r="U87" i="30"/>
  <c r="W89" i="30"/>
  <c r="U99" i="30"/>
  <c r="W101" i="30"/>
  <c r="U111" i="30"/>
  <c r="U77" i="30"/>
  <c r="W77" i="30"/>
  <c r="U86" i="30"/>
  <c r="W88" i="30"/>
  <c r="U98" i="30"/>
  <c r="W100" i="30"/>
  <c r="U110" i="30"/>
  <c r="U109" i="30"/>
  <c r="W62" i="30"/>
  <c r="W79" i="30"/>
  <c r="U85" i="30"/>
  <c r="W87" i="30"/>
  <c r="U97" i="30"/>
  <c r="W99" i="30"/>
  <c r="W111" i="30"/>
  <c r="U88" i="30"/>
  <c r="U68" i="30"/>
  <c r="U84" i="30"/>
  <c r="W86" i="30"/>
  <c r="U96" i="30"/>
  <c r="W98" i="30"/>
  <c r="U108" i="30"/>
  <c r="W110" i="30"/>
  <c r="W75" i="30"/>
  <c r="W67" i="30"/>
  <c r="U72" i="30"/>
  <c r="W74" i="30"/>
  <c r="U83" i="30"/>
  <c r="W85" i="30"/>
  <c r="U95" i="30"/>
  <c r="W97" i="30"/>
  <c r="U107" i="30"/>
  <c r="W109" i="30"/>
  <c r="U78" i="30"/>
  <c r="U82" i="30"/>
  <c r="W84" i="30"/>
  <c r="U94" i="30"/>
  <c r="W96" i="30"/>
  <c r="U106" i="30"/>
  <c r="W108" i="30"/>
  <c r="W76" i="30"/>
  <c r="U81" i="30"/>
  <c r="W83" i="30"/>
  <c r="U93" i="30"/>
  <c r="W95" i="30"/>
  <c r="U105" i="30"/>
  <c r="W107" i="30"/>
  <c r="U100" i="30"/>
  <c r="U80" i="30"/>
  <c r="W82" i="30"/>
  <c r="U92" i="30"/>
  <c r="W94" i="30"/>
  <c r="U104" i="30"/>
  <c r="W106" i="30"/>
  <c r="U73" i="30"/>
  <c r="W81" i="30"/>
  <c r="U91" i="30"/>
  <c r="W93" i="30"/>
  <c r="U103" i="30"/>
  <c r="W105" i="30"/>
  <c r="W90" i="30"/>
  <c r="W102" i="30"/>
  <c r="U75" i="30"/>
  <c r="W80" i="30"/>
  <c r="U90" i="30"/>
  <c r="W92" i="30"/>
  <c r="U102" i="30"/>
  <c r="W104" i="30"/>
  <c r="U65" i="30"/>
  <c r="W70" i="30"/>
  <c r="W73" i="30"/>
  <c r="U89" i="30"/>
  <c r="W91" i="30"/>
  <c r="U101" i="30"/>
  <c r="W103" i="30"/>
  <c r="W8" i="58"/>
  <c r="X8" i="58" s="1"/>
  <c r="W10" i="58"/>
  <c r="X10" i="58" s="1"/>
  <c r="U26" i="58"/>
  <c r="W28" i="58"/>
  <c r="X28" i="58" s="1"/>
  <c r="U38" i="58"/>
  <c r="W40" i="58"/>
  <c r="X40" i="58" s="1"/>
  <c r="U50" i="58"/>
  <c r="W52" i="58"/>
  <c r="X52" i="58" s="1"/>
  <c r="U62" i="58"/>
  <c r="W64" i="58"/>
  <c r="X64" i="58" s="1"/>
  <c r="U74" i="58"/>
  <c r="W76" i="58"/>
  <c r="X76" i="58" s="1"/>
  <c r="U25" i="58"/>
  <c r="W27" i="58"/>
  <c r="X27" i="58" s="1"/>
  <c r="U37" i="58"/>
  <c r="W39" i="58"/>
  <c r="X39" i="58" s="1"/>
  <c r="U49" i="58"/>
  <c r="W51" i="58"/>
  <c r="X51" i="58" s="1"/>
  <c r="U61" i="58"/>
  <c r="W63" i="58"/>
  <c r="X63" i="58" s="1"/>
  <c r="U73" i="58"/>
  <c r="W75" i="58"/>
  <c r="X75" i="58" s="1"/>
  <c r="W26" i="58"/>
  <c r="X26" i="58" s="1"/>
  <c r="U36" i="58"/>
  <c r="W38" i="58"/>
  <c r="X38" i="58" s="1"/>
  <c r="U48" i="58"/>
  <c r="W50" i="58"/>
  <c r="X50" i="58" s="1"/>
  <c r="U60" i="58"/>
  <c r="W62" i="58"/>
  <c r="X62" i="58" s="1"/>
  <c r="U72" i="58"/>
  <c r="W74" i="58"/>
  <c r="X74" i="58" s="1"/>
  <c r="W25" i="58"/>
  <c r="X25" i="58" s="1"/>
  <c r="U35" i="58"/>
  <c r="W37" i="58"/>
  <c r="X37" i="58" s="1"/>
  <c r="U47" i="58"/>
  <c r="W49" i="58"/>
  <c r="X49" i="58" s="1"/>
  <c r="U59" i="58"/>
  <c r="W61" i="58"/>
  <c r="X61" i="58" s="1"/>
  <c r="U71" i="58"/>
  <c r="W73" i="58"/>
  <c r="X73" i="58" s="1"/>
  <c r="U34" i="58"/>
  <c r="W36" i="58"/>
  <c r="X36" i="58" s="1"/>
  <c r="U46" i="58"/>
  <c r="W48" i="58"/>
  <c r="X48" i="58" s="1"/>
  <c r="U58" i="58"/>
  <c r="W60" i="58"/>
  <c r="X60" i="58" s="1"/>
  <c r="U70" i="58"/>
  <c r="U33" i="58"/>
  <c r="W35" i="58"/>
  <c r="X35" i="58" s="1"/>
  <c r="U45" i="58"/>
  <c r="W47" i="58"/>
  <c r="X47" i="58" s="1"/>
  <c r="U57" i="58"/>
  <c r="W59" i="58"/>
  <c r="X59" i="58" s="1"/>
  <c r="U32" i="58"/>
  <c r="W34" i="58"/>
  <c r="X34" i="58" s="1"/>
  <c r="U44" i="58"/>
  <c r="W46" i="58"/>
  <c r="X46" i="58" s="1"/>
  <c r="U56" i="58"/>
  <c r="W58" i="58"/>
  <c r="X58" i="58" s="1"/>
  <c r="U68" i="58"/>
  <c r="W70" i="58"/>
  <c r="X70" i="58" s="1"/>
  <c r="U80" i="58"/>
  <c r="W82" i="58"/>
  <c r="X82" i="58" s="1"/>
  <c r="U31" i="58"/>
  <c r="W33" i="58"/>
  <c r="X33" i="58" s="1"/>
  <c r="U43" i="58"/>
  <c r="W45" i="58"/>
  <c r="X45" i="58" s="1"/>
  <c r="U55" i="58"/>
  <c r="W57" i="58"/>
  <c r="X57" i="58" s="1"/>
  <c r="U67" i="58"/>
  <c r="W69" i="58"/>
  <c r="X69" i="58" s="1"/>
  <c r="U79" i="58"/>
  <c r="W81" i="58"/>
  <c r="X81" i="58" s="1"/>
  <c r="U30" i="58"/>
  <c r="W32" i="58"/>
  <c r="X32" i="58" s="1"/>
  <c r="U42" i="58"/>
  <c r="W44" i="58"/>
  <c r="X44" i="58" s="1"/>
  <c r="U54" i="58"/>
  <c r="W56" i="58"/>
  <c r="X56" i="58" s="1"/>
  <c r="U66" i="58"/>
  <c r="W68" i="58"/>
  <c r="X68" i="58" s="1"/>
  <c r="U29" i="58"/>
  <c r="W31" i="58"/>
  <c r="X31" i="58" s="1"/>
  <c r="U41" i="58"/>
  <c r="W43" i="58"/>
  <c r="X43" i="58" s="1"/>
  <c r="U53" i="58"/>
  <c r="W55" i="58"/>
  <c r="X55" i="58" s="1"/>
  <c r="U28" i="58"/>
  <c r="W30" i="58"/>
  <c r="X30" i="58" s="1"/>
  <c r="U40" i="58"/>
  <c r="W42" i="58"/>
  <c r="X42" i="58" s="1"/>
  <c r="U52" i="58"/>
  <c r="W54" i="58"/>
  <c r="X54" i="58" s="1"/>
  <c r="U64" i="58"/>
  <c r="U84" i="58"/>
  <c r="W85" i="58"/>
  <c r="X85" i="58" s="1"/>
  <c r="U95" i="58"/>
  <c r="W97" i="58"/>
  <c r="X97" i="58" s="1"/>
  <c r="U107" i="58"/>
  <c r="W109" i="58"/>
  <c r="X109" i="58" s="1"/>
  <c r="U119" i="58"/>
  <c r="W121" i="58"/>
  <c r="X121" i="58" s="1"/>
  <c r="U94" i="58"/>
  <c r="W96" i="58"/>
  <c r="X96" i="58" s="1"/>
  <c r="U106" i="58"/>
  <c r="W108" i="58"/>
  <c r="X108" i="58" s="1"/>
  <c r="U118" i="58"/>
  <c r="W120" i="58"/>
  <c r="X120" i="58" s="1"/>
  <c r="U65" i="58"/>
  <c r="U82" i="58"/>
  <c r="W84" i="58"/>
  <c r="X84" i="58" s="1"/>
  <c r="U93" i="58"/>
  <c r="W95" i="58"/>
  <c r="X95" i="58" s="1"/>
  <c r="U92" i="58"/>
  <c r="W94" i="58"/>
  <c r="X94" i="58" s="1"/>
  <c r="U104" i="58"/>
  <c r="W106" i="58"/>
  <c r="X106" i="58" s="1"/>
  <c r="U116" i="58"/>
  <c r="W118" i="58"/>
  <c r="X118" i="58" s="1"/>
  <c r="U27" i="58"/>
  <c r="W41" i="58"/>
  <c r="X41" i="58" s="1"/>
  <c r="W65" i="58"/>
  <c r="X65" i="58" s="1"/>
  <c r="W66" i="58"/>
  <c r="X66" i="58" s="1"/>
  <c r="U75" i="58"/>
  <c r="U76" i="58"/>
  <c r="U77" i="58"/>
  <c r="W79" i="58"/>
  <c r="X79" i="58" s="1"/>
  <c r="U51" i="58"/>
  <c r="U69" i="58"/>
  <c r="U90" i="58"/>
  <c r="W92" i="58"/>
  <c r="X92" i="58" s="1"/>
  <c r="U102" i="58"/>
  <c r="W104" i="58"/>
  <c r="X104" i="58" s="1"/>
  <c r="U114" i="58"/>
  <c r="W116" i="58"/>
  <c r="X116" i="58" s="1"/>
  <c r="U63" i="58"/>
  <c r="W67" i="58"/>
  <c r="X67" i="58" s="1"/>
  <c r="W77" i="58"/>
  <c r="X77" i="58" s="1"/>
  <c r="U83" i="58"/>
  <c r="U89" i="58"/>
  <c r="W91" i="58"/>
  <c r="X91" i="58" s="1"/>
  <c r="U101" i="58"/>
  <c r="W103" i="58"/>
  <c r="X103" i="58" s="1"/>
  <c r="W71" i="58"/>
  <c r="X71" i="58" s="1"/>
  <c r="U88" i="58"/>
  <c r="W90" i="58"/>
  <c r="X90" i="58" s="1"/>
  <c r="U100" i="58"/>
  <c r="W102" i="58"/>
  <c r="X102" i="58" s="1"/>
  <c r="U112" i="58"/>
  <c r="W114" i="58"/>
  <c r="X114" i="58" s="1"/>
  <c r="W83" i="58"/>
  <c r="X83" i="58" s="1"/>
  <c r="U87" i="58"/>
  <c r="W89" i="58"/>
  <c r="X89" i="58" s="1"/>
  <c r="U99" i="58"/>
  <c r="W101" i="58"/>
  <c r="X101" i="58" s="1"/>
  <c r="U111" i="58"/>
  <c r="W113" i="58"/>
  <c r="X113" i="58" s="1"/>
  <c r="W29" i="58"/>
  <c r="X29" i="58" s="1"/>
  <c r="W72" i="58"/>
  <c r="X72" i="58" s="1"/>
  <c r="U78" i="58"/>
  <c r="W80" i="58"/>
  <c r="X80" i="58" s="1"/>
  <c r="U86" i="58"/>
  <c r="W88" i="58"/>
  <c r="X88" i="58" s="1"/>
  <c r="U98" i="58"/>
  <c r="W100" i="58"/>
  <c r="X100" i="58" s="1"/>
  <c r="W86" i="58"/>
  <c r="X86" i="58" s="1"/>
  <c r="W107" i="58"/>
  <c r="X107" i="58" s="1"/>
  <c r="W112" i="58"/>
  <c r="X112" i="58" s="1"/>
  <c r="U121" i="58"/>
  <c r="U129" i="58"/>
  <c r="W131" i="58"/>
  <c r="X131" i="58" s="1"/>
  <c r="U141" i="58"/>
  <c r="U39" i="58"/>
  <c r="U85" i="58"/>
  <c r="U97" i="58"/>
  <c r="U127" i="58"/>
  <c r="U122" i="58"/>
  <c r="U126" i="58"/>
  <c r="U96" i="58"/>
  <c r="U137" i="58"/>
  <c r="U136" i="58"/>
  <c r="U81" i="58"/>
  <c r="W98" i="58"/>
  <c r="X98" i="58" s="1"/>
  <c r="U109" i="58"/>
  <c r="U110" i="58"/>
  <c r="U113" i="58"/>
  <c r="U117" i="58"/>
  <c r="W123" i="58"/>
  <c r="X123" i="58" s="1"/>
  <c r="U128" i="58"/>
  <c r="W130" i="58"/>
  <c r="X130" i="58" s="1"/>
  <c r="U140" i="58"/>
  <c r="W129" i="58"/>
  <c r="X129" i="58" s="1"/>
  <c r="W110" i="58"/>
  <c r="X110" i="58" s="1"/>
  <c r="W128" i="58"/>
  <c r="X128" i="58" s="1"/>
  <c r="W140" i="58"/>
  <c r="X140" i="58" s="1"/>
  <c r="W138" i="58"/>
  <c r="X138" i="58" s="1"/>
  <c r="W127" i="58"/>
  <c r="X127" i="58" s="1"/>
  <c r="W53" i="58"/>
  <c r="X53" i="58" s="1"/>
  <c r="U115" i="58"/>
  <c r="W115" i="58"/>
  <c r="X115" i="58" s="1"/>
  <c r="U120" i="58"/>
  <c r="U135" i="58"/>
  <c r="W137" i="58"/>
  <c r="X137" i="58" s="1"/>
  <c r="U130" i="58"/>
  <c r="W132" i="58"/>
  <c r="X132" i="58" s="1"/>
  <c r="W99" i="58"/>
  <c r="X99" i="58" s="1"/>
  <c r="U91" i="58"/>
  <c r="W93" i="58"/>
  <c r="X93" i="58" s="1"/>
  <c r="W111" i="58"/>
  <c r="X111" i="58" s="1"/>
  <c r="W125" i="58"/>
  <c r="X125" i="58" s="1"/>
  <c r="U134" i="58"/>
  <c r="W136" i="58"/>
  <c r="X136" i="58" s="1"/>
  <c r="U105" i="58"/>
  <c r="W139" i="58"/>
  <c r="X139" i="58" s="1"/>
  <c r="W105" i="58"/>
  <c r="X105" i="58" s="1"/>
  <c r="W122" i="58"/>
  <c r="X122" i="58" s="1"/>
  <c r="W126" i="58"/>
  <c r="X126" i="58" s="1"/>
  <c r="W78" i="58"/>
  <c r="X78" i="58" s="1"/>
  <c r="U124" i="58"/>
  <c r="U133" i="58"/>
  <c r="W135" i="58"/>
  <c r="X135" i="58" s="1"/>
  <c r="W141" i="58"/>
  <c r="X141" i="58" s="1"/>
  <c r="W117" i="58"/>
  <c r="X117" i="58" s="1"/>
  <c r="U125" i="58"/>
  <c r="U132" i="58"/>
  <c r="W134" i="58"/>
  <c r="X134" i="58" s="1"/>
  <c r="W87" i="58"/>
  <c r="X87" i="58" s="1"/>
  <c r="U103" i="58"/>
  <c r="U108" i="58"/>
  <c r="W124" i="58"/>
  <c r="X124" i="58" s="1"/>
  <c r="U131" i="58"/>
  <c r="W133" i="58"/>
  <c r="X133" i="58" s="1"/>
  <c r="U123" i="58"/>
  <c r="U139" i="58"/>
  <c r="W119" i="58"/>
  <c r="X119" i="58" s="1"/>
  <c r="U138" i="58"/>
  <c r="W6" i="58"/>
  <c r="W6" i="23"/>
  <c r="W9" i="23"/>
  <c r="U6" i="23"/>
  <c r="U6" i="52"/>
  <c r="U5" i="52"/>
  <c r="W5" i="52"/>
  <c r="X5" i="52" s="1"/>
  <c r="W11" i="52"/>
  <c r="X11" i="52" s="1"/>
  <c r="U9" i="52"/>
  <c r="U7" i="47"/>
  <c r="W6" i="44"/>
  <c r="W8" i="44"/>
  <c r="W5" i="44"/>
  <c r="W7" i="44"/>
  <c r="U6" i="44"/>
  <c r="AN46" i="69"/>
  <c r="AN54" i="69"/>
  <c r="AN15" i="60"/>
  <c r="AN45" i="12"/>
  <c r="AN219" i="15"/>
  <c r="AN20" i="19"/>
  <c r="AN81" i="22"/>
  <c r="AN22" i="26"/>
  <c r="AN124" i="32"/>
  <c r="AN129" i="32"/>
  <c r="AN24" i="3"/>
  <c r="AN40" i="12"/>
  <c r="AN19" i="19"/>
  <c r="AN71" i="22"/>
  <c r="AN76" i="22"/>
  <c r="AN212" i="15"/>
  <c r="AN22" i="18"/>
  <c r="AN446" i="15"/>
  <c r="AN20" i="25"/>
  <c r="P38" i="67"/>
  <c r="U9" i="21"/>
  <c r="W7" i="21"/>
  <c r="X7" i="21" s="1"/>
  <c r="W6" i="21"/>
  <c r="X6" i="21" s="1"/>
  <c r="W6" i="19"/>
  <c r="W8" i="19"/>
  <c r="W5" i="19"/>
  <c r="U7" i="19"/>
  <c r="W5" i="18"/>
  <c r="W7" i="18"/>
  <c r="U6" i="18"/>
  <c r="W8" i="18"/>
  <c r="AN393" i="15"/>
  <c r="AN419" i="15"/>
  <c r="AN16" i="16"/>
  <c r="AN135" i="32"/>
  <c r="AN22" i="59"/>
  <c r="AN16" i="41"/>
  <c r="AN56" i="47"/>
  <c r="AN20" i="51"/>
  <c r="AN58" i="69"/>
  <c r="AN9" i="75"/>
  <c r="AN263" i="15"/>
  <c r="AN449" i="15"/>
  <c r="AN20" i="21"/>
  <c r="AN115" i="32"/>
  <c r="AN141" i="32"/>
  <c r="AN20" i="38"/>
  <c r="AN405" i="15"/>
  <c r="AN458" i="15"/>
  <c r="AN31" i="47"/>
  <c r="AN347" i="15"/>
  <c r="AN48" i="69"/>
  <c r="AN16" i="71"/>
  <c r="AN14" i="58"/>
  <c r="AN36" i="12"/>
  <c r="AN14" i="21"/>
  <c r="AN27" i="24"/>
  <c r="AN35" i="47"/>
  <c r="AN20" i="71"/>
  <c r="AN30" i="47"/>
  <c r="AN40" i="47"/>
  <c r="AN443" i="15"/>
  <c r="AN16" i="18"/>
  <c r="AN25" i="75"/>
  <c r="AN222" i="15"/>
  <c r="AN16" i="25"/>
  <c r="AN39" i="47"/>
  <c r="AN150" i="32"/>
  <c r="AN16" i="59"/>
  <c r="U5" i="15"/>
  <c r="W7" i="6"/>
  <c r="U9" i="6"/>
  <c r="W5" i="69"/>
  <c r="X5" i="69" s="1"/>
  <c r="AL32" i="53"/>
  <c r="AJ32" i="53"/>
  <c r="AL37" i="39"/>
  <c r="AJ47" i="47"/>
  <c r="AL9" i="52"/>
  <c r="AJ9" i="52"/>
  <c r="AL18" i="71"/>
  <c r="AJ18" i="71"/>
  <c r="AL24" i="73"/>
  <c r="AJ24" i="73"/>
  <c r="AL12" i="56"/>
  <c r="AJ12" i="56"/>
  <c r="AJ14" i="75"/>
  <c r="AL14" i="75"/>
  <c r="AJ17" i="50"/>
  <c r="AL17" i="50"/>
  <c r="AL66" i="75"/>
  <c r="AJ66" i="75"/>
  <c r="AL63" i="75"/>
  <c r="AJ63" i="75"/>
  <c r="AL24" i="54"/>
  <c r="AJ20" i="50"/>
  <c r="AL20" i="50"/>
  <c r="AJ55" i="53"/>
  <c r="AL55" i="53"/>
  <c r="AL12" i="73"/>
  <c r="AJ12" i="52"/>
  <c r="AL12" i="52"/>
  <c r="AL46" i="53"/>
  <c r="AJ46" i="53"/>
  <c r="AJ21" i="52"/>
  <c r="AL21" i="52"/>
  <c r="AL50" i="39"/>
  <c r="AL15" i="47"/>
  <c r="AL44" i="47"/>
  <c r="AJ44" i="47"/>
  <c r="AL62" i="47"/>
  <c r="AJ62" i="47"/>
  <c r="AL57" i="75"/>
  <c r="AJ57" i="75"/>
  <c r="AL37" i="53"/>
  <c r="AJ37" i="53"/>
  <c r="AJ17" i="56"/>
  <c r="AL17" i="56"/>
  <c r="AL53" i="47"/>
  <c r="AJ53" i="47"/>
  <c r="AJ58" i="47"/>
  <c r="AJ23" i="50"/>
  <c r="AL23" i="50"/>
  <c r="AJ11" i="52"/>
  <c r="AL23" i="71"/>
  <c r="AN72" i="46"/>
  <c r="AN18" i="47"/>
  <c r="AJ54" i="75"/>
  <c r="AN10" i="71"/>
  <c r="AN23" i="73"/>
  <c r="AN17" i="55"/>
  <c r="AN10" i="56"/>
  <c r="AN14" i="59"/>
  <c r="AJ21" i="59"/>
  <c r="AJ23" i="39"/>
  <c r="AL47" i="39"/>
  <c r="AN20" i="45"/>
  <c r="AJ49" i="47"/>
  <c r="AN16" i="49"/>
  <c r="AN21" i="71"/>
  <c r="S29" i="67"/>
  <c r="AN8" i="75"/>
  <c r="AJ60" i="75"/>
  <c r="AN34" i="53"/>
  <c r="AJ52" i="53"/>
  <c r="AN15" i="71"/>
  <c r="AJ23" i="71"/>
  <c r="AN23" i="59"/>
  <c r="AN22" i="60"/>
  <c r="AN9" i="63"/>
  <c r="AN11" i="63"/>
  <c r="AJ24" i="63"/>
  <c r="AL11" i="47"/>
  <c r="AL17" i="47"/>
  <c r="AL29" i="47"/>
  <c r="AL67" i="47"/>
  <c r="AL7" i="75"/>
  <c r="AJ47" i="53"/>
  <c r="AN20" i="55"/>
  <c r="AJ10" i="56"/>
  <c r="AJ22" i="58"/>
  <c r="AJ18" i="60"/>
  <c r="AN7" i="62"/>
  <c r="AJ21" i="63"/>
  <c r="AJ47" i="39"/>
  <c r="AJ5" i="41"/>
  <c r="AN23" i="43"/>
  <c r="AJ35" i="47"/>
  <c r="AN58" i="47"/>
  <c r="AN13" i="75"/>
  <c r="AL16" i="49"/>
  <c r="AJ12" i="50"/>
  <c r="AL9" i="71"/>
  <c r="AL9" i="56"/>
  <c r="AJ23" i="56"/>
  <c r="AJ18" i="63"/>
  <c r="AL18" i="73"/>
  <c r="AL36" i="39"/>
  <c r="AJ19" i="40"/>
  <c r="AN15" i="42"/>
  <c r="AN17" i="42"/>
  <c r="AN20" i="42"/>
  <c r="AN23" i="42"/>
  <c r="AL24" i="43"/>
  <c r="AN14" i="45"/>
  <c r="AL34" i="46"/>
  <c r="AN38" i="47"/>
  <c r="AN51" i="47"/>
  <c r="AN22" i="75"/>
  <c r="AN38" i="75"/>
  <c r="AN17" i="59"/>
  <c r="AJ12" i="60"/>
  <c r="AN16" i="60"/>
  <c r="AN22" i="61"/>
  <c r="AN6" i="62"/>
  <c r="AN16" i="64"/>
  <c r="AN17" i="64"/>
  <c r="AJ130" i="66"/>
  <c r="AL7" i="42"/>
  <c r="AL9" i="42"/>
  <c r="AN74" i="46"/>
  <c r="AJ17" i="47"/>
  <c r="AN19" i="75"/>
  <c r="AN20" i="75"/>
  <c r="AJ24" i="75"/>
  <c r="AN8" i="49"/>
  <c r="AJ9" i="49"/>
  <c r="AL10" i="52"/>
  <c r="AL21" i="73"/>
  <c r="AL10" i="60"/>
  <c r="AN20" i="61"/>
  <c r="AJ7" i="62"/>
  <c r="AL12" i="62"/>
  <c r="AN10" i="64"/>
  <c r="AN5" i="42"/>
  <c r="AJ12" i="42"/>
  <c r="AN64" i="47"/>
  <c r="AN18" i="75"/>
  <c r="AN35" i="75"/>
  <c r="AL10" i="51"/>
  <c r="AN31" i="53"/>
  <c r="AN49" i="53"/>
  <c r="AJ20" i="55"/>
  <c r="AN8" i="64"/>
  <c r="AL19" i="44"/>
  <c r="AN37" i="47"/>
  <c r="AN48" i="75"/>
  <c r="AL23" i="56"/>
  <c r="AJ21" i="60"/>
  <c r="AJ18" i="62"/>
  <c r="AJ21" i="62"/>
  <c r="AJ24" i="62"/>
  <c r="AL19" i="64"/>
  <c r="AL42" i="39"/>
  <c r="AJ18" i="42"/>
  <c r="AJ21" i="42"/>
  <c r="AJ24" i="42"/>
  <c r="AJ19" i="75"/>
  <c r="AJ21" i="75"/>
  <c r="AJ19" i="49"/>
  <c r="AL9" i="50"/>
  <c r="AN14" i="50"/>
  <c r="AJ21" i="73"/>
  <c r="AJ15" i="55"/>
  <c r="AJ7" i="56"/>
  <c r="AJ20" i="56"/>
  <c r="AJ17" i="59"/>
  <c r="AL9" i="61"/>
  <c r="AL16" i="64"/>
  <c r="AL22" i="64"/>
  <c r="AL22" i="40"/>
  <c r="S14" i="67"/>
  <c r="AN19" i="47"/>
  <c r="AL20" i="47"/>
  <c r="AL38" i="47"/>
  <c r="AN21" i="50"/>
  <c r="AL18" i="52"/>
  <c r="AN23" i="52"/>
  <c r="AN30" i="53"/>
  <c r="AN22" i="71"/>
  <c r="AJ12" i="73"/>
  <c r="AN24" i="73"/>
  <c r="AL20" i="54"/>
  <c r="AN6" i="56"/>
  <c r="AJ9" i="61"/>
  <c r="AL182" i="15"/>
  <c r="AL21" i="3"/>
  <c r="AJ21" i="3"/>
  <c r="AL35" i="12"/>
  <c r="AJ35" i="12"/>
  <c r="AL188" i="15"/>
  <c r="AL40" i="5"/>
  <c r="AJ47" i="5"/>
  <c r="AJ48" i="5"/>
  <c r="AJ24" i="6"/>
  <c r="AL32" i="12"/>
  <c r="AJ43" i="12"/>
  <c r="AL201" i="15"/>
  <c r="AJ212" i="15"/>
  <c r="AL226" i="15"/>
  <c r="AL265" i="15"/>
  <c r="AJ265" i="15"/>
  <c r="AN29" i="12"/>
  <c r="AL190" i="15"/>
  <c r="AL464" i="15"/>
  <c r="AL485" i="15"/>
  <c r="AL500" i="15"/>
  <c r="AJ221" i="15"/>
  <c r="AL221" i="15"/>
  <c r="AL30" i="12"/>
  <c r="AL9" i="33"/>
  <c r="AL8" i="38"/>
  <c r="AL181" i="15"/>
  <c r="AL45" i="5"/>
  <c r="AL51" i="5"/>
  <c r="AL23" i="14"/>
  <c r="AL194" i="15"/>
  <c r="AL220" i="15"/>
  <c r="AJ234" i="15"/>
  <c r="AL445" i="15"/>
  <c r="AL14" i="72"/>
  <c r="AJ14" i="72"/>
  <c r="AL23" i="72"/>
  <c r="AJ23" i="72"/>
  <c r="AL26" i="23"/>
  <c r="AJ26" i="23"/>
  <c r="AL24" i="27"/>
  <c r="AJ24" i="27"/>
  <c r="AJ116" i="32"/>
  <c r="AL116" i="32"/>
  <c r="AL27" i="23"/>
  <c r="AJ27" i="23"/>
  <c r="AJ30" i="12"/>
  <c r="AJ14" i="25"/>
  <c r="AL14" i="25"/>
  <c r="AL16" i="3"/>
  <c r="AL199" i="15"/>
  <c r="AL214" i="15"/>
  <c r="AJ252" i="15"/>
  <c r="AL252" i="15"/>
  <c r="AJ277" i="15"/>
  <c r="AL488" i="15"/>
  <c r="AL509" i="15"/>
  <c r="AL18" i="35"/>
  <c r="AJ15" i="3"/>
  <c r="AL20" i="6"/>
  <c r="AL177" i="15"/>
  <c r="AL23" i="27"/>
  <c r="AJ23" i="27"/>
  <c r="AL39" i="5"/>
  <c r="AJ34" i="12"/>
  <c r="AL208" i="15"/>
  <c r="AL223" i="15"/>
  <c r="AJ223" i="15"/>
  <c r="AJ237" i="15"/>
  <c r="AL276" i="15"/>
  <c r="AL7" i="37"/>
  <c r="AJ16" i="3"/>
  <c r="AJ20" i="3"/>
  <c r="AL175" i="15"/>
  <c r="AL289" i="15"/>
  <c r="AJ289" i="15"/>
  <c r="AJ487" i="15"/>
  <c r="AL508" i="15"/>
  <c r="AJ5" i="34"/>
  <c r="AL5" i="34"/>
  <c r="AJ39" i="12"/>
  <c r="AJ44" i="12"/>
  <c r="AL184" i="15"/>
  <c r="AJ246" i="15"/>
  <c r="AL476" i="15"/>
  <c r="AL497" i="15"/>
  <c r="AL512" i="15"/>
  <c r="AL79" i="22"/>
  <c r="AJ79" i="22"/>
  <c r="AL465" i="15"/>
  <c r="AL501" i="15"/>
  <c r="AL15" i="19"/>
  <c r="AL21" i="19"/>
  <c r="AL79" i="20"/>
  <c r="AJ7" i="72"/>
  <c r="AJ18" i="72"/>
  <c r="AN15" i="35"/>
  <c r="AN13" i="36"/>
  <c r="AJ227" i="15"/>
  <c r="AJ282" i="15"/>
  <c r="AJ331" i="15"/>
  <c r="AN360" i="15"/>
  <c r="AJ367" i="15"/>
  <c r="AN386" i="15"/>
  <c r="AN396" i="15"/>
  <c r="AJ403" i="15"/>
  <c r="AJ439" i="15"/>
  <c r="AJ54" i="69"/>
  <c r="AN10" i="72"/>
  <c r="AL21" i="25"/>
  <c r="AN24" i="26"/>
  <c r="AN43" i="28"/>
  <c r="AL123" i="32"/>
  <c r="AN156" i="32"/>
  <c r="AN11" i="33"/>
  <c r="AN21" i="34"/>
  <c r="AN8" i="36"/>
  <c r="AL225" i="15"/>
  <c r="AL231" i="15"/>
  <c r="AJ283" i="15"/>
  <c r="AJ288" i="15"/>
  <c r="AL455" i="15"/>
  <c r="AJ10" i="19"/>
  <c r="AL77" i="20"/>
  <c r="AN21" i="21"/>
  <c r="AJ22" i="72"/>
  <c r="AL7" i="36"/>
  <c r="AL243" i="15"/>
  <c r="AJ295" i="15"/>
  <c r="AJ301" i="15"/>
  <c r="AJ307" i="15"/>
  <c r="AJ313" i="15"/>
  <c r="AJ319" i="15"/>
  <c r="AN323" i="15"/>
  <c r="AJ325" i="15"/>
  <c r="AJ361" i="15"/>
  <c r="AN380" i="15"/>
  <c r="AN390" i="15"/>
  <c r="AJ397" i="15"/>
  <c r="AN416" i="15"/>
  <c r="AJ433" i="15"/>
  <c r="AJ44" i="69"/>
  <c r="AJ118" i="32"/>
  <c r="AL141" i="32"/>
  <c r="AN162" i="32"/>
  <c r="AL16" i="33"/>
  <c r="AL20" i="35"/>
  <c r="AJ8" i="36"/>
  <c r="AL10" i="36"/>
  <c r="AL216" i="15"/>
  <c r="AN221" i="15"/>
  <c r="AL230" i="15"/>
  <c r="AN359" i="15"/>
  <c r="AN395" i="15"/>
  <c r="AL427" i="15"/>
  <c r="AN431" i="15"/>
  <c r="AL443" i="15"/>
  <c r="AL449" i="15"/>
  <c r="AN8" i="74"/>
  <c r="AL23" i="74"/>
  <c r="AL63" i="20"/>
  <c r="AL75" i="20"/>
  <c r="AL15" i="21"/>
  <c r="AJ22" i="21"/>
  <c r="AJ71" i="22"/>
  <c r="AJ59" i="69"/>
  <c r="AL60" i="69"/>
  <c r="AL15" i="25"/>
  <c r="AN17" i="26"/>
  <c r="AJ22" i="27"/>
  <c r="AL95" i="32"/>
  <c r="AL14" i="34"/>
  <c r="AL14" i="35"/>
  <c r="AL222" i="15"/>
  <c r="AN234" i="15"/>
  <c r="AL282" i="15"/>
  <c r="AJ355" i="15"/>
  <c r="AJ391" i="15"/>
  <c r="AJ427" i="15"/>
  <c r="AN13" i="16"/>
  <c r="AJ38" i="69"/>
  <c r="AJ43" i="69"/>
  <c r="AL54" i="69"/>
  <c r="AN64" i="69"/>
  <c r="AJ23" i="24"/>
  <c r="AL23" i="26"/>
  <c r="AL9" i="30"/>
  <c r="AJ115" i="32"/>
  <c r="AL133" i="32"/>
  <c r="AL147" i="32"/>
  <c r="AL24" i="35"/>
  <c r="AL14" i="36"/>
  <c r="AL206" i="15"/>
  <c r="AN258" i="15"/>
  <c r="AN291" i="15"/>
  <c r="AN297" i="15"/>
  <c r="AN303" i="15"/>
  <c r="AL305" i="15"/>
  <c r="AN309" i="15"/>
  <c r="AN315" i="15"/>
  <c r="AL317" i="15"/>
  <c r="AN321" i="15"/>
  <c r="AN327" i="15"/>
  <c r="AN363" i="15"/>
  <c r="AL421" i="15"/>
  <c r="AJ481" i="15"/>
  <c r="AJ493" i="15"/>
  <c r="AJ505" i="15"/>
  <c r="AL19" i="16"/>
  <c r="AL8" i="74"/>
  <c r="AN23" i="18"/>
  <c r="AN24" i="19"/>
  <c r="AL14" i="21"/>
  <c r="AJ20" i="21"/>
  <c r="AN89" i="22"/>
  <c r="AJ41" i="31"/>
  <c r="AJ15" i="36"/>
  <c r="AN440" i="15"/>
  <c r="AN23" i="16"/>
  <c r="AN14" i="74"/>
  <c r="AJ60" i="20"/>
  <c r="AJ72" i="20"/>
  <c r="AL13" i="21"/>
  <c r="AJ64" i="69"/>
  <c r="AL65" i="69"/>
  <c r="AJ28" i="24"/>
  <c r="AJ15" i="25"/>
  <c r="AJ14" i="34"/>
  <c r="AJ253" i="15"/>
  <c r="AJ258" i="15"/>
  <c r="AJ259" i="15"/>
  <c r="AJ264" i="15"/>
  <c r="AN40" i="69"/>
  <c r="AJ19" i="25"/>
  <c r="AJ22" i="26"/>
  <c r="AL22" i="27"/>
  <c r="AL46" i="28"/>
  <c r="AL161" i="32"/>
  <c r="AL167" i="32"/>
  <c r="AL13" i="35"/>
  <c r="AL213" i="15"/>
  <c r="AJ219" i="15"/>
  <c r="AN227" i="15"/>
  <c r="AJ228" i="15"/>
  <c r="AN276" i="15"/>
  <c r="AJ343" i="15"/>
  <c r="AJ379" i="15"/>
  <c r="AJ415" i="15"/>
  <c r="AL478" i="15"/>
  <c r="AL490" i="15"/>
  <c r="AL502" i="15"/>
  <c r="AL514" i="15"/>
  <c r="AL12" i="16"/>
  <c r="AL16" i="74"/>
  <c r="AL74" i="22"/>
  <c r="AJ126" i="32"/>
  <c r="AL132" i="32"/>
  <c r="AJ270" i="15"/>
  <c r="AL69" i="20"/>
  <c r="AJ73" i="22"/>
  <c r="AN26" i="24"/>
  <c r="AJ18" i="25"/>
  <c r="AL144" i="32"/>
  <c r="AJ152" i="32"/>
  <c r="AL159" i="32"/>
  <c r="AL166" i="32"/>
  <c r="AJ18" i="34"/>
  <c r="AL11" i="35"/>
  <c r="AJ203" i="15"/>
  <c r="AL211" i="15"/>
  <c r="AL232" i="15"/>
  <c r="AL238" i="15"/>
  <c r="AL250" i="15"/>
  <c r="AJ271" i="15"/>
  <c r="AJ276" i="15"/>
  <c r="AL277" i="15"/>
  <c r="AJ337" i="15"/>
  <c r="AJ373" i="15"/>
  <c r="AJ409" i="15"/>
  <c r="AL451" i="15"/>
  <c r="AJ457" i="15"/>
  <c r="AL18" i="74"/>
  <c r="AL16" i="19"/>
  <c r="AL22" i="19"/>
  <c r="AL80" i="20"/>
  <c r="AJ78" i="22"/>
  <c r="AJ84" i="22"/>
  <c r="AL14" i="27"/>
  <c r="AJ46" i="28"/>
  <c r="AJ153" i="32"/>
  <c r="AL11" i="34"/>
  <c r="AN21" i="35"/>
  <c r="AH9" i="59"/>
  <c r="AI9" i="59" s="1"/>
  <c r="W6" i="59"/>
  <c r="W10" i="59"/>
  <c r="U5" i="58"/>
  <c r="AD10" i="58"/>
  <c r="U7" i="58"/>
  <c r="AE10" i="58"/>
  <c r="AE45" i="57"/>
  <c r="AD10" i="57"/>
  <c r="AD36" i="57"/>
  <c r="AD46" i="57"/>
  <c r="U9" i="56"/>
  <c r="U10" i="56"/>
  <c r="W9" i="56"/>
  <c r="U8" i="56"/>
  <c r="U7" i="56"/>
  <c r="AJ9" i="55"/>
  <c r="AD11" i="55"/>
  <c r="U13" i="55"/>
  <c r="U5" i="55"/>
  <c r="AH11" i="55"/>
  <c r="AI11" i="55" s="1"/>
  <c r="W20" i="55"/>
  <c r="AE13" i="55"/>
  <c r="AJ13" i="55"/>
  <c r="AD7" i="54"/>
  <c r="AE9" i="54"/>
  <c r="AH9" i="54"/>
  <c r="AI9" i="54" s="1"/>
  <c r="AJ9" i="54" s="1"/>
  <c r="AH11" i="54"/>
  <c r="AI11" i="54" s="1"/>
  <c r="W8" i="73"/>
  <c r="X8" i="73" s="1"/>
  <c r="W10" i="73"/>
  <c r="X10" i="73" s="1"/>
  <c r="W11" i="73"/>
  <c r="W13" i="73"/>
  <c r="X13" i="73" s="1"/>
  <c r="W14" i="73"/>
  <c r="X14" i="73" s="1"/>
  <c r="W15" i="73"/>
  <c r="X15" i="73" s="1"/>
  <c r="W7" i="73"/>
  <c r="X7" i="73" s="1"/>
  <c r="AD7" i="73"/>
  <c r="AN7" i="73" s="1"/>
  <c r="U21" i="73"/>
  <c r="W6" i="73"/>
  <c r="U20" i="73"/>
  <c r="W18" i="73"/>
  <c r="U16" i="73"/>
  <c r="W17" i="73"/>
  <c r="W19" i="73"/>
  <c r="U8" i="73"/>
  <c r="W9" i="73"/>
  <c r="U10" i="73"/>
  <c r="U11" i="73"/>
  <c r="U12" i="73"/>
  <c r="U14" i="73"/>
  <c r="U15" i="73"/>
  <c r="AD7" i="71"/>
  <c r="A14" i="71"/>
  <c r="K25" i="67" s="1"/>
  <c r="W7" i="71"/>
  <c r="U6" i="53"/>
  <c r="AH12" i="53"/>
  <c r="AI12" i="53" s="1"/>
  <c r="AJ14" i="53"/>
  <c r="W31" i="53"/>
  <c r="W37" i="53"/>
  <c r="W10" i="53"/>
  <c r="AD15" i="53"/>
  <c r="AD10" i="53"/>
  <c r="AH15" i="53"/>
  <c r="AI15" i="53" s="1"/>
  <c r="K24" i="2"/>
  <c r="H23" i="67"/>
  <c r="K23" i="2" s="1"/>
  <c r="U22" i="52"/>
  <c r="U14" i="52"/>
  <c r="W15" i="52"/>
  <c r="W6" i="52"/>
  <c r="AD6" i="52"/>
  <c r="W8" i="52"/>
  <c r="X8" i="52" s="1"/>
  <c r="AH13" i="51"/>
  <c r="AI13" i="51" s="1"/>
  <c r="AE10" i="51"/>
  <c r="U5" i="50"/>
  <c r="U16" i="50"/>
  <c r="U17" i="50"/>
  <c r="U20" i="50"/>
  <c r="U19" i="50"/>
  <c r="W5" i="50"/>
  <c r="U14" i="50"/>
  <c r="W15" i="50"/>
  <c r="W16" i="50"/>
  <c r="W17" i="50"/>
  <c r="X17" i="50" s="1"/>
  <c r="Z17" i="50" s="1"/>
  <c r="AB17" i="50" s="1"/>
  <c r="AO17" i="50" s="1"/>
  <c r="U18" i="50"/>
  <c r="W13" i="50"/>
  <c r="AD5" i="50"/>
  <c r="W12" i="50"/>
  <c r="X12" i="50" s="1"/>
  <c r="AA12" i="50" s="1"/>
  <c r="AC12" i="50" s="1"/>
  <c r="W14" i="50"/>
  <c r="X14" i="50" s="1"/>
  <c r="AA14" i="50" s="1"/>
  <c r="AC14" i="50" s="1"/>
  <c r="AP14" i="50" s="1"/>
  <c r="W11" i="50"/>
  <c r="X11" i="50" s="1"/>
  <c r="Z11" i="50" s="1"/>
  <c r="AB11" i="50" s="1"/>
  <c r="AO11" i="50" s="1"/>
  <c r="W10" i="50"/>
  <c r="X10" i="50" s="1"/>
  <c r="W8" i="50"/>
  <c r="X8" i="50" s="1"/>
  <c r="AH7" i="49"/>
  <c r="AI7" i="49" s="1"/>
  <c r="W15" i="49"/>
  <c r="AH8" i="49"/>
  <c r="AI8" i="49" s="1"/>
  <c r="AD7" i="49"/>
  <c r="U13" i="47"/>
  <c r="U32" i="47"/>
  <c r="W33" i="47"/>
  <c r="W63" i="47"/>
  <c r="U38" i="47"/>
  <c r="U59" i="47"/>
  <c r="W60" i="47"/>
  <c r="W18" i="47"/>
  <c r="U23" i="47"/>
  <c r="W24" i="47"/>
  <c r="U50" i="47"/>
  <c r="W51" i="47"/>
  <c r="X51" i="47" s="1"/>
  <c r="U47" i="47"/>
  <c r="AL64" i="46"/>
  <c r="U6" i="46"/>
  <c r="AE47" i="46"/>
  <c r="AE56" i="46"/>
  <c r="AD63" i="46"/>
  <c r="AE18" i="46"/>
  <c r="AN18" i="46" s="1"/>
  <c r="AL22" i="46"/>
  <c r="AE24" i="46"/>
  <c r="AE63" i="46"/>
  <c r="AH71" i="46"/>
  <c r="AI71" i="46" s="1"/>
  <c r="AH56" i="46"/>
  <c r="AI56" i="46" s="1"/>
  <c r="AD6" i="46"/>
  <c r="AN6" i="46" s="1"/>
  <c r="AD55" i="46"/>
  <c r="AE60" i="46"/>
  <c r="AD15" i="46"/>
  <c r="AN15" i="46" s="1"/>
  <c r="AD45" i="46"/>
  <c r="AH60" i="46"/>
  <c r="AI60" i="46" s="1"/>
  <c r="AD65" i="46"/>
  <c r="AD10" i="46"/>
  <c r="AE45" i="46"/>
  <c r="AH46" i="46"/>
  <c r="AI46" i="46" s="1"/>
  <c r="AE65" i="46"/>
  <c r="AN65" i="46" s="1"/>
  <c r="AE10" i="46"/>
  <c r="AH15" i="46"/>
  <c r="AI15" i="46" s="1"/>
  <c r="AD50" i="46"/>
  <c r="AD59" i="46"/>
  <c r="AD64" i="46"/>
  <c r="AD67" i="46"/>
  <c r="AD54" i="46"/>
  <c r="AE59" i="46"/>
  <c r="AE64" i="46"/>
  <c r="AD69" i="46"/>
  <c r="AH50" i="46"/>
  <c r="AI50" i="46" s="1"/>
  <c r="AH69" i="46"/>
  <c r="AI69" i="46" s="1"/>
  <c r="AD71" i="46"/>
  <c r="AN71" i="46" s="1"/>
  <c r="AD7" i="46"/>
  <c r="AD8" i="44"/>
  <c r="AH6" i="40"/>
  <c r="AI6" i="40" s="1"/>
  <c r="AL6" i="40" s="1"/>
  <c r="AD7" i="39"/>
  <c r="AE13" i="39"/>
  <c r="AD15" i="39"/>
  <c r="AN15" i="39" s="1"/>
  <c r="AH15" i="39"/>
  <c r="AI15" i="39" s="1"/>
  <c r="AL15" i="39" s="1"/>
  <c r="AH11" i="66"/>
  <c r="AI11" i="66" s="1"/>
  <c r="AJ11" i="66" s="1"/>
  <c r="AE97" i="66"/>
  <c r="U6" i="37"/>
  <c r="AE9" i="35"/>
  <c r="AN9" i="35" s="1"/>
  <c r="AH9" i="35"/>
  <c r="AI9" i="35" s="1"/>
  <c r="AL9" i="35" s="1"/>
  <c r="W17" i="34"/>
  <c r="U5" i="34"/>
  <c r="U6" i="34"/>
  <c r="W7" i="34"/>
  <c r="W14" i="34"/>
  <c r="W15" i="34"/>
  <c r="W13" i="34"/>
  <c r="W22" i="34"/>
  <c r="W9" i="34"/>
  <c r="U10" i="34"/>
  <c r="W12" i="34"/>
  <c r="W21" i="34"/>
  <c r="W8" i="34"/>
  <c r="W7" i="33"/>
  <c r="A14" i="33"/>
  <c r="K43" i="68" s="1"/>
  <c r="AD5" i="33"/>
  <c r="U9" i="33"/>
  <c r="AD18" i="32"/>
  <c r="AD93" i="32"/>
  <c r="AE9" i="32"/>
  <c r="AH40" i="32"/>
  <c r="AI40" i="32" s="1"/>
  <c r="AL40" i="32" s="1"/>
  <c r="AH89" i="32"/>
  <c r="AI89" i="32" s="1"/>
  <c r="AL89" i="32" s="1"/>
  <c r="AH91" i="32"/>
  <c r="AI91" i="32" s="1"/>
  <c r="AL91" i="32" s="1"/>
  <c r="AH96" i="32"/>
  <c r="AI96" i="32" s="1"/>
  <c r="AJ96" i="32" s="1"/>
  <c r="AH34" i="32"/>
  <c r="AI34" i="32" s="1"/>
  <c r="AL34" i="32" s="1"/>
  <c r="W48" i="32"/>
  <c r="AH93" i="32"/>
  <c r="AI93" i="32" s="1"/>
  <c r="AH20" i="32"/>
  <c r="AI20" i="32" s="1"/>
  <c r="AL20" i="32" s="1"/>
  <c r="W27" i="32"/>
  <c r="AD33" i="32"/>
  <c r="A14" i="32"/>
  <c r="K42" i="68" s="1"/>
  <c r="AH8" i="32"/>
  <c r="AI8" i="32" s="1"/>
  <c r="AJ8" i="32" s="1"/>
  <c r="AE19" i="32"/>
  <c r="AN19" i="32" s="1"/>
  <c r="AD23" i="32"/>
  <c r="AN23" i="32" s="1"/>
  <c r="AE41" i="32"/>
  <c r="AN41" i="32" s="1"/>
  <c r="AH90" i="32"/>
  <c r="AI90" i="32" s="1"/>
  <c r="AH92" i="32"/>
  <c r="AI92" i="32" s="1"/>
  <c r="AL92" i="32" s="1"/>
  <c r="AE94" i="32"/>
  <c r="U18" i="32"/>
  <c r="AH19" i="32"/>
  <c r="AI19" i="32" s="1"/>
  <c r="AL19" i="32" s="1"/>
  <c r="AH23" i="32"/>
  <c r="AI23" i="32" s="1"/>
  <c r="AH41" i="32"/>
  <c r="AI41" i="32" s="1"/>
  <c r="AD96" i="32"/>
  <c r="AH5" i="32"/>
  <c r="AI5" i="32" s="1"/>
  <c r="AJ5" i="32" s="1"/>
  <c r="AE87" i="32"/>
  <c r="AN87" i="32" s="1"/>
  <c r="U5" i="31"/>
  <c r="AH29" i="31"/>
  <c r="AI29" i="31" s="1"/>
  <c r="AJ29" i="31" s="1"/>
  <c r="AE20" i="31"/>
  <c r="AN20" i="31" s="1"/>
  <c r="AD35" i="31"/>
  <c r="AJ31" i="31"/>
  <c r="U6" i="31"/>
  <c r="W6" i="31"/>
  <c r="AH15" i="31"/>
  <c r="AI15" i="31" s="1"/>
  <c r="AL15" i="31" s="1"/>
  <c r="W10" i="31"/>
  <c r="AH30" i="31"/>
  <c r="AI30" i="31" s="1"/>
  <c r="AL30" i="31" s="1"/>
  <c r="AD32" i="31"/>
  <c r="AD14" i="30"/>
  <c r="AE11" i="30"/>
  <c r="AN11" i="30" s="1"/>
  <c r="AJ6" i="30"/>
  <c r="AD10" i="30"/>
  <c r="AH13" i="30"/>
  <c r="AI13" i="30" s="1"/>
  <c r="AL13" i="30" s="1"/>
  <c r="W8" i="28"/>
  <c r="AD5" i="28"/>
  <c r="AN5" i="28" s="1"/>
  <c r="AD19" i="28"/>
  <c r="U23" i="28"/>
  <c r="AL8" i="28"/>
  <c r="AD12" i="28"/>
  <c r="U35" i="28"/>
  <c r="AH21" i="28"/>
  <c r="AI21" i="28" s="1"/>
  <c r="W11" i="28"/>
  <c r="AE37" i="28"/>
  <c r="AH38" i="28"/>
  <c r="AI38" i="28" s="1"/>
  <c r="U6" i="28"/>
  <c r="AJ9" i="28"/>
  <c r="AD16" i="28"/>
  <c r="AE40" i="28"/>
  <c r="AH14" i="28"/>
  <c r="AI14" i="28" s="1"/>
  <c r="AH40" i="28"/>
  <c r="AI40" i="28" s="1"/>
  <c r="AL19" i="27"/>
  <c r="AH17" i="27"/>
  <c r="AI17" i="27" s="1"/>
  <c r="AL17" i="27" s="1"/>
  <c r="AH12" i="27"/>
  <c r="AI12" i="27" s="1"/>
  <c r="AL12" i="27" s="1"/>
  <c r="AE14" i="27"/>
  <c r="AD19" i="27"/>
  <c r="W8" i="27"/>
  <c r="U10" i="27"/>
  <c r="AE19" i="27"/>
  <c r="AN18" i="27"/>
  <c r="U7" i="27"/>
  <c r="AE13" i="27"/>
  <c r="AL15" i="27"/>
  <c r="AJ18" i="27"/>
  <c r="AE9" i="26"/>
  <c r="AD8" i="26"/>
  <c r="W5" i="26"/>
  <c r="AD5" i="26"/>
  <c r="AN5" i="26" s="1"/>
  <c r="AH8" i="25"/>
  <c r="AI8" i="25" s="1"/>
  <c r="AD10" i="25"/>
  <c r="AE10" i="25"/>
  <c r="AE12" i="25"/>
  <c r="H33" i="68"/>
  <c r="C33" i="2" s="1"/>
  <c r="W5" i="24"/>
  <c r="AD15" i="24"/>
  <c r="U7" i="24"/>
  <c r="U12" i="24"/>
  <c r="W7" i="24"/>
  <c r="U6" i="24"/>
  <c r="AE12" i="24"/>
  <c r="W6" i="24"/>
  <c r="AH9" i="24"/>
  <c r="AI9" i="24" s="1"/>
  <c r="AL9" i="24" s="1"/>
  <c r="AH12" i="24"/>
  <c r="AI12" i="24" s="1"/>
  <c r="W8" i="24"/>
  <c r="X8" i="24" s="1"/>
  <c r="AD10" i="23"/>
  <c r="AH14" i="23"/>
  <c r="AI14" i="23" s="1"/>
  <c r="AE9" i="23"/>
  <c r="AD6" i="23"/>
  <c r="AH11" i="23"/>
  <c r="AI11" i="23" s="1"/>
  <c r="AJ11" i="23" s="1"/>
  <c r="AD15" i="23"/>
  <c r="AH6" i="23"/>
  <c r="AI6" i="23" s="1"/>
  <c r="AE17" i="23"/>
  <c r="AH5" i="72"/>
  <c r="AI5" i="72" s="1"/>
  <c r="W14" i="72"/>
  <c r="H29" i="68"/>
  <c r="C29" i="2" s="1"/>
  <c r="U6" i="72"/>
  <c r="AH10" i="70"/>
  <c r="AI10" i="70" s="1"/>
  <c r="AL20" i="70"/>
  <c r="AE9" i="70"/>
  <c r="AH12" i="70"/>
  <c r="AI12" i="70" s="1"/>
  <c r="AJ12" i="70" s="1"/>
  <c r="AD22" i="70"/>
  <c r="AD18" i="70"/>
  <c r="AD6" i="70"/>
  <c r="AD15" i="70"/>
  <c r="AE15" i="70"/>
  <c r="AH21" i="70"/>
  <c r="AI21" i="70" s="1"/>
  <c r="AJ8" i="70"/>
  <c r="AD23" i="70"/>
  <c r="U6" i="69"/>
  <c r="AH26" i="69"/>
  <c r="AI26" i="69" s="1"/>
  <c r="AL26" i="69" s="1"/>
  <c r="AH9" i="69"/>
  <c r="AI9" i="69" s="1"/>
  <c r="AL17" i="69"/>
  <c r="U52" i="69"/>
  <c r="AE10" i="69"/>
  <c r="AH12" i="69"/>
  <c r="AI12" i="69" s="1"/>
  <c r="AE9" i="69"/>
  <c r="AH33" i="22"/>
  <c r="AI33" i="22" s="1"/>
  <c r="AJ33" i="22" s="1"/>
  <c r="AD35" i="22"/>
  <c r="AD54" i="22"/>
  <c r="AH66" i="22"/>
  <c r="AI66" i="22" s="1"/>
  <c r="AH52" i="22"/>
  <c r="AI52" i="22" s="1"/>
  <c r="AE54" i="22"/>
  <c r="AH55" i="22"/>
  <c r="AI55" i="22" s="1"/>
  <c r="AL55" i="22" s="1"/>
  <c r="AJ7" i="22"/>
  <c r="AD15" i="22"/>
  <c r="AD61" i="22"/>
  <c r="AH62" i="22"/>
  <c r="AI62" i="22" s="1"/>
  <c r="AE65" i="22"/>
  <c r="AH43" i="22"/>
  <c r="AI43" i="22" s="1"/>
  <c r="AL43" i="22" s="1"/>
  <c r="AH45" i="22"/>
  <c r="AI45" i="22" s="1"/>
  <c r="AE61" i="22"/>
  <c r="AH15" i="22"/>
  <c r="AI15" i="22" s="1"/>
  <c r="AJ15" i="22" s="1"/>
  <c r="AH19" i="22"/>
  <c r="AI19" i="22" s="1"/>
  <c r="AH30" i="22"/>
  <c r="AI30" i="22" s="1"/>
  <c r="AD32" i="22"/>
  <c r="U60" i="22"/>
  <c r="AH65" i="22"/>
  <c r="AI65" i="22" s="1"/>
  <c r="AL65" i="22" s="1"/>
  <c r="AD23" i="22"/>
  <c r="AJ32" i="22"/>
  <c r="AH42" i="22"/>
  <c r="AI42" i="22" s="1"/>
  <c r="AJ10" i="22"/>
  <c r="AJ12" i="22"/>
  <c r="AD20" i="22"/>
  <c r="AH46" i="22"/>
  <c r="AI46" i="22" s="1"/>
  <c r="AD55" i="22"/>
  <c r="AD62" i="22"/>
  <c r="AD22" i="22"/>
  <c r="AH48" i="22"/>
  <c r="AI48" i="22" s="1"/>
  <c r="AH7" i="21"/>
  <c r="AI7" i="21" s="1"/>
  <c r="W17" i="21"/>
  <c r="X17" i="21" s="1"/>
  <c r="AH11" i="20"/>
  <c r="AI11" i="20" s="1"/>
  <c r="AJ11" i="20" s="1"/>
  <c r="AE17" i="20"/>
  <c r="AJ8" i="20"/>
  <c r="W10" i="20"/>
  <c r="AD14" i="20"/>
  <c r="AN14" i="20" s="1"/>
  <c r="AH6" i="19"/>
  <c r="AI6" i="19" s="1"/>
  <c r="AH11" i="19"/>
  <c r="AI11" i="19" s="1"/>
  <c r="A14" i="19"/>
  <c r="K19" i="68" s="1"/>
  <c r="AD7" i="19"/>
  <c r="U24" i="18"/>
  <c r="AH11" i="18"/>
  <c r="AI11" i="18" s="1"/>
  <c r="AH8" i="18"/>
  <c r="AI8" i="18" s="1"/>
  <c r="AD12" i="18"/>
  <c r="AE12" i="18"/>
  <c r="U21" i="18"/>
  <c r="AH7" i="18"/>
  <c r="AI7" i="18" s="1"/>
  <c r="U9" i="18"/>
  <c r="AL124" i="15"/>
  <c r="AD13" i="15"/>
  <c r="AN13" i="15" s="1"/>
  <c r="AD25" i="15"/>
  <c r="AN25" i="15" s="1"/>
  <c r="AH28" i="15"/>
  <c r="AI28" i="15" s="1"/>
  <c r="AL28" i="15" s="1"/>
  <c r="AH40" i="15"/>
  <c r="AI40" i="15" s="1"/>
  <c r="AL40" i="15" s="1"/>
  <c r="AE67" i="15"/>
  <c r="AD69" i="15"/>
  <c r="AD78" i="15"/>
  <c r="AD122" i="15"/>
  <c r="AH123" i="15"/>
  <c r="AI123" i="15" s="1"/>
  <c r="AL123" i="15" s="1"/>
  <c r="AH127" i="15"/>
  <c r="AI127" i="15" s="1"/>
  <c r="AD135" i="15"/>
  <c r="AD138" i="15"/>
  <c r="AD140" i="15"/>
  <c r="AH141" i="15"/>
  <c r="AI141" i="15" s="1"/>
  <c r="AL141" i="15" s="1"/>
  <c r="AH145" i="15"/>
  <c r="AI145" i="15" s="1"/>
  <c r="AL145" i="15" s="1"/>
  <c r="AD147" i="15"/>
  <c r="AH159" i="15"/>
  <c r="AI159" i="15" s="1"/>
  <c r="AL159" i="15" s="1"/>
  <c r="AD167" i="15"/>
  <c r="AE122" i="15"/>
  <c r="AE135" i="15"/>
  <c r="AE140" i="15"/>
  <c r="W52" i="15"/>
  <c r="AE134" i="15"/>
  <c r="AL135" i="15"/>
  <c r="AE170" i="15"/>
  <c r="AL153" i="15"/>
  <c r="AH162" i="15"/>
  <c r="AI162" i="15" s="1"/>
  <c r="AL162" i="15" s="1"/>
  <c r="W31" i="15"/>
  <c r="AD75" i="15"/>
  <c r="AE91" i="15"/>
  <c r="AH126" i="15"/>
  <c r="AI126" i="15" s="1"/>
  <c r="AH144" i="15"/>
  <c r="AI144" i="15" s="1"/>
  <c r="AL144" i="15" s="1"/>
  <c r="AD161" i="15"/>
  <c r="AD166" i="15"/>
  <c r="AD169" i="15"/>
  <c r="AH170" i="15"/>
  <c r="AI170" i="15" s="1"/>
  <c r="AL170" i="15" s="1"/>
  <c r="AD173" i="15"/>
  <c r="W5" i="15"/>
  <c r="AH10" i="15"/>
  <c r="AI10" i="15" s="1"/>
  <c r="AE47" i="15"/>
  <c r="AL91" i="15"/>
  <c r="AD93" i="15"/>
  <c r="W117" i="15"/>
  <c r="AE130" i="15"/>
  <c r="AD133" i="15"/>
  <c r="AH134" i="15"/>
  <c r="AI134" i="15" s="1"/>
  <c r="AE166" i="15"/>
  <c r="W16" i="15"/>
  <c r="AE142" i="15"/>
  <c r="W40" i="15"/>
  <c r="AL160" i="15"/>
  <c r="AL172" i="15"/>
  <c r="AD28" i="15"/>
  <c r="AD123" i="15"/>
  <c r="AD141" i="15"/>
  <c r="AD159" i="15"/>
  <c r="AE40" i="15"/>
  <c r="AE88" i="15"/>
  <c r="AD90" i="15"/>
  <c r="AE159" i="15"/>
  <c r="AD165" i="15"/>
  <c r="AD11" i="15"/>
  <c r="AD48" i="15"/>
  <c r="W55" i="15"/>
  <c r="AE92" i="15"/>
  <c r="AL127" i="15"/>
  <c r="AD129" i="15"/>
  <c r="AH163" i="15"/>
  <c r="AI163" i="15" s="1"/>
  <c r="W8" i="14"/>
  <c r="AD7" i="14"/>
  <c r="W19" i="14"/>
  <c r="AH24" i="13"/>
  <c r="AI24" i="13" s="1"/>
  <c r="AL24" i="13" s="1"/>
  <c r="AD10" i="12"/>
  <c r="AD14" i="12"/>
  <c r="AL18" i="12"/>
  <c r="AH14" i="12"/>
  <c r="AI14" i="12" s="1"/>
  <c r="AJ14" i="12" s="1"/>
  <c r="W9" i="12"/>
  <c r="AH5" i="12"/>
  <c r="AI5" i="12" s="1"/>
  <c r="AL9" i="12"/>
  <c r="AE11" i="12"/>
  <c r="AJ15" i="12"/>
  <c r="AH7" i="6"/>
  <c r="AI7" i="6" s="1"/>
  <c r="AE14" i="6"/>
  <c r="AH15" i="6"/>
  <c r="AI15" i="6" s="1"/>
  <c r="AL15" i="6" s="1"/>
  <c r="U20" i="6"/>
  <c r="AD13" i="6"/>
  <c r="AN13" i="6" s="1"/>
  <c r="AH17" i="6"/>
  <c r="AI17" i="6" s="1"/>
  <c r="AH16" i="6"/>
  <c r="AI16" i="6" s="1"/>
  <c r="AD15" i="6"/>
  <c r="AD10" i="5"/>
  <c r="W26" i="5"/>
  <c r="AD11" i="5"/>
  <c r="AE11" i="5"/>
  <c r="AH11" i="5"/>
  <c r="AI11" i="5" s="1"/>
  <c r="AL11" i="5" s="1"/>
  <c r="AE10" i="3"/>
  <c r="AH9" i="3"/>
  <c r="AI9" i="3" s="1"/>
  <c r="AJ9" i="3" s="1"/>
  <c r="AH11" i="3"/>
  <c r="AI11" i="3" s="1"/>
  <c r="W7" i="37"/>
  <c r="AI6" i="16"/>
  <c r="AL6" i="16" s="1"/>
  <c r="K38" i="2"/>
  <c r="J24" i="68"/>
  <c r="P24" i="68"/>
  <c r="AN261" i="15"/>
  <c r="AN282" i="15"/>
  <c r="AN330" i="15"/>
  <c r="AN356" i="15"/>
  <c r="AN72" i="22"/>
  <c r="AN106" i="32"/>
  <c r="T15" i="67"/>
  <c r="M15" i="2" s="1"/>
  <c r="T39" i="67"/>
  <c r="M36" i="2" s="1"/>
  <c r="AN15" i="63"/>
  <c r="AN17" i="63"/>
  <c r="AN216" i="15"/>
  <c r="AN273" i="15"/>
  <c r="AN287" i="15"/>
  <c r="AN339" i="15"/>
  <c r="AN365" i="15"/>
  <c r="AN437" i="15"/>
  <c r="AN53" i="69"/>
  <c r="AN59" i="69"/>
  <c r="AN66" i="69"/>
  <c r="AN28" i="24"/>
  <c r="AN123" i="32"/>
  <c r="AN14" i="33"/>
  <c r="AN16" i="75"/>
  <c r="AN41" i="12"/>
  <c r="AN21" i="16"/>
  <c r="AN12" i="18"/>
  <c r="AN13" i="35"/>
  <c r="AN43" i="53"/>
  <c r="AN404" i="15"/>
  <c r="AN18" i="49"/>
  <c r="AN15" i="54"/>
  <c r="AN13" i="45"/>
  <c r="AN46" i="12"/>
  <c r="AN326" i="15"/>
  <c r="AN372" i="15"/>
  <c r="AN398" i="15"/>
  <c r="AN21" i="18"/>
  <c r="AN18" i="19"/>
  <c r="AN21" i="25"/>
  <c r="AN131" i="32"/>
  <c r="AN13" i="38"/>
  <c r="AN32" i="12"/>
  <c r="AN218" i="15"/>
  <c r="AN237" i="15"/>
  <c r="AN243" i="15"/>
  <c r="AN249" i="15"/>
  <c r="AN253" i="15"/>
  <c r="AN269" i="15"/>
  <c r="AN341" i="15"/>
  <c r="AN351" i="15"/>
  <c r="AN377" i="15"/>
  <c r="AN413" i="15"/>
  <c r="AN24" i="72"/>
  <c r="AN18" i="24"/>
  <c r="AN144" i="32"/>
  <c r="AN152" i="32"/>
  <c r="AN165" i="32"/>
  <c r="AN21" i="41"/>
  <c r="AN22" i="41"/>
  <c r="AN19" i="44"/>
  <c r="AN29" i="47"/>
  <c r="AN36" i="47"/>
  <c r="AN42" i="47"/>
  <c r="AN49" i="47"/>
  <c r="AN24" i="75"/>
  <c r="AN40" i="75"/>
  <c r="AN52" i="53"/>
  <c r="AN23" i="56"/>
  <c r="A8" i="71"/>
  <c r="I25" i="67" s="1"/>
  <c r="A8" i="79"/>
  <c r="A20" i="78"/>
  <c r="O28" i="68" s="1"/>
  <c r="R28" i="68" s="1"/>
  <c r="V28" i="68" s="1"/>
  <c r="X10" i="78"/>
  <c r="A18" i="78"/>
  <c r="N28" i="68" s="1"/>
  <c r="I28" i="68"/>
  <c r="X5" i="78"/>
  <c r="X12" i="78"/>
  <c r="X22" i="78"/>
  <c r="X8" i="78"/>
  <c r="X14" i="78"/>
  <c r="X21" i="78"/>
  <c r="X24" i="78"/>
  <c r="X6" i="78"/>
  <c r="X16" i="78"/>
  <c r="X17" i="78"/>
  <c r="X20" i="78"/>
  <c r="X9" i="78"/>
  <c r="X11" i="78"/>
  <c r="X23" i="78"/>
  <c r="X7" i="78"/>
  <c r="X18" i="78"/>
  <c r="X13" i="78"/>
  <c r="X19" i="78"/>
  <c r="X15" i="78"/>
  <c r="AN19" i="3"/>
  <c r="AN225" i="15"/>
  <c r="AN288" i="15"/>
  <c r="AN335" i="15"/>
  <c r="AN345" i="15"/>
  <c r="AN392" i="15"/>
  <c r="AN8" i="16"/>
  <c r="AN14" i="18"/>
  <c r="AN67" i="69"/>
  <c r="AN12" i="72"/>
  <c r="AN21" i="27"/>
  <c r="AN22" i="47"/>
  <c r="AN65" i="47"/>
  <c r="AN12" i="75"/>
  <c r="AN23" i="75"/>
  <c r="AN39" i="75"/>
  <c r="AN18" i="51"/>
  <c r="AN24" i="52"/>
  <c r="AN35" i="53"/>
  <c r="AN17" i="73"/>
  <c r="AN13" i="60"/>
  <c r="AN18" i="60"/>
  <c r="AN23" i="63"/>
  <c r="T40" i="67"/>
  <c r="M37" i="2" s="1"/>
  <c r="AN411" i="15"/>
  <c r="AN42" i="31"/>
  <c r="AN36" i="75"/>
  <c r="AN215" i="15"/>
  <c r="AN24" i="35"/>
  <c r="AN240" i="15"/>
  <c r="AN246" i="15"/>
  <c r="AN285" i="15"/>
  <c r="AN338" i="15"/>
  <c r="AN348" i="15"/>
  <c r="AN369" i="15"/>
  <c r="AN14" i="16"/>
  <c r="AN17" i="74"/>
  <c r="AN105" i="32"/>
  <c r="AN33" i="47"/>
  <c r="AN32" i="75"/>
  <c r="AN42" i="12"/>
  <c r="AN374" i="15"/>
  <c r="AN384" i="15"/>
  <c r="AN20" i="72"/>
  <c r="AN44" i="47"/>
  <c r="AN228" i="15"/>
  <c r="AN239" i="15"/>
  <c r="AN168" i="32"/>
  <c r="AN12" i="56"/>
  <c r="AN46" i="5"/>
  <c r="AN368" i="15"/>
  <c r="AN389" i="15"/>
  <c r="AN452" i="15"/>
  <c r="AN13" i="34"/>
  <c r="AN134" i="32"/>
  <c r="AN56" i="46"/>
  <c r="AN231" i="15"/>
  <c r="AN255" i="15"/>
  <c r="AN275" i="15"/>
  <c r="AN387" i="15"/>
  <c r="AN21" i="33"/>
  <c r="AN57" i="47"/>
  <c r="AN293" i="15"/>
  <c r="AN299" i="15"/>
  <c r="AN305" i="15"/>
  <c r="AN311" i="15"/>
  <c r="AN329" i="15"/>
  <c r="AN344" i="15"/>
  <c r="AN375" i="15"/>
  <c r="AN401" i="15"/>
  <c r="AN122" i="32"/>
  <c r="AN160" i="32"/>
  <c r="AN20" i="35"/>
  <c r="AN15" i="38"/>
  <c r="AN9" i="42"/>
  <c r="AN81" i="46"/>
  <c r="AN45" i="47"/>
  <c r="AN54" i="47"/>
  <c r="AN63" i="47"/>
  <c r="AN30" i="75"/>
  <c r="AN31" i="75"/>
  <c r="AN14" i="73"/>
  <c r="AN18" i="3"/>
  <c r="AN17" i="35"/>
  <c r="AN10" i="42"/>
  <c r="AN11" i="42"/>
  <c r="AN12" i="47"/>
  <c r="AN319" i="15"/>
  <c r="AN19" i="21"/>
  <c r="AN37" i="69"/>
  <c r="AN50" i="69"/>
  <c r="AN6" i="34"/>
  <c r="AN14" i="38"/>
  <c r="AN22" i="38"/>
  <c r="AN17" i="47"/>
  <c r="AN60" i="47"/>
  <c r="AN18" i="50"/>
  <c r="AN16" i="54"/>
  <c r="AN9" i="16"/>
  <c r="AN17" i="24"/>
  <c r="AN20" i="34"/>
  <c r="AN18" i="59"/>
  <c r="AN233" i="15"/>
  <c r="AN342" i="15"/>
  <c r="AN399" i="15"/>
  <c r="AN17" i="62"/>
  <c r="AN18" i="62"/>
  <c r="AN20" i="62"/>
  <c r="AN21" i="62"/>
  <c r="AN378" i="15"/>
  <c r="AN11" i="37"/>
  <c r="AN18" i="38"/>
  <c r="AN50" i="53"/>
  <c r="AN336" i="15"/>
  <c r="AN43" i="69"/>
  <c r="AN22" i="24"/>
  <c r="AN7" i="42"/>
  <c r="AN8" i="42"/>
  <c r="AN197" i="15"/>
  <c r="AN10" i="74"/>
  <c r="AN9" i="72"/>
  <c r="AN18" i="34"/>
  <c r="AN10" i="41"/>
  <c r="AN48" i="47"/>
  <c r="AN15" i="18"/>
  <c r="AN69" i="22"/>
  <c r="AN17" i="34"/>
  <c r="AN21" i="75"/>
  <c r="AN217" i="15"/>
  <c r="AN366" i="15"/>
  <c r="AN17" i="16"/>
  <c r="AN114" i="32"/>
  <c r="AN14" i="36"/>
  <c r="AN14" i="41"/>
  <c r="AN21" i="47"/>
  <c r="AN9" i="52"/>
  <c r="AN42" i="53"/>
  <c r="AN51" i="53"/>
  <c r="AN31" i="12"/>
  <c r="AN224" i="15"/>
  <c r="AN267" i="15"/>
  <c r="AN281" i="15"/>
  <c r="AN300" i="15"/>
  <c r="AN306" i="15"/>
  <c r="AN312" i="15"/>
  <c r="AN318" i="15"/>
  <c r="AN324" i="15"/>
  <c r="AN350" i="15"/>
  <c r="AN371" i="15"/>
  <c r="AN381" i="15"/>
  <c r="AN407" i="15"/>
  <c r="AN428" i="15"/>
  <c r="AN455" i="15"/>
  <c r="AN18" i="21"/>
  <c r="AN24" i="21"/>
  <c r="AN13" i="72"/>
  <c r="AN19" i="72"/>
  <c r="AN17" i="27"/>
  <c r="AN48" i="28"/>
  <c r="AN23" i="34"/>
  <c r="AN18" i="35"/>
  <c r="AN21" i="38"/>
  <c r="AN82" i="46"/>
  <c r="AN20" i="47"/>
  <c r="AN27" i="47"/>
  <c r="AN46" i="47"/>
  <c r="AN55" i="47"/>
  <c r="AN17" i="75"/>
  <c r="AN34" i="75"/>
  <c r="AN52" i="75"/>
  <c r="AN56" i="75"/>
  <c r="AN11" i="52"/>
  <c r="AN11" i="71"/>
  <c r="AN10" i="73"/>
  <c r="AN21" i="60"/>
  <c r="AM52" i="29"/>
  <c r="AE50" i="29"/>
  <c r="AH44" i="29"/>
  <c r="AI44" i="29" s="1"/>
  <c r="H39" i="68"/>
  <c r="C39" i="2" s="1"/>
  <c r="AM53" i="29"/>
  <c r="AM40" i="29"/>
  <c r="AM32" i="29"/>
  <c r="AM12" i="29"/>
  <c r="AM28" i="29"/>
  <c r="AE40" i="29"/>
  <c r="AD36" i="29"/>
  <c r="AD50" i="29"/>
  <c r="AM27" i="29"/>
  <c r="AM30" i="29"/>
  <c r="AM36" i="29"/>
  <c r="AH50" i="29"/>
  <c r="AI50" i="29" s="1"/>
  <c r="AJ50" i="29" s="1"/>
  <c r="AH9" i="29"/>
  <c r="AI9" i="29" s="1"/>
  <c r="AJ9" i="29" s="1"/>
  <c r="AD48" i="29"/>
  <c r="AN48" i="29" s="1"/>
  <c r="AM20" i="29"/>
  <c r="AH34" i="29"/>
  <c r="AI34" i="29" s="1"/>
  <c r="AL34" i="29" s="1"/>
  <c r="AM7" i="29"/>
  <c r="AE28" i="29"/>
  <c r="AH42" i="29"/>
  <c r="AI42" i="29" s="1"/>
  <c r="AL42" i="29" s="1"/>
  <c r="AH48" i="29"/>
  <c r="AI48" i="29" s="1"/>
  <c r="AJ48" i="29" s="1"/>
  <c r="AM37" i="29"/>
  <c r="AD44" i="29"/>
  <c r="AN44" i="29" s="1"/>
  <c r="M77" i="68"/>
  <c r="AD6" i="60"/>
  <c r="AD5" i="60"/>
  <c r="AM9" i="59"/>
  <c r="AM6" i="59"/>
  <c r="AN6" i="59" s="1"/>
  <c r="AM8" i="59"/>
  <c r="AD7" i="59"/>
  <c r="AN7" i="59" s="1"/>
  <c r="AE10" i="59"/>
  <c r="W9" i="59"/>
  <c r="U19" i="59"/>
  <c r="W5" i="59"/>
  <c r="X5" i="59" s="1"/>
  <c r="W8" i="59"/>
  <c r="X8" i="59" s="1"/>
  <c r="W19" i="59"/>
  <c r="U17" i="59"/>
  <c r="W7" i="59"/>
  <c r="X7" i="59" s="1"/>
  <c r="U16" i="59"/>
  <c r="W23" i="59"/>
  <c r="X23" i="59" s="1"/>
  <c r="W13" i="59"/>
  <c r="X13" i="59" s="1"/>
  <c r="U20" i="59"/>
  <c r="W22" i="59"/>
  <c r="X22" i="59" s="1"/>
  <c r="AH6" i="59"/>
  <c r="AI6" i="59" s="1"/>
  <c r="AL6" i="59" s="1"/>
  <c r="AE9" i="59"/>
  <c r="AL10" i="59"/>
  <c r="U12" i="59"/>
  <c r="W20" i="59"/>
  <c r="A14" i="59"/>
  <c r="K33" i="67" s="1"/>
  <c r="AM10" i="59"/>
  <c r="AE12" i="59"/>
  <c r="W16" i="59"/>
  <c r="X16" i="59" s="1"/>
  <c r="U11" i="59"/>
  <c r="AH12" i="59"/>
  <c r="AI12" i="59" s="1"/>
  <c r="U10" i="59"/>
  <c r="AM12" i="59"/>
  <c r="U23" i="59"/>
  <c r="U9" i="59"/>
  <c r="U22" i="59"/>
  <c r="U19" i="58"/>
  <c r="AH7" i="58"/>
  <c r="AI7" i="58" s="1"/>
  <c r="AL7" i="58" s="1"/>
  <c r="J30" i="67"/>
  <c r="AH9" i="58"/>
  <c r="AI9" i="58" s="1"/>
  <c r="AJ9" i="58" s="1"/>
  <c r="W13" i="58"/>
  <c r="U22" i="58"/>
  <c r="A14" i="58"/>
  <c r="K32" i="67" s="1"/>
  <c r="AM9" i="58"/>
  <c r="AM6" i="58"/>
  <c r="U16" i="58"/>
  <c r="AD5" i="57"/>
  <c r="AN5" i="57" s="1"/>
  <c r="AM8" i="57"/>
  <c r="AD12" i="57"/>
  <c r="AM15" i="57"/>
  <c r="AM25" i="57"/>
  <c r="AH45" i="57"/>
  <c r="AI45" i="57" s="1"/>
  <c r="AE12" i="57"/>
  <c r="AM23" i="57"/>
  <c r="AH36" i="57"/>
  <c r="AI36" i="57" s="1"/>
  <c r="AD38" i="57"/>
  <c r="AD44" i="57"/>
  <c r="AH7" i="57"/>
  <c r="AI7" i="57" s="1"/>
  <c r="AL7" i="57" s="1"/>
  <c r="AH12" i="57"/>
  <c r="AI12" i="57" s="1"/>
  <c r="AM36" i="57"/>
  <c r="AN36" i="57" s="1"/>
  <c r="AM47" i="57"/>
  <c r="AH44" i="57"/>
  <c r="AI44" i="57" s="1"/>
  <c r="AJ44" i="57" s="1"/>
  <c r="AM7" i="57"/>
  <c r="AM44" i="57"/>
  <c r="AM11" i="57"/>
  <c r="AL33" i="57"/>
  <c r="W15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73" i="57"/>
  <c r="W75" i="57"/>
  <c r="X75" i="57" s="1"/>
  <c r="U49" i="57"/>
  <c r="W51" i="57"/>
  <c r="X51" i="57" s="1"/>
  <c r="U61" i="57"/>
  <c r="W63" i="57"/>
  <c r="X63" i="57" s="1"/>
  <c r="U85" i="57"/>
  <c r="W87" i="57"/>
  <c r="X87" i="57" s="1"/>
  <c r="U84" i="57"/>
  <c r="W86" i="57"/>
  <c r="X86" i="57" s="1"/>
  <c r="W50" i="57"/>
  <c r="X50" i="57" s="1"/>
  <c r="U60" i="57"/>
  <c r="W62" i="57"/>
  <c r="X62" i="57" s="1"/>
  <c r="U72" i="57"/>
  <c r="W74" i="57"/>
  <c r="X74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68" i="57"/>
  <c r="W70" i="57"/>
  <c r="X70" i="57" s="1"/>
  <c r="U75" i="57"/>
  <c r="W77" i="57"/>
  <c r="X77" i="57" s="1"/>
  <c r="U58" i="57"/>
  <c r="W60" i="57"/>
  <c r="X60" i="57" s="1"/>
  <c r="U70" i="57"/>
  <c r="W72" i="57"/>
  <c r="X72" i="57" s="1"/>
  <c r="U82" i="57"/>
  <c r="W84" i="57"/>
  <c r="X84" i="57" s="1"/>
  <c r="U80" i="57"/>
  <c r="W82" i="57"/>
  <c r="X82" i="57" s="1"/>
  <c r="U57" i="57"/>
  <c r="W59" i="57"/>
  <c r="X59" i="57" s="1"/>
  <c r="U69" i="57"/>
  <c r="W71" i="57"/>
  <c r="X71" i="57" s="1"/>
  <c r="U81" i="57"/>
  <c r="W83" i="57"/>
  <c r="X83" i="57" s="1"/>
  <c r="W65" i="57"/>
  <c r="X65" i="57" s="1"/>
  <c r="U56" i="57"/>
  <c r="W58" i="57"/>
  <c r="X58" i="57" s="1"/>
  <c r="W78" i="57"/>
  <c r="X78" i="57" s="1"/>
  <c r="U55" i="57"/>
  <c r="W57" i="57"/>
  <c r="X57" i="57" s="1"/>
  <c r="U67" i="57"/>
  <c r="W69" i="57"/>
  <c r="X69" i="57" s="1"/>
  <c r="U79" i="57"/>
  <c r="W81" i="57"/>
  <c r="X81" i="57" s="1"/>
  <c r="U52" i="57"/>
  <c r="W66" i="57"/>
  <c r="X66" i="57" s="1"/>
  <c r="U54" i="57"/>
  <c r="W56" i="57"/>
  <c r="X56" i="57" s="1"/>
  <c r="U66" i="57"/>
  <c r="W68" i="57"/>
  <c r="X68" i="57" s="1"/>
  <c r="U78" i="57"/>
  <c r="W80" i="57"/>
  <c r="X80" i="57" s="1"/>
  <c r="W54" i="57"/>
  <c r="X54" i="57" s="1"/>
  <c r="U64" i="57"/>
  <c r="U76" i="57"/>
  <c r="U88" i="57"/>
  <c r="U63" i="57"/>
  <c r="U53" i="57"/>
  <c r="W55" i="57"/>
  <c r="X55" i="57" s="1"/>
  <c r="U65" i="57"/>
  <c r="W67" i="57"/>
  <c r="X67" i="57" s="1"/>
  <c r="U77" i="57"/>
  <c r="W79" i="57"/>
  <c r="X79" i="57" s="1"/>
  <c r="U87" i="57"/>
  <c r="U51" i="57"/>
  <c r="W53" i="57"/>
  <c r="X53" i="57" s="1"/>
  <c r="W8" i="57"/>
  <c r="AH40" i="57"/>
  <c r="AI40" i="57" s="1"/>
  <c r="U6" i="57"/>
  <c r="AH10" i="57"/>
  <c r="AI10" i="57" s="1"/>
  <c r="AE13" i="57"/>
  <c r="AD15" i="57"/>
  <c r="AD39" i="57"/>
  <c r="AE39" i="57"/>
  <c r="AJ8" i="57"/>
  <c r="AJ12" i="57"/>
  <c r="AD43" i="57"/>
  <c r="AH6" i="57"/>
  <c r="AI6" i="57" s="1"/>
  <c r="AL6" i="57" s="1"/>
  <c r="AE11" i="57"/>
  <c r="AD8" i="57"/>
  <c r="W24" i="57"/>
  <c r="X24" i="57" s="1"/>
  <c r="AH46" i="57"/>
  <c r="AI46" i="57" s="1"/>
  <c r="AE40" i="57"/>
  <c r="AN40" i="57" s="1"/>
  <c r="AJ47" i="57"/>
  <c r="AL43" i="57"/>
  <c r="A14" i="57"/>
  <c r="K31" i="67" s="1"/>
  <c r="AL27" i="57"/>
  <c r="W33" i="57"/>
  <c r="X33" i="57" s="1"/>
  <c r="AN45" i="57"/>
  <c r="AH15" i="57"/>
  <c r="AI15" i="57" s="1"/>
  <c r="AM35" i="57"/>
  <c r="AE38" i="57"/>
  <c r="W42" i="57"/>
  <c r="AE43" i="57"/>
  <c r="AM6" i="57"/>
  <c r="U13" i="57"/>
  <c r="AD14" i="57"/>
  <c r="AL24" i="57"/>
  <c r="W30" i="57"/>
  <c r="X30" i="57" s="1"/>
  <c r="W48" i="57"/>
  <c r="X48" i="57" s="1"/>
  <c r="AM9" i="57"/>
  <c r="W21" i="57"/>
  <c r="X21" i="57" s="1"/>
  <c r="AD37" i="57"/>
  <c r="AD42" i="57"/>
  <c r="U7" i="57"/>
  <c r="AM24" i="57"/>
  <c r="AM26" i="57"/>
  <c r="W36" i="57"/>
  <c r="X36" i="57" s="1"/>
  <c r="AE37" i="57"/>
  <c r="AD41" i="57"/>
  <c r="AE42" i="57"/>
  <c r="AD47" i="57"/>
  <c r="AD48" i="57"/>
  <c r="AH14" i="57"/>
  <c r="AI14" i="57" s="1"/>
  <c r="AL14" i="57" s="1"/>
  <c r="AM28" i="57"/>
  <c r="AE41" i="57"/>
  <c r="AE47" i="57"/>
  <c r="AE48" i="57"/>
  <c r="W11" i="57"/>
  <c r="X11" i="57" s="1"/>
  <c r="AM30" i="57"/>
  <c r="W10" i="57"/>
  <c r="AM14" i="57"/>
  <c r="W18" i="57"/>
  <c r="X18" i="57" s="1"/>
  <c r="W27" i="57"/>
  <c r="X27" i="57" s="1"/>
  <c r="AM34" i="57"/>
  <c r="W45" i="57"/>
  <c r="X45" i="57" s="1"/>
  <c r="AD11" i="57"/>
  <c r="AN11" i="57" s="1"/>
  <c r="W39" i="57"/>
  <c r="X39" i="57" s="1"/>
  <c r="U5" i="56"/>
  <c r="U6" i="56"/>
  <c r="W10" i="56"/>
  <c r="X10" i="56" s="1"/>
  <c r="U11" i="56"/>
  <c r="W7" i="56"/>
  <c r="X7" i="56" s="1"/>
  <c r="W8" i="56"/>
  <c r="U12" i="56"/>
  <c r="W5" i="56"/>
  <c r="W6" i="56"/>
  <c r="X6" i="56" s="1"/>
  <c r="W11" i="56"/>
  <c r="X11" i="56" s="1"/>
  <c r="W12" i="56"/>
  <c r="U15" i="56"/>
  <c r="U17" i="56"/>
  <c r="AD5" i="56"/>
  <c r="U13" i="56"/>
  <c r="U14" i="56"/>
  <c r="U16" i="56"/>
  <c r="U20" i="56"/>
  <c r="W15" i="56"/>
  <c r="W17" i="56"/>
  <c r="U18" i="56"/>
  <c r="U19" i="56"/>
  <c r="U23" i="56"/>
  <c r="AH5" i="56"/>
  <c r="AI5" i="56" s="1"/>
  <c r="AL5" i="56" s="1"/>
  <c r="W13" i="56"/>
  <c r="W14" i="56"/>
  <c r="W16" i="56"/>
  <c r="X16" i="56" s="1"/>
  <c r="W20" i="56"/>
  <c r="X20" i="56" s="1"/>
  <c r="U21" i="56"/>
  <c r="U22" i="56"/>
  <c r="W18" i="56"/>
  <c r="W19" i="56"/>
  <c r="X19" i="56" s="1"/>
  <c r="W23" i="56"/>
  <c r="X23" i="56" s="1"/>
  <c r="U24" i="56"/>
  <c r="W21" i="56"/>
  <c r="X21" i="56" s="1"/>
  <c r="W22" i="56"/>
  <c r="X22" i="56" s="1"/>
  <c r="AN9" i="55"/>
  <c r="AJ14" i="55"/>
  <c r="AL14" i="55"/>
  <c r="AM5" i="55"/>
  <c r="W7" i="55"/>
  <c r="U12" i="55"/>
  <c r="AD14" i="55"/>
  <c r="AD13" i="55"/>
  <c r="AN13" i="55" s="1"/>
  <c r="AE14" i="55"/>
  <c r="AD12" i="55"/>
  <c r="W6" i="55"/>
  <c r="W9" i="55"/>
  <c r="AE12" i="55"/>
  <c r="W23" i="55"/>
  <c r="AD10" i="55"/>
  <c r="W17" i="55"/>
  <c r="U8" i="55"/>
  <c r="AE10" i="55"/>
  <c r="AM6" i="55"/>
  <c r="A14" i="55"/>
  <c r="K28" i="67" s="1"/>
  <c r="AL9" i="54"/>
  <c r="AM6" i="54"/>
  <c r="U8" i="54"/>
  <c r="AD11" i="54"/>
  <c r="AN11" i="54" s="1"/>
  <c r="U17" i="54"/>
  <c r="AM5" i="54"/>
  <c r="AD9" i="54"/>
  <c r="AN9" i="54" s="1"/>
  <c r="U7" i="54"/>
  <c r="AD10" i="54"/>
  <c r="AD8" i="54"/>
  <c r="AN8" i="54" s="1"/>
  <c r="AE10" i="54"/>
  <c r="U20" i="54"/>
  <c r="U6" i="54"/>
  <c r="W7" i="54"/>
  <c r="U9" i="54"/>
  <c r="W6" i="54"/>
  <c r="AH8" i="54"/>
  <c r="AI8" i="54" s="1"/>
  <c r="AH10" i="54"/>
  <c r="AI10" i="54" s="1"/>
  <c r="U5" i="54"/>
  <c r="U13" i="54"/>
  <c r="U23" i="54"/>
  <c r="H27" i="67"/>
  <c r="K27" i="2" s="1"/>
  <c r="W5" i="54"/>
  <c r="AM5" i="73"/>
  <c r="AM6" i="73"/>
  <c r="U5" i="73"/>
  <c r="U6" i="73"/>
  <c r="W12" i="73"/>
  <c r="U13" i="73"/>
  <c r="U17" i="73"/>
  <c r="U18" i="73"/>
  <c r="U19" i="73"/>
  <c r="U23" i="73"/>
  <c r="U24" i="73"/>
  <c r="AD5" i="73"/>
  <c r="AD6" i="73"/>
  <c r="W20" i="73"/>
  <c r="W21" i="73"/>
  <c r="U22" i="73"/>
  <c r="W23" i="73"/>
  <c r="W24" i="73"/>
  <c r="X24" i="73" s="1"/>
  <c r="AL17" i="53"/>
  <c r="AL15" i="53"/>
  <c r="AN15" i="53"/>
  <c r="AM5" i="53"/>
  <c r="U7" i="53"/>
  <c r="W11" i="53"/>
  <c r="W22" i="53"/>
  <c r="W52" i="53"/>
  <c r="AM20" i="53"/>
  <c r="W28" i="53"/>
  <c r="W9" i="53"/>
  <c r="AN10" i="53"/>
  <c r="AH11" i="53"/>
  <c r="AI11" i="53" s="1"/>
  <c r="AJ11" i="53" s="1"/>
  <c r="AM22" i="53"/>
  <c r="W43" i="53"/>
  <c r="AD6" i="53"/>
  <c r="W19" i="53"/>
  <c r="AJ23" i="53"/>
  <c r="AM24" i="53"/>
  <c r="AM11" i="53"/>
  <c r="AL19" i="53"/>
  <c r="W55" i="53"/>
  <c r="AH6" i="53"/>
  <c r="AI6" i="53" s="1"/>
  <c r="AL6" i="53" s="1"/>
  <c r="AD13" i="53"/>
  <c r="AM14" i="53"/>
  <c r="W16" i="53"/>
  <c r="AM17" i="53"/>
  <c r="W25" i="53"/>
  <c r="W49" i="53"/>
  <c r="A14" i="53"/>
  <c r="K24" i="67" s="1"/>
  <c r="W8" i="53"/>
  <c r="AM9" i="53"/>
  <c r="AE13" i="53"/>
  <c r="AM19" i="53"/>
  <c r="AM21" i="53"/>
  <c r="W34" i="53"/>
  <c r="AM6" i="53"/>
  <c r="W40" i="53"/>
  <c r="W46" i="53"/>
  <c r="AE9" i="51"/>
  <c r="AD12" i="51"/>
  <c r="AM9" i="51"/>
  <c r="AE12" i="51"/>
  <c r="AD6" i="51"/>
  <c r="AN6" i="51" s="1"/>
  <c r="AD8" i="51"/>
  <c r="AE11" i="51"/>
  <c r="AH12" i="51"/>
  <c r="AI12" i="51" s="1"/>
  <c r="AJ12" i="51" s="1"/>
  <c r="A14" i="51"/>
  <c r="K19" i="67" s="1"/>
  <c r="AM8" i="51"/>
  <c r="AH14" i="51"/>
  <c r="AI14" i="51" s="1"/>
  <c r="AL14" i="51" s="1"/>
  <c r="AM14" i="51"/>
  <c r="AH5" i="51"/>
  <c r="AI5" i="51" s="1"/>
  <c r="AJ5" i="51" s="1"/>
  <c r="U7" i="51"/>
  <c r="W18" i="51"/>
  <c r="X18" i="51" s="1"/>
  <c r="U12" i="51"/>
  <c r="W13" i="52"/>
  <c r="X13" i="52" s="1"/>
  <c r="U7" i="52"/>
  <c r="U19" i="52"/>
  <c r="W7" i="52"/>
  <c r="X7" i="52" s="1"/>
  <c r="U10" i="52"/>
  <c r="U16" i="52"/>
  <c r="U13" i="52"/>
  <c r="U6" i="51"/>
  <c r="W7" i="51"/>
  <c r="U11" i="51"/>
  <c r="U10" i="51"/>
  <c r="W6" i="51"/>
  <c r="X6" i="51" s="1"/>
  <c r="U9" i="51"/>
  <c r="W10" i="51"/>
  <c r="W21" i="51"/>
  <c r="X21" i="51" s="1"/>
  <c r="W5" i="51"/>
  <c r="X5" i="51" s="1"/>
  <c r="W9" i="51"/>
  <c r="X9" i="51" s="1"/>
  <c r="U8" i="51"/>
  <c r="W8" i="51"/>
  <c r="H19" i="67"/>
  <c r="K19" i="2" s="1"/>
  <c r="U13" i="51"/>
  <c r="W24" i="51"/>
  <c r="X24" i="51" s="1"/>
  <c r="W18" i="50"/>
  <c r="X18" i="50" s="1"/>
  <c r="Z18" i="50" s="1"/>
  <c r="AB18" i="50" s="1"/>
  <c r="AO18" i="50" s="1"/>
  <c r="W19" i="50"/>
  <c r="W20" i="50"/>
  <c r="U21" i="50"/>
  <c r="U22" i="50"/>
  <c r="U23" i="50"/>
  <c r="W21" i="50"/>
  <c r="X21" i="50" s="1"/>
  <c r="W22" i="50"/>
  <c r="W23" i="50"/>
  <c r="X23" i="50" s="1"/>
  <c r="U24" i="50"/>
  <c r="X22" i="50"/>
  <c r="AA22" i="50" s="1"/>
  <c r="AC22" i="50" s="1"/>
  <c r="W24" i="50"/>
  <c r="X24" i="50" s="1"/>
  <c r="U9" i="50"/>
  <c r="U7" i="50"/>
  <c r="U8" i="50"/>
  <c r="U10" i="50"/>
  <c r="U11" i="50"/>
  <c r="U12" i="50"/>
  <c r="U13" i="50"/>
  <c r="W9" i="50"/>
  <c r="AM5" i="49"/>
  <c r="S17" i="67" s="1"/>
  <c r="U21" i="49"/>
  <c r="W22" i="49"/>
  <c r="W21" i="49"/>
  <c r="U13" i="49"/>
  <c r="W12" i="49"/>
  <c r="U18" i="49"/>
  <c r="W19" i="49"/>
  <c r="U9" i="49"/>
  <c r="U10" i="49"/>
  <c r="W18" i="49"/>
  <c r="U24" i="49"/>
  <c r="AH5" i="49"/>
  <c r="AI5" i="49" s="1"/>
  <c r="W16" i="49"/>
  <c r="W24" i="49"/>
  <c r="AH5" i="47"/>
  <c r="AI5" i="47" s="1"/>
  <c r="U41" i="47"/>
  <c r="W42" i="47"/>
  <c r="W54" i="47"/>
  <c r="X54" i="47" s="1"/>
  <c r="U62" i="47"/>
  <c r="U29" i="47"/>
  <c r="W39" i="47"/>
  <c r="X39" i="47" s="1"/>
  <c r="W48" i="47"/>
  <c r="X48" i="47" s="1"/>
  <c r="U5" i="47"/>
  <c r="U6" i="47"/>
  <c r="U20" i="47"/>
  <c r="W30" i="47"/>
  <c r="X30" i="47" s="1"/>
  <c r="U9" i="47"/>
  <c r="W21" i="47"/>
  <c r="X21" i="47" s="1"/>
  <c r="U35" i="47"/>
  <c r="U44" i="47"/>
  <c r="U56" i="47"/>
  <c r="W57" i="47"/>
  <c r="W5" i="47"/>
  <c r="X5" i="47" s="1"/>
  <c r="W6" i="47"/>
  <c r="W10" i="47"/>
  <c r="U26" i="47"/>
  <c r="U17" i="47"/>
  <c r="W36" i="47"/>
  <c r="X36" i="47" s="1"/>
  <c r="W45" i="47"/>
  <c r="X45" i="47" s="1"/>
  <c r="U65" i="47"/>
  <c r="W66" i="47"/>
  <c r="X66" i="47" s="1"/>
  <c r="W27" i="47"/>
  <c r="X27" i="47" s="1"/>
  <c r="U53" i="47"/>
  <c r="AE49" i="46"/>
  <c r="AE58" i="46"/>
  <c r="AD62" i="46"/>
  <c r="AH63" i="46"/>
  <c r="AI63" i="46" s="1"/>
  <c r="AE67" i="46"/>
  <c r="U14" i="46"/>
  <c r="U5" i="46"/>
  <c r="AM7" i="46"/>
  <c r="AN7" i="46" s="1"/>
  <c r="AL31" i="46"/>
  <c r="AM50" i="46"/>
  <c r="AN50" i="46" s="1"/>
  <c r="AD53" i="46"/>
  <c r="AH54" i="46"/>
  <c r="AI54" i="46" s="1"/>
  <c r="AD57" i="46"/>
  <c r="AE62" i="46"/>
  <c r="AM68" i="46"/>
  <c r="AN68" i="46" s="1"/>
  <c r="AL6" i="46"/>
  <c r="AD14" i="46"/>
  <c r="AN14" i="46" s="1"/>
  <c r="AE21" i="46"/>
  <c r="AE33" i="46"/>
  <c r="AM36" i="46"/>
  <c r="AM38" i="46"/>
  <c r="AE42" i="46"/>
  <c r="AD48" i="46"/>
  <c r="AH49" i="46"/>
  <c r="AI49" i="46" s="1"/>
  <c r="AE53" i="46"/>
  <c r="AE57" i="46"/>
  <c r="AD66" i="46"/>
  <c r="AH67" i="46"/>
  <c r="AI67" i="46" s="1"/>
  <c r="U8" i="46"/>
  <c r="AD13" i="46"/>
  <c r="AM24" i="46"/>
  <c r="AE48" i="46"/>
  <c r="AD52" i="46"/>
  <c r="AH58" i="46"/>
  <c r="AI58" i="46" s="1"/>
  <c r="AH62" i="46"/>
  <c r="AI62" i="46" s="1"/>
  <c r="AE66" i="46"/>
  <c r="AD70" i="46"/>
  <c r="AD5" i="46"/>
  <c r="U11" i="46"/>
  <c r="AD12" i="46"/>
  <c r="AN12" i="46" s="1"/>
  <c r="AE13" i="46"/>
  <c r="AH14" i="46"/>
  <c r="AI14" i="46" s="1"/>
  <c r="AM19" i="46"/>
  <c r="AM40" i="46"/>
  <c r="AE52" i="46"/>
  <c r="AH53" i="46"/>
  <c r="AI53" i="46" s="1"/>
  <c r="AH57" i="46"/>
  <c r="AI57" i="46" s="1"/>
  <c r="AE70" i="46"/>
  <c r="AN54" i="46"/>
  <c r="W8" i="46"/>
  <c r="AM9" i="46"/>
  <c r="AL23" i="46"/>
  <c r="AM42" i="46"/>
  <c r="AM44" i="46"/>
  <c r="AN47" i="46"/>
  <c r="AH48" i="46"/>
  <c r="AI48" i="46" s="1"/>
  <c r="AN51" i="46"/>
  <c r="AH66" i="46"/>
  <c r="AI66" i="46" s="1"/>
  <c r="AN69" i="46"/>
  <c r="W11" i="46"/>
  <c r="AL16" i="46"/>
  <c r="AM21" i="46"/>
  <c r="AN21" i="46" s="1"/>
  <c r="AE30" i="46"/>
  <c r="AN30" i="46" s="1"/>
  <c r="AM33" i="46"/>
  <c r="AE39" i="46"/>
  <c r="AN39" i="46" s="1"/>
  <c r="AM5" i="46"/>
  <c r="AM23" i="46"/>
  <c r="AN46" i="46"/>
  <c r="AH52" i="46"/>
  <c r="AI52" i="46" s="1"/>
  <c r="A14" i="46"/>
  <c r="K13" i="67" s="1"/>
  <c r="AH8" i="46"/>
  <c r="AI8" i="46" s="1"/>
  <c r="AJ8" i="46" s="1"/>
  <c r="AE27" i="46"/>
  <c r="AN27" i="46" s="1"/>
  <c r="AN45" i="46"/>
  <c r="AN59" i="46"/>
  <c r="AN63" i="46"/>
  <c r="A14" i="45"/>
  <c r="AD5" i="45"/>
  <c r="AL6" i="45"/>
  <c r="AM5" i="45"/>
  <c r="W10" i="45"/>
  <c r="U6" i="45"/>
  <c r="W15" i="44"/>
  <c r="U5" i="44"/>
  <c r="AH10" i="44"/>
  <c r="AI10" i="44" s="1"/>
  <c r="AJ10" i="44" s="1"/>
  <c r="AE9" i="44"/>
  <c r="AN9" i="44" s="1"/>
  <c r="AM10" i="44"/>
  <c r="AD14" i="44"/>
  <c r="AN14" i="44" s="1"/>
  <c r="A14" i="44"/>
  <c r="K12" i="67" s="1"/>
  <c r="AD6" i="44"/>
  <c r="AE14" i="44"/>
  <c r="AD5" i="44"/>
  <c r="AN5" i="44" s="1"/>
  <c r="AM12" i="44"/>
  <c r="AL5" i="44"/>
  <c r="AH14" i="44"/>
  <c r="AI14" i="44" s="1"/>
  <c r="AJ14" i="44" s="1"/>
  <c r="AM6" i="44"/>
  <c r="U10" i="44"/>
  <c r="AH11" i="44"/>
  <c r="AI11" i="44" s="1"/>
  <c r="AM8" i="44"/>
  <c r="AD7" i="43"/>
  <c r="AM5" i="43"/>
  <c r="AM7" i="43"/>
  <c r="AM9" i="43"/>
  <c r="AM9" i="40"/>
  <c r="AM13" i="40"/>
  <c r="AD12" i="40"/>
  <c r="AE12" i="40"/>
  <c r="AH12" i="40"/>
  <c r="AI12" i="40" s="1"/>
  <c r="AL12" i="40" s="1"/>
  <c r="AE17" i="40"/>
  <c r="AN17" i="40" s="1"/>
  <c r="AE13" i="40"/>
  <c r="AD18" i="40"/>
  <c r="AN18" i="40" s="1"/>
  <c r="AH13" i="40"/>
  <c r="AI13" i="40" s="1"/>
  <c r="AL13" i="40" s="1"/>
  <c r="AD15" i="40"/>
  <c r="AH18" i="40"/>
  <c r="AI18" i="40" s="1"/>
  <c r="AE15" i="40"/>
  <c r="AD6" i="43"/>
  <c r="AH18" i="43"/>
  <c r="AI18" i="43" s="1"/>
  <c r="A14" i="43"/>
  <c r="K11" i="67" s="1"/>
  <c r="AD17" i="43"/>
  <c r="AE17" i="43"/>
  <c r="AD20" i="43"/>
  <c r="AH5" i="43"/>
  <c r="AI5" i="43" s="1"/>
  <c r="AJ5" i="43" s="1"/>
  <c r="W14" i="43"/>
  <c r="X14" i="43" s="1"/>
  <c r="AA14" i="43" s="1"/>
  <c r="AC14" i="43" s="1"/>
  <c r="AH12" i="43"/>
  <c r="AI12" i="43" s="1"/>
  <c r="AJ12" i="43" s="1"/>
  <c r="AH9" i="43"/>
  <c r="AI9" i="43" s="1"/>
  <c r="AL9" i="43" s="1"/>
  <c r="AM11" i="43"/>
  <c r="AE14" i="43"/>
  <c r="AN14" i="43" s="1"/>
  <c r="AD16" i="43"/>
  <c r="W13" i="43"/>
  <c r="X13" i="43" s="1"/>
  <c r="AE16" i="43"/>
  <c r="U9" i="43"/>
  <c r="W12" i="43"/>
  <c r="X12" i="43" s="1"/>
  <c r="Z12" i="43" s="1"/>
  <c r="AB12" i="43" s="1"/>
  <c r="AO12" i="43" s="1"/>
  <c r="AE13" i="43"/>
  <c r="AN13" i="43" s="1"/>
  <c r="AE20" i="43"/>
  <c r="AN20" i="43" s="1"/>
  <c r="U10" i="43"/>
  <c r="W11" i="43"/>
  <c r="X11" i="43" s="1"/>
  <c r="AA11" i="43" s="1"/>
  <c r="AC11" i="43" s="1"/>
  <c r="W6" i="43"/>
  <c r="X6" i="43" s="1"/>
  <c r="W9" i="43"/>
  <c r="X9" i="43" s="1"/>
  <c r="U5" i="43"/>
  <c r="W10" i="43"/>
  <c r="X10" i="43" s="1"/>
  <c r="Z10" i="43" s="1"/>
  <c r="AB10" i="43" s="1"/>
  <c r="AO10" i="43" s="1"/>
  <c r="AD11" i="43"/>
  <c r="AN11" i="43" s="1"/>
  <c r="AD9" i="43"/>
  <c r="AD18" i="43"/>
  <c r="H11" i="67"/>
  <c r="K11" i="2" s="1"/>
  <c r="W5" i="43"/>
  <c r="X5" i="43" s="1"/>
  <c r="Z5" i="43" s="1"/>
  <c r="AB5" i="43" s="1"/>
  <c r="H9" i="67"/>
  <c r="K10" i="2" s="1"/>
  <c r="U8" i="40"/>
  <c r="W16" i="40"/>
  <c r="W22" i="40"/>
  <c r="W8" i="40"/>
  <c r="W7" i="40"/>
  <c r="AM11" i="40"/>
  <c r="AD14" i="40"/>
  <c r="W19" i="40"/>
  <c r="A14" i="40"/>
  <c r="K9" i="67" s="1"/>
  <c r="AD10" i="40"/>
  <c r="AE14" i="40"/>
  <c r="AH16" i="40"/>
  <c r="AI16" i="40" s="1"/>
  <c r="U6" i="40"/>
  <c r="AD7" i="40"/>
  <c r="AN7" i="40" s="1"/>
  <c r="AM8" i="40"/>
  <c r="AE10" i="40"/>
  <c r="AH15" i="40"/>
  <c r="AI15" i="40" s="1"/>
  <c r="AL15" i="40" s="1"/>
  <c r="AD19" i="40"/>
  <c r="AE19" i="40"/>
  <c r="AM10" i="40"/>
  <c r="W5" i="40"/>
  <c r="U11" i="40"/>
  <c r="A14" i="39"/>
  <c r="K8" i="67" s="1"/>
  <c r="AM6" i="39"/>
  <c r="AD8" i="39"/>
  <c r="AE11" i="39"/>
  <c r="AH12" i="39"/>
  <c r="AI12" i="39" s="1"/>
  <c r="AL12" i="39" s="1"/>
  <c r="AM13" i="39"/>
  <c r="AD10" i="39"/>
  <c r="AH11" i="39"/>
  <c r="AI11" i="39" s="1"/>
  <c r="AL11" i="39" s="1"/>
  <c r="AD16" i="39"/>
  <c r="AM8" i="39"/>
  <c r="AE10" i="39"/>
  <c r="AM12" i="39"/>
  <c r="AE16" i="39"/>
  <c r="AH10" i="39"/>
  <c r="AI10" i="39" s="1"/>
  <c r="AL10" i="39" s="1"/>
  <c r="AH16" i="39"/>
  <c r="AI16" i="39" s="1"/>
  <c r="AD13" i="39"/>
  <c r="AL14" i="39"/>
  <c r="AH13" i="66"/>
  <c r="AI13" i="66" s="1"/>
  <c r="AL13" i="66" s="1"/>
  <c r="AM38" i="66"/>
  <c r="AM25" i="66"/>
  <c r="AD8" i="66"/>
  <c r="AM15" i="66"/>
  <c r="AH84" i="66"/>
  <c r="AI84" i="66" s="1"/>
  <c r="AM100" i="66"/>
  <c r="AE107" i="66"/>
  <c r="AN107" i="66" s="1"/>
  <c r="AM60" i="66"/>
  <c r="AM34" i="66"/>
  <c r="AM36" i="66"/>
  <c r="AH44" i="66"/>
  <c r="AI44" i="66" s="1"/>
  <c r="AL44" i="66" s="1"/>
  <c r="AH50" i="66"/>
  <c r="AI50" i="66" s="1"/>
  <c r="AL50" i="66" s="1"/>
  <c r="AD52" i="66"/>
  <c r="AN52" i="66" s="1"/>
  <c r="AM89" i="66"/>
  <c r="AE76" i="66"/>
  <c r="AE86" i="66"/>
  <c r="AN86" i="66" s="1"/>
  <c r="AD5" i="66"/>
  <c r="AN5" i="66" s="1"/>
  <c r="AE10" i="66"/>
  <c r="AH115" i="66"/>
  <c r="AI115" i="66" s="1"/>
  <c r="AJ115" i="66" s="1"/>
  <c r="AH86" i="66"/>
  <c r="AI86" i="66" s="1"/>
  <c r="AH33" i="66"/>
  <c r="AI33" i="66" s="1"/>
  <c r="AL33" i="66" s="1"/>
  <c r="AD37" i="66"/>
  <c r="AM62" i="66"/>
  <c r="AM64" i="66"/>
  <c r="AD106" i="66"/>
  <c r="AH127" i="66"/>
  <c r="AI127" i="66" s="1"/>
  <c r="AM10" i="66"/>
  <c r="AE98" i="66"/>
  <c r="AE106" i="66"/>
  <c r="AE61" i="66"/>
  <c r="AH129" i="66"/>
  <c r="AI129" i="66" s="1"/>
  <c r="AL129" i="66" s="1"/>
  <c r="AE116" i="66"/>
  <c r="AN116" i="66" s="1"/>
  <c r="AD87" i="66"/>
  <c r="AD97" i="66"/>
  <c r="AN97" i="66" s="1"/>
  <c r="AM110" i="66"/>
  <c r="AM108" i="65"/>
  <c r="AM123" i="65"/>
  <c r="AM37" i="65"/>
  <c r="AM158" i="65"/>
  <c r="AM42" i="65"/>
  <c r="AM153" i="65"/>
  <c r="AM130" i="65"/>
  <c r="AM159" i="65"/>
  <c r="AM104" i="65"/>
  <c r="AM154" i="65"/>
  <c r="AM111" i="65"/>
  <c r="AM21" i="65"/>
  <c r="AM105" i="65"/>
  <c r="AM135" i="65"/>
  <c r="AM141" i="65"/>
  <c r="AM32" i="65"/>
  <c r="AM150" i="65"/>
  <c r="AM165" i="65"/>
  <c r="AM144" i="65"/>
  <c r="AE179" i="65"/>
  <c r="AM169" i="65"/>
  <c r="AJ183" i="65"/>
  <c r="AH10" i="65"/>
  <c r="AI10" i="65" s="1"/>
  <c r="AL10" i="65" s="1"/>
  <c r="AE136" i="65"/>
  <c r="AE160" i="65"/>
  <c r="W8" i="65"/>
  <c r="AM157" i="65"/>
  <c r="AD170" i="65"/>
  <c r="AE92" i="65"/>
  <c r="AJ148" i="65"/>
  <c r="AE187" i="65"/>
  <c r="AN187" i="65" s="1"/>
  <c r="AE189" i="65"/>
  <c r="AD95" i="65"/>
  <c r="AE95" i="65"/>
  <c r="AE18" i="65"/>
  <c r="AN18" i="65" s="1"/>
  <c r="AE34" i="65"/>
  <c r="AD105" i="65"/>
  <c r="AD107" i="65"/>
  <c r="AD126" i="65"/>
  <c r="AN126" i="65" s="1"/>
  <c r="H6" i="68"/>
  <c r="C6" i="2" s="1"/>
  <c r="AD53" i="65"/>
  <c r="AN53" i="65" s="1"/>
  <c r="AH126" i="65"/>
  <c r="AI126" i="65" s="1"/>
  <c r="AL126" i="65" s="1"/>
  <c r="AE175" i="65"/>
  <c r="AD111" i="66"/>
  <c r="AM19" i="66"/>
  <c r="AM27" i="66"/>
  <c r="AM31" i="66"/>
  <c r="AH52" i="66"/>
  <c r="AI52" i="66" s="1"/>
  <c r="AJ52" i="66" s="1"/>
  <c r="AD54" i="66"/>
  <c r="AE69" i="66"/>
  <c r="AL97" i="66"/>
  <c r="AM102" i="66"/>
  <c r="AD47" i="66"/>
  <c r="AE54" i="66"/>
  <c r="AD99" i="66"/>
  <c r="AM12" i="66"/>
  <c r="AD16" i="66"/>
  <c r="AD92" i="66"/>
  <c r="AE99" i="66"/>
  <c r="AE108" i="66"/>
  <c r="AN108" i="66" s="1"/>
  <c r="AE11" i="66"/>
  <c r="AN11" i="66" s="1"/>
  <c r="AE92" i="66"/>
  <c r="AD101" i="66"/>
  <c r="AH18" i="66"/>
  <c r="AI18" i="66" s="1"/>
  <c r="AD22" i="66"/>
  <c r="AD56" i="66"/>
  <c r="AN56" i="66" s="1"/>
  <c r="AM77" i="66"/>
  <c r="AH79" i="66"/>
  <c r="AI79" i="66" s="1"/>
  <c r="AL79" i="66" s="1"/>
  <c r="AH108" i="66"/>
  <c r="AI108" i="66" s="1"/>
  <c r="AM99" i="66"/>
  <c r="AH110" i="66"/>
  <c r="AI110" i="66" s="1"/>
  <c r="AL110" i="66" s="1"/>
  <c r="AD13" i="66"/>
  <c r="AN13" i="66" s="1"/>
  <c r="AM28" i="66"/>
  <c r="AM30" i="66"/>
  <c r="AM32" i="66"/>
  <c r="AE44" i="66"/>
  <c r="AD53" i="66"/>
  <c r="AM79" i="66"/>
  <c r="AM94" i="66"/>
  <c r="AM22" i="66"/>
  <c r="AE50" i="66"/>
  <c r="AN50" i="66" s="1"/>
  <c r="AE55" i="66"/>
  <c r="AH107" i="66"/>
  <c r="AI107" i="66" s="1"/>
  <c r="AL107" i="66" s="1"/>
  <c r="AL91" i="66"/>
  <c r="AE49" i="66"/>
  <c r="AN49" i="66" s="1"/>
  <c r="AD55" i="66"/>
  <c r="AH56" i="66"/>
  <c r="AI56" i="66" s="1"/>
  <c r="AD93" i="66"/>
  <c r="AN93" i="66" s="1"/>
  <c r="AH120" i="66"/>
  <c r="AI120" i="66" s="1"/>
  <c r="AE127" i="66"/>
  <c r="AN127" i="66" s="1"/>
  <c r="AH128" i="66"/>
  <c r="AI128" i="66" s="1"/>
  <c r="AE43" i="66"/>
  <c r="AN43" i="66" s="1"/>
  <c r="AD46" i="66"/>
  <c r="AH49" i="66"/>
  <c r="AI49" i="66" s="1"/>
  <c r="AJ49" i="66" s="1"/>
  <c r="AJ58" i="66"/>
  <c r="AE60" i="66"/>
  <c r="AN60" i="66" s="1"/>
  <c r="AE68" i="66"/>
  <c r="AN68" i="66" s="1"/>
  <c r="AE73" i="66"/>
  <c r="AE78" i="66"/>
  <c r="AD81" i="66"/>
  <c r="AD89" i="66"/>
  <c r="AH93" i="66"/>
  <c r="AI93" i="66" s="1"/>
  <c r="AJ93" i="66" s="1"/>
  <c r="AD98" i="66"/>
  <c r="AE114" i="66"/>
  <c r="AN114" i="66" s="1"/>
  <c r="AE122" i="66"/>
  <c r="AN122" i="66" s="1"/>
  <c r="AH46" i="66"/>
  <c r="AI46" i="66" s="1"/>
  <c r="AL46" i="66" s="1"/>
  <c r="AD48" i="66"/>
  <c r="AN48" i="66" s="1"/>
  <c r="AH60" i="66"/>
  <c r="AI60" i="66" s="1"/>
  <c r="AL60" i="66" s="1"/>
  <c r="AD63" i="66"/>
  <c r="AH68" i="66"/>
  <c r="AI68" i="66" s="1"/>
  <c r="AL68" i="66" s="1"/>
  <c r="AD83" i="66"/>
  <c r="AD91" i="66"/>
  <c r="AH114" i="66"/>
  <c r="AI114" i="66" s="1"/>
  <c r="AD119" i="66"/>
  <c r="AH122" i="66"/>
  <c r="AI122" i="66" s="1"/>
  <c r="AJ122" i="66" s="1"/>
  <c r="AE126" i="66"/>
  <c r="AN126" i="66" s="1"/>
  <c r="AD12" i="66"/>
  <c r="AD34" i="66"/>
  <c r="AH43" i="66"/>
  <c r="AI43" i="66" s="1"/>
  <c r="AL43" i="66" s="1"/>
  <c r="AD51" i="66"/>
  <c r="AE63" i="66"/>
  <c r="AD75" i="66"/>
  <c r="AE91" i="66"/>
  <c r="AH101" i="66"/>
  <c r="AI101" i="66" s="1"/>
  <c r="AL106" i="66"/>
  <c r="AH124" i="66"/>
  <c r="AI124" i="66" s="1"/>
  <c r="AL124" i="66" s="1"/>
  <c r="AL14" i="66"/>
  <c r="AH15" i="66"/>
  <c r="AI15" i="66" s="1"/>
  <c r="AL15" i="66" s="1"/>
  <c r="AH48" i="66"/>
  <c r="AI48" i="66" s="1"/>
  <c r="AL48" i="66" s="1"/>
  <c r="AD57" i="66"/>
  <c r="AN57" i="66" s="1"/>
  <c r="AE67" i="66"/>
  <c r="AE80" i="66"/>
  <c r="AN80" i="66" s="1"/>
  <c r="AE85" i="66"/>
  <c r="AN85" i="66" s="1"/>
  <c r="AD88" i="66"/>
  <c r="AN88" i="66" s="1"/>
  <c r="AD105" i="66"/>
  <c r="AE121" i="66"/>
  <c r="AD129" i="66"/>
  <c r="AN129" i="66" s="1"/>
  <c r="AH12" i="66"/>
  <c r="AI12" i="66" s="1"/>
  <c r="AJ12" i="66" s="1"/>
  <c r="AH36" i="66"/>
  <c r="AI36" i="66" s="1"/>
  <c r="AL36" i="66" s="1"/>
  <c r="AD45" i="66"/>
  <c r="AD62" i="66"/>
  <c r="AH63" i="66"/>
  <c r="AI63" i="66" s="1"/>
  <c r="AJ63" i="66" s="1"/>
  <c r="AE77" i="66"/>
  <c r="AE105" i="66"/>
  <c r="AH57" i="66"/>
  <c r="AI57" i="66" s="1"/>
  <c r="AL57" i="66" s="1"/>
  <c r="AE62" i="66"/>
  <c r="AH70" i="66"/>
  <c r="AI70" i="66" s="1"/>
  <c r="AH80" i="66"/>
  <c r="AI80" i="66" s="1"/>
  <c r="AH85" i="66"/>
  <c r="AI85" i="66" s="1"/>
  <c r="AJ85" i="66" s="1"/>
  <c r="AH88" i="66"/>
  <c r="AI88" i="66" s="1"/>
  <c r="AL88" i="66" s="1"/>
  <c r="AE96" i="66"/>
  <c r="AD100" i="66"/>
  <c r="AH121" i="66"/>
  <c r="AI121" i="66" s="1"/>
  <c r="AJ121" i="66" s="1"/>
  <c r="AD31" i="66"/>
  <c r="AE79" i="66"/>
  <c r="AD82" i="66"/>
  <c r="AE90" i="66"/>
  <c r="AN90" i="66" s="1"/>
  <c r="AD61" i="66"/>
  <c r="AD69" i="66"/>
  <c r="AE74" i="66"/>
  <c r="AE115" i="66"/>
  <c r="AN115" i="66" s="1"/>
  <c r="W52" i="66"/>
  <c r="AJ94" i="66"/>
  <c r="AL100" i="66"/>
  <c r="AL82" i="66"/>
  <c r="AL118" i="66"/>
  <c r="W7" i="66"/>
  <c r="W25" i="66"/>
  <c r="AM26" i="66"/>
  <c r="AD28" i="66"/>
  <c r="AE46" i="66"/>
  <c r="AE47" i="66"/>
  <c r="U59" i="66"/>
  <c r="AD67" i="66"/>
  <c r="W73" i="66"/>
  <c r="AE75" i="66"/>
  <c r="AH77" i="66"/>
  <c r="AI77" i="66" s="1"/>
  <c r="AE82" i="66"/>
  <c r="AE83" i="66"/>
  <c r="U95" i="66"/>
  <c r="AD96" i="66"/>
  <c r="AD103" i="66"/>
  <c r="AD104" i="66"/>
  <c r="W109" i="66"/>
  <c r="AE111" i="66"/>
  <c r="AH113" i="66"/>
  <c r="AI113" i="66" s="1"/>
  <c r="AJ113" i="66" s="1"/>
  <c r="AE118" i="66"/>
  <c r="AN118" i="66" s="1"/>
  <c r="AE119" i="66"/>
  <c r="AN119" i="66" s="1"/>
  <c r="U131" i="66"/>
  <c r="U17" i="66"/>
  <c r="U35" i="66"/>
  <c r="U44" i="66"/>
  <c r="W58" i="66"/>
  <c r="AL61" i="66"/>
  <c r="AH76" i="66"/>
  <c r="AI76" i="66" s="1"/>
  <c r="AJ76" i="66" s="1"/>
  <c r="U80" i="66"/>
  <c r="AH90" i="66"/>
  <c r="AI90" i="66" s="1"/>
  <c r="W94" i="66"/>
  <c r="AE103" i="66"/>
  <c r="AE104" i="66"/>
  <c r="AH112" i="66"/>
  <c r="AI112" i="66" s="1"/>
  <c r="AJ112" i="66" s="1"/>
  <c r="U116" i="66"/>
  <c r="AD117" i="66"/>
  <c r="AM121" i="66"/>
  <c r="AD124" i="66"/>
  <c r="AD125" i="66"/>
  <c r="AH126" i="66"/>
  <c r="AI126" i="66" s="1"/>
  <c r="AJ126" i="66" s="1"/>
  <c r="W130" i="66"/>
  <c r="W10" i="66"/>
  <c r="W22" i="66"/>
  <c r="AD25" i="66"/>
  <c r="W40" i="66"/>
  <c r="W43" i="66"/>
  <c r="AE45" i="66"/>
  <c r="AE53" i="66"/>
  <c r="U65" i="66"/>
  <c r="AD66" i="66"/>
  <c r="AD73" i="66"/>
  <c r="AD74" i="66"/>
  <c r="W79" i="66"/>
  <c r="AE81" i="66"/>
  <c r="AE89" i="66"/>
  <c r="U101" i="66"/>
  <c r="AD102" i="66"/>
  <c r="AD109" i="66"/>
  <c r="AD110" i="66"/>
  <c r="W115" i="66"/>
  <c r="AE117" i="66"/>
  <c r="AE124" i="66"/>
  <c r="AE125" i="66"/>
  <c r="AL127" i="66"/>
  <c r="AH7" i="66"/>
  <c r="AI7" i="66" s="1"/>
  <c r="AL7" i="66" s="1"/>
  <c r="AH30" i="66"/>
  <c r="AI30" i="66" s="1"/>
  <c r="AL30" i="66" s="1"/>
  <c r="U32" i="66"/>
  <c r="U50" i="66"/>
  <c r="AD58" i="66"/>
  <c r="AD59" i="66"/>
  <c r="W64" i="66"/>
  <c r="AE66" i="66"/>
  <c r="AJ67" i="66"/>
  <c r="U86" i="66"/>
  <c r="AD94" i="66"/>
  <c r="AD95" i="66"/>
  <c r="W100" i="66"/>
  <c r="AE102" i="66"/>
  <c r="AJ103" i="66"/>
  <c r="AE109" i="66"/>
  <c r="U122" i="66"/>
  <c r="AD123" i="66"/>
  <c r="AD130" i="66"/>
  <c r="AD131" i="66"/>
  <c r="W88" i="66"/>
  <c r="U9" i="66"/>
  <c r="W19" i="66"/>
  <c r="W37" i="66"/>
  <c r="AD40" i="66"/>
  <c r="W49" i="66"/>
  <c r="AE51" i="66"/>
  <c r="AH53" i="66"/>
  <c r="AI53" i="66" s="1"/>
  <c r="AL53" i="66" s="1"/>
  <c r="AE58" i="66"/>
  <c r="AN58" i="66" s="1"/>
  <c r="AE59" i="66"/>
  <c r="U71" i="66"/>
  <c r="AD72" i="66"/>
  <c r="W85" i="66"/>
  <c r="AE87" i="66"/>
  <c r="AN87" i="66" s="1"/>
  <c r="AE94" i="66"/>
  <c r="AE95" i="66"/>
  <c r="U107" i="66"/>
  <c r="W121" i="66"/>
  <c r="AE123" i="66"/>
  <c r="AE130" i="66"/>
  <c r="AE131" i="66"/>
  <c r="H6" i="67"/>
  <c r="K6" i="2" s="1"/>
  <c r="W6" i="66"/>
  <c r="AH27" i="66"/>
  <c r="AI27" i="66" s="1"/>
  <c r="AL27" i="66" s="1"/>
  <c r="U29" i="66"/>
  <c r="U56" i="66"/>
  <c r="AD64" i="66"/>
  <c r="AD65" i="66"/>
  <c r="AH66" i="66"/>
  <c r="AI66" i="66" s="1"/>
  <c r="AL66" i="66" s="1"/>
  <c r="W70" i="66"/>
  <c r="AE72" i="66"/>
  <c r="AL73" i="66"/>
  <c r="U92" i="66"/>
  <c r="AN101" i="66"/>
  <c r="W106" i="66"/>
  <c r="AL109" i="66"/>
  <c r="U128" i="66"/>
  <c r="AL55" i="66"/>
  <c r="U74" i="66"/>
  <c r="A14" i="66"/>
  <c r="K6" i="67" s="1"/>
  <c r="W16" i="66"/>
  <c r="AD19" i="66"/>
  <c r="W34" i="66"/>
  <c r="AD42" i="66"/>
  <c r="W55" i="66"/>
  <c r="AE64" i="66"/>
  <c r="AE65" i="66"/>
  <c r="U77" i="66"/>
  <c r="AD78" i="66"/>
  <c r="W91" i="66"/>
  <c r="AE100" i="66"/>
  <c r="U113" i="66"/>
  <c r="W127" i="66"/>
  <c r="AH131" i="66"/>
  <c r="AI131" i="66" s="1"/>
  <c r="AL131" i="66" s="1"/>
  <c r="W5" i="66"/>
  <c r="AH24" i="66"/>
  <c r="AI24" i="66" s="1"/>
  <c r="AL24" i="66" s="1"/>
  <c r="U26" i="66"/>
  <c r="AE42" i="66"/>
  <c r="U62" i="66"/>
  <c r="AD70" i="66"/>
  <c r="AD71" i="66"/>
  <c r="W76" i="66"/>
  <c r="U98" i="66"/>
  <c r="W112" i="66"/>
  <c r="W8" i="66"/>
  <c r="W31" i="66"/>
  <c r="U47" i="66"/>
  <c r="W61" i="66"/>
  <c r="AL64" i="66"/>
  <c r="AE71" i="66"/>
  <c r="U83" i="66"/>
  <c r="AD84" i="66"/>
  <c r="AN84" i="66" s="1"/>
  <c r="W97" i="66"/>
  <c r="U119" i="66"/>
  <c r="AD120" i="66"/>
  <c r="AN120" i="66" s="1"/>
  <c r="AN128" i="66"/>
  <c r="U110" i="66"/>
  <c r="W124" i="66"/>
  <c r="AD15" i="66"/>
  <c r="AH21" i="66"/>
  <c r="AI21" i="66" s="1"/>
  <c r="AL21" i="66" s="1"/>
  <c r="U23" i="66"/>
  <c r="AH39" i="66"/>
  <c r="AI39" i="66" s="1"/>
  <c r="AL39" i="66" s="1"/>
  <c r="U41" i="66"/>
  <c r="W46" i="66"/>
  <c r="U68" i="66"/>
  <c r="W82" i="66"/>
  <c r="U104" i="66"/>
  <c r="AD112" i="66"/>
  <c r="AN112" i="66" s="1"/>
  <c r="AD113" i="66"/>
  <c r="AN113" i="66" s="1"/>
  <c r="W118" i="66"/>
  <c r="U20" i="66"/>
  <c r="U38" i="66"/>
  <c r="W28" i="66"/>
  <c r="U53" i="66"/>
  <c r="W67" i="66"/>
  <c r="AL70" i="66"/>
  <c r="U89" i="66"/>
  <c r="W103" i="66"/>
  <c r="U125" i="66"/>
  <c r="S25" i="67"/>
  <c r="AN6" i="71"/>
  <c r="U5" i="71"/>
  <c r="U19" i="71"/>
  <c r="U9" i="71"/>
  <c r="U16" i="71"/>
  <c r="U22" i="71"/>
  <c r="U7" i="71"/>
  <c r="W13" i="71"/>
  <c r="U7" i="34"/>
  <c r="W10" i="34"/>
  <c r="U11" i="34"/>
  <c r="U12" i="34"/>
  <c r="U13" i="34"/>
  <c r="W11" i="34"/>
  <c r="U14" i="34"/>
  <c r="AD7" i="34"/>
  <c r="U20" i="34"/>
  <c r="U23" i="34"/>
  <c r="U15" i="34"/>
  <c r="U17" i="34"/>
  <c r="U19" i="34"/>
  <c r="U21" i="34"/>
  <c r="U22" i="34"/>
  <c r="AH7" i="34"/>
  <c r="AI7" i="34" s="1"/>
  <c r="AJ7" i="34" s="1"/>
  <c r="U16" i="34"/>
  <c r="U18" i="34"/>
  <c r="W20" i="34"/>
  <c r="W23" i="34"/>
  <c r="W16" i="34"/>
  <c r="W18" i="34"/>
  <c r="A20" i="77"/>
  <c r="O16" i="68" s="1"/>
  <c r="R16" i="68" s="1"/>
  <c r="V16" i="68" s="1"/>
  <c r="G17" i="2" s="1"/>
  <c r="I16" i="68"/>
  <c r="X49" i="77"/>
  <c r="A18" i="77"/>
  <c r="N16" i="68" s="1"/>
  <c r="X7" i="77"/>
  <c r="X10" i="77"/>
  <c r="X29" i="77"/>
  <c r="X15" i="77"/>
  <c r="X51" i="77"/>
  <c r="X20" i="77"/>
  <c r="X19" i="77"/>
  <c r="X47" i="77"/>
  <c r="X44" i="77"/>
  <c r="X30" i="77"/>
  <c r="X24" i="77"/>
  <c r="X37" i="77"/>
  <c r="X18" i="77"/>
  <c r="X31" i="77"/>
  <c r="X43" i="77"/>
  <c r="X40" i="77"/>
  <c r="X52" i="77"/>
  <c r="X42" i="77"/>
  <c r="X11" i="77"/>
  <c r="X38" i="77"/>
  <c r="X9" i="77"/>
  <c r="X13" i="77"/>
  <c r="X23" i="77"/>
  <c r="X17" i="77"/>
  <c r="X48" i="77"/>
  <c r="X12" i="77"/>
  <c r="X27" i="77"/>
  <c r="X22" i="77"/>
  <c r="X28" i="77"/>
  <c r="X32" i="77"/>
  <c r="X16" i="77"/>
  <c r="X36" i="77"/>
  <c r="X26" i="77"/>
  <c r="X14" i="77"/>
  <c r="X8" i="77"/>
  <c r="X50" i="77"/>
  <c r="X45" i="77"/>
  <c r="X25" i="77"/>
  <c r="X39" i="77"/>
  <c r="X41" i="77"/>
  <c r="X46" i="77"/>
  <c r="X33" i="77"/>
  <c r="X35" i="77"/>
  <c r="X34" i="77"/>
  <c r="X21" i="77"/>
  <c r="A8" i="28"/>
  <c r="U5" i="38"/>
  <c r="U11" i="38"/>
  <c r="W5" i="38"/>
  <c r="U9" i="38"/>
  <c r="U8" i="38"/>
  <c r="AD5" i="38"/>
  <c r="AN5" i="38" s="1"/>
  <c r="AH5" i="38"/>
  <c r="AI5" i="38" s="1"/>
  <c r="U7" i="38"/>
  <c r="AD5" i="37"/>
  <c r="T48" i="68" s="1"/>
  <c r="P51" i="68"/>
  <c r="U9" i="37"/>
  <c r="W10" i="37"/>
  <c r="U19" i="37"/>
  <c r="U22" i="37"/>
  <c r="W13" i="37"/>
  <c r="U5" i="37"/>
  <c r="U16" i="37"/>
  <c r="AN252" i="15"/>
  <c r="AN268" i="15"/>
  <c r="AN295" i="15"/>
  <c r="AN349" i="15"/>
  <c r="AN5" i="74"/>
  <c r="AN6" i="74"/>
  <c r="AN56" i="69"/>
  <c r="AN137" i="32"/>
  <c r="AN19" i="35"/>
  <c r="AN53" i="47"/>
  <c r="AN7" i="55"/>
  <c r="AN39" i="5"/>
  <c r="AN245" i="15"/>
  <c r="AN251" i="15"/>
  <c r="AN260" i="15"/>
  <c r="AN301" i="15"/>
  <c r="AN13" i="18"/>
  <c r="AN39" i="31"/>
  <c r="AN18" i="73"/>
  <c r="AN187" i="15"/>
  <c r="AN205" i="15"/>
  <c r="AN317" i="15"/>
  <c r="AN77" i="22"/>
  <c r="AN16" i="26"/>
  <c r="AN48" i="31"/>
  <c r="AN19" i="33"/>
  <c r="AN9" i="34"/>
  <c r="AN24" i="36"/>
  <c r="AN20" i="73"/>
  <c r="AN21" i="73"/>
  <c r="AN23" i="14"/>
  <c r="AN280" i="15"/>
  <c r="AN422" i="15"/>
  <c r="AN47" i="31"/>
  <c r="AN17" i="49"/>
  <c r="AN20" i="3"/>
  <c r="AN21" i="3"/>
  <c r="AN213" i="15"/>
  <c r="AN229" i="15"/>
  <c r="AN259" i="15"/>
  <c r="AN469" i="15"/>
  <c r="AN481" i="15"/>
  <c r="AN493" i="15"/>
  <c r="AN505" i="15"/>
  <c r="AN18" i="74"/>
  <c r="AN7" i="72"/>
  <c r="AN20" i="33"/>
  <c r="AN21" i="36"/>
  <c r="AN7" i="38"/>
  <c r="AN20" i="40"/>
  <c r="AN19" i="45"/>
  <c r="AN10" i="50"/>
  <c r="AN17" i="56"/>
  <c r="AN19" i="61"/>
  <c r="AN135" i="15"/>
  <c r="AN176" i="15"/>
  <c r="AN185" i="15"/>
  <c r="AN203" i="15"/>
  <c r="AN333" i="15"/>
  <c r="AN358" i="15"/>
  <c r="AN385" i="15"/>
  <c r="AN11" i="16"/>
  <c r="AN11" i="74"/>
  <c r="AN20" i="24"/>
  <c r="AN18" i="36"/>
  <c r="AN19" i="36"/>
  <c r="AN60" i="46"/>
  <c r="AN78" i="46"/>
  <c r="AN24" i="49"/>
  <c r="AN40" i="53"/>
  <c r="AN16" i="56"/>
  <c r="AN20" i="56"/>
  <c r="AN24" i="59"/>
  <c r="AN16" i="61"/>
  <c r="AN23" i="62"/>
  <c r="AN24" i="62"/>
  <c r="AN19" i="64"/>
  <c r="T15" i="68"/>
  <c r="E16" i="2" s="1"/>
  <c r="AN8" i="25"/>
  <c r="AN64" i="46"/>
  <c r="AN51" i="75"/>
  <c r="AN18" i="56"/>
  <c r="AN11" i="61"/>
  <c r="AN48" i="12"/>
  <c r="AN271" i="15"/>
  <c r="AN406" i="15"/>
  <c r="AN445" i="15"/>
  <c r="AN466" i="15"/>
  <c r="AN478" i="15"/>
  <c r="AN490" i="15"/>
  <c r="AN502" i="15"/>
  <c r="AN514" i="15"/>
  <c r="AN15" i="74"/>
  <c r="AN21" i="74"/>
  <c r="AN21" i="70"/>
  <c r="AN11" i="72"/>
  <c r="AN15" i="72"/>
  <c r="AN148" i="32"/>
  <c r="AN12" i="34"/>
  <c r="AN21" i="37"/>
  <c r="AN12" i="41"/>
  <c r="AN18" i="41"/>
  <c r="AN37" i="75"/>
  <c r="AN50" i="75"/>
  <c r="AN54" i="75"/>
  <c r="AN9" i="59"/>
  <c r="AN5" i="61"/>
  <c r="AN12" i="62"/>
  <c r="AN14" i="62"/>
  <c r="AN16" i="62"/>
  <c r="AN19" i="6"/>
  <c r="AN332" i="15"/>
  <c r="AN23" i="19"/>
  <c r="AN68" i="22"/>
  <c r="AN17" i="72"/>
  <c r="AN42" i="28"/>
  <c r="AN38" i="31"/>
  <c r="AN127" i="32"/>
  <c r="AN5" i="36"/>
  <c r="AN18" i="44"/>
  <c r="AN28" i="47"/>
  <c r="AN49" i="75"/>
  <c r="AN53" i="75"/>
  <c r="AN57" i="75"/>
  <c r="AN22" i="54"/>
  <c r="AN24" i="58"/>
  <c r="AN158" i="15"/>
  <c r="AN244" i="15"/>
  <c r="AN250" i="15"/>
  <c r="AN450" i="15"/>
  <c r="AN24" i="18"/>
  <c r="AN17" i="21"/>
  <c r="AN23" i="72"/>
  <c r="AN44" i="28"/>
  <c r="AN147" i="32"/>
  <c r="AN155" i="32"/>
  <c r="AN16" i="37"/>
  <c r="AN26" i="47"/>
  <c r="AN10" i="75"/>
  <c r="AN15" i="75"/>
  <c r="AN60" i="75"/>
  <c r="AN14" i="49"/>
  <c r="AN22" i="49"/>
  <c r="AN13" i="52"/>
  <c r="AN17" i="52"/>
  <c r="AN9" i="56"/>
  <c r="AN19" i="62"/>
  <c r="AN353" i="15"/>
  <c r="AN394" i="15"/>
  <c r="AN65" i="69"/>
  <c r="AN9" i="33"/>
  <c r="AN9" i="41"/>
  <c r="AN23" i="41"/>
  <c r="AN6" i="42"/>
  <c r="AN58" i="46"/>
  <c r="AN76" i="46"/>
  <c r="AN33" i="75"/>
  <c r="AN47" i="75"/>
  <c r="AN55" i="75"/>
  <c r="AN59" i="75"/>
  <c r="AN11" i="55"/>
  <c r="AN5" i="58"/>
  <c r="AN15" i="61"/>
  <c r="AN9" i="62"/>
  <c r="AN18" i="6"/>
  <c r="AN9" i="74"/>
  <c r="AN88" i="22"/>
  <c r="AN53" i="31"/>
  <c r="AN101" i="32"/>
  <c r="AN113" i="32"/>
  <c r="AN46" i="75"/>
  <c r="AN58" i="75"/>
  <c r="AN62" i="75"/>
  <c r="AN9" i="61"/>
  <c r="AN11" i="62"/>
  <c r="AN22" i="62"/>
  <c r="J51" i="68"/>
  <c r="H51" i="68"/>
  <c r="J47" i="68"/>
  <c r="L47" i="68"/>
  <c r="P47" i="68"/>
  <c r="A20" i="76"/>
  <c r="O30" i="68" s="1"/>
  <c r="R30" i="68" s="1"/>
  <c r="V30" i="68" s="1"/>
  <c r="G30" i="2" s="1"/>
  <c r="A18" i="76"/>
  <c r="N30" i="68" s="1"/>
  <c r="X25" i="76"/>
  <c r="X43" i="76"/>
  <c r="X26" i="76"/>
  <c r="X7" i="76"/>
  <c r="X5" i="76"/>
  <c r="X35" i="76"/>
  <c r="X59" i="76"/>
  <c r="X46" i="76"/>
  <c r="X58" i="76"/>
  <c r="X73" i="76"/>
  <c r="X71" i="76"/>
  <c r="X55" i="76"/>
  <c r="X83" i="76"/>
  <c r="X49" i="76"/>
  <c r="X56" i="76"/>
  <c r="X79" i="76"/>
  <c r="X42" i="76"/>
  <c r="X80" i="76"/>
  <c r="X81" i="76"/>
  <c r="X61" i="76"/>
  <c r="X20" i="76"/>
  <c r="X51" i="76"/>
  <c r="X9" i="76"/>
  <c r="X47" i="76"/>
  <c r="X31" i="76"/>
  <c r="X68" i="76"/>
  <c r="X66" i="76"/>
  <c r="X78" i="76"/>
  <c r="X34" i="76"/>
  <c r="X22" i="76"/>
  <c r="X14" i="76"/>
  <c r="X90" i="76"/>
  <c r="X27" i="76"/>
  <c r="X12" i="76"/>
  <c r="X16" i="76"/>
  <c r="X10" i="76"/>
  <c r="X77" i="76"/>
  <c r="X89" i="76"/>
  <c r="X21" i="76"/>
  <c r="X52" i="76"/>
  <c r="X40" i="76"/>
  <c r="X53" i="76"/>
  <c r="X18" i="76"/>
  <c r="X15" i="76"/>
  <c r="X63" i="76"/>
  <c r="X75" i="76"/>
  <c r="X39" i="76"/>
  <c r="X87" i="76"/>
  <c r="X32" i="76"/>
  <c r="X76" i="76"/>
  <c r="X54" i="76"/>
  <c r="X17" i="76"/>
  <c r="X74" i="76"/>
  <c r="X86" i="76"/>
  <c r="X60" i="76"/>
  <c r="X33" i="76"/>
  <c r="X50" i="76"/>
  <c r="X65" i="76"/>
  <c r="X82" i="76"/>
  <c r="X36" i="76"/>
  <c r="X48" i="76"/>
  <c r="X72" i="76"/>
  <c r="X67" i="76"/>
  <c r="X41" i="76"/>
  <c r="X84" i="76"/>
  <c r="X88" i="76"/>
  <c r="X85" i="76"/>
  <c r="X30" i="76"/>
  <c r="X69" i="76"/>
  <c r="X13" i="76"/>
  <c r="X70" i="76"/>
  <c r="X23" i="76"/>
  <c r="X64" i="76"/>
  <c r="X29" i="76"/>
  <c r="X62" i="76"/>
  <c r="X6" i="76"/>
  <c r="X57" i="76"/>
  <c r="X37" i="76"/>
  <c r="X28" i="76"/>
  <c r="X44" i="76"/>
  <c r="X38" i="76"/>
  <c r="X11" i="76"/>
  <c r="X19" i="76"/>
  <c r="X8" i="76"/>
  <c r="X91" i="76"/>
  <c r="X24" i="76"/>
  <c r="X45" i="76"/>
  <c r="W12" i="22"/>
  <c r="U18" i="22"/>
  <c r="AD67" i="22"/>
  <c r="U84" i="22"/>
  <c r="AE67" i="22"/>
  <c r="U35" i="22"/>
  <c r="U6" i="22"/>
  <c r="U69" i="22"/>
  <c r="W10" i="22"/>
  <c r="AH117" i="65"/>
  <c r="AI117" i="65" s="1"/>
  <c r="AJ117" i="65" s="1"/>
  <c r="AM129" i="65"/>
  <c r="AD179" i="65"/>
  <c r="AE186" i="65"/>
  <c r="AN186" i="65" s="1"/>
  <c r="AE82" i="65"/>
  <c r="AH124" i="65"/>
  <c r="AI124" i="65" s="1"/>
  <c r="AJ124" i="65" s="1"/>
  <c r="AD185" i="65"/>
  <c r="AD90" i="65"/>
  <c r="AD119" i="65"/>
  <c r="AD168" i="65"/>
  <c r="AE185" i="65"/>
  <c r="AE190" i="65"/>
  <c r="AE119" i="65"/>
  <c r="AE168" i="65"/>
  <c r="AH113" i="65"/>
  <c r="AI113" i="65" s="1"/>
  <c r="AJ113" i="65" s="1"/>
  <c r="AL168" i="65"/>
  <c r="AD136" i="65"/>
  <c r="AD141" i="65"/>
  <c r="AE145" i="65"/>
  <c r="AD189" i="65"/>
  <c r="AE180" i="65"/>
  <c r="AD87" i="65"/>
  <c r="AH145" i="65"/>
  <c r="AI145" i="65" s="1"/>
  <c r="AJ145" i="65" s="1"/>
  <c r="AM152" i="65"/>
  <c r="AH171" i="65"/>
  <c r="AI171" i="65" s="1"/>
  <c r="AL171" i="65" s="1"/>
  <c r="AE173" i="65"/>
  <c r="AH102" i="65"/>
  <c r="AI102" i="65" s="1"/>
  <c r="AL102" i="65" s="1"/>
  <c r="AH149" i="65"/>
  <c r="AI149" i="65" s="1"/>
  <c r="AJ149" i="65" s="1"/>
  <c r="AD92" i="65"/>
  <c r="AH121" i="65"/>
  <c r="AI121" i="65" s="1"/>
  <c r="AJ121" i="65" s="1"/>
  <c r="AD123" i="65"/>
  <c r="AE134" i="65"/>
  <c r="AM136" i="65"/>
  <c r="AD155" i="65"/>
  <c r="AD175" i="65"/>
  <c r="AD180" i="65"/>
  <c r="AD190" i="65"/>
  <c r="AE170" i="65"/>
  <c r="AE192" i="65"/>
  <c r="AN192" i="65" s="1"/>
  <c r="AM145" i="65"/>
  <c r="AH165" i="65"/>
  <c r="AI165" i="65" s="1"/>
  <c r="AL165" i="65" s="1"/>
  <c r="U33" i="65"/>
  <c r="AE87" i="65"/>
  <c r="AM117" i="65"/>
  <c r="AD127" i="65"/>
  <c r="AD138" i="65"/>
  <c r="AL7" i="65"/>
  <c r="AM34" i="65"/>
  <c r="AH46" i="65"/>
  <c r="AI46" i="65" s="1"/>
  <c r="AJ46" i="65" s="1"/>
  <c r="AD96" i="65"/>
  <c r="AN96" i="65" s="1"/>
  <c r="AE129" i="65"/>
  <c r="AL138" i="65"/>
  <c r="AD116" i="65"/>
  <c r="AN116" i="65" s="1"/>
  <c r="AD149" i="65"/>
  <c r="AN149" i="65" s="1"/>
  <c r="AD152" i="65"/>
  <c r="AD156" i="65"/>
  <c r="AD164" i="65"/>
  <c r="AH41" i="65"/>
  <c r="AI41" i="65" s="1"/>
  <c r="AJ41" i="65" s="1"/>
  <c r="AD82" i="65"/>
  <c r="AH96" i="65"/>
  <c r="AI96" i="65" s="1"/>
  <c r="AL96" i="65" s="1"/>
  <c r="AM127" i="65"/>
  <c r="AH129" i="65"/>
  <c r="AI129" i="65" s="1"/>
  <c r="AL129" i="65" s="1"/>
  <c r="AE147" i="65"/>
  <c r="AN147" i="65" s="1"/>
  <c r="AE156" i="65"/>
  <c r="AE164" i="65"/>
  <c r="AH186" i="65"/>
  <c r="AI186" i="65" s="1"/>
  <c r="AJ186" i="65" s="1"/>
  <c r="AE188" i="65"/>
  <c r="AH176" i="65"/>
  <c r="AI176" i="65" s="1"/>
  <c r="AJ176" i="65" s="1"/>
  <c r="AH181" i="65"/>
  <c r="AI181" i="65" s="1"/>
  <c r="AL181" i="65" s="1"/>
  <c r="AE193" i="65"/>
  <c r="AH5" i="65"/>
  <c r="AI5" i="65" s="1"/>
  <c r="AL5" i="65" s="1"/>
  <c r="AM41" i="65"/>
  <c r="AH97" i="65"/>
  <c r="AI97" i="65" s="1"/>
  <c r="AJ97" i="65" s="1"/>
  <c r="AE102" i="65"/>
  <c r="AN102" i="65" s="1"/>
  <c r="AD109" i="65"/>
  <c r="AD111" i="65"/>
  <c r="AD121" i="65"/>
  <c r="AN121" i="65" s="1"/>
  <c r="AE130" i="65"/>
  <c r="AH147" i="65"/>
  <c r="AI147" i="65" s="1"/>
  <c r="AJ147" i="65" s="1"/>
  <c r="AM148" i="65"/>
  <c r="AL152" i="65"/>
  <c r="AE171" i="65"/>
  <c r="AN171" i="65" s="1"/>
  <c r="AE176" i="65"/>
  <c r="AN176" i="65" s="1"/>
  <c r="AH187" i="65"/>
  <c r="AI187" i="65" s="1"/>
  <c r="AL187" i="65" s="1"/>
  <c r="AE191" i="65"/>
  <c r="AN191" i="65" s="1"/>
  <c r="AH192" i="65"/>
  <c r="AI192" i="65" s="1"/>
  <c r="AL192" i="65" s="1"/>
  <c r="AH31" i="65"/>
  <c r="AI31" i="65" s="1"/>
  <c r="AJ31" i="65" s="1"/>
  <c r="AH116" i="65"/>
  <c r="AI116" i="65" s="1"/>
  <c r="AJ116" i="65" s="1"/>
  <c r="AH127" i="65"/>
  <c r="AI127" i="65" s="1"/>
  <c r="AL127" i="65" s="1"/>
  <c r="AH132" i="65"/>
  <c r="AI132" i="65" s="1"/>
  <c r="AJ132" i="65" s="1"/>
  <c r="AH160" i="65"/>
  <c r="AI160" i="65" s="1"/>
  <c r="AL160" i="65" s="1"/>
  <c r="AL164" i="65"/>
  <c r="AH191" i="65"/>
  <c r="AI191" i="65" s="1"/>
  <c r="AJ191" i="65" s="1"/>
  <c r="AD194" i="65"/>
  <c r="AD27" i="65"/>
  <c r="AN27" i="65" s="1"/>
  <c r="W29" i="65"/>
  <c r="AD42" i="65"/>
  <c r="AD86" i="65"/>
  <c r="AE94" i="65"/>
  <c r="AN94" i="65" s="1"/>
  <c r="AD108" i="65"/>
  <c r="AD120" i="65"/>
  <c r="AN120" i="65" s="1"/>
  <c r="AH134" i="65"/>
  <c r="AI134" i="65" s="1"/>
  <c r="AL134" i="65" s="1"/>
  <c r="AD144" i="65"/>
  <c r="AN144" i="65" s="1"/>
  <c r="AH156" i="65"/>
  <c r="AI156" i="65" s="1"/>
  <c r="AL156" i="65" s="1"/>
  <c r="AD163" i="65"/>
  <c r="AD174" i="65"/>
  <c r="AD184" i="65"/>
  <c r="AE194" i="65"/>
  <c r="AE86" i="65"/>
  <c r="AD91" i="65"/>
  <c r="AN91" i="65" s="1"/>
  <c r="AD125" i="65"/>
  <c r="AJ142" i="65"/>
  <c r="AE163" i="65"/>
  <c r="AJ164" i="65"/>
  <c r="AE174" i="65"/>
  <c r="AD178" i="65"/>
  <c r="AD183" i="65"/>
  <c r="AE184" i="65"/>
  <c r="AE81" i="65"/>
  <c r="AN81" i="65" s="1"/>
  <c r="AH94" i="65"/>
  <c r="AI94" i="65" s="1"/>
  <c r="AL94" i="65" s="1"/>
  <c r="AD98" i="65"/>
  <c r="AH108" i="65"/>
  <c r="AI108" i="65" s="1"/>
  <c r="AJ108" i="65" s="1"/>
  <c r="AH120" i="65"/>
  <c r="AI120" i="65" s="1"/>
  <c r="AL120" i="65" s="1"/>
  <c r="AE125" i="65"/>
  <c r="AL128" i="65"/>
  <c r="AD135" i="65"/>
  <c r="AH144" i="65"/>
  <c r="AI144" i="65" s="1"/>
  <c r="AL144" i="65" s="1"/>
  <c r="AD148" i="65"/>
  <c r="AJ163" i="65"/>
  <c r="AD173" i="65"/>
  <c r="AE178" i="65"/>
  <c r="AE183" i="65"/>
  <c r="AD188" i="65"/>
  <c r="AD193" i="65"/>
  <c r="AH91" i="65"/>
  <c r="AI91" i="65" s="1"/>
  <c r="AL91" i="65" s="1"/>
  <c r="AE98" i="65"/>
  <c r="AD112" i="65"/>
  <c r="AE135" i="65"/>
  <c r="AE148" i="65"/>
  <c r="AJ153" i="65"/>
  <c r="AE21" i="65"/>
  <c r="U23" i="65"/>
  <c r="AD39" i="65"/>
  <c r="AH81" i="65"/>
  <c r="AI81" i="65" s="1"/>
  <c r="AJ81" i="65" s="1"/>
  <c r="AD97" i="65"/>
  <c r="AN97" i="65" s="1"/>
  <c r="AJ98" i="65"/>
  <c r="AD103" i="65"/>
  <c r="AN103" i="65" s="1"/>
  <c r="AD110" i="65"/>
  <c r="AH125" i="65"/>
  <c r="AI125" i="65" s="1"/>
  <c r="AL125" i="65" s="1"/>
  <c r="AD139" i="65"/>
  <c r="AE151" i="65"/>
  <c r="AD172" i="65"/>
  <c r="AD177" i="65"/>
  <c r="AD182" i="65"/>
  <c r="AD8" i="65"/>
  <c r="AN8" i="65" s="1"/>
  <c r="AH15" i="65"/>
  <c r="AI15" i="65" s="1"/>
  <c r="AJ15" i="65" s="1"/>
  <c r="AH36" i="65"/>
  <c r="AI36" i="65" s="1"/>
  <c r="AJ36" i="65" s="1"/>
  <c r="AH112" i="65"/>
  <c r="AI112" i="65" s="1"/>
  <c r="AJ112" i="65" s="1"/>
  <c r="AD117" i="65"/>
  <c r="AE124" i="65"/>
  <c r="AN124" i="65" s="1"/>
  <c r="AE139" i="65"/>
  <c r="AD157" i="65"/>
  <c r="AH161" i="65"/>
  <c r="AI161" i="65" s="1"/>
  <c r="AL161" i="65" s="1"/>
  <c r="AE172" i="65"/>
  <c r="AE177" i="65"/>
  <c r="AE182" i="65"/>
  <c r="AH21" i="65"/>
  <c r="AI21" i="65" s="1"/>
  <c r="AJ21" i="65" s="1"/>
  <c r="AD181" i="65"/>
  <c r="AN181" i="65" s="1"/>
  <c r="AE9" i="65"/>
  <c r="AM39" i="65"/>
  <c r="AM48" i="65"/>
  <c r="AL98" i="65"/>
  <c r="AM110" i="65"/>
  <c r="AD130" i="65"/>
  <c r="AH157" i="65"/>
  <c r="AI157" i="65" s="1"/>
  <c r="AL157" i="65" s="1"/>
  <c r="AJ159" i="65"/>
  <c r="AM161" i="65"/>
  <c r="AD165" i="65"/>
  <c r="AD161" i="65"/>
  <c r="AD160" i="65"/>
  <c r="AD143" i="65"/>
  <c r="AL123" i="65"/>
  <c r="AJ123" i="65"/>
  <c r="AL139" i="65"/>
  <c r="AE12" i="65"/>
  <c r="W68" i="65"/>
  <c r="AE90" i="65"/>
  <c r="AH103" i="65"/>
  <c r="AI103" i="65" s="1"/>
  <c r="AL103" i="65" s="1"/>
  <c r="AE107" i="65"/>
  <c r="AE111" i="65"/>
  <c r="AM113" i="65"/>
  <c r="AL119" i="65"/>
  <c r="AD134" i="65"/>
  <c r="AE138" i="65"/>
  <c r="AE143" i="65"/>
  <c r="AE155" i="65"/>
  <c r="AD159" i="65"/>
  <c r="AD167" i="65"/>
  <c r="AD7" i="65"/>
  <c r="AN7" i="65" s="1"/>
  <c r="AD15" i="65"/>
  <c r="AN15" i="65" s="1"/>
  <c r="AH18" i="65"/>
  <c r="AI18" i="65" s="1"/>
  <c r="AJ18" i="65" s="1"/>
  <c r="AE20" i="65"/>
  <c r="AD25" i="65"/>
  <c r="AD51" i="65"/>
  <c r="AN51" i="65" s="1"/>
  <c r="AD85" i="65"/>
  <c r="AD89" i="65"/>
  <c r="AD101" i="65"/>
  <c r="AD115" i="65"/>
  <c r="AD118" i="65"/>
  <c r="AD137" i="65"/>
  <c r="AD142" i="65"/>
  <c r="AD150" i="65"/>
  <c r="AD153" i="65"/>
  <c r="AD154" i="65"/>
  <c r="AE159" i="65"/>
  <c r="AE167" i="65"/>
  <c r="AD11" i="65"/>
  <c r="AE26" i="65"/>
  <c r="AN26" i="65" s="1"/>
  <c r="AD37" i="65"/>
  <c r="AD47" i="65"/>
  <c r="AD49" i="65"/>
  <c r="AN49" i="65" s="1"/>
  <c r="AE85" i="65"/>
  <c r="AE89" i="65"/>
  <c r="AD93" i="65"/>
  <c r="AD100" i="65"/>
  <c r="AE101" i="65"/>
  <c r="AD106" i="65"/>
  <c r="AH107" i="65"/>
  <c r="AI107" i="65" s="1"/>
  <c r="AL107" i="65" s="1"/>
  <c r="AM112" i="65"/>
  <c r="AE115" i="65"/>
  <c r="AE118" i="65"/>
  <c r="AE123" i="65"/>
  <c r="AD128" i="65"/>
  <c r="AD133" i="65"/>
  <c r="AE137" i="65"/>
  <c r="AE142" i="65"/>
  <c r="AH143" i="65"/>
  <c r="AI143" i="65" s="1"/>
  <c r="AJ143" i="65" s="1"/>
  <c r="AD146" i="65"/>
  <c r="AE150" i="65"/>
  <c r="AE153" i="65"/>
  <c r="AE154" i="65"/>
  <c r="AH155" i="65"/>
  <c r="AI155" i="65" s="1"/>
  <c r="AL155" i="65" s="1"/>
  <c r="AD158" i="65"/>
  <c r="AD162" i="65"/>
  <c r="AE11" i="65"/>
  <c r="U28" i="65"/>
  <c r="AE93" i="65"/>
  <c r="AE100" i="65"/>
  <c r="AL101" i="65"/>
  <c r="AE106" i="65"/>
  <c r="AE128" i="65"/>
  <c r="AE133" i="65"/>
  <c r="AE146" i="65"/>
  <c r="AL153" i="65"/>
  <c r="AL154" i="65"/>
  <c r="AE158" i="65"/>
  <c r="AE162" i="65"/>
  <c r="AD166" i="65"/>
  <c r="AH167" i="65"/>
  <c r="AI167" i="65" s="1"/>
  <c r="AL167" i="65" s="1"/>
  <c r="AD169" i="65"/>
  <c r="AD14" i="65"/>
  <c r="AN14" i="65" s="1"/>
  <c r="AE17" i="65"/>
  <c r="W24" i="65"/>
  <c r="AM25" i="65"/>
  <c r="AH26" i="65"/>
  <c r="AI26" i="65" s="1"/>
  <c r="AJ26" i="65" s="1"/>
  <c r="W48" i="65"/>
  <c r="W65" i="65"/>
  <c r="AD84" i="65"/>
  <c r="AD88" i="65"/>
  <c r="AD99" i="65"/>
  <c r="AE105" i="65"/>
  <c r="AE110" i="65"/>
  <c r="AD113" i="65"/>
  <c r="AD114" i="65"/>
  <c r="AH115" i="65"/>
  <c r="AI115" i="65" s="1"/>
  <c r="AJ115" i="65" s="1"/>
  <c r="AD122" i="65"/>
  <c r="AD132" i="65"/>
  <c r="AL133" i="65"/>
  <c r="AH137" i="65"/>
  <c r="AI137" i="65" s="1"/>
  <c r="AL137" i="65" s="1"/>
  <c r="AE141" i="65"/>
  <c r="AE152" i="65"/>
  <c r="AE166" i="65"/>
  <c r="AE169" i="65"/>
  <c r="A14" i="65"/>
  <c r="K6" i="68" s="1"/>
  <c r="U9" i="65"/>
  <c r="AD10" i="65"/>
  <c r="AN10" i="65" s="1"/>
  <c r="AD32" i="65"/>
  <c r="AD44" i="65"/>
  <c r="AE84" i="65"/>
  <c r="AE88" i="65"/>
  <c r="AE99" i="65"/>
  <c r="AL100" i="65"/>
  <c r="AJ105" i="65"/>
  <c r="AH106" i="65"/>
  <c r="AI106" i="65" s="1"/>
  <c r="AL106" i="65" s="1"/>
  <c r="AE114" i="65"/>
  <c r="AE122" i="65"/>
  <c r="AE132" i="65"/>
  <c r="AH146" i="65"/>
  <c r="AI146" i="65" s="1"/>
  <c r="AL146" i="65" s="1"/>
  <c r="U13" i="65"/>
  <c r="AE24" i="65"/>
  <c r="AN24" i="65" s="1"/>
  <c r="AM47" i="65"/>
  <c r="AE48" i="65"/>
  <c r="U52" i="65"/>
  <c r="AD83" i="65"/>
  <c r="AL99" i="65"/>
  <c r="AD104" i="65"/>
  <c r="AE109" i="65"/>
  <c r="AL122" i="65"/>
  <c r="AD131" i="65"/>
  <c r="AJ133" i="65"/>
  <c r="AD140" i="65"/>
  <c r="AD151" i="65"/>
  <c r="AH6" i="65"/>
  <c r="AI6" i="65" s="1"/>
  <c r="AL6" i="65" s="1"/>
  <c r="U8" i="65"/>
  <c r="W9" i="65"/>
  <c r="AH14" i="65"/>
  <c r="AI14" i="65" s="1"/>
  <c r="AL14" i="65" s="1"/>
  <c r="W34" i="65"/>
  <c r="AE83" i="65"/>
  <c r="AE104" i="65"/>
  <c r="AE131" i="65"/>
  <c r="AE140" i="65"/>
  <c r="AL109" i="65"/>
  <c r="AL151" i="65"/>
  <c r="AM44" i="65"/>
  <c r="AL148" i="65"/>
  <c r="AM36" i="65"/>
  <c r="AJ168" i="65"/>
  <c r="AN38" i="5"/>
  <c r="AN47" i="5"/>
  <c r="AN24" i="6"/>
  <c r="AN30" i="12"/>
  <c r="AN37" i="12"/>
  <c r="AN43" i="12"/>
  <c r="AN178" i="15"/>
  <c r="AN186" i="15"/>
  <c r="AN196" i="15"/>
  <c r="AN204" i="15"/>
  <c r="AN289" i="15"/>
  <c r="AN296" i="15"/>
  <c r="AN313" i="15"/>
  <c r="AN320" i="15"/>
  <c r="AN343" i="15"/>
  <c r="AN379" i="15"/>
  <c r="AN414" i="15"/>
  <c r="AN420" i="15"/>
  <c r="AN426" i="15"/>
  <c r="AN432" i="15"/>
  <c r="AN438" i="15"/>
  <c r="AN451" i="15"/>
  <c r="AN468" i="15"/>
  <c r="AN480" i="15"/>
  <c r="AN492" i="15"/>
  <c r="AN504" i="15"/>
  <c r="AN19" i="74"/>
  <c r="AN22" i="19"/>
  <c r="AN77" i="20"/>
  <c r="AN64" i="22"/>
  <c r="AN70" i="22"/>
  <c r="AN44" i="69"/>
  <c r="AN14" i="72"/>
  <c r="AN5" i="65"/>
  <c r="AN5" i="5"/>
  <c r="AN23" i="6"/>
  <c r="AN22" i="14"/>
  <c r="AN177" i="15"/>
  <c r="AN195" i="15"/>
  <c r="AN214" i="15"/>
  <c r="AN235" i="15"/>
  <c r="AN242" i="15"/>
  <c r="AN278" i="15"/>
  <c r="AN304" i="15"/>
  <c r="AN328" i="15"/>
  <c r="AN364" i="15"/>
  <c r="AN400" i="15"/>
  <c r="AN444" i="15"/>
  <c r="AN467" i="15"/>
  <c r="AN479" i="15"/>
  <c r="AN491" i="15"/>
  <c r="AN503" i="15"/>
  <c r="AN515" i="15"/>
  <c r="AN24" i="16"/>
  <c r="AN20" i="74"/>
  <c r="AN21" i="19"/>
  <c r="AN64" i="20"/>
  <c r="AN76" i="20"/>
  <c r="AN82" i="22"/>
  <c r="AN87" i="22"/>
  <c r="AN38" i="69"/>
  <c r="AN49" i="69"/>
  <c r="AN6" i="23"/>
  <c r="AN10" i="14"/>
  <c r="AN153" i="15"/>
  <c r="AN175" i="15"/>
  <c r="AN193" i="15"/>
  <c r="AN211" i="15"/>
  <c r="AN286" i="15"/>
  <c r="AN302" i="15"/>
  <c r="AN334" i="15"/>
  <c r="AN370" i="15"/>
  <c r="AN456" i="15"/>
  <c r="AN465" i="15"/>
  <c r="AN477" i="15"/>
  <c r="AN489" i="15"/>
  <c r="AN501" i="15"/>
  <c r="AN513" i="15"/>
  <c r="AN15" i="16"/>
  <c r="AN22" i="74"/>
  <c r="AN62" i="20"/>
  <c r="AN74" i="20"/>
  <c r="AN63" i="22"/>
  <c r="AN91" i="22"/>
  <c r="AN17" i="3"/>
  <c r="AN51" i="5"/>
  <c r="AN35" i="12"/>
  <c r="AN47" i="12"/>
  <c r="AN21" i="14"/>
  <c r="AN174" i="15"/>
  <c r="AN184" i="15"/>
  <c r="AN192" i="15"/>
  <c r="AN202" i="15"/>
  <c r="AN210" i="15"/>
  <c r="AN226" i="15"/>
  <c r="AN241" i="15"/>
  <c r="AN248" i="15"/>
  <c r="AN266" i="15"/>
  <c r="AN277" i="15"/>
  <c r="AN310" i="15"/>
  <c r="AN355" i="15"/>
  <c r="AN391" i="15"/>
  <c r="AN412" i="15"/>
  <c r="AN418" i="15"/>
  <c r="AN424" i="15"/>
  <c r="AN430" i="15"/>
  <c r="AN436" i="15"/>
  <c r="AN442" i="15"/>
  <c r="AN464" i="15"/>
  <c r="AN476" i="15"/>
  <c r="AN488" i="15"/>
  <c r="AN500" i="15"/>
  <c r="AN512" i="15"/>
  <c r="AN23" i="74"/>
  <c r="AN7" i="18"/>
  <c r="AN20" i="18"/>
  <c r="AN16" i="21"/>
  <c r="AN75" i="22"/>
  <c r="AN86" i="22"/>
  <c r="AN42" i="69"/>
  <c r="AN55" i="69"/>
  <c r="AN15" i="70"/>
  <c r="AN18" i="72"/>
  <c r="AN23" i="24"/>
  <c r="AN50" i="5"/>
  <c r="AN21" i="6"/>
  <c r="AN34" i="12"/>
  <c r="AN6" i="15"/>
  <c r="AN183" i="15"/>
  <c r="AN201" i="15"/>
  <c r="AN232" i="15"/>
  <c r="AN284" i="15"/>
  <c r="AN376" i="15"/>
  <c r="AN448" i="15"/>
  <c r="AN463" i="15"/>
  <c r="AN475" i="15"/>
  <c r="AN487" i="15"/>
  <c r="AN499" i="15"/>
  <c r="AN511" i="15"/>
  <c r="AN12" i="74"/>
  <c r="AN24" i="74"/>
  <c r="AN19" i="18"/>
  <c r="AN15" i="21"/>
  <c r="AN23" i="21"/>
  <c r="AN80" i="22"/>
  <c r="AN90" i="22"/>
  <c r="AN47" i="69"/>
  <c r="AN63" i="69"/>
  <c r="AN19" i="24"/>
  <c r="AN15" i="3"/>
  <c r="AN16" i="3"/>
  <c r="AN13" i="14"/>
  <c r="AN161" i="15"/>
  <c r="AN173" i="15"/>
  <c r="AN182" i="15"/>
  <c r="AN191" i="15"/>
  <c r="AN200" i="15"/>
  <c r="AN209" i="15"/>
  <c r="AN220" i="15"/>
  <c r="AN256" i="15"/>
  <c r="AN274" i="15"/>
  <c r="AN308" i="15"/>
  <c r="AN325" i="15"/>
  <c r="AN361" i="15"/>
  <c r="AN397" i="15"/>
  <c r="AN417" i="15"/>
  <c r="AN423" i="15"/>
  <c r="AN429" i="15"/>
  <c r="AN435" i="15"/>
  <c r="AN441" i="15"/>
  <c r="AN454" i="15"/>
  <c r="AN462" i="15"/>
  <c r="AN474" i="15"/>
  <c r="AN486" i="15"/>
  <c r="AN498" i="15"/>
  <c r="AN510" i="15"/>
  <c r="T14" i="68"/>
  <c r="E15" i="2" s="1"/>
  <c r="AN13" i="74"/>
  <c r="AN18" i="18"/>
  <c r="AN59" i="20"/>
  <c r="AN62" i="22"/>
  <c r="AN74" i="22"/>
  <c r="AN85" i="22"/>
  <c r="AN49" i="5"/>
  <c r="AN33" i="12"/>
  <c r="AN20" i="14"/>
  <c r="AN125" i="15"/>
  <c r="AN143" i="15"/>
  <c r="AN181" i="15"/>
  <c r="AN247" i="15"/>
  <c r="AN265" i="15"/>
  <c r="AN292" i="15"/>
  <c r="AN316" i="15"/>
  <c r="AN346" i="15"/>
  <c r="AN382" i="15"/>
  <c r="AN403" i="15"/>
  <c r="AN447" i="15"/>
  <c r="AN461" i="15"/>
  <c r="AN473" i="15"/>
  <c r="AN485" i="15"/>
  <c r="AN497" i="15"/>
  <c r="AN509" i="15"/>
  <c r="AN13" i="21"/>
  <c r="AN22" i="21"/>
  <c r="AN73" i="22"/>
  <c r="AN41" i="69"/>
  <c r="AN20" i="27"/>
  <c r="AN185" i="65"/>
  <c r="AN42" i="5"/>
  <c r="AN20" i="6"/>
  <c r="AN39" i="12"/>
  <c r="AN24" i="14"/>
  <c r="AN172" i="15"/>
  <c r="AN180" i="15"/>
  <c r="AN190" i="15"/>
  <c r="AN198" i="15"/>
  <c r="AN208" i="15"/>
  <c r="AN230" i="15"/>
  <c r="AN238" i="15"/>
  <c r="AN254" i="15"/>
  <c r="AN272" i="15"/>
  <c r="AN283" i="15"/>
  <c r="AN331" i="15"/>
  <c r="AN367" i="15"/>
  <c r="AN453" i="15"/>
  <c r="AN460" i="15"/>
  <c r="AN472" i="15"/>
  <c r="AN484" i="15"/>
  <c r="AN496" i="15"/>
  <c r="AN508" i="15"/>
  <c r="AN12" i="16"/>
  <c r="AN20" i="16"/>
  <c r="AN17" i="19"/>
  <c r="AN12" i="21"/>
  <c r="AN79" i="22"/>
  <c r="AN52" i="69"/>
  <c r="AN61" i="69"/>
  <c r="AN8" i="72"/>
  <c r="AN16" i="72"/>
  <c r="AN22" i="72"/>
  <c r="AN7" i="22"/>
  <c r="AN8" i="23"/>
  <c r="AN22" i="3"/>
  <c r="AN12" i="14"/>
  <c r="AN189" i="15"/>
  <c r="AN262" i="15"/>
  <c r="AN290" i="15"/>
  <c r="AN307" i="15"/>
  <c r="AN314" i="15"/>
  <c r="AN352" i="15"/>
  <c r="AN388" i="15"/>
  <c r="AN402" i="15"/>
  <c r="AN409" i="15"/>
  <c r="AN459" i="15"/>
  <c r="AN471" i="15"/>
  <c r="AN483" i="15"/>
  <c r="AN507" i="15"/>
  <c r="AN19" i="16"/>
  <c r="AN16" i="74"/>
  <c r="AN16" i="19"/>
  <c r="AN78" i="22"/>
  <c r="AN84" i="22"/>
  <c r="AN35" i="69"/>
  <c r="AN60" i="69"/>
  <c r="AN7" i="70"/>
  <c r="AN9" i="70"/>
  <c r="AN38" i="12"/>
  <c r="AN44" i="12"/>
  <c r="AN19" i="14"/>
  <c r="AN133" i="15"/>
  <c r="AN179" i="15"/>
  <c r="AN188" i="15"/>
  <c r="AN206" i="15"/>
  <c r="AN236" i="15"/>
  <c r="AN298" i="15"/>
  <c r="AN322" i="15"/>
  <c r="AN337" i="15"/>
  <c r="AN373" i="15"/>
  <c r="AN415" i="15"/>
  <c r="AN421" i="15"/>
  <c r="AN427" i="15"/>
  <c r="AN433" i="15"/>
  <c r="AN439" i="15"/>
  <c r="AN470" i="15"/>
  <c r="AN482" i="15"/>
  <c r="AN494" i="15"/>
  <c r="AN506" i="15"/>
  <c r="AN18" i="16"/>
  <c r="AN15" i="19"/>
  <c r="AN67" i="20"/>
  <c r="AN83" i="22"/>
  <c r="AN39" i="69"/>
  <c r="AN45" i="69"/>
  <c r="AN51" i="69"/>
  <c r="AN21" i="72"/>
  <c r="AN26" i="23"/>
  <c r="AN27" i="23"/>
  <c r="AN18" i="25"/>
  <c r="AN23" i="25"/>
  <c r="AN6" i="30"/>
  <c r="AN23" i="39"/>
  <c r="AN30" i="39"/>
  <c r="AN39" i="39"/>
  <c r="AN22" i="40"/>
  <c r="AN20" i="44"/>
  <c r="AN22" i="45"/>
  <c r="AN7" i="49"/>
  <c r="AN19" i="49"/>
  <c r="AN15" i="50"/>
  <c r="AN13" i="71"/>
  <c r="AN23" i="71"/>
  <c r="AN19" i="56"/>
  <c r="AN21" i="24"/>
  <c r="AN45" i="28"/>
  <c r="AN46" i="28"/>
  <c r="AN136" i="32"/>
  <c r="AN13" i="33"/>
  <c r="AN10" i="37"/>
  <c r="AN20" i="37"/>
  <c r="AN70" i="66"/>
  <c r="AN22" i="39"/>
  <c r="AN46" i="39"/>
  <c r="AN47" i="39"/>
  <c r="AN16" i="47"/>
  <c r="AN34" i="47"/>
  <c r="AN67" i="47"/>
  <c r="AN14" i="75"/>
  <c r="AN16" i="50"/>
  <c r="AN12" i="71"/>
  <c r="AN21" i="54"/>
  <c r="AN23" i="55"/>
  <c r="AN7" i="57"/>
  <c r="AN13" i="57"/>
  <c r="AN17" i="25"/>
  <c r="AN38" i="28"/>
  <c r="AN97" i="32"/>
  <c r="AN146" i="32"/>
  <c r="AN14" i="34"/>
  <c r="AN15" i="34"/>
  <c r="AN16" i="34"/>
  <c r="AN6" i="36"/>
  <c r="AN7" i="36"/>
  <c r="AN9" i="36"/>
  <c r="AN10" i="36"/>
  <c r="AN11" i="36"/>
  <c r="AN12" i="36"/>
  <c r="AN9" i="37"/>
  <c r="AN15" i="37"/>
  <c r="AN29" i="39"/>
  <c r="AN38" i="39"/>
  <c r="AN13" i="40"/>
  <c r="AN21" i="40"/>
  <c r="AN19" i="43"/>
  <c r="AN24" i="43"/>
  <c r="AN24" i="44"/>
  <c r="AN6" i="75"/>
  <c r="AN22" i="52"/>
  <c r="AN16" i="55"/>
  <c r="AN22" i="55"/>
  <c r="AN22" i="56"/>
  <c r="AN23" i="26"/>
  <c r="AN163" i="32"/>
  <c r="AN172" i="32"/>
  <c r="AN18" i="33"/>
  <c r="AN19" i="34"/>
  <c r="AN5" i="35"/>
  <c r="AN16" i="35"/>
  <c r="AN24" i="37"/>
  <c r="AN11" i="38"/>
  <c r="AN12" i="38"/>
  <c r="AN14" i="39"/>
  <c r="AN21" i="39"/>
  <c r="AN28" i="39"/>
  <c r="AN37" i="39"/>
  <c r="AN13" i="42"/>
  <c r="AN14" i="42"/>
  <c r="AN21" i="45"/>
  <c r="AN15" i="47"/>
  <c r="AN61" i="47"/>
  <c r="AN15" i="49"/>
  <c r="AN17" i="50"/>
  <c r="AN21" i="52"/>
  <c r="AN33" i="53"/>
  <c r="AN21" i="56"/>
  <c r="AN6" i="57"/>
  <c r="AN12" i="33"/>
  <c r="AN8" i="34"/>
  <c r="AN8" i="37"/>
  <c r="AN19" i="37"/>
  <c r="AN10" i="38"/>
  <c r="AN19" i="38"/>
  <c r="AN36" i="39"/>
  <c r="AN45" i="39"/>
  <c r="AN12" i="42"/>
  <c r="AN16" i="42"/>
  <c r="AN23" i="44"/>
  <c r="AN11" i="45"/>
  <c r="AN14" i="47"/>
  <c r="AN62" i="47"/>
  <c r="AN19" i="50"/>
  <c r="AN24" i="51"/>
  <c r="AN19" i="52"/>
  <c r="AN41" i="53"/>
  <c r="AN19" i="71"/>
  <c r="AN12" i="73"/>
  <c r="AN13" i="73"/>
  <c r="AN14" i="54"/>
  <c r="AN20" i="54"/>
  <c r="AN21" i="55"/>
  <c r="AN18" i="58"/>
  <c r="AN119" i="32"/>
  <c r="AN17" i="33"/>
  <c r="AN23" i="33"/>
  <c r="AN22" i="34"/>
  <c r="AN22" i="35"/>
  <c r="AN14" i="37"/>
  <c r="AN23" i="37"/>
  <c r="AN9" i="38"/>
  <c r="AN27" i="39"/>
  <c r="AN35" i="39"/>
  <c r="AN18" i="42"/>
  <c r="AN19" i="42"/>
  <c r="AN10" i="43"/>
  <c r="AN18" i="43"/>
  <c r="AN17" i="44"/>
  <c r="AN49" i="46"/>
  <c r="AN32" i="47"/>
  <c r="AN59" i="47"/>
  <c r="AN64" i="75"/>
  <c r="AN10" i="52"/>
  <c r="AN32" i="53"/>
  <c r="AN48" i="53"/>
  <c r="AN17" i="71"/>
  <c r="AN18" i="71"/>
  <c r="AN15" i="73"/>
  <c r="AN16" i="73"/>
  <c r="AN15" i="55"/>
  <c r="AN24" i="56"/>
  <c r="AN10" i="57"/>
  <c r="AN46" i="57"/>
  <c r="AN12" i="58"/>
  <c r="AN19" i="59"/>
  <c r="AN20" i="59"/>
  <c r="AN20" i="60"/>
  <c r="AN18" i="61"/>
  <c r="AN21" i="26"/>
  <c r="AN39" i="28"/>
  <c r="AN109" i="32"/>
  <c r="AN126" i="32"/>
  <c r="AN153" i="32"/>
  <c r="AN169" i="32"/>
  <c r="AN5" i="34"/>
  <c r="AN7" i="35"/>
  <c r="AN18" i="37"/>
  <c r="AN8" i="38"/>
  <c r="AN24" i="38"/>
  <c r="AN34" i="39"/>
  <c r="AN44" i="39"/>
  <c r="AN21" i="42"/>
  <c r="AN22" i="42"/>
  <c r="AN22" i="43"/>
  <c r="AN55" i="46"/>
  <c r="AN5" i="47"/>
  <c r="AN52" i="47"/>
  <c r="AN63" i="75"/>
  <c r="AN20" i="50"/>
  <c r="AN39" i="53"/>
  <c r="AN7" i="71"/>
  <c r="AN13" i="54"/>
  <c r="AN19" i="54"/>
  <c r="AN21" i="61"/>
  <c r="AN5" i="63"/>
  <c r="AN7" i="63"/>
  <c r="AN13" i="64"/>
  <c r="AN25" i="24"/>
  <c r="AN15" i="26"/>
  <c r="AN20" i="26"/>
  <c r="AN12" i="30"/>
  <c r="AN142" i="32"/>
  <c r="AN151" i="32"/>
  <c r="AN16" i="33"/>
  <c r="AN22" i="33"/>
  <c r="AN15" i="36"/>
  <c r="AN76" i="66"/>
  <c r="AN100" i="66"/>
  <c r="AN5" i="39"/>
  <c r="AN26" i="39"/>
  <c r="AN43" i="39"/>
  <c r="AN24" i="42"/>
  <c r="AN22" i="44"/>
  <c r="AN10" i="45"/>
  <c r="AN24" i="45"/>
  <c r="AN61" i="46"/>
  <c r="AN13" i="47"/>
  <c r="AN25" i="47"/>
  <c r="AN67" i="75"/>
  <c r="AN13" i="49"/>
  <c r="AN22" i="50"/>
  <c r="AN45" i="53"/>
  <c r="AN47" i="53"/>
  <c r="AN54" i="53"/>
  <c r="AN19" i="55"/>
  <c r="AN24" i="61"/>
  <c r="AN8" i="62"/>
  <c r="AN10" i="63"/>
  <c r="AN9" i="64"/>
  <c r="AN11" i="64"/>
  <c r="AN12" i="64"/>
  <c r="AN14" i="64"/>
  <c r="AN15" i="64"/>
  <c r="AN24" i="24"/>
  <c r="AN14" i="25"/>
  <c r="AN15" i="25"/>
  <c r="AN14" i="26"/>
  <c r="AN29" i="31"/>
  <c r="AN132" i="32"/>
  <c r="AN15" i="33"/>
  <c r="AN14" i="35"/>
  <c r="AN17" i="36"/>
  <c r="AN13" i="37"/>
  <c r="AN22" i="37"/>
  <c r="AN17" i="38"/>
  <c r="AN25" i="39"/>
  <c r="AN33" i="39"/>
  <c r="AN42" i="39"/>
  <c r="AN24" i="40"/>
  <c r="AN5" i="41"/>
  <c r="AN11" i="41"/>
  <c r="AN16" i="44"/>
  <c r="AN67" i="46"/>
  <c r="AN9" i="47"/>
  <c r="AN43" i="47"/>
  <c r="AN50" i="47"/>
  <c r="AN11" i="75"/>
  <c r="AN66" i="75"/>
  <c r="AN11" i="49"/>
  <c r="AN8" i="50"/>
  <c r="AN9" i="50"/>
  <c r="AN19" i="73"/>
  <c r="AN18" i="54"/>
  <c r="AN13" i="56"/>
  <c r="AN14" i="56"/>
  <c r="AN15" i="56"/>
  <c r="AN7" i="58"/>
  <c r="AN11" i="60"/>
  <c r="AN13" i="63"/>
  <c r="AN14" i="63"/>
  <c r="AN19" i="25"/>
  <c r="AN9" i="26"/>
  <c r="AN19" i="26"/>
  <c r="AN23" i="27"/>
  <c r="AN24" i="27"/>
  <c r="AN11" i="34"/>
  <c r="AN20" i="36"/>
  <c r="AN17" i="37"/>
  <c r="AN23" i="38"/>
  <c r="AN121" i="66"/>
  <c r="AN41" i="39"/>
  <c r="AN50" i="39"/>
  <c r="AN16" i="40"/>
  <c r="AN13" i="41"/>
  <c r="AN21" i="43"/>
  <c r="AN23" i="45"/>
  <c r="AN73" i="46"/>
  <c r="AN10" i="47"/>
  <c r="AN12" i="49"/>
  <c r="AN11" i="50"/>
  <c r="AN23" i="50"/>
  <c r="AN12" i="52"/>
  <c r="AN16" i="52"/>
  <c r="AN38" i="53"/>
  <c r="AN46" i="53"/>
  <c r="AN53" i="53"/>
  <c r="AN55" i="53"/>
  <c r="AN8" i="73"/>
  <c r="AN7" i="54"/>
  <c r="AN24" i="54"/>
  <c r="AN10" i="58"/>
  <c r="AN10" i="62"/>
  <c r="AN16" i="63"/>
  <c r="AN18" i="63"/>
  <c r="AN19" i="63"/>
  <c r="AN21" i="63"/>
  <c r="AN22" i="63"/>
  <c r="AN24" i="63"/>
  <c r="AN5" i="64"/>
  <c r="AN24" i="25"/>
  <c r="AN36" i="31"/>
  <c r="AN11" i="35"/>
  <c r="AN23" i="36"/>
  <c r="AN12" i="37"/>
  <c r="AN17" i="39"/>
  <c r="AN24" i="39"/>
  <c r="AN32" i="39"/>
  <c r="AN40" i="39"/>
  <c r="AN49" i="39"/>
  <c r="AN23" i="40"/>
  <c r="AN21" i="44"/>
  <c r="AN6" i="45"/>
  <c r="AN79" i="46"/>
  <c r="AN20" i="49"/>
  <c r="AN21" i="49"/>
  <c r="AN12" i="50"/>
  <c r="AN36" i="53"/>
  <c r="AN44" i="53"/>
  <c r="AN14" i="71"/>
  <c r="AN24" i="71"/>
  <c r="AN23" i="54"/>
  <c r="AN18" i="55"/>
  <c r="AN24" i="55"/>
  <c r="AN5" i="60"/>
  <c r="AN10" i="60"/>
  <c r="AN17" i="60"/>
  <c r="AN10" i="25"/>
  <c r="AN18" i="26"/>
  <c r="AN47" i="28"/>
  <c r="AN116" i="32"/>
  <c r="AN157" i="32"/>
  <c r="AN16" i="38"/>
  <c r="AN31" i="39"/>
  <c r="AN48" i="39"/>
  <c r="AN15" i="41"/>
  <c r="AN17" i="41"/>
  <c r="AN20" i="41"/>
  <c r="AN15" i="44"/>
  <c r="AN23" i="47"/>
  <c r="AN41" i="47"/>
  <c r="AN10" i="49"/>
  <c r="AN13" i="50"/>
  <c r="AN12" i="53"/>
  <c r="AN37" i="53"/>
  <c r="AN22" i="73"/>
  <c r="AN6" i="54"/>
  <c r="AN17" i="54"/>
  <c r="AN23" i="60"/>
  <c r="AN13" i="62"/>
  <c r="AN15" i="62"/>
  <c r="AN24" i="64"/>
  <c r="AL8" i="35"/>
  <c r="U6" i="35"/>
  <c r="AD8" i="35"/>
  <c r="AN8" i="35" s="1"/>
  <c r="U16" i="33"/>
  <c r="AH5" i="33"/>
  <c r="AI5" i="33" s="1"/>
  <c r="U7" i="33"/>
  <c r="AD8" i="33"/>
  <c r="AN8" i="33" s="1"/>
  <c r="AM5" i="33"/>
  <c r="S43" i="68" s="1"/>
  <c r="U22" i="33"/>
  <c r="AD7" i="33"/>
  <c r="AN7" i="33" s="1"/>
  <c r="AH8" i="33"/>
  <c r="AI8" i="33" s="1"/>
  <c r="AJ8" i="33" s="1"/>
  <c r="W13" i="33"/>
  <c r="U19" i="33"/>
  <c r="AJ90" i="32"/>
  <c r="AL90" i="32"/>
  <c r="AL94" i="32"/>
  <c r="AN93" i="32"/>
  <c r="W8" i="32"/>
  <c r="AH15" i="32"/>
  <c r="AI15" i="32" s="1"/>
  <c r="AJ15" i="32" s="1"/>
  <c r="AM16" i="32"/>
  <c r="U30" i="32"/>
  <c r="AE34" i="32"/>
  <c r="AN34" i="32" s="1"/>
  <c r="AH35" i="32"/>
  <c r="AI35" i="32" s="1"/>
  <c r="AL35" i="32" s="1"/>
  <c r="AE38" i="32"/>
  <c r="AM39" i="32"/>
  <c r="AE45" i="32"/>
  <c r="AM49" i="32"/>
  <c r="AH88" i="32"/>
  <c r="AI88" i="32" s="1"/>
  <c r="AL88" i="32" s="1"/>
  <c r="AH9" i="32"/>
  <c r="AI9" i="32" s="1"/>
  <c r="AL9" i="32" s="1"/>
  <c r="AH12" i="32"/>
  <c r="AI12" i="32" s="1"/>
  <c r="AL12" i="32" s="1"/>
  <c r="W18" i="32"/>
  <c r="AM20" i="32"/>
  <c r="W22" i="32"/>
  <c r="AM24" i="32"/>
  <c r="AD27" i="32"/>
  <c r="AM28" i="32"/>
  <c r="AH31" i="32"/>
  <c r="AI31" i="32" s="1"/>
  <c r="AJ31" i="32" s="1"/>
  <c r="AN40" i="32"/>
  <c r="AM92" i="32"/>
  <c r="AD26" i="32"/>
  <c r="W30" i="32"/>
  <c r="U33" i="32"/>
  <c r="AM35" i="32"/>
  <c r="AE37" i="32"/>
  <c r="AM42" i="32"/>
  <c r="AD44" i="32"/>
  <c r="W47" i="32"/>
  <c r="AM89" i="32"/>
  <c r="AD95" i="32"/>
  <c r="AH11" i="32"/>
  <c r="AI11" i="32" s="1"/>
  <c r="U21" i="32"/>
  <c r="AE22" i="32"/>
  <c r="AE26" i="32"/>
  <c r="AE44" i="32"/>
  <c r="AM88" i="32"/>
  <c r="AM90" i="32"/>
  <c r="AM91" i="32"/>
  <c r="AD94" i="32"/>
  <c r="AE95" i="32"/>
  <c r="W121" i="32"/>
  <c r="AH37" i="32"/>
  <c r="AI37" i="32" s="1"/>
  <c r="AJ37" i="32" s="1"/>
  <c r="W56" i="32"/>
  <c r="W136" i="32"/>
  <c r="W157" i="32"/>
  <c r="AM11" i="32"/>
  <c r="W16" i="32"/>
  <c r="W21" i="32"/>
  <c r="AH22" i="32"/>
  <c r="AI22" i="32" s="1"/>
  <c r="AL22" i="32" s="1"/>
  <c r="AE25" i="32"/>
  <c r="AH26" i="32"/>
  <c r="AI26" i="32" s="1"/>
  <c r="AL26" i="32" s="1"/>
  <c r="AD29" i="32"/>
  <c r="AH44" i="32"/>
  <c r="AI44" i="32" s="1"/>
  <c r="U24" i="32"/>
  <c r="AE29" i="32"/>
  <c r="U39" i="32"/>
  <c r="W46" i="32"/>
  <c r="W62" i="32"/>
  <c r="W15" i="32"/>
  <c r="AE16" i="32"/>
  <c r="AD21" i="32"/>
  <c r="AM22" i="32"/>
  <c r="AD32" i="32"/>
  <c r="AD36" i="32"/>
  <c r="AM37" i="32"/>
  <c r="W49" i="32"/>
  <c r="AD89" i="32"/>
  <c r="AD90" i="32"/>
  <c r="AD91" i="32"/>
  <c r="AD92" i="32"/>
  <c r="AM7" i="32"/>
  <c r="AD20" i="32"/>
  <c r="W24" i="32"/>
  <c r="AH25" i="32"/>
  <c r="AI25" i="32" s="1"/>
  <c r="AL25" i="32" s="1"/>
  <c r="AE28" i="32"/>
  <c r="AH29" i="32"/>
  <c r="AI29" i="32" s="1"/>
  <c r="AL29" i="32" s="1"/>
  <c r="AE32" i="32"/>
  <c r="U42" i="32"/>
  <c r="W172" i="32"/>
  <c r="U5" i="32"/>
  <c r="W6" i="32"/>
  <c r="AN8" i="32"/>
  <c r="W12" i="32"/>
  <c r="AM13" i="32"/>
  <c r="AD15" i="32"/>
  <c r="W19" i="32"/>
  <c r="U27" i="32"/>
  <c r="AD35" i="32"/>
  <c r="AD39" i="32"/>
  <c r="W68" i="32"/>
  <c r="W100" i="32"/>
  <c r="AD30" i="32"/>
  <c r="U36" i="32"/>
  <c r="U8" i="32"/>
  <c r="AM10" i="32"/>
  <c r="AN14" i="32"/>
  <c r="AH16" i="32"/>
  <c r="AI16" i="32" s="1"/>
  <c r="AM21" i="32"/>
  <c r="AD24" i="32"/>
  <c r="AM25" i="32"/>
  <c r="AH28" i="32"/>
  <c r="AI28" i="32" s="1"/>
  <c r="AL28" i="32" s="1"/>
  <c r="AM36" i="32"/>
  <c r="AM43" i="32"/>
  <c r="AN43" i="32" s="1"/>
  <c r="W45" i="32"/>
  <c r="AL18" i="31"/>
  <c r="AJ12" i="31"/>
  <c r="AM18" i="31"/>
  <c r="AE35" i="31"/>
  <c r="A14" i="31"/>
  <c r="K41" i="68" s="1"/>
  <c r="AL8" i="31"/>
  <c r="AE11" i="31"/>
  <c r="AM31" i="31"/>
  <c r="AD5" i="31"/>
  <c r="U10" i="31"/>
  <c r="AD14" i="31"/>
  <c r="AE17" i="31"/>
  <c r="AE26" i="31"/>
  <c r="AN26" i="31" s="1"/>
  <c r="AD34" i="31"/>
  <c r="AM8" i="31"/>
  <c r="AH11" i="31"/>
  <c r="AI11" i="31" s="1"/>
  <c r="AL11" i="31" s="1"/>
  <c r="AE34" i="31"/>
  <c r="AN12" i="31"/>
  <c r="AH14" i="31"/>
  <c r="AI14" i="31" s="1"/>
  <c r="AL14" i="31" s="1"/>
  <c r="AM5" i="31"/>
  <c r="AM11" i="31"/>
  <c r="AM17" i="31"/>
  <c r="AE33" i="31"/>
  <c r="AH34" i="31"/>
  <c r="AI34" i="31" s="1"/>
  <c r="AE10" i="31"/>
  <c r="AM14" i="31"/>
  <c r="AM19" i="31"/>
  <c r="AE23" i="31"/>
  <c r="AN23" i="31" s="1"/>
  <c r="AE9" i="31"/>
  <c r="AN9" i="31" s="1"/>
  <c r="AD31" i="31"/>
  <c r="AE32" i="31"/>
  <c r="AH33" i="31"/>
  <c r="AI33" i="31" s="1"/>
  <c r="AL33" i="31" s="1"/>
  <c r="AM7" i="31"/>
  <c r="AM10" i="31"/>
  <c r="W15" i="31"/>
  <c r="AM16" i="30"/>
  <c r="AM13" i="30"/>
  <c r="AD15" i="30"/>
  <c r="AJ15" i="30"/>
  <c r="AM15" i="30"/>
  <c r="AE10" i="30"/>
  <c r="AM5" i="30"/>
  <c r="AD13" i="30"/>
  <c r="AH14" i="30"/>
  <c r="AI14" i="30" s="1"/>
  <c r="AJ14" i="30" s="1"/>
  <c r="A14" i="30"/>
  <c r="K40" i="68" s="1"/>
  <c r="AD7" i="30"/>
  <c r="AM14" i="30"/>
  <c r="AN14" i="30" s="1"/>
  <c r="AD8" i="29"/>
  <c r="AH49" i="29"/>
  <c r="AI49" i="29" s="1"/>
  <c r="AL49" i="29" s="1"/>
  <c r="AE8" i="29"/>
  <c r="AM49" i="29"/>
  <c r="A14" i="29"/>
  <c r="K39" i="68" s="1"/>
  <c r="AM8" i="29"/>
  <c r="AM10" i="29"/>
  <c r="AM22" i="29"/>
  <c r="AM34" i="29"/>
  <c r="AE37" i="29"/>
  <c r="AD7" i="29"/>
  <c r="AE41" i="29"/>
  <c r="AN41" i="29" s="1"/>
  <c r="AH37" i="29"/>
  <c r="AI37" i="29" s="1"/>
  <c r="AJ37" i="29" s="1"/>
  <c r="AH41" i="29"/>
  <c r="AI41" i="29" s="1"/>
  <c r="AL41" i="29" s="1"/>
  <c r="AH33" i="29"/>
  <c r="AI33" i="29" s="1"/>
  <c r="AJ33" i="29" s="1"/>
  <c r="U52" i="29"/>
  <c r="U54" i="29"/>
  <c r="W55" i="29"/>
  <c r="X55" i="29" s="1"/>
  <c r="U60" i="29"/>
  <c r="W62" i="29"/>
  <c r="X62" i="29" s="1"/>
  <c r="U72" i="29"/>
  <c r="W74" i="29"/>
  <c r="X74" i="29" s="1"/>
  <c r="U84" i="29"/>
  <c r="W86" i="29"/>
  <c r="X86" i="29" s="1"/>
  <c r="U96" i="29"/>
  <c r="W98" i="29"/>
  <c r="X98" i="29" s="1"/>
  <c r="W59" i="29"/>
  <c r="X59" i="29" s="1"/>
  <c r="U69" i="29"/>
  <c r="W71" i="29"/>
  <c r="X71" i="29" s="1"/>
  <c r="U81" i="29"/>
  <c r="W83" i="29"/>
  <c r="X83" i="29" s="1"/>
  <c r="U93" i="29"/>
  <c r="W95" i="29"/>
  <c r="X95" i="29" s="1"/>
  <c r="U57" i="29"/>
  <c r="U66" i="29"/>
  <c r="W68" i="29"/>
  <c r="X68" i="29" s="1"/>
  <c r="U78" i="29"/>
  <c r="W80" i="29"/>
  <c r="X80" i="29" s="1"/>
  <c r="U90" i="29"/>
  <c r="W92" i="29"/>
  <c r="X92" i="29" s="1"/>
  <c r="U102" i="29"/>
  <c r="W104" i="29"/>
  <c r="X104" i="29" s="1"/>
  <c r="U65" i="29"/>
  <c r="W67" i="29"/>
  <c r="X67" i="29" s="1"/>
  <c r="U77" i="29"/>
  <c r="W79" i="29"/>
  <c r="X79" i="29" s="1"/>
  <c r="U89" i="29"/>
  <c r="W91" i="29"/>
  <c r="X91" i="29" s="1"/>
  <c r="U63" i="29"/>
  <c r="W65" i="29"/>
  <c r="X65" i="29" s="1"/>
  <c r="U75" i="29"/>
  <c r="W77" i="29"/>
  <c r="X77" i="29" s="1"/>
  <c r="U87" i="29"/>
  <c r="W89" i="29"/>
  <c r="X89" i="29" s="1"/>
  <c r="U99" i="29"/>
  <c r="W101" i="29"/>
  <c r="X101" i="29" s="1"/>
  <c r="W73" i="29"/>
  <c r="X73" i="29" s="1"/>
  <c r="W76" i="29"/>
  <c r="X76" i="29" s="1"/>
  <c r="U79" i="29"/>
  <c r="U82" i="29"/>
  <c r="U97" i="29"/>
  <c r="U100" i="29"/>
  <c r="W106" i="29"/>
  <c r="X106" i="29" s="1"/>
  <c r="U115" i="29"/>
  <c r="W117" i="29"/>
  <c r="X117" i="29" s="1"/>
  <c r="U127" i="29"/>
  <c r="W129" i="29"/>
  <c r="X129" i="29" s="1"/>
  <c r="U94" i="29"/>
  <c r="U61" i="29"/>
  <c r="W70" i="29"/>
  <c r="X70" i="29" s="1"/>
  <c r="W85" i="29"/>
  <c r="X85" i="29" s="1"/>
  <c r="W88" i="29"/>
  <c r="X88" i="29" s="1"/>
  <c r="U91" i="29"/>
  <c r="W102" i="29"/>
  <c r="X102" i="29" s="1"/>
  <c r="W60" i="29"/>
  <c r="X60" i="29" s="1"/>
  <c r="W82" i="29"/>
  <c r="X82" i="29" s="1"/>
  <c r="W97" i="29"/>
  <c r="X97" i="29" s="1"/>
  <c r="W61" i="29"/>
  <c r="X61" i="29" s="1"/>
  <c r="U74" i="29"/>
  <c r="W94" i="29"/>
  <c r="X94" i="29" s="1"/>
  <c r="U112" i="29"/>
  <c r="W114" i="29"/>
  <c r="X114" i="29" s="1"/>
  <c r="U68" i="29"/>
  <c r="U71" i="29"/>
  <c r="U86" i="29"/>
  <c r="U103" i="29"/>
  <c r="U105" i="29"/>
  <c r="U111" i="29"/>
  <c r="W113" i="29"/>
  <c r="X113" i="29" s="1"/>
  <c r="U123" i="29"/>
  <c r="W125" i="29"/>
  <c r="X125" i="29" s="1"/>
  <c r="W57" i="29"/>
  <c r="X57" i="29" s="1"/>
  <c r="U62" i="29"/>
  <c r="U80" i="29"/>
  <c r="U83" i="29"/>
  <c r="U98" i="29"/>
  <c r="U110" i="29"/>
  <c r="W112" i="29"/>
  <c r="X112" i="29" s="1"/>
  <c r="U122" i="29"/>
  <c r="W124" i="29"/>
  <c r="X124" i="29" s="1"/>
  <c r="U92" i="29"/>
  <c r="U95" i="29"/>
  <c r="W103" i="29"/>
  <c r="X103" i="29" s="1"/>
  <c r="W105" i="29"/>
  <c r="X105" i="29" s="1"/>
  <c r="U109" i="29"/>
  <c r="U55" i="29"/>
  <c r="U56" i="29"/>
  <c r="W63" i="29"/>
  <c r="X63" i="29" s="1"/>
  <c r="U101" i="29"/>
  <c r="U108" i="29"/>
  <c r="W110" i="29"/>
  <c r="X110" i="29" s="1"/>
  <c r="U120" i="29"/>
  <c r="U58" i="29"/>
  <c r="U64" i="29"/>
  <c r="W69" i="29"/>
  <c r="X69" i="29" s="1"/>
  <c r="W75" i="29"/>
  <c r="X75" i="29" s="1"/>
  <c r="U107" i="29"/>
  <c r="W109" i="29"/>
  <c r="X109" i="29" s="1"/>
  <c r="W56" i="29"/>
  <c r="X56" i="29" s="1"/>
  <c r="U59" i="29"/>
  <c r="W66" i="29"/>
  <c r="X66" i="29" s="1"/>
  <c r="W72" i="29"/>
  <c r="X72" i="29" s="1"/>
  <c r="W81" i="29"/>
  <c r="X81" i="29" s="1"/>
  <c r="W87" i="29"/>
  <c r="X87" i="29" s="1"/>
  <c r="W108" i="29"/>
  <c r="X108" i="29" s="1"/>
  <c r="U67" i="29"/>
  <c r="U70" i="29"/>
  <c r="U85" i="29"/>
  <c r="W111" i="29"/>
  <c r="X111" i="29" s="1"/>
  <c r="U124" i="29"/>
  <c r="W128" i="29"/>
  <c r="X128" i="29" s="1"/>
  <c r="W115" i="29"/>
  <c r="X115" i="29" s="1"/>
  <c r="U119" i="29"/>
  <c r="W122" i="29"/>
  <c r="X122" i="29" s="1"/>
  <c r="W96" i="29"/>
  <c r="X96" i="29" s="1"/>
  <c r="W118" i="29"/>
  <c r="X118" i="29" s="1"/>
  <c r="U121" i="29"/>
  <c r="W78" i="29"/>
  <c r="X78" i="29" s="1"/>
  <c r="W100" i="29"/>
  <c r="X100" i="29" s="1"/>
  <c r="U118" i="29"/>
  <c r="W90" i="29"/>
  <c r="X90" i="29" s="1"/>
  <c r="W121" i="29"/>
  <c r="X121" i="29" s="1"/>
  <c r="U126" i="29"/>
  <c r="W127" i="29"/>
  <c r="X127" i="29" s="1"/>
  <c r="W107" i="29"/>
  <c r="X107" i="29" s="1"/>
  <c r="U73" i="29"/>
  <c r="U88" i="29"/>
  <c r="U116" i="29"/>
  <c r="W119" i="29"/>
  <c r="X119" i="29" s="1"/>
  <c r="W58" i="29"/>
  <c r="X58" i="29" s="1"/>
  <c r="U76" i="29"/>
  <c r="W99" i="29"/>
  <c r="X99" i="29" s="1"/>
  <c r="U104" i="29"/>
  <c r="U106" i="29"/>
  <c r="U113" i="29"/>
  <c r="W126" i="29"/>
  <c r="X126" i="29" s="1"/>
  <c r="W120" i="29"/>
  <c r="X120" i="29" s="1"/>
  <c r="W116" i="29"/>
  <c r="X116" i="29" s="1"/>
  <c r="U125" i="29"/>
  <c r="U130" i="29"/>
  <c r="W93" i="29"/>
  <c r="X93" i="29" s="1"/>
  <c r="W130" i="29"/>
  <c r="X130" i="29" s="1"/>
  <c r="U128" i="29"/>
  <c r="W84" i="29"/>
  <c r="X84" i="29" s="1"/>
  <c r="U114" i="29"/>
  <c r="W123" i="29"/>
  <c r="X123" i="29" s="1"/>
  <c r="W54" i="29"/>
  <c r="X54" i="29" s="1"/>
  <c r="W64" i="29"/>
  <c r="X64" i="29" s="1"/>
  <c r="U117" i="29"/>
  <c r="U129" i="29"/>
  <c r="AH6" i="29"/>
  <c r="AI6" i="29" s="1"/>
  <c r="AJ6" i="29" s="1"/>
  <c r="AD32" i="29"/>
  <c r="AE32" i="29"/>
  <c r="AD46" i="29"/>
  <c r="AE46" i="29"/>
  <c r="AE52" i="29"/>
  <c r="AE30" i="29"/>
  <c r="AD39" i="29"/>
  <c r="AD31" i="29"/>
  <c r="U6" i="29"/>
  <c r="AE7" i="29"/>
  <c r="AD10" i="29"/>
  <c r="AE33" i="29"/>
  <c r="AL16" i="29"/>
  <c r="AD42" i="29"/>
  <c r="AN42" i="29" s="1"/>
  <c r="AE6" i="29"/>
  <c r="AM9" i="29"/>
  <c r="AE12" i="29"/>
  <c r="AM23" i="29"/>
  <c r="AE31" i="29"/>
  <c r="AE39" i="29"/>
  <c r="AH52" i="29"/>
  <c r="AI52" i="29" s="1"/>
  <c r="AJ52" i="29" s="1"/>
  <c r="AL25" i="29"/>
  <c r="AM33" i="29"/>
  <c r="AD38" i="29"/>
  <c r="AH40" i="29"/>
  <c r="AI40" i="29" s="1"/>
  <c r="AJ40" i="29" s="1"/>
  <c r="AD47" i="29"/>
  <c r="AH31" i="29"/>
  <c r="AI31" i="29" s="1"/>
  <c r="AL31" i="29" s="1"/>
  <c r="AD35" i="29"/>
  <c r="AE38" i="29"/>
  <c r="AH39" i="29"/>
  <c r="AI39" i="29" s="1"/>
  <c r="AL39" i="29" s="1"/>
  <c r="AD43" i="29"/>
  <c r="AE47" i="29"/>
  <c r="AD51" i="29"/>
  <c r="AL14" i="29"/>
  <c r="AE35" i="29"/>
  <c r="AE43" i="29"/>
  <c r="AE51" i="29"/>
  <c r="AH38" i="29"/>
  <c r="AI38" i="29" s="1"/>
  <c r="AL38" i="29" s="1"/>
  <c r="AM6" i="29"/>
  <c r="AD34" i="29"/>
  <c r="AE36" i="29"/>
  <c r="AD49" i="29"/>
  <c r="AH51" i="29"/>
  <c r="AI51" i="29" s="1"/>
  <c r="AJ51" i="29" s="1"/>
  <c r="AE5" i="29"/>
  <c r="AH10" i="29"/>
  <c r="AI10" i="29" s="1"/>
  <c r="AL10" i="29" s="1"/>
  <c r="AE21" i="29"/>
  <c r="AM29" i="29"/>
  <c r="AH35" i="29"/>
  <c r="AI35" i="29" s="1"/>
  <c r="AL35" i="29" s="1"/>
  <c r="AD45" i="29"/>
  <c r="AD53" i="29"/>
  <c r="AD9" i="29"/>
  <c r="AE26" i="29"/>
  <c r="AN26" i="29" s="1"/>
  <c r="AE45" i="29"/>
  <c r="AE53" i="29"/>
  <c r="AM11" i="29"/>
  <c r="AM24" i="29"/>
  <c r="AM5" i="29"/>
  <c r="AM21" i="29"/>
  <c r="AL38" i="28"/>
  <c r="AJ38" i="28"/>
  <c r="AM10" i="28"/>
  <c r="AH41" i="28"/>
  <c r="AI41" i="28" s="1"/>
  <c r="U47" i="28"/>
  <c r="AD36" i="28"/>
  <c r="AN36" i="28" s="1"/>
  <c r="U44" i="28"/>
  <c r="AN13" i="28"/>
  <c r="AN40" i="28"/>
  <c r="W10" i="28"/>
  <c r="AE11" i="28"/>
  <c r="AD15" i="28"/>
  <c r="AM16" i="28"/>
  <c r="AH18" i="28"/>
  <c r="AI18" i="28" s="1"/>
  <c r="AL18" i="28" s="1"/>
  <c r="AD25" i="28"/>
  <c r="AE35" i="28"/>
  <c r="AN35" i="28" s="1"/>
  <c r="AH36" i="28"/>
  <c r="AI36" i="28" s="1"/>
  <c r="AN12" i="28"/>
  <c r="U14" i="28"/>
  <c r="AL17" i="28"/>
  <c r="AM23" i="28"/>
  <c r="AM28" i="28"/>
  <c r="AH30" i="28"/>
  <c r="AI30" i="28" s="1"/>
  <c r="AN37" i="28"/>
  <c r="U41" i="28"/>
  <c r="AD7" i="28"/>
  <c r="AM8" i="28"/>
  <c r="AD10" i="28"/>
  <c r="AM18" i="28"/>
  <c r="AH35" i="28"/>
  <c r="AI35" i="28" s="1"/>
  <c r="AL35" i="28" s="1"/>
  <c r="AE10" i="28"/>
  <c r="AM11" i="28"/>
  <c r="AH15" i="28"/>
  <c r="AI15" i="28" s="1"/>
  <c r="AL15" i="28" s="1"/>
  <c r="AM20" i="28"/>
  <c r="AD22" i="28"/>
  <c r="AM25" i="28"/>
  <c r="AM30" i="28"/>
  <c r="AD34" i="28"/>
  <c r="U38" i="28"/>
  <c r="AD14" i="28"/>
  <c r="AN14" i="28" s="1"/>
  <c r="AH27" i="28"/>
  <c r="AI27" i="28" s="1"/>
  <c r="AJ27" i="28" s="1"/>
  <c r="AM32" i="28"/>
  <c r="AD41" i="28"/>
  <c r="AN41" i="28" s="1"/>
  <c r="AM7" i="28"/>
  <c r="AM15" i="28"/>
  <c r="AN15" i="28" s="1"/>
  <c r="AL22" i="28"/>
  <c r="AL24" i="28"/>
  <c r="A14" i="28"/>
  <c r="K38" i="68" s="1"/>
  <c r="AM27" i="28"/>
  <c r="AM5" i="27"/>
  <c r="AH8" i="27"/>
  <c r="AI8" i="27" s="1"/>
  <c r="AD15" i="27"/>
  <c r="AD16" i="27"/>
  <c r="A14" i="27"/>
  <c r="K36" i="68" s="1"/>
  <c r="AD14" i="27"/>
  <c r="AN14" i="27" s="1"/>
  <c r="AE15" i="27"/>
  <c r="AE16" i="27"/>
  <c r="AJ14" i="27"/>
  <c r="AD13" i="27"/>
  <c r="AN13" i="27" s="1"/>
  <c r="AN7" i="27"/>
  <c r="AN10" i="27"/>
  <c r="U21" i="27"/>
  <c r="AL11" i="27"/>
  <c r="U18" i="27"/>
  <c r="W22" i="27"/>
  <c r="U24" i="27"/>
  <c r="AH6" i="27"/>
  <c r="AI6" i="27" s="1"/>
  <c r="U8" i="27"/>
  <c r="U11" i="27"/>
  <c r="W19" i="27"/>
  <c r="AM6" i="27"/>
  <c r="W11" i="27"/>
  <c r="U14" i="27"/>
  <c r="W16" i="27"/>
  <c r="U7" i="26"/>
  <c r="AM12" i="26"/>
  <c r="AN8" i="26"/>
  <c r="U6" i="26"/>
  <c r="U13" i="26"/>
  <c r="U5" i="26"/>
  <c r="U9" i="26"/>
  <c r="W10" i="26"/>
  <c r="AM11" i="26"/>
  <c r="W18" i="26"/>
  <c r="W6" i="26"/>
  <c r="AM7" i="26"/>
  <c r="A14" i="26"/>
  <c r="K35" i="68" s="1"/>
  <c r="AD6" i="26"/>
  <c r="W24" i="26"/>
  <c r="W8" i="26"/>
  <c r="AH9" i="26"/>
  <c r="AI9" i="26" s="1"/>
  <c r="AL9" i="26" s="1"/>
  <c r="AD12" i="26"/>
  <c r="AM6" i="26"/>
  <c r="AM10" i="26"/>
  <c r="AE12" i="26"/>
  <c r="W21" i="26"/>
  <c r="AL13" i="25"/>
  <c r="H34" i="68"/>
  <c r="C34" i="2" s="1"/>
  <c r="AH6" i="25"/>
  <c r="AI6" i="25" s="1"/>
  <c r="AL6" i="25" s="1"/>
  <c r="U9" i="25"/>
  <c r="W12" i="25"/>
  <c r="AM7" i="25"/>
  <c r="AD11" i="25"/>
  <c r="AN11" i="25" s="1"/>
  <c r="AD13" i="25"/>
  <c r="AM6" i="25"/>
  <c r="AD12" i="25"/>
  <c r="AN12" i="25" s="1"/>
  <c r="AE13" i="25"/>
  <c r="AD9" i="25"/>
  <c r="AJ11" i="25"/>
  <c r="AE9" i="25"/>
  <c r="U18" i="25"/>
  <c r="U24" i="25"/>
  <c r="U7" i="25"/>
  <c r="U6" i="25"/>
  <c r="AH9" i="25"/>
  <c r="AI9" i="25" s="1"/>
  <c r="AL9" i="25" s="1"/>
  <c r="U5" i="25"/>
  <c r="AD7" i="25"/>
  <c r="U21" i="25"/>
  <c r="A14" i="25"/>
  <c r="K34" i="68" s="1"/>
  <c r="U13" i="25"/>
  <c r="AN12" i="24"/>
  <c r="AH5" i="24"/>
  <c r="AI5" i="24" s="1"/>
  <c r="AL5" i="24" s="1"/>
  <c r="AE10" i="24"/>
  <c r="AN10" i="24" s="1"/>
  <c r="AH11" i="24"/>
  <c r="AI11" i="24" s="1"/>
  <c r="AL12" i="24"/>
  <c r="AM5" i="24"/>
  <c r="W24" i="24"/>
  <c r="X24" i="24" s="1"/>
  <c r="AH10" i="24"/>
  <c r="AI10" i="24" s="1"/>
  <c r="AL10" i="24" s="1"/>
  <c r="AN11" i="24"/>
  <c r="AD7" i="24"/>
  <c r="U13" i="24"/>
  <c r="AH14" i="24"/>
  <c r="AI14" i="24" s="1"/>
  <c r="AL14" i="24" s="1"/>
  <c r="W21" i="24"/>
  <c r="U9" i="24"/>
  <c r="U10" i="24"/>
  <c r="U11" i="24"/>
  <c r="A14" i="24"/>
  <c r="K33" i="68" s="1"/>
  <c r="AM7" i="24"/>
  <c r="W9" i="24"/>
  <c r="X9" i="24" s="1"/>
  <c r="W10" i="24"/>
  <c r="X10" i="24" s="1"/>
  <c r="AH13" i="24"/>
  <c r="AI13" i="24" s="1"/>
  <c r="W18" i="24"/>
  <c r="X18" i="24" s="1"/>
  <c r="AN6" i="24"/>
  <c r="U8" i="24"/>
  <c r="AE9" i="24"/>
  <c r="AN9" i="24" s="1"/>
  <c r="W27" i="24"/>
  <c r="AH10" i="23"/>
  <c r="AI10" i="23" s="1"/>
  <c r="W18" i="23"/>
  <c r="AM21" i="23"/>
  <c r="W15" i="23"/>
  <c r="AE20" i="23"/>
  <c r="AL6" i="23"/>
  <c r="AM10" i="23"/>
  <c r="AN10" i="23" s="1"/>
  <c r="AH5" i="23"/>
  <c r="AI5" i="23" s="1"/>
  <c r="AD12" i="23"/>
  <c r="AM13" i="23"/>
  <c r="W24" i="23"/>
  <c r="U10" i="23"/>
  <c r="AE12" i="23"/>
  <c r="AM20" i="23"/>
  <c r="W27" i="23"/>
  <c r="AN5" i="23"/>
  <c r="AM22" i="23"/>
  <c r="W10" i="23"/>
  <c r="AE11" i="23"/>
  <c r="AH12" i="23"/>
  <c r="AI12" i="23" s="1"/>
  <c r="W21" i="23"/>
  <c r="AM19" i="23"/>
  <c r="AE23" i="23"/>
  <c r="W23" i="72"/>
  <c r="U5" i="72"/>
  <c r="AD6" i="72"/>
  <c r="T29" i="68" s="1"/>
  <c r="E29" i="2" s="1"/>
  <c r="U12" i="72"/>
  <c r="W20" i="72"/>
  <c r="U9" i="72"/>
  <c r="W9" i="72"/>
  <c r="W17" i="72"/>
  <c r="U7" i="72"/>
  <c r="AJ15" i="70"/>
  <c r="AJ20" i="70"/>
  <c r="U17" i="70"/>
  <c r="H27" i="68"/>
  <c r="AM12" i="70"/>
  <c r="AM8" i="70"/>
  <c r="U10" i="70"/>
  <c r="AD17" i="70"/>
  <c r="W7" i="70"/>
  <c r="AH11" i="70"/>
  <c r="AI11" i="70" s="1"/>
  <c r="AL11" i="70" s="1"/>
  <c r="AD16" i="70"/>
  <c r="AE17" i="70"/>
  <c r="U23" i="70"/>
  <c r="U6" i="70"/>
  <c r="U9" i="70"/>
  <c r="AE16" i="70"/>
  <c r="AN20" i="70"/>
  <c r="AD24" i="70"/>
  <c r="AN19" i="70"/>
  <c r="AE24" i="70"/>
  <c r="W6" i="70"/>
  <c r="AN18" i="70"/>
  <c r="U5" i="70"/>
  <c r="U20" i="70"/>
  <c r="AE22" i="70"/>
  <c r="AN22" i="70" s="1"/>
  <c r="AE23" i="70"/>
  <c r="AN23" i="70" s="1"/>
  <c r="AJ22" i="70"/>
  <c r="W5" i="70"/>
  <c r="AH9" i="70"/>
  <c r="AI9" i="70" s="1"/>
  <c r="W8" i="70"/>
  <c r="AM9" i="69"/>
  <c r="AM15" i="69"/>
  <c r="AE17" i="69"/>
  <c r="AM18" i="69"/>
  <c r="AM21" i="69"/>
  <c r="AM24" i="69"/>
  <c r="AE26" i="69"/>
  <c r="AM27" i="69"/>
  <c r="AM30" i="69"/>
  <c r="AE32" i="69"/>
  <c r="AN32" i="69" s="1"/>
  <c r="U37" i="69"/>
  <c r="U61" i="69"/>
  <c r="AE20" i="69"/>
  <c r="AE23" i="69"/>
  <c r="AE29" i="69"/>
  <c r="U34" i="69"/>
  <c r="AN6" i="69"/>
  <c r="AN10" i="69"/>
  <c r="U16" i="69"/>
  <c r="U19" i="69"/>
  <c r="U22" i="69"/>
  <c r="U25" i="69"/>
  <c r="U28" i="69"/>
  <c r="U31" i="69"/>
  <c r="AH32" i="69"/>
  <c r="AI32" i="69" s="1"/>
  <c r="U43" i="69"/>
  <c r="AM8" i="69"/>
  <c r="AN8" i="69" s="1"/>
  <c r="U10" i="69"/>
  <c r="AH11" i="69"/>
  <c r="AI11" i="69" s="1"/>
  <c r="AH20" i="69"/>
  <c r="AI20" i="69" s="1"/>
  <c r="AH23" i="69"/>
  <c r="AI23" i="69" s="1"/>
  <c r="AH29" i="69"/>
  <c r="AI29" i="69" s="1"/>
  <c r="AL29" i="69" s="1"/>
  <c r="U49" i="69"/>
  <c r="W13" i="69"/>
  <c r="X13" i="69" s="1"/>
  <c r="U58" i="69"/>
  <c r="W7" i="69"/>
  <c r="X7" i="69" s="1"/>
  <c r="AM11" i="69"/>
  <c r="W15" i="69"/>
  <c r="AE16" i="69"/>
  <c r="AM17" i="69"/>
  <c r="AE19" i="69"/>
  <c r="AM20" i="69"/>
  <c r="AE22" i="69"/>
  <c r="AM23" i="69"/>
  <c r="AE25" i="69"/>
  <c r="AM26" i="69"/>
  <c r="AE28" i="69"/>
  <c r="AM29" i="69"/>
  <c r="AE31" i="69"/>
  <c r="U67" i="69"/>
  <c r="AD15" i="69"/>
  <c r="U40" i="69"/>
  <c r="U55" i="69"/>
  <c r="U5" i="69"/>
  <c r="W6" i="69"/>
  <c r="X6" i="69" s="1"/>
  <c r="AH10" i="69"/>
  <c r="AI10" i="69" s="1"/>
  <c r="AM13" i="69"/>
  <c r="AM16" i="69"/>
  <c r="AM25" i="69"/>
  <c r="AM31" i="69"/>
  <c r="AJ15" i="69"/>
  <c r="AD18" i="69"/>
  <c r="AM19" i="69"/>
  <c r="AD21" i="69"/>
  <c r="AM22" i="69"/>
  <c r="AD24" i="69"/>
  <c r="AD27" i="69"/>
  <c r="AM28" i="69"/>
  <c r="AD30" i="69"/>
  <c r="U46" i="69"/>
  <c r="U64" i="69"/>
  <c r="AJ64" i="22"/>
  <c r="U5" i="22"/>
  <c r="U9" i="22"/>
  <c r="U14" i="22"/>
  <c r="U38" i="22"/>
  <c r="AL39" i="22"/>
  <c r="U41" i="22"/>
  <c r="U78" i="22"/>
  <c r="U90" i="22"/>
  <c r="AD5" i="22"/>
  <c r="AD9" i="22"/>
  <c r="AD14" i="22"/>
  <c r="AM16" i="22"/>
  <c r="U21" i="22"/>
  <c r="AH22" i="22"/>
  <c r="AI22" i="22" s="1"/>
  <c r="AD28" i="22"/>
  <c r="AD38" i="22"/>
  <c r="AD41" i="22"/>
  <c r="AD44" i="22"/>
  <c r="AD47" i="22"/>
  <c r="AD50" i="22"/>
  <c r="AD53" i="22"/>
  <c r="AN55" i="22"/>
  <c r="AE59" i="22"/>
  <c r="AN59" i="22" s="1"/>
  <c r="AE60" i="22"/>
  <c r="AN60" i="22" s="1"/>
  <c r="AD12" i="22"/>
  <c r="AD13" i="22"/>
  <c r="AE14" i="22"/>
  <c r="AL17" i="22"/>
  <c r="AM19" i="22"/>
  <c r="AN19" i="22" s="1"/>
  <c r="U24" i="22"/>
  <c r="AH25" i="22"/>
  <c r="AI25" i="22" s="1"/>
  <c r="AD31" i="22"/>
  <c r="AN31" i="22" s="1"/>
  <c r="U57" i="22"/>
  <c r="AD58" i="22"/>
  <c r="U66" i="22"/>
  <c r="AN6" i="22"/>
  <c r="W11" i="22"/>
  <c r="AE12" i="22"/>
  <c r="AE13" i="22"/>
  <c r="U17" i="22"/>
  <c r="U27" i="22"/>
  <c r="AH28" i="22"/>
  <c r="AI28" i="22" s="1"/>
  <c r="AM32" i="22"/>
  <c r="AD34" i="22"/>
  <c r="AN54" i="22"/>
  <c r="AE58" i="22"/>
  <c r="AH59" i="22"/>
  <c r="AI59" i="22" s="1"/>
  <c r="AL59" i="22" s="1"/>
  <c r="AH60" i="22"/>
  <c r="AI60" i="22" s="1"/>
  <c r="AM5" i="22"/>
  <c r="AH18" i="22"/>
  <c r="AI18" i="22" s="1"/>
  <c r="U20" i="22"/>
  <c r="AL23" i="22"/>
  <c r="AM25" i="22"/>
  <c r="AN25" i="22" s="1"/>
  <c r="U30" i="22"/>
  <c r="AH31" i="22"/>
  <c r="AI31" i="22" s="1"/>
  <c r="AD37" i="22"/>
  <c r="AM38" i="22"/>
  <c r="AD40" i="22"/>
  <c r="AN40" i="22" s="1"/>
  <c r="AM44" i="22"/>
  <c r="AM50" i="22"/>
  <c r="AM53" i="22"/>
  <c r="A14" i="22"/>
  <c r="K25" i="68" s="1"/>
  <c r="AE11" i="22"/>
  <c r="AH13" i="22"/>
  <c r="AI13" i="22" s="1"/>
  <c r="AH14" i="22"/>
  <c r="AI14" i="22" s="1"/>
  <c r="AJ14" i="22" s="1"/>
  <c r="AM15" i="22"/>
  <c r="AH21" i="22"/>
  <c r="AI21" i="22" s="1"/>
  <c r="AJ21" i="22" s="1"/>
  <c r="U23" i="22"/>
  <c r="AM28" i="22"/>
  <c r="U33" i="22"/>
  <c r="AH34" i="22"/>
  <c r="AI34" i="22" s="1"/>
  <c r="AM41" i="22"/>
  <c r="AD43" i="22"/>
  <c r="AN43" i="22" s="1"/>
  <c r="AD46" i="22"/>
  <c r="AN46" i="22" s="1"/>
  <c r="AD49" i="22"/>
  <c r="AD52" i="22"/>
  <c r="AD56" i="22"/>
  <c r="AN56" i="22" s="1"/>
  <c r="AD57" i="22"/>
  <c r="AH58" i="22"/>
  <c r="AI58" i="22" s="1"/>
  <c r="AN61" i="22"/>
  <c r="AD66" i="22"/>
  <c r="AN66" i="22" s="1"/>
  <c r="U75" i="22"/>
  <c r="AH8" i="22"/>
  <c r="AI8" i="22" s="1"/>
  <c r="AD17" i="22"/>
  <c r="AM18" i="22"/>
  <c r="AH24" i="22"/>
  <c r="AI24" i="22" s="1"/>
  <c r="U26" i="22"/>
  <c r="AL29" i="22"/>
  <c r="U36" i="22"/>
  <c r="AH37" i="22"/>
  <c r="AI37" i="22" s="1"/>
  <c r="U39" i="22"/>
  <c r="AH40" i="22"/>
  <c r="AI40" i="22" s="1"/>
  <c r="U45" i="22"/>
  <c r="U48" i="22"/>
  <c r="U51" i="22"/>
  <c r="U54" i="22"/>
  <c r="AE57" i="22"/>
  <c r="U63" i="22"/>
  <c r="U81" i="22"/>
  <c r="U87" i="22"/>
  <c r="AM21" i="22"/>
  <c r="U29" i="22"/>
  <c r="U42" i="22"/>
  <c r="AN65" i="22"/>
  <c r="AM8" i="22"/>
  <c r="U32" i="22"/>
  <c r="AM37" i="22"/>
  <c r="U72" i="22"/>
  <c r="AL11" i="21"/>
  <c r="W5" i="21"/>
  <c r="X5" i="21" s="1"/>
  <c r="AM7" i="21"/>
  <c r="AN7" i="21" s="1"/>
  <c r="W9" i="21"/>
  <c r="X9" i="21" s="1"/>
  <c r="A14" i="21"/>
  <c r="K21" i="68" s="1"/>
  <c r="U12" i="21"/>
  <c r="U8" i="21"/>
  <c r="W23" i="21"/>
  <c r="AH5" i="21"/>
  <c r="AI5" i="21" s="1"/>
  <c r="U7" i="21"/>
  <c r="AD11" i="21"/>
  <c r="W8" i="21"/>
  <c r="AM9" i="21"/>
  <c r="AE11" i="21"/>
  <c r="AM5" i="21"/>
  <c r="W20" i="21"/>
  <c r="AH8" i="21"/>
  <c r="AI8" i="21" s="1"/>
  <c r="AM19" i="20"/>
  <c r="AE23" i="20"/>
  <c r="AL45" i="20"/>
  <c r="AM32" i="20"/>
  <c r="AM45" i="20"/>
  <c r="AE9" i="20"/>
  <c r="AN9" i="20" s="1"/>
  <c r="AM23" i="20"/>
  <c r="AM34" i="20"/>
  <c r="AM47" i="20"/>
  <c r="U5" i="20"/>
  <c r="U6" i="20"/>
  <c r="W15" i="20"/>
  <c r="AM16" i="20"/>
  <c r="AE20" i="20"/>
  <c r="AM36" i="20"/>
  <c r="AM7" i="20"/>
  <c r="AD12" i="20"/>
  <c r="AM38" i="20"/>
  <c r="A14" i="20"/>
  <c r="K20" i="68" s="1"/>
  <c r="W6" i="20"/>
  <c r="AE12" i="20"/>
  <c r="AD15" i="20"/>
  <c r="AL33" i="20"/>
  <c r="AM40" i="20"/>
  <c r="AD5" i="20"/>
  <c r="AN5" i="20" s="1"/>
  <c r="AM20" i="20"/>
  <c r="AM42" i="20"/>
  <c r="AD6" i="20"/>
  <c r="AN6" i="20" s="1"/>
  <c r="AE11" i="20"/>
  <c r="AN11" i="20" s="1"/>
  <c r="AH15" i="20"/>
  <c r="AI15" i="20" s="1"/>
  <c r="AL15" i="20" s="1"/>
  <c r="AM44" i="20"/>
  <c r="AL5" i="20"/>
  <c r="U10" i="20"/>
  <c r="AM15" i="20"/>
  <c r="U9" i="19"/>
  <c r="U13" i="19"/>
  <c r="W18" i="19"/>
  <c r="AE10" i="19"/>
  <c r="AN10" i="19" s="1"/>
  <c r="AN7" i="19"/>
  <c r="AE9" i="19"/>
  <c r="AN9" i="19" s="1"/>
  <c r="AH5" i="19"/>
  <c r="AI5" i="19" s="1"/>
  <c r="AJ5" i="19" s="1"/>
  <c r="AM6" i="19"/>
  <c r="AN6" i="19" s="1"/>
  <c r="AH9" i="19"/>
  <c r="AI9" i="19" s="1"/>
  <c r="AL9" i="19" s="1"/>
  <c r="AM13" i="19"/>
  <c r="W24" i="19"/>
  <c r="AD12" i="19"/>
  <c r="AN12" i="19" s="1"/>
  <c r="AM5" i="19"/>
  <c r="AN5" i="19" s="1"/>
  <c r="W21" i="19"/>
  <c r="AH12" i="19"/>
  <c r="AI12" i="19" s="1"/>
  <c r="U6" i="19"/>
  <c r="U10" i="19"/>
  <c r="AM11" i="18"/>
  <c r="U5" i="18"/>
  <c r="AM10" i="18"/>
  <c r="A14" i="18"/>
  <c r="K18" i="68" s="1"/>
  <c r="AD9" i="18"/>
  <c r="U11" i="18"/>
  <c r="AD5" i="18"/>
  <c r="AN5" i="18" s="1"/>
  <c r="AM6" i="18"/>
  <c r="W12" i="18"/>
  <c r="U18" i="18"/>
  <c r="U7" i="18"/>
  <c r="AM9" i="18"/>
  <c r="AD11" i="18"/>
  <c r="U9" i="16"/>
  <c r="U10" i="16"/>
  <c r="H14" i="68"/>
  <c r="C15" i="2" s="1"/>
  <c r="W21" i="16"/>
  <c r="U7" i="16"/>
  <c r="W18" i="16"/>
  <c r="U6" i="16"/>
  <c r="U5" i="16"/>
  <c r="W6" i="16"/>
  <c r="W15" i="16"/>
  <c r="U13" i="16"/>
  <c r="W24" i="16"/>
  <c r="AL171" i="15"/>
  <c r="AL146" i="15"/>
  <c r="AL166" i="15"/>
  <c r="AL148" i="15"/>
  <c r="AL17" i="15"/>
  <c r="AL133" i="15"/>
  <c r="AL151" i="15"/>
  <c r="AL169" i="15"/>
  <c r="AM14" i="15"/>
  <c r="AM17" i="15"/>
  <c r="W34" i="15"/>
  <c r="W37" i="15"/>
  <c r="AH47" i="15"/>
  <c r="AI47" i="15" s="1"/>
  <c r="AE55" i="15"/>
  <c r="AM65" i="15"/>
  <c r="AL67" i="15"/>
  <c r="AM80" i="15"/>
  <c r="AJ82" i="15"/>
  <c r="AM85" i="15"/>
  <c r="AD87" i="15"/>
  <c r="AH90" i="15"/>
  <c r="AI90" i="15" s="1"/>
  <c r="AJ90" i="15" s="1"/>
  <c r="AE95" i="15"/>
  <c r="AE98" i="15"/>
  <c r="AD130" i="15"/>
  <c r="AN130" i="15" s="1"/>
  <c r="AE131" i="15"/>
  <c r="AN131" i="15" s="1"/>
  <c r="AE139" i="15"/>
  <c r="AN139" i="15" s="1"/>
  <c r="AD148" i="15"/>
  <c r="AN148" i="15" s="1"/>
  <c r="AE149" i="15"/>
  <c r="AN149" i="15" s="1"/>
  <c r="AE157" i="15"/>
  <c r="AN157" i="15" s="1"/>
  <c r="AE167" i="15"/>
  <c r="AN167" i="15" s="1"/>
  <c r="A14" i="15"/>
  <c r="K13" i="68" s="1"/>
  <c r="W8" i="15"/>
  <c r="W25" i="15"/>
  <c r="W28" i="15"/>
  <c r="AD34" i="15"/>
  <c r="AD37" i="15"/>
  <c r="AM47" i="15"/>
  <c r="AE64" i="15"/>
  <c r="AM67" i="15"/>
  <c r="AE79" i="15"/>
  <c r="AM82" i="15"/>
  <c r="AD84" i="15"/>
  <c r="AE89" i="15"/>
  <c r="AM90" i="15"/>
  <c r="AH95" i="15"/>
  <c r="AI95" i="15" s="1"/>
  <c r="AH98" i="15"/>
  <c r="AI98" i="15" s="1"/>
  <c r="AL98" i="15" s="1"/>
  <c r="AD128" i="15"/>
  <c r="AE129" i="15"/>
  <c r="AN129" i="15" s="1"/>
  <c r="AE138" i="15"/>
  <c r="AN138" i="15" s="1"/>
  <c r="AD146" i="15"/>
  <c r="AE147" i="15"/>
  <c r="AN147" i="15" s="1"/>
  <c r="AN151" i="15"/>
  <c r="AE156" i="15"/>
  <c r="AN156" i="15" s="1"/>
  <c r="AH158" i="15"/>
  <c r="AI158" i="15" s="1"/>
  <c r="AL158" i="15" s="1"/>
  <c r="AD164" i="15"/>
  <c r="AE165" i="15"/>
  <c r="AN165" i="15" s="1"/>
  <c r="AN169" i="15"/>
  <c r="AM19" i="15"/>
  <c r="AM21" i="15"/>
  <c r="AD31" i="15"/>
  <c r="AE34" i="15"/>
  <c r="AM35" i="15"/>
  <c r="AE37" i="15"/>
  <c r="AL44" i="15"/>
  <c r="AH74" i="15"/>
  <c r="AI74" i="15" s="1"/>
  <c r="AL74" i="15" s="1"/>
  <c r="AM87" i="15"/>
  <c r="AH92" i="15"/>
  <c r="AI92" i="15" s="1"/>
  <c r="AN124" i="15"/>
  <c r="AD127" i="15"/>
  <c r="AN127" i="15" s="1"/>
  <c r="AE128" i="15"/>
  <c r="AL130" i="15"/>
  <c r="AH131" i="15"/>
  <c r="AI131" i="15" s="1"/>
  <c r="AJ131" i="15" s="1"/>
  <c r="AN132" i="15"/>
  <c r="AD137" i="15"/>
  <c r="AN137" i="15" s="1"/>
  <c r="AH139" i="15"/>
  <c r="AI139" i="15" s="1"/>
  <c r="AL139" i="15" s="1"/>
  <c r="AN142" i="15"/>
  <c r="AD145" i="15"/>
  <c r="AN145" i="15" s="1"/>
  <c r="AE146" i="15"/>
  <c r="AH149" i="15"/>
  <c r="AI149" i="15" s="1"/>
  <c r="AJ149" i="15" s="1"/>
  <c r="AN150" i="15"/>
  <c r="AD155" i="15"/>
  <c r="AN155" i="15" s="1"/>
  <c r="AH157" i="15"/>
  <c r="AI157" i="15" s="1"/>
  <c r="AL157" i="15" s="1"/>
  <c r="AN160" i="15"/>
  <c r="AD163" i="15"/>
  <c r="AN163" i="15" s="1"/>
  <c r="AE164" i="15"/>
  <c r="AH167" i="15"/>
  <c r="AI167" i="15" s="1"/>
  <c r="AJ167" i="15" s="1"/>
  <c r="AN168" i="15"/>
  <c r="AN170" i="15"/>
  <c r="AD8" i="15"/>
  <c r="AN8" i="15" s="1"/>
  <c r="AD15" i="15"/>
  <c r="AM29" i="15"/>
  <c r="AE31" i="15"/>
  <c r="AD66" i="15"/>
  <c r="U73" i="15"/>
  <c r="AE76" i="15"/>
  <c r="AD81" i="15"/>
  <c r="AE86" i="15"/>
  <c r="AH89" i="15"/>
  <c r="AI89" i="15" s="1"/>
  <c r="AM95" i="15"/>
  <c r="AM98" i="15"/>
  <c r="AN123" i="15"/>
  <c r="AD136" i="15"/>
  <c r="AH138" i="15"/>
  <c r="AI138" i="15" s="1"/>
  <c r="AL138" i="15" s="1"/>
  <c r="AN141" i="15"/>
  <c r="AD154" i="15"/>
  <c r="AH156" i="15"/>
  <c r="AI156" i="15" s="1"/>
  <c r="AJ156" i="15" s="1"/>
  <c r="AM5" i="15"/>
  <c r="AM9" i="15"/>
  <c r="W11" i="15"/>
  <c r="AH12" i="15"/>
  <c r="AI12" i="15" s="1"/>
  <c r="AL12" i="15" s="1"/>
  <c r="AM16" i="15"/>
  <c r="AM26" i="15"/>
  <c r="AH37" i="15"/>
  <c r="AI37" i="15" s="1"/>
  <c r="AL37" i="15" s="1"/>
  <c r="AN40" i="15"/>
  <c r="AM64" i="15"/>
  <c r="AH71" i="15"/>
  <c r="AI71" i="15" s="1"/>
  <c r="AL71" i="15" s="1"/>
  <c r="AM84" i="15"/>
  <c r="AM92" i="15"/>
  <c r="AN92" i="15" s="1"/>
  <c r="AN122" i="15"/>
  <c r="AD126" i="15"/>
  <c r="AN126" i="15" s="1"/>
  <c r="AH129" i="15"/>
  <c r="AI129" i="15" s="1"/>
  <c r="AL129" i="15" s="1"/>
  <c r="AE136" i="15"/>
  <c r="AN140" i="15"/>
  <c r="AD144" i="15"/>
  <c r="AN144" i="15" s="1"/>
  <c r="AH147" i="15"/>
  <c r="AI147" i="15" s="1"/>
  <c r="AL147" i="15" s="1"/>
  <c r="AE154" i="15"/>
  <c r="AD162" i="15"/>
  <c r="AN162" i="15" s="1"/>
  <c r="AH165" i="15"/>
  <c r="AI165" i="15" s="1"/>
  <c r="AL165" i="15" s="1"/>
  <c r="AD171" i="15"/>
  <c r="AL13" i="15"/>
  <c r="AL122" i="15"/>
  <c r="AN134" i="15"/>
  <c r="AL140" i="15"/>
  <c r="AH15" i="15"/>
  <c r="AI15" i="15" s="1"/>
  <c r="AL15" i="15" s="1"/>
  <c r="AM18" i="15"/>
  <c r="W22" i="15"/>
  <c r="AH34" i="15"/>
  <c r="AI34" i="15" s="1"/>
  <c r="AL34" i="15" s="1"/>
  <c r="W56" i="15"/>
  <c r="U70" i="15"/>
  <c r="AE83" i="15"/>
  <c r="AN83" i="15" s="1"/>
  <c r="AH86" i="15"/>
  <c r="AI86" i="15" s="1"/>
  <c r="AM89" i="15"/>
  <c r="AM121" i="15"/>
  <c r="AH128" i="15"/>
  <c r="AI128" i="15" s="1"/>
  <c r="AL128" i="15" s="1"/>
  <c r="AL163" i="15"/>
  <c r="AH164" i="15"/>
  <c r="AI164" i="15" s="1"/>
  <c r="AL164" i="15" s="1"/>
  <c r="AE171" i="15"/>
  <c r="AN152" i="15"/>
  <c r="AD7" i="15"/>
  <c r="AH8" i="15"/>
  <c r="AI8" i="15" s="1"/>
  <c r="AL8" i="15" s="1"/>
  <c r="AN10" i="15"/>
  <c r="AM12" i="15"/>
  <c r="AL25" i="15"/>
  <c r="W53" i="15"/>
  <c r="AM66" i="15"/>
  <c r="AL136" i="15"/>
  <c r="AL154" i="15"/>
  <c r="U6" i="15"/>
  <c r="AE11" i="15"/>
  <c r="AM15" i="15"/>
  <c r="AE22" i="15"/>
  <c r="W50" i="15"/>
  <c r="AH83" i="15"/>
  <c r="AI83" i="15" s="1"/>
  <c r="AL83" i="15" s="1"/>
  <c r="AM86" i="15"/>
  <c r="AM94" i="15"/>
  <c r="AD96" i="15"/>
  <c r="W19" i="15"/>
  <c r="AM20" i="15"/>
  <c r="AL22" i="15"/>
  <c r="AM33" i="15"/>
  <c r="AM36" i="15"/>
  <c r="AM68" i="15"/>
  <c r="AL134" i="15"/>
  <c r="AL152" i="15"/>
  <c r="W9" i="14"/>
  <c r="AN7" i="14"/>
  <c r="AH6" i="14"/>
  <c r="AI6" i="14" s="1"/>
  <c r="A14" i="14"/>
  <c r="AM6" i="14"/>
  <c r="AN6" i="14" s="1"/>
  <c r="AL5" i="14"/>
  <c r="W22" i="14"/>
  <c r="U7" i="14"/>
  <c r="W16" i="14"/>
  <c r="AM5" i="14"/>
  <c r="AM13" i="13"/>
  <c r="AD17" i="13"/>
  <c r="AE19" i="13"/>
  <c r="AH19" i="13"/>
  <c r="AI19" i="13" s="1"/>
  <c r="AJ19" i="13" s="1"/>
  <c r="AD16" i="13"/>
  <c r="AN16" i="13" s="1"/>
  <c r="AM19" i="13"/>
  <c r="AM14" i="13"/>
  <c r="AD22" i="13"/>
  <c r="AN22" i="13" s="1"/>
  <c r="W10" i="13"/>
  <c r="W26" i="13"/>
  <c r="W25" i="13"/>
  <c r="U31" i="13"/>
  <c r="U32" i="13"/>
  <c r="U25" i="13"/>
  <c r="W27" i="13"/>
  <c r="U30" i="13"/>
  <c r="W32" i="13"/>
  <c r="U29" i="13"/>
  <c r="W31" i="13"/>
  <c r="U28" i="13"/>
  <c r="W30" i="13"/>
  <c r="W28" i="13"/>
  <c r="U27" i="13"/>
  <c r="W29" i="13"/>
  <c r="U26" i="13"/>
  <c r="W6" i="13"/>
  <c r="W8" i="13"/>
  <c r="W5" i="13"/>
  <c r="W13" i="13"/>
  <c r="AD23" i="13"/>
  <c r="AH18" i="13"/>
  <c r="AI18" i="13" s="1"/>
  <c r="AL18" i="13" s="1"/>
  <c r="U22" i="13"/>
  <c r="AE23" i="13"/>
  <c r="AH13" i="13"/>
  <c r="AI13" i="13" s="1"/>
  <c r="AD10" i="13"/>
  <c r="AE10" i="13"/>
  <c r="W9" i="13"/>
  <c r="AH22" i="13"/>
  <c r="AI22" i="13" s="1"/>
  <c r="AL22" i="13" s="1"/>
  <c r="AD7" i="13"/>
  <c r="AH17" i="13"/>
  <c r="AI17" i="13" s="1"/>
  <c r="AJ17" i="13" s="1"/>
  <c r="AM7" i="13"/>
  <c r="AE9" i="13"/>
  <c r="AN9" i="13" s="1"/>
  <c r="U12" i="13"/>
  <c r="AE15" i="13"/>
  <c r="AM17" i="13"/>
  <c r="AD21" i="13"/>
  <c r="U19" i="13"/>
  <c r="AE21" i="13"/>
  <c r="AH9" i="13"/>
  <c r="AI9" i="13" s="1"/>
  <c r="AL9" i="13" s="1"/>
  <c r="AD20" i="13"/>
  <c r="AE20" i="13"/>
  <c r="AM6" i="13"/>
  <c r="AH12" i="13"/>
  <c r="AI12" i="13" s="1"/>
  <c r="AL12" i="13" s="1"/>
  <c r="AD18" i="13"/>
  <c r="AN18" i="13" s="1"/>
  <c r="A14" i="13"/>
  <c r="K12" i="68" s="1"/>
  <c r="U16" i="13"/>
  <c r="AH20" i="13"/>
  <c r="AI20" i="13" s="1"/>
  <c r="AL20" i="13" s="1"/>
  <c r="AM12" i="13"/>
  <c r="AD24" i="13"/>
  <c r="AN24" i="13" s="1"/>
  <c r="AM8" i="13"/>
  <c r="U10" i="13"/>
  <c r="AD7" i="12"/>
  <c r="AN7" i="12" s="1"/>
  <c r="AE10" i="12"/>
  <c r="AM19" i="12"/>
  <c r="W47" i="12"/>
  <c r="U12" i="12"/>
  <c r="AD13" i="12"/>
  <c r="AM21" i="12"/>
  <c r="W29" i="12"/>
  <c r="AM10" i="12"/>
  <c r="AE13" i="12"/>
  <c r="AM14" i="12"/>
  <c r="W20" i="12"/>
  <c r="W38" i="12"/>
  <c r="AM16" i="12"/>
  <c r="AD12" i="12"/>
  <c r="W44" i="12"/>
  <c r="AM9" i="12"/>
  <c r="AE12" i="12"/>
  <c r="W26" i="12"/>
  <c r="W17" i="12"/>
  <c r="AM20" i="12"/>
  <c r="W35" i="12"/>
  <c r="W50" i="12"/>
  <c r="A14" i="12"/>
  <c r="K11" i="68" s="1"/>
  <c r="AH12" i="12"/>
  <c r="AI12" i="12" s="1"/>
  <c r="AJ12" i="12" s="1"/>
  <c r="AM8" i="12"/>
  <c r="AN8" i="12" s="1"/>
  <c r="W41" i="12"/>
  <c r="W23" i="12"/>
  <c r="W32" i="12"/>
  <c r="U5" i="6"/>
  <c r="AH10" i="6"/>
  <c r="AI10" i="6" s="1"/>
  <c r="AL10" i="6" s="1"/>
  <c r="AN15" i="6"/>
  <c r="W9" i="6"/>
  <c r="U17" i="6"/>
  <c r="W18" i="6"/>
  <c r="W5" i="6"/>
  <c r="AM10" i="6"/>
  <c r="AN14" i="6"/>
  <c r="W17" i="6"/>
  <c r="AD5" i="6"/>
  <c r="AN5" i="6" s="1"/>
  <c r="AM6" i="6"/>
  <c r="W8" i="6"/>
  <c r="AH9" i="6"/>
  <c r="AI9" i="6" s="1"/>
  <c r="AJ9" i="6" s="1"/>
  <c r="AM12" i="6"/>
  <c r="AD16" i="6"/>
  <c r="AN16" i="6" s="1"/>
  <c r="AD17" i="6"/>
  <c r="AN17" i="6" s="1"/>
  <c r="U23" i="6"/>
  <c r="AH5" i="6"/>
  <c r="AI5" i="6" s="1"/>
  <c r="AJ5" i="6" s="1"/>
  <c r="U7" i="6"/>
  <c r="AD8" i="6"/>
  <c r="AN8" i="6" s="1"/>
  <c r="AD11" i="6"/>
  <c r="AN11" i="6" s="1"/>
  <c r="W14" i="6"/>
  <c r="W24" i="6"/>
  <c r="U13" i="6"/>
  <c r="W23" i="6"/>
  <c r="AL7" i="6"/>
  <c r="W20" i="6"/>
  <c r="W21" i="6"/>
  <c r="AL6" i="5"/>
  <c r="AE10" i="5"/>
  <c r="AD13" i="5"/>
  <c r="AM24" i="5"/>
  <c r="AL26" i="5"/>
  <c r="AM7" i="5"/>
  <c r="AN7" i="5" s="1"/>
  <c r="W9" i="5"/>
  <c r="AE13" i="5"/>
  <c r="AH14" i="5"/>
  <c r="AI14" i="5" s="1"/>
  <c r="AL14" i="5" s="1"/>
  <c r="AE16" i="5"/>
  <c r="AM19" i="5"/>
  <c r="AN19" i="5" s="1"/>
  <c r="W23" i="5"/>
  <c r="AM26" i="5"/>
  <c r="U5" i="5"/>
  <c r="AM16" i="5"/>
  <c r="W20" i="5"/>
  <c r="AN22" i="5"/>
  <c r="AE25" i="5"/>
  <c r="AN25" i="5" s="1"/>
  <c r="W5" i="5"/>
  <c r="AM6" i="5"/>
  <c r="W8" i="5"/>
  <c r="H9" i="68"/>
  <c r="C10" i="2" s="1"/>
  <c r="A14" i="5"/>
  <c r="K9" i="68" s="1"/>
  <c r="AM9" i="5"/>
  <c r="AN14" i="5"/>
  <c r="AM23" i="5"/>
  <c r="W17" i="5"/>
  <c r="W29" i="5"/>
  <c r="AM12" i="5"/>
  <c r="W14" i="5"/>
  <c r="AL17" i="5"/>
  <c r="AJ21" i="5"/>
  <c r="AM6" i="3"/>
  <c r="U17" i="3"/>
  <c r="W7" i="3"/>
  <c r="AN10" i="3"/>
  <c r="U6" i="3"/>
  <c r="U10" i="3"/>
  <c r="U5" i="3"/>
  <c r="W6" i="3"/>
  <c r="U9" i="3"/>
  <c r="U23" i="3"/>
  <c r="W5" i="3"/>
  <c r="AD6" i="3"/>
  <c r="AM7" i="3"/>
  <c r="AN7" i="3" s="1"/>
  <c r="A14" i="3"/>
  <c r="K8" i="68" s="1"/>
  <c r="AE9" i="3"/>
  <c r="AH10" i="3"/>
  <c r="AI10" i="3" s="1"/>
  <c r="U20" i="3"/>
  <c r="H8" i="68"/>
  <c r="W8" i="3"/>
  <c r="A8" i="36"/>
  <c r="X12" i="36" s="1"/>
  <c r="I46" i="67"/>
  <c r="N46" i="67" s="1"/>
  <c r="Q46" i="67" s="1"/>
  <c r="A8" i="26"/>
  <c r="A8" i="30"/>
  <c r="A8" i="63"/>
  <c r="A20" i="63" s="1"/>
  <c r="A18" i="55"/>
  <c r="N28" i="67" s="1"/>
  <c r="Q72" i="67"/>
  <c r="I80" i="68"/>
  <c r="O80" i="68" s="1"/>
  <c r="R80" i="68" s="1"/>
  <c r="A8" i="34"/>
  <c r="I45" i="68" s="1"/>
  <c r="A8" i="32"/>
  <c r="I42" i="68" s="1"/>
  <c r="A8" i="74"/>
  <c r="X8" i="74" s="1"/>
  <c r="Z8" i="74" s="1"/>
  <c r="AB8" i="74" s="1"/>
  <c r="AO8" i="74" s="1"/>
  <c r="A8" i="40"/>
  <c r="A8" i="66"/>
  <c r="A8" i="16"/>
  <c r="A8" i="53"/>
  <c r="X43" i="53" s="1"/>
  <c r="A8" i="38"/>
  <c r="I57" i="68"/>
  <c r="O57" i="68" s="1"/>
  <c r="R57" i="68" s="1"/>
  <c r="A8" i="72"/>
  <c r="A8" i="75"/>
  <c r="I15" i="67" s="1"/>
  <c r="A8" i="13"/>
  <c r="A20" i="13" s="1"/>
  <c r="O12" i="68" s="1"/>
  <c r="R12" i="68" s="1"/>
  <c r="I47" i="67"/>
  <c r="O47" i="67" s="1"/>
  <c r="R47" i="67" s="1"/>
  <c r="A8" i="27"/>
  <c r="A8" i="33"/>
  <c r="A8" i="5"/>
  <c r="A8" i="12"/>
  <c r="A8" i="65"/>
  <c r="A20" i="65" s="1"/>
  <c r="O6" i="68" s="1"/>
  <c r="R6" i="68" s="1"/>
  <c r="A8" i="20"/>
  <c r="A8" i="6"/>
  <c r="A8" i="23"/>
  <c r="A20" i="23" s="1"/>
  <c r="O32" i="68" s="1"/>
  <c r="R32" i="68" s="1"/>
  <c r="A8" i="15"/>
  <c r="A8" i="19"/>
  <c r="I19" i="68" s="1"/>
  <c r="A8" i="3"/>
  <c r="A18" i="3" s="1"/>
  <c r="N8" i="68" s="1"/>
  <c r="A8" i="46"/>
  <c r="A8" i="70"/>
  <c r="A8" i="37"/>
  <c r="A8" i="14"/>
  <c r="A8" i="25"/>
  <c r="A8" i="18"/>
  <c r="I73" i="68"/>
  <c r="O73" i="68" s="1"/>
  <c r="R73" i="68" s="1"/>
  <c r="I53" i="68"/>
  <c r="O67" i="68"/>
  <c r="R67" i="68" s="1"/>
  <c r="I56" i="67"/>
  <c r="O56" i="67" s="1"/>
  <c r="R56" i="67" s="1"/>
  <c r="AL111" i="65"/>
  <c r="AJ111" i="65"/>
  <c r="AL83" i="65"/>
  <c r="AJ83" i="65"/>
  <c r="AL89" i="65"/>
  <c r="AJ89" i="65"/>
  <c r="AL95" i="65"/>
  <c r="AJ95" i="65"/>
  <c r="AL82" i="65"/>
  <c r="AJ82" i="65"/>
  <c r="AL88" i="65"/>
  <c r="AJ88" i="65"/>
  <c r="AJ87" i="65"/>
  <c r="AL87" i="65"/>
  <c r="AJ93" i="65"/>
  <c r="AL93" i="65"/>
  <c r="AL86" i="65"/>
  <c r="AJ86" i="65"/>
  <c r="AL92" i="65"/>
  <c r="AJ92" i="65"/>
  <c r="AL85" i="65"/>
  <c r="AJ85" i="65"/>
  <c r="AL84" i="65"/>
  <c r="AJ84" i="65"/>
  <c r="AL90" i="65"/>
  <c r="AJ90" i="65"/>
  <c r="AL118" i="65"/>
  <c r="AL142" i="65"/>
  <c r="AL184" i="65"/>
  <c r="AJ184" i="65"/>
  <c r="AJ185" i="65"/>
  <c r="AL185" i="65"/>
  <c r="AL190" i="65"/>
  <c r="AJ190" i="65"/>
  <c r="AL37" i="5"/>
  <c r="AL34" i="12"/>
  <c r="AL131" i="65"/>
  <c r="AJ131" i="65"/>
  <c r="AL177" i="65"/>
  <c r="AJ177" i="65"/>
  <c r="AJ17" i="3"/>
  <c r="AL17" i="3"/>
  <c r="AL21" i="6"/>
  <c r="AJ21" i="6"/>
  <c r="AL33" i="12"/>
  <c r="AJ33" i="12"/>
  <c r="AL41" i="12"/>
  <c r="AJ41" i="12"/>
  <c r="AL16" i="13"/>
  <c r="AJ16" i="13"/>
  <c r="AL114" i="65"/>
  <c r="AJ118" i="65"/>
  <c r="AJ138" i="65"/>
  <c r="AL166" i="65"/>
  <c r="AJ166" i="65"/>
  <c r="AL183" i="65"/>
  <c r="AL189" i="65"/>
  <c r="AJ189" i="65"/>
  <c r="AL34" i="5"/>
  <c r="AJ44" i="5"/>
  <c r="AL44" i="5"/>
  <c r="AL47" i="5"/>
  <c r="AL19" i="6"/>
  <c r="AJ19" i="6"/>
  <c r="AL40" i="12"/>
  <c r="AJ40" i="12"/>
  <c r="AL48" i="12"/>
  <c r="AL130" i="65"/>
  <c r="AJ130" i="65"/>
  <c r="AJ139" i="65"/>
  <c r="AJ154" i="65"/>
  <c r="AL24" i="3"/>
  <c r="AJ24" i="3"/>
  <c r="AL52" i="5"/>
  <c r="AL31" i="12"/>
  <c r="AJ31" i="12"/>
  <c r="AJ47" i="12"/>
  <c r="AL47" i="12"/>
  <c r="AL10" i="13"/>
  <c r="AL110" i="65"/>
  <c r="AJ114" i="65"/>
  <c r="AL170" i="65"/>
  <c r="AJ170" i="65"/>
  <c r="AL182" i="65"/>
  <c r="AJ182" i="65"/>
  <c r="AL15" i="3"/>
  <c r="AL18" i="6"/>
  <c r="AL46" i="12"/>
  <c r="AJ46" i="12"/>
  <c r="AL136" i="65"/>
  <c r="AJ136" i="65"/>
  <c r="AL158" i="65"/>
  <c r="AJ158" i="65"/>
  <c r="AL188" i="65"/>
  <c r="AJ188" i="65"/>
  <c r="AL194" i="65"/>
  <c r="AJ194" i="65"/>
  <c r="AL23" i="3"/>
  <c r="AJ23" i="3"/>
  <c r="AJ50" i="5"/>
  <c r="AL50" i="5"/>
  <c r="AL16" i="6"/>
  <c r="AJ16" i="6"/>
  <c r="AL17" i="6"/>
  <c r="AJ17" i="6"/>
  <c r="AJ99" i="65"/>
  <c r="AL104" i="65"/>
  <c r="AJ110" i="65"/>
  <c r="AJ128" i="65"/>
  <c r="AJ152" i="65"/>
  <c r="AL169" i="65"/>
  <c r="AJ169" i="65"/>
  <c r="AL175" i="65"/>
  <c r="AJ175" i="65"/>
  <c r="AL38" i="12"/>
  <c r="AJ38" i="12"/>
  <c r="AL45" i="12"/>
  <c r="AJ45" i="12"/>
  <c r="AJ21" i="13"/>
  <c r="AL21" i="13"/>
  <c r="AJ100" i="65"/>
  <c r="AJ101" i="65"/>
  <c r="AJ109" i="65"/>
  <c r="AL135" i="65"/>
  <c r="AJ135" i="65"/>
  <c r="AL193" i="65"/>
  <c r="AJ193" i="65"/>
  <c r="AJ37" i="12"/>
  <c r="AL37" i="12"/>
  <c r="AJ104" i="65"/>
  <c r="AL159" i="65"/>
  <c r="AL174" i="65"/>
  <c r="AJ174" i="65"/>
  <c r="AL180" i="65"/>
  <c r="AJ180" i="65"/>
  <c r="AL19" i="3"/>
  <c r="AJ19" i="3"/>
  <c r="AL49" i="5"/>
  <c r="AJ49" i="5"/>
  <c r="AL29" i="12"/>
  <c r="AL105" i="65"/>
  <c r="AL141" i="65"/>
  <c r="AJ141" i="65"/>
  <c r="AJ151" i="65"/>
  <c r="AL162" i="65"/>
  <c r="AJ162" i="65"/>
  <c r="AL186" i="65"/>
  <c r="AJ38" i="5"/>
  <c r="AL38" i="5"/>
  <c r="AL41" i="5"/>
  <c r="AL14" i="6"/>
  <c r="AL36" i="12"/>
  <c r="AJ36" i="12"/>
  <c r="AJ12" i="65"/>
  <c r="AJ122" i="65"/>
  <c r="AL163" i="65"/>
  <c r="AL18" i="3"/>
  <c r="AJ18" i="3"/>
  <c r="AJ6" i="5"/>
  <c r="AL48" i="5"/>
  <c r="AL13" i="6"/>
  <c r="AJ13" i="6"/>
  <c r="AL22" i="6"/>
  <c r="AJ22" i="6"/>
  <c r="AL43" i="12"/>
  <c r="AJ119" i="65"/>
  <c r="AL140" i="65"/>
  <c r="AJ140" i="65"/>
  <c r="AL150" i="65"/>
  <c r="AJ150" i="65"/>
  <c r="AL172" i="65"/>
  <c r="AJ172" i="65"/>
  <c r="AJ173" i="65"/>
  <c r="AL173" i="65"/>
  <c r="AL178" i="65"/>
  <c r="AJ178" i="65"/>
  <c r="AJ179" i="65"/>
  <c r="AL179" i="65"/>
  <c r="AJ23" i="6"/>
  <c r="AL23" i="6"/>
  <c r="AJ42" i="12"/>
  <c r="AL42" i="12"/>
  <c r="AL49" i="12"/>
  <c r="AJ49" i="12"/>
  <c r="AL50" i="12"/>
  <c r="AJ5" i="13"/>
  <c r="AL23" i="13"/>
  <c r="AJ70" i="15"/>
  <c r="AL70" i="15"/>
  <c r="AJ125" i="15"/>
  <c r="AJ143" i="15"/>
  <c r="AJ161" i="15"/>
  <c r="AJ179" i="15"/>
  <c r="AJ197" i="15"/>
  <c r="AL8" i="3"/>
  <c r="AL12" i="5"/>
  <c r="AL22" i="14"/>
  <c r="AJ22" i="14"/>
  <c r="AL132" i="15"/>
  <c r="AJ132" i="15"/>
  <c r="AL150" i="15"/>
  <c r="AJ150" i="15"/>
  <c r="AL168" i="15"/>
  <c r="AJ168" i="15"/>
  <c r="AL186" i="15"/>
  <c r="AJ186" i="15"/>
  <c r="AL204" i="15"/>
  <c r="AJ204" i="15"/>
  <c r="AL229" i="15"/>
  <c r="AJ229" i="15"/>
  <c r="AJ18" i="5"/>
  <c r="AN8" i="5"/>
  <c r="AJ34" i="5"/>
  <c r="AJ40" i="5"/>
  <c r="AJ52" i="5"/>
  <c r="AJ21" i="12"/>
  <c r="AL21" i="14"/>
  <c r="AJ21" i="14"/>
  <c r="AL21" i="5"/>
  <c r="AL6" i="12"/>
  <c r="AJ64" i="15"/>
  <c r="AL64" i="15"/>
  <c r="AL174" i="15"/>
  <c r="AJ174" i="15"/>
  <c r="AL192" i="15"/>
  <c r="AJ192" i="15"/>
  <c r="AL210" i="15"/>
  <c r="AJ210" i="15"/>
  <c r="AJ8" i="3"/>
  <c r="AJ18" i="12"/>
  <c r="AJ50" i="12"/>
  <c r="AL20" i="14"/>
  <c r="AJ20" i="14"/>
  <c r="AL5" i="5"/>
  <c r="AJ27" i="5"/>
  <c r="AL24" i="14"/>
  <c r="AJ24" i="14"/>
  <c r="AJ137" i="15"/>
  <c r="AJ155" i="15"/>
  <c r="AJ173" i="15"/>
  <c r="AJ191" i="15"/>
  <c r="AJ209" i="15"/>
  <c r="AJ22" i="3"/>
  <c r="AJ37" i="5"/>
  <c r="AJ43" i="5"/>
  <c r="AL15" i="12"/>
  <c r="AJ5" i="14"/>
  <c r="AL19" i="14"/>
  <c r="AJ19" i="14"/>
  <c r="AL126" i="15"/>
  <c r="AJ126" i="15"/>
  <c r="AL180" i="15"/>
  <c r="AJ180" i="15"/>
  <c r="AL198" i="15"/>
  <c r="AJ198" i="15"/>
  <c r="AJ24" i="5"/>
  <c r="AN31" i="5"/>
  <c r="AL125" i="15"/>
  <c r="AL137" i="15"/>
  <c r="AL143" i="15"/>
  <c r="AL149" i="15"/>
  <c r="AL155" i="15"/>
  <c r="AL161" i="15"/>
  <c r="AL167" i="15"/>
  <c r="AL173" i="15"/>
  <c r="AL179" i="15"/>
  <c r="AL185" i="15"/>
  <c r="AL191" i="15"/>
  <c r="AL197" i="15"/>
  <c r="AL203" i="15"/>
  <c r="AL209" i="15"/>
  <c r="AL219" i="15"/>
  <c r="AJ220" i="15"/>
  <c r="AL241" i="15"/>
  <c r="AL259" i="15"/>
  <c r="AL267" i="15"/>
  <c r="AJ267" i="15"/>
  <c r="AJ268" i="15"/>
  <c r="AL268" i="15"/>
  <c r="AL329" i="15"/>
  <c r="AJ329" i="15"/>
  <c r="AL336" i="15"/>
  <c r="AJ336" i="15"/>
  <c r="AL337" i="15"/>
  <c r="AL365" i="15"/>
  <c r="AJ365" i="15"/>
  <c r="AL372" i="15"/>
  <c r="AJ372" i="15"/>
  <c r="AL373" i="15"/>
  <c r="AL401" i="15"/>
  <c r="AJ401" i="15"/>
  <c r="AL458" i="15"/>
  <c r="AJ458" i="15"/>
  <c r="AL239" i="15"/>
  <c r="AJ239" i="15"/>
  <c r="AL257" i="15"/>
  <c r="AJ257" i="15"/>
  <c r="AL278" i="15"/>
  <c r="AJ278" i="15"/>
  <c r="AL350" i="15"/>
  <c r="AJ350" i="15"/>
  <c r="AL357" i="15"/>
  <c r="AJ357" i="15"/>
  <c r="AJ358" i="15"/>
  <c r="AL358" i="15"/>
  <c r="AL386" i="15"/>
  <c r="AJ386" i="15"/>
  <c r="AL393" i="15"/>
  <c r="AJ393" i="15"/>
  <c r="AJ394" i="15"/>
  <c r="AL394" i="15"/>
  <c r="AL407" i="15"/>
  <c r="AJ407" i="15"/>
  <c r="AL414" i="15"/>
  <c r="AJ414" i="15"/>
  <c r="AL420" i="15"/>
  <c r="AJ420" i="15"/>
  <c r="AL426" i="15"/>
  <c r="AJ426" i="15"/>
  <c r="AL432" i="15"/>
  <c r="AJ432" i="15"/>
  <c r="AL438" i="15"/>
  <c r="AJ438" i="15"/>
  <c r="AJ127" i="15"/>
  <c r="AJ133" i="15"/>
  <c r="AJ151" i="15"/>
  <c r="AJ163" i="15"/>
  <c r="AJ169" i="15"/>
  <c r="AJ175" i="15"/>
  <c r="AJ181" i="15"/>
  <c r="AJ187" i="15"/>
  <c r="AJ193" i="15"/>
  <c r="AJ199" i="15"/>
  <c r="AJ205" i="15"/>
  <c r="AJ211" i="15"/>
  <c r="AJ222" i="15"/>
  <c r="AJ231" i="15"/>
  <c r="AL236" i="15"/>
  <c r="AJ236" i="15"/>
  <c r="AJ241" i="15"/>
  <c r="AL254" i="15"/>
  <c r="AJ254" i="15"/>
  <c r="AL287" i="15"/>
  <c r="AJ287" i="15"/>
  <c r="AL296" i="15"/>
  <c r="AJ296" i="15"/>
  <c r="AL303" i="15"/>
  <c r="AJ303" i="15"/>
  <c r="AJ304" i="15"/>
  <c r="AL304" i="15"/>
  <c r="AL312" i="15"/>
  <c r="AJ312" i="15"/>
  <c r="AL313" i="15"/>
  <c r="AL320" i="15"/>
  <c r="AJ320" i="15"/>
  <c r="AL335" i="15"/>
  <c r="AJ335" i="15"/>
  <c r="AL342" i="15"/>
  <c r="AJ342" i="15"/>
  <c r="AL343" i="15"/>
  <c r="AL371" i="15"/>
  <c r="AJ371" i="15"/>
  <c r="AL378" i="15"/>
  <c r="AJ378" i="15"/>
  <c r="AL379" i="15"/>
  <c r="AL444" i="15"/>
  <c r="AJ444" i="15"/>
  <c r="AL19" i="15"/>
  <c r="AL59" i="15"/>
  <c r="AL240" i="15"/>
  <c r="AL258" i="15"/>
  <c r="AL266" i="15"/>
  <c r="AJ266" i="15"/>
  <c r="AL285" i="15"/>
  <c r="AJ285" i="15"/>
  <c r="AJ286" i="15"/>
  <c r="AL286" i="15"/>
  <c r="AL327" i="15"/>
  <c r="AJ327" i="15"/>
  <c r="AJ328" i="15"/>
  <c r="AL328" i="15"/>
  <c r="AL356" i="15"/>
  <c r="AJ356" i="15"/>
  <c r="AL363" i="15"/>
  <c r="AJ363" i="15"/>
  <c r="AJ364" i="15"/>
  <c r="AL364" i="15"/>
  <c r="AL392" i="15"/>
  <c r="AJ392" i="15"/>
  <c r="AL399" i="15"/>
  <c r="AJ399" i="15"/>
  <c r="AJ400" i="15"/>
  <c r="AL400" i="15"/>
  <c r="AL413" i="15"/>
  <c r="AJ413" i="15"/>
  <c r="AL419" i="15"/>
  <c r="AJ419" i="15"/>
  <c r="AL425" i="15"/>
  <c r="AJ425" i="15"/>
  <c r="AL431" i="15"/>
  <c r="AJ431" i="15"/>
  <c r="AL437" i="15"/>
  <c r="AJ437" i="15"/>
  <c r="AL450" i="15"/>
  <c r="AJ450" i="15"/>
  <c r="AL457" i="15"/>
  <c r="AL6" i="14"/>
  <c r="AJ94" i="15"/>
  <c r="AJ97" i="15"/>
  <c r="AJ122" i="15"/>
  <c r="AJ134" i="15"/>
  <c r="AJ140" i="15"/>
  <c r="AJ146" i="15"/>
  <c r="AJ152" i="15"/>
  <c r="AJ164" i="15"/>
  <c r="AJ170" i="15"/>
  <c r="AJ176" i="15"/>
  <c r="AJ182" i="15"/>
  <c r="AJ188" i="15"/>
  <c r="AJ194" i="15"/>
  <c r="AJ200" i="15"/>
  <c r="AJ206" i="15"/>
  <c r="AJ213" i="15"/>
  <c r="AJ225" i="15"/>
  <c r="AL227" i="15"/>
  <c r="AL233" i="15"/>
  <c r="AL235" i="15"/>
  <c r="AL237" i="15"/>
  <c r="AJ238" i="15"/>
  <c r="AJ249" i="15"/>
  <c r="AL253" i="15"/>
  <c r="AL255" i="15"/>
  <c r="AJ256" i="15"/>
  <c r="AL275" i="15"/>
  <c r="AJ275" i="15"/>
  <c r="AL288" i="15"/>
  <c r="AL311" i="15"/>
  <c r="AL341" i="15"/>
  <c r="AJ341" i="15"/>
  <c r="AL348" i="15"/>
  <c r="AJ348" i="15"/>
  <c r="AL349" i="15"/>
  <c r="AL377" i="15"/>
  <c r="AJ377" i="15"/>
  <c r="AL384" i="15"/>
  <c r="AJ384" i="15"/>
  <c r="AL385" i="15"/>
  <c r="AL405" i="15"/>
  <c r="AJ405" i="15"/>
  <c r="AJ406" i="15"/>
  <c r="AL406" i="15"/>
  <c r="AL456" i="15"/>
  <c r="AJ456" i="15"/>
  <c r="AL16" i="15"/>
  <c r="AJ230" i="15"/>
  <c r="AL251" i="15"/>
  <c r="AJ251" i="15"/>
  <c r="AL273" i="15"/>
  <c r="AJ273" i="15"/>
  <c r="AJ274" i="15"/>
  <c r="AL274" i="15"/>
  <c r="AL294" i="15"/>
  <c r="AJ294" i="15"/>
  <c r="AL302" i="15"/>
  <c r="AJ302" i="15"/>
  <c r="AL309" i="15"/>
  <c r="AJ309" i="15"/>
  <c r="AJ310" i="15"/>
  <c r="AL310" i="15"/>
  <c r="AL318" i="15"/>
  <c r="AJ318" i="15"/>
  <c r="AL326" i="15"/>
  <c r="AJ326" i="15"/>
  <c r="AL333" i="15"/>
  <c r="AJ333" i="15"/>
  <c r="AJ334" i="15"/>
  <c r="AL334" i="15"/>
  <c r="AL362" i="15"/>
  <c r="AJ362" i="15"/>
  <c r="AL369" i="15"/>
  <c r="AJ369" i="15"/>
  <c r="AJ370" i="15"/>
  <c r="AL370" i="15"/>
  <c r="AL398" i="15"/>
  <c r="AJ398" i="15"/>
  <c r="AJ449" i="15"/>
  <c r="AJ20" i="15"/>
  <c r="AJ76" i="15"/>
  <c r="AJ129" i="15"/>
  <c r="AJ135" i="15"/>
  <c r="AJ141" i="15"/>
  <c r="AJ153" i="15"/>
  <c r="AJ159" i="15"/>
  <c r="AJ171" i="15"/>
  <c r="AJ177" i="15"/>
  <c r="AJ183" i="15"/>
  <c r="AJ189" i="15"/>
  <c r="AJ195" i="15"/>
  <c r="AJ201" i="15"/>
  <c r="AJ207" i="15"/>
  <c r="AJ214" i="15"/>
  <c r="AJ226" i="15"/>
  <c r="AJ232" i="15"/>
  <c r="AL248" i="15"/>
  <c r="AJ248" i="15"/>
  <c r="AL263" i="15"/>
  <c r="AJ263" i="15"/>
  <c r="AL284" i="15"/>
  <c r="AJ284" i="15"/>
  <c r="AL347" i="15"/>
  <c r="AJ347" i="15"/>
  <c r="AL354" i="15"/>
  <c r="AJ354" i="15"/>
  <c r="AL355" i="15"/>
  <c r="AL383" i="15"/>
  <c r="AJ383" i="15"/>
  <c r="AL390" i="15"/>
  <c r="AJ390" i="15"/>
  <c r="AL391" i="15"/>
  <c r="AL404" i="15"/>
  <c r="AJ404" i="15"/>
  <c r="AL411" i="15"/>
  <c r="AJ411" i="15"/>
  <c r="AJ412" i="15"/>
  <c r="AL412" i="15"/>
  <c r="AJ418" i="15"/>
  <c r="AL418" i="15"/>
  <c r="AJ424" i="15"/>
  <c r="AL424" i="15"/>
  <c r="AJ430" i="15"/>
  <c r="AL430" i="15"/>
  <c r="AJ436" i="15"/>
  <c r="AL436" i="15"/>
  <c r="AJ442" i="15"/>
  <c r="AL442" i="15"/>
  <c r="AL14" i="15"/>
  <c r="AJ73" i="15"/>
  <c r="AJ215" i="15"/>
  <c r="AL228" i="15"/>
  <c r="AL234" i="15"/>
  <c r="AL261" i="15"/>
  <c r="AJ261" i="15"/>
  <c r="AJ262" i="15"/>
  <c r="AL262" i="15"/>
  <c r="AL293" i="15"/>
  <c r="AJ293" i="15"/>
  <c r="AL332" i="15"/>
  <c r="AJ332" i="15"/>
  <c r="AL339" i="15"/>
  <c r="AJ339" i="15"/>
  <c r="AJ340" i="15"/>
  <c r="AL340" i="15"/>
  <c r="AL368" i="15"/>
  <c r="AJ368" i="15"/>
  <c r="AL375" i="15"/>
  <c r="AJ375" i="15"/>
  <c r="AJ376" i="15"/>
  <c r="AL376" i="15"/>
  <c r="AL417" i="15"/>
  <c r="AJ417" i="15"/>
  <c r="AL423" i="15"/>
  <c r="AJ423" i="15"/>
  <c r="AL429" i="15"/>
  <c r="AJ429" i="15"/>
  <c r="AL435" i="15"/>
  <c r="AJ435" i="15"/>
  <c r="AL441" i="15"/>
  <c r="AJ441" i="15"/>
  <c r="AJ448" i="15"/>
  <c r="AL448" i="15"/>
  <c r="AL462" i="15"/>
  <c r="AJ462" i="15"/>
  <c r="AJ17" i="15"/>
  <c r="AJ79" i="15"/>
  <c r="AJ124" i="15"/>
  <c r="AJ130" i="15"/>
  <c r="AJ136" i="15"/>
  <c r="AJ142" i="15"/>
  <c r="AJ148" i="15"/>
  <c r="AJ154" i="15"/>
  <c r="AJ160" i="15"/>
  <c r="AJ166" i="15"/>
  <c r="AJ172" i="15"/>
  <c r="AJ178" i="15"/>
  <c r="AJ184" i="15"/>
  <c r="AJ190" i="15"/>
  <c r="AJ196" i="15"/>
  <c r="AJ202" i="15"/>
  <c r="AJ208" i="15"/>
  <c r="AJ216" i="15"/>
  <c r="AL247" i="15"/>
  <c r="AL249" i="15"/>
  <c r="AJ250" i="15"/>
  <c r="AL272" i="15"/>
  <c r="AJ272" i="15"/>
  <c r="AL283" i="15"/>
  <c r="AL291" i="15"/>
  <c r="AJ291" i="15"/>
  <c r="AJ292" i="15"/>
  <c r="AL292" i="15"/>
  <c r="AL300" i="15"/>
  <c r="AJ300" i="15"/>
  <c r="AL301" i="15"/>
  <c r="AL308" i="15"/>
  <c r="AJ308" i="15"/>
  <c r="AL315" i="15"/>
  <c r="AJ315" i="15"/>
  <c r="AJ316" i="15"/>
  <c r="AL316" i="15"/>
  <c r="AL324" i="15"/>
  <c r="AJ324" i="15"/>
  <c r="AL325" i="15"/>
  <c r="AL353" i="15"/>
  <c r="AJ353" i="15"/>
  <c r="AL360" i="15"/>
  <c r="AJ360" i="15"/>
  <c r="AL361" i="15"/>
  <c r="AL389" i="15"/>
  <c r="AJ389" i="15"/>
  <c r="AL396" i="15"/>
  <c r="AJ396" i="15"/>
  <c r="AL397" i="15"/>
  <c r="AL410" i="15"/>
  <c r="AJ410" i="15"/>
  <c r="AL447" i="15"/>
  <c r="AJ447" i="15"/>
  <c r="AJ454" i="15"/>
  <c r="AL454" i="15"/>
  <c r="AL12" i="14"/>
  <c r="AJ217" i="15"/>
  <c r="AJ218" i="15"/>
  <c r="AL244" i="15"/>
  <c r="AL245" i="15"/>
  <c r="AJ245" i="15"/>
  <c r="AL281" i="15"/>
  <c r="AJ281" i="15"/>
  <c r="AL338" i="15"/>
  <c r="AJ338" i="15"/>
  <c r="AL345" i="15"/>
  <c r="AJ345" i="15"/>
  <c r="AJ346" i="15"/>
  <c r="AL346" i="15"/>
  <c r="AL374" i="15"/>
  <c r="AJ374" i="15"/>
  <c r="AL381" i="15"/>
  <c r="AJ381" i="15"/>
  <c r="AJ382" i="15"/>
  <c r="AL382" i="15"/>
  <c r="AL416" i="15"/>
  <c r="AJ416" i="15"/>
  <c r="AL422" i="15"/>
  <c r="AJ422" i="15"/>
  <c r="AL428" i="15"/>
  <c r="AJ428" i="15"/>
  <c r="AL434" i="15"/>
  <c r="AJ434" i="15"/>
  <c r="AL440" i="15"/>
  <c r="AJ440" i="15"/>
  <c r="AL453" i="15"/>
  <c r="AJ453" i="15"/>
  <c r="AJ460" i="15"/>
  <c r="AL460" i="15"/>
  <c r="AL242" i="15"/>
  <c r="AJ242" i="15"/>
  <c r="AJ247" i="15"/>
  <c r="AL260" i="15"/>
  <c r="AJ260" i="15"/>
  <c r="AL271" i="15"/>
  <c r="AL279" i="15"/>
  <c r="AJ279" i="15"/>
  <c r="AJ280" i="15"/>
  <c r="AL280" i="15"/>
  <c r="AL299" i="15"/>
  <c r="AJ299" i="15"/>
  <c r="AL323" i="15"/>
  <c r="AL330" i="15"/>
  <c r="AJ330" i="15"/>
  <c r="AL331" i="15"/>
  <c r="AL359" i="15"/>
  <c r="AJ359" i="15"/>
  <c r="AL366" i="15"/>
  <c r="AJ366" i="15"/>
  <c r="AL367" i="15"/>
  <c r="AL395" i="15"/>
  <c r="AJ395" i="15"/>
  <c r="AL402" i="15"/>
  <c r="AJ402" i="15"/>
  <c r="AL446" i="15"/>
  <c r="AJ446" i="15"/>
  <c r="AL459" i="15"/>
  <c r="AJ459" i="15"/>
  <c r="AL246" i="15"/>
  <c r="AL269" i="15"/>
  <c r="AJ269" i="15"/>
  <c r="AL290" i="15"/>
  <c r="AJ290" i="15"/>
  <c r="AL297" i="15"/>
  <c r="AJ297" i="15"/>
  <c r="AJ298" i="15"/>
  <c r="AL298" i="15"/>
  <c r="AL306" i="15"/>
  <c r="AJ306" i="15"/>
  <c r="AL314" i="15"/>
  <c r="AJ314" i="15"/>
  <c r="AL321" i="15"/>
  <c r="AJ321" i="15"/>
  <c r="AJ322" i="15"/>
  <c r="AL322" i="15"/>
  <c r="AL344" i="15"/>
  <c r="AJ344" i="15"/>
  <c r="AL351" i="15"/>
  <c r="AJ351" i="15"/>
  <c r="AJ352" i="15"/>
  <c r="AL352" i="15"/>
  <c r="AL380" i="15"/>
  <c r="AJ380" i="15"/>
  <c r="AL387" i="15"/>
  <c r="AJ387" i="15"/>
  <c r="AJ388" i="15"/>
  <c r="AL388" i="15"/>
  <c r="AL408" i="15"/>
  <c r="AJ408" i="15"/>
  <c r="AL409" i="15"/>
  <c r="AL452" i="15"/>
  <c r="AJ452" i="15"/>
  <c r="AJ305" i="15"/>
  <c r="AJ311" i="15"/>
  <c r="AJ317" i="15"/>
  <c r="AJ323" i="15"/>
  <c r="AJ455" i="15"/>
  <c r="AJ469" i="15"/>
  <c r="AL469" i="15"/>
  <c r="AL468" i="15"/>
  <c r="AJ468" i="15"/>
  <c r="AJ16" i="16"/>
  <c r="AL16" i="16"/>
  <c r="AL17" i="18"/>
  <c r="AJ17" i="18"/>
  <c r="AJ20" i="19"/>
  <c r="AL20" i="19"/>
  <c r="AJ19" i="21"/>
  <c r="AL19" i="21"/>
  <c r="AL467" i="15"/>
  <c r="AL14" i="16"/>
  <c r="AJ14" i="16"/>
  <c r="AL466" i="15"/>
  <c r="AJ466" i="15"/>
  <c r="AJ16" i="18"/>
  <c r="AL16" i="18"/>
  <c r="AL19" i="19"/>
  <c r="AJ19" i="19"/>
  <c r="AL13" i="16"/>
  <c r="AJ13" i="16"/>
  <c r="AL23" i="16"/>
  <c r="AJ23" i="16"/>
  <c r="AL7" i="74"/>
  <c r="AJ7" i="74"/>
  <c r="AL17" i="21"/>
  <c r="AJ17" i="21"/>
  <c r="AL11" i="16"/>
  <c r="AJ11" i="16"/>
  <c r="AL6" i="74"/>
  <c r="AJ6" i="74"/>
  <c r="AL15" i="18"/>
  <c r="AJ15" i="18"/>
  <c r="AL18" i="19"/>
  <c r="AJ18" i="19"/>
  <c r="AJ463" i="15"/>
  <c r="AL463" i="15"/>
  <c r="AJ475" i="15"/>
  <c r="AL475" i="15"/>
  <c r="AL22" i="16"/>
  <c r="AJ22" i="16"/>
  <c r="AL9" i="74"/>
  <c r="AL10" i="74"/>
  <c r="AJ10" i="74"/>
  <c r="AL11" i="74"/>
  <c r="AJ11" i="74"/>
  <c r="AL23" i="18"/>
  <c r="AJ23" i="18"/>
  <c r="AL9" i="16"/>
  <c r="AJ9" i="16"/>
  <c r="AL10" i="16"/>
  <c r="AJ10" i="16"/>
  <c r="AL14" i="18"/>
  <c r="AJ14" i="18"/>
  <c r="AL461" i="15"/>
  <c r="AJ461" i="15"/>
  <c r="AL473" i="15"/>
  <c r="AJ21" i="16"/>
  <c r="AL21" i="16"/>
  <c r="AL22" i="18"/>
  <c r="AJ22" i="18"/>
  <c r="AL472" i="15"/>
  <c r="AJ472" i="15"/>
  <c r="AL13" i="18"/>
  <c r="AJ13" i="18"/>
  <c r="AJ7" i="16"/>
  <c r="AL7" i="16"/>
  <c r="AJ14" i="74"/>
  <c r="AL14" i="74"/>
  <c r="AL15" i="74"/>
  <c r="AJ15" i="74"/>
  <c r="AJ21" i="18"/>
  <c r="AL21" i="18"/>
  <c r="AL24" i="19"/>
  <c r="AJ24" i="19"/>
  <c r="AL21" i="21"/>
  <c r="AJ21" i="21"/>
  <c r="AL17" i="16"/>
  <c r="AJ17" i="16"/>
  <c r="AJ11" i="18"/>
  <c r="AL11" i="18"/>
  <c r="AL12" i="18"/>
  <c r="AJ12" i="18"/>
  <c r="AJ464" i="15"/>
  <c r="AJ470" i="15"/>
  <c r="AJ476" i="15"/>
  <c r="AL481" i="15"/>
  <c r="AJ482" i="15"/>
  <c r="AL487" i="15"/>
  <c r="AJ488" i="15"/>
  <c r="AL493" i="15"/>
  <c r="AJ494" i="15"/>
  <c r="AL499" i="15"/>
  <c r="AJ500" i="15"/>
  <c r="AL505" i="15"/>
  <c r="AJ506" i="15"/>
  <c r="AL511" i="15"/>
  <c r="AJ512" i="15"/>
  <c r="AJ8" i="16"/>
  <c r="AJ12" i="16"/>
  <c r="AL5" i="74"/>
  <c r="AJ9" i="74"/>
  <c r="AJ17" i="74"/>
  <c r="AJ20" i="74"/>
  <c r="AJ23" i="74"/>
  <c r="AJ15" i="19"/>
  <c r="AL60" i="20"/>
  <c r="AL66" i="20"/>
  <c r="AL72" i="20"/>
  <c r="AJ73" i="20"/>
  <c r="AJ12" i="21"/>
  <c r="AL27" i="22"/>
  <c r="AL57" i="22"/>
  <c r="AJ57" i="22"/>
  <c r="AL76" i="22"/>
  <c r="AL89" i="22"/>
  <c r="AJ89" i="22"/>
  <c r="AL44" i="69"/>
  <c r="AL50" i="69"/>
  <c r="AJ50" i="69"/>
  <c r="AL17" i="70"/>
  <c r="AJ17" i="70"/>
  <c r="AL7" i="72"/>
  <c r="AJ16" i="72"/>
  <c r="AL16" i="72"/>
  <c r="AL20" i="21"/>
  <c r="AJ17" i="22"/>
  <c r="AL35" i="22"/>
  <c r="AJ56" i="22"/>
  <c r="AL56" i="22"/>
  <c r="AL78" i="22"/>
  <c r="AL83" i="22"/>
  <c r="AJ83" i="22"/>
  <c r="AL16" i="70"/>
  <c r="AJ16" i="70"/>
  <c r="AJ6" i="72"/>
  <c r="AL6" i="72"/>
  <c r="AL27" i="24"/>
  <c r="AJ27" i="24"/>
  <c r="AJ465" i="15"/>
  <c r="AJ471" i="15"/>
  <c r="AJ477" i="15"/>
  <c r="AJ483" i="15"/>
  <c r="AJ489" i="15"/>
  <c r="AJ495" i="15"/>
  <c r="AJ501" i="15"/>
  <c r="AJ507" i="15"/>
  <c r="AJ513" i="15"/>
  <c r="AJ12" i="74"/>
  <c r="AJ16" i="19"/>
  <c r="AJ21" i="19"/>
  <c r="AJ62" i="20"/>
  <c r="AJ74" i="20"/>
  <c r="AJ80" i="20"/>
  <c r="AJ13" i="21"/>
  <c r="AL23" i="21"/>
  <c r="AJ24" i="21"/>
  <c r="AL41" i="22"/>
  <c r="AJ69" i="22"/>
  <c r="AL71" i="22"/>
  <c r="AJ76" i="22"/>
  <c r="AL43" i="69"/>
  <c r="AJ61" i="69"/>
  <c r="AL61" i="69"/>
  <c r="AL64" i="69"/>
  <c r="AL15" i="72"/>
  <c r="AJ15" i="72"/>
  <c r="AL24" i="72"/>
  <c r="AL26" i="24"/>
  <c r="AL72" i="22"/>
  <c r="AJ72" i="22"/>
  <c r="AJ75" i="22"/>
  <c r="AL88" i="22"/>
  <c r="AJ88" i="22"/>
  <c r="AL42" i="69"/>
  <c r="AJ42" i="69"/>
  <c r="AL48" i="69"/>
  <c r="AJ48" i="69"/>
  <c r="AL58" i="69"/>
  <c r="AJ58" i="69"/>
  <c r="AJ25" i="24"/>
  <c r="AL25" i="24"/>
  <c r="AL28" i="24"/>
  <c r="AL16" i="25"/>
  <c r="AJ16" i="25"/>
  <c r="AJ478" i="15"/>
  <c r="AJ484" i="15"/>
  <c r="AJ490" i="15"/>
  <c r="AJ496" i="15"/>
  <c r="AJ502" i="15"/>
  <c r="AJ508" i="15"/>
  <c r="AJ514" i="15"/>
  <c r="AN5" i="16"/>
  <c r="AJ18" i="16"/>
  <c r="AJ18" i="74"/>
  <c r="AJ21" i="74"/>
  <c r="AJ24" i="74"/>
  <c r="AJ18" i="18"/>
  <c r="AJ17" i="19"/>
  <c r="AJ22" i="19"/>
  <c r="AJ63" i="20"/>
  <c r="AJ69" i="20"/>
  <c r="AJ75" i="20"/>
  <c r="AJ15" i="21"/>
  <c r="AL67" i="22"/>
  <c r="AJ67" i="22"/>
  <c r="AJ82" i="22"/>
  <c r="AL82" i="22"/>
  <c r="AL49" i="69"/>
  <c r="AJ49" i="69"/>
  <c r="AL57" i="69"/>
  <c r="AJ60" i="69"/>
  <c r="AL15" i="70"/>
  <c r="AJ24" i="70"/>
  <c r="AL24" i="70"/>
  <c r="AJ21" i="72"/>
  <c r="AL21" i="72"/>
  <c r="AL24" i="24"/>
  <c r="AJ24" i="24"/>
  <c r="AL10" i="19"/>
  <c r="AL24" i="20"/>
  <c r="AL36" i="20"/>
  <c r="AL48" i="20"/>
  <c r="AJ55" i="20"/>
  <c r="AJ23" i="21"/>
  <c r="AJ29" i="22"/>
  <c r="AL54" i="22"/>
  <c r="AL63" i="22"/>
  <c r="AJ63" i="22"/>
  <c r="AJ66" i="22"/>
  <c r="AL66" i="22"/>
  <c r="AJ70" i="22"/>
  <c r="AL73" i="22"/>
  <c r="AL81" i="22"/>
  <c r="AJ56" i="69"/>
  <c r="AL56" i="69"/>
  <c r="AL59" i="69"/>
  <c r="AL23" i="70"/>
  <c r="AJ23" i="70"/>
  <c r="AJ11" i="72"/>
  <c r="AL11" i="72"/>
  <c r="AL12" i="72"/>
  <c r="AJ12" i="72"/>
  <c r="AL22" i="24"/>
  <c r="AJ22" i="24"/>
  <c r="AL10" i="25"/>
  <c r="AJ10" i="25"/>
  <c r="AL12" i="25"/>
  <c r="AJ12" i="25"/>
  <c r="AL20" i="25"/>
  <c r="AJ20" i="25"/>
  <c r="AJ467" i="15"/>
  <c r="AJ473" i="15"/>
  <c r="AJ479" i="15"/>
  <c r="AJ485" i="15"/>
  <c r="AJ491" i="15"/>
  <c r="AJ497" i="15"/>
  <c r="AJ503" i="15"/>
  <c r="AJ509" i="15"/>
  <c r="AJ515" i="15"/>
  <c r="AJ19" i="16"/>
  <c r="AJ24" i="16"/>
  <c r="AJ13" i="74"/>
  <c r="AJ19" i="18"/>
  <c r="AJ24" i="18"/>
  <c r="AJ23" i="19"/>
  <c r="AJ58" i="20"/>
  <c r="AJ64" i="20"/>
  <c r="AJ70" i="20"/>
  <c r="AJ16" i="21"/>
  <c r="AL24" i="21"/>
  <c r="AL25" i="22"/>
  <c r="AL62" i="22"/>
  <c r="AJ62" i="22"/>
  <c r="AJ65" i="22"/>
  <c r="AJ87" i="22"/>
  <c r="AL87" i="22"/>
  <c r="AJ41" i="69"/>
  <c r="AL41" i="69"/>
  <c r="AL47" i="69"/>
  <c r="AJ47" i="69"/>
  <c r="AL55" i="69"/>
  <c r="AJ55" i="69"/>
  <c r="AL21" i="70"/>
  <c r="AJ21" i="70"/>
  <c r="AL20" i="72"/>
  <c r="AJ20" i="72"/>
  <c r="AL8" i="25"/>
  <c r="AJ8" i="25"/>
  <c r="AL18" i="21"/>
  <c r="AJ61" i="22"/>
  <c r="AL61" i="22"/>
  <c r="AL64" i="22"/>
  <c r="AL80" i="22"/>
  <c r="AJ80" i="22"/>
  <c r="AL86" i="22"/>
  <c r="AJ86" i="22"/>
  <c r="AL53" i="69"/>
  <c r="AJ53" i="69"/>
  <c r="AL10" i="72"/>
  <c r="AJ10" i="72"/>
  <c r="AL13" i="72"/>
  <c r="AL19" i="72"/>
  <c r="AJ19" i="72"/>
  <c r="AL23" i="24"/>
  <c r="AL11" i="25"/>
  <c r="AJ474" i="15"/>
  <c r="AJ480" i="15"/>
  <c r="AJ486" i="15"/>
  <c r="AJ492" i="15"/>
  <c r="AJ498" i="15"/>
  <c r="AJ504" i="15"/>
  <c r="AJ510" i="15"/>
  <c r="AJ15" i="16"/>
  <c r="AJ20" i="16"/>
  <c r="AJ8" i="74"/>
  <c r="AJ16" i="74"/>
  <c r="AJ19" i="74"/>
  <c r="AJ22" i="74"/>
  <c r="AJ20" i="18"/>
  <c r="AJ59" i="20"/>
  <c r="AJ65" i="20"/>
  <c r="AJ71" i="20"/>
  <c r="AJ77" i="20"/>
  <c r="AJ11" i="21"/>
  <c r="AL15" i="22"/>
  <c r="AL60" i="22"/>
  <c r="AJ60" i="22"/>
  <c r="AL91" i="22"/>
  <c r="AJ91" i="22"/>
  <c r="AL39" i="69"/>
  <c r="AJ39" i="69"/>
  <c r="AJ46" i="69"/>
  <c r="AL46" i="69"/>
  <c r="AL22" i="70"/>
  <c r="AL8" i="72"/>
  <c r="AJ8" i="72"/>
  <c r="AL9" i="72"/>
  <c r="AJ9" i="72"/>
  <c r="AJ20" i="24"/>
  <c r="AL20" i="24"/>
  <c r="AL58" i="22"/>
  <c r="AJ58" i="22"/>
  <c r="AL45" i="69"/>
  <c r="AJ45" i="69"/>
  <c r="AL66" i="69"/>
  <c r="AJ66" i="69"/>
  <c r="AJ19" i="70"/>
  <c r="AL19" i="70"/>
  <c r="AL19" i="24"/>
  <c r="AJ19" i="24"/>
  <c r="AL21" i="24"/>
  <c r="AJ21" i="24"/>
  <c r="AL7" i="25"/>
  <c r="AJ7" i="25"/>
  <c r="AJ18" i="21"/>
  <c r="AL21" i="22"/>
  <c r="AL37" i="22"/>
  <c r="AL85" i="22"/>
  <c r="AJ85" i="22"/>
  <c r="AL52" i="69"/>
  <c r="AJ52" i="69"/>
  <c r="AL18" i="70"/>
  <c r="AJ18" i="70"/>
  <c r="AL18" i="72"/>
  <c r="AL24" i="25"/>
  <c r="AJ24" i="25"/>
  <c r="AL30" i="20"/>
  <c r="AL42" i="20"/>
  <c r="AJ77" i="22"/>
  <c r="AL77" i="22"/>
  <c r="AL90" i="22"/>
  <c r="AJ90" i="22"/>
  <c r="AL37" i="69"/>
  <c r="AJ37" i="69"/>
  <c r="AJ51" i="69"/>
  <c r="AL51" i="69"/>
  <c r="AL63" i="69"/>
  <c r="AJ63" i="69"/>
  <c r="AL17" i="72"/>
  <c r="AJ17" i="72"/>
  <c r="AL17" i="24"/>
  <c r="AJ17" i="24"/>
  <c r="AJ23" i="25"/>
  <c r="AL23" i="25"/>
  <c r="AL12" i="22"/>
  <c r="AL18" i="22"/>
  <c r="AL20" i="22"/>
  <c r="AL30" i="22"/>
  <c r="AL32" i="22"/>
  <c r="AL42" i="22"/>
  <c r="AL44" i="22"/>
  <c r="AJ57" i="69"/>
  <c r="AJ62" i="69"/>
  <c r="AJ67" i="69"/>
  <c r="AJ26" i="24"/>
  <c r="AJ13" i="25"/>
  <c r="AJ17" i="25"/>
  <c r="AL17" i="25"/>
  <c r="AL19" i="25"/>
  <c r="AL14" i="26"/>
  <c r="AJ14" i="26"/>
  <c r="AJ16" i="26"/>
  <c r="AL40" i="28"/>
  <c r="AJ40" i="28"/>
  <c r="AL32" i="29"/>
  <c r="AJ32" i="29"/>
  <c r="AL31" i="31"/>
  <c r="AL41" i="31"/>
  <c r="AL47" i="31"/>
  <c r="AL53" i="31"/>
  <c r="AL109" i="32"/>
  <c r="AJ109" i="32"/>
  <c r="AL119" i="32"/>
  <c r="AJ119" i="32"/>
  <c r="AL36" i="31"/>
  <c r="AJ36" i="31"/>
  <c r="AL40" i="31"/>
  <c r="AJ40" i="31"/>
  <c r="AJ46" i="31"/>
  <c r="AL52" i="31"/>
  <c r="AJ52" i="31"/>
  <c r="AL87" i="32"/>
  <c r="AJ87" i="32"/>
  <c r="AL45" i="22"/>
  <c r="AL48" i="22"/>
  <c r="AL51" i="22"/>
  <c r="AJ17" i="69"/>
  <c r="AL15" i="23"/>
  <c r="AL21" i="26"/>
  <c r="AJ39" i="28"/>
  <c r="AL22" i="30"/>
  <c r="AJ22" i="30"/>
  <c r="AJ108" i="32"/>
  <c r="AL108" i="32"/>
  <c r="AJ41" i="22"/>
  <c r="AJ20" i="69"/>
  <c r="S27" i="68"/>
  <c r="AJ6" i="23"/>
  <c r="AN5" i="25"/>
  <c r="AL20" i="26"/>
  <c r="AJ20" i="26"/>
  <c r="AL37" i="28"/>
  <c r="AL48" i="28"/>
  <c r="AJ48" i="28"/>
  <c r="AL20" i="30"/>
  <c r="AJ35" i="31"/>
  <c r="AL35" i="31"/>
  <c r="AJ45" i="31"/>
  <c r="AL45" i="31"/>
  <c r="AJ51" i="31"/>
  <c r="AL51" i="31"/>
  <c r="AL99" i="32"/>
  <c r="AJ99" i="32"/>
  <c r="AL101" i="32"/>
  <c r="AJ101" i="32"/>
  <c r="AJ23" i="69"/>
  <c r="AL19" i="26"/>
  <c r="AJ19" i="26"/>
  <c r="AL16" i="27"/>
  <c r="AJ16" i="27"/>
  <c r="AL36" i="28"/>
  <c r="AJ36" i="28"/>
  <c r="AL47" i="29"/>
  <c r="AJ47" i="29"/>
  <c r="AN11" i="22"/>
  <c r="AJ9" i="69"/>
  <c r="AJ26" i="69"/>
  <c r="AL43" i="29"/>
  <c r="AJ43" i="29"/>
  <c r="AL106" i="32"/>
  <c r="AJ106" i="32"/>
  <c r="AL24" i="22"/>
  <c r="AL26" i="22"/>
  <c r="AL36" i="22"/>
  <c r="AL38" i="22"/>
  <c r="AJ54" i="22"/>
  <c r="AJ29" i="69"/>
  <c r="AJ24" i="72"/>
  <c r="AJ5" i="24"/>
  <c r="AJ18" i="24"/>
  <c r="AJ6" i="25"/>
  <c r="AL6" i="27"/>
  <c r="AJ15" i="27"/>
  <c r="AL45" i="28"/>
  <c r="AJ45" i="28"/>
  <c r="AL47" i="28"/>
  <c r="AL46" i="29"/>
  <c r="AJ46" i="29"/>
  <c r="AL34" i="31"/>
  <c r="AJ34" i="31"/>
  <c r="AL44" i="31"/>
  <c r="AJ44" i="31"/>
  <c r="AL98" i="32"/>
  <c r="AL107" i="32"/>
  <c r="AJ107" i="32"/>
  <c r="AL18" i="26"/>
  <c r="AJ18" i="26"/>
  <c r="AL36" i="29"/>
  <c r="AJ36" i="29"/>
  <c r="AL105" i="32"/>
  <c r="AJ105" i="32"/>
  <c r="AL112" i="32"/>
  <c r="AJ112" i="32"/>
  <c r="AN5" i="72"/>
  <c r="AL7" i="24"/>
  <c r="AJ17" i="26"/>
  <c r="AL17" i="26"/>
  <c r="AL43" i="28"/>
  <c r="AJ43" i="28"/>
  <c r="AJ44" i="28"/>
  <c r="AL49" i="31"/>
  <c r="AJ49" i="31"/>
  <c r="AL93" i="32"/>
  <c r="AJ93" i="32"/>
  <c r="AL8" i="70"/>
  <c r="AL10" i="70"/>
  <c r="AJ12" i="23"/>
  <c r="AJ12" i="24"/>
  <c r="AJ22" i="25"/>
  <c r="AL22" i="25"/>
  <c r="AL45" i="29"/>
  <c r="AJ45" i="29"/>
  <c r="AL53" i="29"/>
  <c r="AJ53" i="29"/>
  <c r="AL111" i="32"/>
  <c r="AJ111" i="32"/>
  <c r="AL12" i="23"/>
  <c r="AL23" i="30"/>
  <c r="AJ23" i="30"/>
  <c r="AL32" i="31"/>
  <c r="AJ32" i="31"/>
  <c r="AL37" i="31"/>
  <c r="AJ37" i="31"/>
  <c r="AL48" i="31"/>
  <c r="AJ48" i="31"/>
  <c r="AL9" i="22"/>
  <c r="AL14" i="22"/>
  <c r="AL15" i="26"/>
  <c r="AJ15" i="26"/>
  <c r="AJ23" i="26"/>
  <c r="AL24" i="26"/>
  <c r="AJ24" i="26"/>
  <c r="AL20" i="27"/>
  <c r="AJ20" i="27"/>
  <c r="AL21" i="27"/>
  <c r="AJ21" i="27"/>
  <c r="AL41" i="28"/>
  <c r="AJ41" i="28"/>
  <c r="AL44" i="29"/>
  <c r="AJ44" i="29"/>
  <c r="AJ102" i="32"/>
  <c r="AL102" i="32"/>
  <c r="AL22" i="26"/>
  <c r="AL18" i="27"/>
  <c r="AL20" i="28"/>
  <c r="AL39" i="28"/>
  <c r="AL44" i="28"/>
  <c r="AL15" i="30"/>
  <c r="AL130" i="32"/>
  <c r="AJ130" i="32"/>
  <c r="AL148" i="32"/>
  <c r="AJ148" i="32"/>
  <c r="AL158" i="32"/>
  <c r="AJ158" i="32"/>
  <c r="AL11" i="33"/>
  <c r="AJ11" i="33"/>
  <c r="AL21" i="35"/>
  <c r="AJ21" i="35"/>
  <c r="AL10" i="38"/>
  <c r="AJ10" i="38"/>
  <c r="AL19" i="38"/>
  <c r="AJ19" i="38"/>
  <c r="AL6" i="28"/>
  <c r="AL169" i="32"/>
  <c r="AJ169" i="32"/>
  <c r="AL12" i="33"/>
  <c r="AL19" i="33"/>
  <c r="AJ19" i="33"/>
  <c r="AL8" i="37"/>
  <c r="AJ8" i="37"/>
  <c r="AL19" i="37"/>
  <c r="AJ19" i="37"/>
  <c r="AL9" i="38"/>
  <c r="AJ9" i="38"/>
  <c r="AL12" i="30"/>
  <c r="AN22" i="32"/>
  <c r="AJ98" i="32"/>
  <c r="AL124" i="32"/>
  <c r="AJ124" i="32"/>
  <c r="AJ129" i="32"/>
  <c r="AJ133" i="32"/>
  <c r="AJ18" i="33"/>
  <c r="AL18" i="33"/>
  <c r="AL14" i="37"/>
  <c r="AJ14" i="37"/>
  <c r="AJ23" i="37"/>
  <c r="AL23" i="37"/>
  <c r="AL18" i="38"/>
  <c r="AJ18" i="38"/>
  <c r="AJ110" i="32"/>
  <c r="AJ132" i="32"/>
  <c r="AJ147" i="32"/>
  <c r="AL157" i="32"/>
  <c r="AJ157" i="32"/>
  <c r="AL160" i="32"/>
  <c r="AL10" i="33"/>
  <c r="AJ10" i="33"/>
  <c r="AL13" i="34"/>
  <c r="AJ13" i="34"/>
  <c r="AL17" i="35"/>
  <c r="AJ17" i="35"/>
  <c r="AL6" i="37"/>
  <c r="AJ6" i="37"/>
  <c r="AJ18" i="37"/>
  <c r="AL18" i="37"/>
  <c r="AL24" i="38"/>
  <c r="AJ24" i="38"/>
  <c r="AN6" i="27"/>
  <c r="AJ123" i="32"/>
  <c r="AJ127" i="32"/>
  <c r="AL128" i="32"/>
  <c r="AL131" i="32"/>
  <c r="AJ155" i="32"/>
  <c r="AL155" i="32"/>
  <c r="AJ20" i="35"/>
  <c r="AL18" i="36"/>
  <c r="AJ18" i="36"/>
  <c r="AJ7" i="38"/>
  <c r="AL7" i="38"/>
  <c r="AL8" i="27"/>
  <c r="AL14" i="28"/>
  <c r="AJ17" i="28"/>
  <c r="AL32" i="28"/>
  <c r="AJ37" i="28"/>
  <c r="AJ42" i="28"/>
  <c r="AJ47" i="28"/>
  <c r="AL12" i="31"/>
  <c r="AL114" i="32"/>
  <c r="AJ120" i="32"/>
  <c r="AL120" i="32"/>
  <c r="AL164" i="32"/>
  <c r="AJ164" i="32"/>
  <c r="AL165" i="32"/>
  <c r="AJ166" i="32"/>
  <c r="AL7" i="33"/>
  <c r="AL17" i="33"/>
  <c r="AL24" i="33"/>
  <c r="AL12" i="34"/>
  <c r="AJ16" i="36"/>
  <c r="AL16" i="36"/>
  <c r="AL17" i="36"/>
  <c r="AJ17" i="36"/>
  <c r="AL21" i="36"/>
  <c r="AJ21" i="36"/>
  <c r="AL13" i="37"/>
  <c r="AJ13" i="37"/>
  <c r="AL22" i="37"/>
  <c r="AJ22" i="37"/>
  <c r="AL17" i="38"/>
  <c r="AJ17" i="38"/>
  <c r="AL7" i="26"/>
  <c r="AJ88" i="32"/>
  <c r="AJ94" i="32"/>
  <c r="AL122" i="32"/>
  <c r="AL142" i="32"/>
  <c r="AJ142" i="32"/>
  <c r="AJ23" i="33"/>
  <c r="AL23" i="33"/>
  <c r="AJ15" i="34"/>
  <c r="AL15" i="34"/>
  <c r="AL16" i="35"/>
  <c r="AJ16" i="35"/>
  <c r="AL19" i="35"/>
  <c r="AJ19" i="36"/>
  <c r="AL20" i="36"/>
  <c r="AJ20" i="36"/>
  <c r="AL24" i="36"/>
  <c r="AJ24" i="36"/>
  <c r="AL17" i="37"/>
  <c r="AJ17" i="37"/>
  <c r="AL23" i="38"/>
  <c r="AJ23" i="38"/>
  <c r="AL29" i="28"/>
  <c r="AN12" i="32"/>
  <c r="AL139" i="32"/>
  <c r="AJ139" i="32"/>
  <c r="AL154" i="32"/>
  <c r="AJ167" i="32"/>
  <c r="AL15" i="33"/>
  <c r="AJ15" i="33"/>
  <c r="AL8" i="34"/>
  <c r="AJ8" i="34"/>
  <c r="AL9" i="34"/>
  <c r="AL16" i="34"/>
  <c r="AJ16" i="34"/>
  <c r="AL17" i="34"/>
  <c r="AL23" i="35"/>
  <c r="AJ23" i="35"/>
  <c r="AL23" i="36"/>
  <c r="AJ23" i="36"/>
  <c r="AL11" i="37"/>
  <c r="AJ11" i="37"/>
  <c r="AL12" i="37"/>
  <c r="AJ12" i="37"/>
  <c r="AL21" i="37"/>
  <c r="AJ21" i="37"/>
  <c r="AL9" i="28"/>
  <c r="AL7" i="29"/>
  <c r="AJ20" i="30"/>
  <c r="AN6" i="32"/>
  <c r="AJ89" i="32"/>
  <c r="AJ95" i="32"/>
  <c r="AJ113" i="32"/>
  <c r="AL118" i="32"/>
  <c r="AJ137" i="32"/>
  <c r="AL137" i="32"/>
  <c r="AL151" i="32"/>
  <c r="AJ151" i="32"/>
  <c r="AL163" i="32"/>
  <c r="AJ163" i="32"/>
  <c r="AL21" i="33"/>
  <c r="AJ21" i="33"/>
  <c r="AL6" i="34"/>
  <c r="AL18" i="34"/>
  <c r="AL15" i="35"/>
  <c r="AJ15" i="35"/>
  <c r="AL5" i="36"/>
  <c r="AL6" i="36"/>
  <c r="AJ6" i="36"/>
  <c r="AL15" i="38"/>
  <c r="AJ15" i="38"/>
  <c r="AJ16" i="38"/>
  <c r="AL26" i="28"/>
  <c r="AN8" i="30"/>
  <c r="AL135" i="32"/>
  <c r="AJ141" i="32"/>
  <c r="AJ149" i="32"/>
  <c r="AL149" i="32"/>
  <c r="AL14" i="33"/>
  <c r="AJ14" i="33"/>
  <c r="AL22" i="33"/>
  <c r="AL19" i="34"/>
  <c r="AJ19" i="34"/>
  <c r="AL20" i="34"/>
  <c r="AL9" i="36"/>
  <c r="AJ9" i="36"/>
  <c r="AJ11" i="36"/>
  <c r="AL11" i="36"/>
  <c r="AL16" i="37"/>
  <c r="AJ16" i="37"/>
  <c r="AL21" i="38"/>
  <c r="AJ21" i="38"/>
  <c r="AJ22" i="38"/>
  <c r="AL6" i="30"/>
  <c r="AN15" i="31"/>
  <c r="AL115" i="32"/>
  <c r="AL170" i="32"/>
  <c r="AJ170" i="32"/>
  <c r="AL171" i="32"/>
  <c r="AJ172" i="32"/>
  <c r="AL172" i="32"/>
  <c r="AL10" i="34"/>
  <c r="AL21" i="34"/>
  <c r="AL22" i="35"/>
  <c r="AJ22" i="35"/>
  <c r="AL12" i="36"/>
  <c r="AJ12" i="36"/>
  <c r="AL13" i="36"/>
  <c r="AL10" i="37"/>
  <c r="AJ10" i="37"/>
  <c r="AL20" i="37"/>
  <c r="AJ20" i="37"/>
  <c r="AL13" i="38"/>
  <c r="AL14" i="38"/>
  <c r="AJ134" i="32"/>
  <c r="AL136" i="32"/>
  <c r="AJ136" i="32"/>
  <c r="AL13" i="33"/>
  <c r="AL20" i="33"/>
  <c r="AJ20" i="33"/>
  <c r="AL22" i="34"/>
  <c r="AJ22" i="34"/>
  <c r="AL23" i="34"/>
  <c r="AJ8" i="35"/>
  <c r="AL10" i="35"/>
  <c r="AJ10" i="35"/>
  <c r="AJ11" i="35"/>
  <c r="AL12" i="35"/>
  <c r="AJ13" i="35"/>
  <c r="AL8" i="36"/>
  <c r="AJ10" i="36"/>
  <c r="AL9" i="37"/>
  <c r="AJ9" i="37"/>
  <c r="AL15" i="37"/>
  <c r="AJ15" i="37"/>
  <c r="AL24" i="37"/>
  <c r="AJ24" i="37"/>
  <c r="AL20" i="38"/>
  <c r="AL19" i="36"/>
  <c r="AL22" i="36"/>
  <c r="AL11" i="38"/>
  <c r="AL16" i="38"/>
  <c r="AL22" i="38"/>
  <c r="AJ138" i="32"/>
  <c r="AJ144" i="32"/>
  <c r="AJ156" i="32"/>
  <c r="AJ9" i="33"/>
  <c r="AJ24" i="33"/>
  <c r="AJ10" i="34"/>
  <c r="AJ14" i="36"/>
  <c r="AJ12" i="38"/>
  <c r="AJ13" i="38"/>
  <c r="AN5" i="37"/>
  <c r="S46" i="68"/>
  <c r="AJ14" i="38"/>
  <c r="AJ20" i="38"/>
  <c r="AJ159" i="32"/>
  <c r="AJ165" i="32"/>
  <c r="AJ171" i="32"/>
  <c r="AJ9" i="34"/>
  <c r="AJ17" i="34"/>
  <c r="AJ20" i="34"/>
  <c r="AJ23" i="34"/>
  <c r="AJ12" i="35"/>
  <c r="AJ18" i="35"/>
  <c r="AJ24" i="35"/>
  <c r="AJ13" i="36"/>
  <c r="AJ7" i="37"/>
  <c r="AJ154" i="32"/>
  <c r="AJ7" i="33"/>
  <c r="AJ12" i="33"/>
  <c r="AJ17" i="33"/>
  <c r="AJ22" i="33"/>
  <c r="AJ6" i="34"/>
  <c r="AL42" i="66"/>
  <c r="AJ42" i="66"/>
  <c r="AJ54" i="66"/>
  <c r="AL54" i="66"/>
  <c r="AL78" i="66"/>
  <c r="AJ78" i="66"/>
  <c r="AJ90" i="66"/>
  <c r="AL90" i="66"/>
  <c r="AL102" i="66"/>
  <c r="AJ102" i="66"/>
  <c r="AL125" i="66"/>
  <c r="AJ125" i="66"/>
  <c r="AL13" i="39"/>
  <c r="AJ13" i="39"/>
  <c r="AL21" i="39"/>
  <c r="AL5" i="66"/>
  <c r="AJ5" i="66"/>
  <c r="AL123" i="66"/>
  <c r="AJ123" i="66"/>
  <c r="AL18" i="40"/>
  <c r="AJ18" i="40"/>
  <c r="AL65" i="66"/>
  <c r="AJ65" i="66"/>
  <c r="AL77" i="66"/>
  <c r="AJ77" i="66"/>
  <c r="AL89" i="66"/>
  <c r="AJ89" i="66"/>
  <c r="AL101" i="66"/>
  <c r="AJ101" i="66"/>
  <c r="AL111" i="66"/>
  <c r="AJ111" i="66"/>
  <c r="AL19" i="39"/>
  <c r="AJ19" i="39"/>
  <c r="AL34" i="39"/>
  <c r="AJ34" i="39"/>
  <c r="AL51" i="66"/>
  <c r="AJ51" i="66"/>
  <c r="AL75" i="66"/>
  <c r="AJ75" i="66"/>
  <c r="AL87" i="66"/>
  <c r="AJ87" i="66"/>
  <c r="AJ99" i="66"/>
  <c r="AL99" i="66"/>
  <c r="AL17" i="40"/>
  <c r="AJ17" i="40"/>
  <c r="AL25" i="39"/>
  <c r="AJ25" i="39"/>
  <c r="AL62" i="66"/>
  <c r="AJ62" i="66"/>
  <c r="AL74" i="66"/>
  <c r="AJ74" i="66"/>
  <c r="AL86" i="66"/>
  <c r="AJ86" i="66"/>
  <c r="AL98" i="66"/>
  <c r="AJ98" i="66"/>
  <c r="AJ108" i="66"/>
  <c r="AL108" i="66"/>
  <c r="AL120" i="66"/>
  <c r="AJ120" i="66"/>
  <c r="AL18" i="39"/>
  <c r="AL33" i="39"/>
  <c r="AJ72" i="66"/>
  <c r="AL72" i="66"/>
  <c r="AL84" i="66"/>
  <c r="AJ84" i="66"/>
  <c r="AL96" i="66"/>
  <c r="AJ96" i="66"/>
  <c r="AL40" i="39"/>
  <c r="AJ40" i="39"/>
  <c r="AL16" i="40"/>
  <c r="AJ16" i="40"/>
  <c r="AL23" i="40"/>
  <c r="AJ23" i="40"/>
  <c r="AJ117" i="66"/>
  <c r="AL117" i="66"/>
  <c r="AL119" i="66"/>
  <c r="AJ119" i="66"/>
  <c r="AL16" i="39"/>
  <c r="AJ16" i="39"/>
  <c r="AL24" i="39"/>
  <c r="AL47" i="66"/>
  <c r="AJ47" i="66"/>
  <c r="AL59" i="66"/>
  <c r="AJ59" i="66"/>
  <c r="AL71" i="66"/>
  <c r="AJ71" i="66"/>
  <c r="AL83" i="66"/>
  <c r="AJ83" i="66"/>
  <c r="AL95" i="66"/>
  <c r="AJ95" i="66"/>
  <c r="AL105" i="66"/>
  <c r="AJ105" i="66"/>
  <c r="AL48" i="39"/>
  <c r="AJ14" i="40"/>
  <c r="AL14" i="40"/>
  <c r="AJ45" i="66"/>
  <c r="AL45" i="66"/>
  <c r="AL69" i="66"/>
  <c r="AJ69" i="66"/>
  <c r="AJ81" i="66"/>
  <c r="AL81" i="66"/>
  <c r="AL93" i="66"/>
  <c r="AL116" i="66"/>
  <c r="AJ116" i="66"/>
  <c r="AL128" i="66"/>
  <c r="AJ128" i="66"/>
  <c r="AL22" i="39"/>
  <c r="AJ22" i="39"/>
  <c r="AL30" i="39"/>
  <c r="AL39" i="39"/>
  <c r="AJ22" i="40"/>
  <c r="AL114" i="66"/>
  <c r="AJ114" i="66"/>
  <c r="AL46" i="39"/>
  <c r="AJ46" i="39"/>
  <c r="AL56" i="66"/>
  <c r="AJ56" i="66"/>
  <c r="AL80" i="66"/>
  <c r="AJ80" i="66"/>
  <c r="AL92" i="66"/>
  <c r="AJ92" i="66"/>
  <c r="AL104" i="66"/>
  <c r="AJ104" i="66"/>
  <c r="AL28" i="39"/>
  <c r="AJ28" i="39"/>
  <c r="AJ21" i="40"/>
  <c r="AL21" i="40"/>
  <c r="AL58" i="66"/>
  <c r="AL67" i="66"/>
  <c r="AL94" i="66"/>
  <c r="AL103" i="66"/>
  <c r="AL130" i="66"/>
  <c r="AJ18" i="39"/>
  <c r="AL23" i="39"/>
  <c r="AJ24" i="39"/>
  <c r="AL29" i="39"/>
  <c r="AJ30" i="39"/>
  <c r="AL35" i="39"/>
  <c r="AJ36" i="39"/>
  <c r="AL41" i="39"/>
  <c r="AJ42" i="39"/>
  <c r="AJ48" i="39"/>
  <c r="AJ15" i="40"/>
  <c r="AL19" i="40"/>
  <c r="AJ20" i="40"/>
  <c r="AJ13" i="42"/>
  <c r="AL13" i="42"/>
  <c r="AL14" i="42"/>
  <c r="AJ14" i="42"/>
  <c r="AL16" i="42"/>
  <c r="AJ16" i="42"/>
  <c r="AL17" i="42"/>
  <c r="AJ17" i="42"/>
  <c r="AJ23" i="43"/>
  <c r="AL23" i="43"/>
  <c r="AL21" i="45"/>
  <c r="AJ21" i="45"/>
  <c r="AL56" i="46"/>
  <c r="AJ56" i="46"/>
  <c r="AL69" i="46"/>
  <c r="AJ69" i="46"/>
  <c r="AL70" i="46"/>
  <c r="AL33" i="47"/>
  <c r="AJ33" i="47"/>
  <c r="AL60" i="47"/>
  <c r="AJ60" i="47"/>
  <c r="AL63" i="47"/>
  <c r="AL6" i="75"/>
  <c r="AJ6" i="75"/>
  <c r="AL18" i="75"/>
  <c r="AJ18" i="75"/>
  <c r="AL19" i="42"/>
  <c r="AJ19" i="42"/>
  <c r="AL20" i="42"/>
  <c r="AJ20" i="42"/>
  <c r="AL23" i="44"/>
  <c r="AJ23" i="44"/>
  <c r="AL62" i="46"/>
  <c r="AJ62" i="46"/>
  <c r="AL75" i="46"/>
  <c r="AJ75" i="46"/>
  <c r="AJ14" i="47"/>
  <c r="AL14" i="47"/>
  <c r="AL31" i="47"/>
  <c r="AJ31" i="47"/>
  <c r="AJ32" i="47"/>
  <c r="AL32" i="47"/>
  <c r="AL56" i="47"/>
  <c r="AJ56" i="47"/>
  <c r="AL57" i="47"/>
  <c r="AJ57" i="47"/>
  <c r="AJ59" i="47"/>
  <c r="AL59" i="47"/>
  <c r="AL61" i="47"/>
  <c r="AJ61" i="47"/>
  <c r="AJ55" i="66"/>
  <c r="AJ64" i="66"/>
  <c r="AJ73" i="66"/>
  <c r="AJ82" i="66"/>
  <c r="AJ91" i="66"/>
  <c r="AJ100" i="66"/>
  <c r="AJ109" i="66"/>
  <c r="AJ118" i="66"/>
  <c r="AJ127" i="66"/>
  <c r="AJ31" i="39"/>
  <c r="AJ37" i="39"/>
  <c r="AJ43" i="39"/>
  <c r="AJ49" i="39"/>
  <c r="AL8" i="41"/>
  <c r="AJ8" i="41"/>
  <c r="AL9" i="41"/>
  <c r="AL18" i="42"/>
  <c r="AL22" i="42"/>
  <c r="AJ22" i="42"/>
  <c r="AL23" i="42"/>
  <c r="AJ23" i="42"/>
  <c r="AJ18" i="43"/>
  <c r="AL18" i="43"/>
  <c r="AL17" i="44"/>
  <c r="AJ17" i="44"/>
  <c r="AJ20" i="45"/>
  <c r="AL20" i="45"/>
  <c r="AL49" i="46"/>
  <c r="AJ49" i="46"/>
  <c r="AL68" i="46"/>
  <c r="AJ68" i="46"/>
  <c r="AL81" i="46"/>
  <c r="AJ81" i="46"/>
  <c r="AL82" i="46"/>
  <c r="AJ55" i="47"/>
  <c r="AL55" i="47"/>
  <c r="AL24" i="40"/>
  <c r="AJ7" i="41"/>
  <c r="AL7" i="41"/>
  <c r="AJ10" i="41"/>
  <c r="AL10" i="41"/>
  <c r="AL21" i="42"/>
  <c r="AL17" i="43"/>
  <c r="AJ17" i="43"/>
  <c r="AL22" i="43"/>
  <c r="AJ22" i="43"/>
  <c r="AL24" i="45"/>
  <c r="AJ24" i="45"/>
  <c r="AL55" i="46"/>
  <c r="AJ55" i="46"/>
  <c r="AL74" i="46"/>
  <c r="AJ74" i="46"/>
  <c r="AJ28" i="47"/>
  <c r="AL28" i="47"/>
  <c r="AL30" i="47"/>
  <c r="AJ30" i="47"/>
  <c r="AL51" i="47"/>
  <c r="AJ51" i="47"/>
  <c r="AJ14" i="39"/>
  <c r="AJ26" i="39"/>
  <c r="AJ32" i="39"/>
  <c r="AJ38" i="39"/>
  <c r="AJ44" i="39"/>
  <c r="AJ50" i="39"/>
  <c r="AL6" i="41"/>
  <c r="AJ6" i="41"/>
  <c r="AJ22" i="44"/>
  <c r="AL22" i="44"/>
  <c r="AL19" i="45"/>
  <c r="AL48" i="46"/>
  <c r="AJ48" i="46"/>
  <c r="AL61" i="46"/>
  <c r="AJ61" i="46"/>
  <c r="AL80" i="46"/>
  <c r="AJ80" i="46"/>
  <c r="AL12" i="47"/>
  <c r="AJ12" i="47"/>
  <c r="AL25" i="47"/>
  <c r="AJ25" i="47"/>
  <c r="AJ46" i="47"/>
  <c r="AL46" i="47"/>
  <c r="AL48" i="47"/>
  <c r="AJ48" i="47"/>
  <c r="AJ50" i="47"/>
  <c r="AL50" i="47"/>
  <c r="AL52" i="47"/>
  <c r="AJ52" i="47"/>
  <c r="AL54" i="47"/>
  <c r="AJ24" i="40"/>
  <c r="AL12" i="41"/>
  <c r="AJ12" i="41"/>
  <c r="AJ16" i="44"/>
  <c r="AL16" i="44"/>
  <c r="AL54" i="46"/>
  <c r="AJ54" i="46"/>
  <c r="AL67" i="46"/>
  <c r="AJ67" i="46"/>
  <c r="AL8" i="47"/>
  <c r="AJ8" i="47"/>
  <c r="AL27" i="47"/>
  <c r="AL12" i="75"/>
  <c r="AJ61" i="66"/>
  <c r="AJ70" i="66"/>
  <c r="AJ79" i="66"/>
  <c r="AJ97" i="66"/>
  <c r="AJ106" i="66"/>
  <c r="AJ124" i="66"/>
  <c r="AJ21" i="39"/>
  <c r="AJ27" i="39"/>
  <c r="AJ33" i="39"/>
  <c r="AJ39" i="39"/>
  <c r="AJ45" i="39"/>
  <c r="AJ12" i="40"/>
  <c r="AL13" i="41"/>
  <c r="AL8" i="42"/>
  <c r="AJ8" i="42"/>
  <c r="AL16" i="43"/>
  <c r="AJ16" i="43"/>
  <c r="AL21" i="43"/>
  <c r="AJ21" i="43"/>
  <c r="AL23" i="45"/>
  <c r="AJ23" i="45"/>
  <c r="AJ47" i="46"/>
  <c r="AL47" i="46"/>
  <c r="AL60" i="46"/>
  <c r="AJ60" i="46"/>
  <c r="AL73" i="46"/>
  <c r="AJ73" i="46"/>
  <c r="AL24" i="47"/>
  <c r="AJ24" i="47"/>
  <c r="AL42" i="47"/>
  <c r="AJ42" i="47"/>
  <c r="AL43" i="47"/>
  <c r="AJ43" i="47"/>
  <c r="AL5" i="41"/>
  <c r="AJ18" i="41"/>
  <c r="AL18" i="41"/>
  <c r="AJ21" i="41"/>
  <c r="AL21" i="41"/>
  <c r="AJ24" i="41"/>
  <c r="AL24" i="41"/>
  <c r="AJ53" i="46"/>
  <c r="AL53" i="46"/>
  <c r="AL66" i="46"/>
  <c r="AJ66" i="46"/>
  <c r="AL79" i="46"/>
  <c r="AJ79" i="46"/>
  <c r="AL22" i="47"/>
  <c r="AJ22" i="47"/>
  <c r="AJ23" i="47"/>
  <c r="AL23" i="47"/>
  <c r="AL40" i="47"/>
  <c r="AJ40" i="47"/>
  <c r="AJ41" i="47"/>
  <c r="AL41" i="47"/>
  <c r="AL15" i="41"/>
  <c r="AL16" i="41"/>
  <c r="AJ16" i="41"/>
  <c r="AL17" i="41"/>
  <c r="AJ17" i="41"/>
  <c r="AL19" i="41"/>
  <c r="AJ19" i="41"/>
  <c r="AL20" i="41"/>
  <c r="AJ20" i="41"/>
  <c r="AL22" i="41"/>
  <c r="AJ22" i="41"/>
  <c r="AL23" i="41"/>
  <c r="AJ23" i="41"/>
  <c r="AL5" i="42"/>
  <c r="AJ5" i="42"/>
  <c r="AL6" i="42"/>
  <c r="AJ6" i="42"/>
  <c r="AJ10" i="42"/>
  <c r="AL10" i="42"/>
  <c r="AL15" i="44"/>
  <c r="AL20" i="44"/>
  <c r="AJ20" i="44"/>
  <c r="AL45" i="46"/>
  <c r="AJ45" i="46"/>
  <c r="AL46" i="46"/>
  <c r="AJ59" i="46"/>
  <c r="AL59" i="46"/>
  <c r="AL72" i="46"/>
  <c r="AJ72" i="46"/>
  <c r="AL11" i="42"/>
  <c r="AJ11" i="42"/>
  <c r="AL20" i="43"/>
  <c r="AJ20" i="43"/>
  <c r="AL22" i="45"/>
  <c r="AJ22" i="45"/>
  <c r="AL51" i="46"/>
  <c r="AJ51" i="46"/>
  <c r="AL52" i="46"/>
  <c r="AJ65" i="46"/>
  <c r="AL65" i="46"/>
  <c r="AL78" i="46"/>
  <c r="AJ78" i="46"/>
  <c r="AJ19" i="47"/>
  <c r="AL19" i="47"/>
  <c r="AL21" i="47"/>
  <c r="AJ21" i="47"/>
  <c r="AJ37" i="47"/>
  <c r="AL37" i="47"/>
  <c r="AL39" i="47"/>
  <c r="AJ39" i="47"/>
  <c r="AL65" i="47"/>
  <c r="AJ65" i="47"/>
  <c r="AL66" i="47"/>
  <c r="AJ66" i="47"/>
  <c r="AJ5" i="75"/>
  <c r="AL5" i="75"/>
  <c r="AL24" i="44"/>
  <c r="AJ24" i="44"/>
  <c r="AL57" i="46"/>
  <c r="AJ57" i="46"/>
  <c r="AL58" i="46"/>
  <c r="AJ71" i="46"/>
  <c r="AL71" i="46"/>
  <c r="AL16" i="47"/>
  <c r="AJ16" i="47"/>
  <c r="AL34" i="47"/>
  <c r="AJ34" i="47"/>
  <c r="AJ64" i="47"/>
  <c r="AL64" i="47"/>
  <c r="AL15" i="42"/>
  <c r="AJ15" i="42"/>
  <c r="AL19" i="43"/>
  <c r="AJ19" i="43"/>
  <c r="AL18" i="44"/>
  <c r="AJ18" i="44"/>
  <c r="AL50" i="46"/>
  <c r="AJ50" i="46"/>
  <c r="AL63" i="46"/>
  <c r="AJ63" i="46"/>
  <c r="AJ77" i="46"/>
  <c r="AL77" i="46"/>
  <c r="AL18" i="47"/>
  <c r="AL8" i="75"/>
  <c r="AJ9" i="75"/>
  <c r="AL9" i="75"/>
  <c r="AJ13" i="41"/>
  <c r="AN33" i="46"/>
  <c r="AJ10" i="47"/>
  <c r="AL21" i="75"/>
  <c r="AL15" i="49"/>
  <c r="AJ15" i="49"/>
  <c r="AL18" i="51"/>
  <c r="AJ18" i="51"/>
  <c r="AL33" i="53"/>
  <c r="AL49" i="53"/>
  <c r="AJ49" i="53"/>
  <c r="AL14" i="54"/>
  <c r="AJ14" i="54"/>
  <c r="AL26" i="46"/>
  <c r="AL10" i="75"/>
  <c r="AJ10" i="75"/>
  <c r="AL22" i="75"/>
  <c r="AJ22" i="75"/>
  <c r="AL23" i="75"/>
  <c r="AJ23" i="75"/>
  <c r="AL24" i="75"/>
  <c r="AL65" i="75"/>
  <c r="AJ65" i="75"/>
  <c r="AL14" i="49"/>
  <c r="AJ14" i="49"/>
  <c r="AL23" i="51"/>
  <c r="AJ23" i="51"/>
  <c r="AJ19" i="52"/>
  <c r="AL19" i="52"/>
  <c r="AL31" i="53"/>
  <c r="AJ31" i="53"/>
  <c r="AL40" i="53"/>
  <c r="AJ40" i="53"/>
  <c r="AL48" i="53"/>
  <c r="AJ48" i="53"/>
  <c r="AL8" i="71"/>
  <c r="AJ8" i="71"/>
  <c r="AL17" i="71"/>
  <c r="AJ17" i="71"/>
  <c r="AL19" i="71"/>
  <c r="AL13" i="73"/>
  <c r="AL17" i="73"/>
  <c r="AJ17" i="73"/>
  <c r="AJ11" i="47"/>
  <c r="AJ20" i="47"/>
  <c r="AJ29" i="47"/>
  <c r="AL25" i="75"/>
  <c r="AJ25" i="75"/>
  <c r="AL26" i="75"/>
  <c r="AJ26" i="75"/>
  <c r="AL27" i="75"/>
  <c r="AL64" i="75"/>
  <c r="AJ64" i="75"/>
  <c r="AL21" i="50"/>
  <c r="AJ21" i="50"/>
  <c r="AJ17" i="51"/>
  <c r="AL17" i="51"/>
  <c r="AL30" i="53"/>
  <c r="AJ30" i="53"/>
  <c r="AL41" i="53"/>
  <c r="AJ41" i="53"/>
  <c r="AL6" i="71"/>
  <c r="AJ6" i="71"/>
  <c r="AL7" i="71"/>
  <c r="AJ7" i="71"/>
  <c r="AL15" i="73"/>
  <c r="AJ15" i="73"/>
  <c r="AL16" i="73"/>
  <c r="AJ16" i="73"/>
  <c r="AJ11" i="41"/>
  <c r="AL11" i="75"/>
  <c r="AL15" i="75"/>
  <c r="AJ15" i="75"/>
  <c r="AL28" i="75"/>
  <c r="AJ28" i="75"/>
  <c r="AL29" i="75"/>
  <c r="AJ29" i="75"/>
  <c r="AL30" i="75"/>
  <c r="AL55" i="75"/>
  <c r="AJ55" i="75"/>
  <c r="AL56" i="75"/>
  <c r="AJ56" i="75"/>
  <c r="AL23" i="49"/>
  <c r="AJ23" i="49"/>
  <c r="AL7" i="50"/>
  <c r="AJ7" i="50"/>
  <c r="AL17" i="52"/>
  <c r="AJ17" i="52"/>
  <c r="AL39" i="53"/>
  <c r="AJ39" i="53"/>
  <c r="AL16" i="71"/>
  <c r="AJ16" i="71"/>
  <c r="AL14" i="73"/>
  <c r="AJ14" i="73"/>
  <c r="AJ11" i="54"/>
  <c r="AL11" i="54"/>
  <c r="AL12" i="54"/>
  <c r="AJ12" i="54"/>
  <c r="AL13" i="54"/>
  <c r="AJ13" i="54"/>
  <c r="AL31" i="75"/>
  <c r="AJ31" i="75"/>
  <c r="AL32" i="75"/>
  <c r="AJ32" i="75"/>
  <c r="AL33" i="75"/>
  <c r="AL67" i="75"/>
  <c r="AJ67" i="75"/>
  <c r="AJ13" i="49"/>
  <c r="AL13" i="49"/>
  <c r="AL24" i="49"/>
  <c r="AJ5" i="50"/>
  <c r="AL5" i="50"/>
  <c r="AL6" i="50"/>
  <c r="AJ6" i="50"/>
  <c r="AJ22" i="50"/>
  <c r="AJ45" i="53"/>
  <c r="AL45" i="53"/>
  <c r="AL47" i="53"/>
  <c r="AL54" i="53"/>
  <c r="AJ15" i="71"/>
  <c r="AL15" i="71"/>
  <c r="AL20" i="73"/>
  <c r="AJ20" i="73"/>
  <c r="AJ14" i="41"/>
  <c r="AJ9" i="42"/>
  <c r="AJ19" i="44"/>
  <c r="AN8" i="45"/>
  <c r="AL17" i="75"/>
  <c r="AL34" i="75"/>
  <c r="AJ34" i="75"/>
  <c r="AL35" i="75"/>
  <c r="AJ35" i="75"/>
  <c r="AL36" i="75"/>
  <c r="AL11" i="49"/>
  <c r="AJ11" i="49"/>
  <c r="AL22" i="49"/>
  <c r="AJ22" i="49"/>
  <c r="AJ8" i="50"/>
  <c r="AJ9" i="50"/>
  <c r="AL24" i="50"/>
  <c r="AJ24" i="50"/>
  <c r="AJ10" i="51"/>
  <c r="AL53" i="53"/>
  <c r="AJ53" i="53"/>
  <c r="AL19" i="73"/>
  <c r="AJ19" i="73"/>
  <c r="AL8" i="54"/>
  <c r="AJ8" i="54"/>
  <c r="AL10" i="54"/>
  <c r="AL13" i="45"/>
  <c r="AL37" i="75"/>
  <c r="AJ37" i="75"/>
  <c r="AL38" i="75"/>
  <c r="AJ38" i="75"/>
  <c r="AL39" i="75"/>
  <c r="AJ39" i="75"/>
  <c r="AL40" i="75"/>
  <c r="AJ40" i="75"/>
  <c r="AL41" i="75"/>
  <c r="AJ41" i="75"/>
  <c r="AL42" i="75"/>
  <c r="AJ42" i="75"/>
  <c r="AL43" i="75"/>
  <c r="AJ43" i="75"/>
  <c r="AL44" i="75"/>
  <c r="AJ44" i="75"/>
  <c r="AL45" i="75"/>
  <c r="AJ45" i="75"/>
  <c r="AL46" i="75"/>
  <c r="AJ46" i="75"/>
  <c r="AL47" i="75"/>
  <c r="AJ47" i="75"/>
  <c r="AL48" i="75"/>
  <c r="AJ48" i="75"/>
  <c r="AL8" i="49"/>
  <c r="AL20" i="49"/>
  <c r="AJ20" i="49"/>
  <c r="AL10" i="50"/>
  <c r="AJ11" i="50"/>
  <c r="AL11" i="50"/>
  <c r="AL14" i="52"/>
  <c r="AJ14" i="52"/>
  <c r="AL15" i="52"/>
  <c r="AJ15" i="52"/>
  <c r="AL16" i="52"/>
  <c r="AJ16" i="52"/>
  <c r="AL38" i="53"/>
  <c r="AJ5" i="73"/>
  <c r="AL5" i="73"/>
  <c r="AL6" i="73"/>
  <c r="AJ6" i="73"/>
  <c r="AL7" i="73"/>
  <c r="AJ7" i="73"/>
  <c r="AL8" i="73"/>
  <c r="AJ8" i="73"/>
  <c r="AL49" i="75"/>
  <c r="AJ49" i="75"/>
  <c r="AL50" i="75"/>
  <c r="AJ50" i="75"/>
  <c r="AL58" i="75"/>
  <c r="AJ58" i="75"/>
  <c r="AL59" i="75"/>
  <c r="AJ59" i="75"/>
  <c r="AL24" i="52"/>
  <c r="AJ24" i="52"/>
  <c r="AL36" i="53"/>
  <c r="AJ36" i="53"/>
  <c r="AL44" i="53"/>
  <c r="AJ44" i="53"/>
  <c r="AL51" i="53"/>
  <c r="AJ51" i="53"/>
  <c r="AL22" i="71"/>
  <c r="AJ22" i="71"/>
  <c r="AL23" i="73"/>
  <c r="AJ23" i="73"/>
  <c r="AJ9" i="47"/>
  <c r="AJ13" i="47"/>
  <c r="AJ8" i="75"/>
  <c r="AL7" i="49"/>
  <c r="AJ7" i="49"/>
  <c r="AL14" i="50"/>
  <c r="AJ14" i="50"/>
  <c r="AL15" i="50"/>
  <c r="AJ15" i="50"/>
  <c r="AL13" i="71"/>
  <c r="AJ13" i="71"/>
  <c r="AL21" i="71"/>
  <c r="AJ21" i="71"/>
  <c r="AL10" i="73"/>
  <c r="AJ10" i="73"/>
  <c r="AL22" i="73"/>
  <c r="AJ22" i="73"/>
  <c r="AJ15" i="41"/>
  <c r="AJ15" i="44"/>
  <c r="AJ21" i="44"/>
  <c r="AL5" i="45"/>
  <c r="AJ19" i="45"/>
  <c r="AJ46" i="46"/>
  <c r="AJ52" i="46"/>
  <c r="AJ58" i="46"/>
  <c r="AJ64" i="46"/>
  <c r="AJ70" i="46"/>
  <c r="AJ76" i="46"/>
  <c r="AJ82" i="46"/>
  <c r="AJ18" i="47"/>
  <c r="AJ27" i="47"/>
  <c r="AJ36" i="47"/>
  <c r="AJ45" i="47"/>
  <c r="AJ54" i="47"/>
  <c r="AJ63" i="47"/>
  <c r="AJ12" i="75"/>
  <c r="AL17" i="49"/>
  <c r="AJ17" i="49"/>
  <c r="AL18" i="49"/>
  <c r="AJ18" i="49"/>
  <c r="AL19" i="49"/>
  <c r="AL35" i="53"/>
  <c r="AJ35" i="53"/>
  <c r="AL11" i="71"/>
  <c r="AJ11" i="71"/>
  <c r="AL12" i="71"/>
  <c r="AJ12" i="71"/>
  <c r="AJ11" i="73"/>
  <c r="AL11" i="73"/>
  <c r="AN36" i="46"/>
  <c r="AJ16" i="50"/>
  <c r="AL19" i="51"/>
  <c r="AJ19" i="51"/>
  <c r="AL20" i="52"/>
  <c r="AJ20" i="52"/>
  <c r="AL22" i="52"/>
  <c r="AJ22" i="52"/>
  <c r="AL42" i="53"/>
  <c r="AJ42" i="53"/>
  <c r="AJ50" i="53"/>
  <c r="AL50" i="53"/>
  <c r="AJ20" i="71"/>
  <c r="AL20" i="71"/>
  <c r="AL8" i="44"/>
  <c r="AL12" i="46"/>
  <c r="AL20" i="75"/>
  <c r="AL52" i="75"/>
  <c r="AJ52" i="75"/>
  <c r="AL53" i="75"/>
  <c r="AJ53" i="75"/>
  <c r="AL61" i="75"/>
  <c r="AJ61" i="75"/>
  <c r="AL62" i="75"/>
  <c r="AJ62" i="75"/>
  <c r="AL18" i="50"/>
  <c r="AJ18" i="50"/>
  <c r="AL34" i="53"/>
  <c r="AJ10" i="71"/>
  <c r="AL10" i="71"/>
  <c r="AL15" i="54"/>
  <c r="AN6" i="49"/>
  <c r="AL9" i="49"/>
  <c r="AL21" i="49"/>
  <c r="AL8" i="50"/>
  <c r="AL16" i="50"/>
  <c r="AL19" i="50"/>
  <c r="AL22" i="50"/>
  <c r="AN6" i="52"/>
  <c r="AN7" i="53"/>
  <c r="AL11" i="56"/>
  <c r="AJ11" i="56"/>
  <c r="AL40" i="57"/>
  <c r="AJ40" i="57"/>
  <c r="AL22" i="59"/>
  <c r="AJ22" i="59"/>
  <c r="AL23" i="59"/>
  <c r="AJ23" i="59"/>
  <c r="AL14" i="60"/>
  <c r="AJ14" i="60"/>
  <c r="AL23" i="62"/>
  <c r="AJ23" i="62"/>
  <c r="AL12" i="53"/>
  <c r="AL14" i="53"/>
  <c r="AJ17" i="53"/>
  <c r="AJ9" i="73"/>
  <c r="AL19" i="54"/>
  <c r="AJ19" i="54"/>
  <c r="AL11" i="55"/>
  <c r="AJ11" i="55"/>
  <c r="AL21" i="55"/>
  <c r="AJ21" i="55"/>
  <c r="AJ21" i="56"/>
  <c r="AL21" i="56"/>
  <c r="AL46" i="57"/>
  <c r="AJ46" i="57"/>
  <c r="AL48" i="57"/>
  <c r="AL18" i="58"/>
  <c r="AJ18" i="58"/>
  <c r="AL20" i="59"/>
  <c r="AJ20" i="59"/>
  <c r="AJ20" i="60"/>
  <c r="AJ15" i="61"/>
  <c r="AL16" i="61"/>
  <c r="AJ16" i="61"/>
  <c r="AL17" i="61"/>
  <c r="AJ17" i="61"/>
  <c r="AL18" i="61"/>
  <c r="AJ18" i="61"/>
  <c r="AL19" i="61"/>
  <c r="AJ19" i="61"/>
  <c r="AL22" i="62"/>
  <c r="AL8" i="63"/>
  <c r="AJ8" i="63"/>
  <c r="AJ10" i="49"/>
  <c r="AJ20" i="54"/>
  <c r="AL12" i="55"/>
  <c r="AJ12" i="55"/>
  <c r="AL15" i="59"/>
  <c r="AJ15" i="59"/>
  <c r="AJ18" i="59"/>
  <c r="AL18" i="59"/>
  <c r="AL19" i="59"/>
  <c r="AJ19" i="59"/>
  <c r="AL13" i="60"/>
  <c r="AJ13" i="60"/>
  <c r="AL20" i="61"/>
  <c r="AJ20" i="61"/>
  <c r="AL21" i="61"/>
  <c r="AJ21" i="61"/>
  <c r="AL22" i="61"/>
  <c r="AJ22" i="61"/>
  <c r="AL6" i="63"/>
  <c r="AJ6" i="63"/>
  <c r="AJ7" i="63"/>
  <c r="AL7" i="63"/>
  <c r="AL9" i="63"/>
  <c r="AJ9" i="63"/>
  <c r="AL5" i="53"/>
  <c r="AL10" i="55"/>
  <c r="AJ10" i="55"/>
  <c r="AL20" i="55"/>
  <c r="AJ24" i="56"/>
  <c r="AL24" i="56"/>
  <c r="AL39" i="57"/>
  <c r="AJ39" i="57"/>
  <c r="AL44" i="57"/>
  <c r="AL45" i="57"/>
  <c r="AJ45" i="57"/>
  <c r="AL16" i="59"/>
  <c r="AJ16" i="59"/>
  <c r="AL19" i="60"/>
  <c r="AJ19" i="60"/>
  <c r="AL23" i="61"/>
  <c r="AJ23" i="61"/>
  <c r="AL24" i="61"/>
  <c r="AJ24" i="61"/>
  <c r="AL5" i="62"/>
  <c r="AJ5" i="62"/>
  <c r="AL9" i="62"/>
  <c r="AJ9" i="62"/>
  <c r="AL5" i="63"/>
  <c r="AJ10" i="63"/>
  <c r="AL10" i="63"/>
  <c r="AL11" i="63"/>
  <c r="AJ11" i="63"/>
  <c r="AJ8" i="64"/>
  <c r="AL8" i="64"/>
  <c r="AL13" i="64"/>
  <c r="AJ13" i="64"/>
  <c r="AL9" i="53"/>
  <c r="AL18" i="54"/>
  <c r="AJ18" i="54"/>
  <c r="AL19" i="55"/>
  <c r="AJ19" i="55"/>
  <c r="AL15" i="56"/>
  <c r="AJ15" i="56"/>
  <c r="AL11" i="58"/>
  <c r="AL22" i="58"/>
  <c r="AJ14" i="59"/>
  <c r="AL14" i="59"/>
  <c r="AL17" i="59"/>
  <c r="AL12" i="60"/>
  <c r="AL6" i="62"/>
  <c r="AJ6" i="62"/>
  <c r="AL7" i="62"/>
  <c r="AL8" i="62"/>
  <c r="AJ8" i="62"/>
  <c r="AL12" i="63"/>
  <c r="AJ12" i="63"/>
  <c r="AL15" i="63"/>
  <c r="AJ15" i="63"/>
  <c r="AL7" i="64"/>
  <c r="AJ7" i="64"/>
  <c r="AL10" i="64"/>
  <c r="AJ10" i="64"/>
  <c r="AL11" i="64"/>
  <c r="AJ11" i="64"/>
  <c r="AL12" i="64"/>
  <c r="AJ12" i="64"/>
  <c r="AL13" i="56"/>
  <c r="AJ13" i="56"/>
  <c r="AL14" i="56"/>
  <c r="AJ14" i="56"/>
  <c r="AL16" i="56"/>
  <c r="AJ16" i="56"/>
  <c r="AL38" i="57"/>
  <c r="AJ38" i="57"/>
  <c r="AL10" i="58"/>
  <c r="AJ10" i="58"/>
  <c r="AL7" i="61"/>
  <c r="AJ7" i="61"/>
  <c r="AL8" i="61"/>
  <c r="AJ8" i="61"/>
  <c r="AL10" i="62"/>
  <c r="AJ10" i="62"/>
  <c r="AL11" i="62"/>
  <c r="AJ11" i="62"/>
  <c r="AJ13" i="63"/>
  <c r="AL13" i="63"/>
  <c r="AL14" i="63"/>
  <c r="AJ14" i="63"/>
  <c r="AL16" i="63"/>
  <c r="AJ16" i="63"/>
  <c r="AL17" i="63"/>
  <c r="AJ17" i="63"/>
  <c r="AL19" i="63"/>
  <c r="AJ19" i="63"/>
  <c r="AL20" i="63"/>
  <c r="AJ20" i="63"/>
  <c r="AL22" i="63"/>
  <c r="AJ22" i="63"/>
  <c r="AL23" i="63"/>
  <c r="AJ23" i="63"/>
  <c r="AL5" i="64"/>
  <c r="AJ5" i="64"/>
  <c r="AL6" i="64"/>
  <c r="AJ6" i="64"/>
  <c r="AL14" i="64"/>
  <c r="AJ14" i="64"/>
  <c r="AJ16" i="64"/>
  <c r="AJ13" i="52"/>
  <c r="AL16" i="54"/>
  <c r="AJ16" i="54"/>
  <c r="AL9" i="60"/>
  <c r="AJ9" i="60"/>
  <c r="AL17" i="60"/>
  <c r="AJ17" i="60"/>
  <c r="AL5" i="61"/>
  <c r="AJ5" i="61"/>
  <c r="AJ6" i="61"/>
  <c r="AL6" i="61"/>
  <c r="AL18" i="64"/>
  <c r="AJ18" i="64"/>
  <c r="AJ8" i="49"/>
  <c r="AJ16" i="49"/>
  <c r="AJ24" i="49"/>
  <c r="AJ10" i="50"/>
  <c r="AJ18" i="52"/>
  <c r="AJ23" i="52"/>
  <c r="AJ33" i="53"/>
  <c r="AJ38" i="53"/>
  <c r="AJ43" i="53"/>
  <c r="AJ9" i="71"/>
  <c r="AJ24" i="71"/>
  <c r="AJ13" i="73"/>
  <c r="AL22" i="54"/>
  <c r="AJ22" i="54"/>
  <c r="AL23" i="54"/>
  <c r="AJ23" i="54"/>
  <c r="AJ18" i="55"/>
  <c r="AL18" i="55"/>
  <c r="AL24" i="55"/>
  <c r="AJ24" i="55"/>
  <c r="AL6" i="56"/>
  <c r="AJ6" i="56"/>
  <c r="AL23" i="60"/>
  <c r="AJ23" i="60"/>
  <c r="AJ19" i="64"/>
  <c r="AJ12" i="49"/>
  <c r="AJ13" i="50"/>
  <c r="AJ21" i="51"/>
  <c r="AJ10" i="52"/>
  <c r="AJ54" i="53"/>
  <c r="AJ14" i="71"/>
  <c r="AJ19" i="71"/>
  <c r="AJ10" i="54"/>
  <c r="AJ15" i="54"/>
  <c r="AJ17" i="54"/>
  <c r="AL8" i="56"/>
  <c r="AJ8" i="56"/>
  <c r="AL37" i="57"/>
  <c r="AJ37" i="57"/>
  <c r="AL42" i="57"/>
  <c r="AJ42" i="57"/>
  <c r="AJ16" i="60"/>
  <c r="AL16" i="60"/>
  <c r="AL10" i="61"/>
  <c r="AJ10" i="61"/>
  <c r="AL13" i="62"/>
  <c r="AJ13" i="62"/>
  <c r="AJ15" i="62"/>
  <c r="AL15" i="62"/>
  <c r="AL17" i="62"/>
  <c r="AJ17" i="62"/>
  <c r="AL20" i="64"/>
  <c r="AL21" i="64"/>
  <c r="AJ21" i="64"/>
  <c r="AL24" i="64"/>
  <c r="AJ24" i="64"/>
  <c r="AL17" i="55"/>
  <c r="AJ17" i="55"/>
  <c r="AL19" i="56"/>
  <c r="AJ19" i="56"/>
  <c r="AL41" i="57"/>
  <c r="AJ41" i="57"/>
  <c r="AJ22" i="60"/>
  <c r="AL22" i="60"/>
  <c r="AL11" i="61"/>
  <c r="AJ11" i="61"/>
  <c r="AJ12" i="61"/>
  <c r="AL12" i="61"/>
  <c r="AJ20" i="53"/>
  <c r="AL21" i="54"/>
  <c r="AJ21" i="54"/>
  <c r="AL22" i="55"/>
  <c r="AJ22" i="55"/>
  <c r="AJ18" i="56"/>
  <c r="AL18" i="56"/>
  <c r="AL24" i="58"/>
  <c r="AJ24" i="58"/>
  <c r="AL24" i="59"/>
  <c r="AJ24" i="59"/>
  <c r="AL13" i="61"/>
  <c r="AL14" i="62"/>
  <c r="AJ14" i="62"/>
  <c r="AL20" i="62"/>
  <c r="AJ20" i="62"/>
  <c r="AJ9" i="53"/>
  <c r="AL16" i="55"/>
  <c r="AJ16" i="55"/>
  <c r="AJ23" i="55"/>
  <c r="AL23" i="55"/>
  <c r="AL22" i="56"/>
  <c r="AJ22" i="56"/>
  <c r="AJ36" i="57"/>
  <c r="AL36" i="57"/>
  <c r="AJ14" i="58"/>
  <c r="AL14" i="58"/>
  <c r="AJ19" i="58"/>
  <c r="AL19" i="58"/>
  <c r="AL14" i="61"/>
  <c r="AJ14" i="61"/>
  <c r="AL19" i="62"/>
  <c r="AL9" i="55"/>
  <c r="AL13" i="55"/>
  <c r="AL7" i="56"/>
  <c r="AL10" i="56"/>
  <c r="AJ22" i="57"/>
  <c r="AL47" i="57"/>
  <c r="AL11" i="60"/>
  <c r="AL15" i="61"/>
  <c r="AJ43" i="57"/>
  <c r="AJ48" i="57"/>
  <c r="AJ11" i="58"/>
  <c r="AL7" i="59"/>
  <c r="AJ13" i="61"/>
  <c r="AN14" i="57"/>
  <c r="AL15" i="57"/>
  <c r="AJ16" i="62"/>
  <c r="AJ19" i="62"/>
  <c r="AJ22" i="62"/>
  <c r="AJ5" i="63"/>
  <c r="AJ9" i="64"/>
  <c r="AJ17" i="64"/>
  <c r="AJ20" i="64"/>
  <c r="AJ23" i="64"/>
  <c r="AJ19" i="57"/>
  <c r="AL8" i="60"/>
  <c r="AJ9" i="56"/>
  <c r="AJ15" i="64"/>
  <c r="AJ16" i="57"/>
  <c r="AJ28" i="57"/>
  <c r="AJ24" i="54"/>
  <c r="AJ10" i="60"/>
  <c r="AJ12" i="62"/>
  <c r="AL12" i="57"/>
  <c r="AL21" i="57"/>
  <c r="AJ25" i="57"/>
  <c r="AL6" i="60"/>
  <c r="AJ6" i="60"/>
  <c r="AL5" i="60"/>
  <c r="AJ5" i="60"/>
  <c r="AJ7" i="60"/>
  <c r="AL7" i="60"/>
  <c r="U15" i="60"/>
  <c r="U9" i="60"/>
  <c r="U17" i="60"/>
  <c r="U20" i="60"/>
  <c r="U23" i="60"/>
  <c r="H34" i="67"/>
  <c r="W5" i="60"/>
  <c r="W14" i="60"/>
  <c r="W9" i="60"/>
  <c r="U12" i="60"/>
  <c r="W17" i="60"/>
  <c r="W20" i="60"/>
  <c r="W23" i="60"/>
  <c r="W6" i="60"/>
  <c r="U10" i="60"/>
  <c r="W15" i="60"/>
  <c r="U18" i="60"/>
  <c r="S34" i="67"/>
  <c r="U7" i="60"/>
  <c r="AJ8" i="60"/>
  <c r="U13" i="60"/>
  <c r="W18" i="60"/>
  <c r="W21" i="60"/>
  <c r="W10" i="60"/>
  <c r="W7" i="60"/>
  <c r="W13" i="60"/>
  <c r="U16" i="60"/>
  <c r="U19" i="60"/>
  <c r="U22" i="60"/>
  <c r="U8" i="60"/>
  <c r="U11" i="60"/>
  <c r="U21" i="60"/>
  <c r="W16" i="60"/>
  <c r="W19" i="60"/>
  <c r="W22" i="60"/>
  <c r="U6" i="60"/>
  <c r="W12" i="60"/>
  <c r="U5" i="60"/>
  <c r="W8" i="60"/>
  <c r="W11" i="60"/>
  <c r="AJ5" i="59"/>
  <c r="AL5" i="59"/>
  <c r="AL11" i="59"/>
  <c r="AJ11" i="59"/>
  <c r="AJ9" i="59"/>
  <c r="AL9" i="59"/>
  <c r="AL8" i="59"/>
  <c r="AJ8" i="59"/>
  <c r="AL12" i="59"/>
  <c r="AJ12" i="59"/>
  <c r="U5" i="59"/>
  <c r="W11" i="59"/>
  <c r="X11" i="59" s="1"/>
  <c r="U14" i="59"/>
  <c r="AD8" i="59"/>
  <c r="AD11" i="59"/>
  <c r="W14" i="59"/>
  <c r="X14" i="59" s="1"/>
  <c r="AE11" i="59"/>
  <c r="AD5" i="59"/>
  <c r="U6" i="59"/>
  <c r="AJ7" i="59"/>
  <c r="AJ10" i="59"/>
  <c r="U15" i="59"/>
  <c r="W12" i="59"/>
  <c r="X12" i="59" s="1"/>
  <c r="U18" i="59"/>
  <c r="U21" i="59"/>
  <c r="U24" i="59"/>
  <c r="W15" i="59"/>
  <c r="U7" i="59"/>
  <c r="U13" i="59"/>
  <c r="W18" i="59"/>
  <c r="W21" i="59"/>
  <c r="W24" i="59"/>
  <c r="U8" i="59"/>
  <c r="AJ8" i="58"/>
  <c r="AL8" i="58"/>
  <c r="AN6" i="58"/>
  <c r="AL9" i="58"/>
  <c r="AJ5" i="58"/>
  <c r="AL5" i="58"/>
  <c r="U8" i="58"/>
  <c r="U11" i="58"/>
  <c r="L30" i="67"/>
  <c r="AH6" i="58"/>
  <c r="AI6" i="58" s="1"/>
  <c r="AL6" i="58" s="1"/>
  <c r="W16" i="58"/>
  <c r="X16" i="58" s="1"/>
  <c r="W19" i="58"/>
  <c r="X19" i="58" s="1"/>
  <c r="W22" i="58"/>
  <c r="P30" i="67"/>
  <c r="W11" i="58"/>
  <c r="X11" i="58" s="1"/>
  <c r="U14" i="58"/>
  <c r="U9" i="58"/>
  <c r="U17" i="58"/>
  <c r="U20" i="58"/>
  <c r="U23" i="58"/>
  <c r="AD8" i="58"/>
  <c r="AN8" i="58" s="1"/>
  <c r="W14" i="58"/>
  <c r="W9" i="58"/>
  <c r="X9" i="58" s="1"/>
  <c r="U12" i="58"/>
  <c r="W17" i="58"/>
  <c r="W20" i="58"/>
  <c r="X20" i="58" s="1"/>
  <c r="W23" i="58"/>
  <c r="X23" i="58" s="1"/>
  <c r="U6" i="58"/>
  <c r="U15" i="58"/>
  <c r="AD9" i="58"/>
  <c r="W12" i="58"/>
  <c r="X12" i="58" s="1"/>
  <c r="U18" i="58"/>
  <c r="U21" i="58"/>
  <c r="U24" i="58"/>
  <c r="U10" i="58"/>
  <c r="W15" i="58"/>
  <c r="X15" i="58" s="1"/>
  <c r="U13" i="58"/>
  <c r="W18" i="58"/>
  <c r="X18" i="58" s="1"/>
  <c r="W21" i="58"/>
  <c r="X21" i="58" s="1"/>
  <c r="W24" i="58"/>
  <c r="X24" i="58" s="1"/>
  <c r="AJ7" i="57"/>
  <c r="AL19" i="57"/>
  <c r="AL5" i="57"/>
  <c r="AJ5" i="57"/>
  <c r="AJ11" i="57"/>
  <c r="AL11" i="57"/>
  <c r="AL10" i="57"/>
  <c r="AJ10" i="57"/>
  <c r="AL16" i="57"/>
  <c r="AL28" i="57"/>
  <c r="AL18" i="57"/>
  <c r="AL30" i="57"/>
  <c r="AJ13" i="57"/>
  <c r="AL13" i="57"/>
  <c r="AJ15" i="57"/>
  <c r="AL25" i="57"/>
  <c r="AJ34" i="57"/>
  <c r="AL34" i="57"/>
  <c r="AJ31" i="57"/>
  <c r="AL31" i="57"/>
  <c r="AL8" i="57"/>
  <c r="AL22" i="57"/>
  <c r="W7" i="57"/>
  <c r="X7" i="57" s="1"/>
  <c r="AH9" i="57"/>
  <c r="AI9" i="57" s="1"/>
  <c r="AL9" i="57" s="1"/>
  <c r="W13" i="57"/>
  <c r="X13" i="57" s="1"/>
  <c r="U16" i="57"/>
  <c r="AH17" i="57"/>
  <c r="AI17" i="57" s="1"/>
  <c r="AL17" i="57" s="1"/>
  <c r="AD18" i="57"/>
  <c r="U19" i="57"/>
  <c r="AH20" i="57"/>
  <c r="AI20" i="57" s="1"/>
  <c r="AL20" i="57" s="1"/>
  <c r="AD21" i="57"/>
  <c r="U22" i="57"/>
  <c r="AH23" i="57"/>
  <c r="AI23" i="57" s="1"/>
  <c r="AL23" i="57" s="1"/>
  <c r="AD24" i="57"/>
  <c r="U25" i="57"/>
  <c r="AH26" i="57"/>
  <c r="AI26" i="57" s="1"/>
  <c r="AL26" i="57" s="1"/>
  <c r="AD27" i="57"/>
  <c r="U28" i="57"/>
  <c r="AH29" i="57"/>
  <c r="AI29" i="57" s="1"/>
  <c r="AL29" i="57" s="1"/>
  <c r="AD30" i="57"/>
  <c r="U31" i="57"/>
  <c r="AH32" i="57"/>
  <c r="AI32" i="57" s="1"/>
  <c r="AJ32" i="57" s="1"/>
  <c r="AD33" i="57"/>
  <c r="U34" i="57"/>
  <c r="AH35" i="57"/>
  <c r="AI35" i="57" s="1"/>
  <c r="AL35" i="57" s="1"/>
  <c r="U37" i="57"/>
  <c r="U40" i="57"/>
  <c r="U43" i="57"/>
  <c r="U46" i="57"/>
  <c r="U8" i="57"/>
  <c r="U11" i="57"/>
  <c r="AJ14" i="57"/>
  <c r="AE18" i="57"/>
  <c r="AE21" i="57"/>
  <c r="AE24" i="57"/>
  <c r="AE27" i="57"/>
  <c r="AE30" i="57"/>
  <c r="AE33" i="57"/>
  <c r="W16" i="57"/>
  <c r="X16" i="57" s="1"/>
  <c r="W19" i="57"/>
  <c r="X19" i="57" s="1"/>
  <c r="W22" i="57"/>
  <c r="X22" i="57" s="1"/>
  <c r="W25" i="57"/>
  <c r="X25" i="57" s="1"/>
  <c r="W28" i="57"/>
  <c r="X28" i="57" s="1"/>
  <c r="W31" i="57"/>
  <c r="X31" i="57" s="1"/>
  <c r="W34" i="57"/>
  <c r="W37" i="57"/>
  <c r="W40" i="57"/>
  <c r="X40" i="57" s="1"/>
  <c r="W43" i="57"/>
  <c r="X43" i="57" s="1"/>
  <c r="W46" i="57"/>
  <c r="U14" i="57"/>
  <c r="U9" i="57"/>
  <c r="AD16" i="57"/>
  <c r="U17" i="57"/>
  <c r="AD19" i="57"/>
  <c r="U20" i="57"/>
  <c r="AD22" i="57"/>
  <c r="U23" i="57"/>
  <c r="AD25" i="57"/>
  <c r="U26" i="57"/>
  <c r="AD28" i="57"/>
  <c r="U29" i="57"/>
  <c r="AD31" i="57"/>
  <c r="U32" i="57"/>
  <c r="AD34" i="57"/>
  <c r="U35" i="57"/>
  <c r="U38" i="57"/>
  <c r="U41" i="57"/>
  <c r="U44" i="57"/>
  <c r="U47" i="57"/>
  <c r="W5" i="57"/>
  <c r="W14" i="57"/>
  <c r="X14" i="57" s="1"/>
  <c r="AE16" i="57"/>
  <c r="AE19" i="57"/>
  <c r="AE22" i="57"/>
  <c r="AE25" i="57"/>
  <c r="AE28" i="57"/>
  <c r="AE31" i="57"/>
  <c r="AE34" i="57"/>
  <c r="W9" i="57"/>
  <c r="X9" i="57" s="1"/>
  <c r="U12" i="57"/>
  <c r="W17" i="57"/>
  <c r="AJ18" i="57"/>
  <c r="W20" i="57"/>
  <c r="X20" i="57" s="1"/>
  <c r="AJ21" i="57"/>
  <c r="W23" i="57"/>
  <c r="X23" i="57" s="1"/>
  <c r="AJ24" i="57"/>
  <c r="W26" i="57"/>
  <c r="X26" i="57" s="1"/>
  <c r="AJ27" i="57"/>
  <c r="W29" i="57"/>
  <c r="X29" i="57" s="1"/>
  <c r="AJ30" i="57"/>
  <c r="W32" i="57"/>
  <c r="X32" i="57" s="1"/>
  <c r="AJ33" i="57"/>
  <c r="W35" i="57"/>
  <c r="X35" i="57" s="1"/>
  <c r="W38" i="57"/>
  <c r="X38" i="57" s="1"/>
  <c r="W41" i="57"/>
  <c r="X41" i="57" s="1"/>
  <c r="W44" i="57"/>
  <c r="X44" i="57" s="1"/>
  <c r="W47" i="57"/>
  <c r="X47" i="57" s="1"/>
  <c r="U15" i="57"/>
  <c r="AD9" i="57"/>
  <c r="W12" i="57"/>
  <c r="X12" i="57" s="1"/>
  <c r="AD17" i="57"/>
  <c r="AN17" i="57" s="1"/>
  <c r="U18" i="57"/>
  <c r="AD20" i="57"/>
  <c r="AN20" i="57" s="1"/>
  <c r="U21" i="57"/>
  <c r="AD23" i="57"/>
  <c r="AN23" i="57" s="1"/>
  <c r="U24" i="57"/>
  <c r="AD26" i="57"/>
  <c r="AN26" i="57" s="1"/>
  <c r="U27" i="57"/>
  <c r="AD29" i="57"/>
  <c r="AN29" i="57" s="1"/>
  <c r="U30" i="57"/>
  <c r="AD32" i="57"/>
  <c r="AN32" i="57" s="1"/>
  <c r="U33" i="57"/>
  <c r="AD35" i="57"/>
  <c r="U36" i="57"/>
  <c r="U39" i="57"/>
  <c r="U42" i="57"/>
  <c r="U45" i="57"/>
  <c r="U48" i="57"/>
  <c r="W6" i="57"/>
  <c r="X6" i="57" s="1"/>
  <c r="U10" i="57"/>
  <c r="AL7" i="55"/>
  <c r="AJ7" i="55"/>
  <c r="AJ6" i="55"/>
  <c r="AL6" i="55"/>
  <c r="AL5" i="55"/>
  <c r="AJ5" i="55"/>
  <c r="AN8" i="55"/>
  <c r="AD5" i="55"/>
  <c r="U6" i="55"/>
  <c r="U15" i="55"/>
  <c r="AH8" i="55"/>
  <c r="AI8" i="55" s="1"/>
  <c r="AL8" i="55" s="1"/>
  <c r="W12" i="55"/>
  <c r="U18" i="55"/>
  <c r="U21" i="55"/>
  <c r="U24" i="55"/>
  <c r="U10" i="55"/>
  <c r="W15" i="55"/>
  <c r="W18" i="55"/>
  <c r="W21" i="55"/>
  <c r="W24" i="55"/>
  <c r="AD6" i="55"/>
  <c r="AN6" i="55" s="1"/>
  <c r="W10" i="55"/>
  <c r="W13" i="55"/>
  <c r="U16" i="55"/>
  <c r="U19" i="55"/>
  <c r="U22" i="55"/>
  <c r="U11" i="55"/>
  <c r="W16" i="55"/>
  <c r="W19" i="55"/>
  <c r="W22" i="55"/>
  <c r="W8" i="55"/>
  <c r="W11" i="55"/>
  <c r="U14" i="55"/>
  <c r="U17" i="55"/>
  <c r="U20" i="55"/>
  <c r="U23" i="55"/>
  <c r="AL5" i="54"/>
  <c r="AJ5" i="54"/>
  <c r="AJ6" i="54"/>
  <c r="AL6" i="54"/>
  <c r="AL7" i="54"/>
  <c r="W14" i="54"/>
  <c r="W9" i="54"/>
  <c r="U12" i="54"/>
  <c r="W17" i="54"/>
  <c r="W20" i="54"/>
  <c r="W23" i="54"/>
  <c r="AD5" i="54"/>
  <c r="AJ7" i="54"/>
  <c r="U15" i="54"/>
  <c r="W12" i="54"/>
  <c r="U18" i="54"/>
  <c r="U21" i="54"/>
  <c r="U24" i="54"/>
  <c r="U10" i="54"/>
  <c r="W15" i="54"/>
  <c r="W18" i="54"/>
  <c r="W21" i="54"/>
  <c r="W24" i="54"/>
  <c r="W10" i="54"/>
  <c r="W13" i="54"/>
  <c r="U16" i="54"/>
  <c r="U19" i="54"/>
  <c r="U22" i="54"/>
  <c r="J35" i="67"/>
  <c r="U11" i="54"/>
  <c r="W16" i="54"/>
  <c r="W19" i="54"/>
  <c r="W22" i="54"/>
  <c r="W8" i="54"/>
  <c r="W11" i="54"/>
  <c r="AJ5" i="71"/>
  <c r="AL5" i="71"/>
  <c r="U8" i="71"/>
  <c r="U11" i="71"/>
  <c r="W16" i="71"/>
  <c r="W19" i="71"/>
  <c r="W22" i="71"/>
  <c r="W8" i="71"/>
  <c r="W11" i="71"/>
  <c r="U14" i="71"/>
  <c r="U17" i="71"/>
  <c r="U20" i="71"/>
  <c r="U23" i="71"/>
  <c r="W5" i="71"/>
  <c r="W14" i="71"/>
  <c r="W9" i="71"/>
  <c r="U12" i="71"/>
  <c r="W17" i="71"/>
  <c r="W20" i="71"/>
  <c r="W23" i="71"/>
  <c r="P23" i="67"/>
  <c r="U15" i="71"/>
  <c r="W12" i="71"/>
  <c r="U18" i="71"/>
  <c r="U21" i="71"/>
  <c r="U24" i="71"/>
  <c r="W6" i="71"/>
  <c r="U10" i="71"/>
  <c r="W15" i="71"/>
  <c r="U13" i="71"/>
  <c r="W18" i="71"/>
  <c r="W21" i="71"/>
  <c r="W24" i="71"/>
  <c r="AL22" i="53"/>
  <c r="AJ22" i="53"/>
  <c r="AJ6" i="53"/>
  <c r="AJ26" i="53"/>
  <c r="AL26" i="53"/>
  <c r="AL28" i="53"/>
  <c r="AJ28" i="53"/>
  <c r="AJ5" i="53"/>
  <c r="AL8" i="53"/>
  <c r="AJ8" i="53"/>
  <c r="AL13" i="53"/>
  <c r="AJ13" i="53"/>
  <c r="AL16" i="53"/>
  <c r="AL23" i="53"/>
  <c r="AL25" i="53"/>
  <c r="AJ25" i="53"/>
  <c r="AL11" i="53"/>
  <c r="AJ12" i="53"/>
  <c r="AJ29" i="53"/>
  <c r="AL29" i="53"/>
  <c r="AL7" i="53"/>
  <c r="AJ7" i="53"/>
  <c r="AL10" i="53"/>
  <c r="AJ10" i="53"/>
  <c r="AL20" i="53"/>
  <c r="P35" i="67"/>
  <c r="U5" i="53"/>
  <c r="AN11" i="53"/>
  <c r="U14" i="53"/>
  <c r="U9" i="53"/>
  <c r="AD16" i="53"/>
  <c r="U17" i="53"/>
  <c r="AH18" i="53"/>
  <c r="AI18" i="53" s="1"/>
  <c r="AJ18" i="53" s="1"/>
  <c r="AD19" i="53"/>
  <c r="U20" i="53"/>
  <c r="AH21" i="53"/>
  <c r="AI21" i="53" s="1"/>
  <c r="AL21" i="53" s="1"/>
  <c r="AD22" i="53"/>
  <c r="U23" i="53"/>
  <c r="AH24" i="53"/>
  <c r="AI24" i="53" s="1"/>
  <c r="AL24" i="53" s="1"/>
  <c r="AD25" i="53"/>
  <c r="U26" i="53"/>
  <c r="AH27" i="53"/>
  <c r="AI27" i="53" s="1"/>
  <c r="AL27" i="53" s="1"/>
  <c r="AD28" i="53"/>
  <c r="U29" i="53"/>
  <c r="U32" i="53"/>
  <c r="U35" i="53"/>
  <c r="U38" i="53"/>
  <c r="U41" i="53"/>
  <c r="U44" i="53"/>
  <c r="U47" i="53"/>
  <c r="U50" i="53"/>
  <c r="U53" i="53"/>
  <c r="J23" i="67"/>
  <c r="W5" i="53"/>
  <c r="AD8" i="53"/>
  <c r="AN8" i="53" s="1"/>
  <c r="W14" i="53"/>
  <c r="AJ15" i="53"/>
  <c r="AE16" i="53"/>
  <c r="AE19" i="53"/>
  <c r="AE22" i="53"/>
  <c r="AE25" i="53"/>
  <c r="AE28" i="53"/>
  <c r="U12" i="53"/>
  <c r="W17" i="53"/>
  <c r="W20" i="53"/>
  <c r="W23" i="53"/>
  <c r="W26" i="53"/>
  <c r="W29" i="53"/>
  <c r="W32" i="53"/>
  <c r="W35" i="53"/>
  <c r="W38" i="53"/>
  <c r="W41" i="53"/>
  <c r="W44" i="53"/>
  <c r="W47" i="53"/>
  <c r="W50" i="53"/>
  <c r="W53" i="53"/>
  <c r="AD5" i="53"/>
  <c r="AD14" i="53"/>
  <c r="U15" i="53"/>
  <c r="AD9" i="53"/>
  <c r="W12" i="53"/>
  <c r="AE14" i="53"/>
  <c r="AD17" i="53"/>
  <c r="U18" i="53"/>
  <c r="AD20" i="53"/>
  <c r="U21" i="53"/>
  <c r="AD23" i="53"/>
  <c r="U24" i="53"/>
  <c r="AD26" i="53"/>
  <c r="U27" i="53"/>
  <c r="AD29" i="53"/>
  <c r="U30" i="53"/>
  <c r="U33" i="53"/>
  <c r="U36" i="53"/>
  <c r="U39" i="53"/>
  <c r="U42" i="53"/>
  <c r="U45" i="53"/>
  <c r="U48" i="53"/>
  <c r="U51" i="53"/>
  <c r="U54" i="53"/>
  <c r="W6" i="53"/>
  <c r="AE9" i="53"/>
  <c r="U10" i="53"/>
  <c r="W15" i="53"/>
  <c r="AE17" i="53"/>
  <c r="AE20" i="53"/>
  <c r="AE23" i="53"/>
  <c r="AE26" i="53"/>
  <c r="AE29" i="53"/>
  <c r="U13" i="53"/>
  <c r="AJ16" i="53"/>
  <c r="W18" i="53"/>
  <c r="AJ19" i="53"/>
  <c r="W21" i="53"/>
  <c r="W24" i="53"/>
  <c r="W27" i="53"/>
  <c r="W30" i="53"/>
  <c r="W33" i="53"/>
  <c r="W36" i="53"/>
  <c r="W39" i="53"/>
  <c r="W42" i="53"/>
  <c r="W45" i="53"/>
  <c r="W48" i="53"/>
  <c r="W51" i="53"/>
  <c r="W54" i="53"/>
  <c r="W7" i="53"/>
  <c r="W13" i="53"/>
  <c r="U16" i="53"/>
  <c r="AD18" i="53"/>
  <c r="AN18" i="53" s="1"/>
  <c r="U19" i="53"/>
  <c r="AD21" i="53"/>
  <c r="U22" i="53"/>
  <c r="AD24" i="53"/>
  <c r="AN24" i="53" s="1"/>
  <c r="U25" i="53"/>
  <c r="AD27" i="53"/>
  <c r="AN27" i="53" s="1"/>
  <c r="U28" i="53"/>
  <c r="U31" i="53"/>
  <c r="U34" i="53"/>
  <c r="U37" i="53"/>
  <c r="U40" i="53"/>
  <c r="U43" i="53"/>
  <c r="U46" i="53"/>
  <c r="U49" i="53"/>
  <c r="U52" i="53"/>
  <c r="U55" i="53"/>
  <c r="U8" i="53"/>
  <c r="AJ8" i="52"/>
  <c r="AL8" i="52"/>
  <c r="AN5" i="52"/>
  <c r="AJ5" i="52"/>
  <c r="AL5" i="52"/>
  <c r="U8" i="52"/>
  <c r="U11" i="52"/>
  <c r="AH6" i="52"/>
  <c r="AI6" i="52" s="1"/>
  <c r="AJ6" i="52" s="1"/>
  <c r="AD7" i="52"/>
  <c r="AN7" i="52" s="1"/>
  <c r="W16" i="52"/>
  <c r="X16" i="52" s="1"/>
  <c r="W19" i="52"/>
  <c r="X19" i="52" s="1"/>
  <c r="W22" i="52"/>
  <c r="U17" i="52"/>
  <c r="U20" i="52"/>
  <c r="U23" i="52"/>
  <c r="AH7" i="52"/>
  <c r="AI7" i="52" s="1"/>
  <c r="AL7" i="52" s="1"/>
  <c r="AD8" i="52"/>
  <c r="AN8" i="52" s="1"/>
  <c r="W14" i="52"/>
  <c r="X14" i="52" s="1"/>
  <c r="W9" i="52"/>
  <c r="U12" i="52"/>
  <c r="W17" i="52"/>
  <c r="W20" i="52"/>
  <c r="X20" i="52" s="1"/>
  <c r="W23" i="52"/>
  <c r="U15" i="52"/>
  <c r="W12" i="52"/>
  <c r="U18" i="52"/>
  <c r="U21" i="52"/>
  <c r="U24" i="52"/>
  <c r="W18" i="52"/>
  <c r="X18" i="52" s="1"/>
  <c r="W21" i="52"/>
  <c r="X21" i="52" s="1"/>
  <c r="W24" i="52"/>
  <c r="X24" i="52" s="1"/>
  <c r="AN5" i="51"/>
  <c r="AJ8" i="51"/>
  <c r="AL8" i="51"/>
  <c r="AJ16" i="51"/>
  <c r="AL16" i="51"/>
  <c r="AL7" i="51"/>
  <c r="AJ7" i="51"/>
  <c r="AJ13" i="51"/>
  <c r="AL13" i="51"/>
  <c r="AL15" i="51"/>
  <c r="AJ15" i="51"/>
  <c r="AD15" i="51"/>
  <c r="AH9" i="51"/>
  <c r="AI9" i="51" s="1"/>
  <c r="AJ9" i="51" s="1"/>
  <c r="W13" i="51"/>
  <c r="X13" i="51" s="1"/>
  <c r="AE15" i="51"/>
  <c r="U16" i="51"/>
  <c r="U19" i="51"/>
  <c r="U22" i="51"/>
  <c r="AJ14" i="51"/>
  <c r="AH6" i="51"/>
  <c r="AI6" i="51" s="1"/>
  <c r="AL6" i="51" s="1"/>
  <c r="AD7" i="51"/>
  <c r="AD13" i="51"/>
  <c r="W16" i="51"/>
  <c r="X16" i="51" s="1"/>
  <c r="W19" i="51"/>
  <c r="X19" i="51" s="1"/>
  <c r="W22" i="51"/>
  <c r="X22" i="51" s="1"/>
  <c r="U5" i="51"/>
  <c r="W11" i="51"/>
  <c r="X11" i="51" s="1"/>
  <c r="U14" i="51"/>
  <c r="AD16" i="51"/>
  <c r="U17" i="51"/>
  <c r="U20" i="51"/>
  <c r="U23" i="51"/>
  <c r="W14" i="51"/>
  <c r="X14" i="51" s="1"/>
  <c r="AE16" i="51"/>
  <c r="W17" i="51"/>
  <c r="W20" i="51"/>
  <c r="X20" i="51" s="1"/>
  <c r="W23" i="51"/>
  <c r="X23" i="51" s="1"/>
  <c r="AD14" i="51"/>
  <c r="U15" i="51"/>
  <c r="W12" i="51"/>
  <c r="X12" i="51" s="1"/>
  <c r="U18" i="51"/>
  <c r="U21" i="51"/>
  <c r="U24" i="51"/>
  <c r="AL6" i="49"/>
  <c r="AJ6" i="49"/>
  <c r="AL5" i="49"/>
  <c r="AJ5" i="49"/>
  <c r="AD5" i="49"/>
  <c r="U15" i="49"/>
  <c r="W10" i="49"/>
  <c r="W7" i="49"/>
  <c r="W13" i="49"/>
  <c r="U16" i="49"/>
  <c r="U19" i="49"/>
  <c r="U22" i="49"/>
  <c r="U8" i="49"/>
  <c r="A16" i="49" s="1"/>
  <c r="F17" i="67" s="1"/>
  <c r="U11" i="49"/>
  <c r="W8" i="49"/>
  <c r="W11" i="49"/>
  <c r="U14" i="49"/>
  <c r="U17" i="49"/>
  <c r="U20" i="49"/>
  <c r="U23" i="49"/>
  <c r="W14" i="49"/>
  <c r="W9" i="49"/>
  <c r="U12" i="49"/>
  <c r="W17" i="49"/>
  <c r="W20" i="49"/>
  <c r="X20" i="49" s="1"/>
  <c r="AL6" i="47"/>
  <c r="AJ6" i="47"/>
  <c r="AL5" i="47"/>
  <c r="AJ5" i="47"/>
  <c r="AL7" i="47"/>
  <c r="W7" i="47"/>
  <c r="X7" i="47" s="1"/>
  <c r="W13" i="47"/>
  <c r="X13" i="47" s="1"/>
  <c r="U16" i="47"/>
  <c r="U19" i="47"/>
  <c r="U22" i="47"/>
  <c r="U25" i="47"/>
  <c r="U28" i="47"/>
  <c r="U31" i="47"/>
  <c r="U34" i="47"/>
  <c r="U37" i="47"/>
  <c r="U40" i="47"/>
  <c r="U43" i="47"/>
  <c r="U46" i="47"/>
  <c r="U49" i="47"/>
  <c r="U52" i="47"/>
  <c r="U55" i="47"/>
  <c r="U58" i="47"/>
  <c r="U61" i="47"/>
  <c r="U64" i="47"/>
  <c r="U67" i="47"/>
  <c r="U8" i="47"/>
  <c r="U11" i="47"/>
  <c r="AD7" i="47"/>
  <c r="AN7" i="47" s="1"/>
  <c r="W16" i="47"/>
  <c r="X16" i="47" s="1"/>
  <c r="W19" i="47"/>
  <c r="W22" i="47"/>
  <c r="W25" i="47"/>
  <c r="X25" i="47" s="1"/>
  <c r="W28" i="47"/>
  <c r="X28" i="47" s="1"/>
  <c r="W31" i="47"/>
  <c r="X31" i="47" s="1"/>
  <c r="W34" i="47"/>
  <c r="X34" i="47" s="1"/>
  <c r="W37" i="47"/>
  <c r="W40" i="47"/>
  <c r="X40" i="47" s="1"/>
  <c r="W43" i="47"/>
  <c r="X43" i="47" s="1"/>
  <c r="W46" i="47"/>
  <c r="W49" i="47"/>
  <c r="X49" i="47" s="1"/>
  <c r="W52" i="47"/>
  <c r="X52" i="47" s="1"/>
  <c r="W55" i="47"/>
  <c r="X55" i="47" s="1"/>
  <c r="W58" i="47"/>
  <c r="X58" i="47" s="1"/>
  <c r="W61" i="47"/>
  <c r="X61" i="47" s="1"/>
  <c r="W64" i="47"/>
  <c r="X64" i="47" s="1"/>
  <c r="W67" i="47"/>
  <c r="X67" i="47" s="1"/>
  <c r="W8" i="47"/>
  <c r="W11" i="47"/>
  <c r="X11" i="47" s="1"/>
  <c r="U14" i="47"/>
  <c r="W14" i="47"/>
  <c r="X14" i="47" s="1"/>
  <c r="W9" i="47"/>
  <c r="U12" i="47"/>
  <c r="W17" i="47"/>
  <c r="X17" i="47" s="1"/>
  <c r="W20" i="47"/>
  <c r="W23" i="47"/>
  <c r="W26" i="47"/>
  <c r="W29" i="47"/>
  <c r="W32" i="47"/>
  <c r="X32" i="47" s="1"/>
  <c r="W35" i="47"/>
  <c r="W38" i="47"/>
  <c r="X38" i="47" s="1"/>
  <c r="W41" i="47"/>
  <c r="X41" i="47" s="1"/>
  <c r="W44" i="47"/>
  <c r="X44" i="47" s="1"/>
  <c r="W47" i="47"/>
  <c r="X47" i="47" s="1"/>
  <c r="W50" i="47"/>
  <c r="X50" i="47" s="1"/>
  <c r="W53" i="47"/>
  <c r="X53" i="47" s="1"/>
  <c r="W56" i="47"/>
  <c r="W59" i="47"/>
  <c r="W62" i="47"/>
  <c r="X62" i="47" s="1"/>
  <c r="W65" i="47"/>
  <c r="AJ7" i="47"/>
  <c r="U15" i="47"/>
  <c r="AN6" i="47"/>
  <c r="W12" i="47"/>
  <c r="X12" i="47" s="1"/>
  <c r="U18" i="47"/>
  <c r="U21" i="47"/>
  <c r="U24" i="47"/>
  <c r="U27" i="47"/>
  <c r="U30" i="47"/>
  <c r="U33" i="47"/>
  <c r="U36" i="47"/>
  <c r="U39" i="47"/>
  <c r="U42" i="47"/>
  <c r="U45" i="47"/>
  <c r="U48" i="47"/>
  <c r="U51" i="47"/>
  <c r="U54" i="47"/>
  <c r="U57" i="47"/>
  <c r="U60" i="47"/>
  <c r="U63" i="47"/>
  <c r="U66" i="47"/>
  <c r="U10" i="47"/>
  <c r="AL7" i="46"/>
  <c r="AJ7" i="46"/>
  <c r="AL11" i="46"/>
  <c r="AJ11" i="46"/>
  <c r="AL43" i="46"/>
  <c r="AJ43" i="46"/>
  <c r="AL38" i="46"/>
  <c r="AJ38" i="46"/>
  <c r="AL10" i="46"/>
  <c r="AJ10" i="46"/>
  <c r="AL15" i="46"/>
  <c r="AJ15" i="46"/>
  <c r="AL28" i="46"/>
  <c r="AL20" i="46"/>
  <c r="AL40" i="46"/>
  <c r="AJ40" i="46"/>
  <c r="AJ5" i="46"/>
  <c r="AL5" i="46"/>
  <c r="AL25" i="46"/>
  <c r="AL9" i="46"/>
  <c r="AL17" i="46"/>
  <c r="AL35" i="46"/>
  <c r="AL44" i="46"/>
  <c r="AJ44" i="46"/>
  <c r="AL13" i="46"/>
  <c r="AJ13" i="46"/>
  <c r="AJ14" i="46"/>
  <c r="AL14" i="46"/>
  <c r="AL32" i="46"/>
  <c r="AL37" i="46"/>
  <c r="AJ37" i="46"/>
  <c r="AL19" i="46"/>
  <c r="AL29" i="46"/>
  <c r="AL41" i="46"/>
  <c r="AJ41" i="46"/>
  <c r="AN8" i="46"/>
  <c r="AJ9" i="46"/>
  <c r="W16" i="46"/>
  <c r="AJ17" i="46"/>
  <c r="W19" i="46"/>
  <c r="AJ20" i="46"/>
  <c r="W22" i="46"/>
  <c r="AJ23" i="46"/>
  <c r="W25" i="46"/>
  <c r="AJ26" i="46"/>
  <c r="W28" i="46"/>
  <c r="AJ29" i="46"/>
  <c r="W31" i="46"/>
  <c r="AJ32" i="46"/>
  <c r="W34" i="46"/>
  <c r="AJ35" i="46"/>
  <c r="W37" i="46"/>
  <c r="W40" i="46"/>
  <c r="W43" i="46"/>
  <c r="W46" i="46"/>
  <c r="W49" i="46"/>
  <c r="W52" i="46"/>
  <c r="W55" i="46"/>
  <c r="W58" i="46"/>
  <c r="W61" i="46"/>
  <c r="W64" i="46"/>
  <c r="W67" i="46"/>
  <c r="W70" i="46"/>
  <c r="W73" i="46"/>
  <c r="W76" i="46"/>
  <c r="W79" i="46"/>
  <c r="W82" i="46"/>
  <c r="AJ6" i="46"/>
  <c r="U9" i="46"/>
  <c r="AJ12" i="46"/>
  <c r="AD16" i="46"/>
  <c r="U17" i="46"/>
  <c r="AH18" i="46"/>
  <c r="AI18" i="46" s="1"/>
  <c r="AL18" i="46" s="1"/>
  <c r="AD19" i="46"/>
  <c r="U20" i="46"/>
  <c r="AH21" i="46"/>
  <c r="AI21" i="46" s="1"/>
  <c r="AL21" i="46" s="1"/>
  <c r="AD22" i="46"/>
  <c r="U23" i="46"/>
  <c r="AH24" i="46"/>
  <c r="AI24" i="46" s="1"/>
  <c r="AL24" i="46" s="1"/>
  <c r="AD25" i="46"/>
  <c r="U26" i="46"/>
  <c r="AH27" i="46"/>
  <c r="AI27" i="46" s="1"/>
  <c r="AJ27" i="46" s="1"/>
  <c r="AD28" i="46"/>
  <c r="U29" i="46"/>
  <c r="AH30" i="46"/>
  <c r="AI30" i="46" s="1"/>
  <c r="AL30" i="46" s="1"/>
  <c r="AD31" i="46"/>
  <c r="U32" i="46"/>
  <c r="AH33" i="46"/>
  <c r="AI33" i="46" s="1"/>
  <c r="AJ33" i="46" s="1"/>
  <c r="AD34" i="46"/>
  <c r="U35" i="46"/>
  <c r="AH36" i="46"/>
  <c r="AI36" i="46" s="1"/>
  <c r="AJ36" i="46" s="1"/>
  <c r="AD37" i="46"/>
  <c r="U38" i="46"/>
  <c r="AH39" i="46"/>
  <c r="AI39" i="46" s="1"/>
  <c r="AL39" i="46" s="1"/>
  <c r="AD40" i="46"/>
  <c r="U41" i="46"/>
  <c r="AH42" i="46"/>
  <c r="AI42" i="46" s="1"/>
  <c r="AL42" i="46" s="1"/>
  <c r="AD43" i="46"/>
  <c r="U44" i="46"/>
  <c r="U47" i="46"/>
  <c r="U50" i="46"/>
  <c r="U53" i="46"/>
  <c r="U56" i="46"/>
  <c r="U59" i="46"/>
  <c r="U62" i="46"/>
  <c r="U65" i="46"/>
  <c r="U68" i="46"/>
  <c r="U71" i="46"/>
  <c r="U74" i="46"/>
  <c r="U77" i="46"/>
  <c r="U80" i="46"/>
  <c r="W5" i="46"/>
  <c r="AD11" i="46"/>
  <c r="AN11" i="46" s="1"/>
  <c r="W14" i="46"/>
  <c r="AE16" i="46"/>
  <c r="AE19" i="46"/>
  <c r="AE22" i="46"/>
  <c r="AE25" i="46"/>
  <c r="AE28" i="46"/>
  <c r="AE31" i="46"/>
  <c r="AE34" i="46"/>
  <c r="AE37" i="46"/>
  <c r="AE40" i="46"/>
  <c r="AE43" i="46"/>
  <c r="W9" i="46"/>
  <c r="U12" i="46"/>
  <c r="W17" i="46"/>
  <c r="W20" i="46"/>
  <c r="W23" i="46"/>
  <c r="W26" i="46"/>
  <c r="W29" i="46"/>
  <c r="W32" i="46"/>
  <c r="W35" i="46"/>
  <c r="W38" i="46"/>
  <c r="W41" i="46"/>
  <c r="W44" i="46"/>
  <c r="W47" i="46"/>
  <c r="W50" i="46"/>
  <c r="W53" i="46"/>
  <c r="W56" i="46"/>
  <c r="W59" i="46"/>
  <c r="W62" i="46"/>
  <c r="W65" i="46"/>
  <c r="W68" i="46"/>
  <c r="W71" i="46"/>
  <c r="W74" i="46"/>
  <c r="W77" i="46"/>
  <c r="W80" i="46"/>
  <c r="U15" i="46"/>
  <c r="AD9" i="46"/>
  <c r="W12" i="46"/>
  <c r="AD17" i="46"/>
  <c r="U18" i="46"/>
  <c r="AD20" i="46"/>
  <c r="U21" i="46"/>
  <c r="AD23" i="46"/>
  <c r="U24" i="46"/>
  <c r="AD26" i="46"/>
  <c r="U27" i="46"/>
  <c r="AD29" i="46"/>
  <c r="U30" i="46"/>
  <c r="AD32" i="46"/>
  <c r="U33" i="46"/>
  <c r="AD35" i="46"/>
  <c r="U36" i="46"/>
  <c r="AD38" i="46"/>
  <c r="U39" i="46"/>
  <c r="AD41" i="46"/>
  <c r="U42" i="46"/>
  <c r="AD44" i="46"/>
  <c r="U45" i="46"/>
  <c r="U48" i="46"/>
  <c r="U51" i="46"/>
  <c r="U54" i="46"/>
  <c r="U57" i="46"/>
  <c r="U60" i="46"/>
  <c r="U63" i="46"/>
  <c r="U66" i="46"/>
  <c r="U69" i="46"/>
  <c r="U72" i="46"/>
  <c r="U75" i="46"/>
  <c r="U78" i="46"/>
  <c r="U81" i="46"/>
  <c r="W6" i="46"/>
  <c r="AE9" i="46"/>
  <c r="U10" i="46"/>
  <c r="W15" i="46"/>
  <c r="AE17" i="46"/>
  <c r="AE20" i="46"/>
  <c r="AE23" i="46"/>
  <c r="AE26" i="46"/>
  <c r="AE29" i="46"/>
  <c r="AE32" i="46"/>
  <c r="AE35" i="46"/>
  <c r="AE38" i="46"/>
  <c r="AE41" i="46"/>
  <c r="AE44" i="46"/>
  <c r="U7" i="46"/>
  <c r="U13" i="46"/>
  <c r="AJ16" i="46"/>
  <c r="W18" i="46"/>
  <c r="AJ19" i="46"/>
  <c r="W21" i="46"/>
  <c r="AJ22" i="46"/>
  <c r="W24" i="46"/>
  <c r="AJ25" i="46"/>
  <c r="W27" i="46"/>
  <c r="AJ28" i="46"/>
  <c r="W30" i="46"/>
  <c r="AJ31" i="46"/>
  <c r="W33" i="46"/>
  <c r="AJ34" i="46"/>
  <c r="W36" i="46"/>
  <c r="W39" i="46"/>
  <c r="W42" i="46"/>
  <c r="W45" i="46"/>
  <c r="W48" i="46"/>
  <c r="W51" i="46"/>
  <c r="W54" i="46"/>
  <c r="W57" i="46"/>
  <c r="W60" i="46"/>
  <c r="W63" i="46"/>
  <c r="W66" i="46"/>
  <c r="W69" i="46"/>
  <c r="W72" i="46"/>
  <c r="W75" i="46"/>
  <c r="W78" i="46"/>
  <c r="W81" i="46"/>
  <c r="W10" i="46"/>
  <c r="W7" i="46"/>
  <c r="W13" i="46"/>
  <c r="U16" i="46"/>
  <c r="U19" i="46"/>
  <c r="U22" i="46"/>
  <c r="U25" i="46"/>
  <c r="U28" i="46"/>
  <c r="U31" i="46"/>
  <c r="U34" i="46"/>
  <c r="U37" i="46"/>
  <c r="U40" i="46"/>
  <c r="U43" i="46"/>
  <c r="U46" i="46"/>
  <c r="U49" i="46"/>
  <c r="U52" i="46"/>
  <c r="U55" i="46"/>
  <c r="U58" i="46"/>
  <c r="U61" i="46"/>
  <c r="U64" i="46"/>
  <c r="U67" i="46"/>
  <c r="U70" i="46"/>
  <c r="U73" i="46"/>
  <c r="U76" i="46"/>
  <c r="U79" i="46"/>
  <c r="AL10" i="45"/>
  <c r="AJ10" i="45"/>
  <c r="AJ6" i="45"/>
  <c r="AJ5" i="45"/>
  <c r="AJ8" i="45"/>
  <c r="AL15" i="45"/>
  <c r="AJ15" i="45"/>
  <c r="AL7" i="45"/>
  <c r="AJ7" i="45"/>
  <c r="AL18" i="45"/>
  <c r="AJ18" i="45"/>
  <c r="AJ11" i="45"/>
  <c r="AL11" i="45"/>
  <c r="AN12" i="45"/>
  <c r="W7" i="45"/>
  <c r="AL8" i="45"/>
  <c r="AH9" i="45"/>
  <c r="AI9" i="45" s="1"/>
  <c r="AL9" i="45" s="1"/>
  <c r="W13" i="45"/>
  <c r="AE15" i="45"/>
  <c r="AN15" i="45" s="1"/>
  <c r="U16" i="45"/>
  <c r="AL16" i="45"/>
  <c r="AH17" i="45"/>
  <c r="AI17" i="45" s="1"/>
  <c r="AJ17" i="45" s="1"/>
  <c r="AD18" i="45"/>
  <c r="U19" i="45"/>
  <c r="U22" i="45"/>
  <c r="U8" i="45"/>
  <c r="U11" i="45"/>
  <c r="AJ14" i="45"/>
  <c r="AE18" i="45"/>
  <c r="AH12" i="45"/>
  <c r="AI12" i="45" s="1"/>
  <c r="AL12" i="45" s="1"/>
  <c r="W16" i="45"/>
  <c r="W19" i="45"/>
  <c r="W22" i="45"/>
  <c r="U5" i="45"/>
  <c r="W8" i="45"/>
  <c r="W11" i="45"/>
  <c r="U14" i="45"/>
  <c r="U9" i="45"/>
  <c r="AD16" i="45"/>
  <c r="U17" i="45"/>
  <c r="U20" i="45"/>
  <c r="U23" i="45"/>
  <c r="W14" i="45"/>
  <c r="AE16" i="45"/>
  <c r="W9" i="45"/>
  <c r="U12" i="45"/>
  <c r="W17" i="45"/>
  <c r="W20" i="45"/>
  <c r="W23" i="45"/>
  <c r="U15" i="45"/>
  <c r="AD9" i="45"/>
  <c r="AN9" i="45" s="1"/>
  <c r="W12" i="45"/>
  <c r="AJ13" i="45"/>
  <c r="AD17" i="45"/>
  <c r="AN17" i="45" s="1"/>
  <c r="U18" i="45"/>
  <c r="U21" i="45"/>
  <c r="U24" i="45"/>
  <c r="W6" i="45"/>
  <c r="U10" i="45"/>
  <c r="W15" i="45"/>
  <c r="U7" i="45"/>
  <c r="U13" i="45"/>
  <c r="W18" i="45"/>
  <c r="W21" i="45"/>
  <c r="AJ7" i="44"/>
  <c r="AL7" i="44"/>
  <c r="AL12" i="44"/>
  <c r="AJ12" i="44"/>
  <c r="AL6" i="44"/>
  <c r="AJ6" i="44"/>
  <c r="AJ13" i="44"/>
  <c r="AL13" i="44"/>
  <c r="AL11" i="44"/>
  <c r="AJ11" i="44"/>
  <c r="AJ8" i="44"/>
  <c r="U7" i="44"/>
  <c r="AD12" i="44"/>
  <c r="U13" i="44"/>
  <c r="W18" i="44"/>
  <c r="W21" i="44"/>
  <c r="W24" i="44"/>
  <c r="W10" i="44"/>
  <c r="AE12" i="44"/>
  <c r="AJ5" i="44"/>
  <c r="AH9" i="44"/>
  <c r="AI9" i="44" s="1"/>
  <c r="AL9" i="44" s="1"/>
  <c r="W13" i="44"/>
  <c r="U16" i="44"/>
  <c r="U19" i="44"/>
  <c r="U22" i="44"/>
  <c r="U8" i="44"/>
  <c r="AD10" i="44"/>
  <c r="U11" i="44"/>
  <c r="AD7" i="44"/>
  <c r="AN7" i="44" s="1"/>
  <c r="AD13" i="44"/>
  <c r="W16" i="44"/>
  <c r="W19" i="44"/>
  <c r="W22" i="44"/>
  <c r="W11" i="44"/>
  <c r="AE13" i="44"/>
  <c r="U14" i="44"/>
  <c r="U9" i="44"/>
  <c r="U17" i="44"/>
  <c r="U20" i="44"/>
  <c r="U23" i="44"/>
  <c r="AD11" i="44"/>
  <c r="AN11" i="44" s="1"/>
  <c r="W14" i="44"/>
  <c r="W9" i="44"/>
  <c r="U12" i="44"/>
  <c r="W17" i="44"/>
  <c r="W20" i="44"/>
  <c r="W23" i="44"/>
  <c r="U15" i="44"/>
  <c r="W12" i="44"/>
  <c r="U18" i="44"/>
  <c r="U21" i="44"/>
  <c r="AA12" i="43"/>
  <c r="AC12" i="43" s="1"/>
  <c r="AL7" i="43"/>
  <c r="AJ7" i="43"/>
  <c r="AA9" i="43"/>
  <c r="AC9" i="43" s="1"/>
  <c r="Z9" i="43"/>
  <c r="AB9" i="43" s="1"/>
  <c r="AO9" i="43" s="1"/>
  <c r="AA10" i="43"/>
  <c r="AC10" i="43" s="1"/>
  <c r="AL15" i="43"/>
  <c r="AJ15" i="43"/>
  <c r="AL12" i="43"/>
  <c r="AL6" i="43"/>
  <c r="AJ6" i="43"/>
  <c r="AJ11" i="43"/>
  <c r="AL11" i="43"/>
  <c r="AA18" i="43"/>
  <c r="AC18" i="43" s="1"/>
  <c r="Z18" i="43"/>
  <c r="AB18" i="43" s="1"/>
  <c r="AO18" i="43" s="1"/>
  <c r="AA13" i="43"/>
  <c r="AC13" i="43" s="1"/>
  <c r="Z13" i="43"/>
  <c r="AB13" i="43" s="1"/>
  <c r="AO13" i="43" s="1"/>
  <c r="AL8" i="43"/>
  <c r="AJ8" i="43"/>
  <c r="AL10" i="43"/>
  <c r="AN5" i="43"/>
  <c r="AD8" i="43"/>
  <c r="AN8" i="43" s="1"/>
  <c r="U11" i="43"/>
  <c r="U12" i="43"/>
  <c r="AH13" i="43"/>
  <c r="AI13" i="43" s="1"/>
  <c r="AL13" i="43" s="1"/>
  <c r="AH14" i="43"/>
  <c r="AI14" i="43" s="1"/>
  <c r="AL14" i="43" s="1"/>
  <c r="W15" i="43"/>
  <c r="X15" i="43" s="1"/>
  <c r="W16" i="43"/>
  <c r="X16" i="43" s="1"/>
  <c r="AJ9" i="43"/>
  <c r="AJ10" i="43"/>
  <c r="U7" i="43"/>
  <c r="W8" i="43"/>
  <c r="X8" i="43" s="1"/>
  <c r="U23" i="43"/>
  <c r="U24" i="43"/>
  <c r="U6" i="43"/>
  <c r="W7" i="43"/>
  <c r="X7" i="43" s="1"/>
  <c r="AN12" i="43"/>
  <c r="AD15" i="43"/>
  <c r="U21" i="43"/>
  <c r="U22" i="43"/>
  <c r="AE15" i="43"/>
  <c r="U19" i="43"/>
  <c r="U20" i="43"/>
  <c r="W23" i="43"/>
  <c r="X23" i="43" s="1"/>
  <c r="W24" i="43"/>
  <c r="X24" i="43" s="1"/>
  <c r="U17" i="43"/>
  <c r="U18" i="43"/>
  <c r="W21" i="43"/>
  <c r="X21" i="43" s="1"/>
  <c r="W22" i="43"/>
  <c r="X22" i="43" s="1"/>
  <c r="U8" i="43"/>
  <c r="U15" i="43"/>
  <c r="U16" i="43"/>
  <c r="W19" i="43"/>
  <c r="X19" i="43" s="1"/>
  <c r="W20" i="43"/>
  <c r="X20" i="43" s="1"/>
  <c r="U13" i="43"/>
  <c r="U14" i="43"/>
  <c r="W17" i="43"/>
  <c r="X17" i="43" s="1"/>
  <c r="AJ11" i="40"/>
  <c r="AL11" i="40"/>
  <c r="AL8" i="40"/>
  <c r="AL7" i="40"/>
  <c r="AJ7" i="40"/>
  <c r="AL10" i="40"/>
  <c r="AJ10" i="40"/>
  <c r="AJ9" i="40"/>
  <c r="AL9" i="40"/>
  <c r="AJ5" i="40"/>
  <c r="AL5" i="40"/>
  <c r="AN6" i="40"/>
  <c r="U5" i="40"/>
  <c r="W11" i="40"/>
  <c r="U14" i="40"/>
  <c r="U9" i="40"/>
  <c r="U17" i="40"/>
  <c r="U20" i="40"/>
  <c r="U23" i="40"/>
  <c r="AD8" i="40"/>
  <c r="AD11" i="40"/>
  <c r="W14" i="40"/>
  <c r="W9" i="40"/>
  <c r="AE11" i="40"/>
  <c r="U12" i="40"/>
  <c r="W17" i="40"/>
  <c r="W20" i="40"/>
  <c r="W23" i="40"/>
  <c r="AD5" i="40"/>
  <c r="U15" i="40"/>
  <c r="AD9" i="40"/>
  <c r="W12" i="40"/>
  <c r="U18" i="40"/>
  <c r="U21" i="40"/>
  <c r="U24" i="40"/>
  <c r="W6" i="40"/>
  <c r="AE9" i="40"/>
  <c r="U10" i="40"/>
  <c r="W15" i="40"/>
  <c r="U7" i="40"/>
  <c r="AJ8" i="40"/>
  <c r="U13" i="40"/>
  <c r="W18" i="40"/>
  <c r="W21" i="40"/>
  <c r="W24" i="40"/>
  <c r="W10" i="40"/>
  <c r="W13" i="40"/>
  <c r="U16" i="40"/>
  <c r="U19" i="40"/>
  <c r="AL5" i="39"/>
  <c r="AL8" i="39"/>
  <c r="AL7" i="39"/>
  <c r="AJ7" i="39"/>
  <c r="AL9" i="39"/>
  <c r="AJ9" i="39"/>
  <c r="AL6" i="39"/>
  <c r="AJ6" i="39"/>
  <c r="AD9" i="39"/>
  <c r="W12" i="39"/>
  <c r="U18" i="39"/>
  <c r="U21" i="39"/>
  <c r="U24" i="39"/>
  <c r="U27" i="39"/>
  <c r="U30" i="39"/>
  <c r="U33" i="39"/>
  <c r="U36" i="39"/>
  <c r="U39" i="39"/>
  <c r="U42" i="39"/>
  <c r="U45" i="39"/>
  <c r="U48" i="39"/>
  <c r="W6" i="39"/>
  <c r="AE9" i="39"/>
  <c r="U10" i="39"/>
  <c r="W15" i="39"/>
  <c r="H8" i="67"/>
  <c r="U7" i="39"/>
  <c r="AJ8" i="39"/>
  <c r="U13" i="39"/>
  <c r="W18" i="39"/>
  <c r="W21" i="39"/>
  <c r="W24" i="39"/>
  <c r="W27" i="39"/>
  <c r="W30" i="39"/>
  <c r="W33" i="39"/>
  <c r="W36" i="39"/>
  <c r="W39" i="39"/>
  <c r="W42" i="39"/>
  <c r="W45" i="39"/>
  <c r="W48" i="39"/>
  <c r="U15" i="39"/>
  <c r="L21" i="67"/>
  <c r="L22" i="67" s="1"/>
  <c r="AD6" i="39"/>
  <c r="W10" i="39"/>
  <c r="P21" i="67"/>
  <c r="P22" i="67" s="1"/>
  <c r="J21" i="67"/>
  <c r="J22" i="67" s="1"/>
  <c r="W7" i="39"/>
  <c r="W13" i="39"/>
  <c r="U16" i="39"/>
  <c r="U19" i="39"/>
  <c r="U22" i="39"/>
  <c r="U25" i="39"/>
  <c r="U28" i="39"/>
  <c r="U31" i="39"/>
  <c r="U34" i="39"/>
  <c r="U37" i="39"/>
  <c r="U40" i="39"/>
  <c r="U43" i="39"/>
  <c r="U46" i="39"/>
  <c r="U49" i="39"/>
  <c r="U6" i="39"/>
  <c r="U8" i="39"/>
  <c r="U11" i="39"/>
  <c r="W16" i="39"/>
  <c r="W19" i="39"/>
  <c r="W22" i="39"/>
  <c r="W25" i="39"/>
  <c r="W28" i="39"/>
  <c r="W31" i="39"/>
  <c r="W34" i="39"/>
  <c r="W37" i="39"/>
  <c r="W40" i="39"/>
  <c r="W43" i="39"/>
  <c r="W46" i="39"/>
  <c r="W49" i="39"/>
  <c r="U5" i="39"/>
  <c r="W8" i="39"/>
  <c r="W11" i="39"/>
  <c r="U14" i="39"/>
  <c r="U9" i="39"/>
  <c r="U17" i="39"/>
  <c r="U20" i="39"/>
  <c r="U23" i="39"/>
  <c r="U26" i="39"/>
  <c r="U29" i="39"/>
  <c r="U32" i="39"/>
  <c r="U35" i="39"/>
  <c r="U38" i="39"/>
  <c r="U41" i="39"/>
  <c r="U44" i="39"/>
  <c r="U47" i="39"/>
  <c r="U50" i="39"/>
  <c r="W5" i="39"/>
  <c r="W14" i="39"/>
  <c r="W9" i="39"/>
  <c r="U12" i="39"/>
  <c r="W17" i="39"/>
  <c r="W20" i="39"/>
  <c r="W23" i="39"/>
  <c r="W26" i="39"/>
  <c r="W29" i="39"/>
  <c r="W32" i="39"/>
  <c r="W35" i="39"/>
  <c r="W38" i="39"/>
  <c r="W41" i="39"/>
  <c r="W44" i="39"/>
  <c r="W47" i="39"/>
  <c r="AL16" i="66"/>
  <c r="AL19" i="66"/>
  <c r="AL22" i="66"/>
  <c r="AL25" i="66"/>
  <c r="AL28" i="66"/>
  <c r="AL31" i="66"/>
  <c r="AL34" i="66"/>
  <c r="AL18" i="66"/>
  <c r="AJ18" i="66"/>
  <c r="AL17" i="66"/>
  <c r="AJ17" i="66"/>
  <c r="AL20" i="66"/>
  <c r="AJ20" i="66"/>
  <c r="AL23" i="66"/>
  <c r="AJ23" i="66"/>
  <c r="AJ26" i="66"/>
  <c r="AL26" i="66"/>
  <c r="AL29" i="66"/>
  <c r="AJ29" i="66"/>
  <c r="AL32" i="66"/>
  <c r="AJ32" i="66"/>
  <c r="AL41" i="66"/>
  <c r="AJ41" i="66"/>
  <c r="AJ33" i="66"/>
  <c r="AL10" i="66"/>
  <c r="AJ14" i="66"/>
  <c r="AL38" i="66"/>
  <c r="AJ38" i="66"/>
  <c r="AL35" i="66"/>
  <c r="AJ35" i="66"/>
  <c r="AL40" i="66"/>
  <c r="AJ40" i="66"/>
  <c r="AL9" i="66"/>
  <c r="AJ9" i="66"/>
  <c r="AL6" i="66"/>
  <c r="AJ6" i="66"/>
  <c r="AL37" i="66"/>
  <c r="AJ37" i="66"/>
  <c r="AL8" i="66"/>
  <c r="U5" i="66"/>
  <c r="AE7" i="66"/>
  <c r="AN7" i="66" s="1"/>
  <c r="AD10" i="66"/>
  <c r="U11" i="66"/>
  <c r="AE18" i="66"/>
  <c r="AN18" i="66" s="1"/>
  <c r="AE21" i="66"/>
  <c r="AN21" i="66" s="1"/>
  <c r="AE24" i="66"/>
  <c r="AE27" i="66"/>
  <c r="AE30" i="66"/>
  <c r="AE33" i="66"/>
  <c r="AE36" i="66"/>
  <c r="AE39" i="66"/>
  <c r="AN39" i="66" s="1"/>
  <c r="W11" i="66"/>
  <c r="U14" i="66"/>
  <c r="U6" i="66"/>
  <c r="AE8" i="66"/>
  <c r="W14" i="66"/>
  <c r="AE16" i="66"/>
  <c r="AN16" i="66" s="1"/>
  <c r="AE19" i="66"/>
  <c r="AE22" i="66"/>
  <c r="AE25" i="66"/>
  <c r="AE28" i="66"/>
  <c r="AE31" i="66"/>
  <c r="AE34" i="66"/>
  <c r="AE37" i="66"/>
  <c r="AE40" i="66"/>
  <c r="W9" i="66"/>
  <c r="U12" i="66"/>
  <c r="W17" i="66"/>
  <c r="W20" i="66"/>
  <c r="W23" i="66"/>
  <c r="W26" i="66"/>
  <c r="W29" i="66"/>
  <c r="W32" i="66"/>
  <c r="W35" i="66"/>
  <c r="W38" i="66"/>
  <c r="W41" i="66"/>
  <c r="W44" i="66"/>
  <c r="W47" i="66"/>
  <c r="W50" i="66"/>
  <c r="W53" i="66"/>
  <c r="W56" i="66"/>
  <c r="W59" i="66"/>
  <c r="W62" i="66"/>
  <c r="W65" i="66"/>
  <c r="W68" i="66"/>
  <c r="W71" i="66"/>
  <c r="W74" i="66"/>
  <c r="W77" i="66"/>
  <c r="W80" i="66"/>
  <c r="W83" i="66"/>
  <c r="W86" i="66"/>
  <c r="W89" i="66"/>
  <c r="W92" i="66"/>
  <c r="W95" i="66"/>
  <c r="W98" i="66"/>
  <c r="W101" i="66"/>
  <c r="W104" i="66"/>
  <c r="W107" i="66"/>
  <c r="W110" i="66"/>
  <c r="W113" i="66"/>
  <c r="W116" i="66"/>
  <c r="W119" i="66"/>
  <c r="W122" i="66"/>
  <c r="W125" i="66"/>
  <c r="W128" i="66"/>
  <c r="W131" i="66"/>
  <c r="AJ10" i="66"/>
  <c r="AD14" i="66"/>
  <c r="U15" i="66"/>
  <c r="U7" i="66"/>
  <c r="AD9" i="66"/>
  <c r="W12" i="66"/>
  <c r="AE14" i="66"/>
  <c r="AD17" i="66"/>
  <c r="U18" i="66"/>
  <c r="AD20" i="66"/>
  <c r="U21" i="66"/>
  <c r="AD23" i="66"/>
  <c r="U24" i="66"/>
  <c r="AD26" i="66"/>
  <c r="U27" i="66"/>
  <c r="AD29" i="66"/>
  <c r="U30" i="66"/>
  <c r="AD32" i="66"/>
  <c r="U33" i="66"/>
  <c r="AD35" i="66"/>
  <c r="U36" i="66"/>
  <c r="AD38" i="66"/>
  <c r="U39" i="66"/>
  <c r="AD41" i="66"/>
  <c r="U42" i="66"/>
  <c r="U45" i="66"/>
  <c r="U48" i="66"/>
  <c r="U51" i="66"/>
  <c r="U54" i="66"/>
  <c r="U57" i="66"/>
  <c r="U60" i="66"/>
  <c r="U63" i="66"/>
  <c r="U66" i="66"/>
  <c r="U69" i="66"/>
  <c r="U72" i="66"/>
  <c r="U75" i="66"/>
  <c r="U78" i="66"/>
  <c r="U81" i="66"/>
  <c r="U84" i="66"/>
  <c r="U87" i="66"/>
  <c r="U90" i="66"/>
  <c r="U93" i="66"/>
  <c r="U96" i="66"/>
  <c r="U99" i="66"/>
  <c r="U102" i="66"/>
  <c r="U105" i="66"/>
  <c r="U108" i="66"/>
  <c r="U111" i="66"/>
  <c r="U114" i="66"/>
  <c r="U117" i="66"/>
  <c r="U120" i="66"/>
  <c r="U123" i="66"/>
  <c r="U126" i="66"/>
  <c r="U129" i="66"/>
  <c r="AD6" i="66"/>
  <c r="AE9" i="66"/>
  <c r="U10" i="66"/>
  <c r="W15" i="66"/>
  <c r="AE17" i="66"/>
  <c r="AE20" i="66"/>
  <c r="AE23" i="66"/>
  <c r="AE26" i="66"/>
  <c r="AE29" i="66"/>
  <c r="AE32" i="66"/>
  <c r="AE35" i="66"/>
  <c r="AE38" i="66"/>
  <c r="AE41" i="66"/>
  <c r="AJ8" i="66"/>
  <c r="U13" i="66"/>
  <c r="AJ16" i="66"/>
  <c r="W18" i="66"/>
  <c r="AJ19" i="66"/>
  <c r="W21" i="66"/>
  <c r="AJ22" i="66"/>
  <c r="W24" i="66"/>
  <c r="AJ25" i="66"/>
  <c r="W27" i="66"/>
  <c r="AJ28" i="66"/>
  <c r="W30" i="66"/>
  <c r="AJ31" i="66"/>
  <c r="W33" i="66"/>
  <c r="AJ34" i="66"/>
  <c r="W36" i="66"/>
  <c r="W39" i="66"/>
  <c r="W42" i="66"/>
  <c r="W45" i="66"/>
  <c r="W48" i="66"/>
  <c r="W51" i="66"/>
  <c r="W54" i="66"/>
  <c r="W57" i="66"/>
  <c r="W60" i="66"/>
  <c r="W63" i="66"/>
  <c r="W66" i="66"/>
  <c r="W69" i="66"/>
  <c r="W72" i="66"/>
  <c r="W75" i="66"/>
  <c r="W78" i="66"/>
  <c r="W81" i="66"/>
  <c r="W84" i="66"/>
  <c r="W87" i="66"/>
  <c r="W90" i="66"/>
  <c r="W93" i="66"/>
  <c r="W96" i="66"/>
  <c r="W99" i="66"/>
  <c r="W102" i="66"/>
  <c r="W105" i="66"/>
  <c r="W108" i="66"/>
  <c r="W111" i="66"/>
  <c r="W114" i="66"/>
  <c r="W117" i="66"/>
  <c r="W120" i="66"/>
  <c r="W123" i="66"/>
  <c r="W126" i="66"/>
  <c r="W129" i="66"/>
  <c r="U8" i="66"/>
  <c r="W13" i="66"/>
  <c r="U16" i="66"/>
  <c r="U19" i="66"/>
  <c r="U22" i="66"/>
  <c r="U25" i="66"/>
  <c r="U28" i="66"/>
  <c r="U31" i="66"/>
  <c r="U34" i="66"/>
  <c r="U37" i="66"/>
  <c r="U40" i="66"/>
  <c r="U43" i="66"/>
  <c r="U46" i="66"/>
  <c r="U49" i="66"/>
  <c r="U52" i="66"/>
  <c r="U55" i="66"/>
  <c r="U58" i="66"/>
  <c r="U61" i="66"/>
  <c r="U64" i="66"/>
  <c r="U67" i="66"/>
  <c r="U70" i="66"/>
  <c r="U73" i="66"/>
  <c r="U76" i="66"/>
  <c r="U79" i="66"/>
  <c r="U82" i="66"/>
  <c r="U85" i="66"/>
  <c r="U88" i="66"/>
  <c r="U91" i="66"/>
  <c r="U94" i="66"/>
  <c r="U97" i="66"/>
  <c r="U100" i="66"/>
  <c r="U103" i="66"/>
  <c r="U106" i="66"/>
  <c r="U109" i="66"/>
  <c r="U112" i="66"/>
  <c r="U115" i="66"/>
  <c r="U118" i="66"/>
  <c r="U121" i="66"/>
  <c r="U124" i="66"/>
  <c r="U127" i="66"/>
  <c r="AJ5" i="38"/>
  <c r="AL5" i="38"/>
  <c r="AN6" i="38"/>
  <c r="AH6" i="38"/>
  <c r="AI6" i="38" s="1"/>
  <c r="AL6" i="38" s="1"/>
  <c r="W16" i="38"/>
  <c r="W19" i="38"/>
  <c r="W22" i="38"/>
  <c r="W8" i="38"/>
  <c r="W11" i="38"/>
  <c r="U14" i="38"/>
  <c r="U17" i="38"/>
  <c r="U20" i="38"/>
  <c r="U23" i="38"/>
  <c r="L51" i="68"/>
  <c r="W14" i="38"/>
  <c r="W9" i="38"/>
  <c r="U12" i="38"/>
  <c r="W17" i="38"/>
  <c r="W20" i="38"/>
  <c r="W23" i="38"/>
  <c r="U15" i="38"/>
  <c r="C51" i="2"/>
  <c r="W12" i="38"/>
  <c r="U18" i="38"/>
  <c r="U21" i="38"/>
  <c r="U24" i="38"/>
  <c r="W6" i="38"/>
  <c r="U10" i="38"/>
  <c r="W15" i="38"/>
  <c r="K51" i="68"/>
  <c r="U13" i="38"/>
  <c r="W18" i="38"/>
  <c r="W21" i="38"/>
  <c r="W24" i="38"/>
  <c r="W10" i="38"/>
  <c r="W7" i="38"/>
  <c r="W13" i="38"/>
  <c r="U16" i="38"/>
  <c r="U19" i="38"/>
  <c r="AL5" i="37"/>
  <c r="AJ5" i="37"/>
  <c r="U8" i="37"/>
  <c r="U11" i="37"/>
  <c r="W16" i="37"/>
  <c r="W19" i="37"/>
  <c r="W22" i="37"/>
  <c r="W8" i="37"/>
  <c r="W11" i="37"/>
  <c r="U14" i="37"/>
  <c r="U17" i="37"/>
  <c r="U20" i="37"/>
  <c r="U23" i="37"/>
  <c r="W5" i="37"/>
  <c r="W14" i="37"/>
  <c r="W9" i="37"/>
  <c r="U12" i="37"/>
  <c r="W17" i="37"/>
  <c r="W20" i="37"/>
  <c r="W23" i="37"/>
  <c r="U15" i="37"/>
  <c r="W12" i="37"/>
  <c r="U18" i="37"/>
  <c r="U21" i="37"/>
  <c r="U24" i="37"/>
  <c r="W6" i="37"/>
  <c r="U10" i="37"/>
  <c r="W15" i="37"/>
  <c r="U7" i="37"/>
  <c r="U13" i="37"/>
  <c r="W18" i="37"/>
  <c r="W21" i="37"/>
  <c r="AL7" i="35"/>
  <c r="AJ7" i="35"/>
  <c r="AL6" i="35"/>
  <c r="AJ6" i="35"/>
  <c r="AL5" i="35"/>
  <c r="AJ5" i="35"/>
  <c r="AN6" i="35"/>
  <c r="W12" i="35"/>
  <c r="U18" i="35"/>
  <c r="U21" i="35"/>
  <c r="U24" i="35"/>
  <c r="U15" i="35"/>
  <c r="W6" i="35"/>
  <c r="U10" i="35"/>
  <c r="W15" i="35"/>
  <c r="U7" i="35"/>
  <c r="U13" i="35"/>
  <c r="W18" i="35"/>
  <c r="W21" i="35"/>
  <c r="W24" i="35"/>
  <c r="H46" i="68"/>
  <c r="W10" i="35"/>
  <c r="W7" i="35"/>
  <c r="W13" i="35"/>
  <c r="U16" i="35"/>
  <c r="U19" i="35"/>
  <c r="U22" i="35"/>
  <c r="U8" i="35"/>
  <c r="U11" i="35"/>
  <c r="W16" i="35"/>
  <c r="W19" i="35"/>
  <c r="W22" i="35"/>
  <c r="U5" i="35"/>
  <c r="A16" i="35" s="1"/>
  <c r="W8" i="35"/>
  <c r="W11" i="35"/>
  <c r="U14" i="35"/>
  <c r="U9" i="35"/>
  <c r="U17" i="35"/>
  <c r="U20" i="35"/>
  <c r="U23" i="35"/>
  <c r="W5" i="35"/>
  <c r="W14" i="35"/>
  <c r="W9" i="35"/>
  <c r="U12" i="35"/>
  <c r="W17" i="35"/>
  <c r="W20" i="35"/>
  <c r="AN6" i="33"/>
  <c r="AJ5" i="33"/>
  <c r="AL5" i="33"/>
  <c r="U8" i="33"/>
  <c r="U11" i="33"/>
  <c r="AH6" i="33"/>
  <c r="AI6" i="33" s="1"/>
  <c r="AL6" i="33" s="1"/>
  <c r="W16" i="33"/>
  <c r="W19" i="33"/>
  <c r="W22" i="33"/>
  <c r="W8" i="33"/>
  <c r="W11" i="33"/>
  <c r="U14" i="33"/>
  <c r="U17" i="33"/>
  <c r="U20" i="33"/>
  <c r="U23" i="33"/>
  <c r="W14" i="33"/>
  <c r="W9" i="33"/>
  <c r="U12" i="33"/>
  <c r="W17" i="33"/>
  <c r="W20" i="33"/>
  <c r="W23" i="33"/>
  <c r="U15" i="33"/>
  <c r="W12" i="33"/>
  <c r="U18" i="33"/>
  <c r="U21" i="33"/>
  <c r="U24" i="33"/>
  <c r="W6" i="33"/>
  <c r="U10" i="33"/>
  <c r="W15" i="33"/>
  <c r="U13" i="33"/>
  <c r="W18" i="33"/>
  <c r="W21" i="33"/>
  <c r="W24" i="33"/>
  <c r="AJ7" i="32"/>
  <c r="AL7" i="32"/>
  <c r="AL13" i="32"/>
  <c r="AJ13" i="32"/>
  <c r="AJ24" i="32"/>
  <c r="AL24" i="32"/>
  <c r="AL44" i="32"/>
  <c r="AJ44" i="32"/>
  <c r="AL43" i="32"/>
  <c r="AJ43" i="32"/>
  <c r="AJ33" i="32"/>
  <c r="AL33" i="32"/>
  <c r="AJ18" i="32"/>
  <c r="AL18" i="32"/>
  <c r="AL23" i="32"/>
  <c r="AJ23" i="32"/>
  <c r="AL32" i="32"/>
  <c r="AJ32" i="32"/>
  <c r="AJ36" i="32"/>
  <c r="AL36" i="32"/>
  <c r="AJ10" i="32"/>
  <c r="AL10" i="32"/>
  <c r="AL17" i="32"/>
  <c r="AJ17" i="32"/>
  <c r="AJ27" i="32"/>
  <c r="AL27" i="32"/>
  <c r="AJ39" i="32"/>
  <c r="AL39" i="32"/>
  <c r="AL6" i="32"/>
  <c r="AJ42" i="32"/>
  <c r="AL42" i="32"/>
  <c r="AJ21" i="32"/>
  <c r="AL21" i="32"/>
  <c r="AL38" i="32"/>
  <c r="AJ38" i="32"/>
  <c r="AL16" i="32"/>
  <c r="AJ16" i="32"/>
  <c r="AJ30" i="32"/>
  <c r="AL30" i="32"/>
  <c r="AL37" i="32"/>
  <c r="AL41" i="32"/>
  <c r="AJ41" i="32"/>
  <c r="AL11" i="32"/>
  <c r="AH77" i="32"/>
  <c r="AI77" i="32" s="1"/>
  <c r="AJ77" i="32" s="1"/>
  <c r="AE77" i="32"/>
  <c r="AD77" i="32"/>
  <c r="AH67" i="32"/>
  <c r="AI67" i="32" s="1"/>
  <c r="AL67" i="32" s="1"/>
  <c r="AE67" i="32"/>
  <c r="AD67" i="32"/>
  <c r="U13" i="32"/>
  <c r="AJ19" i="32"/>
  <c r="W33" i="32"/>
  <c r="AJ34" i="32"/>
  <c r="W36" i="32"/>
  <c r="W39" i="32"/>
  <c r="W42" i="32"/>
  <c r="W85" i="32"/>
  <c r="W106" i="32"/>
  <c r="W142" i="32"/>
  <c r="W7" i="32"/>
  <c r="W10" i="32"/>
  <c r="AJ11" i="32"/>
  <c r="AH14" i="32"/>
  <c r="AI14" i="32" s="1"/>
  <c r="AL14" i="32" s="1"/>
  <c r="AE54" i="32"/>
  <c r="AD54" i="32"/>
  <c r="AH54" i="32"/>
  <c r="AI54" i="32" s="1"/>
  <c r="AL54" i="32" s="1"/>
  <c r="W55" i="32"/>
  <c r="AE60" i="32"/>
  <c r="AD60" i="32"/>
  <c r="AH60" i="32"/>
  <c r="AI60" i="32" s="1"/>
  <c r="AL60" i="32" s="1"/>
  <c r="W61" i="32"/>
  <c r="AE66" i="32"/>
  <c r="AD66" i="32"/>
  <c r="AH66" i="32"/>
  <c r="AI66" i="32" s="1"/>
  <c r="AL66" i="32" s="1"/>
  <c r="W67" i="32"/>
  <c r="AE72" i="32"/>
  <c r="AD72" i="32"/>
  <c r="AH72" i="32"/>
  <c r="AI72" i="32" s="1"/>
  <c r="AJ72" i="32" s="1"/>
  <c r="W73" i="32"/>
  <c r="AH76" i="32"/>
  <c r="AI76" i="32" s="1"/>
  <c r="AL76" i="32" s="1"/>
  <c r="AE76" i="32"/>
  <c r="AD76" i="32"/>
  <c r="W82" i="32"/>
  <c r="W91" i="32"/>
  <c r="W127" i="32"/>
  <c r="W163" i="32"/>
  <c r="W13" i="32"/>
  <c r="U16" i="32"/>
  <c r="U19" i="32"/>
  <c r="U22" i="32"/>
  <c r="U25" i="32"/>
  <c r="U28" i="32"/>
  <c r="U31" i="32"/>
  <c r="U34" i="32"/>
  <c r="U37" i="32"/>
  <c r="U40" i="32"/>
  <c r="U43" i="32"/>
  <c r="W79" i="32"/>
  <c r="W112" i="32"/>
  <c r="W148" i="32"/>
  <c r="AD7" i="32"/>
  <c r="AD10" i="32"/>
  <c r="U11" i="32"/>
  <c r="AE18" i="32"/>
  <c r="AE21" i="32"/>
  <c r="AE24" i="32"/>
  <c r="AE27" i="32"/>
  <c r="AE30" i="32"/>
  <c r="AE33" i="32"/>
  <c r="AN33" i="32" s="1"/>
  <c r="AE36" i="32"/>
  <c r="AE39" i="32"/>
  <c r="AE42" i="32"/>
  <c r="AH53" i="32"/>
  <c r="AI53" i="32" s="1"/>
  <c r="AL53" i="32" s="1"/>
  <c r="AE53" i="32"/>
  <c r="AD53" i="32"/>
  <c r="W54" i="32"/>
  <c r="AH59" i="32"/>
  <c r="AI59" i="32" s="1"/>
  <c r="AL59" i="32" s="1"/>
  <c r="AE59" i="32"/>
  <c r="AD59" i="32"/>
  <c r="W60" i="32"/>
  <c r="AH65" i="32"/>
  <c r="AI65" i="32" s="1"/>
  <c r="AL65" i="32" s="1"/>
  <c r="AE65" i="32"/>
  <c r="AD65" i="32"/>
  <c r="W66" i="32"/>
  <c r="AH71" i="32"/>
  <c r="AI71" i="32" s="1"/>
  <c r="AL71" i="32" s="1"/>
  <c r="AE71" i="32"/>
  <c r="AD71" i="32"/>
  <c r="W72" i="32"/>
  <c r="W76" i="32"/>
  <c r="AE84" i="32"/>
  <c r="AD84" i="32"/>
  <c r="AH84" i="32"/>
  <c r="AI84" i="32" s="1"/>
  <c r="AL84" i="32" s="1"/>
  <c r="AL85" i="32"/>
  <c r="W97" i="32"/>
  <c r="W133" i="32"/>
  <c r="W169" i="32"/>
  <c r="AE10" i="32"/>
  <c r="AD13" i="32"/>
  <c r="W25" i="32"/>
  <c r="W28" i="32"/>
  <c r="W31" i="32"/>
  <c r="W34" i="32"/>
  <c r="W37" i="32"/>
  <c r="W40" i="32"/>
  <c r="W43" i="32"/>
  <c r="AH52" i="32"/>
  <c r="AI52" i="32" s="1"/>
  <c r="AJ52" i="32" s="1"/>
  <c r="AD52" i="32"/>
  <c r="AE81" i="32"/>
  <c r="AD81" i="32"/>
  <c r="AH81" i="32"/>
  <c r="AI81" i="32" s="1"/>
  <c r="AL81" i="32" s="1"/>
  <c r="AL82" i="32"/>
  <c r="AJ82" i="32"/>
  <c r="W118" i="32"/>
  <c r="W154" i="32"/>
  <c r="U7" i="32"/>
  <c r="U10" i="32"/>
  <c r="AJ6" i="32"/>
  <c r="W11" i="32"/>
  <c r="AE13" i="32"/>
  <c r="U14" i="32"/>
  <c r="AE51" i="32"/>
  <c r="AD51" i="32"/>
  <c r="AH51" i="32"/>
  <c r="AI51" i="32" s="1"/>
  <c r="AJ51" i="32" s="1"/>
  <c r="W53" i="32"/>
  <c r="AH58" i="32"/>
  <c r="AI58" i="32" s="1"/>
  <c r="AJ58" i="32" s="1"/>
  <c r="AE58" i="32"/>
  <c r="AD58" i="32"/>
  <c r="W59" i="32"/>
  <c r="AH64" i="32"/>
  <c r="AI64" i="32" s="1"/>
  <c r="AJ64" i="32" s="1"/>
  <c r="AE64" i="32"/>
  <c r="AD64" i="32"/>
  <c r="W65" i="32"/>
  <c r="AH70" i="32"/>
  <c r="AI70" i="32" s="1"/>
  <c r="AJ70" i="32" s="1"/>
  <c r="AE70" i="32"/>
  <c r="AD70" i="32"/>
  <c r="W71" i="32"/>
  <c r="AE75" i="32"/>
  <c r="AD75" i="32"/>
  <c r="AH75" i="32"/>
  <c r="AI75" i="32" s="1"/>
  <c r="AL75" i="32" s="1"/>
  <c r="AE78" i="32"/>
  <c r="AD78" i="32"/>
  <c r="AH78" i="32"/>
  <c r="AI78" i="32" s="1"/>
  <c r="AL78" i="32" s="1"/>
  <c r="AL79" i="32"/>
  <c r="AJ79" i="32"/>
  <c r="W103" i="32"/>
  <c r="W139" i="32"/>
  <c r="AH73" i="32"/>
  <c r="AI73" i="32" s="1"/>
  <c r="AL73" i="32" s="1"/>
  <c r="AE73" i="32"/>
  <c r="AD73" i="32"/>
  <c r="W5" i="32"/>
  <c r="U9" i="32"/>
  <c r="U17" i="32"/>
  <c r="U20" i="32"/>
  <c r="U23" i="32"/>
  <c r="U26" i="32"/>
  <c r="U29" i="32"/>
  <c r="U32" i="32"/>
  <c r="U35" i="32"/>
  <c r="U38" i="32"/>
  <c r="U41" i="32"/>
  <c r="U44" i="32"/>
  <c r="W52" i="32"/>
  <c r="W88" i="32"/>
  <c r="W124" i="32"/>
  <c r="W160" i="32"/>
  <c r="AD11" i="32"/>
  <c r="W14" i="32"/>
  <c r="AH50" i="32"/>
  <c r="AI50" i="32" s="1"/>
  <c r="AL50" i="32" s="1"/>
  <c r="AE50" i="32"/>
  <c r="AD50" i="32"/>
  <c r="W51" i="32"/>
  <c r="AE57" i="32"/>
  <c r="AD57" i="32"/>
  <c r="AH57" i="32"/>
  <c r="AI57" i="32" s="1"/>
  <c r="AJ57" i="32" s="1"/>
  <c r="W58" i="32"/>
  <c r="AE63" i="32"/>
  <c r="AD63" i="32"/>
  <c r="AH63" i="32"/>
  <c r="AI63" i="32" s="1"/>
  <c r="AJ63" i="32" s="1"/>
  <c r="W64" i="32"/>
  <c r="AE69" i="32"/>
  <c r="AD69" i="32"/>
  <c r="AH69" i="32"/>
  <c r="AI69" i="32" s="1"/>
  <c r="AL69" i="32" s="1"/>
  <c r="W70" i="32"/>
  <c r="W75" i="32"/>
  <c r="AH86" i="32"/>
  <c r="AI86" i="32" s="1"/>
  <c r="AJ86" i="32" s="1"/>
  <c r="AE86" i="32"/>
  <c r="AD86" i="32"/>
  <c r="W109" i="32"/>
  <c r="W145" i="32"/>
  <c r="U6" i="32"/>
  <c r="W9" i="32"/>
  <c r="U12" i="32"/>
  <c r="W17" i="32"/>
  <c r="W20" i="32"/>
  <c r="W23" i="32"/>
  <c r="W26" i="32"/>
  <c r="W29" i="32"/>
  <c r="W32" i="32"/>
  <c r="W35" i="32"/>
  <c r="W38" i="32"/>
  <c r="W41" i="32"/>
  <c r="W44" i="32"/>
  <c r="AD45" i="32"/>
  <c r="AH45" i="32"/>
  <c r="AI45" i="32" s="1"/>
  <c r="AJ45" i="32" s="1"/>
  <c r="AH46" i="32"/>
  <c r="AI46" i="32" s="1"/>
  <c r="AJ46" i="32" s="1"/>
  <c r="AD46" i="32"/>
  <c r="AN46" i="32" s="1"/>
  <c r="AH47" i="32"/>
  <c r="AI47" i="32" s="1"/>
  <c r="AJ47" i="32" s="1"/>
  <c r="AD47" i="32"/>
  <c r="AN47" i="32" s="1"/>
  <c r="AD48" i="32"/>
  <c r="AN48" i="32" s="1"/>
  <c r="AH48" i="32"/>
  <c r="AI48" i="32" s="1"/>
  <c r="AJ48" i="32" s="1"/>
  <c r="AH49" i="32"/>
  <c r="AI49" i="32" s="1"/>
  <c r="AL49" i="32" s="1"/>
  <c r="AD49" i="32"/>
  <c r="AN49" i="32" s="1"/>
  <c r="AE52" i="32"/>
  <c r="AH83" i="32"/>
  <c r="AI83" i="32" s="1"/>
  <c r="AL83" i="32" s="1"/>
  <c r="AE83" i="32"/>
  <c r="AD83" i="32"/>
  <c r="W94" i="32"/>
  <c r="W130" i="32"/>
  <c r="AH55" i="32"/>
  <c r="AI55" i="32" s="1"/>
  <c r="AL55" i="32" s="1"/>
  <c r="AE55" i="32"/>
  <c r="AD55" i="32"/>
  <c r="AH61" i="32"/>
  <c r="AI61" i="32" s="1"/>
  <c r="AL61" i="32" s="1"/>
  <c r="AE61" i="32"/>
  <c r="AD61" i="32"/>
  <c r="U172" i="32"/>
  <c r="U169" i="32"/>
  <c r="U166" i="32"/>
  <c r="U163" i="32"/>
  <c r="U160" i="32"/>
  <c r="U157" i="32"/>
  <c r="U154" i="32"/>
  <c r="U151" i="32"/>
  <c r="U148" i="32"/>
  <c r="U145" i="32"/>
  <c r="U142" i="32"/>
  <c r="U139" i="32"/>
  <c r="U136" i="32"/>
  <c r="U133" i="32"/>
  <c r="U130" i="32"/>
  <c r="U127" i="32"/>
  <c r="U124" i="32"/>
  <c r="U121" i="32"/>
  <c r="U118" i="32"/>
  <c r="U115" i="32"/>
  <c r="U112" i="32"/>
  <c r="U109" i="32"/>
  <c r="U106" i="32"/>
  <c r="U103" i="32"/>
  <c r="U100" i="32"/>
  <c r="U97" i="32"/>
  <c r="U94" i="32"/>
  <c r="U91" i="32"/>
  <c r="U88" i="32"/>
  <c r="U85" i="32"/>
  <c r="U82" i="32"/>
  <c r="U79" i="32"/>
  <c r="U76" i="32"/>
  <c r="U73" i="32"/>
  <c r="U70" i="32"/>
  <c r="U67" i="32"/>
  <c r="U64" i="32"/>
  <c r="U61" i="32"/>
  <c r="U58" i="32"/>
  <c r="U55" i="32"/>
  <c r="U52" i="32"/>
  <c r="U49" i="32"/>
  <c r="U46" i="32"/>
  <c r="W171" i="32"/>
  <c r="W168" i="32"/>
  <c r="W165" i="32"/>
  <c r="W162" i="32"/>
  <c r="W159" i="32"/>
  <c r="W156" i="32"/>
  <c r="W153" i="32"/>
  <c r="W150" i="32"/>
  <c r="W147" i="32"/>
  <c r="W144" i="32"/>
  <c r="W141" i="32"/>
  <c r="W138" i="32"/>
  <c r="W135" i="32"/>
  <c r="W132" i="32"/>
  <c r="W129" i="32"/>
  <c r="W126" i="32"/>
  <c r="W123" i="32"/>
  <c r="W120" i="32"/>
  <c r="W117" i="32"/>
  <c r="W114" i="32"/>
  <c r="W111" i="32"/>
  <c r="W108" i="32"/>
  <c r="W105" i="32"/>
  <c r="W102" i="32"/>
  <c r="W99" i="32"/>
  <c r="W96" i="32"/>
  <c r="W93" i="32"/>
  <c r="W90" i="32"/>
  <c r="W87" i="32"/>
  <c r="W84" i="32"/>
  <c r="W81" i="32"/>
  <c r="W78" i="32"/>
  <c r="U171" i="32"/>
  <c r="U168" i="32"/>
  <c r="U165" i="32"/>
  <c r="U162" i="32"/>
  <c r="U159" i="32"/>
  <c r="U156" i="32"/>
  <c r="U153" i="32"/>
  <c r="U150" i="32"/>
  <c r="U147" i="32"/>
  <c r="U144" i="32"/>
  <c r="U141" i="32"/>
  <c r="U138" i="32"/>
  <c r="U135" i="32"/>
  <c r="U132" i="32"/>
  <c r="U129" i="32"/>
  <c r="U126" i="32"/>
  <c r="U123" i="32"/>
  <c r="U120" i="32"/>
  <c r="U117" i="32"/>
  <c r="U114" i="32"/>
  <c r="U111" i="32"/>
  <c r="U108" i="32"/>
  <c r="U105" i="32"/>
  <c r="U102" i="32"/>
  <c r="U99" i="32"/>
  <c r="U96" i="32"/>
  <c r="U93" i="32"/>
  <c r="U90" i="32"/>
  <c r="U87" i="32"/>
  <c r="U84" i="32"/>
  <c r="U81" i="32"/>
  <c r="U78" i="32"/>
  <c r="U75" i="32"/>
  <c r="U72" i="32"/>
  <c r="U69" i="32"/>
  <c r="U66" i="32"/>
  <c r="U63" i="32"/>
  <c r="U60" i="32"/>
  <c r="U57" i="32"/>
  <c r="U54" i="32"/>
  <c r="U51" i="32"/>
  <c r="U48" i="32"/>
  <c r="U45" i="32"/>
  <c r="W170" i="32"/>
  <c r="W167" i="32"/>
  <c r="W164" i="32"/>
  <c r="W161" i="32"/>
  <c r="W158" i="32"/>
  <c r="W155" i="32"/>
  <c r="W152" i="32"/>
  <c r="W149" i="32"/>
  <c r="W146" i="32"/>
  <c r="W143" i="32"/>
  <c r="W140" i="32"/>
  <c r="W137" i="32"/>
  <c r="W134" i="32"/>
  <c r="W131" i="32"/>
  <c r="W128" i="32"/>
  <c r="W125" i="32"/>
  <c r="W122" i="32"/>
  <c r="W119" i="32"/>
  <c r="W116" i="32"/>
  <c r="W113" i="32"/>
  <c r="W110" i="32"/>
  <c r="W107" i="32"/>
  <c r="W104" i="32"/>
  <c r="W101" i="32"/>
  <c r="W98" i="32"/>
  <c r="W95" i="32"/>
  <c r="W92" i="32"/>
  <c r="W89" i="32"/>
  <c r="W86" i="32"/>
  <c r="W83" i="32"/>
  <c r="W80" i="32"/>
  <c r="W77" i="32"/>
  <c r="W74" i="32"/>
  <c r="U170" i="32"/>
  <c r="U167" i="32"/>
  <c r="U164" i="32"/>
  <c r="U161" i="32"/>
  <c r="U158" i="32"/>
  <c r="U155" i="32"/>
  <c r="U152" i="32"/>
  <c r="U149" i="32"/>
  <c r="U146" i="32"/>
  <c r="U143" i="32"/>
  <c r="U140" i="32"/>
  <c r="U137" i="32"/>
  <c r="U134" i="32"/>
  <c r="U131" i="32"/>
  <c r="U128" i="32"/>
  <c r="U125" i="32"/>
  <c r="U122" i="32"/>
  <c r="U119" i="32"/>
  <c r="U116" i="32"/>
  <c r="U113" i="32"/>
  <c r="U110" i="32"/>
  <c r="U107" i="32"/>
  <c r="U104" i="32"/>
  <c r="U101" i="32"/>
  <c r="U98" i="32"/>
  <c r="U95" i="32"/>
  <c r="U92" i="32"/>
  <c r="U89" i="32"/>
  <c r="U86" i="32"/>
  <c r="U83" i="32"/>
  <c r="U80" i="32"/>
  <c r="U77" i="32"/>
  <c r="U74" i="32"/>
  <c r="U71" i="32"/>
  <c r="U68" i="32"/>
  <c r="U65" i="32"/>
  <c r="U62" i="32"/>
  <c r="U59" i="32"/>
  <c r="U56" i="32"/>
  <c r="U53" i="32"/>
  <c r="U50" i="32"/>
  <c r="U47" i="32"/>
  <c r="U15" i="32"/>
  <c r="W50" i="32"/>
  <c r="AH56" i="32"/>
  <c r="AI56" i="32" s="1"/>
  <c r="AJ56" i="32" s="1"/>
  <c r="AE56" i="32"/>
  <c r="AD56" i="32"/>
  <c r="W57" i="32"/>
  <c r="AH62" i="32"/>
  <c r="AI62" i="32" s="1"/>
  <c r="AL62" i="32" s="1"/>
  <c r="AE62" i="32"/>
  <c r="AD62" i="32"/>
  <c r="W63" i="32"/>
  <c r="AH68" i="32"/>
  <c r="AI68" i="32" s="1"/>
  <c r="AL68" i="32" s="1"/>
  <c r="AE68" i="32"/>
  <c r="AD68" i="32"/>
  <c r="W69" i="32"/>
  <c r="AH74" i="32"/>
  <c r="AI74" i="32" s="1"/>
  <c r="AL74" i="32" s="1"/>
  <c r="AE74" i="32"/>
  <c r="AD74" i="32"/>
  <c r="AH80" i="32"/>
  <c r="AI80" i="32" s="1"/>
  <c r="AJ80" i="32" s="1"/>
  <c r="AE80" i="32"/>
  <c r="AD80" i="32"/>
  <c r="W115" i="32"/>
  <c r="W151" i="32"/>
  <c r="AD79" i="32"/>
  <c r="AD82" i="32"/>
  <c r="AD85" i="32"/>
  <c r="AE79" i="32"/>
  <c r="AE82" i="32"/>
  <c r="AE85" i="32"/>
  <c r="AJ85" i="32"/>
  <c r="AL22" i="31"/>
  <c r="AJ7" i="31"/>
  <c r="AL7" i="31"/>
  <c r="AJ10" i="31"/>
  <c r="AL10" i="31"/>
  <c r="AL24" i="31"/>
  <c r="AJ24" i="31"/>
  <c r="AL19" i="31"/>
  <c r="AJ13" i="31"/>
  <c r="AL13" i="31"/>
  <c r="AL28" i="31"/>
  <c r="AJ28" i="31"/>
  <c r="AL16" i="31"/>
  <c r="AL21" i="31"/>
  <c r="AJ21" i="31"/>
  <c r="AL6" i="31"/>
  <c r="AJ6" i="31"/>
  <c r="AL25" i="31"/>
  <c r="AJ25" i="31"/>
  <c r="AL5" i="31"/>
  <c r="AL27" i="31"/>
  <c r="AJ27" i="31"/>
  <c r="U7" i="31"/>
  <c r="AJ8" i="31"/>
  <c r="U13" i="31"/>
  <c r="AJ16" i="31"/>
  <c r="W18" i="31"/>
  <c r="AJ19" i="31"/>
  <c r="W21" i="31"/>
  <c r="AJ22" i="31"/>
  <c r="W24" i="31"/>
  <c r="W27" i="31"/>
  <c r="W30" i="31"/>
  <c r="W33" i="31"/>
  <c r="W36" i="31"/>
  <c r="W40" i="31"/>
  <c r="W43" i="31"/>
  <c r="W46" i="31"/>
  <c r="W49" i="31"/>
  <c r="W52" i="31"/>
  <c r="AJ5" i="31"/>
  <c r="W7" i="31"/>
  <c r="AH9" i="31"/>
  <c r="AI9" i="31" s="1"/>
  <c r="AL9" i="31" s="1"/>
  <c r="W13" i="31"/>
  <c r="U16" i="31"/>
  <c r="AH17" i="31"/>
  <c r="AI17" i="31" s="1"/>
  <c r="AJ17" i="31" s="1"/>
  <c r="AD18" i="31"/>
  <c r="U19" i="31"/>
  <c r="AH20" i="31"/>
  <c r="AI20" i="31" s="1"/>
  <c r="AJ20" i="31" s="1"/>
  <c r="AD21" i="31"/>
  <c r="U22" i="31"/>
  <c r="AH23" i="31"/>
  <c r="AI23" i="31" s="1"/>
  <c r="AL23" i="31" s="1"/>
  <c r="AD24" i="31"/>
  <c r="U25" i="31"/>
  <c r="AH26" i="31"/>
  <c r="AI26" i="31" s="1"/>
  <c r="AL26" i="31" s="1"/>
  <c r="AD27" i="31"/>
  <c r="U28" i="31"/>
  <c r="U31" i="31"/>
  <c r="U34" i="31"/>
  <c r="U38" i="31"/>
  <c r="U41" i="31"/>
  <c r="U44" i="31"/>
  <c r="U47" i="31"/>
  <c r="U50" i="31"/>
  <c r="U53" i="31"/>
  <c r="U8" i="31"/>
  <c r="AD10" i="31"/>
  <c r="U11" i="31"/>
  <c r="AE18" i="31"/>
  <c r="AE21" i="31"/>
  <c r="AE24" i="31"/>
  <c r="AE27" i="31"/>
  <c r="AD7" i="31"/>
  <c r="AD13" i="31"/>
  <c r="W16" i="31"/>
  <c r="W19" i="31"/>
  <c r="W22" i="31"/>
  <c r="W25" i="31"/>
  <c r="W28" i="31"/>
  <c r="W31" i="31"/>
  <c r="W34" i="31"/>
  <c r="W38" i="31"/>
  <c r="W41" i="31"/>
  <c r="W44" i="31"/>
  <c r="W47" i="31"/>
  <c r="W50" i="31"/>
  <c r="W53" i="31"/>
  <c r="W8" i="31"/>
  <c r="W11" i="31"/>
  <c r="AE13" i="31"/>
  <c r="U14" i="31"/>
  <c r="U9" i="31"/>
  <c r="AD16" i="31"/>
  <c r="U17" i="31"/>
  <c r="AD19" i="31"/>
  <c r="U20" i="31"/>
  <c r="AD22" i="31"/>
  <c r="U23" i="31"/>
  <c r="AD25" i="31"/>
  <c r="U26" i="31"/>
  <c r="AD28" i="31"/>
  <c r="U29" i="31"/>
  <c r="U32" i="31"/>
  <c r="U35" i="31"/>
  <c r="U37" i="31"/>
  <c r="U39" i="31"/>
  <c r="U42" i="31"/>
  <c r="U45" i="31"/>
  <c r="U48" i="31"/>
  <c r="U51" i="31"/>
  <c r="W5" i="31"/>
  <c r="AD8" i="31"/>
  <c r="W14" i="31"/>
  <c r="AE16" i="31"/>
  <c r="AE19" i="31"/>
  <c r="AE22" i="31"/>
  <c r="AE25" i="31"/>
  <c r="AE28" i="31"/>
  <c r="W9" i="31"/>
  <c r="U12" i="31"/>
  <c r="W17" i="31"/>
  <c r="AJ18" i="31"/>
  <c r="W20" i="31"/>
  <c r="W23" i="31"/>
  <c r="W26" i="31"/>
  <c r="W29" i="31"/>
  <c r="W32" i="31"/>
  <c r="W35" i="31"/>
  <c r="W37" i="31"/>
  <c r="W39" i="31"/>
  <c r="W42" i="31"/>
  <c r="W45" i="31"/>
  <c r="W48" i="31"/>
  <c r="W51" i="31"/>
  <c r="U15" i="31"/>
  <c r="W12" i="31"/>
  <c r="U18" i="31"/>
  <c r="U21" i="31"/>
  <c r="U24" i="31"/>
  <c r="U27" i="31"/>
  <c r="U30" i="31"/>
  <c r="U33" i="31"/>
  <c r="U36" i="31"/>
  <c r="U40" i="31"/>
  <c r="U43" i="31"/>
  <c r="U46" i="31"/>
  <c r="U49" i="31"/>
  <c r="U52" i="31"/>
  <c r="AJ7" i="30"/>
  <c r="AL7" i="30"/>
  <c r="AL10" i="30"/>
  <c r="AJ10" i="30"/>
  <c r="AL5" i="30"/>
  <c r="AJ5" i="30"/>
  <c r="AL17" i="30"/>
  <c r="AJ12" i="30"/>
  <c r="AJ18" i="30"/>
  <c r="AL18" i="30"/>
  <c r="AH8" i="30"/>
  <c r="AI8" i="30" s="1"/>
  <c r="AL8" i="30" s="1"/>
  <c r="AD9" i="30"/>
  <c r="W12" i="30"/>
  <c r="AH16" i="30"/>
  <c r="AI16" i="30" s="1"/>
  <c r="AJ16" i="30" s="1"/>
  <c r="AD17" i="30"/>
  <c r="U18" i="30"/>
  <c r="AH19" i="30"/>
  <c r="AI19" i="30" s="1"/>
  <c r="AL19" i="30" s="1"/>
  <c r="U21" i="30"/>
  <c r="U24" i="30"/>
  <c r="U6" i="30"/>
  <c r="W6" i="30"/>
  <c r="AE9" i="30"/>
  <c r="U10" i="30"/>
  <c r="AH11" i="30"/>
  <c r="AI11" i="30" s="1"/>
  <c r="AL11" i="30" s="1"/>
  <c r="W15" i="30"/>
  <c r="AE17" i="30"/>
  <c r="L37" i="68"/>
  <c r="U7" i="30"/>
  <c r="U13" i="30"/>
  <c r="W18" i="30"/>
  <c r="W21" i="30"/>
  <c r="W24" i="30"/>
  <c r="W10" i="30"/>
  <c r="W7" i="30"/>
  <c r="W13" i="30"/>
  <c r="AE15" i="30"/>
  <c r="U16" i="30"/>
  <c r="AD18" i="30"/>
  <c r="U19" i="30"/>
  <c r="U22" i="30"/>
  <c r="U8" i="30"/>
  <c r="U11" i="30"/>
  <c r="AE18" i="30"/>
  <c r="H40" i="68"/>
  <c r="AJ9" i="30"/>
  <c r="W16" i="30"/>
  <c r="AJ17" i="30"/>
  <c r="W19" i="30"/>
  <c r="W22" i="30"/>
  <c r="U5" i="30"/>
  <c r="W8" i="30"/>
  <c r="W11" i="30"/>
  <c r="U14" i="30"/>
  <c r="U9" i="30"/>
  <c r="AD16" i="30"/>
  <c r="U17" i="30"/>
  <c r="AD19" i="30"/>
  <c r="AN19" i="30" s="1"/>
  <c r="U20" i="30"/>
  <c r="U23" i="30"/>
  <c r="U15" i="30"/>
  <c r="W5" i="30"/>
  <c r="W14" i="30"/>
  <c r="W9" i="30"/>
  <c r="U12" i="30"/>
  <c r="W17" i="30"/>
  <c r="W20" i="30"/>
  <c r="AL17" i="29"/>
  <c r="AL11" i="29"/>
  <c r="AL22" i="29"/>
  <c r="AL15" i="29"/>
  <c r="AL24" i="29"/>
  <c r="AL8" i="29"/>
  <c r="AJ8" i="29"/>
  <c r="AL20" i="29"/>
  <c r="AL29" i="29"/>
  <c r="AL13" i="29"/>
  <c r="AL23" i="29"/>
  <c r="AL18" i="29"/>
  <c r="AL27" i="29"/>
  <c r="AL19" i="29"/>
  <c r="AJ11" i="29"/>
  <c r="W13" i="29"/>
  <c r="X13" i="29" s="1"/>
  <c r="AJ14" i="29"/>
  <c r="W15" i="29"/>
  <c r="X15" i="29" s="1"/>
  <c r="AJ16" i="29"/>
  <c r="W17" i="29"/>
  <c r="X17" i="29" s="1"/>
  <c r="AJ18" i="29"/>
  <c r="W19" i="29"/>
  <c r="X19" i="29" s="1"/>
  <c r="AJ20" i="29"/>
  <c r="AJ22" i="29"/>
  <c r="W23" i="29"/>
  <c r="X23" i="29" s="1"/>
  <c r="W24" i="29"/>
  <c r="X24" i="29" s="1"/>
  <c r="AJ25" i="29"/>
  <c r="AJ27" i="29"/>
  <c r="AJ29" i="29"/>
  <c r="W33" i="29"/>
  <c r="X33" i="29" s="1"/>
  <c r="W35" i="29"/>
  <c r="X35" i="29" s="1"/>
  <c r="W37" i="29"/>
  <c r="X37" i="29" s="1"/>
  <c r="W40" i="29"/>
  <c r="X40" i="29" s="1"/>
  <c r="W42" i="29"/>
  <c r="X42" i="29" s="1"/>
  <c r="W48" i="29"/>
  <c r="X48" i="29" s="1"/>
  <c r="W50" i="29"/>
  <c r="X50" i="29" s="1"/>
  <c r="W52" i="29"/>
  <c r="X52" i="29" s="1"/>
  <c r="W6" i="29"/>
  <c r="X6" i="29" s="1"/>
  <c r="U9" i="29"/>
  <c r="AH5" i="29"/>
  <c r="AI5" i="29" s="1"/>
  <c r="AL5" i="29" s="1"/>
  <c r="AJ7" i="29"/>
  <c r="U11" i="29"/>
  <c r="AH12" i="29"/>
  <c r="AI12" i="29" s="1"/>
  <c r="AL12" i="29" s="1"/>
  <c r="AD13" i="29"/>
  <c r="U14" i="29"/>
  <c r="AD15" i="29"/>
  <c r="U16" i="29"/>
  <c r="AD17" i="29"/>
  <c r="U18" i="29"/>
  <c r="AD19" i="29"/>
  <c r="U20" i="29"/>
  <c r="AH21" i="29"/>
  <c r="AI21" i="29" s="1"/>
  <c r="AJ21" i="29" s="1"/>
  <c r="U22" i="29"/>
  <c r="AD23" i="29"/>
  <c r="AD24" i="29"/>
  <c r="U25" i="29"/>
  <c r="AH26" i="29"/>
  <c r="AI26" i="29" s="1"/>
  <c r="AL26" i="29" s="1"/>
  <c r="U27" i="29"/>
  <c r="AH28" i="29"/>
  <c r="AI28" i="29" s="1"/>
  <c r="AL28" i="29" s="1"/>
  <c r="U29" i="29"/>
  <c r="AH30" i="29"/>
  <c r="AI30" i="29" s="1"/>
  <c r="AL30" i="29" s="1"/>
  <c r="U31" i="29"/>
  <c r="U34" i="29"/>
  <c r="U38" i="29"/>
  <c r="U41" i="29"/>
  <c r="U43" i="29"/>
  <c r="U44" i="29"/>
  <c r="U46" i="29"/>
  <c r="U51" i="29"/>
  <c r="U53" i="29"/>
  <c r="W9" i="29"/>
  <c r="X9" i="29" s="1"/>
  <c r="AE13" i="29"/>
  <c r="AE15" i="29"/>
  <c r="AE17" i="29"/>
  <c r="AE19" i="29"/>
  <c r="AE23" i="29"/>
  <c r="AE24" i="29"/>
  <c r="P37" i="68"/>
  <c r="U7" i="29"/>
  <c r="W11" i="29"/>
  <c r="X11" i="29" s="1"/>
  <c r="W14" i="29"/>
  <c r="X14" i="29" s="1"/>
  <c r="W16" i="29"/>
  <c r="X16" i="29" s="1"/>
  <c r="W18" i="29"/>
  <c r="X18" i="29" s="1"/>
  <c r="W20" i="29"/>
  <c r="X20" i="29" s="1"/>
  <c r="W22" i="29"/>
  <c r="X22" i="29" s="1"/>
  <c r="W25" i="29"/>
  <c r="X25" i="29" s="1"/>
  <c r="W27" i="29"/>
  <c r="W29" i="29"/>
  <c r="X29" i="29" s="1"/>
  <c r="W31" i="29"/>
  <c r="X31" i="29" s="1"/>
  <c r="W34" i="29"/>
  <c r="X34" i="29" s="1"/>
  <c r="W38" i="29"/>
  <c r="X38" i="29" s="1"/>
  <c r="W41" i="29"/>
  <c r="X41" i="29" s="1"/>
  <c r="W43" i="29"/>
  <c r="X43" i="29" s="1"/>
  <c r="W44" i="29"/>
  <c r="X44" i="29" s="1"/>
  <c r="W46" i="29"/>
  <c r="X46" i="29" s="1"/>
  <c r="W51" i="29"/>
  <c r="X51" i="29" s="1"/>
  <c r="W53" i="29"/>
  <c r="X53" i="29" s="1"/>
  <c r="U10" i="29"/>
  <c r="U5" i="29"/>
  <c r="W7" i="29"/>
  <c r="X7" i="29" s="1"/>
  <c r="AD11" i="29"/>
  <c r="U12" i="29"/>
  <c r="AD14" i="29"/>
  <c r="AD16" i="29"/>
  <c r="AD18" i="29"/>
  <c r="AD20" i="29"/>
  <c r="U21" i="29"/>
  <c r="AD22" i="29"/>
  <c r="AD25" i="29"/>
  <c r="U26" i="29"/>
  <c r="AD27" i="29"/>
  <c r="U28" i="29"/>
  <c r="AD29" i="29"/>
  <c r="U30" i="29"/>
  <c r="U32" i="29"/>
  <c r="U36" i="29"/>
  <c r="U39" i="29"/>
  <c r="U45" i="29"/>
  <c r="U47" i="29"/>
  <c r="U49" i="29"/>
  <c r="J37" i="68"/>
  <c r="W10" i="29"/>
  <c r="X10" i="29" s="1"/>
  <c r="AE11" i="29"/>
  <c r="AE14" i="29"/>
  <c r="AE16" i="29"/>
  <c r="AE18" i="29"/>
  <c r="AE20" i="29"/>
  <c r="AE22" i="29"/>
  <c r="AE25" i="29"/>
  <c r="AE27" i="29"/>
  <c r="AE29" i="29"/>
  <c r="W5" i="29"/>
  <c r="X5" i="29" s="1"/>
  <c r="U8" i="29"/>
  <c r="W12" i="29"/>
  <c r="X12" i="29" s="1"/>
  <c r="AJ13" i="29"/>
  <c r="AJ15" i="29"/>
  <c r="AJ17" i="29"/>
  <c r="AJ19" i="29"/>
  <c r="W21" i="29"/>
  <c r="X21" i="29" s="1"/>
  <c r="AJ23" i="29"/>
  <c r="AJ24" i="29"/>
  <c r="W26" i="29"/>
  <c r="X26" i="29" s="1"/>
  <c r="W28" i="29"/>
  <c r="X28" i="29" s="1"/>
  <c r="W30" i="29"/>
  <c r="X30" i="29" s="1"/>
  <c r="W32" i="29"/>
  <c r="X32" i="29" s="1"/>
  <c r="W36" i="29"/>
  <c r="X36" i="29" s="1"/>
  <c r="W39" i="29"/>
  <c r="X39" i="29" s="1"/>
  <c r="W45" i="29"/>
  <c r="X45" i="29" s="1"/>
  <c r="W47" i="29"/>
  <c r="X47" i="29" s="1"/>
  <c r="W49" i="29"/>
  <c r="X49" i="29" s="1"/>
  <c r="W8" i="29"/>
  <c r="X8" i="29" s="1"/>
  <c r="U13" i="29"/>
  <c r="U15" i="29"/>
  <c r="U17" i="29"/>
  <c r="U19" i="29"/>
  <c r="U23" i="29"/>
  <c r="U24" i="29"/>
  <c r="U33" i="29"/>
  <c r="U35" i="29"/>
  <c r="U37" i="29"/>
  <c r="U40" i="29"/>
  <c r="U42" i="29"/>
  <c r="U48" i="29"/>
  <c r="U50" i="29"/>
  <c r="AJ14" i="28"/>
  <c r="AJ20" i="28"/>
  <c r="AL28" i="28"/>
  <c r="AJ28" i="28"/>
  <c r="AL33" i="28"/>
  <c r="AL25" i="28"/>
  <c r="AJ25" i="28"/>
  <c r="AL30" i="28"/>
  <c r="AL7" i="28"/>
  <c r="AJ7" i="28"/>
  <c r="AL11" i="28"/>
  <c r="AJ11" i="28"/>
  <c r="AL19" i="28"/>
  <c r="AJ32" i="28"/>
  <c r="AL10" i="28"/>
  <c r="AJ10" i="28"/>
  <c r="AL16" i="28"/>
  <c r="AL21" i="28"/>
  <c r="AJ29" i="28"/>
  <c r="AL13" i="28"/>
  <c r="AJ13" i="28"/>
  <c r="AL34" i="28"/>
  <c r="AJ34" i="28"/>
  <c r="AL5" i="28"/>
  <c r="AJ5" i="28"/>
  <c r="AJ15" i="28"/>
  <c r="AJ26" i="28"/>
  <c r="AL31" i="28"/>
  <c r="AJ31" i="28"/>
  <c r="AJ6" i="28"/>
  <c r="U17" i="28"/>
  <c r="U32" i="28"/>
  <c r="W5" i="28"/>
  <c r="AD8" i="28"/>
  <c r="AD11" i="28"/>
  <c r="W14" i="28"/>
  <c r="AE16" i="28"/>
  <c r="AE19" i="28"/>
  <c r="AE22" i="28"/>
  <c r="AE25" i="28"/>
  <c r="AE28" i="28"/>
  <c r="AE31" i="28"/>
  <c r="AN31" i="28" s="1"/>
  <c r="AE34" i="28"/>
  <c r="W9" i="28"/>
  <c r="U12" i="28"/>
  <c r="AL12" i="28"/>
  <c r="W17" i="28"/>
  <c r="W20" i="28"/>
  <c r="AJ21" i="28"/>
  <c r="W23" i="28"/>
  <c r="AJ24" i="28"/>
  <c r="W26" i="28"/>
  <c r="W29" i="28"/>
  <c r="AJ30" i="28"/>
  <c r="W32" i="28"/>
  <c r="AJ33" i="28"/>
  <c r="W35" i="28"/>
  <c r="W38" i="28"/>
  <c r="W41" i="28"/>
  <c r="W44" i="28"/>
  <c r="W47" i="28"/>
  <c r="U20" i="28"/>
  <c r="U15" i="28"/>
  <c r="AD9" i="28"/>
  <c r="W12" i="28"/>
  <c r="AD17" i="28"/>
  <c r="U18" i="28"/>
  <c r="AD20" i="28"/>
  <c r="U21" i="28"/>
  <c r="AD23" i="28"/>
  <c r="U24" i="28"/>
  <c r="AD26" i="28"/>
  <c r="U27" i="28"/>
  <c r="AD29" i="28"/>
  <c r="U30" i="28"/>
  <c r="AD32" i="28"/>
  <c r="U33" i="28"/>
  <c r="U36" i="28"/>
  <c r="U39" i="28"/>
  <c r="U42" i="28"/>
  <c r="U45" i="28"/>
  <c r="U48" i="28"/>
  <c r="U9" i="28"/>
  <c r="U29" i="28"/>
  <c r="W6" i="28"/>
  <c r="AE9" i="28"/>
  <c r="U10" i="28"/>
  <c r="W15" i="28"/>
  <c r="AE17" i="28"/>
  <c r="AE20" i="28"/>
  <c r="AE23" i="28"/>
  <c r="AE26" i="28"/>
  <c r="AE29" i="28"/>
  <c r="AE32" i="28"/>
  <c r="U7" i="28"/>
  <c r="AJ8" i="28"/>
  <c r="U13" i="28"/>
  <c r="AJ16" i="28"/>
  <c r="W18" i="28"/>
  <c r="AJ19" i="28"/>
  <c r="W21" i="28"/>
  <c r="AJ22" i="28"/>
  <c r="W24" i="28"/>
  <c r="W27" i="28"/>
  <c r="W30" i="28"/>
  <c r="W33" i="28"/>
  <c r="W36" i="28"/>
  <c r="W39" i="28"/>
  <c r="W42" i="28"/>
  <c r="W45" i="28"/>
  <c r="W48" i="28"/>
  <c r="U26" i="28"/>
  <c r="W7" i="28"/>
  <c r="W13" i="28"/>
  <c r="U16" i="28"/>
  <c r="AD18" i="28"/>
  <c r="AN18" i="28" s="1"/>
  <c r="U19" i="28"/>
  <c r="AD21" i="28"/>
  <c r="AN21" i="28" s="1"/>
  <c r="U22" i="28"/>
  <c r="AH23" i="28"/>
  <c r="AI23" i="28" s="1"/>
  <c r="AL23" i="28" s="1"/>
  <c r="AD24" i="28"/>
  <c r="AN24" i="28" s="1"/>
  <c r="U25" i="28"/>
  <c r="AD27" i="28"/>
  <c r="U28" i="28"/>
  <c r="AD30" i="28"/>
  <c r="U31" i="28"/>
  <c r="AD33" i="28"/>
  <c r="AN33" i="28" s="1"/>
  <c r="U34" i="28"/>
  <c r="U37" i="28"/>
  <c r="U40" i="28"/>
  <c r="U43" i="28"/>
  <c r="U46" i="28"/>
  <c r="U8" i="28"/>
  <c r="U11" i="28"/>
  <c r="W16" i="28"/>
  <c r="W19" i="28"/>
  <c r="W22" i="28"/>
  <c r="W25" i="28"/>
  <c r="W28" i="28"/>
  <c r="W31" i="28"/>
  <c r="W34" i="28"/>
  <c r="W37" i="28"/>
  <c r="W40" i="28"/>
  <c r="W43" i="28"/>
  <c r="AL9" i="27"/>
  <c r="AJ9" i="27"/>
  <c r="AL13" i="27"/>
  <c r="AJ13" i="27"/>
  <c r="AL5" i="27"/>
  <c r="AJ5" i="27"/>
  <c r="AJ8" i="27"/>
  <c r="AJ11" i="27"/>
  <c r="U5" i="27"/>
  <c r="AJ6" i="27"/>
  <c r="U9" i="27"/>
  <c r="AJ12" i="27"/>
  <c r="U17" i="27"/>
  <c r="U20" i="27"/>
  <c r="U23" i="27"/>
  <c r="AN8" i="27"/>
  <c r="AH7" i="27"/>
  <c r="AI7" i="27" s="1"/>
  <c r="AL7" i="27" s="1"/>
  <c r="AH10" i="27"/>
  <c r="AI10" i="27" s="1"/>
  <c r="AL10" i="27" s="1"/>
  <c r="AD11" i="27"/>
  <c r="W14" i="27"/>
  <c r="W9" i="27"/>
  <c r="AE11" i="27"/>
  <c r="U12" i="27"/>
  <c r="W17" i="27"/>
  <c r="W20" i="27"/>
  <c r="W23" i="27"/>
  <c r="U15" i="27"/>
  <c r="AD5" i="27"/>
  <c r="AD9" i="27"/>
  <c r="AE9" i="27"/>
  <c r="W15" i="27"/>
  <c r="AD12" i="27"/>
  <c r="AN12" i="27" s="1"/>
  <c r="U13" i="27"/>
  <c r="W18" i="27"/>
  <c r="W21" i="27"/>
  <c r="W24" i="27"/>
  <c r="W10" i="27"/>
  <c r="W13" i="27"/>
  <c r="U16" i="27"/>
  <c r="U19" i="27"/>
  <c r="AL11" i="26"/>
  <c r="AJ11" i="26"/>
  <c r="AJ7" i="26"/>
  <c r="AL6" i="26"/>
  <c r="AJ6" i="26"/>
  <c r="AJ8" i="26"/>
  <c r="AL8" i="26"/>
  <c r="AJ13" i="26"/>
  <c r="AL13" i="26"/>
  <c r="AL5" i="26"/>
  <c r="AL10" i="26"/>
  <c r="AL12" i="26"/>
  <c r="AJ12" i="26"/>
  <c r="AJ5" i="26"/>
  <c r="W13" i="26"/>
  <c r="U16" i="26"/>
  <c r="U19" i="26"/>
  <c r="U22" i="26"/>
  <c r="U8" i="26"/>
  <c r="AD10" i="26"/>
  <c r="AN10" i="26" s="1"/>
  <c r="U11" i="26"/>
  <c r="AD7" i="26"/>
  <c r="AD13" i="26"/>
  <c r="W16" i="26"/>
  <c r="W19" i="26"/>
  <c r="W22" i="26"/>
  <c r="W11" i="26"/>
  <c r="AE13" i="26"/>
  <c r="U14" i="26"/>
  <c r="U17" i="26"/>
  <c r="U20" i="26"/>
  <c r="U23" i="26"/>
  <c r="AD11" i="26"/>
  <c r="W14" i="26"/>
  <c r="W9" i="26"/>
  <c r="AE11" i="26"/>
  <c r="U12" i="26"/>
  <c r="W17" i="26"/>
  <c r="W20" i="26"/>
  <c r="W23" i="26"/>
  <c r="AJ10" i="26"/>
  <c r="U15" i="26"/>
  <c r="W12" i="26"/>
  <c r="U18" i="26"/>
  <c r="U21" i="26"/>
  <c r="U24" i="26"/>
  <c r="AL5" i="25"/>
  <c r="AJ5" i="25"/>
  <c r="W6" i="25"/>
  <c r="U10" i="25"/>
  <c r="W15" i="25"/>
  <c r="W18" i="25"/>
  <c r="W21" i="25"/>
  <c r="W24" i="25"/>
  <c r="W10" i="25"/>
  <c r="W7" i="25"/>
  <c r="W13" i="25"/>
  <c r="U16" i="25"/>
  <c r="U19" i="25"/>
  <c r="U22" i="25"/>
  <c r="U8" i="25"/>
  <c r="U11" i="25"/>
  <c r="W16" i="25"/>
  <c r="W19" i="25"/>
  <c r="W22" i="25"/>
  <c r="W8" i="25"/>
  <c r="W11" i="25"/>
  <c r="U14" i="25"/>
  <c r="U17" i="25"/>
  <c r="U20" i="25"/>
  <c r="U23" i="25"/>
  <c r="W5" i="25"/>
  <c r="W14" i="25"/>
  <c r="W9" i="25"/>
  <c r="U12" i="25"/>
  <c r="W17" i="25"/>
  <c r="W20" i="25"/>
  <c r="W23" i="25"/>
  <c r="AL11" i="24"/>
  <c r="AJ11" i="24"/>
  <c r="AL15" i="24"/>
  <c r="AJ15" i="24"/>
  <c r="AJ8" i="24"/>
  <c r="AL8" i="24"/>
  <c r="AL13" i="24"/>
  <c r="AJ13" i="24"/>
  <c r="AN5" i="24"/>
  <c r="AJ7" i="24"/>
  <c r="AL16" i="24"/>
  <c r="AJ16" i="24"/>
  <c r="W13" i="24"/>
  <c r="X13" i="24" s="1"/>
  <c r="AE15" i="24"/>
  <c r="AN15" i="24" s="1"/>
  <c r="U16" i="24"/>
  <c r="U19" i="24"/>
  <c r="U22" i="24"/>
  <c r="U25" i="24"/>
  <c r="U28" i="24"/>
  <c r="AJ14" i="24"/>
  <c r="AH6" i="24"/>
  <c r="AI6" i="24" s="1"/>
  <c r="AL6" i="24" s="1"/>
  <c r="AD13" i="24"/>
  <c r="AN13" i="24" s="1"/>
  <c r="W16" i="24"/>
  <c r="X16" i="24" s="1"/>
  <c r="W19" i="24"/>
  <c r="X19" i="24" s="1"/>
  <c r="W22" i="24"/>
  <c r="X22" i="24" s="1"/>
  <c r="W25" i="24"/>
  <c r="X25" i="24" s="1"/>
  <c r="W28" i="24"/>
  <c r="X28" i="24" s="1"/>
  <c r="S33" i="68"/>
  <c r="U5" i="24"/>
  <c r="W11" i="24"/>
  <c r="U14" i="24"/>
  <c r="AD16" i="24"/>
  <c r="U17" i="24"/>
  <c r="U20" i="24"/>
  <c r="U23" i="24"/>
  <c r="U26" i="24"/>
  <c r="AD8" i="24"/>
  <c r="W14" i="24"/>
  <c r="AE16" i="24"/>
  <c r="W17" i="24"/>
  <c r="X17" i="24" s="1"/>
  <c r="W20" i="24"/>
  <c r="X20" i="24" s="1"/>
  <c r="W23" i="24"/>
  <c r="W26" i="24"/>
  <c r="AD14" i="24"/>
  <c r="AN14" i="24" s="1"/>
  <c r="U15" i="24"/>
  <c r="W12" i="24"/>
  <c r="X12" i="24" s="1"/>
  <c r="U18" i="24"/>
  <c r="U21" i="24"/>
  <c r="U24" i="24"/>
  <c r="U27" i="24"/>
  <c r="AJ7" i="23"/>
  <c r="AL7" i="23"/>
  <c r="AL11" i="23"/>
  <c r="AL14" i="23"/>
  <c r="AJ14" i="23"/>
  <c r="AL17" i="23"/>
  <c r="AJ17" i="23"/>
  <c r="AJ24" i="23"/>
  <c r="AL24" i="23"/>
  <c r="AJ10" i="23"/>
  <c r="AL10" i="23"/>
  <c r="AN11" i="23"/>
  <c r="AL9" i="23"/>
  <c r="AJ9" i="23"/>
  <c r="AJ21" i="23"/>
  <c r="AL21" i="23"/>
  <c r="AL23" i="23"/>
  <c r="AJ23" i="23"/>
  <c r="AL5" i="23"/>
  <c r="AL13" i="23"/>
  <c r="AJ13" i="23"/>
  <c r="AL8" i="23"/>
  <c r="AJ8" i="23"/>
  <c r="AJ18" i="23"/>
  <c r="AL18" i="23"/>
  <c r="AL20" i="23"/>
  <c r="AJ20" i="23"/>
  <c r="AJ15" i="23"/>
  <c r="AD9" i="23"/>
  <c r="AN9" i="23" s="1"/>
  <c r="W12" i="23"/>
  <c r="AE14" i="23"/>
  <c r="AN14" i="23" s="1"/>
  <c r="AH16" i="23"/>
  <c r="AI16" i="23" s="1"/>
  <c r="AJ16" i="23" s="1"/>
  <c r="AD17" i="23"/>
  <c r="AN17" i="23" s="1"/>
  <c r="U18" i="23"/>
  <c r="AH19" i="23"/>
  <c r="AI19" i="23" s="1"/>
  <c r="AJ19" i="23" s="1"/>
  <c r="AD20" i="23"/>
  <c r="U21" i="23"/>
  <c r="AH22" i="23"/>
  <c r="AI22" i="23" s="1"/>
  <c r="AL22" i="23" s="1"/>
  <c r="AD23" i="23"/>
  <c r="U24" i="23"/>
  <c r="AH25" i="23"/>
  <c r="AI25" i="23" s="1"/>
  <c r="AJ25" i="23" s="1"/>
  <c r="U27" i="23"/>
  <c r="U7" i="23"/>
  <c r="U13" i="23"/>
  <c r="AJ5" i="23"/>
  <c r="W7" i="23"/>
  <c r="W13" i="23"/>
  <c r="AE15" i="23"/>
  <c r="AN15" i="23" s="1"/>
  <c r="U16" i="23"/>
  <c r="AD18" i="23"/>
  <c r="U19" i="23"/>
  <c r="AD21" i="23"/>
  <c r="U22" i="23"/>
  <c r="AD24" i="23"/>
  <c r="U25" i="23"/>
  <c r="U8" i="23"/>
  <c r="U11" i="23"/>
  <c r="AE18" i="23"/>
  <c r="AE21" i="23"/>
  <c r="AE24" i="23"/>
  <c r="AD7" i="23"/>
  <c r="AN7" i="23" s="1"/>
  <c r="AD13" i="23"/>
  <c r="W16" i="23"/>
  <c r="W19" i="23"/>
  <c r="W22" i="23"/>
  <c r="W25" i="23"/>
  <c r="U5" i="23"/>
  <c r="W8" i="23"/>
  <c r="W11" i="23"/>
  <c r="AE13" i="23"/>
  <c r="U14" i="23"/>
  <c r="U9" i="23"/>
  <c r="AD16" i="23"/>
  <c r="AN16" i="23" s="1"/>
  <c r="U17" i="23"/>
  <c r="AD19" i="23"/>
  <c r="U20" i="23"/>
  <c r="AD22" i="23"/>
  <c r="U23" i="23"/>
  <c r="AD25" i="23"/>
  <c r="AN25" i="23" s="1"/>
  <c r="U26" i="23"/>
  <c r="W5" i="23"/>
  <c r="W14" i="23"/>
  <c r="U12" i="23"/>
  <c r="W17" i="23"/>
  <c r="W20" i="23"/>
  <c r="W23" i="23"/>
  <c r="W26" i="23"/>
  <c r="AL5" i="72"/>
  <c r="AJ5" i="72"/>
  <c r="U15" i="72"/>
  <c r="W12" i="72"/>
  <c r="U18" i="72"/>
  <c r="U21" i="72"/>
  <c r="U24" i="72"/>
  <c r="W6" i="72"/>
  <c r="U10" i="72"/>
  <c r="W15" i="72"/>
  <c r="U13" i="72"/>
  <c r="W18" i="72"/>
  <c r="W21" i="72"/>
  <c r="W24" i="72"/>
  <c r="W10" i="72"/>
  <c r="W7" i="72"/>
  <c r="W13" i="72"/>
  <c r="U16" i="72"/>
  <c r="U19" i="72"/>
  <c r="U22" i="72"/>
  <c r="U8" i="72"/>
  <c r="U11" i="72"/>
  <c r="W16" i="72"/>
  <c r="W19" i="72"/>
  <c r="W22" i="72"/>
  <c r="W8" i="72"/>
  <c r="W11" i="72"/>
  <c r="U14" i="72"/>
  <c r="U17" i="72"/>
  <c r="U20" i="72"/>
  <c r="U23" i="72"/>
  <c r="W5" i="72"/>
  <c r="AL6" i="70"/>
  <c r="AJ6" i="70"/>
  <c r="AJ9" i="70"/>
  <c r="AL9" i="70"/>
  <c r="AN10" i="70"/>
  <c r="AL14" i="70"/>
  <c r="AJ14" i="70"/>
  <c r="AH7" i="70"/>
  <c r="AI7" i="70" s="1"/>
  <c r="AL7" i="70" s="1"/>
  <c r="AD8" i="70"/>
  <c r="AN8" i="70" s="1"/>
  <c r="AD11" i="70"/>
  <c r="AN11" i="70" s="1"/>
  <c r="W14" i="70"/>
  <c r="W9" i="70"/>
  <c r="U12" i="70"/>
  <c r="AH13" i="70"/>
  <c r="AI13" i="70" s="1"/>
  <c r="AJ13" i="70" s="1"/>
  <c r="W17" i="70"/>
  <c r="W20" i="70"/>
  <c r="W23" i="70"/>
  <c r="AD5" i="70"/>
  <c r="AJ10" i="70"/>
  <c r="AD14" i="70"/>
  <c r="U15" i="70"/>
  <c r="W12" i="70"/>
  <c r="AE14" i="70"/>
  <c r="U18" i="70"/>
  <c r="U21" i="70"/>
  <c r="U24" i="70"/>
  <c r="J44" i="68"/>
  <c r="W15" i="70"/>
  <c r="AH5" i="70"/>
  <c r="AI5" i="70" s="1"/>
  <c r="AJ5" i="70" s="1"/>
  <c r="U7" i="70"/>
  <c r="AD12" i="70"/>
  <c r="AN12" i="70" s="1"/>
  <c r="U13" i="70"/>
  <c r="W18" i="70"/>
  <c r="W21" i="70"/>
  <c r="W24" i="70"/>
  <c r="W10" i="70"/>
  <c r="W13" i="70"/>
  <c r="U16" i="70"/>
  <c r="U19" i="70"/>
  <c r="U22" i="70"/>
  <c r="U8" i="70"/>
  <c r="U11" i="70"/>
  <c r="AD13" i="70"/>
  <c r="AN13" i="70" s="1"/>
  <c r="W16" i="70"/>
  <c r="W19" i="70"/>
  <c r="W22" i="70"/>
  <c r="W11" i="70"/>
  <c r="AL11" i="69"/>
  <c r="AJ11" i="69"/>
  <c r="AL18" i="69"/>
  <c r="AJ18" i="69"/>
  <c r="AL14" i="69"/>
  <c r="AJ14" i="69"/>
  <c r="AL21" i="69"/>
  <c r="AJ21" i="69"/>
  <c r="AL24" i="69"/>
  <c r="AJ24" i="69"/>
  <c r="AL27" i="69"/>
  <c r="AJ27" i="69"/>
  <c r="AL7" i="69"/>
  <c r="AJ7" i="69"/>
  <c r="AL30" i="69"/>
  <c r="AJ30" i="69"/>
  <c r="AL33" i="69"/>
  <c r="AJ33" i="69"/>
  <c r="AL36" i="69"/>
  <c r="AJ36" i="69"/>
  <c r="AJ10" i="69"/>
  <c r="AL10" i="69"/>
  <c r="AL20" i="69"/>
  <c r="AL23" i="69"/>
  <c r="AL9" i="69"/>
  <c r="AJ6" i="69"/>
  <c r="AL6" i="69"/>
  <c r="AJ12" i="69"/>
  <c r="AL12" i="69"/>
  <c r="AL32" i="69"/>
  <c r="AJ32" i="69"/>
  <c r="AL35" i="69"/>
  <c r="AJ35" i="69"/>
  <c r="AN23" i="69"/>
  <c r="AN9" i="69"/>
  <c r="AN26" i="69"/>
  <c r="W9" i="69"/>
  <c r="X9" i="69" s="1"/>
  <c r="AE11" i="69"/>
  <c r="AN11" i="69" s="1"/>
  <c r="U12" i="69"/>
  <c r="AH13" i="69"/>
  <c r="AI13" i="69" s="1"/>
  <c r="AL13" i="69" s="1"/>
  <c r="W17" i="69"/>
  <c r="W20" i="69"/>
  <c r="W23" i="69"/>
  <c r="W26" i="69"/>
  <c r="X26" i="69" s="1"/>
  <c r="W29" i="69"/>
  <c r="X29" i="69" s="1"/>
  <c r="W32" i="69"/>
  <c r="X32" i="69" s="1"/>
  <c r="W35" i="69"/>
  <c r="X35" i="69" s="1"/>
  <c r="W38" i="69"/>
  <c r="W41" i="69"/>
  <c r="W44" i="69"/>
  <c r="W47" i="69"/>
  <c r="X47" i="69" s="1"/>
  <c r="W50" i="69"/>
  <c r="W53" i="69"/>
  <c r="X53" i="69" s="1"/>
  <c r="W56" i="69"/>
  <c r="W59" i="69"/>
  <c r="W62" i="69"/>
  <c r="W65" i="69"/>
  <c r="X65" i="69" s="1"/>
  <c r="AD5" i="69"/>
  <c r="AD14" i="69"/>
  <c r="U15" i="69"/>
  <c r="AL15" i="69"/>
  <c r="AH8" i="69"/>
  <c r="AI8" i="69" s="1"/>
  <c r="AL8" i="69" s="1"/>
  <c r="W12" i="69"/>
  <c r="X12" i="69" s="1"/>
  <c r="AJ13" i="69"/>
  <c r="AE14" i="69"/>
  <c r="AH16" i="69"/>
  <c r="AI16" i="69" s="1"/>
  <c r="AL16" i="69" s="1"/>
  <c r="U18" i="69"/>
  <c r="AH19" i="69"/>
  <c r="AI19" i="69" s="1"/>
  <c r="AL19" i="69" s="1"/>
  <c r="U21" i="69"/>
  <c r="AH22" i="69"/>
  <c r="AI22" i="69" s="1"/>
  <c r="AL22" i="69" s="1"/>
  <c r="U24" i="69"/>
  <c r="AH25" i="69"/>
  <c r="AI25" i="69" s="1"/>
  <c r="AL25" i="69" s="1"/>
  <c r="U27" i="69"/>
  <c r="AH28" i="69"/>
  <c r="AI28" i="69" s="1"/>
  <c r="AL28" i="69" s="1"/>
  <c r="U30" i="69"/>
  <c r="AH31" i="69"/>
  <c r="AI31" i="69" s="1"/>
  <c r="AL31" i="69" s="1"/>
  <c r="U33" i="69"/>
  <c r="AH34" i="69"/>
  <c r="AI34" i="69" s="1"/>
  <c r="AL34" i="69" s="1"/>
  <c r="U36" i="69"/>
  <c r="U39" i="69"/>
  <c r="U42" i="69"/>
  <c r="U45" i="69"/>
  <c r="U48" i="69"/>
  <c r="U51" i="69"/>
  <c r="U54" i="69"/>
  <c r="U57" i="69"/>
  <c r="U60" i="69"/>
  <c r="U63" i="69"/>
  <c r="U66" i="69"/>
  <c r="AH5" i="69"/>
  <c r="AI5" i="69" s="1"/>
  <c r="AL5" i="69" s="1"/>
  <c r="U7" i="69"/>
  <c r="AD12" i="69"/>
  <c r="AN12" i="69" s="1"/>
  <c r="U13" i="69"/>
  <c r="W18" i="69"/>
  <c r="X18" i="69" s="1"/>
  <c r="W21" i="69"/>
  <c r="W24" i="69"/>
  <c r="W27" i="69"/>
  <c r="W30" i="69"/>
  <c r="X30" i="69" s="1"/>
  <c r="W33" i="69"/>
  <c r="X33" i="69" s="1"/>
  <c r="W36" i="69"/>
  <c r="W39" i="69"/>
  <c r="W42" i="69"/>
  <c r="W45" i="69"/>
  <c r="W48" i="69"/>
  <c r="X48" i="69" s="1"/>
  <c r="W51" i="69"/>
  <c r="X51" i="69" s="1"/>
  <c r="W54" i="69"/>
  <c r="X54" i="69" s="1"/>
  <c r="W57" i="69"/>
  <c r="X57" i="69" s="1"/>
  <c r="W60" i="69"/>
  <c r="X60" i="69" s="1"/>
  <c r="W63" i="69"/>
  <c r="X63" i="69" s="1"/>
  <c r="W66" i="69"/>
  <c r="X66" i="69" s="1"/>
  <c r="P44" i="68"/>
  <c r="W10" i="69"/>
  <c r="U8" i="69"/>
  <c r="U11" i="69"/>
  <c r="AE18" i="69"/>
  <c r="AE21" i="69"/>
  <c r="AN21" i="69" s="1"/>
  <c r="AE24" i="69"/>
  <c r="AE27" i="69"/>
  <c r="AE30" i="69"/>
  <c r="AE33" i="69"/>
  <c r="AN33" i="69" s="1"/>
  <c r="AE36" i="69"/>
  <c r="AN36" i="69" s="1"/>
  <c r="AD7" i="69"/>
  <c r="AN7" i="69" s="1"/>
  <c r="AD13" i="69"/>
  <c r="W16" i="69"/>
  <c r="X16" i="69" s="1"/>
  <c r="W19" i="69"/>
  <c r="W22" i="69"/>
  <c r="W25" i="69"/>
  <c r="X25" i="69" s="1"/>
  <c r="W28" i="69"/>
  <c r="X28" i="69" s="1"/>
  <c r="W31" i="69"/>
  <c r="W34" i="69"/>
  <c r="X34" i="69" s="1"/>
  <c r="W37" i="69"/>
  <c r="W40" i="69"/>
  <c r="W43" i="69"/>
  <c r="W46" i="69"/>
  <c r="W49" i="69"/>
  <c r="X49" i="69" s="1"/>
  <c r="W52" i="69"/>
  <c r="X52" i="69" s="1"/>
  <c r="W55" i="69"/>
  <c r="X55" i="69" s="1"/>
  <c r="W58" i="69"/>
  <c r="W61" i="69"/>
  <c r="X61" i="69" s="1"/>
  <c r="W64" i="69"/>
  <c r="X64" i="69" s="1"/>
  <c r="W67" i="69"/>
  <c r="W8" i="69"/>
  <c r="X8" i="69" s="1"/>
  <c r="W11" i="69"/>
  <c r="X11" i="69" s="1"/>
  <c r="U14" i="69"/>
  <c r="U9" i="69"/>
  <c r="U17" i="69"/>
  <c r="U20" i="69"/>
  <c r="U23" i="69"/>
  <c r="U26" i="69"/>
  <c r="U29" i="69"/>
  <c r="U32" i="69"/>
  <c r="U35" i="69"/>
  <c r="U38" i="69"/>
  <c r="U41" i="69"/>
  <c r="U44" i="69"/>
  <c r="U47" i="69"/>
  <c r="U50" i="69"/>
  <c r="U53" i="69"/>
  <c r="U56" i="69"/>
  <c r="U59" i="69"/>
  <c r="U62" i="69"/>
  <c r="U65" i="69"/>
  <c r="AL8" i="22"/>
  <c r="AL19" i="22"/>
  <c r="AJ27" i="22"/>
  <c r="AL31" i="22"/>
  <c r="AJ39" i="22"/>
  <c r="AN49" i="22"/>
  <c r="AN52" i="22"/>
  <c r="AN22" i="22"/>
  <c r="AJ23" i="22"/>
  <c r="AN34" i="22"/>
  <c r="AJ35" i="22"/>
  <c r="AL46" i="22"/>
  <c r="AJ46" i="22"/>
  <c r="AL49" i="22"/>
  <c r="AJ49" i="22"/>
  <c r="AL52" i="22"/>
  <c r="AJ52" i="22"/>
  <c r="AJ13" i="22"/>
  <c r="AL13" i="22"/>
  <c r="AL6" i="22"/>
  <c r="AJ6" i="22"/>
  <c r="AJ18" i="22"/>
  <c r="AL22" i="22"/>
  <c r="AJ30" i="22"/>
  <c r="AL34" i="22"/>
  <c r="AJ42" i="22"/>
  <c r="AJ26" i="22"/>
  <c r="AJ38" i="22"/>
  <c r="AL5" i="22"/>
  <c r="AJ5" i="22"/>
  <c r="AJ45" i="22"/>
  <c r="AJ48" i="22"/>
  <c r="AJ51" i="22"/>
  <c r="AN8" i="22"/>
  <c r="AJ9" i="22"/>
  <c r="AL16" i="22"/>
  <c r="AJ24" i="22"/>
  <c r="AL28" i="22"/>
  <c r="AJ36" i="22"/>
  <c r="AL40" i="22"/>
  <c r="AJ44" i="22"/>
  <c r="AL47" i="22"/>
  <c r="AJ47" i="22"/>
  <c r="AL50" i="22"/>
  <c r="AJ50" i="22"/>
  <c r="AL53" i="22"/>
  <c r="AJ53" i="22"/>
  <c r="W6" i="22"/>
  <c r="AL7" i="22"/>
  <c r="AE9" i="22"/>
  <c r="AN9" i="22" s="1"/>
  <c r="U10" i="22"/>
  <c r="AL10" i="22"/>
  <c r="AH11" i="22"/>
  <c r="AI11" i="22" s="1"/>
  <c r="AL11" i="22" s="1"/>
  <c r="W15" i="22"/>
  <c r="AN15" i="22"/>
  <c r="AE17" i="22"/>
  <c r="AN17" i="22" s="1"/>
  <c r="AE20" i="22"/>
  <c r="AN20" i="22" s="1"/>
  <c r="AE23" i="22"/>
  <c r="AN23" i="22" s="1"/>
  <c r="AE26" i="22"/>
  <c r="AN26" i="22" s="1"/>
  <c r="AE29" i="22"/>
  <c r="AN29" i="22" s="1"/>
  <c r="AE32" i="22"/>
  <c r="AN32" i="22" s="1"/>
  <c r="AE35" i="22"/>
  <c r="AN35" i="22" s="1"/>
  <c r="AE38" i="22"/>
  <c r="AE41" i="22"/>
  <c r="AE44" i="22"/>
  <c r="AE47" i="22"/>
  <c r="AN47" i="22" s="1"/>
  <c r="AE50" i="22"/>
  <c r="AN50" i="22" s="1"/>
  <c r="AE53" i="22"/>
  <c r="U7" i="22"/>
  <c r="AJ8" i="22"/>
  <c r="U13" i="22"/>
  <c r="AJ16" i="22"/>
  <c r="W18" i="22"/>
  <c r="AJ19" i="22"/>
  <c r="W21" i="22"/>
  <c r="AJ22" i="22"/>
  <c r="W24" i="22"/>
  <c r="AJ25" i="22"/>
  <c r="W27" i="22"/>
  <c r="AJ28" i="22"/>
  <c r="W30" i="22"/>
  <c r="AJ31" i="22"/>
  <c r="W33" i="22"/>
  <c r="AJ34" i="22"/>
  <c r="W36" i="22"/>
  <c r="AJ37" i="22"/>
  <c r="W39" i="22"/>
  <c r="AJ40" i="22"/>
  <c r="W42" i="22"/>
  <c r="W45" i="22"/>
  <c r="W48" i="22"/>
  <c r="W51" i="22"/>
  <c r="W54" i="22"/>
  <c r="W57" i="22"/>
  <c r="W60" i="22"/>
  <c r="W63" i="22"/>
  <c r="W66" i="22"/>
  <c r="W69" i="22"/>
  <c r="W72" i="22"/>
  <c r="W75" i="22"/>
  <c r="W78" i="22"/>
  <c r="W81" i="22"/>
  <c r="W84" i="22"/>
  <c r="W87" i="22"/>
  <c r="W90" i="22"/>
  <c r="W7" i="22"/>
  <c r="W13" i="22"/>
  <c r="U16" i="22"/>
  <c r="AD18" i="22"/>
  <c r="AN18" i="22" s="1"/>
  <c r="U19" i="22"/>
  <c r="AD21" i="22"/>
  <c r="AN21" i="22" s="1"/>
  <c r="U22" i="22"/>
  <c r="AD24" i="22"/>
  <c r="AN24" i="22" s="1"/>
  <c r="U25" i="22"/>
  <c r="AD27" i="22"/>
  <c r="AN27" i="22" s="1"/>
  <c r="U28" i="22"/>
  <c r="AD30" i="22"/>
  <c r="AN30" i="22" s="1"/>
  <c r="U31" i="22"/>
  <c r="AD33" i="22"/>
  <c r="AN33" i="22" s="1"/>
  <c r="U34" i="22"/>
  <c r="AD36" i="22"/>
  <c r="AN36" i="22" s="1"/>
  <c r="U37" i="22"/>
  <c r="AD39" i="22"/>
  <c r="AN39" i="22" s="1"/>
  <c r="U40" i="22"/>
  <c r="AD42" i="22"/>
  <c r="AN42" i="22" s="1"/>
  <c r="U43" i="22"/>
  <c r="AD45" i="22"/>
  <c r="AN45" i="22" s="1"/>
  <c r="U46" i="22"/>
  <c r="AD48" i="22"/>
  <c r="AN48" i="22" s="1"/>
  <c r="U49" i="22"/>
  <c r="AD51" i="22"/>
  <c r="AN51" i="22" s="1"/>
  <c r="U52" i="22"/>
  <c r="U55" i="22"/>
  <c r="U58" i="22"/>
  <c r="U61" i="22"/>
  <c r="U64" i="22"/>
  <c r="U67" i="22"/>
  <c r="U70" i="22"/>
  <c r="U73" i="22"/>
  <c r="U76" i="22"/>
  <c r="U79" i="22"/>
  <c r="U82" i="22"/>
  <c r="U85" i="22"/>
  <c r="U88" i="22"/>
  <c r="U91" i="22"/>
  <c r="U8" i="22"/>
  <c r="AD10" i="22"/>
  <c r="U11" i="22"/>
  <c r="AE10" i="22"/>
  <c r="W16" i="22"/>
  <c r="W19" i="22"/>
  <c r="W22" i="22"/>
  <c r="W25" i="22"/>
  <c r="W28" i="22"/>
  <c r="W31" i="22"/>
  <c r="W34" i="22"/>
  <c r="W37" i="22"/>
  <c r="W40" i="22"/>
  <c r="W43" i="22"/>
  <c r="W46" i="22"/>
  <c r="W49" i="22"/>
  <c r="W52" i="22"/>
  <c r="W55" i="22"/>
  <c r="W58" i="22"/>
  <c r="W61" i="22"/>
  <c r="W64" i="22"/>
  <c r="W67" i="22"/>
  <c r="W70" i="22"/>
  <c r="W73" i="22"/>
  <c r="W76" i="22"/>
  <c r="W79" i="22"/>
  <c r="W82" i="22"/>
  <c r="W85" i="22"/>
  <c r="W88" i="22"/>
  <c r="W91" i="22"/>
  <c r="U44" i="22"/>
  <c r="U47" i="22"/>
  <c r="U50" i="22"/>
  <c r="U53" i="22"/>
  <c r="U56" i="22"/>
  <c r="U59" i="22"/>
  <c r="U62" i="22"/>
  <c r="U65" i="22"/>
  <c r="U68" i="22"/>
  <c r="U71" i="22"/>
  <c r="U74" i="22"/>
  <c r="U77" i="22"/>
  <c r="U80" i="22"/>
  <c r="U83" i="22"/>
  <c r="U86" i="22"/>
  <c r="U89" i="22"/>
  <c r="W5" i="22"/>
  <c r="W14" i="22"/>
  <c r="W9" i="22"/>
  <c r="U12" i="22"/>
  <c r="W17" i="22"/>
  <c r="W20" i="22"/>
  <c r="W23" i="22"/>
  <c r="W26" i="22"/>
  <c r="W29" i="22"/>
  <c r="W32" i="22"/>
  <c r="W35" i="22"/>
  <c r="W38" i="22"/>
  <c r="W41" i="22"/>
  <c r="W44" i="22"/>
  <c r="W47" i="22"/>
  <c r="W50" i="22"/>
  <c r="W53" i="22"/>
  <c r="W56" i="22"/>
  <c r="W59" i="22"/>
  <c r="W62" i="22"/>
  <c r="W65" i="22"/>
  <c r="W68" i="22"/>
  <c r="W71" i="22"/>
  <c r="W74" i="22"/>
  <c r="W77" i="22"/>
  <c r="W80" i="22"/>
  <c r="W83" i="22"/>
  <c r="W86" i="22"/>
  <c r="W89" i="22"/>
  <c r="AN5" i="21"/>
  <c r="AL8" i="21"/>
  <c r="AJ8" i="21"/>
  <c r="AL7" i="21"/>
  <c r="AJ7" i="21"/>
  <c r="AN8" i="21"/>
  <c r="AL10" i="21"/>
  <c r="AJ10" i="21"/>
  <c r="AJ6" i="21"/>
  <c r="AL6" i="21"/>
  <c r="AL5" i="21"/>
  <c r="AJ5" i="21"/>
  <c r="U6" i="21"/>
  <c r="U15" i="21"/>
  <c r="AD9" i="21"/>
  <c r="W12" i="21"/>
  <c r="X12" i="21" s="1"/>
  <c r="U18" i="21"/>
  <c r="U21" i="21"/>
  <c r="U24" i="21"/>
  <c r="AE9" i="21"/>
  <c r="U10" i="21"/>
  <c r="W15" i="21"/>
  <c r="U13" i="21"/>
  <c r="W18" i="21"/>
  <c r="X18" i="21" s="1"/>
  <c r="W21" i="21"/>
  <c r="X21" i="21" s="1"/>
  <c r="W24" i="21"/>
  <c r="X24" i="21" s="1"/>
  <c r="AD6" i="21"/>
  <c r="AN6" i="21" s="1"/>
  <c r="W10" i="21"/>
  <c r="AH9" i="21"/>
  <c r="AI9" i="21" s="1"/>
  <c r="AL9" i="21" s="1"/>
  <c r="W13" i="21"/>
  <c r="X13" i="21" s="1"/>
  <c r="U16" i="21"/>
  <c r="U19" i="21"/>
  <c r="U22" i="21"/>
  <c r="AD10" i="21"/>
  <c r="U11" i="21"/>
  <c r="AE10" i="21"/>
  <c r="W16" i="21"/>
  <c r="X16" i="21" s="1"/>
  <c r="W19" i="21"/>
  <c r="W22" i="21"/>
  <c r="X22" i="21" s="1"/>
  <c r="W11" i="21"/>
  <c r="U14" i="21"/>
  <c r="U17" i="21"/>
  <c r="U20" i="21"/>
  <c r="U23" i="21"/>
  <c r="AL14" i="20"/>
  <c r="AJ14" i="20"/>
  <c r="AJ25" i="20"/>
  <c r="AJ37" i="20"/>
  <c r="AJ49" i="20"/>
  <c r="AJ22" i="20"/>
  <c r="AL27" i="20"/>
  <c r="AL39" i="20"/>
  <c r="AL51" i="20"/>
  <c r="AL7" i="20"/>
  <c r="AJ7" i="20"/>
  <c r="AJ34" i="20"/>
  <c r="AJ46" i="20"/>
  <c r="AL10" i="20"/>
  <c r="AJ10" i="20"/>
  <c r="AJ19" i="20"/>
  <c r="AL13" i="20"/>
  <c r="AJ13" i="20"/>
  <c r="AJ16" i="20"/>
  <c r="AJ31" i="20"/>
  <c r="AJ43" i="20"/>
  <c r="AL57" i="20"/>
  <c r="AJ57" i="20"/>
  <c r="AL21" i="20"/>
  <c r="AL6" i="20"/>
  <c r="AJ6" i="20"/>
  <c r="AL12" i="20"/>
  <c r="AJ12" i="20"/>
  <c r="AL18" i="20"/>
  <c r="AJ28" i="20"/>
  <c r="AJ40" i="20"/>
  <c r="AJ52" i="20"/>
  <c r="AL54" i="20"/>
  <c r="AJ54" i="20"/>
  <c r="AJ5" i="20"/>
  <c r="W7" i="20"/>
  <c r="AL8" i="20"/>
  <c r="AH9" i="20"/>
  <c r="AI9" i="20" s="1"/>
  <c r="AL9" i="20" s="1"/>
  <c r="W13" i="20"/>
  <c r="U16" i="20"/>
  <c r="AL16" i="20"/>
  <c r="AH17" i="20"/>
  <c r="AI17" i="20" s="1"/>
  <c r="AL17" i="20" s="1"/>
  <c r="AD18" i="20"/>
  <c r="U19" i="20"/>
  <c r="AL19" i="20"/>
  <c r="AH20" i="20"/>
  <c r="AI20" i="20" s="1"/>
  <c r="AL20" i="20" s="1"/>
  <c r="AD21" i="20"/>
  <c r="U22" i="20"/>
  <c r="AL22" i="20"/>
  <c r="AH23" i="20"/>
  <c r="AI23" i="20" s="1"/>
  <c r="AL23" i="20" s="1"/>
  <c r="AD24" i="20"/>
  <c r="U25" i="20"/>
  <c r="AL25" i="20"/>
  <c r="AH26" i="20"/>
  <c r="AI26" i="20" s="1"/>
  <c r="AL26" i="20" s="1"/>
  <c r="AD27" i="20"/>
  <c r="U28" i="20"/>
  <c r="AL28" i="20"/>
  <c r="AH29" i="20"/>
  <c r="AI29" i="20" s="1"/>
  <c r="AJ29" i="20" s="1"/>
  <c r="AD30" i="20"/>
  <c r="U31" i="20"/>
  <c r="AL31" i="20"/>
  <c r="AH32" i="20"/>
  <c r="AI32" i="20" s="1"/>
  <c r="AL32" i="20" s="1"/>
  <c r="AD33" i="20"/>
  <c r="U34" i="20"/>
  <c r="AL34" i="20"/>
  <c r="AH35" i="20"/>
  <c r="AI35" i="20" s="1"/>
  <c r="AL35" i="20" s="1"/>
  <c r="AD36" i="20"/>
  <c r="U37" i="20"/>
  <c r="AL37" i="20"/>
  <c r="AH38" i="20"/>
  <c r="AI38" i="20" s="1"/>
  <c r="AL38" i="20" s="1"/>
  <c r="AD39" i="20"/>
  <c r="U40" i="20"/>
  <c r="AL40" i="20"/>
  <c r="AH41" i="20"/>
  <c r="AI41" i="20" s="1"/>
  <c r="AL41" i="20" s="1"/>
  <c r="AD42" i="20"/>
  <c r="U43" i="20"/>
  <c r="AL43" i="20"/>
  <c r="AH44" i="20"/>
  <c r="AI44" i="20" s="1"/>
  <c r="AL44" i="20" s="1"/>
  <c r="AD45" i="20"/>
  <c r="U46" i="20"/>
  <c r="AL46" i="20"/>
  <c r="AH47" i="20"/>
  <c r="AI47" i="20" s="1"/>
  <c r="AJ47" i="20" s="1"/>
  <c r="AD48" i="20"/>
  <c r="U49" i="20"/>
  <c r="AL49" i="20"/>
  <c r="AH50" i="20"/>
  <c r="AI50" i="20" s="1"/>
  <c r="AL50" i="20" s="1"/>
  <c r="AD51" i="20"/>
  <c r="U52" i="20"/>
  <c r="AL52" i="20"/>
  <c r="AH53" i="20"/>
  <c r="AI53" i="20" s="1"/>
  <c r="AL53" i="20" s="1"/>
  <c r="AD54" i="20"/>
  <c r="U55" i="20"/>
  <c r="AL55" i="20"/>
  <c r="AH56" i="20"/>
  <c r="AI56" i="20" s="1"/>
  <c r="AL56" i="20" s="1"/>
  <c r="AD57" i="20"/>
  <c r="U58" i="20"/>
  <c r="U61" i="20"/>
  <c r="U64" i="20"/>
  <c r="U67" i="20"/>
  <c r="U70" i="20"/>
  <c r="U73" i="20"/>
  <c r="U76" i="20"/>
  <c r="U79" i="20"/>
  <c r="U8" i="20"/>
  <c r="AD10" i="20"/>
  <c r="U11" i="20"/>
  <c r="AE18" i="20"/>
  <c r="AE21" i="20"/>
  <c r="AE24" i="20"/>
  <c r="AE27" i="20"/>
  <c r="AE30" i="20"/>
  <c r="AE33" i="20"/>
  <c r="AE36" i="20"/>
  <c r="AE39" i="20"/>
  <c r="AE42" i="20"/>
  <c r="AE45" i="20"/>
  <c r="AE48" i="20"/>
  <c r="AE51" i="20"/>
  <c r="AE54" i="20"/>
  <c r="AE57" i="20"/>
  <c r="AD7" i="20"/>
  <c r="AJ9" i="20"/>
  <c r="AD13" i="20"/>
  <c r="W16" i="20"/>
  <c r="W19" i="20"/>
  <c r="W22" i="20"/>
  <c r="W25" i="20"/>
  <c r="W28" i="20"/>
  <c r="W31" i="20"/>
  <c r="W34" i="20"/>
  <c r="W37" i="20"/>
  <c r="W40" i="20"/>
  <c r="W43" i="20"/>
  <c r="W46" i="20"/>
  <c r="W49" i="20"/>
  <c r="W52" i="20"/>
  <c r="W55" i="20"/>
  <c r="W58" i="20"/>
  <c r="W61" i="20"/>
  <c r="W64" i="20"/>
  <c r="W67" i="20"/>
  <c r="W70" i="20"/>
  <c r="W73" i="20"/>
  <c r="W76" i="20"/>
  <c r="W79" i="20"/>
  <c r="W8" i="20"/>
  <c r="W11" i="20"/>
  <c r="AE13" i="20"/>
  <c r="U14" i="20"/>
  <c r="U9" i="20"/>
  <c r="AD16" i="20"/>
  <c r="U17" i="20"/>
  <c r="AD19" i="20"/>
  <c r="U20" i="20"/>
  <c r="AD22" i="20"/>
  <c r="U23" i="20"/>
  <c r="AD25" i="20"/>
  <c r="U26" i="20"/>
  <c r="AD28" i="20"/>
  <c r="U29" i="20"/>
  <c r="AD31" i="20"/>
  <c r="U32" i="20"/>
  <c r="AD34" i="20"/>
  <c r="U35" i="20"/>
  <c r="AD37" i="20"/>
  <c r="U38" i="20"/>
  <c r="AD40" i="20"/>
  <c r="U41" i="20"/>
  <c r="AD43" i="20"/>
  <c r="U44" i="20"/>
  <c r="AD46" i="20"/>
  <c r="U47" i="20"/>
  <c r="AD49" i="20"/>
  <c r="U50" i="20"/>
  <c r="AD52" i="20"/>
  <c r="U53" i="20"/>
  <c r="AD55" i="20"/>
  <c r="U56" i="20"/>
  <c r="U59" i="20"/>
  <c r="U62" i="20"/>
  <c r="U65" i="20"/>
  <c r="U68" i="20"/>
  <c r="U71" i="20"/>
  <c r="U74" i="20"/>
  <c r="U77" i="20"/>
  <c r="U80" i="20"/>
  <c r="W5" i="20"/>
  <c r="AD8" i="20"/>
  <c r="W14" i="20"/>
  <c r="AE16" i="20"/>
  <c r="AE19" i="20"/>
  <c r="AE22" i="20"/>
  <c r="AE25" i="20"/>
  <c r="AE28" i="20"/>
  <c r="AE31" i="20"/>
  <c r="AE34" i="20"/>
  <c r="AE37" i="20"/>
  <c r="AE40" i="20"/>
  <c r="AE43" i="20"/>
  <c r="AE46" i="20"/>
  <c r="AE49" i="20"/>
  <c r="AE52" i="20"/>
  <c r="AE55" i="20"/>
  <c r="W9" i="20"/>
  <c r="U12" i="20"/>
  <c r="W17" i="20"/>
  <c r="AJ18" i="20"/>
  <c r="W20" i="20"/>
  <c r="AJ21" i="20"/>
  <c r="W23" i="20"/>
  <c r="AJ24" i="20"/>
  <c r="W26" i="20"/>
  <c r="AJ27" i="20"/>
  <c r="W29" i="20"/>
  <c r="AJ30" i="20"/>
  <c r="W32" i="20"/>
  <c r="AJ33" i="20"/>
  <c r="W35" i="20"/>
  <c r="AJ36" i="20"/>
  <c r="W38" i="20"/>
  <c r="AJ39" i="20"/>
  <c r="W41" i="20"/>
  <c r="AJ42" i="20"/>
  <c r="W44" i="20"/>
  <c r="AJ45" i="20"/>
  <c r="W47" i="20"/>
  <c r="AJ48" i="20"/>
  <c r="W50" i="20"/>
  <c r="AJ51" i="20"/>
  <c r="W53" i="20"/>
  <c r="W56" i="20"/>
  <c r="W59" i="20"/>
  <c r="W62" i="20"/>
  <c r="W65" i="20"/>
  <c r="W68" i="20"/>
  <c r="W71" i="20"/>
  <c r="W74" i="20"/>
  <c r="W77" i="20"/>
  <c r="W80" i="20"/>
  <c r="U15" i="20"/>
  <c r="W12" i="20"/>
  <c r="U18" i="20"/>
  <c r="U21" i="20"/>
  <c r="U24" i="20"/>
  <c r="AD26" i="20"/>
  <c r="AN26" i="20" s="1"/>
  <c r="U27" i="20"/>
  <c r="AD29" i="20"/>
  <c r="AN29" i="20" s="1"/>
  <c r="U30" i="20"/>
  <c r="AD32" i="20"/>
  <c r="U33" i="20"/>
  <c r="AD35" i="20"/>
  <c r="U36" i="20"/>
  <c r="AD38" i="20"/>
  <c r="AN38" i="20" s="1"/>
  <c r="U39" i="20"/>
  <c r="AD41" i="20"/>
  <c r="U42" i="20"/>
  <c r="AD44" i="20"/>
  <c r="U45" i="20"/>
  <c r="AD47" i="20"/>
  <c r="AN47" i="20" s="1"/>
  <c r="U48" i="20"/>
  <c r="AD50" i="20"/>
  <c r="U51" i="20"/>
  <c r="AD53" i="20"/>
  <c r="AN53" i="20" s="1"/>
  <c r="U54" i="20"/>
  <c r="AD56" i="20"/>
  <c r="AN56" i="20" s="1"/>
  <c r="U57" i="20"/>
  <c r="U60" i="20"/>
  <c r="U63" i="20"/>
  <c r="U66" i="20"/>
  <c r="U69" i="20"/>
  <c r="U72" i="20"/>
  <c r="U75" i="20"/>
  <c r="U78" i="20"/>
  <c r="U7" i="20"/>
  <c r="U13" i="20"/>
  <c r="W18" i="20"/>
  <c r="W21" i="20"/>
  <c r="W24" i="20"/>
  <c r="W27" i="20"/>
  <c r="W30" i="20"/>
  <c r="W33" i="20"/>
  <c r="W36" i="20"/>
  <c r="W39" i="20"/>
  <c r="W42" i="20"/>
  <c r="W45" i="20"/>
  <c r="W48" i="20"/>
  <c r="W51" i="20"/>
  <c r="W54" i="20"/>
  <c r="W57" i="20"/>
  <c r="W60" i="20"/>
  <c r="W63" i="20"/>
  <c r="W66" i="20"/>
  <c r="W69" i="20"/>
  <c r="W72" i="20"/>
  <c r="W75" i="20"/>
  <c r="AL6" i="19"/>
  <c r="AJ6" i="19"/>
  <c r="AJ8" i="19"/>
  <c r="AL8" i="19"/>
  <c r="AJ13" i="19"/>
  <c r="AL13" i="19"/>
  <c r="AL12" i="19"/>
  <c r="AJ12" i="19"/>
  <c r="AL7" i="19"/>
  <c r="AJ7" i="19"/>
  <c r="AL11" i="19"/>
  <c r="AJ11" i="19"/>
  <c r="W10" i="19"/>
  <c r="AH14" i="19"/>
  <c r="AI14" i="19" s="1"/>
  <c r="AJ14" i="19" s="1"/>
  <c r="W13" i="19"/>
  <c r="U16" i="19"/>
  <c r="U19" i="19"/>
  <c r="U22" i="19"/>
  <c r="U8" i="19"/>
  <c r="U11" i="19"/>
  <c r="AD13" i="19"/>
  <c r="W16" i="19"/>
  <c r="W19" i="19"/>
  <c r="W22" i="19"/>
  <c r="U5" i="19"/>
  <c r="W11" i="19"/>
  <c r="AE13" i="19"/>
  <c r="U14" i="19"/>
  <c r="U17" i="19"/>
  <c r="U20" i="19"/>
  <c r="U23" i="19"/>
  <c r="AD8" i="19"/>
  <c r="AN8" i="19" s="1"/>
  <c r="AD11" i="19"/>
  <c r="AN11" i="19" s="1"/>
  <c r="W14" i="19"/>
  <c r="W9" i="19"/>
  <c r="U12" i="19"/>
  <c r="W17" i="19"/>
  <c r="W20" i="19"/>
  <c r="W23" i="19"/>
  <c r="AD14" i="19"/>
  <c r="AN14" i="19" s="1"/>
  <c r="U15" i="19"/>
  <c r="W12" i="19"/>
  <c r="U18" i="19"/>
  <c r="U21" i="19"/>
  <c r="U24" i="19"/>
  <c r="AJ7" i="18"/>
  <c r="AL7" i="18"/>
  <c r="AN8" i="18"/>
  <c r="AJ10" i="18"/>
  <c r="AL10" i="18"/>
  <c r="AL5" i="18"/>
  <c r="AJ5" i="18"/>
  <c r="AL8" i="18"/>
  <c r="AJ8" i="18"/>
  <c r="AE9" i="18"/>
  <c r="U10" i="18"/>
  <c r="W15" i="18"/>
  <c r="U13" i="18"/>
  <c r="W18" i="18"/>
  <c r="W21" i="18"/>
  <c r="W24" i="18"/>
  <c r="AD6" i="18"/>
  <c r="W10" i="18"/>
  <c r="AH9" i="18"/>
  <c r="AI9" i="18" s="1"/>
  <c r="AL9" i="18" s="1"/>
  <c r="W13" i="18"/>
  <c r="U16" i="18"/>
  <c r="U19" i="18"/>
  <c r="U22" i="18"/>
  <c r="AD10" i="18"/>
  <c r="AH6" i="18"/>
  <c r="AI6" i="18" s="1"/>
  <c r="AL6" i="18" s="1"/>
  <c r="AE10" i="18"/>
  <c r="W16" i="18"/>
  <c r="W19" i="18"/>
  <c r="W22" i="18"/>
  <c r="W11" i="18"/>
  <c r="U14" i="18"/>
  <c r="U17" i="18"/>
  <c r="U20" i="18"/>
  <c r="U23" i="18"/>
  <c r="W14" i="18"/>
  <c r="W9" i="18"/>
  <c r="U12" i="18"/>
  <c r="W17" i="18"/>
  <c r="W20" i="18"/>
  <c r="W23" i="18"/>
  <c r="AL5" i="16"/>
  <c r="W10" i="16"/>
  <c r="AJ5" i="16"/>
  <c r="W7" i="16"/>
  <c r="W13" i="16"/>
  <c r="U16" i="16"/>
  <c r="U19" i="16"/>
  <c r="U22" i="16"/>
  <c r="U8" i="16"/>
  <c r="U11" i="16"/>
  <c r="W16" i="16"/>
  <c r="W19" i="16"/>
  <c r="W22" i="16"/>
  <c r="W8" i="16"/>
  <c r="W11" i="16"/>
  <c r="U14" i="16"/>
  <c r="U17" i="16"/>
  <c r="U20" i="16"/>
  <c r="U23" i="16"/>
  <c r="W5" i="16"/>
  <c r="W14" i="16"/>
  <c r="W9" i="16"/>
  <c r="U12" i="16"/>
  <c r="W17" i="16"/>
  <c r="W20" i="16"/>
  <c r="W23" i="16"/>
  <c r="U15" i="16"/>
  <c r="W12" i="16"/>
  <c r="U18" i="16"/>
  <c r="U21" i="16"/>
  <c r="AL31" i="15"/>
  <c r="AJ23" i="15"/>
  <c r="AL23" i="15"/>
  <c r="AJ26" i="15"/>
  <c r="AL26" i="15"/>
  <c r="AL47" i="15"/>
  <c r="AJ47" i="15"/>
  <c r="AJ29" i="15"/>
  <c r="AL29" i="15"/>
  <c r="AL7" i="15"/>
  <c r="AJ7" i="15"/>
  <c r="AJ32" i="15"/>
  <c r="AL32" i="15"/>
  <c r="AL11" i="15"/>
  <c r="AJ11" i="15"/>
  <c r="AJ35" i="15"/>
  <c r="AL35" i="15"/>
  <c r="AJ9" i="15"/>
  <c r="AL9" i="15"/>
  <c r="AL10" i="15"/>
  <c r="AJ10" i="15"/>
  <c r="AL20" i="15"/>
  <c r="AJ38" i="15"/>
  <c r="AL38" i="15"/>
  <c r="AJ41" i="15"/>
  <c r="AL41" i="15"/>
  <c r="AL6" i="15"/>
  <c r="AJ6" i="15"/>
  <c r="AJ14" i="15"/>
  <c r="U9" i="15"/>
  <c r="AD16" i="15"/>
  <c r="AN16" i="15" s="1"/>
  <c r="U17" i="15"/>
  <c r="AH18" i="15"/>
  <c r="AI18" i="15" s="1"/>
  <c r="AL18" i="15" s="1"/>
  <c r="AD19" i="15"/>
  <c r="AN19" i="15" s="1"/>
  <c r="U20" i="15"/>
  <c r="AH21" i="15"/>
  <c r="AI21" i="15" s="1"/>
  <c r="AL21" i="15" s="1"/>
  <c r="AD22" i="15"/>
  <c r="U23" i="15"/>
  <c r="AH24" i="15"/>
  <c r="AI24" i="15" s="1"/>
  <c r="AL24" i="15" s="1"/>
  <c r="U26" i="15"/>
  <c r="AH27" i="15"/>
  <c r="AI27" i="15" s="1"/>
  <c r="AL27" i="15" s="1"/>
  <c r="U29" i="15"/>
  <c r="AH30" i="15"/>
  <c r="AI30" i="15" s="1"/>
  <c r="AL30" i="15" s="1"/>
  <c r="U32" i="15"/>
  <c r="AH33" i="15"/>
  <c r="AI33" i="15" s="1"/>
  <c r="AL33" i="15" s="1"/>
  <c r="U35" i="15"/>
  <c r="AH36" i="15"/>
  <c r="AI36" i="15" s="1"/>
  <c r="AJ36" i="15" s="1"/>
  <c r="U38" i="15"/>
  <c r="AH39" i="15"/>
  <c r="AI39" i="15" s="1"/>
  <c r="AJ39" i="15" s="1"/>
  <c r="U41" i="15"/>
  <c r="AJ44" i="15"/>
  <c r="AJ59" i="15"/>
  <c r="U76" i="15"/>
  <c r="W14" i="15"/>
  <c r="AJ15" i="15"/>
  <c r="AL50" i="15"/>
  <c r="AL53" i="15"/>
  <c r="AL56" i="15"/>
  <c r="U79" i="15"/>
  <c r="U82" i="15"/>
  <c r="AL93" i="15"/>
  <c r="AJ93" i="15"/>
  <c r="AL94" i="15"/>
  <c r="AH116" i="15"/>
  <c r="AI116" i="15" s="1"/>
  <c r="AJ116" i="15" s="1"/>
  <c r="AE116" i="15"/>
  <c r="AD116" i="15"/>
  <c r="AH63" i="15"/>
  <c r="AI63" i="15" s="1"/>
  <c r="AL63" i="15" s="1"/>
  <c r="AE63" i="15"/>
  <c r="W9" i="15"/>
  <c r="U12" i="15"/>
  <c r="W17" i="15"/>
  <c r="W20" i="15"/>
  <c r="W23" i="15"/>
  <c r="W26" i="15"/>
  <c r="W29" i="15"/>
  <c r="W32" i="15"/>
  <c r="W35" i="15"/>
  <c r="W38" i="15"/>
  <c r="W41" i="15"/>
  <c r="AH42" i="15"/>
  <c r="AI42" i="15" s="1"/>
  <c r="AL42" i="15" s="1"/>
  <c r="AE42" i="15"/>
  <c r="AH43" i="15"/>
  <c r="AI43" i="15" s="1"/>
  <c r="AD43" i="15"/>
  <c r="AH61" i="15"/>
  <c r="AI61" i="15" s="1"/>
  <c r="AD61" i="15"/>
  <c r="AN61" i="15" s="1"/>
  <c r="AD63" i="15"/>
  <c r="AJ67" i="15"/>
  <c r="AL86" i="15"/>
  <c r="AJ86" i="15"/>
  <c r="AD5" i="15"/>
  <c r="AN5" i="15" s="1"/>
  <c r="W514" i="15"/>
  <c r="W511" i="15"/>
  <c r="W508" i="15"/>
  <c r="W505" i="15"/>
  <c r="W502" i="15"/>
  <c r="W499" i="15"/>
  <c r="W496" i="15"/>
  <c r="W493" i="15"/>
  <c r="W490" i="15"/>
  <c r="W487" i="15"/>
  <c r="W484" i="15"/>
  <c r="W481" i="15"/>
  <c r="W478" i="15"/>
  <c r="W475" i="15"/>
  <c r="W472" i="15"/>
  <c r="W469" i="15"/>
  <c r="W466" i="15"/>
  <c r="W463" i="15"/>
  <c r="W460" i="15"/>
  <c r="W457" i="15"/>
  <c r="W454" i="15"/>
  <c r="W451" i="15"/>
  <c r="W448" i="15"/>
  <c r="W445" i="15"/>
  <c r="W442" i="15"/>
  <c r="W439" i="15"/>
  <c r="W436" i="15"/>
  <c r="W433" i="15"/>
  <c r="W430" i="15"/>
  <c r="W427" i="15"/>
  <c r="W424" i="15"/>
  <c r="W421" i="15"/>
  <c r="W418" i="15"/>
  <c r="W415" i="15"/>
  <c r="W412" i="15"/>
  <c r="W409" i="15"/>
  <c r="W406" i="15"/>
  <c r="W403" i="15"/>
  <c r="W400" i="15"/>
  <c r="W397" i="15"/>
  <c r="W394" i="15"/>
  <c r="W391" i="15"/>
  <c r="W388" i="15"/>
  <c r="W385" i="15"/>
  <c r="W382" i="15"/>
  <c r="W379" i="15"/>
  <c r="W376" i="15"/>
  <c r="W373" i="15"/>
  <c r="W370" i="15"/>
  <c r="W367" i="15"/>
  <c r="W364" i="15"/>
  <c r="W361" i="15"/>
  <c r="W358" i="15"/>
  <c r="W355" i="15"/>
  <c r="W352" i="15"/>
  <c r="W349" i="15"/>
  <c r="W346" i="15"/>
  <c r="W343" i="15"/>
  <c r="W340" i="15"/>
  <c r="W337" i="15"/>
  <c r="W334" i="15"/>
  <c r="W331" i="15"/>
  <c r="W328" i="15"/>
  <c r="W325" i="15"/>
  <c r="W322" i="15"/>
  <c r="W319" i="15"/>
  <c r="W316" i="15"/>
  <c r="W313" i="15"/>
  <c r="W310" i="15"/>
  <c r="W307" i="15"/>
  <c r="W304" i="15"/>
  <c r="W301" i="15"/>
  <c r="W298" i="15"/>
  <c r="W295" i="15"/>
  <c r="W292" i="15"/>
  <c r="W289" i="15"/>
  <c r="W286" i="15"/>
  <c r="W283" i="15"/>
  <c r="W280" i="15"/>
  <c r="W277" i="15"/>
  <c r="W274" i="15"/>
  <c r="W271" i="15"/>
  <c r="U514" i="15"/>
  <c r="U511" i="15"/>
  <c r="U508" i="15"/>
  <c r="U505" i="15"/>
  <c r="U502" i="15"/>
  <c r="U499" i="15"/>
  <c r="U496" i="15"/>
  <c r="U493" i="15"/>
  <c r="U490" i="15"/>
  <c r="U487" i="15"/>
  <c r="U484" i="15"/>
  <c r="U481" i="15"/>
  <c r="U478" i="15"/>
  <c r="U475" i="15"/>
  <c r="U472" i="15"/>
  <c r="U469" i="15"/>
  <c r="U466" i="15"/>
  <c r="U463" i="15"/>
  <c r="U460" i="15"/>
  <c r="U457" i="15"/>
  <c r="U454" i="15"/>
  <c r="U451" i="15"/>
  <c r="U448" i="15"/>
  <c r="U445" i="15"/>
  <c r="U442" i="15"/>
  <c r="U439" i="15"/>
  <c r="U436" i="15"/>
  <c r="U433" i="15"/>
  <c r="U430" i="15"/>
  <c r="U427" i="15"/>
  <c r="U424" i="15"/>
  <c r="U421" i="15"/>
  <c r="U418" i="15"/>
  <c r="U415" i="15"/>
  <c r="U412" i="15"/>
  <c r="U409" i="15"/>
  <c r="U406" i="15"/>
  <c r="U403" i="15"/>
  <c r="U400" i="15"/>
  <c r="U397" i="15"/>
  <c r="U394" i="15"/>
  <c r="U391" i="15"/>
  <c r="U388" i="15"/>
  <c r="U385" i="15"/>
  <c r="U382" i="15"/>
  <c r="U379" i="15"/>
  <c r="U376" i="15"/>
  <c r="U373" i="15"/>
  <c r="U370" i="15"/>
  <c r="U367" i="15"/>
  <c r="U364" i="15"/>
  <c r="U361" i="15"/>
  <c r="U358" i="15"/>
  <c r="U355" i="15"/>
  <c r="U352" i="15"/>
  <c r="U349" i="15"/>
  <c r="U346" i="15"/>
  <c r="U343" i="15"/>
  <c r="U340" i="15"/>
  <c r="U337" i="15"/>
  <c r="U334" i="15"/>
  <c r="U331" i="15"/>
  <c r="U328" i="15"/>
  <c r="U325" i="15"/>
  <c r="U322" i="15"/>
  <c r="U319" i="15"/>
  <c r="U316" i="15"/>
  <c r="U313" i="15"/>
  <c r="U310" i="15"/>
  <c r="U307" i="15"/>
  <c r="U304" i="15"/>
  <c r="U301" i="15"/>
  <c r="U298" i="15"/>
  <c r="U295" i="15"/>
  <c r="U292" i="15"/>
  <c r="U289" i="15"/>
  <c r="U286" i="15"/>
  <c r="U283" i="15"/>
  <c r="U280" i="15"/>
  <c r="U277" i="15"/>
  <c r="U274" i="15"/>
  <c r="U271" i="15"/>
  <c r="W513" i="15"/>
  <c r="W510" i="15"/>
  <c r="W507" i="15"/>
  <c r="W504" i="15"/>
  <c r="W501" i="15"/>
  <c r="W498" i="15"/>
  <c r="W495" i="15"/>
  <c r="W492" i="15"/>
  <c r="W489" i="15"/>
  <c r="W486" i="15"/>
  <c r="W483" i="15"/>
  <c r="W480" i="15"/>
  <c r="W477" i="15"/>
  <c r="W474" i="15"/>
  <c r="W471" i="15"/>
  <c r="W468" i="15"/>
  <c r="W465" i="15"/>
  <c r="W462" i="15"/>
  <c r="W459" i="15"/>
  <c r="W456" i="15"/>
  <c r="W453" i="15"/>
  <c r="W450" i="15"/>
  <c r="W447" i="15"/>
  <c r="W444" i="15"/>
  <c r="W441" i="15"/>
  <c r="W438" i="15"/>
  <c r="W435" i="15"/>
  <c r="W432" i="15"/>
  <c r="W429" i="15"/>
  <c r="W426" i="15"/>
  <c r="W423" i="15"/>
  <c r="W420" i="15"/>
  <c r="W417" i="15"/>
  <c r="W414" i="15"/>
  <c r="W411" i="15"/>
  <c r="W408" i="15"/>
  <c r="W405" i="15"/>
  <c r="W402" i="15"/>
  <c r="W399" i="15"/>
  <c r="W396" i="15"/>
  <c r="W393" i="15"/>
  <c r="W390" i="15"/>
  <c r="W387" i="15"/>
  <c r="W384" i="15"/>
  <c r="W381" i="15"/>
  <c r="W378" i="15"/>
  <c r="W375" i="15"/>
  <c r="W372" i="15"/>
  <c r="W369" i="15"/>
  <c r="W366" i="15"/>
  <c r="W363" i="15"/>
  <c r="W360" i="15"/>
  <c r="W357" i="15"/>
  <c r="W354" i="15"/>
  <c r="W351" i="15"/>
  <c r="W348" i="15"/>
  <c r="W345" i="15"/>
  <c r="W342" i="15"/>
  <c r="W339" i="15"/>
  <c r="W336" i="15"/>
  <c r="W333" i="15"/>
  <c r="W330" i="15"/>
  <c r="W327" i="15"/>
  <c r="W324" i="15"/>
  <c r="W321" i="15"/>
  <c r="W318" i="15"/>
  <c r="W315" i="15"/>
  <c r="W312" i="15"/>
  <c r="W309" i="15"/>
  <c r="W306" i="15"/>
  <c r="W303" i="15"/>
  <c r="W300" i="15"/>
  <c r="W297" i="15"/>
  <c r="W294" i="15"/>
  <c r="W291" i="15"/>
  <c r="W288" i="15"/>
  <c r="W285" i="15"/>
  <c r="W282" i="15"/>
  <c r="W279" i="15"/>
  <c r="W276" i="15"/>
  <c r="W273" i="15"/>
  <c r="W270" i="15"/>
  <c r="W267" i="15"/>
  <c r="W264" i="15"/>
  <c r="W261" i="15"/>
  <c r="U513" i="15"/>
  <c r="U510" i="15"/>
  <c r="U507" i="15"/>
  <c r="U504" i="15"/>
  <c r="U501" i="15"/>
  <c r="U498" i="15"/>
  <c r="U495" i="15"/>
  <c r="U492" i="15"/>
  <c r="U489" i="15"/>
  <c r="U486" i="15"/>
  <c r="U483" i="15"/>
  <c r="U480" i="15"/>
  <c r="U477" i="15"/>
  <c r="U474" i="15"/>
  <c r="U471" i="15"/>
  <c r="U468" i="15"/>
  <c r="U465" i="15"/>
  <c r="U462" i="15"/>
  <c r="U459" i="15"/>
  <c r="U456" i="15"/>
  <c r="U453" i="15"/>
  <c r="U450" i="15"/>
  <c r="U447" i="15"/>
  <c r="U444" i="15"/>
  <c r="U441" i="15"/>
  <c r="U438" i="15"/>
  <c r="U435" i="15"/>
  <c r="U432" i="15"/>
  <c r="U429" i="15"/>
  <c r="U426" i="15"/>
  <c r="U423" i="15"/>
  <c r="U420" i="15"/>
  <c r="U417" i="15"/>
  <c r="U414" i="15"/>
  <c r="U411" i="15"/>
  <c r="U408" i="15"/>
  <c r="U405" i="15"/>
  <c r="U402" i="15"/>
  <c r="U399" i="15"/>
  <c r="U396" i="15"/>
  <c r="U393" i="15"/>
  <c r="U390" i="15"/>
  <c r="U387" i="15"/>
  <c r="U384" i="15"/>
  <c r="U381" i="15"/>
  <c r="U378" i="15"/>
  <c r="U375" i="15"/>
  <c r="U372" i="15"/>
  <c r="U369" i="15"/>
  <c r="U366" i="15"/>
  <c r="U363" i="15"/>
  <c r="U360" i="15"/>
  <c r="U357" i="15"/>
  <c r="U354" i="15"/>
  <c r="U351" i="15"/>
  <c r="U348" i="15"/>
  <c r="U345" i="15"/>
  <c r="U342" i="15"/>
  <c r="U339" i="15"/>
  <c r="U336" i="15"/>
  <c r="U333" i="15"/>
  <c r="U330" i="15"/>
  <c r="U327" i="15"/>
  <c r="U324" i="15"/>
  <c r="U321" i="15"/>
  <c r="U318" i="15"/>
  <c r="U315" i="15"/>
  <c r="U312" i="15"/>
  <c r="U309" i="15"/>
  <c r="U306" i="15"/>
  <c r="U303" i="15"/>
  <c r="U300" i="15"/>
  <c r="U297" i="15"/>
  <c r="U294" i="15"/>
  <c r="U291" i="15"/>
  <c r="U288" i="15"/>
  <c r="U285" i="15"/>
  <c r="U282" i="15"/>
  <c r="U279" i="15"/>
  <c r="U276" i="15"/>
  <c r="U273" i="15"/>
  <c r="U270" i="15"/>
  <c r="U267" i="15"/>
  <c r="U264" i="15"/>
  <c r="U261" i="15"/>
  <c r="W515" i="15"/>
  <c r="W512" i="15"/>
  <c r="W509" i="15"/>
  <c r="W506" i="15"/>
  <c r="W503" i="15"/>
  <c r="W500" i="15"/>
  <c r="W497" i="15"/>
  <c r="W494" i="15"/>
  <c r="W491" i="15"/>
  <c r="W488" i="15"/>
  <c r="W485" i="15"/>
  <c r="W482" i="15"/>
  <c r="W479" i="15"/>
  <c r="W476" i="15"/>
  <c r="W473" i="15"/>
  <c r="W470" i="15"/>
  <c r="W467" i="15"/>
  <c r="W464" i="15"/>
  <c r="W461" i="15"/>
  <c r="W458" i="15"/>
  <c r="W455" i="15"/>
  <c r="W452" i="15"/>
  <c r="W449" i="15"/>
  <c r="W446" i="15"/>
  <c r="W443" i="15"/>
  <c r="W440" i="15"/>
  <c r="W437" i="15"/>
  <c r="W434" i="15"/>
  <c r="W431" i="15"/>
  <c r="W428" i="15"/>
  <c r="W425" i="15"/>
  <c r="W422" i="15"/>
  <c r="W419" i="15"/>
  <c r="W416" i="15"/>
  <c r="W413" i="15"/>
  <c r="W410" i="15"/>
  <c r="W407" i="15"/>
  <c r="W404" i="15"/>
  <c r="W401" i="15"/>
  <c r="W398" i="15"/>
  <c r="W395" i="15"/>
  <c r="W392" i="15"/>
  <c r="W389" i="15"/>
  <c r="W386" i="15"/>
  <c r="W383" i="15"/>
  <c r="W380" i="15"/>
  <c r="W377" i="15"/>
  <c r="W374" i="15"/>
  <c r="W371" i="15"/>
  <c r="W368" i="15"/>
  <c r="W365" i="15"/>
  <c r="W362" i="15"/>
  <c r="W359" i="15"/>
  <c r="W356" i="15"/>
  <c r="W353" i="15"/>
  <c r="W350" i="15"/>
  <c r="W347" i="15"/>
  <c r="W344" i="15"/>
  <c r="W341" i="15"/>
  <c r="W338" i="15"/>
  <c r="W335" i="15"/>
  <c r="W332" i="15"/>
  <c r="W329" i="15"/>
  <c r="W326" i="15"/>
  <c r="W323" i="15"/>
  <c r="W320" i="15"/>
  <c r="W317" i="15"/>
  <c r="W314" i="15"/>
  <c r="W311" i="15"/>
  <c r="W308" i="15"/>
  <c r="W305" i="15"/>
  <c r="W302" i="15"/>
  <c r="W299" i="15"/>
  <c r="W296" i="15"/>
  <c r="W293" i="15"/>
  <c r="W290" i="15"/>
  <c r="W287" i="15"/>
  <c r="W284" i="15"/>
  <c r="W281" i="15"/>
  <c r="W278" i="15"/>
  <c r="W275" i="15"/>
  <c r="W272" i="15"/>
  <c r="W269" i="15"/>
  <c r="W266" i="15"/>
  <c r="W263" i="15"/>
  <c r="U509" i="15"/>
  <c r="U473" i="15"/>
  <c r="U437" i="15"/>
  <c r="U401" i="15"/>
  <c r="U365" i="15"/>
  <c r="U329" i="15"/>
  <c r="U293" i="15"/>
  <c r="U268" i="15"/>
  <c r="U260" i="15"/>
  <c r="U257" i="15"/>
  <c r="U254" i="15"/>
  <c r="U251" i="15"/>
  <c r="U248" i="15"/>
  <c r="U245" i="15"/>
  <c r="U242" i="15"/>
  <c r="U239" i="15"/>
  <c r="U236" i="15"/>
  <c r="U233" i="15"/>
  <c r="U230" i="15"/>
  <c r="U227" i="15"/>
  <c r="U224" i="15"/>
  <c r="U221" i="15"/>
  <c r="U218" i="15"/>
  <c r="U215" i="15"/>
  <c r="U212" i="15"/>
  <c r="U209" i="15"/>
  <c r="U206" i="15"/>
  <c r="U203" i="15"/>
  <c r="U200" i="15"/>
  <c r="U197" i="15"/>
  <c r="U194" i="15"/>
  <c r="U191" i="15"/>
  <c r="U188" i="15"/>
  <c r="U185" i="15"/>
  <c r="U182" i="15"/>
  <c r="U179" i="15"/>
  <c r="U176" i="15"/>
  <c r="U173" i="15"/>
  <c r="U170" i="15"/>
  <c r="U167" i="15"/>
  <c r="U164" i="15"/>
  <c r="U161" i="15"/>
  <c r="U158" i="15"/>
  <c r="U155" i="15"/>
  <c r="U152" i="15"/>
  <c r="U149" i="15"/>
  <c r="U146" i="15"/>
  <c r="U143" i="15"/>
  <c r="U140" i="15"/>
  <c r="U137" i="15"/>
  <c r="U134" i="15"/>
  <c r="U131" i="15"/>
  <c r="U128" i="15"/>
  <c r="U125" i="15"/>
  <c r="U122" i="15"/>
  <c r="U119" i="15"/>
  <c r="U116" i="15"/>
  <c r="U113" i="15"/>
  <c r="U110" i="15"/>
  <c r="U107" i="15"/>
  <c r="U104" i="15"/>
  <c r="U101" i="15"/>
  <c r="U488" i="15"/>
  <c r="U452" i="15"/>
  <c r="U416" i="15"/>
  <c r="U380" i="15"/>
  <c r="U344" i="15"/>
  <c r="U308" i="15"/>
  <c r="U272" i="15"/>
  <c r="U503" i="15"/>
  <c r="U467" i="15"/>
  <c r="U431" i="15"/>
  <c r="U395" i="15"/>
  <c r="U359" i="15"/>
  <c r="U323" i="15"/>
  <c r="U287" i="15"/>
  <c r="U263" i="15"/>
  <c r="W259" i="15"/>
  <c r="W256" i="15"/>
  <c r="W253" i="15"/>
  <c r="W250" i="15"/>
  <c r="W247" i="15"/>
  <c r="W244" i="15"/>
  <c r="W241" i="15"/>
  <c r="W238" i="15"/>
  <c r="W235" i="15"/>
  <c r="W232" i="15"/>
  <c r="W229" i="15"/>
  <c r="W226" i="15"/>
  <c r="W223" i="15"/>
  <c r="W220" i="15"/>
  <c r="W217" i="15"/>
  <c r="W214" i="15"/>
  <c r="W211" i="15"/>
  <c r="W208" i="15"/>
  <c r="W205" i="15"/>
  <c r="W202" i="15"/>
  <c r="W199" i="15"/>
  <c r="W196" i="15"/>
  <c r="W193" i="15"/>
  <c r="W190" i="15"/>
  <c r="W187" i="15"/>
  <c r="W184" i="15"/>
  <c r="W181" i="15"/>
  <c r="W178" i="15"/>
  <c r="W175" i="15"/>
  <c r="W172" i="15"/>
  <c r="W169" i="15"/>
  <c r="W166" i="15"/>
  <c r="W163" i="15"/>
  <c r="W160" i="15"/>
  <c r="W157" i="15"/>
  <c r="W154" i="15"/>
  <c r="W151" i="15"/>
  <c r="W148" i="15"/>
  <c r="W145" i="15"/>
  <c r="W142" i="15"/>
  <c r="W139" i="15"/>
  <c r="W136" i="15"/>
  <c r="W133" i="15"/>
  <c r="W130" i="15"/>
  <c r="W127" i="15"/>
  <c r="W124" i="15"/>
  <c r="W121" i="15"/>
  <c r="U482" i="15"/>
  <c r="U446" i="15"/>
  <c r="U410" i="15"/>
  <c r="U374" i="15"/>
  <c r="U338" i="15"/>
  <c r="U302" i="15"/>
  <c r="U497" i="15"/>
  <c r="U461" i="15"/>
  <c r="U425" i="15"/>
  <c r="U389" i="15"/>
  <c r="U353" i="15"/>
  <c r="U317" i="15"/>
  <c r="U281" i="15"/>
  <c r="W262" i="15"/>
  <c r="U259" i="15"/>
  <c r="U256" i="15"/>
  <c r="U253" i="15"/>
  <c r="U250" i="15"/>
  <c r="U247" i="15"/>
  <c r="U244" i="15"/>
  <c r="U241" i="15"/>
  <c r="U238" i="15"/>
  <c r="U235" i="15"/>
  <c r="U232" i="15"/>
  <c r="U229" i="15"/>
  <c r="U226" i="15"/>
  <c r="U223" i="15"/>
  <c r="U220" i="15"/>
  <c r="U217" i="15"/>
  <c r="U214" i="15"/>
  <c r="U211" i="15"/>
  <c r="U208" i="15"/>
  <c r="U205" i="15"/>
  <c r="U202" i="15"/>
  <c r="U199" i="15"/>
  <c r="U196" i="15"/>
  <c r="U193" i="15"/>
  <c r="U190" i="15"/>
  <c r="U187" i="15"/>
  <c r="U184" i="15"/>
  <c r="U181" i="15"/>
  <c r="U178" i="15"/>
  <c r="U175" i="15"/>
  <c r="U172" i="15"/>
  <c r="U169" i="15"/>
  <c r="U166" i="15"/>
  <c r="U163" i="15"/>
  <c r="U160" i="15"/>
  <c r="U157" i="15"/>
  <c r="U154" i="15"/>
  <c r="U151" i="15"/>
  <c r="U148" i="15"/>
  <c r="U145" i="15"/>
  <c r="U142" i="15"/>
  <c r="U139" i="15"/>
  <c r="U136" i="15"/>
  <c r="U133" i="15"/>
  <c r="U130" i="15"/>
  <c r="U127" i="15"/>
  <c r="U124" i="15"/>
  <c r="U121" i="15"/>
  <c r="U118" i="15"/>
  <c r="U115" i="15"/>
  <c r="U112" i="15"/>
  <c r="U109" i="15"/>
  <c r="U106" i="15"/>
  <c r="U103" i="15"/>
  <c r="U100" i="15"/>
  <c r="U512" i="15"/>
  <c r="U476" i="15"/>
  <c r="U440" i="15"/>
  <c r="U404" i="15"/>
  <c r="U368" i="15"/>
  <c r="U332" i="15"/>
  <c r="U296" i="15"/>
  <c r="U266" i="15"/>
  <c r="U491" i="15"/>
  <c r="U455" i="15"/>
  <c r="U419" i="15"/>
  <c r="U383" i="15"/>
  <c r="U347" i="15"/>
  <c r="U311" i="15"/>
  <c r="U275" i="15"/>
  <c r="U262" i="15"/>
  <c r="W258" i="15"/>
  <c r="W255" i="15"/>
  <c r="W252" i="15"/>
  <c r="W249" i="15"/>
  <c r="W246" i="15"/>
  <c r="W243" i="15"/>
  <c r="W240" i="15"/>
  <c r="W237" i="15"/>
  <c r="W234" i="15"/>
  <c r="W231" i="15"/>
  <c r="W228" i="15"/>
  <c r="W225" i="15"/>
  <c r="W222" i="15"/>
  <c r="W219" i="15"/>
  <c r="W216" i="15"/>
  <c r="W213" i="15"/>
  <c r="W210" i="15"/>
  <c r="W207" i="15"/>
  <c r="W204" i="15"/>
  <c r="W201" i="15"/>
  <c r="W198" i="15"/>
  <c r="W195" i="15"/>
  <c r="W192" i="15"/>
  <c r="W189" i="15"/>
  <c r="W186" i="15"/>
  <c r="W183" i="15"/>
  <c r="W180" i="15"/>
  <c r="W177" i="15"/>
  <c r="W174" i="15"/>
  <c r="W171" i="15"/>
  <c r="W168" i="15"/>
  <c r="W165" i="15"/>
  <c r="W162" i="15"/>
  <c r="W159" i="15"/>
  <c r="W156" i="15"/>
  <c r="W153" i="15"/>
  <c r="W150" i="15"/>
  <c r="W147" i="15"/>
  <c r="W144" i="15"/>
  <c r="W141" i="15"/>
  <c r="W138" i="15"/>
  <c r="W135" i="15"/>
  <c r="W132" i="15"/>
  <c r="W129" i="15"/>
  <c r="U506" i="15"/>
  <c r="U470" i="15"/>
  <c r="U434" i="15"/>
  <c r="U398" i="15"/>
  <c r="U362" i="15"/>
  <c r="U326" i="15"/>
  <c r="U290" i="15"/>
  <c r="W265" i="15"/>
  <c r="U485" i="15"/>
  <c r="U449" i="15"/>
  <c r="U413" i="15"/>
  <c r="U377" i="15"/>
  <c r="U341" i="15"/>
  <c r="U305" i="15"/>
  <c r="U269" i="15"/>
  <c r="U258" i="15"/>
  <c r="U255" i="15"/>
  <c r="U252" i="15"/>
  <c r="U249" i="15"/>
  <c r="U246" i="15"/>
  <c r="U243" i="15"/>
  <c r="U240" i="15"/>
  <c r="U237" i="15"/>
  <c r="U234" i="15"/>
  <c r="U231" i="15"/>
  <c r="U228" i="15"/>
  <c r="U225" i="15"/>
  <c r="U222" i="15"/>
  <c r="U219" i="15"/>
  <c r="U216" i="15"/>
  <c r="U213" i="15"/>
  <c r="U210" i="15"/>
  <c r="U207" i="15"/>
  <c r="U204" i="15"/>
  <c r="U201" i="15"/>
  <c r="U198" i="15"/>
  <c r="U195" i="15"/>
  <c r="U192" i="15"/>
  <c r="U189" i="15"/>
  <c r="U186" i="15"/>
  <c r="U183" i="15"/>
  <c r="U180" i="15"/>
  <c r="U177" i="15"/>
  <c r="U174" i="15"/>
  <c r="U171" i="15"/>
  <c r="U168" i="15"/>
  <c r="U165" i="15"/>
  <c r="U162" i="15"/>
  <c r="U159" i="15"/>
  <c r="U156" i="15"/>
  <c r="U153" i="15"/>
  <c r="U150" i="15"/>
  <c r="U147" i="15"/>
  <c r="U144" i="15"/>
  <c r="U141" i="15"/>
  <c r="U138" i="15"/>
  <c r="U135" i="15"/>
  <c r="U132" i="15"/>
  <c r="U129" i="15"/>
  <c r="U126" i="15"/>
  <c r="U123" i="15"/>
  <c r="U120" i="15"/>
  <c r="U117" i="15"/>
  <c r="U114" i="15"/>
  <c r="U111" i="15"/>
  <c r="U108" i="15"/>
  <c r="U105" i="15"/>
  <c r="U102" i="15"/>
  <c r="U99" i="15"/>
  <c r="U500" i="15"/>
  <c r="U464" i="15"/>
  <c r="U428" i="15"/>
  <c r="U392" i="15"/>
  <c r="U356" i="15"/>
  <c r="U320" i="15"/>
  <c r="U284" i="15"/>
  <c r="U265" i="15"/>
  <c r="U515" i="15"/>
  <c r="U479" i="15"/>
  <c r="U443" i="15"/>
  <c r="U407" i="15"/>
  <c r="U371" i="15"/>
  <c r="U335" i="15"/>
  <c r="U299" i="15"/>
  <c r="W268" i="15"/>
  <c r="W260" i="15"/>
  <c r="W257" i="15"/>
  <c r="W254" i="15"/>
  <c r="W251" i="15"/>
  <c r="W248" i="15"/>
  <c r="W245" i="15"/>
  <c r="W242" i="15"/>
  <c r="W239" i="15"/>
  <c r="W236" i="15"/>
  <c r="W233" i="15"/>
  <c r="W230" i="15"/>
  <c r="W227" i="15"/>
  <c r="W224" i="15"/>
  <c r="W221" i="15"/>
  <c r="W218" i="15"/>
  <c r="W215" i="15"/>
  <c r="W212" i="15"/>
  <c r="W209" i="15"/>
  <c r="W206" i="15"/>
  <c r="W203" i="15"/>
  <c r="W200" i="15"/>
  <c r="W197" i="15"/>
  <c r="W194" i="15"/>
  <c r="W191" i="15"/>
  <c r="W188" i="15"/>
  <c r="W185" i="15"/>
  <c r="W182" i="15"/>
  <c r="W179" i="15"/>
  <c r="W176" i="15"/>
  <c r="W173" i="15"/>
  <c r="W170" i="15"/>
  <c r="W167" i="15"/>
  <c r="W164" i="15"/>
  <c r="W161" i="15"/>
  <c r="W158" i="15"/>
  <c r="W155" i="15"/>
  <c r="W152" i="15"/>
  <c r="W149" i="15"/>
  <c r="W146" i="15"/>
  <c r="W143" i="15"/>
  <c r="W140" i="15"/>
  <c r="W137" i="15"/>
  <c r="W134" i="15"/>
  <c r="W131" i="15"/>
  <c r="W128" i="15"/>
  <c r="W125" i="15"/>
  <c r="W122" i="15"/>
  <c r="W118" i="15"/>
  <c r="W109" i="15"/>
  <c r="W119" i="15"/>
  <c r="W110" i="15"/>
  <c r="W96" i="15"/>
  <c r="W93" i="15"/>
  <c r="W90" i="15"/>
  <c r="W87" i="15"/>
  <c r="W84" i="15"/>
  <c r="W81" i="15"/>
  <c r="W78" i="15"/>
  <c r="W75" i="15"/>
  <c r="W72" i="15"/>
  <c r="W69" i="15"/>
  <c r="W66" i="15"/>
  <c r="W63" i="15"/>
  <c r="W126" i="15"/>
  <c r="W100" i="15"/>
  <c r="W99" i="15"/>
  <c r="W111" i="15"/>
  <c r="W101" i="15"/>
  <c r="U96" i="15"/>
  <c r="U93" i="15"/>
  <c r="U90" i="15"/>
  <c r="U87" i="15"/>
  <c r="U84" i="15"/>
  <c r="U81" i="15"/>
  <c r="U78" i="15"/>
  <c r="U75" i="15"/>
  <c r="U72" i="15"/>
  <c r="U69" i="15"/>
  <c r="U66" i="15"/>
  <c r="U63" i="15"/>
  <c r="U60" i="15"/>
  <c r="U57" i="15"/>
  <c r="U54" i="15"/>
  <c r="U51" i="15"/>
  <c r="U48" i="15"/>
  <c r="U45" i="15"/>
  <c r="U42" i="15"/>
  <c r="U494" i="15"/>
  <c r="W120" i="15"/>
  <c r="W112" i="15"/>
  <c r="W103" i="15"/>
  <c r="W102" i="15"/>
  <c r="U458" i="15"/>
  <c r="W113" i="15"/>
  <c r="W104" i="15"/>
  <c r="W98" i="15"/>
  <c r="W95" i="15"/>
  <c r="W92" i="15"/>
  <c r="W89" i="15"/>
  <c r="W86" i="15"/>
  <c r="W83" i="15"/>
  <c r="W80" i="15"/>
  <c r="W77" i="15"/>
  <c r="W74" i="15"/>
  <c r="W71" i="15"/>
  <c r="W68" i="15"/>
  <c r="W65" i="15"/>
  <c r="W62" i="15"/>
  <c r="W59" i="15"/>
  <c r="U422" i="15"/>
  <c r="U386" i="15"/>
  <c r="W114" i="15"/>
  <c r="W105" i="15"/>
  <c r="U98" i="15"/>
  <c r="U95" i="15"/>
  <c r="U92" i="15"/>
  <c r="U89" i="15"/>
  <c r="U86" i="15"/>
  <c r="U83" i="15"/>
  <c r="U80" i="15"/>
  <c r="U77" i="15"/>
  <c r="U74" i="15"/>
  <c r="U71" i="15"/>
  <c r="U68" i="15"/>
  <c r="U65" i="15"/>
  <c r="U62" i="15"/>
  <c r="U59" i="15"/>
  <c r="U56" i="15"/>
  <c r="U53" i="15"/>
  <c r="U50" i="15"/>
  <c r="U47" i="15"/>
  <c r="U44" i="15"/>
  <c r="U350" i="15"/>
  <c r="W115" i="15"/>
  <c r="W106" i="15"/>
  <c r="U314" i="15"/>
  <c r="W123" i="15"/>
  <c r="W116" i="15"/>
  <c r="W107" i="15"/>
  <c r="W97" i="15"/>
  <c r="W94" i="15"/>
  <c r="W91" i="15"/>
  <c r="W88" i="15"/>
  <c r="W85" i="15"/>
  <c r="W82" i="15"/>
  <c r="W79" i="15"/>
  <c r="W76" i="15"/>
  <c r="W73" i="15"/>
  <c r="W70" i="15"/>
  <c r="W67" i="15"/>
  <c r="W64" i="15"/>
  <c r="U278" i="15"/>
  <c r="AD14" i="15"/>
  <c r="U15" i="15"/>
  <c r="U43" i="15"/>
  <c r="AJ50" i="15"/>
  <c r="AJ53" i="15"/>
  <c r="AJ56" i="15"/>
  <c r="AH60" i="15"/>
  <c r="AI60" i="15" s="1"/>
  <c r="AL60" i="15" s="1"/>
  <c r="AE60" i="15"/>
  <c r="U61" i="15"/>
  <c r="AE62" i="15"/>
  <c r="AD62" i="15"/>
  <c r="U88" i="15"/>
  <c r="AL89" i="15"/>
  <c r="AJ89" i="15"/>
  <c r="AL96" i="15"/>
  <c r="AJ96" i="15"/>
  <c r="AL97" i="15"/>
  <c r="U14" i="15"/>
  <c r="AD9" i="15"/>
  <c r="W12" i="15"/>
  <c r="AJ13" i="15"/>
  <c r="AE14" i="15"/>
  <c r="AD17" i="15"/>
  <c r="U18" i="15"/>
  <c r="AD20" i="15"/>
  <c r="U21" i="15"/>
  <c r="AD23" i="15"/>
  <c r="U24" i="15"/>
  <c r="AD26" i="15"/>
  <c r="U27" i="15"/>
  <c r="AD29" i="15"/>
  <c r="U30" i="15"/>
  <c r="AD32" i="15"/>
  <c r="U33" i="15"/>
  <c r="AD35" i="15"/>
  <c r="U36" i="15"/>
  <c r="AD38" i="15"/>
  <c r="U39" i="15"/>
  <c r="AD41" i="15"/>
  <c r="W42" i="15"/>
  <c r="AH45" i="15"/>
  <c r="AI45" i="15" s="1"/>
  <c r="AJ45" i="15" s="1"/>
  <c r="AE45" i="15"/>
  <c r="AH46" i="15"/>
  <c r="AI46" i="15" s="1"/>
  <c r="AL46" i="15" s="1"/>
  <c r="AD46" i="15"/>
  <c r="AL66" i="15"/>
  <c r="AJ66" i="15"/>
  <c r="W6" i="15"/>
  <c r="AE9" i="15"/>
  <c r="U10" i="15"/>
  <c r="W15" i="15"/>
  <c r="AE17" i="15"/>
  <c r="AE20" i="15"/>
  <c r="AE23" i="15"/>
  <c r="AE26" i="15"/>
  <c r="AE29" i="15"/>
  <c r="AE32" i="15"/>
  <c r="AE35" i="15"/>
  <c r="AE38" i="15"/>
  <c r="AE41" i="15"/>
  <c r="W43" i="15"/>
  <c r="U46" i="15"/>
  <c r="AH58" i="15"/>
  <c r="AI58" i="15" s="1"/>
  <c r="AD58" i="15"/>
  <c r="AN58" i="15" s="1"/>
  <c r="W60" i="15"/>
  <c r="W61" i="15"/>
  <c r="AL69" i="15"/>
  <c r="AJ69" i="15"/>
  <c r="AN86" i="15"/>
  <c r="U91" i="15"/>
  <c r="AL92" i="15"/>
  <c r="AJ92" i="15"/>
  <c r="AN93" i="15"/>
  <c r="AL87" i="15"/>
  <c r="AJ87" i="15"/>
  <c r="AH5" i="15"/>
  <c r="AI5" i="15" s="1"/>
  <c r="AJ5" i="15" s="1"/>
  <c r="U7" i="15"/>
  <c r="AD12" i="15"/>
  <c r="U13" i="15"/>
  <c r="AJ16" i="15"/>
  <c r="W18" i="15"/>
  <c r="AJ19" i="15"/>
  <c r="W21" i="15"/>
  <c r="AJ22" i="15"/>
  <c r="W24" i="15"/>
  <c r="AJ25" i="15"/>
  <c r="W27" i="15"/>
  <c r="W30" i="15"/>
  <c r="AJ31" i="15"/>
  <c r="W33" i="15"/>
  <c r="AJ34" i="15"/>
  <c r="W36" i="15"/>
  <c r="AJ37" i="15"/>
  <c r="W39" i="15"/>
  <c r="AJ40" i="15"/>
  <c r="AD42" i="15"/>
  <c r="W44" i="15"/>
  <c r="W45" i="15"/>
  <c r="AH48" i="15"/>
  <c r="AI48" i="15" s="1"/>
  <c r="AJ48" i="15" s="1"/>
  <c r="AE48" i="15"/>
  <c r="AN48" i="15" s="1"/>
  <c r="AH49" i="15"/>
  <c r="AI49" i="15" s="1"/>
  <c r="AL49" i="15" s="1"/>
  <c r="AD49" i="15"/>
  <c r="AN49" i="15" s="1"/>
  <c r="AH57" i="15"/>
  <c r="AI57" i="15" s="1"/>
  <c r="AL57" i="15" s="1"/>
  <c r="AE57" i="15"/>
  <c r="U58" i="15"/>
  <c r="AE59" i="15"/>
  <c r="AD59" i="15"/>
  <c r="AL72" i="15"/>
  <c r="AJ72" i="15"/>
  <c r="AL73" i="15"/>
  <c r="AJ85" i="15"/>
  <c r="AD103" i="15"/>
  <c r="AH103" i="15"/>
  <c r="AI103" i="15" s="1"/>
  <c r="AJ103" i="15" s="1"/>
  <c r="AE103" i="15"/>
  <c r="AH107" i="15"/>
  <c r="AI107" i="15" s="1"/>
  <c r="AL107" i="15" s="1"/>
  <c r="AE107" i="15"/>
  <c r="AD107" i="15"/>
  <c r="W10" i="15"/>
  <c r="AE43" i="15"/>
  <c r="W46" i="15"/>
  <c r="U49" i="15"/>
  <c r="AH51" i="15"/>
  <c r="AI51" i="15" s="1"/>
  <c r="AJ51" i="15" s="1"/>
  <c r="AE51" i="15"/>
  <c r="AN51" i="15" s="1"/>
  <c r="AH52" i="15"/>
  <c r="AI52" i="15" s="1"/>
  <c r="AL52" i="15" s="1"/>
  <c r="AD52" i="15"/>
  <c r="AN52" i="15" s="1"/>
  <c r="AH54" i="15"/>
  <c r="AI54" i="15" s="1"/>
  <c r="AJ54" i="15" s="1"/>
  <c r="AE54" i="15"/>
  <c r="AN54" i="15" s="1"/>
  <c r="AH55" i="15"/>
  <c r="AI55" i="15" s="1"/>
  <c r="AJ55" i="15" s="1"/>
  <c r="AD55" i="15"/>
  <c r="AD60" i="15"/>
  <c r="AH62" i="15"/>
  <c r="AI62" i="15" s="1"/>
  <c r="AL62" i="15" s="1"/>
  <c r="AL75" i="15"/>
  <c r="AJ75" i="15"/>
  <c r="AL76" i="15"/>
  <c r="AL79" i="15"/>
  <c r="AL82" i="15"/>
  <c r="AJ88" i="15"/>
  <c r="U94" i="15"/>
  <c r="AL95" i="15"/>
  <c r="AJ95" i="15"/>
  <c r="AN96" i="15"/>
  <c r="W108" i="15"/>
  <c r="W7" i="15"/>
  <c r="W13" i="15"/>
  <c r="U16" i="15"/>
  <c r="AD18" i="15"/>
  <c r="U19" i="15"/>
  <c r="AD21" i="15"/>
  <c r="U22" i="15"/>
  <c r="AD24" i="15"/>
  <c r="U25" i="15"/>
  <c r="AD27" i="15"/>
  <c r="AN27" i="15" s="1"/>
  <c r="U28" i="15"/>
  <c r="AD30" i="15"/>
  <c r="AN30" i="15" s="1"/>
  <c r="U31" i="15"/>
  <c r="AD33" i="15"/>
  <c r="U34" i="15"/>
  <c r="AD36" i="15"/>
  <c r="U37" i="15"/>
  <c r="AD39" i="15"/>
  <c r="U40" i="15"/>
  <c r="AE44" i="15"/>
  <c r="AN44" i="15" s="1"/>
  <c r="AD45" i="15"/>
  <c r="W47" i="15"/>
  <c r="W48" i="15"/>
  <c r="AE50" i="15"/>
  <c r="AD50" i="15"/>
  <c r="U52" i="15"/>
  <c r="AE53" i="15"/>
  <c r="AD53" i="15"/>
  <c r="U55" i="15"/>
  <c r="AE56" i="15"/>
  <c r="AD56" i="15"/>
  <c r="W57" i="15"/>
  <c r="W58" i="15"/>
  <c r="U64" i="15"/>
  <c r="AL78" i="15"/>
  <c r="AJ78" i="15"/>
  <c r="AL81" i="15"/>
  <c r="AJ81" i="15"/>
  <c r="AL85" i="15"/>
  <c r="AH102" i="15"/>
  <c r="AI102" i="15" s="1"/>
  <c r="AL102" i="15" s="1"/>
  <c r="AD102" i="15"/>
  <c r="AE102" i="15"/>
  <c r="U8" i="15"/>
  <c r="U11" i="15"/>
  <c r="AE46" i="15"/>
  <c r="W49" i="15"/>
  <c r="W51" i="15"/>
  <c r="W54" i="15"/>
  <c r="U67" i="15"/>
  <c r="AL68" i="15"/>
  <c r="AJ68" i="15"/>
  <c r="AL84" i="15"/>
  <c r="AJ84" i="15"/>
  <c r="AL88" i="15"/>
  <c r="AJ91" i="15"/>
  <c r="U97" i="15"/>
  <c r="AJ98" i="15"/>
  <c r="AD112" i="15"/>
  <c r="AH112" i="15"/>
  <c r="AI112" i="15" s="1"/>
  <c r="AJ112" i="15" s="1"/>
  <c r="AE112" i="15"/>
  <c r="AE66" i="15"/>
  <c r="AE69" i="15"/>
  <c r="AE72" i="15"/>
  <c r="AN72" i="15" s="1"/>
  <c r="AE75" i="15"/>
  <c r="AN75" i="15" s="1"/>
  <c r="AE78" i="15"/>
  <c r="AE81" i="15"/>
  <c r="AE84" i="15"/>
  <c r="AE87" i="15"/>
  <c r="AD106" i="15"/>
  <c r="AN106" i="15" s="1"/>
  <c r="AH106" i="15"/>
  <c r="AI106" i="15" s="1"/>
  <c r="AL106" i="15" s="1"/>
  <c r="AD115" i="15"/>
  <c r="AN115" i="15" s="1"/>
  <c r="AH115" i="15"/>
  <c r="AI115" i="15" s="1"/>
  <c r="AJ115" i="15" s="1"/>
  <c r="AH105" i="15"/>
  <c r="AI105" i="15" s="1"/>
  <c r="AL105" i="15" s="1"/>
  <c r="AE105" i="15"/>
  <c r="AD105" i="15"/>
  <c r="AH114" i="15"/>
  <c r="AI114" i="15" s="1"/>
  <c r="AL114" i="15" s="1"/>
  <c r="AE114" i="15"/>
  <c r="AD114" i="15"/>
  <c r="AD64" i="15"/>
  <c r="AD67" i="15"/>
  <c r="AD70" i="15"/>
  <c r="AD73" i="15"/>
  <c r="AD76" i="15"/>
  <c r="AN76" i="15" s="1"/>
  <c r="AD79" i="15"/>
  <c r="AN79" i="15" s="1"/>
  <c r="AD82" i="15"/>
  <c r="AD85" i="15"/>
  <c r="AD88" i="15"/>
  <c r="AD91" i="15"/>
  <c r="AD94" i="15"/>
  <c r="AD97" i="15"/>
  <c r="AN97" i="15" s="1"/>
  <c r="AH104" i="15"/>
  <c r="AI104" i="15" s="1"/>
  <c r="AJ104" i="15" s="1"/>
  <c r="AE104" i="15"/>
  <c r="AD104" i="15"/>
  <c r="AH113" i="15"/>
  <c r="AI113" i="15" s="1"/>
  <c r="AJ113" i="15" s="1"/>
  <c r="AE113" i="15"/>
  <c r="AD113" i="15"/>
  <c r="AH120" i="15"/>
  <c r="AI120" i="15" s="1"/>
  <c r="AJ120" i="15" s="1"/>
  <c r="AE120" i="15"/>
  <c r="AD120" i="15"/>
  <c r="AH101" i="15"/>
  <c r="AI101" i="15" s="1"/>
  <c r="AL101" i="15" s="1"/>
  <c r="AE101" i="15"/>
  <c r="AD101" i="15"/>
  <c r="AH111" i="15"/>
  <c r="AI111" i="15" s="1"/>
  <c r="AL111" i="15" s="1"/>
  <c r="AE111" i="15"/>
  <c r="AD111" i="15"/>
  <c r="AH99" i="15"/>
  <c r="AI99" i="15" s="1"/>
  <c r="AL99" i="15" s="1"/>
  <c r="AD99" i="15"/>
  <c r="AN99" i="15" s="1"/>
  <c r="AD100" i="15"/>
  <c r="AN100" i="15" s="1"/>
  <c r="AH100" i="15"/>
  <c r="AI100" i="15" s="1"/>
  <c r="AL100" i="15" s="1"/>
  <c r="AD65" i="15"/>
  <c r="AN65" i="15" s="1"/>
  <c r="AD68" i="15"/>
  <c r="AD71" i="15"/>
  <c r="AN71" i="15" s="1"/>
  <c r="AD74" i="15"/>
  <c r="AN74" i="15" s="1"/>
  <c r="AD77" i="15"/>
  <c r="AN77" i="15" s="1"/>
  <c r="AD80" i="15"/>
  <c r="AH110" i="15"/>
  <c r="AI110" i="15" s="1"/>
  <c r="AL110" i="15" s="1"/>
  <c r="AE110" i="15"/>
  <c r="AD110" i="15"/>
  <c r="AH119" i="15"/>
  <c r="AI119" i="15" s="1"/>
  <c r="AL119" i="15" s="1"/>
  <c r="AE119" i="15"/>
  <c r="AD119" i="15"/>
  <c r="AD109" i="15"/>
  <c r="AN109" i="15" s="1"/>
  <c r="AH109" i="15"/>
  <c r="AI109" i="15" s="1"/>
  <c r="AL109" i="15" s="1"/>
  <c r="AD118" i="15"/>
  <c r="AN118" i="15" s="1"/>
  <c r="AH118" i="15"/>
  <c r="AI118" i="15" s="1"/>
  <c r="AL118" i="15" s="1"/>
  <c r="AN121" i="15"/>
  <c r="AH108" i="15"/>
  <c r="AI108" i="15" s="1"/>
  <c r="AJ108" i="15" s="1"/>
  <c r="AE108" i="15"/>
  <c r="AD108" i="15"/>
  <c r="AH117" i="15"/>
  <c r="AI117" i="15" s="1"/>
  <c r="AJ117" i="15" s="1"/>
  <c r="AE117" i="15"/>
  <c r="AD117" i="15"/>
  <c r="AH121" i="15"/>
  <c r="AI121" i="15" s="1"/>
  <c r="AJ121" i="15" s="1"/>
  <c r="AL9" i="14"/>
  <c r="AJ9" i="14"/>
  <c r="AJ6" i="14"/>
  <c r="AL7" i="14"/>
  <c r="AJ7" i="14"/>
  <c r="AL16" i="14"/>
  <c r="AL13" i="14"/>
  <c r="AJ13" i="14"/>
  <c r="AL8" i="14"/>
  <c r="AJ8" i="14"/>
  <c r="AL11" i="14"/>
  <c r="AJ11" i="14"/>
  <c r="AJ17" i="14"/>
  <c r="AL17" i="14"/>
  <c r="AL10" i="14"/>
  <c r="AJ10" i="14"/>
  <c r="U5" i="14"/>
  <c r="W11" i="14"/>
  <c r="AN11" i="14"/>
  <c r="U14" i="14"/>
  <c r="AL14" i="14"/>
  <c r="AH15" i="14"/>
  <c r="AI15" i="14" s="1"/>
  <c r="AJ15" i="14" s="1"/>
  <c r="U9" i="14"/>
  <c r="AD16" i="14"/>
  <c r="U17" i="14"/>
  <c r="AH18" i="14"/>
  <c r="AI18" i="14" s="1"/>
  <c r="AL18" i="14" s="1"/>
  <c r="U20" i="14"/>
  <c r="U23" i="14"/>
  <c r="W5" i="14"/>
  <c r="AD8" i="14"/>
  <c r="AN8" i="14" s="1"/>
  <c r="W14" i="14"/>
  <c r="AE16" i="14"/>
  <c r="U12" i="14"/>
  <c r="W17" i="14"/>
  <c r="W20" i="14"/>
  <c r="W23" i="14"/>
  <c r="AD5" i="14"/>
  <c r="U6" i="14"/>
  <c r="AD14" i="14"/>
  <c r="U15" i="14"/>
  <c r="AD9" i="14"/>
  <c r="W12" i="14"/>
  <c r="AE14" i="14"/>
  <c r="AD17" i="14"/>
  <c r="U18" i="14"/>
  <c r="U21" i="14"/>
  <c r="U24" i="14"/>
  <c r="W6" i="14"/>
  <c r="AE9" i="14"/>
  <c r="U10" i="14"/>
  <c r="W15" i="14"/>
  <c r="AE17" i="14"/>
  <c r="U13" i="14"/>
  <c r="AJ16" i="14"/>
  <c r="W18" i="14"/>
  <c r="W21" i="14"/>
  <c r="W24" i="14"/>
  <c r="W10" i="14"/>
  <c r="AD15" i="14"/>
  <c r="AN15" i="14" s="1"/>
  <c r="W7" i="14"/>
  <c r="W13" i="14"/>
  <c r="U16" i="14"/>
  <c r="AD18" i="14"/>
  <c r="AN18" i="14" s="1"/>
  <c r="U19" i="14"/>
  <c r="U22" i="14"/>
  <c r="U8" i="14"/>
  <c r="AJ8" i="13"/>
  <c r="AL8" i="13"/>
  <c r="AN15" i="13"/>
  <c r="AL5" i="13"/>
  <c r="AL14" i="13"/>
  <c r="AJ14" i="13"/>
  <c r="AJ11" i="13"/>
  <c r="AL11" i="13"/>
  <c r="AL7" i="13"/>
  <c r="AJ7" i="13"/>
  <c r="AL13" i="13"/>
  <c r="AJ13" i="13"/>
  <c r="U8" i="13"/>
  <c r="U11" i="13"/>
  <c r="AH6" i="13"/>
  <c r="AI6" i="13" s="1"/>
  <c r="AJ6" i="13" s="1"/>
  <c r="AD13" i="13"/>
  <c r="W16" i="13"/>
  <c r="W19" i="13"/>
  <c r="W22" i="13"/>
  <c r="U5" i="13"/>
  <c r="W11" i="13"/>
  <c r="U14" i="13"/>
  <c r="AH15" i="13"/>
  <c r="AI15" i="13" s="1"/>
  <c r="AJ15" i="13" s="1"/>
  <c r="U9" i="13"/>
  <c r="U17" i="13"/>
  <c r="U20" i="13"/>
  <c r="U23" i="13"/>
  <c r="AD8" i="13"/>
  <c r="AN8" i="13" s="1"/>
  <c r="AD11" i="13"/>
  <c r="W14" i="13"/>
  <c r="AE11" i="13"/>
  <c r="W17" i="13"/>
  <c r="W20" i="13"/>
  <c r="W23" i="13"/>
  <c r="L22" i="68"/>
  <c r="L23" i="68" s="1"/>
  <c r="AD5" i="13"/>
  <c r="U6" i="13"/>
  <c r="AJ10" i="13"/>
  <c r="AD14" i="13"/>
  <c r="U15" i="13"/>
  <c r="W12" i="13"/>
  <c r="AE14" i="13"/>
  <c r="U18" i="13"/>
  <c r="U21" i="13"/>
  <c r="U24" i="13"/>
  <c r="W15" i="13"/>
  <c r="U7" i="13"/>
  <c r="AD12" i="13"/>
  <c r="U13" i="13"/>
  <c r="W18" i="13"/>
  <c r="W21" i="13"/>
  <c r="W24" i="13"/>
  <c r="AL20" i="12"/>
  <c r="AJ24" i="12"/>
  <c r="AL24" i="12"/>
  <c r="AL17" i="12"/>
  <c r="AJ7" i="12"/>
  <c r="AL7" i="12"/>
  <c r="AJ10" i="12"/>
  <c r="AL10" i="12"/>
  <c r="AL26" i="12"/>
  <c r="AL5" i="12"/>
  <c r="AJ5" i="12"/>
  <c r="AJ27" i="12"/>
  <c r="AL27" i="12"/>
  <c r="AL13" i="12"/>
  <c r="AJ13" i="12"/>
  <c r="AN14" i="12"/>
  <c r="AL23" i="12"/>
  <c r="AJ23" i="12"/>
  <c r="AJ6" i="12"/>
  <c r="AH8" i="12"/>
  <c r="AI8" i="12" s="1"/>
  <c r="AJ8" i="12" s="1"/>
  <c r="AD9" i="12"/>
  <c r="W12" i="12"/>
  <c r="AH16" i="12"/>
  <c r="AI16" i="12" s="1"/>
  <c r="AL16" i="12" s="1"/>
  <c r="AD17" i="12"/>
  <c r="U18" i="12"/>
  <c r="AH19" i="12"/>
  <c r="AI19" i="12" s="1"/>
  <c r="AL19" i="12" s="1"/>
  <c r="AD20" i="12"/>
  <c r="U21" i="12"/>
  <c r="AH22" i="12"/>
  <c r="AI22" i="12" s="1"/>
  <c r="AL22" i="12" s="1"/>
  <c r="AD23" i="12"/>
  <c r="U24" i="12"/>
  <c r="AH25" i="12"/>
  <c r="AI25" i="12" s="1"/>
  <c r="AL25" i="12" s="1"/>
  <c r="AD26" i="12"/>
  <c r="U27" i="12"/>
  <c r="AH28" i="12"/>
  <c r="AI28" i="12" s="1"/>
  <c r="AL28" i="12" s="1"/>
  <c r="U30" i="12"/>
  <c r="U33" i="12"/>
  <c r="U36" i="12"/>
  <c r="U39" i="12"/>
  <c r="U42" i="12"/>
  <c r="U45" i="12"/>
  <c r="U48" i="12"/>
  <c r="C12" i="2"/>
  <c r="W6" i="12"/>
  <c r="AE9" i="12"/>
  <c r="U10" i="12"/>
  <c r="AH11" i="12"/>
  <c r="AI11" i="12" s="1"/>
  <c r="AL11" i="12" s="1"/>
  <c r="W15" i="12"/>
  <c r="AE17" i="12"/>
  <c r="AE20" i="12"/>
  <c r="AE23" i="12"/>
  <c r="AE26" i="12"/>
  <c r="U7" i="12"/>
  <c r="U13" i="12"/>
  <c r="W18" i="12"/>
  <c r="W21" i="12"/>
  <c r="W24" i="12"/>
  <c r="W27" i="12"/>
  <c r="W30" i="12"/>
  <c r="W33" i="12"/>
  <c r="W36" i="12"/>
  <c r="W39" i="12"/>
  <c r="W42" i="12"/>
  <c r="W45" i="12"/>
  <c r="W48" i="12"/>
  <c r="U6" i="12"/>
  <c r="AD6" i="12"/>
  <c r="AN6" i="12" s="1"/>
  <c r="W10" i="12"/>
  <c r="AD15" i="12"/>
  <c r="W7" i="12"/>
  <c r="W13" i="12"/>
  <c r="AE15" i="12"/>
  <c r="U16" i="12"/>
  <c r="AD18" i="12"/>
  <c r="U19" i="12"/>
  <c r="AD21" i="12"/>
  <c r="U22" i="12"/>
  <c r="AD24" i="12"/>
  <c r="U25" i="12"/>
  <c r="AD27" i="12"/>
  <c r="U28" i="12"/>
  <c r="U31" i="12"/>
  <c r="U34" i="12"/>
  <c r="U37" i="12"/>
  <c r="U40" i="12"/>
  <c r="U43" i="12"/>
  <c r="U46" i="12"/>
  <c r="U49" i="12"/>
  <c r="U8" i="12"/>
  <c r="U11" i="12"/>
  <c r="AE18" i="12"/>
  <c r="AE21" i="12"/>
  <c r="AE24" i="12"/>
  <c r="AE27" i="12"/>
  <c r="AJ9" i="12"/>
  <c r="W16" i="12"/>
  <c r="AJ17" i="12"/>
  <c r="W19" i="12"/>
  <c r="AJ20" i="12"/>
  <c r="W22" i="12"/>
  <c r="W25" i="12"/>
  <c r="AJ26" i="12"/>
  <c r="W28" i="12"/>
  <c r="W31" i="12"/>
  <c r="W34" i="12"/>
  <c r="W37" i="12"/>
  <c r="W40" i="12"/>
  <c r="W43" i="12"/>
  <c r="W46" i="12"/>
  <c r="W49" i="12"/>
  <c r="U5" i="12"/>
  <c r="W8" i="12"/>
  <c r="W11" i="12"/>
  <c r="U14" i="12"/>
  <c r="U15" i="12"/>
  <c r="U9" i="12"/>
  <c r="AD16" i="12"/>
  <c r="U17" i="12"/>
  <c r="AD19" i="12"/>
  <c r="AN19" i="12" s="1"/>
  <c r="U20" i="12"/>
  <c r="AD22" i="12"/>
  <c r="U23" i="12"/>
  <c r="AD25" i="12"/>
  <c r="AN25" i="12" s="1"/>
  <c r="U26" i="12"/>
  <c r="AD28" i="12"/>
  <c r="AN28" i="12" s="1"/>
  <c r="U29" i="12"/>
  <c r="U32" i="12"/>
  <c r="U35" i="12"/>
  <c r="U38" i="12"/>
  <c r="U41" i="12"/>
  <c r="U44" i="12"/>
  <c r="U47" i="12"/>
  <c r="U50" i="12"/>
  <c r="W5" i="12"/>
  <c r="AL6" i="6"/>
  <c r="AJ6" i="6"/>
  <c r="AL12" i="6"/>
  <c r="AJ12" i="6"/>
  <c r="AJ8" i="6"/>
  <c r="AL8" i="6"/>
  <c r="AL11" i="6"/>
  <c r="AJ11" i="6"/>
  <c r="U6" i="6"/>
  <c r="AJ7" i="6"/>
  <c r="AJ10" i="6"/>
  <c r="U15" i="6"/>
  <c r="U12" i="6"/>
  <c r="AD9" i="6"/>
  <c r="AN9" i="6" s="1"/>
  <c r="W12" i="6"/>
  <c r="U18" i="6"/>
  <c r="U21" i="6"/>
  <c r="U24" i="6"/>
  <c r="W6" i="6"/>
  <c r="U10" i="6"/>
  <c r="W15" i="6"/>
  <c r="AD6" i="6"/>
  <c r="AN7" i="6"/>
  <c r="W10" i="6"/>
  <c r="AE12" i="6"/>
  <c r="AD12" i="6"/>
  <c r="W13" i="6"/>
  <c r="U16" i="6"/>
  <c r="U19" i="6"/>
  <c r="U22" i="6"/>
  <c r="U8" i="6"/>
  <c r="AD10" i="6"/>
  <c r="U11" i="6"/>
  <c r="W16" i="6"/>
  <c r="W19" i="6"/>
  <c r="W22" i="6"/>
  <c r="W11" i="6"/>
  <c r="AL9" i="5"/>
  <c r="AL27" i="5"/>
  <c r="AL24" i="5"/>
  <c r="AL29" i="5"/>
  <c r="AJ29" i="5"/>
  <c r="AJ5" i="5"/>
  <c r="AL33" i="5"/>
  <c r="AJ33" i="5"/>
  <c r="AL8" i="5"/>
  <c r="AJ8" i="5"/>
  <c r="AJ15" i="5"/>
  <c r="AL15" i="5"/>
  <c r="AJ12" i="5"/>
  <c r="AL18" i="5"/>
  <c r="AL23" i="5"/>
  <c r="AL30" i="5"/>
  <c r="AJ30" i="5"/>
  <c r="AL10" i="5"/>
  <c r="AJ10" i="5"/>
  <c r="AL20" i="5"/>
  <c r="AL32" i="5"/>
  <c r="AJ32" i="5"/>
  <c r="U12" i="5"/>
  <c r="W32" i="5"/>
  <c r="W35" i="5"/>
  <c r="W38" i="5"/>
  <c r="W41" i="5"/>
  <c r="W44" i="5"/>
  <c r="W47" i="5"/>
  <c r="W50" i="5"/>
  <c r="U6" i="5"/>
  <c r="U15" i="5"/>
  <c r="AD9" i="5"/>
  <c r="W12" i="5"/>
  <c r="AH16" i="5"/>
  <c r="AI16" i="5" s="1"/>
  <c r="AL16" i="5" s="1"/>
  <c r="AD17" i="5"/>
  <c r="U18" i="5"/>
  <c r="AH19" i="5"/>
  <c r="AI19" i="5" s="1"/>
  <c r="AL19" i="5" s="1"/>
  <c r="AD20" i="5"/>
  <c r="U21" i="5"/>
  <c r="AH22" i="5"/>
  <c r="AI22" i="5" s="1"/>
  <c r="AL22" i="5" s="1"/>
  <c r="AD23" i="5"/>
  <c r="U24" i="5"/>
  <c r="AH25" i="5"/>
  <c r="AI25" i="5" s="1"/>
  <c r="AL25" i="5" s="1"/>
  <c r="AD26" i="5"/>
  <c r="U27" i="5"/>
  <c r="AH28" i="5"/>
  <c r="AI28" i="5" s="1"/>
  <c r="AJ28" i="5" s="1"/>
  <c r="AD29" i="5"/>
  <c r="U30" i="5"/>
  <c r="AH31" i="5"/>
  <c r="AI31" i="5" s="1"/>
  <c r="AL31" i="5" s="1"/>
  <c r="AD32" i="5"/>
  <c r="U33" i="5"/>
  <c r="U36" i="5"/>
  <c r="U39" i="5"/>
  <c r="U42" i="5"/>
  <c r="U45" i="5"/>
  <c r="U48" i="5"/>
  <c r="U51" i="5"/>
  <c r="W6" i="5"/>
  <c r="AE9" i="5"/>
  <c r="U10" i="5"/>
  <c r="W15" i="5"/>
  <c r="AE17" i="5"/>
  <c r="AE20" i="5"/>
  <c r="AE23" i="5"/>
  <c r="AE26" i="5"/>
  <c r="AE29" i="5"/>
  <c r="AE32" i="5"/>
  <c r="U7" i="5"/>
  <c r="AD12" i="5"/>
  <c r="U13" i="5"/>
  <c r="W18" i="5"/>
  <c r="W21" i="5"/>
  <c r="W24" i="5"/>
  <c r="W27" i="5"/>
  <c r="W30" i="5"/>
  <c r="W33" i="5"/>
  <c r="W36" i="5"/>
  <c r="W39" i="5"/>
  <c r="W42" i="5"/>
  <c r="W45" i="5"/>
  <c r="W48" i="5"/>
  <c r="W51" i="5"/>
  <c r="P22" i="68"/>
  <c r="P23" i="68" s="1"/>
  <c r="AD6" i="5"/>
  <c r="W10" i="5"/>
  <c r="AE12" i="5"/>
  <c r="AD15" i="5"/>
  <c r="W7" i="5"/>
  <c r="W13" i="5"/>
  <c r="AE15" i="5"/>
  <c r="U16" i="5"/>
  <c r="AD18" i="5"/>
  <c r="U19" i="5"/>
  <c r="AD21" i="5"/>
  <c r="U22" i="5"/>
  <c r="AD24" i="5"/>
  <c r="U25" i="5"/>
  <c r="AD27" i="5"/>
  <c r="U28" i="5"/>
  <c r="AD30" i="5"/>
  <c r="U31" i="5"/>
  <c r="AD33" i="5"/>
  <c r="U34" i="5"/>
  <c r="U37" i="5"/>
  <c r="U40" i="5"/>
  <c r="U43" i="5"/>
  <c r="U46" i="5"/>
  <c r="U49" i="5"/>
  <c r="U52" i="5"/>
  <c r="U8" i="5"/>
  <c r="U11" i="5"/>
  <c r="AE18" i="5"/>
  <c r="AE21" i="5"/>
  <c r="AE24" i="5"/>
  <c r="AE27" i="5"/>
  <c r="AE30" i="5"/>
  <c r="AE33" i="5"/>
  <c r="AJ9" i="5"/>
  <c r="W16" i="5"/>
  <c r="AJ17" i="5"/>
  <c r="W19" i="5"/>
  <c r="AJ20" i="5"/>
  <c r="W22" i="5"/>
  <c r="AJ23" i="5"/>
  <c r="W25" i="5"/>
  <c r="AJ26" i="5"/>
  <c r="W28" i="5"/>
  <c r="W31" i="5"/>
  <c r="W34" i="5"/>
  <c r="W37" i="5"/>
  <c r="W40" i="5"/>
  <c r="W43" i="5"/>
  <c r="W46" i="5"/>
  <c r="W49" i="5"/>
  <c r="W52" i="5"/>
  <c r="W11" i="5"/>
  <c r="U14" i="5"/>
  <c r="U9" i="5"/>
  <c r="U17" i="5"/>
  <c r="U20" i="5"/>
  <c r="U23" i="5"/>
  <c r="U26" i="5"/>
  <c r="U29" i="5"/>
  <c r="U32" i="5"/>
  <c r="U35" i="5"/>
  <c r="U38" i="5"/>
  <c r="U41" i="5"/>
  <c r="U44" i="5"/>
  <c r="U47" i="5"/>
  <c r="AJ6" i="3"/>
  <c r="AL6" i="3"/>
  <c r="AL10" i="3"/>
  <c r="J22" i="68"/>
  <c r="J23" i="68" s="1"/>
  <c r="AJ12" i="3"/>
  <c r="AL12" i="3"/>
  <c r="AN9" i="3"/>
  <c r="AL14" i="3"/>
  <c r="AJ14" i="3"/>
  <c r="AL11" i="3"/>
  <c r="AJ11" i="3"/>
  <c r="AH7" i="3"/>
  <c r="AI7" i="3" s="1"/>
  <c r="AJ7" i="3" s="1"/>
  <c r="AD8" i="3"/>
  <c r="AN8" i="3" s="1"/>
  <c r="AD11" i="3"/>
  <c r="AN11" i="3" s="1"/>
  <c r="W14" i="3"/>
  <c r="W9" i="3"/>
  <c r="U12" i="3"/>
  <c r="AH13" i="3"/>
  <c r="AI13" i="3" s="1"/>
  <c r="AL13" i="3" s="1"/>
  <c r="W17" i="3"/>
  <c r="W20" i="3"/>
  <c r="W23" i="3"/>
  <c r="AD5" i="3"/>
  <c r="AJ10" i="3"/>
  <c r="AD14" i="3"/>
  <c r="U15" i="3"/>
  <c r="W12" i="3"/>
  <c r="AE14" i="3"/>
  <c r="U18" i="3"/>
  <c r="U21" i="3"/>
  <c r="U24" i="3"/>
  <c r="W15" i="3"/>
  <c r="AH5" i="3"/>
  <c r="AI5" i="3" s="1"/>
  <c r="AL5" i="3" s="1"/>
  <c r="U7" i="3"/>
  <c r="AD12" i="3"/>
  <c r="AN12" i="3" s="1"/>
  <c r="U13" i="3"/>
  <c r="W18" i="3"/>
  <c r="W21" i="3"/>
  <c r="W24" i="3"/>
  <c r="W10" i="3"/>
  <c r="W13" i="3"/>
  <c r="U16" i="3"/>
  <c r="U19" i="3"/>
  <c r="U22" i="3"/>
  <c r="U8" i="3"/>
  <c r="U11" i="3"/>
  <c r="AD13" i="3"/>
  <c r="AN13" i="3" s="1"/>
  <c r="W16" i="3"/>
  <c r="W19" i="3"/>
  <c r="W22" i="3"/>
  <c r="W11" i="3"/>
  <c r="AL11" i="65"/>
  <c r="AJ11" i="65"/>
  <c r="AL8" i="65"/>
  <c r="AJ8" i="65"/>
  <c r="U192" i="65"/>
  <c r="U189" i="65"/>
  <c r="U186" i="65"/>
  <c r="U183" i="65"/>
  <c r="U180" i="65"/>
  <c r="U177" i="65"/>
  <c r="U174" i="65"/>
  <c r="U171" i="65"/>
  <c r="U167" i="65"/>
  <c r="U164" i="65"/>
  <c r="U162" i="65"/>
  <c r="U157" i="65"/>
  <c r="U154" i="65"/>
  <c r="U151" i="65"/>
  <c r="U150" i="65"/>
  <c r="U149" i="65"/>
  <c r="U148" i="65"/>
  <c r="U146" i="65"/>
  <c r="U143" i="65"/>
  <c r="U140" i="65"/>
  <c r="U137" i="65"/>
  <c r="U135" i="65"/>
  <c r="U133" i="65"/>
  <c r="U130" i="65"/>
  <c r="U127" i="65"/>
  <c r="U124" i="65"/>
  <c r="U121" i="65"/>
  <c r="U118" i="65"/>
  <c r="U116" i="65"/>
  <c r="U114" i="65"/>
  <c r="U112" i="65"/>
  <c r="U110" i="65"/>
  <c r="U107" i="65"/>
  <c r="U104" i="65"/>
  <c r="U101" i="65"/>
  <c r="U98" i="65"/>
  <c r="U95" i="65"/>
  <c r="U92" i="65"/>
  <c r="U89" i="65"/>
  <c r="U86" i="65"/>
  <c r="U83" i="65"/>
  <c r="U80" i="65"/>
  <c r="U77" i="65"/>
  <c r="U74" i="65"/>
  <c r="U71" i="65"/>
  <c r="U68" i="65"/>
  <c r="U65" i="65"/>
  <c r="U62" i="65"/>
  <c r="U59" i="65"/>
  <c r="W194" i="65"/>
  <c r="W191" i="65"/>
  <c r="W188" i="65"/>
  <c r="W185" i="65"/>
  <c r="W182" i="65"/>
  <c r="W179" i="65"/>
  <c r="W176" i="65"/>
  <c r="W173" i="65"/>
  <c r="W170" i="65"/>
  <c r="W168" i="65"/>
  <c r="W166" i="65"/>
  <c r="W163" i="65"/>
  <c r="W161" i="65"/>
  <c r="W159" i="65"/>
  <c r="W156" i="65"/>
  <c r="W153" i="65"/>
  <c r="W147" i="65"/>
  <c r="W145" i="65"/>
  <c r="W142" i="65"/>
  <c r="W139" i="65"/>
  <c r="W132" i="65"/>
  <c r="W129" i="65"/>
  <c r="W126" i="65"/>
  <c r="W123" i="65"/>
  <c r="W120" i="65"/>
  <c r="W113" i="65"/>
  <c r="W111" i="65"/>
  <c r="W109" i="65"/>
  <c r="W106" i="65"/>
  <c r="W103" i="65"/>
  <c r="W100" i="65"/>
  <c r="W97" i="65"/>
  <c r="W94" i="65"/>
  <c r="W91" i="65"/>
  <c r="W88" i="65"/>
  <c r="W85" i="65"/>
  <c r="W82" i="65"/>
  <c r="W79" i="65"/>
  <c r="U194" i="65"/>
  <c r="U191" i="65"/>
  <c r="U188" i="65"/>
  <c r="U185" i="65"/>
  <c r="U182" i="65"/>
  <c r="U179" i="65"/>
  <c r="U176" i="65"/>
  <c r="U173" i="65"/>
  <c r="U170" i="65"/>
  <c r="U168" i="65"/>
  <c r="U166" i="65"/>
  <c r="U163" i="65"/>
  <c r="U161" i="65"/>
  <c r="U159" i="65"/>
  <c r="U156" i="65"/>
  <c r="U153" i="65"/>
  <c r="U147" i="65"/>
  <c r="U145" i="65"/>
  <c r="U142" i="65"/>
  <c r="U139" i="65"/>
  <c r="U132" i="65"/>
  <c r="U129" i="65"/>
  <c r="U126" i="65"/>
  <c r="U123" i="65"/>
  <c r="U120" i="65"/>
  <c r="U113" i="65"/>
  <c r="U111" i="65"/>
  <c r="U109" i="65"/>
  <c r="U106" i="65"/>
  <c r="U103" i="65"/>
  <c r="U100" i="65"/>
  <c r="U97" i="65"/>
  <c r="U94" i="65"/>
  <c r="U91" i="65"/>
  <c r="U88" i="65"/>
  <c r="U85" i="65"/>
  <c r="U82" i="65"/>
  <c r="U79" i="65"/>
  <c r="U76" i="65"/>
  <c r="U73" i="65"/>
  <c r="U70" i="65"/>
  <c r="U67" i="65"/>
  <c r="U64" i="65"/>
  <c r="U61" i="65"/>
  <c r="U58" i="65"/>
  <c r="U56" i="65"/>
  <c r="W193" i="65"/>
  <c r="W190" i="65"/>
  <c r="W187" i="65"/>
  <c r="W184" i="65"/>
  <c r="W181" i="65"/>
  <c r="W178" i="65"/>
  <c r="W175" i="65"/>
  <c r="W172" i="65"/>
  <c r="W169" i="65"/>
  <c r="W165" i="65"/>
  <c r="W160" i="65"/>
  <c r="W158" i="65"/>
  <c r="W155" i="65"/>
  <c r="W152" i="65"/>
  <c r="W144" i="65"/>
  <c r="W141" i="65"/>
  <c r="W138" i="65"/>
  <c r="W136" i="65"/>
  <c r="W134" i="65"/>
  <c r="W131" i="65"/>
  <c r="W128" i="65"/>
  <c r="W125" i="65"/>
  <c r="W122" i="65"/>
  <c r="W119" i="65"/>
  <c r="W117" i="65"/>
  <c r="W115" i="65"/>
  <c r="W108" i="65"/>
  <c r="W105" i="65"/>
  <c r="W102" i="65"/>
  <c r="W99" i="65"/>
  <c r="W96" i="65"/>
  <c r="W93" i="65"/>
  <c r="W90" i="65"/>
  <c r="W87" i="65"/>
  <c r="W84" i="65"/>
  <c r="W81" i="65"/>
  <c r="U193" i="65"/>
  <c r="U190" i="65"/>
  <c r="U187" i="65"/>
  <c r="U184" i="65"/>
  <c r="U181" i="65"/>
  <c r="U178" i="65"/>
  <c r="U175" i="65"/>
  <c r="U172" i="65"/>
  <c r="U169" i="65"/>
  <c r="U165" i="65"/>
  <c r="U160" i="65"/>
  <c r="U158" i="65"/>
  <c r="U155" i="65"/>
  <c r="U152" i="65"/>
  <c r="U144" i="65"/>
  <c r="U141" i="65"/>
  <c r="U138" i="65"/>
  <c r="U136" i="65"/>
  <c r="U134" i="65"/>
  <c r="U131" i="65"/>
  <c r="U128" i="65"/>
  <c r="U125" i="65"/>
  <c r="U122" i="65"/>
  <c r="U119" i="65"/>
  <c r="U117" i="65"/>
  <c r="U115" i="65"/>
  <c r="U108" i="65"/>
  <c r="U105" i="65"/>
  <c r="U102" i="65"/>
  <c r="U99" i="65"/>
  <c r="U96" i="65"/>
  <c r="U93" i="65"/>
  <c r="U90" i="65"/>
  <c r="U87" i="65"/>
  <c r="U84" i="65"/>
  <c r="U81" i="65"/>
  <c r="U78" i="65"/>
  <c r="U75" i="65"/>
  <c r="U72" i="65"/>
  <c r="U69" i="65"/>
  <c r="U66" i="65"/>
  <c r="U63" i="65"/>
  <c r="U60" i="65"/>
  <c r="U57" i="65"/>
  <c r="U55" i="65"/>
  <c r="W162" i="65"/>
  <c r="W146" i="65"/>
  <c r="W114" i="65"/>
  <c r="W73" i="65"/>
  <c r="W67" i="65"/>
  <c r="W61" i="65"/>
  <c r="W56" i="65"/>
  <c r="W54" i="65"/>
  <c r="W52" i="65"/>
  <c r="W50" i="65"/>
  <c r="W45" i="65"/>
  <c r="W43" i="65"/>
  <c r="W40" i="65"/>
  <c r="W38" i="65"/>
  <c r="W35" i="65"/>
  <c r="W33" i="65"/>
  <c r="W30" i="65"/>
  <c r="W28" i="65"/>
  <c r="W23" i="65"/>
  <c r="W20" i="65"/>
  <c r="W17" i="65"/>
  <c r="U12" i="65"/>
  <c r="W174" i="65"/>
  <c r="W151" i="65"/>
  <c r="W127" i="65"/>
  <c r="W95" i="65"/>
  <c r="W14" i="65"/>
  <c r="W189" i="65"/>
  <c r="W157" i="65"/>
  <c r="W140" i="65"/>
  <c r="W110" i="65"/>
  <c r="W149" i="65"/>
  <c r="W121" i="65"/>
  <c r="W89" i="65"/>
  <c r="W183" i="65"/>
  <c r="W135" i="65"/>
  <c r="W104" i="65"/>
  <c r="W75" i="65"/>
  <c r="W69" i="65"/>
  <c r="W63" i="65"/>
  <c r="W57" i="65"/>
  <c r="W53" i="65"/>
  <c r="W51" i="65"/>
  <c r="W49" i="65"/>
  <c r="W47" i="65"/>
  <c r="W44" i="65"/>
  <c r="W42" i="65"/>
  <c r="W39" i="65"/>
  <c r="W37" i="65"/>
  <c r="W32" i="65"/>
  <c r="W27" i="65"/>
  <c r="W25" i="65"/>
  <c r="W22" i="65"/>
  <c r="W19" i="65"/>
  <c r="W16" i="65"/>
  <c r="W164" i="65"/>
  <c r="W148" i="65"/>
  <c r="W116" i="65"/>
  <c r="W83" i="65"/>
  <c r="W80" i="65"/>
  <c r="W177" i="65"/>
  <c r="W130" i="65"/>
  <c r="W98" i="65"/>
  <c r="W76" i="65"/>
  <c r="W70" i="65"/>
  <c r="W64" i="65"/>
  <c r="W58" i="65"/>
  <c r="U53" i="65"/>
  <c r="U51" i="65"/>
  <c r="U49" i="65"/>
  <c r="U47" i="65"/>
  <c r="U44" i="65"/>
  <c r="U42" i="65"/>
  <c r="U39" i="65"/>
  <c r="U37" i="65"/>
  <c r="U32" i="65"/>
  <c r="U27" i="65"/>
  <c r="U25" i="65"/>
  <c r="U22" i="65"/>
  <c r="U19" i="65"/>
  <c r="U16" i="65"/>
  <c r="W13" i="65"/>
  <c r="W7" i="65"/>
  <c r="W192" i="65"/>
  <c r="W143" i="65"/>
  <c r="W112" i="65"/>
  <c r="W171" i="65"/>
  <c r="W150" i="65"/>
  <c r="W124" i="65"/>
  <c r="W92" i="65"/>
  <c r="W77" i="65"/>
  <c r="W186" i="65"/>
  <c r="W154" i="65"/>
  <c r="W137" i="65"/>
  <c r="W107" i="65"/>
  <c r="W167" i="65"/>
  <c r="W118" i="65"/>
  <c r="W86" i="65"/>
  <c r="W78" i="65"/>
  <c r="W72" i="65"/>
  <c r="W66" i="65"/>
  <c r="W60" i="65"/>
  <c r="W55" i="65"/>
  <c r="U48" i="65"/>
  <c r="U46" i="65"/>
  <c r="U41" i="65"/>
  <c r="U36" i="65"/>
  <c r="U34" i="65"/>
  <c r="U31" i="65"/>
  <c r="U29" i="65"/>
  <c r="U26" i="65"/>
  <c r="U24" i="65"/>
  <c r="U21" i="65"/>
  <c r="U18" i="65"/>
  <c r="W12" i="65"/>
  <c r="AD12" i="65"/>
  <c r="AH29" i="65"/>
  <c r="AI29" i="65" s="1"/>
  <c r="AJ29" i="65" s="1"/>
  <c r="W31" i="65"/>
  <c r="U35" i="65"/>
  <c r="AE36" i="65"/>
  <c r="W59" i="65"/>
  <c r="W62" i="65"/>
  <c r="AE64" i="65"/>
  <c r="AD64" i="65"/>
  <c r="AH64" i="65"/>
  <c r="AI64" i="65" s="1"/>
  <c r="AJ64" i="65" s="1"/>
  <c r="AE67" i="65"/>
  <c r="AD67" i="65"/>
  <c r="AH67" i="65"/>
  <c r="AI67" i="65" s="1"/>
  <c r="AJ67" i="65" s="1"/>
  <c r="W101" i="65"/>
  <c r="AE22" i="65"/>
  <c r="AH22" i="65"/>
  <c r="AI22" i="65" s="1"/>
  <c r="AJ22" i="65" s="1"/>
  <c r="AH30" i="65"/>
  <c r="AI30" i="65" s="1"/>
  <c r="AL30" i="65" s="1"/>
  <c r="AE30" i="65"/>
  <c r="AD30" i="65"/>
  <c r="AE58" i="65"/>
  <c r="AD58" i="65"/>
  <c r="AH58" i="65"/>
  <c r="AI58" i="65" s="1"/>
  <c r="AL58" i="65" s="1"/>
  <c r="AE61" i="65"/>
  <c r="AD61" i="65"/>
  <c r="AH61" i="65"/>
  <c r="AI61" i="65" s="1"/>
  <c r="AJ61" i="65" s="1"/>
  <c r="W133" i="65"/>
  <c r="U5" i="65"/>
  <c r="U10" i="65"/>
  <c r="AH24" i="65"/>
  <c r="AI24" i="65" s="1"/>
  <c r="AL24" i="65" s="1"/>
  <c r="W26" i="65"/>
  <c r="U30" i="65"/>
  <c r="AE31" i="65"/>
  <c r="AN31" i="65" s="1"/>
  <c r="AH43" i="65"/>
  <c r="AI43" i="65" s="1"/>
  <c r="AL43" i="65" s="1"/>
  <c r="AE43" i="65"/>
  <c r="AD43" i="65"/>
  <c r="AE56" i="65"/>
  <c r="AD56" i="65"/>
  <c r="AH56" i="65"/>
  <c r="AI56" i="65" s="1"/>
  <c r="AJ56" i="65" s="1"/>
  <c r="AL12" i="65"/>
  <c r="AH20" i="65"/>
  <c r="AI20" i="65" s="1"/>
  <c r="AL20" i="65" s="1"/>
  <c r="AD20" i="65"/>
  <c r="U43" i="65"/>
  <c r="AH54" i="65"/>
  <c r="AI54" i="65" s="1"/>
  <c r="AL54" i="65" s="1"/>
  <c r="AE54" i="65"/>
  <c r="AD54" i="65"/>
  <c r="W180" i="65"/>
  <c r="AE73" i="65"/>
  <c r="AD73" i="65"/>
  <c r="AH73" i="65"/>
  <c r="AI73" i="65" s="1"/>
  <c r="AJ73" i="65" s="1"/>
  <c r="W5" i="65"/>
  <c r="AJ7" i="65"/>
  <c r="W10" i="65"/>
  <c r="U20" i="65"/>
  <c r="W21" i="65"/>
  <c r="AD22" i="65"/>
  <c r="AH38" i="65"/>
  <c r="AI38" i="65" s="1"/>
  <c r="AL38" i="65" s="1"/>
  <c r="AE38" i="65"/>
  <c r="AD38" i="65"/>
  <c r="AH48" i="65"/>
  <c r="AI48" i="65" s="1"/>
  <c r="AJ48" i="65" s="1"/>
  <c r="U54" i="65"/>
  <c r="AE70" i="65"/>
  <c r="AD70" i="65"/>
  <c r="AH70" i="65"/>
  <c r="AI70" i="65" s="1"/>
  <c r="AJ70" i="65" s="1"/>
  <c r="AE19" i="65"/>
  <c r="AH19" i="65"/>
  <c r="AI19" i="65" s="1"/>
  <c r="AJ19" i="65" s="1"/>
  <c r="U38" i="65"/>
  <c r="AH50" i="65"/>
  <c r="AI50" i="65" s="1"/>
  <c r="AL50" i="65" s="1"/>
  <c r="AE50" i="65"/>
  <c r="AD50" i="65"/>
  <c r="U6" i="65"/>
  <c r="AN6" i="65"/>
  <c r="U11" i="65"/>
  <c r="AH33" i="65"/>
  <c r="AI33" i="65" s="1"/>
  <c r="AL33" i="65" s="1"/>
  <c r="AE33" i="65"/>
  <c r="AD33" i="65"/>
  <c r="W46" i="65"/>
  <c r="U50" i="65"/>
  <c r="AH35" i="65"/>
  <c r="AI35" i="65" s="1"/>
  <c r="AJ35" i="65" s="1"/>
  <c r="AE35" i="65"/>
  <c r="AD35" i="65"/>
  <c r="AH17" i="65"/>
  <c r="AI17" i="65" s="1"/>
  <c r="AL17" i="65" s="1"/>
  <c r="AD17" i="65"/>
  <c r="AH45" i="65"/>
  <c r="AI45" i="65" s="1"/>
  <c r="AL45" i="65" s="1"/>
  <c r="AE45" i="65"/>
  <c r="AD45" i="65"/>
  <c r="W6" i="65"/>
  <c r="U7" i="65"/>
  <c r="W11" i="65"/>
  <c r="AH13" i="65"/>
  <c r="AI13" i="65" s="1"/>
  <c r="AJ13" i="65" s="1"/>
  <c r="AD13" i="65"/>
  <c r="AN13" i="65" s="1"/>
  <c r="U14" i="65"/>
  <c r="U15" i="65"/>
  <c r="U17" i="65"/>
  <c r="W18" i="65"/>
  <c r="AD19" i="65"/>
  <c r="AH28" i="65"/>
  <c r="AI28" i="65" s="1"/>
  <c r="AL28" i="65" s="1"/>
  <c r="AE28" i="65"/>
  <c r="AD28" i="65"/>
  <c r="W41" i="65"/>
  <c r="U45" i="65"/>
  <c r="AE46" i="65"/>
  <c r="AN46" i="65" s="1"/>
  <c r="W74" i="65"/>
  <c r="AE16" i="65"/>
  <c r="AN16" i="65" s="1"/>
  <c r="AH16" i="65"/>
  <c r="AI16" i="65" s="1"/>
  <c r="AJ16" i="65" s="1"/>
  <c r="AE29" i="65"/>
  <c r="AN29" i="65" s="1"/>
  <c r="AH40" i="65"/>
  <c r="AI40" i="65" s="1"/>
  <c r="AJ40" i="65" s="1"/>
  <c r="AE40" i="65"/>
  <c r="AD40" i="65"/>
  <c r="AH9" i="65"/>
  <c r="AI9" i="65" s="1"/>
  <c r="AJ9" i="65" s="1"/>
  <c r="AD9" i="65"/>
  <c r="W15" i="65"/>
  <c r="AH23" i="65"/>
  <c r="AI23" i="65" s="1"/>
  <c r="AL23" i="65" s="1"/>
  <c r="AE23" i="65"/>
  <c r="AD23" i="65"/>
  <c r="AH34" i="65"/>
  <c r="AI34" i="65" s="1"/>
  <c r="AJ34" i="65" s="1"/>
  <c r="W36" i="65"/>
  <c r="U40" i="65"/>
  <c r="AE41" i="65"/>
  <c r="AH52" i="65"/>
  <c r="AI52" i="65" s="1"/>
  <c r="AL52" i="65" s="1"/>
  <c r="AE52" i="65"/>
  <c r="AD52" i="65"/>
  <c r="W71" i="65"/>
  <c r="AH25" i="65"/>
  <c r="AI25" i="65" s="1"/>
  <c r="AJ25" i="65" s="1"/>
  <c r="AH27" i="65"/>
  <c r="AI27" i="65" s="1"/>
  <c r="AJ27" i="65" s="1"/>
  <c r="AH32" i="65"/>
  <c r="AI32" i="65" s="1"/>
  <c r="AJ32" i="65" s="1"/>
  <c r="AH37" i="65"/>
  <c r="AI37" i="65" s="1"/>
  <c r="AJ37" i="65" s="1"/>
  <c r="AH39" i="65"/>
  <c r="AI39" i="65" s="1"/>
  <c r="AJ39" i="65" s="1"/>
  <c r="AH42" i="65"/>
  <c r="AI42" i="65" s="1"/>
  <c r="AJ42" i="65" s="1"/>
  <c r="AH44" i="65"/>
  <c r="AI44" i="65" s="1"/>
  <c r="AL44" i="65" s="1"/>
  <c r="AH47" i="65"/>
  <c r="AI47" i="65" s="1"/>
  <c r="AJ47" i="65" s="1"/>
  <c r="AH49" i="65"/>
  <c r="AI49" i="65" s="1"/>
  <c r="AL49" i="65" s="1"/>
  <c r="AH51" i="65"/>
  <c r="AI51" i="65" s="1"/>
  <c r="AJ51" i="65" s="1"/>
  <c r="AH53" i="65"/>
  <c r="AI53" i="65" s="1"/>
  <c r="AJ53" i="65" s="1"/>
  <c r="AH59" i="65"/>
  <c r="AI59" i="65" s="1"/>
  <c r="AL59" i="65" s="1"/>
  <c r="AE59" i="65"/>
  <c r="AD59" i="65"/>
  <c r="AH65" i="65"/>
  <c r="AI65" i="65" s="1"/>
  <c r="AL65" i="65" s="1"/>
  <c r="AE65" i="65"/>
  <c r="AD65" i="65"/>
  <c r="AH71" i="65"/>
  <c r="AI71" i="65" s="1"/>
  <c r="AL71" i="65" s="1"/>
  <c r="AE71" i="65"/>
  <c r="AD71" i="65"/>
  <c r="AH77" i="65"/>
  <c r="AI77" i="65" s="1"/>
  <c r="AJ77" i="65" s="1"/>
  <c r="AE77" i="65"/>
  <c r="AD77" i="65"/>
  <c r="AE76" i="65"/>
  <c r="AD76" i="65"/>
  <c r="AH76" i="65"/>
  <c r="AI76" i="65" s="1"/>
  <c r="AL76" i="65" s="1"/>
  <c r="AH80" i="65"/>
  <c r="AI80" i="65" s="1"/>
  <c r="AJ80" i="65" s="1"/>
  <c r="AE80" i="65"/>
  <c r="AD80" i="65"/>
  <c r="AH57" i="65"/>
  <c r="AI57" i="65" s="1"/>
  <c r="AJ57" i="65" s="1"/>
  <c r="AE57" i="65"/>
  <c r="AD57" i="65"/>
  <c r="AH63" i="65"/>
  <c r="AI63" i="65" s="1"/>
  <c r="AJ63" i="65" s="1"/>
  <c r="AE63" i="65"/>
  <c r="AD63" i="65"/>
  <c r="AH69" i="65"/>
  <c r="AI69" i="65" s="1"/>
  <c r="AJ69" i="65" s="1"/>
  <c r="AE69" i="65"/>
  <c r="AD69" i="65"/>
  <c r="AH75" i="65"/>
  <c r="AI75" i="65" s="1"/>
  <c r="AL75" i="65" s="1"/>
  <c r="AE75" i="65"/>
  <c r="AD75" i="65"/>
  <c r="AH62" i="65"/>
  <c r="AI62" i="65" s="1"/>
  <c r="AL62" i="65" s="1"/>
  <c r="AE62" i="65"/>
  <c r="AD62" i="65"/>
  <c r="AH68" i="65"/>
  <c r="AI68" i="65" s="1"/>
  <c r="AL68" i="65" s="1"/>
  <c r="AE68" i="65"/>
  <c r="AD68" i="65"/>
  <c r="AH74" i="65"/>
  <c r="AI74" i="65" s="1"/>
  <c r="AL74" i="65" s="1"/>
  <c r="AE74" i="65"/>
  <c r="AD74" i="65"/>
  <c r="AE79" i="65"/>
  <c r="AD79" i="65"/>
  <c r="AH79" i="65"/>
  <c r="AI79" i="65" s="1"/>
  <c r="AL79" i="65" s="1"/>
  <c r="AH55" i="65"/>
  <c r="AI55" i="65" s="1"/>
  <c r="AJ55" i="65" s="1"/>
  <c r="AE55" i="65"/>
  <c r="AD55" i="65"/>
  <c r="AH60" i="65"/>
  <c r="AI60" i="65" s="1"/>
  <c r="AJ60" i="65" s="1"/>
  <c r="AE60" i="65"/>
  <c r="AD60" i="65"/>
  <c r="AH66" i="65"/>
  <c r="AI66" i="65" s="1"/>
  <c r="AL66" i="65" s="1"/>
  <c r="AE66" i="65"/>
  <c r="AD66" i="65"/>
  <c r="AH72" i="65"/>
  <c r="AI72" i="65" s="1"/>
  <c r="AL72" i="65" s="1"/>
  <c r="AE72" i="65"/>
  <c r="AD72" i="65"/>
  <c r="AH78" i="65"/>
  <c r="AI78" i="65" s="1"/>
  <c r="AL78" i="65" s="1"/>
  <c r="AE78" i="65"/>
  <c r="AD78" i="65"/>
  <c r="I64" i="67"/>
  <c r="N64" i="67" s="1"/>
  <c r="Q64" i="67" s="1"/>
  <c r="X5" i="62"/>
  <c r="Z5" i="62" s="1"/>
  <c r="AB5" i="62" s="1"/>
  <c r="A18" i="62"/>
  <c r="X6" i="62"/>
  <c r="AA6" i="62" s="1"/>
  <c r="AC6" i="62" s="1"/>
  <c r="AP6" i="62" s="1"/>
  <c r="I18" i="67"/>
  <c r="X5" i="50"/>
  <c r="AA5" i="50" s="1"/>
  <c r="AC5" i="50" s="1"/>
  <c r="X7" i="50"/>
  <c r="AA7" i="50" s="1"/>
  <c r="AC7" i="50" s="1"/>
  <c r="X13" i="50"/>
  <c r="AA13" i="50" s="1"/>
  <c r="AC13" i="50" s="1"/>
  <c r="X6" i="50"/>
  <c r="AA6" i="50" s="1"/>
  <c r="AC6" i="50" s="1"/>
  <c r="O63" i="68"/>
  <c r="R63" i="68" s="1"/>
  <c r="X14" i="62"/>
  <c r="AA14" i="62" s="1"/>
  <c r="AC14" i="62" s="1"/>
  <c r="AP14" i="62" s="1"/>
  <c r="O68" i="68"/>
  <c r="R68" i="68" s="1"/>
  <c r="I59" i="68"/>
  <c r="O59" i="68" s="1"/>
  <c r="R59" i="68" s="1"/>
  <c r="I62" i="68"/>
  <c r="O43" i="67"/>
  <c r="R43" i="67" s="1"/>
  <c r="I62" i="67"/>
  <c r="O62" i="67" s="1"/>
  <c r="R62" i="67" s="1"/>
  <c r="N39" i="67"/>
  <c r="Q39" i="67" s="1"/>
  <c r="I60" i="68"/>
  <c r="O60" i="68" s="1"/>
  <c r="R60" i="68" s="1"/>
  <c r="I72" i="68"/>
  <c r="O72" i="68" s="1"/>
  <c r="R72" i="68" s="1"/>
  <c r="I49" i="67"/>
  <c r="O49" i="67" s="1"/>
  <c r="R49" i="67" s="1"/>
  <c r="I61" i="67"/>
  <c r="X19" i="50"/>
  <c r="AA19" i="50" s="1"/>
  <c r="AC19" i="50" s="1"/>
  <c r="AP19" i="50" s="1"/>
  <c r="X16" i="62"/>
  <c r="AA16" i="62" s="1"/>
  <c r="AC16" i="62" s="1"/>
  <c r="I74" i="68"/>
  <c r="N74" i="68" s="1"/>
  <c r="Q74" i="68" s="1"/>
  <c r="A8" i="22"/>
  <c r="X7" i="42"/>
  <c r="AA7" i="42" s="1"/>
  <c r="AC7" i="42" s="1"/>
  <c r="A8" i="61"/>
  <c r="I71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X20" i="42"/>
  <c r="AA20" i="42" s="1"/>
  <c r="AC20" i="42" s="1"/>
  <c r="AP20" i="42" s="1"/>
  <c r="X15" i="42"/>
  <c r="AA15" i="42" s="1"/>
  <c r="AC15" i="42" s="1"/>
  <c r="X11" i="42"/>
  <c r="AA11" i="42" s="1"/>
  <c r="AC11" i="42" s="1"/>
  <c r="AP11" i="42" s="1"/>
  <c r="A8" i="54"/>
  <c r="I79" i="68"/>
  <c r="I44" i="67"/>
  <c r="O44" i="67" s="1"/>
  <c r="R44" i="67" s="1"/>
  <c r="I58" i="68"/>
  <c r="N58" i="68" s="1"/>
  <c r="Q58" i="68" s="1"/>
  <c r="A8" i="45"/>
  <c r="I57" i="67"/>
  <c r="N57" i="67" s="1"/>
  <c r="Q57" i="67" s="1"/>
  <c r="I56" i="68"/>
  <c r="O56" i="68" s="1"/>
  <c r="R56" i="68" s="1"/>
  <c r="I45" i="67"/>
  <c r="O45" i="67" s="1"/>
  <c r="R45" i="67" s="1"/>
  <c r="A18" i="42"/>
  <c r="X9" i="50"/>
  <c r="X20" i="50"/>
  <c r="Z20" i="50" s="1"/>
  <c r="AB20" i="50" s="1"/>
  <c r="AO20" i="50" s="1"/>
  <c r="X17" i="62"/>
  <c r="AA17" i="62" s="1"/>
  <c r="AC17" i="62" s="1"/>
  <c r="A8" i="39"/>
  <c r="I58" i="67"/>
  <c r="O58" i="67" s="1"/>
  <c r="R58" i="67" s="1"/>
  <c r="A8" i="60"/>
  <c r="A18" i="50"/>
  <c r="N18" i="67" s="1"/>
  <c r="N55" i="68"/>
  <c r="Q55" i="68" s="1"/>
  <c r="X20" i="21"/>
  <c r="X19" i="21"/>
  <c r="X11" i="21"/>
  <c r="A20" i="21"/>
  <c r="O21" i="68" s="1"/>
  <c r="R21" i="68" s="1"/>
  <c r="X14" i="21"/>
  <c r="X8" i="21"/>
  <c r="X15" i="21"/>
  <c r="X10" i="21"/>
  <c r="I21" i="68"/>
  <c r="X24" i="49"/>
  <c r="X23" i="49"/>
  <c r="X16" i="49"/>
  <c r="X15" i="49"/>
  <c r="X6" i="49"/>
  <c r="X18" i="49"/>
  <c r="X17" i="49"/>
  <c r="X10" i="49"/>
  <c r="X9" i="49"/>
  <c r="X22" i="49"/>
  <c r="X21" i="49"/>
  <c r="A20" i="49"/>
  <c r="O17" i="67" s="1"/>
  <c r="R17" i="67" s="1"/>
  <c r="X13" i="49"/>
  <c r="X5" i="49"/>
  <c r="X7" i="49"/>
  <c r="X11" i="49"/>
  <c r="X19" i="49"/>
  <c r="X12" i="49"/>
  <c r="X14" i="49"/>
  <c r="A18" i="49"/>
  <c r="N17" i="67" s="1"/>
  <c r="X8" i="49"/>
  <c r="I17" i="67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A20" i="56"/>
  <c r="O29" i="67" s="1"/>
  <c r="R29" i="67" s="1"/>
  <c r="X14" i="56"/>
  <c r="X13" i="56"/>
  <c r="X8" i="56"/>
  <c r="X5" i="56"/>
  <c r="X24" i="56"/>
  <c r="X17" i="56"/>
  <c r="X12" i="56"/>
  <c r="A18" i="56"/>
  <c r="N29" i="67" s="1"/>
  <c r="X15" i="56"/>
  <c r="X9" i="56"/>
  <c r="X18" i="56"/>
  <c r="I29" i="67"/>
  <c r="O48" i="67"/>
  <c r="R48" i="67" s="1"/>
  <c r="N48" i="67"/>
  <c r="Q48" i="67" s="1"/>
  <c r="X45" i="69"/>
  <c r="X41" i="69"/>
  <c r="X37" i="69"/>
  <c r="X17" i="69"/>
  <c r="X10" i="69"/>
  <c r="X62" i="69"/>
  <c r="X58" i="69"/>
  <c r="X50" i="69"/>
  <c r="X46" i="69"/>
  <c r="X42" i="69"/>
  <c r="X38" i="69"/>
  <c r="X20" i="69"/>
  <c r="X19" i="69"/>
  <c r="A18" i="69"/>
  <c r="N26" i="68" s="1"/>
  <c r="X44" i="69"/>
  <c r="X36" i="69"/>
  <c r="X14" i="69"/>
  <c r="X39" i="69"/>
  <c r="X31" i="69"/>
  <c r="X22" i="69"/>
  <c r="X21" i="69"/>
  <c r="A20" i="69"/>
  <c r="O26" i="68" s="1"/>
  <c r="R26" i="68" s="1"/>
  <c r="X15" i="69"/>
  <c r="X67" i="69"/>
  <c r="X56" i="69"/>
  <c r="X43" i="69"/>
  <c r="X23" i="69"/>
  <c r="I26" i="68"/>
  <c r="X59" i="69"/>
  <c r="X40" i="69"/>
  <c r="X27" i="69"/>
  <c r="X24" i="69"/>
  <c r="X6" i="58"/>
  <c r="X17" i="58"/>
  <c r="X22" i="58"/>
  <c r="A20" i="58"/>
  <c r="O32" i="67" s="1"/>
  <c r="R32" i="67" s="1"/>
  <c r="X13" i="58"/>
  <c r="X5" i="58"/>
  <c r="X7" i="58"/>
  <c r="A18" i="58"/>
  <c r="N32" i="67" s="1"/>
  <c r="X14" i="58"/>
  <c r="I32" i="67"/>
  <c r="X18" i="59"/>
  <c r="X17" i="59"/>
  <c r="X10" i="59"/>
  <c r="X9" i="59"/>
  <c r="X21" i="59"/>
  <c r="X24" i="59"/>
  <c r="X20" i="59"/>
  <c r="X6" i="59"/>
  <c r="A20" i="59"/>
  <c r="O33" i="67" s="1"/>
  <c r="R33" i="67" s="1"/>
  <c r="X15" i="59"/>
  <c r="X19" i="59"/>
  <c r="A18" i="59"/>
  <c r="N33" i="67" s="1"/>
  <c r="I33" i="67"/>
  <c r="X27" i="24"/>
  <c r="X21" i="24"/>
  <c r="A20" i="24"/>
  <c r="O33" i="68" s="1"/>
  <c r="R33" i="68" s="1"/>
  <c r="X14" i="24"/>
  <c r="X5" i="24"/>
  <c r="X23" i="24"/>
  <c r="X15" i="24"/>
  <c r="X6" i="24"/>
  <c r="X11" i="24"/>
  <c r="X26" i="24"/>
  <c r="X7" i="24"/>
  <c r="I33" i="68"/>
  <c r="X22" i="52"/>
  <c r="A20" i="52"/>
  <c r="O20" i="67" s="1"/>
  <c r="R20" i="67" s="1"/>
  <c r="X15" i="52"/>
  <c r="X9" i="52"/>
  <c r="X17" i="52"/>
  <c r="X12" i="52"/>
  <c r="X10" i="52"/>
  <c r="X23" i="52"/>
  <c r="X6" i="52"/>
  <c r="A18" i="24"/>
  <c r="N33" i="68" s="1"/>
  <c r="A8" i="31"/>
  <c r="A18" i="31" s="1"/>
  <c r="N41" i="68" s="1"/>
  <c r="X46" i="47"/>
  <c r="X42" i="47"/>
  <c r="X26" i="47"/>
  <c r="X20" i="47"/>
  <c r="X19" i="47"/>
  <c r="X63" i="47"/>
  <c r="X59" i="47"/>
  <c r="X35" i="47"/>
  <c r="X22" i="47"/>
  <c r="A20" i="47"/>
  <c r="O14" i="67" s="1"/>
  <c r="R14" i="67" s="1"/>
  <c r="X8" i="47"/>
  <c r="X60" i="47"/>
  <c r="X56" i="47"/>
  <c r="X24" i="47"/>
  <c r="X23" i="47"/>
  <c r="X15" i="47"/>
  <c r="X6" i="47"/>
  <c r="X29" i="47"/>
  <c r="X18" i="47"/>
  <c r="X9" i="47"/>
  <c r="X65" i="47"/>
  <c r="X33" i="47"/>
  <c r="X10" i="47"/>
  <c r="X37" i="47"/>
  <c r="X57" i="47"/>
  <c r="I14" i="67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O37" i="67" s="1"/>
  <c r="R37" i="67" s="1"/>
  <c r="V37" i="67" s="1"/>
  <c r="X13" i="64"/>
  <c r="X5" i="64"/>
  <c r="X15" i="64"/>
  <c r="X8" i="64"/>
  <c r="X6" i="64"/>
  <c r="X10" i="64"/>
  <c r="X22" i="64"/>
  <c r="X18" i="64"/>
  <c r="I37" i="67"/>
  <c r="A20" i="29"/>
  <c r="O39" i="68" s="1"/>
  <c r="R39" i="68" s="1"/>
  <c r="X27" i="29"/>
  <c r="I39" i="68"/>
  <c r="X7" i="51"/>
  <c r="A20" i="51"/>
  <c r="O19" i="67" s="1"/>
  <c r="R19" i="67" s="1"/>
  <c r="X8" i="51"/>
  <c r="X17" i="51"/>
  <c r="X10" i="51"/>
  <c r="I19" i="67"/>
  <c r="V39" i="67"/>
  <c r="O36" i="2" s="1"/>
  <c r="O72" i="67"/>
  <c r="R72" i="67" s="1"/>
  <c r="X37" i="57"/>
  <c r="X17" i="57"/>
  <c r="X46" i="57"/>
  <c r="X42" i="57"/>
  <c r="X34" i="57"/>
  <c r="A20" i="57"/>
  <c r="O31" i="67" s="1"/>
  <c r="X15" i="57"/>
  <c r="X8" i="57"/>
  <c r="X10" i="57"/>
  <c r="X5" i="57"/>
  <c r="I31" i="67"/>
  <c r="A8" i="35"/>
  <c r="I46" i="68" s="1"/>
  <c r="X20" i="73"/>
  <c r="X19" i="73"/>
  <c r="X12" i="73"/>
  <c r="X11" i="73"/>
  <c r="X23" i="73"/>
  <c r="X18" i="73"/>
  <c r="X9" i="73"/>
  <c r="X22" i="73"/>
  <c r="A20" i="73"/>
  <c r="O26" i="67" s="1"/>
  <c r="R26" i="67" s="1"/>
  <c r="X6" i="73"/>
  <c r="X5" i="73"/>
  <c r="X17" i="73"/>
  <c r="X21" i="73"/>
  <c r="I26" i="67"/>
  <c r="X23" i="21"/>
  <c r="I54" i="68"/>
  <c r="I70" i="68"/>
  <c r="I59" i="67"/>
  <c r="I63" i="67"/>
  <c r="N71" i="67"/>
  <c r="A8" i="44"/>
  <c r="O71" i="67"/>
  <c r="A18" i="21"/>
  <c r="N21" i="68" s="1"/>
  <c r="A18" i="29"/>
  <c r="N39" i="68" s="1"/>
  <c r="A18" i="47"/>
  <c r="N14" i="67" s="1"/>
  <c r="X22" i="42"/>
  <c r="X21" i="42"/>
  <c r="A20" i="42"/>
  <c r="X14" i="42"/>
  <c r="X13" i="42"/>
  <c r="X8" i="42"/>
  <c r="X5" i="42"/>
  <c r="X9" i="42"/>
  <c r="X18" i="42"/>
  <c r="X23" i="42"/>
  <c r="X16" i="42"/>
  <c r="X19" i="42"/>
  <c r="A18" i="52"/>
  <c r="N20" i="67" s="1"/>
  <c r="A18" i="73"/>
  <c r="N26" i="67" s="1"/>
  <c r="A18" i="51"/>
  <c r="N19" i="67" s="1"/>
  <c r="A18" i="57"/>
  <c r="N31" i="67" s="1"/>
  <c r="X15" i="50"/>
  <c r="X16" i="50"/>
  <c r="A20" i="50"/>
  <c r="O18" i="67" s="1"/>
  <c r="R18" i="67" s="1"/>
  <c r="A18" i="64"/>
  <c r="N37" i="67" s="1"/>
  <c r="X24" i="62"/>
  <c r="X23" i="62"/>
  <c r="X21" i="62"/>
  <c r="X19" i="62"/>
  <c r="X12" i="62"/>
  <c r="X11" i="62"/>
  <c r="X7" i="62"/>
  <c r="X10" i="62"/>
  <c r="X15" i="62"/>
  <c r="X20" i="62"/>
  <c r="X22" i="62"/>
  <c r="X8" i="62"/>
  <c r="X9" i="62"/>
  <c r="X13" i="62"/>
  <c r="X18" i="62"/>
  <c r="AA12" i="42" l="1"/>
  <c r="AC12" i="42" s="1"/>
  <c r="AP12" i="42" s="1"/>
  <c r="Z12" i="42"/>
  <c r="AB12" i="42" s="1"/>
  <c r="AO12" i="42" s="1"/>
  <c r="S8" i="68"/>
  <c r="AN25" i="69"/>
  <c r="AN102" i="32"/>
  <c r="AN9" i="32"/>
  <c r="AN112" i="32"/>
  <c r="Y5" i="73"/>
  <c r="A14" i="73" s="1"/>
  <c r="K26" i="67" s="1"/>
  <c r="L26" i="67"/>
  <c r="AJ51" i="75"/>
  <c r="H35" i="67"/>
  <c r="AN48" i="57"/>
  <c r="AN43" i="57"/>
  <c r="AN159" i="15"/>
  <c r="AN14" i="60"/>
  <c r="AN120" i="32"/>
  <c r="AN111" i="32"/>
  <c r="AN410" i="15"/>
  <c r="S38" i="67"/>
  <c r="T36" i="67"/>
  <c r="T38" i="67" s="1"/>
  <c r="AJ16" i="75"/>
  <c r="L27" i="68"/>
  <c r="Y5" i="70"/>
  <c r="A14" i="70" s="1"/>
  <c r="K27" i="68" s="1"/>
  <c r="K24" i="68" s="1"/>
  <c r="AN167" i="32"/>
  <c r="AN103" i="32"/>
  <c r="AN130" i="32"/>
  <c r="AN117" i="32"/>
  <c r="S11" i="67"/>
  <c r="AN10" i="33"/>
  <c r="AN223" i="15"/>
  <c r="AN340" i="15"/>
  <c r="AN495" i="15"/>
  <c r="AN199" i="15"/>
  <c r="S36" i="68"/>
  <c r="AN166" i="15"/>
  <c r="AN23" i="30"/>
  <c r="AN158" i="32"/>
  <c r="AN96" i="32"/>
  <c r="AN145" i="32"/>
  <c r="AN154" i="32"/>
  <c r="AN9" i="60"/>
  <c r="AN170" i="32"/>
  <c r="AN13" i="61"/>
  <c r="AN65" i="75"/>
  <c r="AN45" i="75"/>
  <c r="AN41" i="75"/>
  <c r="AN28" i="75"/>
  <c r="AJ6" i="40"/>
  <c r="AL17" i="39"/>
  <c r="AN44" i="66"/>
  <c r="AJ39" i="66"/>
  <c r="I67" i="67"/>
  <c r="L43" i="2" s="1"/>
  <c r="I60" i="67"/>
  <c r="X276" i="5"/>
  <c r="Z276" i="5" s="1"/>
  <c r="AB276" i="5" s="1"/>
  <c r="AO276" i="5" s="1"/>
  <c r="X54" i="5"/>
  <c r="Z54" i="5" s="1"/>
  <c r="AB54" i="5" s="1"/>
  <c r="AO54" i="5" s="1"/>
  <c r="X262" i="5"/>
  <c r="X238" i="5"/>
  <c r="Z238" i="5" s="1"/>
  <c r="AB238" i="5" s="1"/>
  <c r="AO238" i="5" s="1"/>
  <c r="X68" i="5"/>
  <c r="Z68" i="5" s="1"/>
  <c r="AB68" i="5" s="1"/>
  <c r="AO68" i="5" s="1"/>
  <c r="X145" i="5"/>
  <c r="Z145" i="5" s="1"/>
  <c r="AB145" i="5" s="1"/>
  <c r="AO145" i="5" s="1"/>
  <c r="X129" i="5"/>
  <c r="Z129" i="5" s="1"/>
  <c r="AB129" i="5" s="1"/>
  <c r="AO129" i="5" s="1"/>
  <c r="X188" i="5"/>
  <c r="Z188" i="5" s="1"/>
  <c r="AB188" i="5" s="1"/>
  <c r="AO188" i="5" s="1"/>
  <c r="X51" i="6"/>
  <c r="AA51" i="6" s="1"/>
  <c r="AC51" i="6" s="1"/>
  <c r="AP51" i="6" s="1"/>
  <c r="O62" i="68"/>
  <c r="R62" i="68" s="1"/>
  <c r="I69" i="68"/>
  <c r="X218" i="5"/>
  <c r="AA218" i="5" s="1"/>
  <c r="AC218" i="5" s="1"/>
  <c r="AP218" i="5" s="1"/>
  <c r="X305" i="5"/>
  <c r="Z305" i="5" s="1"/>
  <c r="AB305" i="5" s="1"/>
  <c r="AO305" i="5" s="1"/>
  <c r="X226" i="5"/>
  <c r="Z226" i="5" s="1"/>
  <c r="AB226" i="5" s="1"/>
  <c r="AO226" i="5" s="1"/>
  <c r="X306" i="5"/>
  <c r="AA306" i="5" s="1"/>
  <c r="AC306" i="5" s="1"/>
  <c r="AP306" i="5" s="1"/>
  <c r="X182" i="5"/>
  <c r="Z182" i="5" s="1"/>
  <c r="AB182" i="5" s="1"/>
  <c r="AO182" i="5" s="1"/>
  <c r="X217" i="5"/>
  <c r="AA217" i="5" s="1"/>
  <c r="AC217" i="5" s="1"/>
  <c r="AP217" i="5" s="1"/>
  <c r="X88" i="5"/>
  <c r="AA88" i="5" s="1"/>
  <c r="AC88" i="5" s="1"/>
  <c r="AP88" i="5" s="1"/>
  <c r="X123" i="5"/>
  <c r="Z123" i="5" s="1"/>
  <c r="AB123" i="5" s="1"/>
  <c r="AO123" i="5" s="1"/>
  <c r="X119" i="5"/>
  <c r="Z119" i="5" s="1"/>
  <c r="AB119" i="5" s="1"/>
  <c r="AO119" i="5" s="1"/>
  <c r="X49" i="6"/>
  <c r="AA49" i="6" s="1"/>
  <c r="AC49" i="6" s="1"/>
  <c r="AP49" i="6" s="1"/>
  <c r="X38" i="6"/>
  <c r="Z38" i="6" s="1"/>
  <c r="AB38" i="6" s="1"/>
  <c r="AO38" i="6" s="1"/>
  <c r="X58" i="6"/>
  <c r="Z58" i="6" s="1"/>
  <c r="AB58" i="6" s="1"/>
  <c r="AO58" i="6" s="1"/>
  <c r="X31" i="6"/>
  <c r="Z31" i="6" s="1"/>
  <c r="AB31" i="6" s="1"/>
  <c r="AO31" i="6" s="1"/>
  <c r="X287" i="5"/>
  <c r="Z287" i="5" s="1"/>
  <c r="AB287" i="5" s="1"/>
  <c r="AO287" i="5" s="1"/>
  <c r="X269" i="5"/>
  <c r="AA269" i="5" s="1"/>
  <c r="AC269" i="5" s="1"/>
  <c r="AP269" i="5" s="1"/>
  <c r="X133" i="5"/>
  <c r="Z133" i="5" s="1"/>
  <c r="AB133" i="5" s="1"/>
  <c r="AO133" i="5" s="1"/>
  <c r="X301" i="5"/>
  <c r="Z301" i="5" s="1"/>
  <c r="AB301" i="5" s="1"/>
  <c r="AO301" i="5" s="1"/>
  <c r="X173" i="5"/>
  <c r="AA173" i="5" s="1"/>
  <c r="AC173" i="5" s="1"/>
  <c r="AP173" i="5" s="1"/>
  <c r="X200" i="5"/>
  <c r="Z200" i="5" s="1"/>
  <c r="AB200" i="5" s="1"/>
  <c r="AO200" i="5" s="1"/>
  <c r="X212" i="5"/>
  <c r="X179" i="5"/>
  <c r="X95" i="5"/>
  <c r="Z95" i="5" s="1"/>
  <c r="AB95" i="5" s="1"/>
  <c r="AO95" i="5" s="1"/>
  <c r="X101" i="5"/>
  <c r="Z101" i="5" s="1"/>
  <c r="AB101" i="5" s="1"/>
  <c r="AO101" i="5" s="1"/>
  <c r="X160" i="5"/>
  <c r="Z160" i="5" s="1"/>
  <c r="AB160" i="5" s="1"/>
  <c r="AO160" i="5" s="1"/>
  <c r="X30" i="6"/>
  <c r="AA30" i="6" s="1"/>
  <c r="AC30" i="6" s="1"/>
  <c r="AP30" i="6" s="1"/>
  <c r="X127" i="5"/>
  <c r="Z127" i="5" s="1"/>
  <c r="AB127" i="5" s="1"/>
  <c r="AO127" i="5" s="1"/>
  <c r="X65" i="5"/>
  <c r="Z65" i="5" s="1"/>
  <c r="AB65" i="5" s="1"/>
  <c r="AO65" i="5" s="1"/>
  <c r="X267" i="5"/>
  <c r="Z267" i="5" s="1"/>
  <c r="AB267" i="5" s="1"/>
  <c r="AO267" i="5" s="1"/>
  <c r="X291" i="5"/>
  <c r="Z291" i="5" s="1"/>
  <c r="AB291" i="5" s="1"/>
  <c r="AO291" i="5" s="1"/>
  <c r="X295" i="5"/>
  <c r="Z295" i="5" s="1"/>
  <c r="AB295" i="5" s="1"/>
  <c r="AO295" i="5" s="1"/>
  <c r="X307" i="5"/>
  <c r="AA307" i="5" s="1"/>
  <c r="AC307" i="5" s="1"/>
  <c r="AP307" i="5" s="1"/>
  <c r="X169" i="5"/>
  <c r="Z169" i="5" s="1"/>
  <c r="AB169" i="5" s="1"/>
  <c r="AO169" i="5" s="1"/>
  <c r="X219" i="5"/>
  <c r="Z219" i="5" s="1"/>
  <c r="AB219" i="5" s="1"/>
  <c r="AO219" i="5" s="1"/>
  <c r="X198" i="5"/>
  <c r="Z198" i="5" s="1"/>
  <c r="AB198" i="5" s="1"/>
  <c r="AO198" i="5" s="1"/>
  <c r="X195" i="5"/>
  <c r="Z195" i="5" s="1"/>
  <c r="AB195" i="5" s="1"/>
  <c r="AO195" i="5" s="1"/>
  <c r="X75" i="5"/>
  <c r="AA75" i="5" s="1"/>
  <c r="AC75" i="5" s="1"/>
  <c r="AP75" i="5" s="1"/>
  <c r="X67" i="5"/>
  <c r="Z67" i="5" s="1"/>
  <c r="AB67" i="5" s="1"/>
  <c r="AO67" i="5" s="1"/>
  <c r="X91" i="5"/>
  <c r="Z91" i="5" s="1"/>
  <c r="AB91" i="5" s="1"/>
  <c r="AO91" i="5" s="1"/>
  <c r="X45" i="6"/>
  <c r="Z45" i="6" s="1"/>
  <c r="AB45" i="6" s="1"/>
  <c r="AO45" i="6" s="1"/>
  <c r="X65" i="6"/>
  <c r="Z65" i="6" s="1"/>
  <c r="AB65" i="6" s="1"/>
  <c r="AO65" i="6" s="1"/>
  <c r="X76" i="6"/>
  <c r="AA76" i="6" s="1"/>
  <c r="AC76" i="6" s="1"/>
  <c r="AP76" i="6" s="1"/>
  <c r="X297" i="5"/>
  <c r="AA297" i="5" s="1"/>
  <c r="AC297" i="5" s="1"/>
  <c r="AP297" i="5" s="1"/>
  <c r="X288" i="5"/>
  <c r="Z288" i="5" s="1"/>
  <c r="AB288" i="5" s="1"/>
  <c r="AO288" i="5" s="1"/>
  <c r="X275" i="5"/>
  <c r="Z275" i="5" s="1"/>
  <c r="AB275" i="5" s="1"/>
  <c r="AO275" i="5" s="1"/>
  <c r="X84" i="5"/>
  <c r="AA84" i="5" s="1"/>
  <c r="AC84" i="5" s="1"/>
  <c r="AP84" i="5" s="1"/>
  <c r="X197" i="5"/>
  <c r="Z197" i="5" s="1"/>
  <c r="AB197" i="5" s="1"/>
  <c r="AO197" i="5" s="1"/>
  <c r="X183" i="5"/>
  <c r="Z183" i="5" s="1"/>
  <c r="AB183" i="5" s="1"/>
  <c r="AO183" i="5" s="1"/>
  <c r="X64" i="5"/>
  <c r="X73" i="5"/>
  <c r="X132" i="5"/>
  <c r="X53" i="6"/>
  <c r="AA53" i="6" s="1"/>
  <c r="AC53" i="6" s="1"/>
  <c r="AP53" i="6" s="1"/>
  <c r="X70" i="6"/>
  <c r="AA70" i="6" s="1"/>
  <c r="AC70" i="6" s="1"/>
  <c r="AP70" i="6" s="1"/>
  <c r="X256" i="5"/>
  <c r="Z256" i="5" s="1"/>
  <c r="AB256" i="5" s="1"/>
  <c r="AO256" i="5" s="1"/>
  <c r="X255" i="5"/>
  <c r="Z255" i="5" s="1"/>
  <c r="AB255" i="5" s="1"/>
  <c r="AO255" i="5" s="1"/>
  <c r="X194" i="5"/>
  <c r="Z194" i="5" s="1"/>
  <c r="AB194" i="5" s="1"/>
  <c r="AO194" i="5" s="1"/>
  <c r="X172" i="5"/>
  <c r="AA172" i="5" s="1"/>
  <c r="AC172" i="5" s="1"/>
  <c r="AP172" i="5" s="1"/>
  <c r="X167" i="5"/>
  <c r="Z167" i="5" s="1"/>
  <c r="AB167" i="5" s="1"/>
  <c r="AO167" i="5" s="1"/>
  <c r="X120" i="5"/>
  <c r="Z120" i="5" s="1"/>
  <c r="AB120" i="5" s="1"/>
  <c r="AO120" i="5" s="1"/>
  <c r="X63" i="5"/>
  <c r="Z63" i="5" s="1"/>
  <c r="AB63" i="5" s="1"/>
  <c r="AO63" i="5" s="1"/>
  <c r="X26" i="6"/>
  <c r="AA26" i="6" s="1"/>
  <c r="AC26" i="6" s="1"/>
  <c r="AP26" i="6" s="1"/>
  <c r="X34" i="6"/>
  <c r="Z34" i="6" s="1"/>
  <c r="AB34" i="6" s="1"/>
  <c r="AO34" i="6" s="1"/>
  <c r="X48" i="6"/>
  <c r="Z48" i="6" s="1"/>
  <c r="AB48" i="6" s="1"/>
  <c r="AO48" i="6" s="1"/>
  <c r="X214" i="5"/>
  <c r="Z214" i="5" s="1"/>
  <c r="AB214" i="5" s="1"/>
  <c r="AO214" i="5" s="1"/>
  <c r="X286" i="5"/>
  <c r="Z286" i="5" s="1"/>
  <c r="AB286" i="5" s="1"/>
  <c r="AO286" i="5" s="1"/>
  <c r="X273" i="5"/>
  <c r="Z273" i="5" s="1"/>
  <c r="AB273" i="5" s="1"/>
  <c r="AO273" i="5" s="1"/>
  <c r="X264" i="5"/>
  <c r="Z264" i="5" s="1"/>
  <c r="AB264" i="5" s="1"/>
  <c r="AO264" i="5" s="1"/>
  <c r="X253" i="5"/>
  <c r="AA253" i="5" s="1"/>
  <c r="AC253" i="5" s="1"/>
  <c r="AP253" i="5" s="1"/>
  <c r="X222" i="5"/>
  <c r="AA222" i="5" s="1"/>
  <c r="AC222" i="5" s="1"/>
  <c r="AP222" i="5" s="1"/>
  <c r="X157" i="5"/>
  <c r="Z157" i="5" s="1"/>
  <c r="AB157" i="5" s="1"/>
  <c r="AO157" i="5" s="1"/>
  <c r="X70" i="5"/>
  <c r="AA70" i="5" s="1"/>
  <c r="AC70" i="5" s="1"/>
  <c r="AP70" i="5" s="1"/>
  <c r="X150" i="5"/>
  <c r="Z150" i="5" s="1"/>
  <c r="AB150" i="5" s="1"/>
  <c r="AO150" i="5" s="1"/>
  <c r="X164" i="5"/>
  <c r="Z164" i="5" s="1"/>
  <c r="AB164" i="5" s="1"/>
  <c r="AO164" i="5" s="1"/>
  <c r="X100" i="5"/>
  <c r="Z100" i="5" s="1"/>
  <c r="AB100" i="5" s="1"/>
  <c r="AO100" i="5" s="1"/>
  <c r="X117" i="5"/>
  <c r="AA117" i="5" s="1"/>
  <c r="AC117" i="5" s="1"/>
  <c r="AP117" i="5" s="1"/>
  <c r="X174" i="5"/>
  <c r="Z174" i="5" s="1"/>
  <c r="AB174" i="5" s="1"/>
  <c r="AO174" i="5" s="1"/>
  <c r="X104" i="5"/>
  <c r="X36" i="6"/>
  <c r="AA36" i="6" s="1"/>
  <c r="AC36" i="6" s="1"/>
  <c r="AP36" i="6" s="1"/>
  <c r="X258" i="5"/>
  <c r="AA258" i="5" s="1"/>
  <c r="AC258" i="5" s="1"/>
  <c r="AP258" i="5" s="1"/>
  <c r="X293" i="5"/>
  <c r="AA293" i="5" s="1"/>
  <c r="AC293" i="5" s="1"/>
  <c r="AP293" i="5" s="1"/>
  <c r="X107" i="5"/>
  <c r="Z107" i="5" s="1"/>
  <c r="AB107" i="5" s="1"/>
  <c r="AO107" i="5" s="1"/>
  <c r="X209" i="5"/>
  <c r="Z209" i="5" s="1"/>
  <c r="AB209" i="5" s="1"/>
  <c r="AO209" i="5" s="1"/>
  <c r="X296" i="5"/>
  <c r="Z296" i="5" s="1"/>
  <c r="AB296" i="5" s="1"/>
  <c r="AO296" i="5" s="1"/>
  <c r="X140" i="5"/>
  <c r="Z140" i="5" s="1"/>
  <c r="AB140" i="5" s="1"/>
  <c r="AO140" i="5" s="1"/>
  <c r="X156" i="5"/>
  <c r="Z156" i="5" s="1"/>
  <c r="AB156" i="5" s="1"/>
  <c r="AO156" i="5" s="1"/>
  <c r="X248" i="5"/>
  <c r="Z248" i="5" s="1"/>
  <c r="AB248" i="5" s="1"/>
  <c r="AO248" i="5" s="1"/>
  <c r="X94" i="5"/>
  <c r="Z94" i="5" s="1"/>
  <c r="AB94" i="5" s="1"/>
  <c r="AO94" i="5" s="1"/>
  <c r="X92" i="5"/>
  <c r="Z92" i="5" s="1"/>
  <c r="AB92" i="5" s="1"/>
  <c r="AO92" i="5" s="1"/>
  <c r="X43" i="6"/>
  <c r="Z43" i="6" s="1"/>
  <c r="AB43" i="6" s="1"/>
  <c r="AO43" i="6" s="1"/>
  <c r="X243" i="5"/>
  <c r="Z243" i="5" s="1"/>
  <c r="AB243" i="5" s="1"/>
  <c r="AO243" i="5" s="1"/>
  <c r="X211" i="5"/>
  <c r="Z211" i="5" s="1"/>
  <c r="AB211" i="5" s="1"/>
  <c r="AO211" i="5" s="1"/>
  <c r="X284" i="5"/>
  <c r="Z284" i="5" s="1"/>
  <c r="AB284" i="5" s="1"/>
  <c r="AO284" i="5" s="1"/>
  <c r="X249" i="5"/>
  <c r="AA249" i="5" s="1"/>
  <c r="AC249" i="5" s="1"/>
  <c r="AP249" i="5" s="1"/>
  <c r="X180" i="5"/>
  <c r="AA180" i="5" s="1"/>
  <c r="AC180" i="5" s="1"/>
  <c r="AP180" i="5" s="1"/>
  <c r="X199" i="5"/>
  <c r="Z199" i="5" s="1"/>
  <c r="AB199" i="5" s="1"/>
  <c r="AO199" i="5" s="1"/>
  <c r="X79" i="5"/>
  <c r="AA79" i="5" s="1"/>
  <c r="AC79" i="5" s="1"/>
  <c r="AP79" i="5" s="1"/>
  <c r="X126" i="5"/>
  <c r="AA126" i="5" s="1"/>
  <c r="AC126" i="5" s="1"/>
  <c r="AP126" i="5" s="1"/>
  <c r="X98" i="5"/>
  <c r="AA98" i="5" s="1"/>
  <c r="AC98" i="5" s="1"/>
  <c r="AP98" i="5" s="1"/>
  <c r="X72" i="5"/>
  <c r="Z72" i="5" s="1"/>
  <c r="AB72" i="5" s="1"/>
  <c r="AO72" i="5" s="1"/>
  <c r="X89" i="5"/>
  <c r="AA89" i="5" s="1"/>
  <c r="AC89" i="5" s="1"/>
  <c r="AP89" i="5" s="1"/>
  <c r="X146" i="5"/>
  <c r="AA146" i="5" s="1"/>
  <c r="AC146" i="5" s="1"/>
  <c r="AP146" i="5" s="1"/>
  <c r="X165" i="5"/>
  <c r="Z165" i="5" s="1"/>
  <c r="AB165" i="5" s="1"/>
  <c r="AO165" i="5" s="1"/>
  <c r="X76" i="5"/>
  <c r="Z76" i="5" s="1"/>
  <c r="AB76" i="5" s="1"/>
  <c r="AO76" i="5" s="1"/>
  <c r="X241" i="5"/>
  <c r="Z241" i="5" s="1"/>
  <c r="AB241" i="5" s="1"/>
  <c r="AO241" i="5" s="1"/>
  <c r="X251" i="5"/>
  <c r="Z251" i="5" s="1"/>
  <c r="AB251" i="5" s="1"/>
  <c r="AO251" i="5" s="1"/>
  <c r="X162" i="5"/>
  <c r="Z162" i="5" s="1"/>
  <c r="AB162" i="5" s="1"/>
  <c r="AO162" i="5" s="1"/>
  <c r="X60" i="5"/>
  <c r="AA60" i="5" s="1"/>
  <c r="AC60" i="5" s="1"/>
  <c r="AP60" i="5" s="1"/>
  <c r="X268" i="5"/>
  <c r="Z268" i="5" s="1"/>
  <c r="AB268" i="5" s="1"/>
  <c r="AO268" i="5" s="1"/>
  <c r="X58" i="5"/>
  <c r="Z58" i="5" s="1"/>
  <c r="AB58" i="5" s="1"/>
  <c r="AO58" i="5" s="1"/>
  <c r="X66" i="5"/>
  <c r="Z66" i="5" s="1"/>
  <c r="AB66" i="5" s="1"/>
  <c r="AO66" i="5" s="1"/>
  <c r="X178" i="5"/>
  <c r="Z178" i="5" s="1"/>
  <c r="AB178" i="5" s="1"/>
  <c r="AO178" i="5" s="1"/>
  <c r="X73" i="6"/>
  <c r="Z73" i="6" s="1"/>
  <c r="AB73" i="6" s="1"/>
  <c r="AO73" i="6" s="1"/>
  <c r="X216" i="5"/>
  <c r="AA216" i="5" s="1"/>
  <c r="AC216" i="5" s="1"/>
  <c r="AP216" i="5" s="1"/>
  <c r="X281" i="5"/>
  <c r="AA281" i="5" s="1"/>
  <c r="AC281" i="5" s="1"/>
  <c r="AP281" i="5" s="1"/>
  <c r="X213" i="5"/>
  <c r="AA213" i="5" s="1"/>
  <c r="AC213" i="5" s="1"/>
  <c r="AP213" i="5" s="1"/>
  <c r="X265" i="5"/>
  <c r="AA265" i="5" s="1"/>
  <c r="AC265" i="5" s="1"/>
  <c r="AP265" i="5" s="1"/>
  <c r="X61" i="5"/>
  <c r="Z61" i="5" s="1"/>
  <c r="AB61" i="5" s="1"/>
  <c r="AO61" i="5" s="1"/>
  <c r="X161" i="5"/>
  <c r="Z161" i="5" s="1"/>
  <c r="AB161" i="5" s="1"/>
  <c r="AO161" i="5" s="1"/>
  <c r="X201" i="5"/>
  <c r="Z201" i="5" s="1"/>
  <c r="AB201" i="5" s="1"/>
  <c r="AO201" i="5" s="1"/>
  <c r="X138" i="5"/>
  <c r="Z138" i="5" s="1"/>
  <c r="AB138" i="5" s="1"/>
  <c r="AO138" i="5" s="1"/>
  <c r="X118" i="5"/>
  <c r="Z118" i="5" s="1"/>
  <c r="AB118" i="5" s="1"/>
  <c r="AO118" i="5" s="1"/>
  <c r="X137" i="5"/>
  <c r="Z137" i="5" s="1"/>
  <c r="AB137" i="5" s="1"/>
  <c r="AO137" i="5" s="1"/>
  <c r="X67" i="6"/>
  <c r="Z67" i="6" s="1"/>
  <c r="AB67" i="6" s="1"/>
  <c r="AO67" i="6" s="1"/>
  <c r="X141" i="5"/>
  <c r="AA141" i="5" s="1"/>
  <c r="AC141" i="5" s="1"/>
  <c r="AP141" i="5" s="1"/>
  <c r="X225" i="5"/>
  <c r="Z225" i="5" s="1"/>
  <c r="AB225" i="5" s="1"/>
  <c r="AO225" i="5" s="1"/>
  <c r="X277" i="5"/>
  <c r="Z277" i="5" s="1"/>
  <c r="AB277" i="5" s="1"/>
  <c r="AO277" i="5" s="1"/>
  <c r="X134" i="5"/>
  <c r="Z134" i="5" s="1"/>
  <c r="AB134" i="5" s="1"/>
  <c r="AO134" i="5" s="1"/>
  <c r="X259" i="5"/>
  <c r="AA259" i="5" s="1"/>
  <c r="AC259" i="5" s="1"/>
  <c r="AP259" i="5" s="1"/>
  <c r="X191" i="5"/>
  <c r="AA191" i="5" s="1"/>
  <c r="AC191" i="5" s="1"/>
  <c r="AP191" i="5" s="1"/>
  <c r="X290" i="5"/>
  <c r="AA290" i="5" s="1"/>
  <c r="AC290" i="5" s="1"/>
  <c r="AP290" i="5" s="1"/>
  <c r="X148" i="5"/>
  <c r="Z148" i="5" s="1"/>
  <c r="AB148" i="5" s="1"/>
  <c r="AO148" i="5" s="1"/>
  <c r="X64" i="6"/>
  <c r="AA64" i="6" s="1"/>
  <c r="AC64" i="6" s="1"/>
  <c r="AP64" i="6" s="1"/>
  <c r="X61" i="6"/>
  <c r="Z61" i="6" s="1"/>
  <c r="AB61" i="6" s="1"/>
  <c r="AO61" i="6" s="1"/>
  <c r="X56" i="5"/>
  <c r="Z56" i="5" s="1"/>
  <c r="AB56" i="5" s="1"/>
  <c r="AO56" i="5" s="1"/>
  <c r="X136" i="5"/>
  <c r="Z136" i="5" s="1"/>
  <c r="AB136" i="5" s="1"/>
  <c r="AO136" i="5" s="1"/>
  <c r="X122" i="5"/>
  <c r="Z122" i="5" s="1"/>
  <c r="AB122" i="5" s="1"/>
  <c r="AO122" i="5" s="1"/>
  <c r="X90" i="5"/>
  <c r="Z90" i="5" s="1"/>
  <c r="AB90" i="5" s="1"/>
  <c r="AO90" i="5" s="1"/>
  <c r="X109" i="5"/>
  <c r="Z109" i="5" s="1"/>
  <c r="AB109" i="5" s="1"/>
  <c r="AO109" i="5" s="1"/>
  <c r="X28" i="6"/>
  <c r="Z28" i="6" s="1"/>
  <c r="AB28" i="6" s="1"/>
  <c r="AO28" i="6" s="1"/>
  <c r="X27" i="6"/>
  <c r="Z27" i="6" s="1"/>
  <c r="AB27" i="6" s="1"/>
  <c r="AO27" i="6" s="1"/>
  <c r="X561" i="20"/>
  <c r="Z561" i="20" s="1"/>
  <c r="AB561" i="20" s="1"/>
  <c r="AO561" i="20" s="1"/>
  <c r="X184" i="20"/>
  <c r="Z184" i="20" s="1"/>
  <c r="AB184" i="20" s="1"/>
  <c r="AO184" i="20" s="1"/>
  <c r="X528" i="20"/>
  <c r="Z528" i="20" s="1"/>
  <c r="AB528" i="20" s="1"/>
  <c r="AO528" i="20" s="1"/>
  <c r="X543" i="20"/>
  <c r="Z543" i="20" s="1"/>
  <c r="AB543" i="20" s="1"/>
  <c r="AO543" i="20" s="1"/>
  <c r="X111" i="20"/>
  <c r="Z111" i="20" s="1"/>
  <c r="AB111" i="20" s="1"/>
  <c r="AO111" i="20" s="1"/>
  <c r="X131" i="20"/>
  <c r="Z131" i="20" s="1"/>
  <c r="AB131" i="20" s="1"/>
  <c r="AO131" i="20" s="1"/>
  <c r="X393" i="20"/>
  <c r="Z393" i="20" s="1"/>
  <c r="AB393" i="20" s="1"/>
  <c r="AO393" i="20" s="1"/>
  <c r="X137" i="20"/>
  <c r="Z137" i="20" s="1"/>
  <c r="AB137" i="20" s="1"/>
  <c r="AO137" i="20" s="1"/>
  <c r="X337" i="20"/>
  <c r="Z337" i="20" s="1"/>
  <c r="AB337" i="20" s="1"/>
  <c r="AO337" i="20" s="1"/>
  <c r="X431" i="20"/>
  <c r="AA431" i="20" s="1"/>
  <c r="AC431" i="20" s="1"/>
  <c r="AP431" i="20" s="1"/>
  <c r="X391" i="20"/>
  <c r="Z391" i="20" s="1"/>
  <c r="AB391" i="20" s="1"/>
  <c r="AO391" i="20" s="1"/>
  <c r="X332" i="20"/>
  <c r="AA332" i="20" s="1"/>
  <c r="AC332" i="20" s="1"/>
  <c r="AP332" i="20" s="1"/>
  <c r="X382" i="20"/>
  <c r="Z382" i="20" s="1"/>
  <c r="AB382" i="20" s="1"/>
  <c r="AO382" i="20" s="1"/>
  <c r="X291" i="20"/>
  <c r="Z291" i="20" s="1"/>
  <c r="AB291" i="20" s="1"/>
  <c r="AO291" i="20" s="1"/>
  <c r="X186" i="20"/>
  <c r="Z186" i="20" s="1"/>
  <c r="AB186" i="20" s="1"/>
  <c r="AO186" i="20" s="1"/>
  <c r="X190" i="20"/>
  <c r="AA190" i="20" s="1"/>
  <c r="AC190" i="20" s="1"/>
  <c r="AP190" i="20" s="1"/>
  <c r="X286" i="20"/>
  <c r="AA286" i="20" s="1"/>
  <c r="AC286" i="20" s="1"/>
  <c r="AP286" i="20" s="1"/>
  <c r="X221" i="20"/>
  <c r="Z221" i="20" s="1"/>
  <c r="AB221" i="20" s="1"/>
  <c r="AO221" i="20" s="1"/>
  <c r="X323" i="20"/>
  <c r="AA323" i="20" s="1"/>
  <c r="AC323" i="20" s="1"/>
  <c r="AP323" i="20" s="1"/>
  <c r="X209" i="20"/>
  <c r="Z209" i="20" s="1"/>
  <c r="AB209" i="20" s="1"/>
  <c r="AO209" i="20" s="1"/>
  <c r="X401" i="20"/>
  <c r="X136" i="20"/>
  <c r="AA136" i="20" s="1"/>
  <c r="AC136" i="20" s="1"/>
  <c r="AP136" i="20" s="1"/>
  <c r="X130" i="20"/>
  <c r="AA130" i="20" s="1"/>
  <c r="AC130" i="20" s="1"/>
  <c r="AP130" i="20" s="1"/>
  <c r="X247" i="5"/>
  <c r="Z247" i="5" s="1"/>
  <c r="AB247" i="5" s="1"/>
  <c r="AO247" i="5" s="1"/>
  <c r="X250" i="5"/>
  <c r="Z250" i="5" s="1"/>
  <c r="AB250" i="5" s="1"/>
  <c r="AO250" i="5" s="1"/>
  <c r="X282" i="5"/>
  <c r="Z282" i="5" s="1"/>
  <c r="AB282" i="5" s="1"/>
  <c r="AO282" i="5" s="1"/>
  <c r="X159" i="5"/>
  <c r="AA159" i="5" s="1"/>
  <c r="AC159" i="5" s="1"/>
  <c r="AP159" i="5" s="1"/>
  <c r="X263" i="5"/>
  <c r="Z263" i="5" s="1"/>
  <c r="AB263" i="5" s="1"/>
  <c r="AO263" i="5" s="1"/>
  <c r="X124" i="5"/>
  <c r="Z124" i="5" s="1"/>
  <c r="AB124" i="5" s="1"/>
  <c r="AO124" i="5" s="1"/>
  <c r="X237" i="5"/>
  <c r="Z237" i="5" s="1"/>
  <c r="AB237" i="5" s="1"/>
  <c r="AO237" i="5" s="1"/>
  <c r="X32" i="6"/>
  <c r="AA32" i="6" s="1"/>
  <c r="AC32" i="6" s="1"/>
  <c r="AP32" i="6" s="1"/>
  <c r="X54" i="6"/>
  <c r="Z54" i="6" s="1"/>
  <c r="AB54" i="6" s="1"/>
  <c r="AO54" i="6" s="1"/>
  <c r="X292" i="5"/>
  <c r="AA292" i="5" s="1"/>
  <c r="AC292" i="5" s="1"/>
  <c r="AP292" i="5" s="1"/>
  <c r="X206" i="5"/>
  <c r="Z206" i="5" s="1"/>
  <c r="AB206" i="5" s="1"/>
  <c r="AO206" i="5" s="1"/>
  <c r="X304" i="5"/>
  <c r="AA304" i="5" s="1"/>
  <c r="AC304" i="5" s="1"/>
  <c r="AP304" i="5" s="1"/>
  <c r="X121" i="5"/>
  <c r="Z121" i="5" s="1"/>
  <c r="AB121" i="5" s="1"/>
  <c r="AO121" i="5" s="1"/>
  <c r="X244" i="5"/>
  <c r="AA244" i="5" s="1"/>
  <c r="AC244" i="5" s="1"/>
  <c r="AP244" i="5" s="1"/>
  <c r="X205" i="5"/>
  <c r="Z205" i="5" s="1"/>
  <c r="AB205" i="5" s="1"/>
  <c r="AO205" i="5" s="1"/>
  <c r="X242" i="5"/>
  <c r="Z242" i="5" s="1"/>
  <c r="AB242" i="5" s="1"/>
  <c r="AO242" i="5" s="1"/>
  <c r="X110" i="5"/>
  <c r="Z110" i="5" s="1"/>
  <c r="AB110" i="5" s="1"/>
  <c r="AO110" i="5" s="1"/>
  <c r="X62" i="5"/>
  <c r="Z62" i="5" s="1"/>
  <c r="AB62" i="5" s="1"/>
  <c r="AO62" i="5" s="1"/>
  <c r="X81" i="5"/>
  <c r="Z81" i="5" s="1"/>
  <c r="AB81" i="5" s="1"/>
  <c r="AO81" i="5" s="1"/>
  <c r="X60" i="6"/>
  <c r="AA60" i="6" s="1"/>
  <c r="AC60" i="6" s="1"/>
  <c r="AP60" i="6" s="1"/>
  <c r="X50" i="6"/>
  <c r="Z50" i="6" s="1"/>
  <c r="AB50" i="6" s="1"/>
  <c r="AO50" i="6" s="1"/>
  <c r="X29" i="6"/>
  <c r="Z29" i="6" s="1"/>
  <c r="AB29" i="6" s="1"/>
  <c r="AO29" i="6" s="1"/>
  <c r="X239" i="5"/>
  <c r="AA239" i="5" s="1"/>
  <c r="AC239" i="5" s="1"/>
  <c r="AP239" i="5" s="1"/>
  <c r="X186" i="5"/>
  <c r="Z186" i="5" s="1"/>
  <c r="AB186" i="5" s="1"/>
  <c r="AO186" i="5" s="1"/>
  <c r="X93" i="5"/>
  <c r="Z93" i="5" s="1"/>
  <c r="AB93" i="5" s="1"/>
  <c r="AO93" i="5" s="1"/>
  <c r="X240" i="5"/>
  <c r="Z240" i="5" s="1"/>
  <c r="AB240" i="5" s="1"/>
  <c r="AO240" i="5" s="1"/>
  <c r="X254" i="5"/>
  <c r="Z254" i="5" s="1"/>
  <c r="AB254" i="5" s="1"/>
  <c r="AO254" i="5" s="1"/>
  <c r="X170" i="5"/>
  <c r="AA170" i="5" s="1"/>
  <c r="AC170" i="5" s="1"/>
  <c r="AP170" i="5" s="1"/>
  <c r="X187" i="5"/>
  <c r="AA187" i="5" s="1"/>
  <c r="AC187" i="5" s="1"/>
  <c r="AP187" i="5" s="1"/>
  <c r="X204" i="5"/>
  <c r="AA204" i="5" s="1"/>
  <c r="AC204" i="5" s="1"/>
  <c r="AP204" i="5" s="1"/>
  <c r="X71" i="6"/>
  <c r="Z71" i="6" s="1"/>
  <c r="AB71" i="6" s="1"/>
  <c r="AO71" i="6" s="1"/>
  <c r="X202" i="5"/>
  <c r="AA202" i="5" s="1"/>
  <c r="AC202" i="5" s="1"/>
  <c r="AP202" i="5" s="1"/>
  <c r="X163" i="5"/>
  <c r="Z163" i="5" s="1"/>
  <c r="AB163" i="5" s="1"/>
  <c r="AO163" i="5" s="1"/>
  <c r="X80" i="5"/>
  <c r="Z80" i="5" s="1"/>
  <c r="AB80" i="5" s="1"/>
  <c r="AO80" i="5" s="1"/>
  <c r="X154" i="5"/>
  <c r="Z154" i="5" s="1"/>
  <c r="AB154" i="5" s="1"/>
  <c r="AO154" i="5" s="1"/>
  <c r="X151" i="5"/>
  <c r="Z151" i="5" s="1"/>
  <c r="AB151" i="5" s="1"/>
  <c r="AO151" i="5" s="1"/>
  <c r="X166" i="5"/>
  <c r="Z166" i="5" s="1"/>
  <c r="AB166" i="5" s="1"/>
  <c r="AO166" i="5" s="1"/>
  <c r="X181" i="5"/>
  <c r="AA181" i="5" s="1"/>
  <c r="AC181" i="5" s="1"/>
  <c r="AP181" i="5" s="1"/>
  <c r="X220" i="5"/>
  <c r="Z220" i="5" s="1"/>
  <c r="AB220" i="5" s="1"/>
  <c r="AO220" i="5" s="1"/>
  <c r="X53" i="5"/>
  <c r="Z53" i="5" s="1"/>
  <c r="AB53" i="5" s="1"/>
  <c r="AO53" i="5" s="1"/>
  <c r="X41" i="6"/>
  <c r="Z41" i="6" s="1"/>
  <c r="AB41" i="6" s="1"/>
  <c r="AO41" i="6" s="1"/>
  <c r="X35" i="6"/>
  <c r="Z35" i="6" s="1"/>
  <c r="AB35" i="6" s="1"/>
  <c r="AO35" i="6" s="1"/>
  <c r="X283" i="5"/>
  <c r="AA283" i="5" s="1"/>
  <c r="AC283" i="5" s="1"/>
  <c r="AP283" i="5" s="1"/>
  <c r="X278" i="5"/>
  <c r="AA278" i="5" s="1"/>
  <c r="AC278" i="5" s="1"/>
  <c r="AP278" i="5" s="1"/>
  <c r="X236" i="5"/>
  <c r="Z236" i="5" s="1"/>
  <c r="AB236" i="5" s="1"/>
  <c r="AO236" i="5" s="1"/>
  <c r="X106" i="5"/>
  <c r="Z106" i="5" s="1"/>
  <c r="AB106" i="5" s="1"/>
  <c r="AO106" i="5" s="1"/>
  <c r="X196" i="5"/>
  <c r="Z196" i="5" s="1"/>
  <c r="AB196" i="5" s="1"/>
  <c r="AO196" i="5" s="1"/>
  <c r="X192" i="5"/>
  <c r="Z192" i="5" s="1"/>
  <c r="AB192" i="5" s="1"/>
  <c r="AO192" i="5" s="1"/>
  <c r="X185" i="5"/>
  <c r="Z185" i="5" s="1"/>
  <c r="AB185" i="5" s="1"/>
  <c r="AO185" i="5" s="1"/>
  <c r="X158" i="5"/>
  <c r="AA158" i="5" s="1"/>
  <c r="AC158" i="5" s="1"/>
  <c r="AP158" i="5" s="1"/>
  <c r="X72" i="6"/>
  <c r="Z72" i="6" s="1"/>
  <c r="AB72" i="6" s="1"/>
  <c r="AO72" i="6" s="1"/>
  <c r="X44" i="6"/>
  <c r="Z44" i="6" s="1"/>
  <c r="AB44" i="6" s="1"/>
  <c r="AO44" i="6" s="1"/>
  <c r="X266" i="5"/>
  <c r="AA266" i="5" s="1"/>
  <c r="AC266" i="5" s="1"/>
  <c r="AP266" i="5" s="1"/>
  <c r="X224" i="5"/>
  <c r="Z224" i="5" s="1"/>
  <c r="AB224" i="5" s="1"/>
  <c r="AO224" i="5" s="1"/>
  <c r="X229" i="5"/>
  <c r="Z229" i="5" s="1"/>
  <c r="AB229" i="5" s="1"/>
  <c r="AO229" i="5" s="1"/>
  <c r="X99" i="5"/>
  <c r="Z99" i="5" s="1"/>
  <c r="AB99" i="5" s="1"/>
  <c r="AO99" i="5" s="1"/>
  <c r="X234" i="5"/>
  <c r="AA234" i="5" s="1"/>
  <c r="AC234" i="5" s="1"/>
  <c r="AP234" i="5" s="1"/>
  <c r="X96" i="5"/>
  <c r="Z96" i="5" s="1"/>
  <c r="AB96" i="5" s="1"/>
  <c r="AO96" i="5" s="1"/>
  <c r="X82" i="5"/>
  <c r="AA82" i="5" s="1"/>
  <c r="AC82" i="5" s="1"/>
  <c r="AP82" i="5" s="1"/>
  <c r="X142" i="5"/>
  <c r="Z142" i="5" s="1"/>
  <c r="AB142" i="5" s="1"/>
  <c r="AO142" i="5" s="1"/>
  <c r="X171" i="5"/>
  <c r="AA171" i="5" s="1"/>
  <c r="AC171" i="5" s="1"/>
  <c r="AP171" i="5" s="1"/>
  <c r="X69" i="6"/>
  <c r="Z69" i="6" s="1"/>
  <c r="AB69" i="6" s="1"/>
  <c r="AO69" i="6" s="1"/>
  <c r="X56" i="6"/>
  <c r="Z56" i="6" s="1"/>
  <c r="AB56" i="6" s="1"/>
  <c r="AO56" i="6" s="1"/>
  <c r="X37" i="6"/>
  <c r="X294" i="5"/>
  <c r="AA294" i="5" s="1"/>
  <c r="AC294" i="5" s="1"/>
  <c r="AP294" i="5" s="1"/>
  <c r="X299" i="5"/>
  <c r="Z299" i="5" s="1"/>
  <c r="AB299" i="5" s="1"/>
  <c r="AO299" i="5" s="1"/>
  <c r="X227" i="5"/>
  <c r="Z227" i="5" s="1"/>
  <c r="AB227" i="5" s="1"/>
  <c r="AO227" i="5" s="1"/>
  <c r="X152" i="5"/>
  <c r="Z152" i="5" s="1"/>
  <c r="AB152" i="5" s="1"/>
  <c r="AO152" i="5" s="1"/>
  <c r="X139" i="5"/>
  <c r="Z139" i="5" s="1"/>
  <c r="AB139" i="5" s="1"/>
  <c r="AO139" i="5" s="1"/>
  <c r="X130" i="5"/>
  <c r="AA130" i="5" s="1"/>
  <c r="AC130" i="5" s="1"/>
  <c r="AP130" i="5" s="1"/>
  <c r="X55" i="6"/>
  <c r="AA55" i="6" s="1"/>
  <c r="AC55" i="6" s="1"/>
  <c r="AP55" i="6" s="1"/>
  <c r="X25" i="6"/>
  <c r="Z25" i="6" s="1"/>
  <c r="AB25" i="6" s="1"/>
  <c r="AO25" i="6" s="1"/>
  <c r="X135" i="5"/>
  <c r="AA135" i="5" s="1"/>
  <c r="AC135" i="5" s="1"/>
  <c r="AP135" i="5" s="1"/>
  <c r="X300" i="5"/>
  <c r="AA300" i="5" s="1"/>
  <c r="AC300" i="5" s="1"/>
  <c r="AP300" i="5" s="1"/>
  <c r="X280" i="5"/>
  <c r="Z280" i="5" s="1"/>
  <c r="AB280" i="5" s="1"/>
  <c r="AO280" i="5" s="1"/>
  <c r="X207" i="5"/>
  <c r="Z207" i="5" s="1"/>
  <c r="AB207" i="5" s="1"/>
  <c r="AO207" i="5" s="1"/>
  <c r="X189" i="5"/>
  <c r="AA189" i="5" s="1"/>
  <c r="AC189" i="5" s="1"/>
  <c r="AP189" i="5" s="1"/>
  <c r="X285" i="5"/>
  <c r="AA285" i="5" s="1"/>
  <c r="AC285" i="5" s="1"/>
  <c r="AP285" i="5" s="1"/>
  <c r="X125" i="5"/>
  <c r="AA125" i="5" s="1"/>
  <c r="AC125" i="5" s="1"/>
  <c r="AP125" i="5" s="1"/>
  <c r="X97" i="5"/>
  <c r="Z97" i="5" s="1"/>
  <c r="AB97" i="5" s="1"/>
  <c r="AO97" i="5" s="1"/>
  <c r="X143" i="5"/>
  <c r="Z143" i="5" s="1"/>
  <c r="AB143" i="5" s="1"/>
  <c r="AO143" i="5" s="1"/>
  <c r="X46" i="6"/>
  <c r="Z46" i="6" s="1"/>
  <c r="AB46" i="6" s="1"/>
  <c r="AO46" i="6" s="1"/>
  <c r="X68" i="6"/>
  <c r="Z68" i="6" s="1"/>
  <c r="AB68" i="6" s="1"/>
  <c r="AO68" i="6" s="1"/>
  <c r="X232" i="5"/>
  <c r="Z232" i="5" s="1"/>
  <c r="AB232" i="5" s="1"/>
  <c r="AO232" i="5" s="1"/>
  <c r="X261" i="5"/>
  <c r="Z261" i="5" s="1"/>
  <c r="AB261" i="5" s="1"/>
  <c r="AO261" i="5" s="1"/>
  <c r="X235" i="5"/>
  <c r="AA235" i="5" s="1"/>
  <c r="AC235" i="5" s="1"/>
  <c r="AP235" i="5" s="1"/>
  <c r="X176" i="5"/>
  <c r="Z176" i="5" s="1"/>
  <c r="AB176" i="5" s="1"/>
  <c r="AO176" i="5" s="1"/>
  <c r="X208" i="5"/>
  <c r="Z208" i="5" s="1"/>
  <c r="AB208" i="5" s="1"/>
  <c r="AO208" i="5" s="1"/>
  <c r="X78" i="5"/>
  <c r="Z78" i="5" s="1"/>
  <c r="AB78" i="5" s="1"/>
  <c r="AO78" i="5" s="1"/>
  <c r="X55" i="5"/>
  <c r="Z55" i="5" s="1"/>
  <c r="AB55" i="5" s="1"/>
  <c r="AO55" i="5" s="1"/>
  <c r="X102" i="5"/>
  <c r="AA102" i="5" s="1"/>
  <c r="AC102" i="5" s="1"/>
  <c r="AP102" i="5" s="1"/>
  <c r="X52" i="6"/>
  <c r="AA52" i="6" s="1"/>
  <c r="AC52" i="6" s="1"/>
  <c r="AP52" i="6" s="1"/>
  <c r="X149" i="5"/>
  <c r="AA149" i="5" s="1"/>
  <c r="AC149" i="5" s="1"/>
  <c r="AP149" i="5" s="1"/>
  <c r="X57" i="5"/>
  <c r="Z57" i="5" s="1"/>
  <c r="AB57" i="5" s="1"/>
  <c r="AO57" i="5" s="1"/>
  <c r="X230" i="5"/>
  <c r="AA230" i="5" s="1"/>
  <c r="AC230" i="5" s="1"/>
  <c r="AP230" i="5" s="1"/>
  <c r="X257" i="5"/>
  <c r="Z257" i="5" s="1"/>
  <c r="AB257" i="5" s="1"/>
  <c r="AO257" i="5" s="1"/>
  <c r="X144" i="5"/>
  <c r="AA144" i="5" s="1"/>
  <c r="AC144" i="5" s="1"/>
  <c r="AP144" i="5" s="1"/>
  <c r="X69" i="5"/>
  <c r="Z69" i="5" s="1"/>
  <c r="AB69" i="5" s="1"/>
  <c r="AO69" i="5" s="1"/>
  <c r="X113" i="5"/>
  <c r="Z113" i="5" s="1"/>
  <c r="AB113" i="5" s="1"/>
  <c r="AO113" i="5" s="1"/>
  <c r="X114" i="5"/>
  <c r="Z114" i="5" s="1"/>
  <c r="AB114" i="5" s="1"/>
  <c r="AO114" i="5" s="1"/>
  <c r="X115" i="5"/>
  <c r="Z115" i="5" s="1"/>
  <c r="AB115" i="5" s="1"/>
  <c r="AO115" i="5" s="1"/>
  <c r="X63" i="6"/>
  <c r="Z63" i="6" s="1"/>
  <c r="AB63" i="6" s="1"/>
  <c r="AO63" i="6" s="1"/>
  <c r="X75" i="6"/>
  <c r="Z75" i="6" s="1"/>
  <c r="AB75" i="6" s="1"/>
  <c r="AO75" i="6" s="1"/>
  <c r="X40" i="6"/>
  <c r="Z40" i="6" s="1"/>
  <c r="AB40" i="6" s="1"/>
  <c r="AO40" i="6" s="1"/>
  <c r="X221" i="5"/>
  <c r="Z221" i="5" s="1"/>
  <c r="AB221" i="5" s="1"/>
  <c r="AO221" i="5" s="1"/>
  <c r="X260" i="5"/>
  <c r="AA260" i="5" s="1"/>
  <c r="AC260" i="5" s="1"/>
  <c r="AP260" i="5" s="1"/>
  <c r="X128" i="5"/>
  <c r="Z128" i="5" s="1"/>
  <c r="AB128" i="5" s="1"/>
  <c r="AO128" i="5" s="1"/>
  <c r="X108" i="5"/>
  <c r="Z108" i="5" s="1"/>
  <c r="AB108" i="5" s="1"/>
  <c r="AO108" i="5" s="1"/>
  <c r="X233" i="5"/>
  <c r="Z233" i="5" s="1"/>
  <c r="AB233" i="5" s="1"/>
  <c r="AO233" i="5" s="1"/>
  <c r="X112" i="5"/>
  <c r="Z112" i="5" s="1"/>
  <c r="AB112" i="5" s="1"/>
  <c r="AO112" i="5" s="1"/>
  <c r="X184" i="5"/>
  <c r="AA184" i="5" s="1"/>
  <c r="AC184" i="5" s="1"/>
  <c r="AP184" i="5" s="1"/>
  <c r="X85" i="5"/>
  <c r="Z85" i="5" s="1"/>
  <c r="AB85" i="5" s="1"/>
  <c r="AO85" i="5" s="1"/>
  <c r="X111" i="5"/>
  <c r="Z111" i="5" s="1"/>
  <c r="AB111" i="5" s="1"/>
  <c r="AO111" i="5" s="1"/>
  <c r="X74" i="5"/>
  <c r="Z74" i="5" s="1"/>
  <c r="AB74" i="5" s="1"/>
  <c r="AO74" i="5" s="1"/>
  <c r="X74" i="6"/>
  <c r="Z74" i="6" s="1"/>
  <c r="AB74" i="6" s="1"/>
  <c r="AO74" i="6" s="1"/>
  <c r="X177" i="5"/>
  <c r="AA177" i="5" s="1"/>
  <c r="AC177" i="5" s="1"/>
  <c r="AP177" i="5" s="1"/>
  <c r="X298" i="5"/>
  <c r="Z298" i="5" s="1"/>
  <c r="AB298" i="5" s="1"/>
  <c r="AO298" i="5" s="1"/>
  <c r="X228" i="5"/>
  <c r="Z228" i="5" s="1"/>
  <c r="AB228" i="5" s="1"/>
  <c r="AO228" i="5" s="1"/>
  <c r="X245" i="5"/>
  <c r="AA245" i="5" s="1"/>
  <c r="AC245" i="5" s="1"/>
  <c r="AP245" i="5" s="1"/>
  <c r="X71" i="5"/>
  <c r="Z71" i="5" s="1"/>
  <c r="AB71" i="5" s="1"/>
  <c r="AO71" i="5" s="1"/>
  <c r="X153" i="5"/>
  <c r="AA153" i="5" s="1"/>
  <c r="AC153" i="5" s="1"/>
  <c r="AP153" i="5" s="1"/>
  <c r="X190" i="5"/>
  <c r="Z190" i="5" s="1"/>
  <c r="AB190" i="5" s="1"/>
  <c r="AO190" i="5" s="1"/>
  <c r="X231" i="5"/>
  <c r="Z231" i="5" s="1"/>
  <c r="AB231" i="5" s="1"/>
  <c r="AO231" i="5" s="1"/>
  <c r="X168" i="5"/>
  <c r="AA168" i="5" s="1"/>
  <c r="AC168" i="5" s="1"/>
  <c r="AP168" i="5" s="1"/>
  <c r="X87" i="5"/>
  <c r="Z87" i="5" s="1"/>
  <c r="AB87" i="5" s="1"/>
  <c r="AO87" i="5" s="1"/>
  <c r="X66" i="6"/>
  <c r="Z66" i="6" s="1"/>
  <c r="AB66" i="6" s="1"/>
  <c r="AO66" i="6" s="1"/>
  <c r="X272" i="5"/>
  <c r="AA272" i="5" s="1"/>
  <c r="AC272" i="5" s="1"/>
  <c r="AP272" i="5" s="1"/>
  <c r="X303" i="5"/>
  <c r="Z303" i="5" s="1"/>
  <c r="AB303" i="5" s="1"/>
  <c r="AO303" i="5" s="1"/>
  <c r="X289" i="5"/>
  <c r="AA289" i="5" s="1"/>
  <c r="AC289" i="5" s="1"/>
  <c r="AP289" i="5" s="1"/>
  <c r="X203" i="5"/>
  <c r="Z203" i="5" s="1"/>
  <c r="AB203" i="5" s="1"/>
  <c r="AO203" i="5" s="1"/>
  <c r="X279" i="5"/>
  <c r="AA279" i="5" s="1"/>
  <c r="AC279" i="5" s="1"/>
  <c r="AP279" i="5" s="1"/>
  <c r="X116" i="5"/>
  <c r="Z116" i="5" s="1"/>
  <c r="AB116" i="5" s="1"/>
  <c r="AO116" i="5" s="1"/>
  <c r="X175" i="5"/>
  <c r="Z175" i="5" s="1"/>
  <c r="AB175" i="5" s="1"/>
  <c r="AO175" i="5" s="1"/>
  <c r="X47" i="6"/>
  <c r="Z47" i="6" s="1"/>
  <c r="AB47" i="6" s="1"/>
  <c r="AO47" i="6" s="1"/>
  <c r="X33" i="6"/>
  <c r="Z33" i="6" s="1"/>
  <c r="AB33" i="6" s="1"/>
  <c r="AO33" i="6" s="1"/>
  <c r="X42" i="6"/>
  <c r="Z42" i="6" s="1"/>
  <c r="AB42" i="6" s="1"/>
  <c r="AO42" i="6" s="1"/>
  <c r="X302" i="5"/>
  <c r="AA302" i="5" s="1"/>
  <c r="AC302" i="5" s="1"/>
  <c r="AP302" i="5" s="1"/>
  <c r="X223" i="5"/>
  <c r="AA223" i="5" s="1"/>
  <c r="AC223" i="5" s="1"/>
  <c r="AP223" i="5" s="1"/>
  <c r="X193" i="5"/>
  <c r="Z193" i="5" s="1"/>
  <c r="AB193" i="5" s="1"/>
  <c r="AO193" i="5" s="1"/>
  <c r="X270" i="5"/>
  <c r="Z270" i="5" s="1"/>
  <c r="AB270" i="5" s="1"/>
  <c r="AO270" i="5" s="1"/>
  <c r="X271" i="5"/>
  <c r="Z271" i="5" s="1"/>
  <c r="AB271" i="5" s="1"/>
  <c r="AO271" i="5" s="1"/>
  <c r="X215" i="5"/>
  <c r="AA215" i="5" s="1"/>
  <c r="AC215" i="5" s="1"/>
  <c r="AP215" i="5" s="1"/>
  <c r="X155" i="5"/>
  <c r="Z155" i="5" s="1"/>
  <c r="AB155" i="5" s="1"/>
  <c r="AO155" i="5" s="1"/>
  <c r="X86" i="5"/>
  <c r="Z86" i="5" s="1"/>
  <c r="AB86" i="5" s="1"/>
  <c r="AO86" i="5" s="1"/>
  <c r="X59" i="5"/>
  <c r="Z59" i="5" s="1"/>
  <c r="AB59" i="5" s="1"/>
  <c r="AO59" i="5" s="1"/>
  <c r="X39" i="6"/>
  <c r="Z39" i="6" s="1"/>
  <c r="AB39" i="6" s="1"/>
  <c r="AO39" i="6" s="1"/>
  <c r="AA5" i="77"/>
  <c r="AC5" i="77" s="1"/>
  <c r="AP5" i="77" s="1"/>
  <c r="Z5" i="77"/>
  <c r="AB5" i="77" s="1"/>
  <c r="AO5" i="77" s="1"/>
  <c r="X274" i="5"/>
  <c r="Z274" i="5" s="1"/>
  <c r="AB274" i="5" s="1"/>
  <c r="AO274" i="5" s="1"/>
  <c r="X246" i="5"/>
  <c r="Z246" i="5" s="1"/>
  <c r="AB246" i="5" s="1"/>
  <c r="AO246" i="5" s="1"/>
  <c r="X252" i="5"/>
  <c r="Z252" i="5" s="1"/>
  <c r="AB252" i="5" s="1"/>
  <c r="AO252" i="5" s="1"/>
  <c r="X77" i="5"/>
  <c r="Z77" i="5" s="1"/>
  <c r="AB77" i="5" s="1"/>
  <c r="AO77" i="5" s="1"/>
  <c r="X105" i="5"/>
  <c r="Z105" i="5" s="1"/>
  <c r="AB105" i="5" s="1"/>
  <c r="AO105" i="5" s="1"/>
  <c r="X131" i="5"/>
  <c r="Z131" i="5" s="1"/>
  <c r="AB131" i="5" s="1"/>
  <c r="AO131" i="5" s="1"/>
  <c r="X210" i="5"/>
  <c r="Z210" i="5" s="1"/>
  <c r="AB210" i="5" s="1"/>
  <c r="AO210" i="5" s="1"/>
  <c r="X103" i="5"/>
  <c r="AA103" i="5" s="1"/>
  <c r="AC103" i="5" s="1"/>
  <c r="AP103" i="5" s="1"/>
  <c r="X83" i="5"/>
  <c r="Z83" i="5" s="1"/>
  <c r="AB83" i="5" s="1"/>
  <c r="AO83" i="5" s="1"/>
  <c r="X147" i="5"/>
  <c r="AA147" i="5" s="1"/>
  <c r="AC147" i="5" s="1"/>
  <c r="AP147" i="5" s="1"/>
  <c r="X57" i="6"/>
  <c r="Z57" i="6" s="1"/>
  <c r="AB57" i="6" s="1"/>
  <c r="AO57" i="6" s="1"/>
  <c r="X62" i="6"/>
  <c r="Z62" i="6" s="1"/>
  <c r="AB62" i="6" s="1"/>
  <c r="AO62" i="6" s="1"/>
  <c r="X59" i="6"/>
  <c r="Z59" i="6" s="1"/>
  <c r="AB59" i="6" s="1"/>
  <c r="AO59" i="6" s="1"/>
  <c r="AA6" i="77"/>
  <c r="AC6" i="77" s="1"/>
  <c r="AP6" i="77" s="1"/>
  <c r="Z6" i="77"/>
  <c r="AB6" i="77" s="1"/>
  <c r="AO6" i="77" s="1"/>
  <c r="X10" i="33"/>
  <c r="Z10" i="33" s="1"/>
  <c r="AB10" i="33" s="1"/>
  <c r="AO10" i="33" s="1"/>
  <c r="AJ13" i="58"/>
  <c r="AN9" i="58"/>
  <c r="AN22" i="58"/>
  <c r="AJ20" i="58"/>
  <c r="AJ21" i="58"/>
  <c r="AN20" i="58"/>
  <c r="AN16" i="58"/>
  <c r="AJ15" i="58"/>
  <c r="AJ23" i="58"/>
  <c r="AJ12" i="58"/>
  <c r="AJ24" i="30"/>
  <c r="AN22" i="30"/>
  <c r="AN22" i="51"/>
  <c r="AN23" i="51"/>
  <c r="AN71" i="20"/>
  <c r="AN66" i="20"/>
  <c r="AJ68" i="20"/>
  <c r="AN69" i="20"/>
  <c r="AN65" i="20"/>
  <c r="AN61" i="20"/>
  <c r="AN41" i="20"/>
  <c r="AN73" i="20"/>
  <c r="AN60" i="20"/>
  <c r="AN72" i="20"/>
  <c r="AN6" i="43"/>
  <c r="AN22" i="12"/>
  <c r="AJ20" i="39"/>
  <c r="AN12" i="39"/>
  <c r="AN7" i="39"/>
  <c r="AN13" i="39"/>
  <c r="AJ14" i="5"/>
  <c r="AN11" i="5"/>
  <c r="AJ42" i="5"/>
  <c r="AN37" i="5"/>
  <c r="AN44" i="5"/>
  <c r="AL13" i="5"/>
  <c r="AN28" i="5"/>
  <c r="AN43" i="5"/>
  <c r="AL12" i="66"/>
  <c r="AN15" i="66"/>
  <c r="AJ21" i="66"/>
  <c r="AJ36" i="66"/>
  <c r="AJ27" i="66"/>
  <c r="AL11" i="66"/>
  <c r="AJ24" i="66"/>
  <c r="AJ66" i="66"/>
  <c r="AN8" i="44"/>
  <c r="AN5" i="13"/>
  <c r="AN13" i="13"/>
  <c r="AJ8" i="15"/>
  <c r="AN270" i="15"/>
  <c r="AN48" i="46"/>
  <c r="AN94" i="15"/>
  <c r="AL131" i="15"/>
  <c r="AN7" i="15"/>
  <c r="AJ138" i="15"/>
  <c r="AJ158" i="15"/>
  <c r="AJ165" i="15"/>
  <c r="AJ63" i="15"/>
  <c r="AJ12" i="15"/>
  <c r="AJ65" i="15"/>
  <c r="AJ13" i="40"/>
  <c r="Z37" i="6"/>
  <c r="AB37" i="6" s="1"/>
  <c r="AO37" i="6" s="1"/>
  <c r="AA37" i="6"/>
  <c r="AC37" i="6" s="1"/>
  <c r="AP37" i="6" s="1"/>
  <c r="Z51" i="6"/>
  <c r="AB51" i="6" s="1"/>
  <c r="AO51" i="6" s="1"/>
  <c r="X9" i="6"/>
  <c r="Z9" i="6" s="1"/>
  <c r="AB9" i="6" s="1"/>
  <c r="AO9" i="6" s="1"/>
  <c r="AN8" i="39"/>
  <c r="Z170" i="5"/>
  <c r="AB170" i="5" s="1"/>
  <c r="AO170" i="5" s="1"/>
  <c r="Z262" i="5"/>
  <c r="AB262" i="5" s="1"/>
  <c r="AO262" i="5" s="1"/>
  <c r="AA262" i="5"/>
  <c r="AC262" i="5" s="1"/>
  <c r="AP262" i="5" s="1"/>
  <c r="AA238" i="5"/>
  <c r="AC238" i="5" s="1"/>
  <c r="AP238" i="5" s="1"/>
  <c r="AA68" i="5"/>
  <c r="AC68" i="5" s="1"/>
  <c r="AP68" i="5" s="1"/>
  <c r="AA145" i="5"/>
  <c r="AC145" i="5" s="1"/>
  <c r="AP145" i="5" s="1"/>
  <c r="AA188" i="5"/>
  <c r="AC188" i="5" s="1"/>
  <c r="AP188" i="5" s="1"/>
  <c r="AA200" i="5"/>
  <c r="AC200" i="5" s="1"/>
  <c r="AP200" i="5" s="1"/>
  <c r="Z212" i="5"/>
  <c r="AB212" i="5" s="1"/>
  <c r="AO212" i="5" s="1"/>
  <c r="AA212" i="5"/>
  <c r="AC212" i="5" s="1"/>
  <c r="AP212" i="5" s="1"/>
  <c r="Z179" i="5"/>
  <c r="AB179" i="5" s="1"/>
  <c r="AO179" i="5" s="1"/>
  <c r="AA179" i="5"/>
  <c r="AC179" i="5" s="1"/>
  <c r="AP179" i="5" s="1"/>
  <c r="Z64" i="5"/>
  <c r="AB64" i="5" s="1"/>
  <c r="AO64" i="5" s="1"/>
  <c r="AA64" i="5"/>
  <c r="AC64" i="5" s="1"/>
  <c r="AP64" i="5" s="1"/>
  <c r="Z73" i="5"/>
  <c r="AB73" i="5" s="1"/>
  <c r="AO73" i="5" s="1"/>
  <c r="AA73" i="5"/>
  <c r="AC73" i="5" s="1"/>
  <c r="AP73" i="5" s="1"/>
  <c r="Z132" i="5"/>
  <c r="AB132" i="5" s="1"/>
  <c r="AO132" i="5" s="1"/>
  <c r="AA132" i="5"/>
  <c r="AC132" i="5" s="1"/>
  <c r="AP132" i="5" s="1"/>
  <c r="Z104" i="5"/>
  <c r="AB104" i="5" s="1"/>
  <c r="AO104" i="5" s="1"/>
  <c r="AA104" i="5"/>
  <c r="AC104" i="5" s="1"/>
  <c r="AP104" i="5" s="1"/>
  <c r="AA107" i="5"/>
  <c r="AC107" i="5" s="1"/>
  <c r="AP107" i="5" s="1"/>
  <c r="AL35" i="5"/>
  <c r="AN45" i="5"/>
  <c r="AJ36" i="5"/>
  <c r="X476" i="20"/>
  <c r="AA476" i="20" s="1"/>
  <c r="AC476" i="20" s="1"/>
  <c r="AP476" i="20" s="1"/>
  <c r="X328" i="20"/>
  <c r="Z328" i="20" s="1"/>
  <c r="AB328" i="20" s="1"/>
  <c r="AO328" i="20" s="1"/>
  <c r="X452" i="20"/>
  <c r="Z452" i="20" s="1"/>
  <c r="AB452" i="20" s="1"/>
  <c r="AO452" i="20" s="1"/>
  <c r="X554" i="20"/>
  <c r="Z554" i="20" s="1"/>
  <c r="AB554" i="20" s="1"/>
  <c r="AO554" i="20" s="1"/>
  <c r="X298" i="20"/>
  <c r="AA298" i="20" s="1"/>
  <c r="AC298" i="20" s="1"/>
  <c r="AP298" i="20" s="1"/>
  <c r="X355" i="20"/>
  <c r="Z355" i="20" s="1"/>
  <c r="AB355" i="20" s="1"/>
  <c r="AO355" i="20" s="1"/>
  <c r="X385" i="20"/>
  <c r="Z385" i="20" s="1"/>
  <c r="AB385" i="20" s="1"/>
  <c r="AO385" i="20" s="1"/>
  <c r="X220" i="20"/>
  <c r="Z220" i="20" s="1"/>
  <c r="AB220" i="20" s="1"/>
  <c r="AO220" i="20" s="1"/>
  <c r="X145" i="20"/>
  <c r="Z145" i="20" s="1"/>
  <c r="AB145" i="20" s="1"/>
  <c r="AO145" i="20" s="1"/>
  <c r="X215" i="20"/>
  <c r="AA215" i="20" s="1"/>
  <c r="AC215" i="20" s="1"/>
  <c r="AP215" i="20" s="1"/>
  <c r="X405" i="20"/>
  <c r="AA405" i="20" s="1"/>
  <c r="AC405" i="20" s="1"/>
  <c r="AP405" i="20" s="1"/>
  <c r="X327" i="20"/>
  <c r="Z327" i="20" s="1"/>
  <c r="AB327" i="20" s="1"/>
  <c r="AO327" i="20" s="1"/>
  <c r="X254" i="20"/>
  <c r="AA254" i="20" s="1"/>
  <c r="AC254" i="20" s="1"/>
  <c r="AP254" i="20" s="1"/>
  <c r="AN21" i="51"/>
  <c r="AN19" i="51"/>
  <c r="AN17" i="51"/>
  <c r="AN11" i="51"/>
  <c r="X550" i="20"/>
  <c r="Z550" i="20" s="1"/>
  <c r="AB550" i="20" s="1"/>
  <c r="AO550" i="20" s="1"/>
  <c r="X181" i="20"/>
  <c r="Z181" i="20" s="1"/>
  <c r="AB181" i="20" s="1"/>
  <c r="AO181" i="20" s="1"/>
  <c r="X510" i="20"/>
  <c r="AA510" i="20" s="1"/>
  <c r="AC510" i="20" s="1"/>
  <c r="AP510" i="20" s="1"/>
  <c r="X456" i="20"/>
  <c r="AA456" i="20" s="1"/>
  <c r="AC456" i="20" s="1"/>
  <c r="AP456" i="20" s="1"/>
  <c r="X390" i="20"/>
  <c r="AA390" i="20" s="1"/>
  <c r="AC390" i="20" s="1"/>
  <c r="AP390" i="20" s="1"/>
  <c r="X519" i="20"/>
  <c r="AA519" i="20" s="1"/>
  <c r="AC519" i="20" s="1"/>
  <c r="AP519" i="20" s="1"/>
  <c r="X505" i="20"/>
  <c r="AA505" i="20" s="1"/>
  <c r="AC505" i="20" s="1"/>
  <c r="AP505" i="20" s="1"/>
  <c r="X400" i="20"/>
  <c r="Z400" i="20" s="1"/>
  <c r="AB400" i="20" s="1"/>
  <c r="AO400" i="20" s="1"/>
  <c r="X555" i="20"/>
  <c r="Z555" i="20" s="1"/>
  <c r="AB555" i="20" s="1"/>
  <c r="AO555" i="20" s="1"/>
  <c r="X426" i="20"/>
  <c r="AA426" i="20" s="1"/>
  <c r="AC426" i="20" s="1"/>
  <c r="AP426" i="20" s="1"/>
  <c r="X498" i="20"/>
  <c r="AA498" i="20" s="1"/>
  <c r="AC498" i="20" s="1"/>
  <c r="AP498" i="20" s="1"/>
  <c r="X306" i="20"/>
  <c r="AA306" i="20" s="1"/>
  <c r="AC306" i="20" s="1"/>
  <c r="AP306" i="20" s="1"/>
  <c r="X362" i="20"/>
  <c r="Z362" i="20" s="1"/>
  <c r="AB362" i="20" s="1"/>
  <c r="AO362" i="20" s="1"/>
  <c r="X273" i="20"/>
  <c r="Z273" i="20" s="1"/>
  <c r="AB273" i="20" s="1"/>
  <c r="AO273" i="20" s="1"/>
  <c r="X539" i="20"/>
  <c r="Z539" i="20" s="1"/>
  <c r="AB539" i="20" s="1"/>
  <c r="AO539" i="20" s="1"/>
  <c r="X196" i="20"/>
  <c r="AA196" i="20" s="1"/>
  <c r="AC196" i="20" s="1"/>
  <c r="AP196" i="20" s="1"/>
  <c r="X191" i="20"/>
  <c r="AA191" i="20" s="1"/>
  <c r="AC191" i="20" s="1"/>
  <c r="AP191" i="20" s="1"/>
  <c r="X348" i="20"/>
  <c r="AA348" i="20" s="1"/>
  <c r="AC348" i="20" s="1"/>
  <c r="AP348" i="20" s="1"/>
  <c r="X315" i="20"/>
  <c r="AA315" i="20" s="1"/>
  <c r="AC315" i="20" s="1"/>
  <c r="AP315" i="20" s="1"/>
  <c r="X206" i="20"/>
  <c r="Z206" i="20" s="1"/>
  <c r="AB206" i="20" s="1"/>
  <c r="AO206" i="20" s="1"/>
  <c r="X396" i="20"/>
  <c r="AA396" i="20" s="1"/>
  <c r="AC396" i="20" s="1"/>
  <c r="AP396" i="20" s="1"/>
  <c r="X120" i="20"/>
  <c r="Z120" i="20" s="1"/>
  <c r="AB120" i="20" s="1"/>
  <c r="AO120" i="20" s="1"/>
  <c r="X90" i="20"/>
  <c r="AA90" i="20" s="1"/>
  <c r="AC90" i="20" s="1"/>
  <c r="AP90" i="20" s="1"/>
  <c r="X506" i="20"/>
  <c r="Z506" i="20" s="1"/>
  <c r="AB506" i="20" s="1"/>
  <c r="AO506" i="20" s="1"/>
  <c r="X208" i="20"/>
  <c r="Z208" i="20" s="1"/>
  <c r="AB208" i="20" s="1"/>
  <c r="AO208" i="20" s="1"/>
  <c r="X127" i="20"/>
  <c r="Z127" i="20" s="1"/>
  <c r="AB127" i="20" s="1"/>
  <c r="AO127" i="20" s="1"/>
  <c r="X398" i="20"/>
  <c r="AA398" i="20" s="1"/>
  <c r="AC398" i="20" s="1"/>
  <c r="AP398" i="20" s="1"/>
  <c r="X340" i="20"/>
  <c r="Z340" i="20" s="1"/>
  <c r="AB340" i="20" s="1"/>
  <c r="AO340" i="20" s="1"/>
  <c r="X310" i="20"/>
  <c r="AA310" i="20" s="1"/>
  <c r="AC310" i="20" s="1"/>
  <c r="AP310" i="20" s="1"/>
  <c r="X416" i="20"/>
  <c r="Z416" i="20" s="1"/>
  <c r="AB416" i="20" s="1"/>
  <c r="AO416" i="20" s="1"/>
  <c r="X466" i="20"/>
  <c r="AA466" i="20" s="1"/>
  <c r="AC466" i="20" s="1"/>
  <c r="AP466" i="20" s="1"/>
  <c r="X185" i="20"/>
  <c r="Z185" i="20" s="1"/>
  <c r="AB185" i="20" s="1"/>
  <c r="AO185" i="20" s="1"/>
  <c r="X311" i="20"/>
  <c r="AA311" i="20" s="1"/>
  <c r="AC311" i="20" s="1"/>
  <c r="AP311" i="20" s="1"/>
  <c r="X376" i="20"/>
  <c r="AA376" i="20" s="1"/>
  <c r="AC376" i="20" s="1"/>
  <c r="AP376" i="20" s="1"/>
  <c r="X98" i="20"/>
  <c r="AA98" i="20" s="1"/>
  <c r="AC98" i="20" s="1"/>
  <c r="AP98" i="20" s="1"/>
  <c r="X144" i="20"/>
  <c r="AA144" i="20" s="1"/>
  <c r="AC144" i="20" s="1"/>
  <c r="AP144" i="20" s="1"/>
  <c r="X329" i="20"/>
  <c r="AA329" i="20" s="1"/>
  <c r="AC329" i="20" s="1"/>
  <c r="AP329" i="20" s="1"/>
  <c r="X540" i="20"/>
  <c r="AA540" i="20" s="1"/>
  <c r="AC540" i="20" s="1"/>
  <c r="AP540" i="20" s="1"/>
  <c r="X545" i="20"/>
  <c r="AA545" i="20" s="1"/>
  <c r="AC545" i="20" s="1"/>
  <c r="AP545" i="20" s="1"/>
  <c r="X500" i="20"/>
  <c r="Z500" i="20" s="1"/>
  <c r="AB500" i="20" s="1"/>
  <c r="AO500" i="20" s="1"/>
  <c r="X307" i="20"/>
  <c r="Z307" i="20" s="1"/>
  <c r="AB307" i="20" s="1"/>
  <c r="AO307" i="20" s="1"/>
  <c r="X295" i="20"/>
  <c r="Z295" i="20" s="1"/>
  <c r="AB295" i="20" s="1"/>
  <c r="AO295" i="20" s="1"/>
  <c r="X480" i="20"/>
  <c r="AA480" i="20" s="1"/>
  <c r="AC480" i="20" s="1"/>
  <c r="AP480" i="20" s="1"/>
  <c r="X280" i="20"/>
  <c r="AA280" i="20" s="1"/>
  <c r="AC280" i="20" s="1"/>
  <c r="AP280" i="20" s="1"/>
  <c r="X395" i="20"/>
  <c r="AA395" i="20" s="1"/>
  <c r="AC395" i="20" s="1"/>
  <c r="AP395" i="20" s="1"/>
  <c r="X420" i="20"/>
  <c r="Z420" i="20" s="1"/>
  <c r="AB420" i="20" s="1"/>
  <c r="AO420" i="20" s="1"/>
  <c r="X235" i="20"/>
  <c r="Z235" i="20" s="1"/>
  <c r="AB235" i="20" s="1"/>
  <c r="AO235" i="20" s="1"/>
  <c r="X322" i="20"/>
  <c r="Z322" i="20" s="1"/>
  <c r="AB322" i="20" s="1"/>
  <c r="AO322" i="20" s="1"/>
  <c r="X121" i="20"/>
  <c r="Z121" i="20" s="1"/>
  <c r="AB121" i="20" s="1"/>
  <c r="AO121" i="20" s="1"/>
  <c r="X182" i="20"/>
  <c r="AA182" i="20" s="1"/>
  <c r="AC182" i="20" s="1"/>
  <c r="AP182" i="20" s="1"/>
  <c r="X194" i="20"/>
  <c r="Z194" i="20" s="1"/>
  <c r="AB194" i="20" s="1"/>
  <c r="AO194" i="20" s="1"/>
  <c r="X371" i="20"/>
  <c r="AA371" i="20" s="1"/>
  <c r="AC371" i="20" s="1"/>
  <c r="AP371" i="20" s="1"/>
  <c r="X508" i="20"/>
  <c r="Z508" i="20" s="1"/>
  <c r="AB508" i="20" s="1"/>
  <c r="AO508" i="20" s="1"/>
  <c r="X485" i="20"/>
  <c r="AA485" i="20" s="1"/>
  <c r="AC485" i="20" s="1"/>
  <c r="AP485" i="20" s="1"/>
  <c r="X518" i="20"/>
  <c r="Z518" i="20" s="1"/>
  <c r="AB518" i="20" s="1"/>
  <c r="AO518" i="20" s="1"/>
  <c r="X445" i="20"/>
  <c r="Z445" i="20" s="1"/>
  <c r="AB445" i="20" s="1"/>
  <c r="AO445" i="20" s="1"/>
  <c r="X562" i="20"/>
  <c r="Z562" i="20" s="1"/>
  <c r="AB562" i="20" s="1"/>
  <c r="AO562" i="20" s="1"/>
  <c r="X402" i="20"/>
  <c r="Z402" i="20" s="1"/>
  <c r="AB402" i="20" s="1"/>
  <c r="AO402" i="20" s="1"/>
  <c r="X303" i="20"/>
  <c r="Z303" i="20" s="1"/>
  <c r="AB303" i="20" s="1"/>
  <c r="AO303" i="20" s="1"/>
  <c r="X469" i="20"/>
  <c r="AA469" i="20" s="1"/>
  <c r="AC469" i="20" s="1"/>
  <c r="AP469" i="20" s="1"/>
  <c r="X261" i="20"/>
  <c r="Z261" i="20" s="1"/>
  <c r="AB261" i="20" s="1"/>
  <c r="AO261" i="20" s="1"/>
  <c r="X386" i="20"/>
  <c r="Z386" i="20" s="1"/>
  <c r="AB386" i="20" s="1"/>
  <c r="AO386" i="20" s="1"/>
  <c r="X404" i="20"/>
  <c r="Z404" i="20" s="1"/>
  <c r="AB404" i="20" s="1"/>
  <c r="AO404" i="20" s="1"/>
  <c r="X216" i="20"/>
  <c r="AA216" i="20" s="1"/>
  <c r="AC216" i="20" s="1"/>
  <c r="AP216" i="20" s="1"/>
  <c r="X288" i="20"/>
  <c r="Z288" i="20" s="1"/>
  <c r="AB288" i="20" s="1"/>
  <c r="AO288" i="20" s="1"/>
  <c r="X95" i="20"/>
  <c r="Z95" i="20" s="1"/>
  <c r="AB95" i="20" s="1"/>
  <c r="AO95" i="20" s="1"/>
  <c r="X86" i="20"/>
  <c r="AA86" i="20" s="1"/>
  <c r="AC86" i="20" s="1"/>
  <c r="AP86" i="20" s="1"/>
  <c r="X204" i="20"/>
  <c r="Z204" i="20" s="1"/>
  <c r="AB204" i="20" s="1"/>
  <c r="AO204" i="20" s="1"/>
  <c r="X177" i="20"/>
  <c r="Z177" i="20" s="1"/>
  <c r="AB177" i="20" s="1"/>
  <c r="AO177" i="20" s="1"/>
  <c r="X91" i="20"/>
  <c r="Z91" i="20" s="1"/>
  <c r="AB91" i="20" s="1"/>
  <c r="AO91" i="20" s="1"/>
  <c r="X366" i="20"/>
  <c r="AA366" i="20" s="1"/>
  <c r="AC366" i="20" s="1"/>
  <c r="AP366" i="20" s="1"/>
  <c r="X116" i="20"/>
  <c r="AA116" i="20" s="1"/>
  <c r="AC116" i="20" s="1"/>
  <c r="AP116" i="20" s="1"/>
  <c r="X448" i="20"/>
  <c r="Z448" i="20" s="1"/>
  <c r="AB448" i="20" s="1"/>
  <c r="AO448" i="20" s="1"/>
  <c r="X549" i="20"/>
  <c r="AA549" i="20" s="1"/>
  <c r="AC549" i="20" s="1"/>
  <c r="AP549" i="20" s="1"/>
  <c r="X517" i="20"/>
  <c r="Z517" i="20" s="1"/>
  <c r="AB517" i="20" s="1"/>
  <c r="AO517" i="20" s="1"/>
  <c r="X154" i="20"/>
  <c r="AA154" i="20" s="1"/>
  <c r="AC154" i="20" s="1"/>
  <c r="AP154" i="20" s="1"/>
  <c r="X527" i="20"/>
  <c r="Z527" i="20" s="1"/>
  <c r="AB527" i="20" s="1"/>
  <c r="AO527" i="20" s="1"/>
  <c r="X351" i="20"/>
  <c r="Z351" i="20" s="1"/>
  <c r="AB351" i="20" s="1"/>
  <c r="AO351" i="20" s="1"/>
  <c r="X470" i="20"/>
  <c r="AA470" i="20" s="1"/>
  <c r="AC470" i="20" s="1"/>
  <c r="AP470" i="20" s="1"/>
  <c r="X495" i="20"/>
  <c r="Z495" i="20" s="1"/>
  <c r="AB495" i="20" s="1"/>
  <c r="AO495" i="20" s="1"/>
  <c r="X257" i="20"/>
  <c r="AA257" i="20" s="1"/>
  <c r="AC257" i="20" s="1"/>
  <c r="AP257" i="20" s="1"/>
  <c r="X166" i="20"/>
  <c r="AA166" i="20" s="1"/>
  <c r="AC166" i="20" s="1"/>
  <c r="AP166" i="20" s="1"/>
  <c r="X394" i="20"/>
  <c r="Z394" i="20" s="1"/>
  <c r="AB394" i="20" s="1"/>
  <c r="AO394" i="20" s="1"/>
  <c r="X557" i="20"/>
  <c r="Z557" i="20" s="1"/>
  <c r="AB557" i="20" s="1"/>
  <c r="AO557" i="20" s="1"/>
  <c r="X179" i="20"/>
  <c r="Z179" i="20" s="1"/>
  <c r="AB179" i="20" s="1"/>
  <c r="AO179" i="20" s="1"/>
  <c r="X213" i="20"/>
  <c r="Z213" i="20" s="1"/>
  <c r="AB213" i="20" s="1"/>
  <c r="AO213" i="20" s="1"/>
  <c r="X138" i="20"/>
  <c r="Z138" i="20" s="1"/>
  <c r="AB138" i="20" s="1"/>
  <c r="AO138" i="20" s="1"/>
  <c r="X346" i="20"/>
  <c r="Z346" i="20" s="1"/>
  <c r="AB346" i="20" s="1"/>
  <c r="AO346" i="20" s="1"/>
  <c r="X153" i="20"/>
  <c r="AA153" i="20" s="1"/>
  <c r="AC153" i="20" s="1"/>
  <c r="AP153" i="20" s="1"/>
  <c r="X122" i="20"/>
  <c r="Z122" i="20" s="1"/>
  <c r="AB122" i="20" s="1"/>
  <c r="AO122" i="20" s="1"/>
  <c r="X245" i="20"/>
  <c r="Z245" i="20" s="1"/>
  <c r="AB245" i="20" s="1"/>
  <c r="AO245" i="20" s="1"/>
  <c r="X532" i="20"/>
  <c r="AA532" i="20" s="1"/>
  <c r="AC532" i="20" s="1"/>
  <c r="AP532" i="20" s="1"/>
  <c r="X515" i="20"/>
  <c r="AA515" i="20" s="1"/>
  <c r="AC515" i="20" s="1"/>
  <c r="AP515" i="20" s="1"/>
  <c r="X238" i="20"/>
  <c r="Z238" i="20" s="1"/>
  <c r="AB238" i="20" s="1"/>
  <c r="AO238" i="20" s="1"/>
  <c r="X492" i="20"/>
  <c r="AA492" i="20" s="1"/>
  <c r="AC492" i="20" s="1"/>
  <c r="AP492" i="20" s="1"/>
  <c r="X345" i="20"/>
  <c r="Z345" i="20" s="1"/>
  <c r="AB345" i="20" s="1"/>
  <c r="AO345" i="20" s="1"/>
  <c r="X553" i="20"/>
  <c r="AA553" i="20" s="1"/>
  <c r="AC553" i="20" s="1"/>
  <c r="AP553" i="20" s="1"/>
  <c r="X461" i="20"/>
  <c r="AA461" i="20" s="1"/>
  <c r="AC461" i="20" s="1"/>
  <c r="AP461" i="20" s="1"/>
  <c r="X176" i="20"/>
  <c r="Z176" i="20" s="1"/>
  <c r="AB176" i="20" s="1"/>
  <c r="AO176" i="20" s="1"/>
  <c r="X155" i="20"/>
  <c r="Z155" i="20" s="1"/>
  <c r="AB155" i="20" s="1"/>
  <c r="AO155" i="20" s="1"/>
  <c r="X171" i="20"/>
  <c r="AA171" i="20" s="1"/>
  <c r="AC171" i="20" s="1"/>
  <c r="AP171" i="20" s="1"/>
  <c r="X126" i="20"/>
  <c r="AA126" i="20" s="1"/>
  <c r="AC126" i="20" s="1"/>
  <c r="AP126" i="20" s="1"/>
  <c r="X336" i="20"/>
  <c r="Z336" i="20" s="1"/>
  <c r="AB336" i="20" s="1"/>
  <c r="AO336" i="20" s="1"/>
  <c r="X380" i="20"/>
  <c r="AA380" i="20" s="1"/>
  <c r="AC380" i="20" s="1"/>
  <c r="AP380" i="20" s="1"/>
  <c r="X89" i="20"/>
  <c r="AA89" i="20" s="1"/>
  <c r="AC89" i="20" s="1"/>
  <c r="AP89" i="20" s="1"/>
  <c r="X151" i="20"/>
  <c r="AA151" i="20" s="1"/>
  <c r="AC151" i="20" s="1"/>
  <c r="AP151" i="20" s="1"/>
  <c r="X178" i="20"/>
  <c r="Z178" i="20" s="1"/>
  <c r="AB178" i="20" s="1"/>
  <c r="AO178" i="20" s="1"/>
  <c r="X491" i="20"/>
  <c r="AA491" i="20" s="1"/>
  <c r="AC491" i="20" s="1"/>
  <c r="AP491" i="20" s="1"/>
  <c r="X501" i="20"/>
  <c r="AA501" i="20" s="1"/>
  <c r="AC501" i="20" s="1"/>
  <c r="AP501" i="20" s="1"/>
  <c r="X490" i="20"/>
  <c r="AA490" i="20" s="1"/>
  <c r="AC490" i="20" s="1"/>
  <c r="AP490" i="20" s="1"/>
  <c r="X140" i="20"/>
  <c r="Z140" i="20" s="1"/>
  <c r="AB140" i="20" s="1"/>
  <c r="AO140" i="20" s="1"/>
  <c r="X525" i="20"/>
  <c r="Z525" i="20" s="1"/>
  <c r="AB525" i="20" s="1"/>
  <c r="AO525" i="20" s="1"/>
  <c r="X244" i="20"/>
  <c r="Z244" i="20" s="1"/>
  <c r="AB244" i="20" s="1"/>
  <c r="AO244" i="20" s="1"/>
  <c r="X223" i="20"/>
  <c r="AA223" i="20" s="1"/>
  <c r="AC223" i="20" s="1"/>
  <c r="AP223" i="20" s="1"/>
  <c r="X367" i="20"/>
  <c r="Z367" i="20" s="1"/>
  <c r="AB367" i="20" s="1"/>
  <c r="AO367" i="20" s="1"/>
  <c r="X486" i="20"/>
  <c r="Z486" i="20" s="1"/>
  <c r="AB486" i="20" s="1"/>
  <c r="AO486" i="20" s="1"/>
  <c r="X99" i="20"/>
  <c r="AA99" i="20" s="1"/>
  <c r="AC99" i="20" s="1"/>
  <c r="AP99" i="20" s="1"/>
  <c r="X249" i="20"/>
  <c r="AA249" i="20" s="1"/>
  <c r="AC249" i="20" s="1"/>
  <c r="AP249" i="20" s="1"/>
  <c r="X520" i="20"/>
  <c r="AA520" i="20" s="1"/>
  <c r="AC520" i="20" s="1"/>
  <c r="AP520" i="20" s="1"/>
  <c r="X183" i="20"/>
  <c r="Z183" i="20" s="1"/>
  <c r="AB183" i="20" s="1"/>
  <c r="AO183" i="20" s="1"/>
  <c r="X301" i="20"/>
  <c r="AA301" i="20" s="1"/>
  <c r="AC301" i="20" s="1"/>
  <c r="AP301" i="20" s="1"/>
  <c r="X274" i="20"/>
  <c r="Z274" i="20" s="1"/>
  <c r="AB274" i="20" s="1"/>
  <c r="AO274" i="20" s="1"/>
  <c r="X173" i="20"/>
  <c r="Z173" i="20" s="1"/>
  <c r="AB173" i="20" s="1"/>
  <c r="AO173" i="20" s="1"/>
  <c r="X132" i="20"/>
  <c r="Z132" i="20" s="1"/>
  <c r="AB132" i="20" s="1"/>
  <c r="AO132" i="20" s="1"/>
  <c r="X83" i="20"/>
  <c r="AA83" i="20" s="1"/>
  <c r="AC83" i="20" s="1"/>
  <c r="AP83" i="20" s="1"/>
  <c r="X180" i="20"/>
  <c r="Z180" i="20" s="1"/>
  <c r="AB180" i="20" s="1"/>
  <c r="AO180" i="20" s="1"/>
  <c r="X103" i="20"/>
  <c r="Z103" i="20" s="1"/>
  <c r="AB103" i="20" s="1"/>
  <c r="AO103" i="20" s="1"/>
  <c r="X331" i="20"/>
  <c r="Z331" i="20" s="1"/>
  <c r="AB331" i="20" s="1"/>
  <c r="AO331" i="20" s="1"/>
  <c r="X435" i="20"/>
  <c r="AA435" i="20" s="1"/>
  <c r="AC435" i="20" s="1"/>
  <c r="AP435" i="20" s="1"/>
  <c r="X488" i="20"/>
  <c r="AA488" i="20" s="1"/>
  <c r="AC488" i="20" s="1"/>
  <c r="AP488" i="20" s="1"/>
  <c r="X513" i="20"/>
  <c r="Z513" i="20" s="1"/>
  <c r="AB513" i="20" s="1"/>
  <c r="AO513" i="20" s="1"/>
  <c r="X172" i="20"/>
  <c r="Z172" i="20" s="1"/>
  <c r="AB172" i="20" s="1"/>
  <c r="AO172" i="20" s="1"/>
  <c r="X333" i="20"/>
  <c r="AA333" i="20" s="1"/>
  <c r="AC333" i="20" s="1"/>
  <c r="AP333" i="20" s="1"/>
  <c r="X564" i="20"/>
  <c r="Z564" i="20" s="1"/>
  <c r="AB564" i="20" s="1"/>
  <c r="AO564" i="20" s="1"/>
  <c r="X279" i="20"/>
  <c r="AA279" i="20" s="1"/>
  <c r="AC279" i="20" s="1"/>
  <c r="AP279" i="20" s="1"/>
  <c r="X433" i="20"/>
  <c r="AA433" i="20" s="1"/>
  <c r="AC433" i="20" s="1"/>
  <c r="AP433" i="20" s="1"/>
  <c r="X270" i="20"/>
  <c r="AA270" i="20" s="1"/>
  <c r="AC270" i="20" s="1"/>
  <c r="AP270" i="20" s="1"/>
  <c r="X165" i="20"/>
  <c r="Z165" i="20" s="1"/>
  <c r="AB165" i="20" s="1"/>
  <c r="AO165" i="20" s="1"/>
  <c r="X335" i="20"/>
  <c r="Z335" i="20" s="1"/>
  <c r="AB335" i="20" s="1"/>
  <c r="AO335" i="20" s="1"/>
  <c r="X163" i="20"/>
  <c r="Z163" i="20" s="1"/>
  <c r="AB163" i="20" s="1"/>
  <c r="AO163" i="20" s="1"/>
  <c r="X94" i="20"/>
  <c r="Z94" i="20" s="1"/>
  <c r="AB94" i="20" s="1"/>
  <c r="AO94" i="20" s="1"/>
  <c r="X321" i="20"/>
  <c r="AA321" i="20" s="1"/>
  <c r="AC321" i="20" s="1"/>
  <c r="AP321" i="20" s="1"/>
  <c r="X352" i="20"/>
  <c r="Z352" i="20" s="1"/>
  <c r="AB352" i="20" s="1"/>
  <c r="AO352" i="20" s="1"/>
  <c r="X104" i="20"/>
  <c r="AA104" i="20" s="1"/>
  <c r="AC104" i="20" s="1"/>
  <c r="AP104" i="20" s="1"/>
  <c r="X198" i="20"/>
  <c r="Z198" i="20" s="1"/>
  <c r="AB198" i="20" s="1"/>
  <c r="AO198" i="20" s="1"/>
  <c r="X546" i="20"/>
  <c r="Z546" i="20" s="1"/>
  <c r="AB546" i="20" s="1"/>
  <c r="AO546" i="20" s="1"/>
  <c r="X459" i="20"/>
  <c r="Z459" i="20" s="1"/>
  <c r="AB459" i="20" s="1"/>
  <c r="AO459" i="20" s="1"/>
  <c r="X464" i="20"/>
  <c r="AA464" i="20" s="1"/>
  <c r="AC464" i="20" s="1"/>
  <c r="AP464" i="20" s="1"/>
  <c r="X229" i="20"/>
  <c r="AA229" i="20" s="1"/>
  <c r="AC229" i="20" s="1"/>
  <c r="AP229" i="20" s="1"/>
  <c r="X560" i="20"/>
  <c r="AA560" i="20" s="1"/>
  <c r="AC560" i="20" s="1"/>
  <c r="AP560" i="20" s="1"/>
  <c r="X482" i="20"/>
  <c r="AA482" i="20" s="1"/>
  <c r="AC482" i="20" s="1"/>
  <c r="AP482" i="20" s="1"/>
  <c r="X105" i="20"/>
  <c r="AA105" i="20" s="1"/>
  <c r="AC105" i="20" s="1"/>
  <c r="AP105" i="20" s="1"/>
  <c r="X338" i="20"/>
  <c r="Z338" i="20" s="1"/>
  <c r="AB338" i="20" s="1"/>
  <c r="AO338" i="20" s="1"/>
  <c r="X496" i="20"/>
  <c r="Z496" i="20" s="1"/>
  <c r="AB496" i="20" s="1"/>
  <c r="AO496" i="20" s="1"/>
  <c r="X258" i="20"/>
  <c r="Z258" i="20" s="1"/>
  <c r="AB258" i="20" s="1"/>
  <c r="AO258" i="20" s="1"/>
  <c r="X117" i="20"/>
  <c r="AA117" i="20" s="1"/>
  <c r="AC117" i="20" s="1"/>
  <c r="AP117" i="20" s="1"/>
  <c r="X263" i="20"/>
  <c r="Z263" i="20" s="1"/>
  <c r="AB263" i="20" s="1"/>
  <c r="AO263" i="20" s="1"/>
  <c r="X319" i="20"/>
  <c r="Z319" i="20" s="1"/>
  <c r="AB319" i="20" s="1"/>
  <c r="AO319" i="20" s="1"/>
  <c r="X316" i="20"/>
  <c r="Z316" i="20" s="1"/>
  <c r="AB316" i="20" s="1"/>
  <c r="AO316" i="20" s="1"/>
  <c r="X84" i="20"/>
  <c r="Z84" i="20" s="1"/>
  <c r="AB84" i="20" s="1"/>
  <c r="AO84" i="20" s="1"/>
  <c r="X419" i="20"/>
  <c r="AA419" i="20" s="1"/>
  <c r="AC419" i="20" s="1"/>
  <c r="AP419" i="20" s="1"/>
  <c r="X364" i="20"/>
  <c r="AA364" i="20" s="1"/>
  <c r="AC364" i="20" s="1"/>
  <c r="AP364" i="20" s="1"/>
  <c r="X312" i="20"/>
  <c r="Z312" i="20" s="1"/>
  <c r="AB312" i="20" s="1"/>
  <c r="AO312" i="20" s="1"/>
  <c r="X446" i="20"/>
  <c r="AA446" i="20" s="1"/>
  <c r="AC446" i="20" s="1"/>
  <c r="AP446" i="20" s="1"/>
  <c r="X124" i="20"/>
  <c r="Z124" i="20" s="1"/>
  <c r="AB124" i="20" s="1"/>
  <c r="AO124" i="20" s="1"/>
  <c r="X458" i="20"/>
  <c r="Z458" i="20" s="1"/>
  <c r="AB458" i="20" s="1"/>
  <c r="AO458" i="20" s="1"/>
  <c r="X536" i="20"/>
  <c r="AA536" i="20" s="1"/>
  <c r="AC536" i="20" s="1"/>
  <c r="AP536" i="20" s="1"/>
  <c r="X113" i="20"/>
  <c r="Z113" i="20" s="1"/>
  <c r="AB113" i="20" s="1"/>
  <c r="AO113" i="20" s="1"/>
  <c r="X324" i="20"/>
  <c r="AA324" i="20" s="1"/>
  <c r="AC324" i="20" s="1"/>
  <c r="AP324" i="20" s="1"/>
  <c r="X118" i="20"/>
  <c r="AA118" i="20" s="1"/>
  <c r="AC118" i="20" s="1"/>
  <c r="AP118" i="20" s="1"/>
  <c r="X170" i="20"/>
  <c r="AA170" i="20" s="1"/>
  <c r="AC170" i="20" s="1"/>
  <c r="AP170" i="20" s="1"/>
  <c r="X373" i="20"/>
  <c r="AA373" i="20" s="1"/>
  <c r="AC373" i="20" s="1"/>
  <c r="AP373" i="20" s="1"/>
  <c r="X200" i="20"/>
  <c r="AA200" i="20" s="1"/>
  <c r="AC200" i="20" s="1"/>
  <c r="AP200" i="20" s="1"/>
  <c r="X547" i="20"/>
  <c r="AA547" i="20" s="1"/>
  <c r="AC547" i="20" s="1"/>
  <c r="AP547" i="20" s="1"/>
  <c r="X314" i="20"/>
  <c r="AA314" i="20" s="1"/>
  <c r="AC314" i="20" s="1"/>
  <c r="AP314" i="20" s="1"/>
  <c r="X533" i="20"/>
  <c r="AA533" i="20" s="1"/>
  <c r="AC533" i="20" s="1"/>
  <c r="AP533" i="20" s="1"/>
  <c r="X415" i="20"/>
  <c r="Z415" i="20" s="1"/>
  <c r="AB415" i="20" s="1"/>
  <c r="AO415" i="20" s="1"/>
  <c r="X146" i="20"/>
  <c r="Z146" i="20" s="1"/>
  <c r="AB146" i="20" s="1"/>
  <c r="AO146" i="20" s="1"/>
  <c r="X439" i="20"/>
  <c r="Z439" i="20" s="1"/>
  <c r="AB439" i="20" s="1"/>
  <c r="AO439" i="20" s="1"/>
  <c r="X529" i="20"/>
  <c r="AA529" i="20" s="1"/>
  <c r="AC529" i="20" s="1"/>
  <c r="AP529" i="20" s="1"/>
  <c r="X460" i="20"/>
  <c r="AA460" i="20" s="1"/>
  <c r="AC460" i="20" s="1"/>
  <c r="AP460" i="20" s="1"/>
  <c r="X414" i="20"/>
  <c r="Z414" i="20" s="1"/>
  <c r="AB414" i="20" s="1"/>
  <c r="AO414" i="20" s="1"/>
  <c r="X421" i="20"/>
  <c r="AA421" i="20" s="1"/>
  <c r="AC421" i="20" s="1"/>
  <c r="AP421" i="20" s="1"/>
  <c r="X106" i="20"/>
  <c r="Z106" i="20" s="1"/>
  <c r="AB106" i="20" s="1"/>
  <c r="AO106" i="20" s="1"/>
  <c r="X233" i="20"/>
  <c r="AA233" i="20" s="1"/>
  <c r="AC233" i="20" s="1"/>
  <c r="AP233" i="20" s="1"/>
  <c r="X287" i="20"/>
  <c r="Z287" i="20" s="1"/>
  <c r="AB287" i="20" s="1"/>
  <c r="AO287" i="20" s="1"/>
  <c r="X256" i="20"/>
  <c r="Z256" i="20" s="1"/>
  <c r="AB256" i="20" s="1"/>
  <c r="AO256" i="20" s="1"/>
  <c r="X112" i="20"/>
  <c r="Z112" i="20" s="1"/>
  <c r="AB112" i="20" s="1"/>
  <c r="AO112" i="20" s="1"/>
  <c r="X128" i="20"/>
  <c r="AA128" i="20" s="1"/>
  <c r="AC128" i="20" s="1"/>
  <c r="AP128" i="20" s="1"/>
  <c r="X260" i="20"/>
  <c r="Z260" i="20" s="1"/>
  <c r="AB260" i="20" s="1"/>
  <c r="AO260" i="20" s="1"/>
  <c r="X108" i="20"/>
  <c r="Z108" i="20" s="1"/>
  <c r="AB108" i="20" s="1"/>
  <c r="AO108" i="20" s="1"/>
  <c r="X503" i="20"/>
  <c r="Z503" i="20" s="1"/>
  <c r="AB503" i="20" s="1"/>
  <c r="AO503" i="20" s="1"/>
  <c r="X341" i="20"/>
  <c r="Z341" i="20" s="1"/>
  <c r="AB341" i="20" s="1"/>
  <c r="AO341" i="20" s="1"/>
  <c r="X444" i="20"/>
  <c r="Z444" i="20" s="1"/>
  <c r="AB444" i="20" s="1"/>
  <c r="AO444" i="20" s="1"/>
  <c r="X293" i="20"/>
  <c r="Z293" i="20" s="1"/>
  <c r="AB293" i="20" s="1"/>
  <c r="AO293" i="20" s="1"/>
  <c r="X565" i="20"/>
  <c r="AA565" i="20" s="1"/>
  <c r="AC565" i="20" s="1"/>
  <c r="AP565" i="20" s="1"/>
  <c r="X383" i="20"/>
  <c r="Z383" i="20" s="1"/>
  <c r="AB383" i="20" s="1"/>
  <c r="AO383" i="20" s="1"/>
  <c r="X271" i="20"/>
  <c r="Z271" i="20" s="1"/>
  <c r="AB271" i="20" s="1"/>
  <c r="AO271" i="20" s="1"/>
  <c r="X93" i="20"/>
  <c r="AA93" i="20" s="1"/>
  <c r="AC93" i="20" s="1"/>
  <c r="AP93" i="20" s="1"/>
  <c r="X412" i="20"/>
  <c r="AA412" i="20" s="1"/>
  <c r="AC412" i="20" s="1"/>
  <c r="AP412" i="20" s="1"/>
  <c r="X203" i="20"/>
  <c r="AA203" i="20" s="1"/>
  <c r="AC203" i="20" s="1"/>
  <c r="AP203" i="20" s="1"/>
  <c r="X85" i="20"/>
  <c r="AA85" i="20" s="1"/>
  <c r="AC85" i="20" s="1"/>
  <c r="AP85" i="20" s="1"/>
  <c r="X251" i="20"/>
  <c r="AA251" i="20" s="1"/>
  <c r="AC251" i="20" s="1"/>
  <c r="AP251" i="20" s="1"/>
  <c r="X296" i="20"/>
  <c r="Z296" i="20" s="1"/>
  <c r="AB296" i="20" s="1"/>
  <c r="AO296" i="20" s="1"/>
  <c r="X224" i="20"/>
  <c r="Z224" i="20" s="1"/>
  <c r="AB224" i="20" s="1"/>
  <c r="AO224" i="20" s="1"/>
  <c r="X115" i="20"/>
  <c r="Z115" i="20" s="1"/>
  <c r="AB115" i="20" s="1"/>
  <c r="AO115" i="20" s="1"/>
  <c r="X142" i="20"/>
  <c r="AA142" i="20" s="1"/>
  <c r="AC142" i="20" s="1"/>
  <c r="AP142" i="20" s="1"/>
  <c r="X558" i="20"/>
  <c r="Z558" i="20" s="1"/>
  <c r="AB558" i="20" s="1"/>
  <c r="AO558" i="20" s="1"/>
  <c r="X372" i="20"/>
  <c r="AA372" i="20" s="1"/>
  <c r="AC372" i="20" s="1"/>
  <c r="AP372" i="20" s="1"/>
  <c r="X418" i="20"/>
  <c r="Z418" i="20" s="1"/>
  <c r="AB418" i="20" s="1"/>
  <c r="AO418" i="20" s="1"/>
  <c r="X484" i="20"/>
  <c r="Z484" i="20" s="1"/>
  <c r="AB484" i="20" s="1"/>
  <c r="AO484" i="20" s="1"/>
  <c r="X413" i="20"/>
  <c r="Z413" i="20" s="1"/>
  <c r="AB413" i="20" s="1"/>
  <c r="AO413" i="20" s="1"/>
  <c r="X265" i="20"/>
  <c r="Z265" i="20" s="1"/>
  <c r="AB265" i="20" s="1"/>
  <c r="AO265" i="20" s="1"/>
  <c r="X475" i="20"/>
  <c r="Z475" i="20" s="1"/>
  <c r="AB475" i="20" s="1"/>
  <c r="AO475" i="20" s="1"/>
  <c r="X252" i="20"/>
  <c r="AA252" i="20" s="1"/>
  <c r="AC252" i="20" s="1"/>
  <c r="AP252" i="20" s="1"/>
  <c r="X541" i="20"/>
  <c r="Z541" i="20" s="1"/>
  <c r="AB541" i="20" s="1"/>
  <c r="AO541" i="20" s="1"/>
  <c r="X392" i="20"/>
  <c r="AA392" i="20" s="1"/>
  <c r="AC392" i="20" s="1"/>
  <c r="AP392" i="20" s="1"/>
  <c r="X438" i="20"/>
  <c r="AA438" i="20" s="1"/>
  <c r="AC438" i="20" s="1"/>
  <c r="AP438" i="20" s="1"/>
  <c r="X477" i="20"/>
  <c r="Z477" i="20" s="1"/>
  <c r="AB477" i="20" s="1"/>
  <c r="AO477" i="20" s="1"/>
  <c r="X277" i="20"/>
  <c r="Z277" i="20" s="1"/>
  <c r="AB277" i="20" s="1"/>
  <c r="AO277" i="20" s="1"/>
  <c r="X370" i="20"/>
  <c r="Z370" i="20" s="1"/>
  <c r="AB370" i="20" s="1"/>
  <c r="AO370" i="20" s="1"/>
  <c r="X397" i="20"/>
  <c r="AA397" i="20" s="1"/>
  <c r="AC397" i="20" s="1"/>
  <c r="AP397" i="20" s="1"/>
  <c r="X425" i="20"/>
  <c r="Z425" i="20" s="1"/>
  <c r="AB425" i="20" s="1"/>
  <c r="AO425" i="20" s="1"/>
  <c r="X538" i="20"/>
  <c r="Z538" i="20" s="1"/>
  <c r="AB538" i="20" s="1"/>
  <c r="AO538" i="20" s="1"/>
  <c r="X354" i="20"/>
  <c r="AA354" i="20" s="1"/>
  <c r="AC354" i="20" s="1"/>
  <c r="AP354" i="20" s="1"/>
  <c r="X147" i="20"/>
  <c r="AA147" i="20" s="1"/>
  <c r="AC147" i="20" s="1"/>
  <c r="AP147" i="20" s="1"/>
  <c r="X255" i="20"/>
  <c r="Z255" i="20" s="1"/>
  <c r="AB255" i="20" s="1"/>
  <c r="AO255" i="20" s="1"/>
  <c r="X237" i="20"/>
  <c r="Z237" i="20" s="1"/>
  <c r="AB237" i="20" s="1"/>
  <c r="AO237" i="20" s="1"/>
  <c r="X158" i="20"/>
  <c r="Z158" i="20" s="1"/>
  <c r="AB158" i="20" s="1"/>
  <c r="AO158" i="20" s="1"/>
  <c r="X409" i="20"/>
  <c r="Z409" i="20" s="1"/>
  <c r="AB409" i="20" s="1"/>
  <c r="AO409" i="20" s="1"/>
  <c r="X92" i="20"/>
  <c r="AA92" i="20" s="1"/>
  <c r="AC92" i="20" s="1"/>
  <c r="AP92" i="20" s="1"/>
  <c r="X268" i="20"/>
  <c r="Z268" i="20" s="1"/>
  <c r="AB268" i="20" s="1"/>
  <c r="AO268" i="20" s="1"/>
  <c r="X81" i="20"/>
  <c r="Z81" i="20" s="1"/>
  <c r="AB81" i="20" s="1"/>
  <c r="AO81" i="20" s="1"/>
  <c r="X114" i="20"/>
  <c r="AA114" i="20" s="1"/>
  <c r="AC114" i="20" s="1"/>
  <c r="AP114" i="20" s="1"/>
  <c r="AJ67" i="20"/>
  <c r="X548" i="20"/>
  <c r="AA548" i="20" s="1"/>
  <c r="AC548" i="20" s="1"/>
  <c r="AP548" i="20" s="1"/>
  <c r="X302" i="20"/>
  <c r="Z302" i="20" s="1"/>
  <c r="AB302" i="20" s="1"/>
  <c r="AO302" i="20" s="1"/>
  <c r="X551" i="20"/>
  <c r="AA551" i="20" s="1"/>
  <c r="AC551" i="20" s="1"/>
  <c r="AP551" i="20" s="1"/>
  <c r="X429" i="20"/>
  <c r="AA429" i="20" s="1"/>
  <c r="AC429" i="20" s="1"/>
  <c r="AP429" i="20" s="1"/>
  <c r="X436" i="20"/>
  <c r="AA436" i="20" s="1"/>
  <c r="AC436" i="20" s="1"/>
  <c r="AP436" i="20" s="1"/>
  <c r="X567" i="20"/>
  <c r="Z567" i="20" s="1"/>
  <c r="AB567" i="20" s="1"/>
  <c r="AO567" i="20" s="1"/>
  <c r="X195" i="20"/>
  <c r="AA195" i="20" s="1"/>
  <c r="AC195" i="20" s="1"/>
  <c r="AP195" i="20" s="1"/>
  <c r="X542" i="20"/>
  <c r="AA542" i="20" s="1"/>
  <c r="AC542" i="20" s="1"/>
  <c r="AP542" i="20" s="1"/>
  <c r="X283" i="20"/>
  <c r="Z283" i="20" s="1"/>
  <c r="AB283" i="20" s="1"/>
  <c r="AO283" i="20" s="1"/>
  <c r="X347" i="20"/>
  <c r="Z347" i="20" s="1"/>
  <c r="AB347" i="20" s="1"/>
  <c r="AO347" i="20" s="1"/>
  <c r="X211" i="20"/>
  <c r="Z211" i="20" s="1"/>
  <c r="AB211" i="20" s="1"/>
  <c r="AO211" i="20" s="1"/>
  <c r="X440" i="20"/>
  <c r="Z440" i="20" s="1"/>
  <c r="AB440" i="20" s="1"/>
  <c r="AO440" i="20" s="1"/>
  <c r="X534" i="20"/>
  <c r="Z534" i="20" s="1"/>
  <c r="AB534" i="20" s="1"/>
  <c r="AO534" i="20" s="1"/>
  <c r="X82" i="20"/>
  <c r="Z82" i="20" s="1"/>
  <c r="AB82" i="20" s="1"/>
  <c r="AO82" i="20" s="1"/>
  <c r="X363" i="20"/>
  <c r="Z363" i="20" s="1"/>
  <c r="AB363" i="20" s="1"/>
  <c r="AO363" i="20" s="1"/>
  <c r="X350" i="20"/>
  <c r="AA350" i="20" s="1"/>
  <c r="AC350" i="20" s="1"/>
  <c r="AP350" i="20" s="1"/>
  <c r="X125" i="20"/>
  <c r="Z125" i="20" s="1"/>
  <c r="AB125" i="20" s="1"/>
  <c r="AO125" i="20" s="1"/>
  <c r="X100" i="20"/>
  <c r="AA100" i="20" s="1"/>
  <c r="AC100" i="20" s="1"/>
  <c r="AP100" i="20" s="1"/>
  <c r="X552" i="20"/>
  <c r="Z552" i="20" s="1"/>
  <c r="AB552" i="20" s="1"/>
  <c r="AO552" i="20" s="1"/>
  <c r="X133" i="20"/>
  <c r="Z133" i="20" s="1"/>
  <c r="AB133" i="20" s="1"/>
  <c r="AO133" i="20" s="1"/>
  <c r="X217" i="20"/>
  <c r="AA217" i="20" s="1"/>
  <c r="AC217" i="20" s="1"/>
  <c r="AP217" i="20" s="1"/>
  <c r="X161" i="20"/>
  <c r="AA161" i="20" s="1"/>
  <c r="AC161" i="20" s="1"/>
  <c r="AP161" i="20" s="1"/>
  <c r="X225" i="20"/>
  <c r="AA225" i="20" s="1"/>
  <c r="AC225" i="20" s="1"/>
  <c r="AP225" i="20" s="1"/>
  <c r="X300" i="20"/>
  <c r="Z300" i="20" s="1"/>
  <c r="AB300" i="20" s="1"/>
  <c r="AO300" i="20" s="1"/>
  <c r="X205" i="20"/>
  <c r="AA205" i="20" s="1"/>
  <c r="AC205" i="20" s="1"/>
  <c r="AP205" i="20" s="1"/>
  <c r="X349" i="20"/>
  <c r="Z349" i="20" s="1"/>
  <c r="AB349" i="20" s="1"/>
  <c r="AO349" i="20" s="1"/>
  <c r="X427" i="20"/>
  <c r="Z427" i="20" s="1"/>
  <c r="AB427" i="20" s="1"/>
  <c r="AO427" i="20" s="1"/>
  <c r="X537" i="20"/>
  <c r="AA537" i="20" s="1"/>
  <c r="AC537" i="20" s="1"/>
  <c r="AP537" i="20" s="1"/>
  <c r="X164" i="20"/>
  <c r="Z164" i="20" s="1"/>
  <c r="AB164" i="20" s="1"/>
  <c r="AO164" i="20" s="1"/>
  <c r="X432" i="20"/>
  <c r="Z432" i="20" s="1"/>
  <c r="AB432" i="20" s="1"/>
  <c r="AO432" i="20" s="1"/>
  <c r="X326" i="20"/>
  <c r="Z326" i="20" s="1"/>
  <c r="AB326" i="20" s="1"/>
  <c r="AO326" i="20" s="1"/>
  <c r="X135" i="20"/>
  <c r="Z135" i="20" s="1"/>
  <c r="AB135" i="20" s="1"/>
  <c r="AO135" i="20" s="1"/>
  <c r="X465" i="20"/>
  <c r="Z465" i="20" s="1"/>
  <c r="AB465" i="20" s="1"/>
  <c r="AO465" i="20" s="1"/>
  <c r="X342" i="20"/>
  <c r="Z342" i="20" s="1"/>
  <c r="AB342" i="20" s="1"/>
  <c r="AO342" i="20" s="1"/>
  <c r="X110" i="20"/>
  <c r="Z110" i="20" s="1"/>
  <c r="AB110" i="20" s="1"/>
  <c r="AO110" i="20" s="1"/>
  <c r="X522" i="20"/>
  <c r="AA522" i="20" s="1"/>
  <c r="AC522" i="20" s="1"/>
  <c r="AP522" i="20" s="1"/>
  <c r="X563" i="20"/>
  <c r="AA563" i="20" s="1"/>
  <c r="AC563" i="20" s="1"/>
  <c r="AP563" i="20" s="1"/>
  <c r="X246" i="20"/>
  <c r="Z246" i="20" s="1"/>
  <c r="AB246" i="20" s="1"/>
  <c r="AO246" i="20" s="1"/>
  <c r="X149" i="20"/>
  <c r="Z149" i="20" s="1"/>
  <c r="AB149" i="20" s="1"/>
  <c r="AO149" i="20" s="1"/>
  <c r="X87" i="20"/>
  <c r="AA87" i="20" s="1"/>
  <c r="AC87" i="20" s="1"/>
  <c r="AP87" i="20" s="1"/>
  <c r="X509" i="20"/>
  <c r="Z509" i="20" s="1"/>
  <c r="AB509" i="20" s="1"/>
  <c r="AO509" i="20" s="1"/>
  <c r="X530" i="20"/>
  <c r="Z530" i="20" s="1"/>
  <c r="AB530" i="20" s="1"/>
  <c r="AO530" i="20" s="1"/>
  <c r="X222" i="20"/>
  <c r="AA222" i="20" s="1"/>
  <c r="AC222" i="20" s="1"/>
  <c r="AP222" i="20" s="1"/>
  <c r="X531" i="20"/>
  <c r="Z531" i="20" s="1"/>
  <c r="AB531" i="20" s="1"/>
  <c r="AO531" i="20" s="1"/>
  <c r="X387" i="20"/>
  <c r="Z387" i="20" s="1"/>
  <c r="AB387" i="20" s="1"/>
  <c r="AO387" i="20" s="1"/>
  <c r="X317" i="20"/>
  <c r="Z317" i="20" s="1"/>
  <c r="AB317" i="20" s="1"/>
  <c r="AO317" i="20" s="1"/>
  <c r="X411" i="20"/>
  <c r="Z411" i="20" s="1"/>
  <c r="AB411" i="20" s="1"/>
  <c r="AO411" i="20" s="1"/>
  <c r="X379" i="20"/>
  <c r="AA379" i="20" s="1"/>
  <c r="AC379" i="20" s="1"/>
  <c r="AP379" i="20" s="1"/>
  <c r="X453" i="20"/>
  <c r="AA453" i="20" s="1"/>
  <c r="AC453" i="20" s="1"/>
  <c r="AP453" i="20" s="1"/>
  <c r="X278" i="20"/>
  <c r="AA278" i="20" s="1"/>
  <c r="AC278" i="20" s="1"/>
  <c r="AP278" i="20" s="1"/>
  <c r="X227" i="20"/>
  <c r="Z227" i="20" s="1"/>
  <c r="AB227" i="20" s="1"/>
  <c r="AO227" i="20" s="1"/>
  <c r="X218" i="20"/>
  <c r="Z218" i="20" s="1"/>
  <c r="AB218" i="20" s="1"/>
  <c r="AO218" i="20" s="1"/>
  <c r="X502" i="20"/>
  <c r="Z502" i="20" s="1"/>
  <c r="AB502" i="20" s="1"/>
  <c r="AO502" i="20" s="1"/>
  <c r="X241" i="20"/>
  <c r="Z241" i="20" s="1"/>
  <c r="AB241" i="20" s="1"/>
  <c r="AO241" i="20" s="1"/>
  <c r="X468" i="20"/>
  <c r="Z468" i="20" s="1"/>
  <c r="AB468" i="20" s="1"/>
  <c r="AO468" i="20" s="1"/>
  <c r="X544" i="20"/>
  <c r="Z544" i="20" s="1"/>
  <c r="AB544" i="20" s="1"/>
  <c r="AO544" i="20" s="1"/>
  <c r="X559" i="20"/>
  <c r="AA559" i="20" s="1"/>
  <c r="AC559" i="20" s="1"/>
  <c r="AP559" i="20" s="1"/>
  <c r="X524" i="20"/>
  <c r="AA524" i="20" s="1"/>
  <c r="AC524" i="20" s="1"/>
  <c r="AP524" i="20" s="1"/>
  <c r="X516" i="20"/>
  <c r="Z516" i="20" s="1"/>
  <c r="AB516" i="20" s="1"/>
  <c r="AO516" i="20" s="1"/>
  <c r="X353" i="20"/>
  <c r="Z353" i="20" s="1"/>
  <c r="AB353" i="20" s="1"/>
  <c r="AO353" i="20" s="1"/>
  <c r="X514" i="20"/>
  <c r="AA514" i="20" s="1"/>
  <c r="AC514" i="20" s="1"/>
  <c r="AP514" i="20" s="1"/>
  <c r="X375" i="20"/>
  <c r="Z375" i="20" s="1"/>
  <c r="AB375" i="20" s="1"/>
  <c r="AO375" i="20" s="1"/>
  <c r="X253" i="20"/>
  <c r="AA253" i="20" s="1"/>
  <c r="AC253" i="20" s="1"/>
  <c r="AP253" i="20" s="1"/>
  <c r="X308" i="20"/>
  <c r="AA308" i="20" s="1"/>
  <c r="AC308" i="20" s="1"/>
  <c r="AP308" i="20" s="1"/>
  <c r="X430" i="20"/>
  <c r="Z430" i="20" s="1"/>
  <c r="AB430" i="20" s="1"/>
  <c r="AO430" i="20" s="1"/>
  <c r="X449" i="20"/>
  <c r="Z449" i="20" s="1"/>
  <c r="AB449" i="20" s="1"/>
  <c r="AO449" i="20" s="1"/>
  <c r="X290" i="20"/>
  <c r="Z290" i="20" s="1"/>
  <c r="AB290" i="20" s="1"/>
  <c r="AO290" i="20" s="1"/>
  <c r="X325" i="20"/>
  <c r="Z325" i="20" s="1"/>
  <c r="AB325" i="20" s="1"/>
  <c r="AO325" i="20" s="1"/>
  <c r="X266" i="20"/>
  <c r="AA266" i="20" s="1"/>
  <c r="AC266" i="20" s="1"/>
  <c r="AP266" i="20" s="1"/>
  <c r="X497" i="20"/>
  <c r="AA497" i="20" s="1"/>
  <c r="AC497" i="20" s="1"/>
  <c r="AP497" i="20" s="1"/>
  <c r="X535" i="20"/>
  <c r="AA535" i="20" s="1"/>
  <c r="AC535" i="20" s="1"/>
  <c r="AP535" i="20" s="1"/>
  <c r="X236" i="20"/>
  <c r="Z236" i="20" s="1"/>
  <c r="AB236" i="20" s="1"/>
  <c r="AO236" i="20" s="1"/>
  <c r="X443" i="20"/>
  <c r="Z443" i="20" s="1"/>
  <c r="AB443" i="20" s="1"/>
  <c r="AO443" i="20" s="1"/>
  <c r="X512" i="20"/>
  <c r="Z512" i="20" s="1"/>
  <c r="AB512" i="20" s="1"/>
  <c r="AO512" i="20" s="1"/>
  <c r="X523" i="20"/>
  <c r="AA523" i="20" s="1"/>
  <c r="AC523" i="20" s="1"/>
  <c r="AP523" i="20" s="1"/>
  <c r="X483" i="20"/>
  <c r="AA483" i="20" s="1"/>
  <c r="AC483" i="20" s="1"/>
  <c r="AP483" i="20" s="1"/>
  <c r="X521" i="20"/>
  <c r="AA521" i="20" s="1"/>
  <c r="AC521" i="20" s="1"/>
  <c r="AP521" i="20" s="1"/>
  <c r="X489" i="20"/>
  <c r="AA489" i="20" s="1"/>
  <c r="AC489" i="20" s="1"/>
  <c r="AP489" i="20" s="1"/>
  <c r="X417" i="20"/>
  <c r="Z417" i="20" s="1"/>
  <c r="AB417" i="20" s="1"/>
  <c r="AO417" i="20" s="1"/>
  <c r="X369" i="20"/>
  <c r="Z369" i="20" s="1"/>
  <c r="AB369" i="20" s="1"/>
  <c r="AO369" i="20" s="1"/>
  <c r="X259" i="20"/>
  <c r="Z259" i="20" s="1"/>
  <c r="AB259" i="20" s="1"/>
  <c r="AO259" i="20" s="1"/>
  <c r="X359" i="20"/>
  <c r="Z359" i="20" s="1"/>
  <c r="AB359" i="20" s="1"/>
  <c r="AO359" i="20" s="1"/>
  <c r="X269" i="20"/>
  <c r="Z269" i="20" s="1"/>
  <c r="AB269" i="20" s="1"/>
  <c r="AO269" i="20" s="1"/>
  <c r="X441" i="20"/>
  <c r="AA441" i="20" s="1"/>
  <c r="AC441" i="20" s="1"/>
  <c r="AP441" i="20" s="1"/>
  <c r="X201" i="20"/>
  <c r="AA201" i="20" s="1"/>
  <c r="AC201" i="20" s="1"/>
  <c r="AP201" i="20" s="1"/>
  <c r="X472" i="20"/>
  <c r="AA472" i="20" s="1"/>
  <c r="AC472" i="20" s="1"/>
  <c r="AP472" i="20" s="1"/>
  <c r="X168" i="20"/>
  <c r="Z168" i="20" s="1"/>
  <c r="AB168" i="20" s="1"/>
  <c r="AO168" i="20" s="1"/>
  <c r="X202" i="20"/>
  <c r="AA202" i="20" s="1"/>
  <c r="AC202" i="20" s="1"/>
  <c r="AP202" i="20" s="1"/>
  <c r="X388" i="20"/>
  <c r="AA388" i="20" s="1"/>
  <c r="AC388" i="20" s="1"/>
  <c r="AP388" i="20" s="1"/>
  <c r="X192" i="20"/>
  <c r="Z192" i="20" s="1"/>
  <c r="AB192" i="20" s="1"/>
  <c r="AO192" i="20" s="1"/>
  <c r="X511" i="20"/>
  <c r="AA511" i="20" s="1"/>
  <c r="AC511" i="20" s="1"/>
  <c r="AP511" i="20" s="1"/>
  <c r="X481" i="20"/>
  <c r="Z481" i="20" s="1"/>
  <c r="AB481" i="20" s="1"/>
  <c r="AO481" i="20" s="1"/>
  <c r="X499" i="20"/>
  <c r="Z499" i="20" s="1"/>
  <c r="AB499" i="20" s="1"/>
  <c r="AO499" i="20" s="1"/>
  <c r="X242" i="20"/>
  <c r="Z242" i="20" s="1"/>
  <c r="AB242" i="20" s="1"/>
  <c r="AO242" i="20" s="1"/>
  <c r="X487" i="20"/>
  <c r="Z487" i="20" s="1"/>
  <c r="AB487" i="20" s="1"/>
  <c r="AO487" i="20" s="1"/>
  <c r="X389" i="20"/>
  <c r="AA389" i="20" s="1"/>
  <c r="AC389" i="20" s="1"/>
  <c r="AP389" i="20" s="1"/>
  <c r="X365" i="20"/>
  <c r="Z365" i="20" s="1"/>
  <c r="AB365" i="20" s="1"/>
  <c r="AO365" i="20" s="1"/>
  <c r="X175" i="20"/>
  <c r="Z175" i="20" s="1"/>
  <c r="AB175" i="20" s="1"/>
  <c r="AO175" i="20" s="1"/>
  <c r="X219" i="20"/>
  <c r="AA219" i="20" s="1"/>
  <c r="AC219" i="20" s="1"/>
  <c r="AP219" i="20" s="1"/>
  <c r="X377" i="20"/>
  <c r="Z377" i="20" s="1"/>
  <c r="AB377" i="20" s="1"/>
  <c r="AO377" i="20" s="1"/>
  <c r="X334" i="20"/>
  <c r="AA334" i="20" s="1"/>
  <c r="AC334" i="20" s="1"/>
  <c r="AP334" i="20" s="1"/>
  <c r="X304" i="20"/>
  <c r="AA304" i="20" s="1"/>
  <c r="AC304" i="20" s="1"/>
  <c r="AP304" i="20" s="1"/>
  <c r="X410" i="20"/>
  <c r="AA410" i="20" s="1"/>
  <c r="AC410" i="20" s="1"/>
  <c r="AP410" i="20" s="1"/>
  <c r="X403" i="20"/>
  <c r="Z403" i="20" s="1"/>
  <c r="AB403" i="20" s="1"/>
  <c r="AO403" i="20" s="1"/>
  <c r="X313" i="20"/>
  <c r="Z313" i="20" s="1"/>
  <c r="AB313" i="20" s="1"/>
  <c r="AO313" i="20" s="1"/>
  <c r="X134" i="20"/>
  <c r="AA134" i="20" s="1"/>
  <c r="AC134" i="20" s="1"/>
  <c r="AP134" i="20" s="1"/>
  <c r="X248" i="20"/>
  <c r="Z248" i="20" s="1"/>
  <c r="AB248" i="20" s="1"/>
  <c r="AO248" i="20" s="1"/>
  <c r="X467" i="20"/>
  <c r="Z467" i="20" s="1"/>
  <c r="AB467" i="20" s="1"/>
  <c r="AO467" i="20" s="1"/>
  <c r="X507" i="20"/>
  <c r="Z507" i="20" s="1"/>
  <c r="AB507" i="20" s="1"/>
  <c r="AO507" i="20" s="1"/>
  <c r="X159" i="20"/>
  <c r="Z159" i="20" s="1"/>
  <c r="AB159" i="20" s="1"/>
  <c r="AO159" i="20" s="1"/>
  <c r="X226" i="20"/>
  <c r="Z226" i="20" s="1"/>
  <c r="AB226" i="20" s="1"/>
  <c r="AO226" i="20" s="1"/>
  <c r="X493" i="20"/>
  <c r="Z493" i="20" s="1"/>
  <c r="AB493" i="20" s="1"/>
  <c r="AO493" i="20" s="1"/>
  <c r="X107" i="20"/>
  <c r="AA107" i="20" s="1"/>
  <c r="AC107" i="20" s="1"/>
  <c r="AP107" i="20" s="1"/>
  <c r="X434" i="20"/>
  <c r="Z434" i="20" s="1"/>
  <c r="AB434" i="20" s="1"/>
  <c r="AO434" i="20" s="1"/>
  <c r="X494" i="20"/>
  <c r="Z494" i="20" s="1"/>
  <c r="AB494" i="20" s="1"/>
  <c r="AO494" i="20" s="1"/>
  <c r="X361" i="20"/>
  <c r="Z361" i="20" s="1"/>
  <c r="AB361" i="20" s="1"/>
  <c r="AO361" i="20" s="1"/>
  <c r="X428" i="20"/>
  <c r="AA428" i="20" s="1"/>
  <c r="AC428" i="20" s="1"/>
  <c r="AP428" i="20" s="1"/>
  <c r="X88" i="20"/>
  <c r="Z88" i="20" s="1"/>
  <c r="AB88" i="20" s="1"/>
  <c r="AO88" i="20" s="1"/>
  <c r="X368" i="20"/>
  <c r="Z368" i="20" s="1"/>
  <c r="AB368" i="20" s="1"/>
  <c r="AO368" i="20" s="1"/>
  <c r="X407" i="20"/>
  <c r="AA407" i="20" s="1"/>
  <c r="AC407" i="20" s="1"/>
  <c r="AP407" i="20" s="1"/>
  <c r="X262" i="20"/>
  <c r="Z262" i="20" s="1"/>
  <c r="AB262" i="20" s="1"/>
  <c r="AO262" i="20" s="1"/>
  <c r="X193" i="20"/>
  <c r="Z193" i="20" s="1"/>
  <c r="AB193" i="20" s="1"/>
  <c r="AO193" i="20" s="1"/>
  <c r="X119" i="20"/>
  <c r="AA119" i="20" s="1"/>
  <c r="AC119" i="20" s="1"/>
  <c r="AP119" i="20" s="1"/>
  <c r="X188" i="20"/>
  <c r="Z188" i="20" s="1"/>
  <c r="AB188" i="20" s="1"/>
  <c r="AO188" i="20" s="1"/>
  <c r="X210" i="20"/>
  <c r="AA210" i="20" s="1"/>
  <c r="AC210" i="20" s="1"/>
  <c r="AP210" i="20" s="1"/>
  <c r="X447" i="20"/>
  <c r="Z447" i="20" s="1"/>
  <c r="AB447" i="20" s="1"/>
  <c r="AO447" i="20" s="1"/>
  <c r="X156" i="20"/>
  <c r="AA156" i="20" s="1"/>
  <c r="AC156" i="20" s="1"/>
  <c r="AP156" i="20" s="1"/>
  <c r="X169" i="20"/>
  <c r="AA169" i="20" s="1"/>
  <c r="AC169" i="20" s="1"/>
  <c r="AP169" i="20" s="1"/>
  <c r="X212" i="20"/>
  <c r="Z212" i="20" s="1"/>
  <c r="AB212" i="20" s="1"/>
  <c r="AO212" i="20" s="1"/>
  <c r="X174" i="20"/>
  <c r="Z174" i="20" s="1"/>
  <c r="AB174" i="20" s="1"/>
  <c r="AO174" i="20" s="1"/>
  <c r="X474" i="20"/>
  <c r="Z474" i="20" s="1"/>
  <c r="AB474" i="20" s="1"/>
  <c r="AO474" i="20" s="1"/>
  <c r="X289" i="20"/>
  <c r="Z289" i="20" s="1"/>
  <c r="AB289" i="20" s="1"/>
  <c r="AO289" i="20" s="1"/>
  <c r="X384" i="20"/>
  <c r="AA384" i="20" s="1"/>
  <c r="AC384" i="20" s="1"/>
  <c r="AP384" i="20" s="1"/>
  <c r="X422" i="20"/>
  <c r="AA422" i="20" s="1"/>
  <c r="AC422" i="20" s="1"/>
  <c r="AP422" i="20" s="1"/>
  <c r="X424" i="20"/>
  <c r="Z424" i="20" s="1"/>
  <c r="AB424" i="20" s="1"/>
  <c r="AO424" i="20" s="1"/>
  <c r="X228" i="20"/>
  <c r="Z228" i="20" s="1"/>
  <c r="AB228" i="20" s="1"/>
  <c r="AO228" i="20" s="1"/>
  <c r="X292" i="20"/>
  <c r="AA292" i="20" s="1"/>
  <c r="AC292" i="20" s="1"/>
  <c r="AP292" i="20" s="1"/>
  <c r="X284" i="20"/>
  <c r="Z284" i="20" s="1"/>
  <c r="AB284" i="20" s="1"/>
  <c r="AO284" i="20" s="1"/>
  <c r="X109" i="20"/>
  <c r="AA109" i="20" s="1"/>
  <c r="AC109" i="20" s="1"/>
  <c r="AP109" i="20" s="1"/>
  <c r="X356" i="20"/>
  <c r="AA356" i="20" s="1"/>
  <c r="AC356" i="20" s="1"/>
  <c r="AP356" i="20" s="1"/>
  <c r="X243" i="20"/>
  <c r="Z243" i="20" s="1"/>
  <c r="AB243" i="20" s="1"/>
  <c r="AO243" i="20" s="1"/>
  <c r="X162" i="20"/>
  <c r="Z162" i="20" s="1"/>
  <c r="AB162" i="20" s="1"/>
  <c r="AO162" i="20" s="1"/>
  <c r="X102" i="20"/>
  <c r="Z102" i="20" s="1"/>
  <c r="AB102" i="20" s="1"/>
  <c r="AO102" i="20" s="1"/>
  <c r="X160" i="20"/>
  <c r="Z160" i="20" s="1"/>
  <c r="AB160" i="20" s="1"/>
  <c r="AO160" i="20" s="1"/>
  <c r="X442" i="20"/>
  <c r="AA442" i="20" s="1"/>
  <c r="AC442" i="20" s="1"/>
  <c r="AP442" i="20" s="1"/>
  <c r="X479" i="20"/>
  <c r="AA479" i="20" s="1"/>
  <c r="AC479" i="20" s="1"/>
  <c r="AP479" i="20" s="1"/>
  <c r="X207" i="20"/>
  <c r="AA207" i="20" s="1"/>
  <c r="AC207" i="20" s="1"/>
  <c r="AP207" i="20" s="1"/>
  <c r="X150" i="20"/>
  <c r="Z150" i="20" s="1"/>
  <c r="AB150" i="20" s="1"/>
  <c r="AO150" i="20" s="1"/>
  <c r="X455" i="20"/>
  <c r="Z455" i="20" s="1"/>
  <c r="AB455" i="20" s="1"/>
  <c r="AO455" i="20" s="1"/>
  <c r="X462" i="20"/>
  <c r="Z462" i="20" s="1"/>
  <c r="AB462" i="20" s="1"/>
  <c r="AO462" i="20" s="1"/>
  <c r="X358" i="20"/>
  <c r="AA358" i="20" s="1"/>
  <c r="AC358" i="20" s="1"/>
  <c r="AP358" i="20" s="1"/>
  <c r="X197" i="20"/>
  <c r="Z197" i="20" s="1"/>
  <c r="AB197" i="20" s="1"/>
  <c r="AO197" i="20" s="1"/>
  <c r="X299" i="20"/>
  <c r="Z299" i="20" s="1"/>
  <c r="AB299" i="20" s="1"/>
  <c r="AO299" i="20" s="1"/>
  <c r="X267" i="20"/>
  <c r="Z267" i="20" s="1"/>
  <c r="AB267" i="20" s="1"/>
  <c r="AO267" i="20" s="1"/>
  <c r="X272" i="20"/>
  <c r="Z272" i="20" s="1"/>
  <c r="AB272" i="20" s="1"/>
  <c r="AO272" i="20" s="1"/>
  <c r="X357" i="20"/>
  <c r="Z357" i="20" s="1"/>
  <c r="AB357" i="20" s="1"/>
  <c r="AO357" i="20" s="1"/>
  <c r="X343" i="20"/>
  <c r="AA343" i="20" s="1"/>
  <c r="AC343" i="20" s="1"/>
  <c r="AP343" i="20" s="1"/>
  <c r="X96" i="20"/>
  <c r="Z96" i="20" s="1"/>
  <c r="AB96" i="20" s="1"/>
  <c r="AO96" i="20" s="1"/>
  <c r="X437" i="20"/>
  <c r="AA437" i="20" s="1"/>
  <c r="AC437" i="20" s="1"/>
  <c r="AP437" i="20" s="1"/>
  <c r="X294" i="20"/>
  <c r="Z294" i="20" s="1"/>
  <c r="AB294" i="20" s="1"/>
  <c r="AO294" i="20" s="1"/>
  <c r="X152" i="20"/>
  <c r="Z152" i="20" s="1"/>
  <c r="AB152" i="20" s="1"/>
  <c r="AO152" i="20" s="1"/>
  <c r="X450" i="20"/>
  <c r="AA450" i="20" s="1"/>
  <c r="AC450" i="20" s="1"/>
  <c r="AP450" i="20" s="1"/>
  <c r="X378" i="20"/>
  <c r="AA378" i="20" s="1"/>
  <c r="AC378" i="20" s="1"/>
  <c r="AP378" i="20" s="1"/>
  <c r="X526" i="20"/>
  <c r="Z526" i="20" s="1"/>
  <c r="AB526" i="20" s="1"/>
  <c r="AO526" i="20" s="1"/>
  <c r="X457" i="20"/>
  <c r="AA457" i="20" s="1"/>
  <c r="AC457" i="20" s="1"/>
  <c r="AP457" i="20" s="1"/>
  <c r="X360" i="20"/>
  <c r="Z360" i="20" s="1"/>
  <c r="AB360" i="20" s="1"/>
  <c r="AO360" i="20" s="1"/>
  <c r="X297" i="20"/>
  <c r="AA297" i="20" s="1"/>
  <c r="AC297" i="20" s="1"/>
  <c r="AP297" i="20" s="1"/>
  <c r="X463" i="20"/>
  <c r="AA463" i="20" s="1"/>
  <c r="AC463" i="20" s="1"/>
  <c r="AP463" i="20" s="1"/>
  <c r="X318" i="20"/>
  <c r="Z318" i="20" s="1"/>
  <c r="AB318" i="20" s="1"/>
  <c r="AO318" i="20" s="1"/>
  <c r="X399" i="20"/>
  <c r="AA399" i="20" s="1"/>
  <c r="AC399" i="20" s="1"/>
  <c r="AP399" i="20" s="1"/>
  <c r="X250" i="20"/>
  <c r="AA250" i="20" s="1"/>
  <c r="AC250" i="20" s="1"/>
  <c r="AP250" i="20" s="1"/>
  <c r="X264" i="20"/>
  <c r="Z264" i="20" s="1"/>
  <c r="AB264" i="20" s="1"/>
  <c r="AO264" i="20" s="1"/>
  <c r="X281" i="20"/>
  <c r="Z281" i="20" s="1"/>
  <c r="AB281" i="20" s="1"/>
  <c r="AO281" i="20" s="1"/>
  <c r="X143" i="20"/>
  <c r="Z143" i="20" s="1"/>
  <c r="AB143" i="20" s="1"/>
  <c r="AO143" i="20" s="1"/>
  <c r="X199" i="20"/>
  <c r="AA199" i="20" s="1"/>
  <c r="AC199" i="20" s="1"/>
  <c r="AP199" i="20" s="1"/>
  <c r="X285" i="20"/>
  <c r="Z285" i="20" s="1"/>
  <c r="AB285" i="20" s="1"/>
  <c r="AO285" i="20" s="1"/>
  <c r="X451" i="20"/>
  <c r="Z451" i="20" s="1"/>
  <c r="AB451" i="20" s="1"/>
  <c r="AO451" i="20" s="1"/>
  <c r="X101" i="20"/>
  <c r="AA101" i="20" s="1"/>
  <c r="AC101" i="20" s="1"/>
  <c r="AP101" i="20" s="1"/>
  <c r="X189" i="20"/>
  <c r="Z189" i="20" s="1"/>
  <c r="AB189" i="20" s="1"/>
  <c r="AO189" i="20" s="1"/>
  <c r="X141" i="20"/>
  <c r="Z141" i="20" s="1"/>
  <c r="AB141" i="20" s="1"/>
  <c r="AO141" i="20" s="1"/>
  <c r="X556" i="20"/>
  <c r="AA556" i="20" s="1"/>
  <c r="AC556" i="20" s="1"/>
  <c r="AP556" i="20" s="1"/>
  <c r="X504" i="20"/>
  <c r="AA504" i="20" s="1"/>
  <c r="AC504" i="20" s="1"/>
  <c r="AP504" i="20" s="1"/>
  <c r="X309" i="20"/>
  <c r="Z309" i="20" s="1"/>
  <c r="AB309" i="20" s="1"/>
  <c r="AO309" i="20" s="1"/>
  <c r="X374" i="20"/>
  <c r="Z374" i="20" s="1"/>
  <c r="AB374" i="20" s="1"/>
  <c r="AO374" i="20" s="1"/>
  <c r="X473" i="20"/>
  <c r="Z473" i="20" s="1"/>
  <c r="AB473" i="20" s="1"/>
  <c r="AO473" i="20" s="1"/>
  <c r="X234" i="20"/>
  <c r="Z234" i="20" s="1"/>
  <c r="AB234" i="20" s="1"/>
  <c r="AO234" i="20" s="1"/>
  <c r="X381" i="20"/>
  <c r="Z381" i="20" s="1"/>
  <c r="AB381" i="20" s="1"/>
  <c r="AO381" i="20" s="1"/>
  <c r="X214" i="20"/>
  <c r="Z214" i="20" s="1"/>
  <c r="AB214" i="20" s="1"/>
  <c r="AO214" i="20" s="1"/>
  <c r="X187" i="20"/>
  <c r="AA187" i="20" s="1"/>
  <c r="AC187" i="20" s="1"/>
  <c r="AP187" i="20" s="1"/>
  <c r="X408" i="20"/>
  <c r="AA408" i="20" s="1"/>
  <c r="AC408" i="20" s="1"/>
  <c r="AP408" i="20" s="1"/>
  <c r="X232" i="20"/>
  <c r="AA232" i="20" s="1"/>
  <c r="AC232" i="20" s="1"/>
  <c r="AP232" i="20" s="1"/>
  <c r="X320" i="20"/>
  <c r="Z320" i="20" s="1"/>
  <c r="AB320" i="20" s="1"/>
  <c r="AO320" i="20" s="1"/>
  <c r="X167" i="20"/>
  <c r="Z167" i="20" s="1"/>
  <c r="AB167" i="20" s="1"/>
  <c r="AO167" i="20" s="1"/>
  <c r="X275" i="20"/>
  <c r="AA275" i="20" s="1"/>
  <c r="AC275" i="20" s="1"/>
  <c r="AP275" i="20" s="1"/>
  <c r="X148" i="20"/>
  <c r="Z148" i="20" s="1"/>
  <c r="AB148" i="20" s="1"/>
  <c r="AO148" i="20" s="1"/>
  <c r="X276" i="20"/>
  <c r="AA276" i="20" s="1"/>
  <c r="AC276" i="20" s="1"/>
  <c r="AP276" i="20" s="1"/>
  <c r="X282" i="20"/>
  <c r="Z282" i="20" s="1"/>
  <c r="AB282" i="20" s="1"/>
  <c r="AO282" i="20" s="1"/>
  <c r="X478" i="20"/>
  <c r="AA478" i="20" s="1"/>
  <c r="AC478" i="20" s="1"/>
  <c r="AP478" i="20" s="1"/>
  <c r="X247" i="20"/>
  <c r="Z247" i="20" s="1"/>
  <c r="AB247" i="20" s="1"/>
  <c r="AO247" i="20" s="1"/>
  <c r="X566" i="20"/>
  <c r="Z566" i="20" s="1"/>
  <c r="AB566" i="20" s="1"/>
  <c r="AO566" i="20" s="1"/>
  <c r="X471" i="20"/>
  <c r="AA471" i="20" s="1"/>
  <c r="AC471" i="20" s="1"/>
  <c r="AP471" i="20" s="1"/>
  <c r="X454" i="20"/>
  <c r="Z454" i="20" s="1"/>
  <c r="AB454" i="20" s="1"/>
  <c r="AO454" i="20" s="1"/>
  <c r="X97" i="20"/>
  <c r="Z97" i="20" s="1"/>
  <c r="AB97" i="20" s="1"/>
  <c r="AO97" i="20" s="1"/>
  <c r="X330" i="20"/>
  <c r="Z330" i="20" s="1"/>
  <c r="AB330" i="20" s="1"/>
  <c r="AO330" i="20" s="1"/>
  <c r="X339" i="20"/>
  <c r="Z339" i="20" s="1"/>
  <c r="AB339" i="20" s="1"/>
  <c r="AO339" i="20" s="1"/>
  <c r="X231" i="20"/>
  <c r="AA231" i="20" s="1"/>
  <c r="AC231" i="20" s="1"/>
  <c r="AP231" i="20" s="1"/>
  <c r="X129" i="20"/>
  <c r="Z129" i="20" s="1"/>
  <c r="AB129" i="20" s="1"/>
  <c r="AO129" i="20" s="1"/>
  <c r="X406" i="20"/>
  <c r="Z406" i="20" s="1"/>
  <c r="AB406" i="20" s="1"/>
  <c r="AO406" i="20" s="1"/>
  <c r="X305" i="20"/>
  <c r="Z305" i="20" s="1"/>
  <c r="AB305" i="20" s="1"/>
  <c r="AO305" i="20" s="1"/>
  <c r="X239" i="20"/>
  <c r="AA239" i="20" s="1"/>
  <c r="AC239" i="20" s="1"/>
  <c r="AP239" i="20" s="1"/>
  <c r="X240" i="20"/>
  <c r="Z240" i="20" s="1"/>
  <c r="AB240" i="20" s="1"/>
  <c r="AO240" i="20" s="1"/>
  <c r="X230" i="20"/>
  <c r="AA230" i="20" s="1"/>
  <c r="AC230" i="20" s="1"/>
  <c r="AP230" i="20" s="1"/>
  <c r="X139" i="20"/>
  <c r="Z139" i="20" s="1"/>
  <c r="AB139" i="20" s="1"/>
  <c r="AO139" i="20" s="1"/>
  <c r="X344" i="20"/>
  <c r="Z344" i="20" s="1"/>
  <c r="AB344" i="20" s="1"/>
  <c r="AO344" i="20" s="1"/>
  <c r="X423" i="20"/>
  <c r="Z423" i="20" s="1"/>
  <c r="AB423" i="20" s="1"/>
  <c r="AO423" i="20" s="1"/>
  <c r="X157" i="20"/>
  <c r="AA157" i="20" s="1"/>
  <c r="AC157" i="20" s="1"/>
  <c r="AP157" i="20" s="1"/>
  <c r="X123" i="20"/>
  <c r="Z123" i="20" s="1"/>
  <c r="AB123" i="20" s="1"/>
  <c r="AO123" i="20" s="1"/>
  <c r="AA184" i="20"/>
  <c r="AC184" i="20" s="1"/>
  <c r="AP184" i="20" s="1"/>
  <c r="AA543" i="20"/>
  <c r="AC543" i="20" s="1"/>
  <c r="AP543" i="20" s="1"/>
  <c r="AA401" i="20"/>
  <c r="AC401" i="20" s="1"/>
  <c r="AP401" i="20" s="1"/>
  <c r="Z401" i="20"/>
  <c r="AB401" i="20" s="1"/>
  <c r="AO401" i="20" s="1"/>
  <c r="AN70" i="20"/>
  <c r="AN78" i="20"/>
  <c r="AN75" i="20"/>
  <c r="AL78" i="20"/>
  <c r="AN58" i="20"/>
  <c r="AN17" i="20"/>
  <c r="S18" i="67"/>
  <c r="AN6" i="50"/>
  <c r="AP6" i="50" s="1"/>
  <c r="A16" i="50"/>
  <c r="F18" i="67" s="1"/>
  <c r="AL5" i="19"/>
  <c r="AN33" i="66"/>
  <c r="AN24" i="66"/>
  <c r="AN42" i="65"/>
  <c r="K23" i="67"/>
  <c r="T26" i="67"/>
  <c r="M26" i="2" s="1"/>
  <c r="AN6" i="70"/>
  <c r="AJ6" i="16"/>
  <c r="AN11" i="12"/>
  <c r="AN11" i="58"/>
  <c r="AN21" i="58"/>
  <c r="AN17" i="58"/>
  <c r="AN13" i="58"/>
  <c r="AN19" i="58"/>
  <c r="AL39" i="31"/>
  <c r="AL29" i="31"/>
  <c r="X139" i="31"/>
  <c r="AA139" i="31" s="1"/>
  <c r="AC139" i="31" s="1"/>
  <c r="AP139" i="31" s="1"/>
  <c r="X112" i="31"/>
  <c r="AA112" i="31" s="1"/>
  <c r="AC112" i="31" s="1"/>
  <c r="AP112" i="31" s="1"/>
  <c r="X70" i="31"/>
  <c r="Z70" i="31" s="1"/>
  <c r="AB70" i="31" s="1"/>
  <c r="AO70" i="31" s="1"/>
  <c r="X151" i="31"/>
  <c r="AA151" i="31" s="1"/>
  <c r="AC151" i="31" s="1"/>
  <c r="AP151" i="31" s="1"/>
  <c r="X137" i="31"/>
  <c r="Z137" i="31" s="1"/>
  <c r="AB137" i="31" s="1"/>
  <c r="AO137" i="31" s="1"/>
  <c r="X149" i="31"/>
  <c r="Z149" i="31" s="1"/>
  <c r="AB149" i="31" s="1"/>
  <c r="AO149" i="31" s="1"/>
  <c r="X55" i="31"/>
  <c r="Z55" i="31" s="1"/>
  <c r="AB55" i="31" s="1"/>
  <c r="AO55" i="31" s="1"/>
  <c r="X73" i="31"/>
  <c r="AA73" i="31" s="1"/>
  <c r="AC73" i="31" s="1"/>
  <c r="AP73" i="31" s="1"/>
  <c r="X87" i="31"/>
  <c r="Z87" i="31" s="1"/>
  <c r="AB87" i="31" s="1"/>
  <c r="AO87" i="31" s="1"/>
  <c r="X116" i="31"/>
  <c r="AA116" i="31" s="1"/>
  <c r="AC116" i="31" s="1"/>
  <c r="AP116" i="31" s="1"/>
  <c r="X143" i="31"/>
  <c r="Z143" i="31" s="1"/>
  <c r="AB143" i="31" s="1"/>
  <c r="AO143" i="31" s="1"/>
  <c r="X155" i="31"/>
  <c r="Z155" i="31" s="1"/>
  <c r="AB155" i="31" s="1"/>
  <c r="AO155" i="31" s="1"/>
  <c r="X115" i="31"/>
  <c r="Z115" i="31" s="1"/>
  <c r="AB115" i="31" s="1"/>
  <c r="AO115" i="31" s="1"/>
  <c r="X66" i="31"/>
  <c r="Z66" i="31" s="1"/>
  <c r="AB66" i="31" s="1"/>
  <c r="AO66" i="31" s="1"/>
  <c r="X59" i="31"/>
  <c r="Z59" i="31" s="1"/>
  <c r="AB59" i="31" s="1"/>
  <c r="AO59" i="31" s="1"/>
  <c r="X156" i="31"/>
  <c r="AA156" i="31" s="1"/>
  <c r="AC156" i="31" s="1"/>
  <c r="AP156" i="31" s="1"/>
  <c r="X110" i="31"/>
  <c r="Z110" i="31" s="1"/>
  <c r="AB110" i="31" s="1"/>
  <c r="AO110" i="31" s="1"/>
  <c r="X56" i="31"/>
  <c r="Z56" i="31" s="1"/>
  <c r="AB56" i="31" s="1"/>
  <c r="AO56" i="31" s="1"/>
  <c r="X124" i="31"/>
  <c r="Z124" i="31" s="1"/>
  <c r="AB124" i="31" s="1"/>
  <c r="AO124" i="31" s="1"/>
  <c r="X90" i="31"/>
  <c r="AA90" i="31" s="1"/>
  <c r="AC90" i="31" s="1"/>
  <c r="AP90" i="31" s="1"/>
  <c r="X132" i="31"/>
  <c r="Z132" i="31" s="1"/>
  <c r="AB132" i="31" s="1"/>
  <c r="AO132" i="31" s="1"/>
  <c r="X122" i="31"/>
  <c r="Z122" i="31" s="1"/>
  <c r="AB122" i="31" s="1"/>
  <c r="AO122" i="31" s="1"/>
  <c r="X118" i="31"/>
  <c r="Z118" i="31" s="1"/>
  <c r="AB118" i="31" s="1"/>
  <c r="AO118" i="31" s="1"/>
  <c r="X97" i="31"/>
  <c r="Z97" i="31" s="1"/>
  <c r="AB97" i="31" s="1"/>
  <c r="AO97" i="31" s="1"/>
  <c r="X62" i="31"/>
  <c r="Z62" i="31" s="1"/>
  <c r="AB62" i="31" s="1"/>
  <c r="AO62" i="31" s="1"/>
  <c r="X104" i="31"/>
  <c r="Z104" i="31" s="1"/>
  <c r="AB104" i="31" s="1"/>
  <c r="AO104" i="31" s="1"/>
  <c r="X125" i="31"/>
  <c r="AA125" i="31" s="1"/>
  <c r="AC125" i="31" s="1"/>
  <c r="AP125" i="31" s="1"/>
  <c r="X61" i="31"/>
  <c r="AA61" i="31" s="1"/>
  <c r="AC61" i="31" s="1"/>
  <c r="AP61" i="31" s="1"/>
  <c r="X72" i="31"/>
  <c r="Z72" i="31" s="1"/>
  <c r="AB72" i="31" s="1"/>
  <c r="AO72" i="31" s="1"/>
  <c r="X121" i="31"/>
  <c r="Z121" i="31" s="1"/>
  <c r="AB121" i="31" s="1"/>
  <c r="AO121" i="31" s="1"/>
  <c r="X146" i="31"/>
  <c r="Z146" i="31" s="1"/>
  <c r="AB146" i="31" s="1"/>
  <c r="AO146" i="31" s="1"/>
  <c r="X57" i="31"/>
  <c r="Z57" i="31" s="1"/>
  <c r="AB57" i="31" s="1"/>
  <c r="AO57" i="31" s="1"/>
  <c r="X142" i="31"/>
  <c r="Z142" i="31" s="1"/>
  <c r="AB142" i="31" s="1"/>
  <c r="AO142" i="31" s="1"/>
  <c r="X74" i="31"/>
  <c r="AA74" i="31" s="1"/>
  <c r="AC74" i="31" s="1"/>
  <c r="AP74" i="31" s="1"/>
  <c r="X76" i="31"/>
  <c r="Z76" i="31" s="1"/>
  <c r="AB76" i="31" s="1"/>
  <c r="AO76" i="31" s="1"/>
  <c r="X101" i="31"/>
  <c r="AA101" i="31" s="1"/>
  <c r="AC101" i="31" s="1"/>
  <c r="AP101" i="31" s="1"/>
  <c r="X138" i="31"/>
  <c r="AA138" i="31" s="1"/>
  <c r="AC138" i="31" s="1"/>
  <c r="AP138" i="31" s="1"/>
  <c r="X152" i="31"/>
  <c r="Z152" i="31" s="1"/>
  <c r="AB152" i="31" s="1"/>
  <c r="AO152" i="31" s="1"/>
  <c r="X99" i="31"/>
  <c r="Z99" i="31" s="1"/>
  <c r="AB99" i="31" s="1"/>
  <c r="AO99" i="31" s="1"/>
  <c r="X147" i="31"/>
  <c r="Z147" i="31" s="1"/>
  <c r="AB147" i="31" s="1"/>
  <c r="AO147" i="31" s="1"/>
  <c r="X82" i="31"/>
  <c r="Z82" i="31" s="1"/>
  <c r="AB82" i="31" s="1"/>
  <c r="AO82" i="31" s="1"/>
  <c r="X148" i="31"/>
  <c r="Z148" i="31" s="1"/>
  <c r="AB148" i="31" s="1"/>
  <c r="AO148" i="31" s="1"/>
  <c r="X89" i="31"/>
  <c r="AA89" i="31" s="1"/>
  <c r="AC89" i="31" s="1"/>
  <c r="AP89" i="31" s="1"/>
  <c r="X67" i="31"/>
  <c r="Z67" i="31" s="1"/>
  <c r="AB67" i="31" s="1"/>
  <c r="AO67" i="31" s="1"/>
  <c r="X102" i="31"/>
  <c r="AA102" i="31" s="1"/>
  <c r="AC102" i="31" s="1"/>
  <c r="AP102" i="31" s="1"/>
  <c r="X58" i="31"/>
  <c r="Z58" i="31" s="1"/>
  <c r="AB58" i="31" s="1"/>
  <c r="AO58" i="31" s="1"/>
  <c r="X103" i="31"/>
  <c r="AA103" i="31" s="1"/>
  <c r="AC103" i="31" s="1"/>
  <c r="AP103" i="31" s="1"/>
  <c r="X123" i="31"/>
  <c r="Z123" i="31" s="1"/>
  <c r="AB123" i="31" s="1"/>
  <c r="AO123" i="31" s="1"/>
  <c r="X119" i="31"/>
  <c r="AA119" i="31" s="1"/>
  <c r="AC119" i="31" s="1"/>
  <c r="AP119" i="31" s="1"/>
  <c r="X54" i="31"/>
  <c r="Z54" i="31" s="1"/>
  <c r="AB54" i="31" s="1"/>
  <c r="AO54" i="31" s="1"/>
  <c r="X95" i="31"/>
  <c r="Z95" i="31" s="1"/>
  <c r="AB95" i="31" s="1"/>
  <c r="AO95" i="31" s="1"/>
  <c r="X150" i="31"/>
  <c r="Z150" i="31" s="1"/>
  <c r="AB150" i="31" s="1"/>
  <c r="AO150" i="31" s="1"/>
  <c r="X117" i="31"/>
  <c r="AA117" i="31" s="1"/>
  <c r="AC117" i="31" s="1"/>
  <c r="AP117" i="31" s="1"/>
  <c r="X85" i="31"/>
  <c r="Z85" i="31" s="1"/>
  <c r="AB85" i="31" s="1"/>
  <c r="AO85" i="31" s="1"/>
  <c r="X71" i="31"/>
  <c r="Z71" i="31" s="1"/>
  <c r="AB71" i="31" s="1"/>
  <c r="AO71" i="31" s="1"/>
  <c r="X79" i="31"/>
  <c r="AA79" i="31" s="1"/>
  <c r="AC79" i="31" s="1"/>
  <c r="AP79" i="31" s="1"/>
  <c r="X106" i="31"/>
  <c r="Z106" i="31" s="1"/>
  <c r="AB106" i="31" s="1"/>
  <c r="AO106" i="31" s="1"/>
  <c r="X140" i="31"/>
  <c r="Z140" i="31" s="1"/>
  <c r="AB140" i="31" s="1"/>
  <c r="AO140" i="31" s="1"/>
  <c r="X130" i="31"/>
  <c r="Z130" i="31" s="1"/>
  <c r="AB130" i="31" s="1"/>
  <c r="AO130" i="31" s="1"/>
  <c r="X65" i="31"/>
  <c r="Z65" i="31" s="1"/>
  <c r="AB65" i="31" s="1"/>
  <c r="AO65" i="31" s="1"/>
  <c r="X91" i="31"/>
  <c r="Z91" i="31" s="1"/>
  <c r="AB91" i="31" s="1"/>
  <c r="AO91" i="31" s="1"/>
  <c r="X145" i="31"/>
  <c r="AA145" i="31" s="1"/>
  <c r="AC145" i="31" s="1"/>
  <c r="AP145" i="31" s="1"/>
  <c r="X135" i="31"/>
  <c r="Z135" i="31" s="1"/>
  <c r="AB135" i="31" s="1"/>
  <c r="AO135" i="31" s="1"/>
  <c r="X92" i="31"/>
  <c r="Z92" i="31" s="1"/>
  <c r="AB92" i="31" s="1"/>
  <c r="AO92" i="31" s="1"/>
  <c r="X96" i="31"/>
  <c r="Z96" i="31" s="1"/>
  <c r="AB96" i="31" s="1"/>
  <c r="AO96" i="31" s="1"/>
  <c r="X107" i="31"/>
  <c r="AA107" i="31" s="1"/>
  <c r="AC107" i="31" s="1"/>
  <c r="AP107" i="31" s="1"/>
  <c r="X128" i="31"/>
  <c r="AA128" i="31" s="1"/>
  <c r="AC128" i="31" s="1"/>
  <c r="AP128" i="31" s="1"/>
  <c r="X63" i="31"/>
  <c r="Z63" i="31" s="1"/>
  <c r="AB63" i="31" s="1"/>
  <c r="AO63" i="31" s="1"/>
  <c r="X60" i="31"/>
  <c r="AA60" i="31" s="1"/>
  <c r="AC60" i="31" s="1"/>
  <c r="AP60" i="31" s="1"/>
  <c r="X134" i="31"/>
  <c r="Z134" i="31" s="1"/>
  <c r="AB134" i="31" s="1"/>
  <c r="AO134" i="31" s="1"/>
  <c r="X141" i="31"/>
  <c r="AA141" i="31" s="1"/>
  <c r="AC141" i="31" s="1"/>
  <c r="AP141" i="31" s="1"/>
  <c r="X93" i="31"/>
  <c r="Z93" i="31" s="1"/>
  <c r="AB93" i="31" s="1"/>
  <c r="AO93" i="31" s="1"/>
  <c r="X86" i="31"/>
  <c r="AA86" i="31" s="1"/>
  <c r="AC86" i="31" s="1"/>
  <c r="AP86" i="31" s="1"/>
  <c r="X120" i="31"/>
  <c r="AA120" i="31" s="1"/>
  <c r="AC120" i="31" s="1"/>
  <c r="AP120" i="31" s="1"/>
  <c r="X88" i="31"/>
  <c r="AA88" i="31" s="1"/>
  <c r="AC88" i="31" s="1"/>
  <c r="AP88" i="31" s="1"/>
  <c r="X136" i="31"/>
  <c r="Z136" i="31" s="1"/>
  <c r="AB136" i="31" s="1"/>
  <c r="AO136" i="31" s="1"/>
  <c r="X75" i="31"/>
  <c r="AA75" i="31" s="1"/>
  <c r="AC75" i="31" s="1"/>
  <c r="AP75" i="31" s="1"/>
  <c r="X108" i="31"/>
  <c r="Z108" i="31" s="1"/>
  <c r="AB108" i="31" s="1"/>
  <c r="AO108" i="31" s="1"/>
  <c r="X81" i="31"/>
  <c r="AA81" i="31" s="1"/>
  <c r="AC81" i="31" s="1"/>
  <c r="AP81" i="31" s="1"/>
  <c r="X127" i="31"/>
  <c r="Z127" i="31" s="1"/>
  <c r="AB127" i="31" s="1"/>
  <c r="AO127" i="31" s="1"/>
  <c r="X84" i="31"/>
  <c r="Z84" i="31" s="1"/>
  <c r="AB84" i="31" s="1"/>
  <c r="AO84" i="31" s="1"/>
  <c r="X158" i="31"/>
  <c r="AA158" i="31" s="1"/>
  <c r="AC158" i="31" s="1"/>
  <c r="AP158" i="31" s="1"/>
  <c r="X100" i="31"/>
  <c r="Z100" i="31" s="1"/>
  <c r="AB100" i="31" s="1"/>
  <c r="AO100" i="31" s="1"/>
  <c r="X68" i="31"/>
  <c r="AA68" i="31" s="1"/>
  <c r="AC68" i="31" s="1"/>
  <c r="AP68" i="31" s="1"/>
  <c r="X154" i="31"/>
  <c r="AA154" i="31" s="1"/>
  <c r="AC154" i="31" s="1"/>
  <c r="AP154" i="31" s="1"/>
  <c r="X133" i="31"/>
  <c r="Z133" i="31" s="1"/>
  <c r="AB133" i="31" s="1"/>
  <c r="AO133" i="31" s="1"/>
  <c r="X69" i="31"/>
  <c r="Z69" i="31" s="1"/>
  <c r="AB69" i="31" s="1"/>
  <c r="AO69" i="31" s="1"/>
  <c r="X109" i="31"/>
  <c r="Z109" i="31" s="1"/>
  <c r="AB109" i="31" s="1"/>
  <c r="AO109" i="31" s="1"/>
  <c r="X131" i="31"/>
  <c r="Z131" i="31" s="1"/>
  <c r="AB131" i="31" s="1"/>
  <c r="AO131" i="31" s="1"/>
  <c r="X157" i="31"/>
  <c r="Z157" i="31" s="1"/>
  <c r="AB157" i="31" s="1"/>
  <c r="AO157" i="31" s="1"/>
  <c r="X64" i="31"/>
  <c r="AA64" i="31" s="1"/>
  <c r="AC64" i="31" s="1"/>
  <c r="AP64" i="31" s="1"/>
  <c r="X126" i="31"/>
  <c r="AA126" i="31" s="1"/>
  <c r="AC126" i="31" s="1"/>
  <c r="AP126" i="31" s="1"/>
  <c r="X105" i="31"/>
  <c r="Z105" i="31" s="1"/>
  <c r="AB105" i="31" s="1"/>
  <c r="AO105" i="31" s="1"/>
  <c r="X94" i="31"/>
  <c r="AA94" i="31" s="1"/>
  <c r="AC94" i="31" s="1"/>
  <c r="AP94" i="31" s="1"/>
  <c r="X144" i="31"/>
  <c r="AA144" i="31" s="1"/>
  <c r="AC144" i="31" s="1"/>
  <c r="AP144" i="31" s="1"/>
  <c r="X83" i="31"/>
  <c r="Z83" i="31" s="1"/>
  <c r="AB83" i="31" s="1"/>
  <c r="AO83" i="31" s="1"/>
  <c r="X129" i="31"/>
  <c r="Z129" i="31" s="1"/>
  <c r="AB129" i="31" s="1"/>
  <c r="AO129" i="31" s="1"/>
  <c r="X153" i="31"/>
  <c r="Z153" i="31" s="1"/>
  <c r="AB153" i="31" s="1"/>
  <c r="AO153" i="31" s="1"/>
  <c r="X114" i="31"/>
  <c r="Z114" i="31" s="1"/>
  <c r="AB114" i="31" s="1"/>
  <c r="AO114" i="31" s="1"/>
  <c r="X80" i="31"/>
  <c r="Z80" i="31" s="1"/>
  <c r="AB80" i="31" s="1"/>
  <c r="AO80" i="31" s="1"/>
  <c r="X98" i="31"/>
  <c r="AA98" i="31" s="1"/>
  <c r="AC98" i="31" s="1"/>
  <c r="AP98" i="31" s="1"/>
  <c r="X77" i="31"/>
  <c r="Z77" i="31" s="1"/>
  <c r="AB77" i="31" s="1"/>
  <c r="AO77" i="31" s="1"/>
  <c r="X78" i="31"/>
  <c r="AA78" i="31" s="1"/>
  <c r="AC78" i="31" s="1"/>
  <c r="AP78" i="31" s="1"/>
  <c r="X111" i="31"/>
  <c r="Z111" i="31" s="1"/>
  <c r="AB111" i="31" s="1"/>
  <c r="AO111" i="31" s="1"/>
  <c r="X113" i="31"/>
  <c r="AA113" i="31" s="1"/>
  <c r="AC113" i="31" s="1"/>
  <c r="AP113" i="31" s="1"/>
  <c r="AN52" i="31"/>
  <c r="AN49" i="31"/>
  <c r="AN30" i="31"/>
  <c r="AN45" i="31"/>
  <c r="AN44" i="31"/>
  <c r="AN37" i="31"/>
  <c r="AJ50" i="31"/>
  <c r="AN51" i="31"/>
  <c r="AN14" i="31"/>
  <c r="X7" i="63"/>
  <c r="AA7" i="63" s="1"/>
  <c r="AC7" i="63" s="1"/>
  <c r="AP7" i="63" s="1"/>
  <c r="X12" i="71"/>
  <c r="AA12" i="71" s="1"/>
  <c r="AC12" i="71" s="1"/>
  <c r="AP12" i="71" s="1"/>
  <c r="AJ15" i="60"/>
  <c r="AN8" i="59"/>
  <c r="AJ13" i="59"/>
  <c r="AJ6" i="59"/>
  <c r="AN15" i="58"/>
  <c r="T25" i="67"/>
  <c r="M25" i="2" s="1"/>
  <c r="AN5" i="53"/>
  <c r="AN14" i="51"/>
  <c r="AJ11" i="51"/>
  <c r="T18" i="67"/>
  <c r="M18" i="2" s="1"/>
  <c r="AP7" i="50"/>
  <c r="AN5" i="50"/>
  <c r="AN13" i="46"/>
  <c r="AN10" i="46"/>
  <c r="AL14" i="44"/>
  <c r="AN10" i="44"/>
  <c r="AL10" i="44"/>
  <c r="Z14" i="43"/>
  <c r="AB14" i="43" s="1"/>
  <c r="AO14" i="43" s="1"/>
  <c r="H7" i="67"/>
  <c r="K8" i="2" s="1"/>
  <c r="K7" i="67"/>
  <c r="AN11" i="39"/>
  <c r="AJ12" i="39"/>
  <c r="AJ10" i="39"/>
  <c r="AN22" i="66"/>
  <c r="AJ30" i="66"/>
  <c r="AN8" i="66"/>
  <c r="AN30" i="66"/>
  <c r="X13" i="38"/>
  <c r="Z13" i="38" s="1"/>
  <c r="AB13" i="38" s="1"/>
  <c r="AO13" i="38" s="1"/>
  <c r="T49" i="68"/>
  <c r="E50" i="2" s="1"/>
  <c r="X22" i="34"/>
  <c r="AA22" i="34" s="1"/>
  <c r="AC22" i="34" s="1"/>
  <c r="AP22" i="34" s="1"/>
  <c r="AL8" i="33"/>
  <c r="AN5" i="33"/>
  <c r="AJ150" i="32"/>
  <c r="AL146" i="32"/>
  <c r="AN36" i="32"/>
  <c r="AJ103" i="32"/>
  <c r="AJ25" i="32"/>
  <c r="AN24" i="32"/>
  <c r="AJ22" i="32"/>
  <c r="AN88" i="32"/>
  <c r="AN99" i="32"/>
  <c r="AN18" i="32"/>
  <c r="AJ143" i="32"/>
  <c r="AN21" i="32"/>
  <c r="AJ97" i="32"/>
  <c r="AL125" i="32"/>
  <c r="AN139" i="32"/>
  <c r="AJ29" i="32"/>
  <c r="AJ162" i="32"/>
  <c r="AJ121" i="32"/>
  <c r="AL117" i="32"/>
  <c r="AJ91" i="32"/>
  <c r="AN133" i="32"/>
  <c r="AN159" i="32"/>
  <c r="AJ15" i="31"/>
  <c r="AN32" i="31"/>
  <c r="AN35" i="31"/>
  <c r="AJ42" i="31"/>
  <c r="AJ43" i="31"/>
  <c r="AJ38" i="31"/>
  <c r="AJ14" i="31"/>
  <c r="AN33" i="31"/>
  <c r="AN40" i="31"/>
  <c r="X12" i="30"/>
  <c r="AA12" i="30" s="1"/>
  <c r="AC12" i="30" s="1"/>
  <c r="AP12" i="30" s="1"/>
  <c r="AL21" i="30"/>
  <c r="AN20" i="30"/>
  <c r="AN7" i="30"/>
  <c r="AN30" i="28"/>
  <c r="AN28" i="28"/>
  <c r="AN27" i="28"/>
  <c r="AN25" i="28"/>
  <c r="AN19" i="28"/>
  <c r="AN16" i="28"/>
  <c r="X11" i="27"/>
  <c r="AA11" i="27" s="1"/>
  <c r="AC11" i="27" s="1"/>
  <c r="X12" i="25"/>
  <c r="AA12" i="25" s="1"/>
  <c r="AC12" i="25" s="1"/>
  <c r="AP12" i="25" s="1"/>
  <c r="AJ15" i="20"/>
  <c r="AL61" i="20"/>
  <c r="AN50" i="20"/>
  <c r="AL11" i="20"/>
  <c r="AN35" i="20"/>
  <c r="AN32" i="20"/>
  <c r="AN10" i="20"/>
  <c r="AL76" i="20"/>
  <c r="X10" i="20"/>
  <c r="Z10" i="20" s="1"/>
  <c r="AB10" i="20" s="1"/>
  <c r="AO10" i="20" s="1"/>
  <c r="X24" i="16"/>
  <c r="Z24" i="16" s="1"/>
  <c r="AB24" i="16" s="1"/>
  <c r="AO24" i="16" s="1"/>
  <c r="AN69" i="15"/>
  <c r="AN88" i="15"/>
  <c r="AJ77" i="15"/>
  <c r="X281" i="15"/>
  <c r="Z281" i="15" s="1"/>
  <c r="AB281" i="15" s="1"/>
  <c r="AO281" i="15" s="1"/>
  <c r="AN87" i="15"/>
  <c r="AN78" i="15"/>
  <c r="AN91" i="15"/>
  <c r="AN28" i="15"/>
  <c r="AN73" i="15"/>
  <c r="AN21" i="15"/>
  <c r="AN70" i="15"/>
  <c r="AN11" i="15"/>
  <c r="AN90" i="15"/>
  <c r="AN39" i="15"/>
  <c r="AN57" i="15"/>
  <c r="AJ9" i="13"/>
  <c r="AJ12" i="13"/>
  <c r="AN12" i="13"/>
  <c r="AL14" i="12"/>
  <c r="AN16" i="12"/>
  <c r="AL9" i="6"/>
  <c r="AJ11" i="5"/>
  <c r="AJ46" i="5"/>
  <c r="AN10" i="5"/>
  <c r="AL7" i="5"/>
  <c r="AN41" i="5"/>
  <c r="K7" i="68"/>
  <c r="AN36" i="5"/>
  <c r="AN37" i="65"/>
  <c r="T6" i="68"/>
  <c r="O61" i="67"/>
  <c r="X7" i="38"/>
  <c r="AA7" i="38" s="1"/>
  <c r="AC7" i="38" s="1"/>
  <c r="AP7" i="38" s="1"/>
  <c r="X24" i="30"/>
  <c r="Z24" i="30" s="1"/>
  <c r="AB24" i="30" s="1"/>
  <c r="AO24" i="30" s="1"/>
  <c r="I76" i="68"/>
  <c r="X22" i="63"/>
  <c r="Z22" i="63" s="1"/>
  <c r="AB22" i="63" s="1"/>
  <c r="AO22" i="63" s="1"/>
  <c r="A18" i="23"/>
  <c r="N32" i="68" s="1"/>
  <c r="D32" i="2" s="1"/>
  <c r="X18" i="23"/>
  <c r="AA18" i="23" s="1"/>
  <c r="AC18" i="23" s="1"/>
  <c r="X15" i="23"/>
  <c r="Z15" i="23" s="1"/>
  <c r="AB15" i="23" s="1"/>
  <c r="AO15" i="23" s="1"/>
  <c r="X27" i="23"/>
  <c r="AA27" i="23" s="1"/>
  <c r="AC27" i="23" s="1"/>
  <c r="AP27" i="23" s="1"/>
  <c r="X23" i="63"/>
  <c r="AA23" i="63" s="1"/>
  <c r="AC23" i="63" s="1"/>
  <c r="AP23" i="63" s="1"/>
  <c r="A18" i="63"/>
  <c r="X17" i="23"/>
  <c r="Z17" i="23" s="1"/>
  <c r="AB17" i="23" s="1"/>
  <c r="AO17" i="23" s="1"/>
  <c r="X22" i="23"/>
  <c r="AA22" i="23" s="1"/>
  <c r="AC22" i="23" s="1"/>
  <c r="AP22" i="23" s="1"/>
  <c r="X9" i="63"/>
  <c r="AA9" i="63" s="1"/>
  <c r="AC9" i="63" s="1"/>
  <c r="AP9" i="63" s="1"/>
  <c r="X21" i="63"/>
  <c r="AA21" i="63" s="1"/>
  <c r="AC21" i="63" s="1"/>
  <c r="AP21" i="63" s="1"/>
  <c r="X6" i="23"/>
  <c r="AA6" i="23" s="1"/>
  <c r="AC6" i="23" s="1"/>
  <c r="AP6" i="23" s="1"/>
  <c r="X6" i="63"/>
  <c r="Z6" i="63" s="1"/>
  <c r="AB6" i="63" s="1"/>
  <c r="AO6" i="63" s="1"/>
  <c r="X16" i="23"/>
  <c r="AA16" i="23" s="1"/>
  <c r="AC16" i="23" s="1"/>
  <c r="AP16" i="23" s="1"/>
  <c r="X11" i="63"/>
  <c r="AA11" i="63" s="1"/>
  <c r="AC11" i="63" s="1"/>
  <c r="AP11" i="63" s="1"/>
  <c r="X23" i="23"/>
  <c r="Z23" i="23" s="1"/>
  <c r="AB23" i="23" s="1"/>
  <c r="AO23" i="23" s="1"/>
  <c r="X17" i="63"/>
  <c r="Z17" i="63" s="1"/>
  <c r="AB17" i="63" s="1"/>
  <c r="AO17" i="63" s="1"/>
  <c r="X15" i="63"/>
  <c r="Z15" i="63" s="1"/>
  <c r="AB15" i="63" s="1"/>
  <c r="AO15" i="63" s="1"/>
  <c r="I40" i="67"/>
  <c r="N40" i="67" s="1"/>
  <c r="X24" i="63"/>
  <c r="AA24" i="63" s="1"/>
  <c r="AC24" i="63" s="1"/>
  <c r="AP24" i="63" s="1"/>
  <c r="X20" i="63"/>
  <c r="AA20" i="63" s="1"/>
  <c r="AC20" i="63" s="1"/>
  <c r="AP20" i="63" s="1"/>
  <c r="X24" i="23"/>
  <c r="AA24" i="23" s="1"/>
  <c r="AC24" i="23" s="1"/>
  <c r="I32" i="68"/>
  <c r="X5" i="23"/>
  <c r="AA5" i="23" s="1"/>
  <c r="AC5" i="23" s="1"/>
  <c r="X10" i="63"/>
  <c r="Z10" i="63" s="1"/>
  <c r="AB10" i="63" s="1"/>
  <c r="AO10" i="63" s="1"/>
  <c r="X5" i="63"/>
  <c r="AA5" i="63" s="1"/>
  <c r="AC5" i="63" s="1"/>
  <c r="X20" i="23"/>
  <c r="AA20" i="23" s="1"/>
  <c r="AC20" i="23" s="1"/>
  <c r="X12" i="63"/>
  <c r="AA12" i="63" s="1"/>
  <c r="AC12" i="63" s="1"/>
  <c r="AP12" i="63" s="1"/>
  <c r="X8" i="63"/>
  <c r="AA8" i="63" s="1"/>
  <c r="AC8" i="63" s="1"/>
  <c r="AP8" i="63" s="1"/>
  <c r="X26" i="23"/>
  <c r="AA26" i="23" s="1"/>
  <c r="AC26" i="23" s="1"/>
  <c r="AP26" i="23" s="1"/>
  <c r="X11" i="23"/>
  <c r="Z11" i="23" s="1"/>
  <c r="AB11" i="23" s="1"/>
  <c r="AO11" i="23" s="1"/>
  <c r="X13" i="23"/>
  <c r="Z13" i="23" s="1"/>
  <c r="AB13" i="23" s="1"/>
  <c r="AO13" i="23" s="1"/>
  <c r="X16" i="63"/>
  <c r="Z16" i="63" s="1"/>
  <c r="AB16" i="63" s="1"/>
  <c r="AO16" i="63" s="1"/>
  <c r="X13" i="63"/>
  <c r="AA13" i="63" s="1"/>
  <c r="AC13" i="63" s="1"/>
  <c r="AP13" i="63" s="1"/>
  <c r="X8" i="23"/>
  <c r="AA8" i="23" s="1"/>
  <c r="AC8" i="23" s="1"/>
  <c r="AP8" i="23" s="1"/>
  <c r="X19" i="23"/>
  <c r="AA19" i="23" s="1"/>
  <c r="AC19" i="23" s="1"/>
  <c r="X14" i="23"/>
  <c r="AA14" i="23" s="1"/>
  <c r="AC14" i="23" s="1"/>
  <c r="AP14" i="23" s="1"/>
  <c r="X18" i="63"/>
  <c r="Z18" i="63" s="1"/>
  <c r="AB18" i="63" s="1"/>
  <c r="AO18" i="63" s="1"/>
  <c r="X14" i="63"/>
  <c r="AA14" i="63" s="1"/>
  <c r="AC14" i="63" s="1"/>
  <c r="AP14" i="63" s="1"/>
  <c r="X7" i="23"/>
  <c r="AA7" i="23" s="1"/>
  <c r="AC7" i="23" s="1"/>
  <c r="AP7" i="23" s="1"/>
  <c r="X9" i="23"/>
  <c r="Z9" i="23" s="1"/>
  <c r="AB9" i="23" s="1"/>
  <c r="AO9" i="23" s="1"/>
  <c r="X19" i="63"/>
  <c r="AA19" i="63" s="1"/>
  <c r="AC19" i="63" s="1"/>
  <c r="AP19" i="63" s="1"/>
  <c r="AN10" i="51"/>
  <c r="AJ24" i="51"/>
  <c r="Z178" i="51"/>
  <c r="AB178" i="51" s="1"/>
  <c r="AO178" i="51" s="1"/>
  <c r="AA178" i="51"/>
  <c r="AC178" i="51" s="1"/>
  <c r="AP178" i="51" s="1"/>
  <c r="Z171" i="51"/>
  <c r="AB171" i="51" s="1"/>
  <c r="AO171" i="51" s="1"/>
  <c r="AA171" i="51"/>
  <c r="AC171" i="51" s="1"/>
  <c r="AP171" i="51" s="1"/>
  <c r="AA148" i="51"/>
  <c r="AC148" i="51" s="1"/>
  <c r="AP148" i="51" s="1"/>
  <c r="Z148" i="51"/>
  <c r="AB148" i="51" s="1"/>
  <c r="AO148" i="51" s="1"/>
  <c r="Z140" i="51"/>
  <c r="AB140" i="51" s="1"/>
  <c r="AO140" i="51" s="1"/>
  <c r="AA140" i="51"/>
  <c r="AC140" i="51" s="1"/>
  <c r="AP140" i="51" s="1"/>
  <c r="Z131" i="51"/>
  <c r="AB131" i="51" s="1"/>
  <c r="AO131" i="51" s="1"/>
  <c r="AA131" i="51"/>
  <c r="AC131" i="51" s="1"/>
  <c r="AP131" i="51" s="1"/>
  <c r="Z146" i="51"/>
  <c r="AB146" i="51" s="1"/>
  <c r="AO146" i="51" s="1"/>
  <c r="AA146" i="51"/>
  <c r="AC146" i="51" s="1"/>
  <c r="AP146" i="51" s="1"/>
  <c r="Z138" i="51"/>
  <c r="AB138" i="51" s="1"/>
  <c r="AO138" i="51" s="1"/>
  <c r="AA138" i="51"/>
  <c r="AC138" i="51" s="1"/>
  <c r="AP138" i="51" s="1"/>
  <c r="Z86" i="51"/>
  <c r="AB86" i="51" s="1"/>
  <c r="AO86" i="51" s="1"/>
  <c r="AA86" i="51"/>
  <c r="AC86" i="51" s="1"/>
  <c r="AP86" i="51" s="1"/>
  <c r="Z77" i="51"/>
  <c r="AB77" i="51" s="1"/>
  <c r="AO77" i="51" s="1"/>
  <c r="AA77" i="51"/>
  <c r="AC77" i="51" s="1"/>
  <c r="AP77" i="51" s="1"/>
  <c r="Z187" i="51"/>
  <c r="AB187" i="51" s="1"/>
  <c r="AO187" i="51" s="1"/>
  <c r="AA187" i="51"/>
  <c r="AC187" i="51" s="1"/>
  <c r="AP187" i="51" s="1"/>
  <c r="Z165" i="51"/>
  <c r="AB165" i="51" s="1"/>
  <c r="AO165" i="51" s="1"/>
  <c r="AA165" i="51"/>
  <c r="AC165" i="51" s="1"/>
  <c r="AP165" i="51" s="1"/>
  <c r="Z185" i="51"/>
  <c r="AB185" i="51" s="1"/>
  <c r="AO185" i="51" s="1"/>
  <c r="AA185" i="51"/>
  <c r="AC185" i="51" s="1"/>
  <c r="AP185" i="51" s="1"/>
  <c r="Z139" i="51"/>
  <c r="AB139" i="51" s="1"/>
  <c r="AO139" i="51" s="1"/>
  <c r="AA139" i="51"/>
  <c r="AC139" i="51" s="1"/>
  <c r="AP139" i="51" s="1"/>
  <c r="AA109" i="51"/>
  <c r="AC109" i="51" s="1"/>
  <c r="AP109" i="51" s="1"/>
  <c r="Z109" i="51"/>
  <c r="AB109" i="51" s="1"/>
  <c r="AO109" i="51" s="1"/>
  <c r="Z144" i="51"/>
  <c r="AB144" i="51" s="1"/>
  <c r="AO144" i="51" s="1"/>
  <c r="AA144" i="51"/>
  <c r="AC144" i="51" s="1"/>
  <c r="AP144" i="51" s="1"/>
  <c r="AA130" i="51"/>
  <c r="AC130" i="51" s="1"/>
  <c r="AP130" i="51" s="1"/>
  <c r="Z130" i="51"/>
  <c r="AB130" i="51" s="1"/>
  <c r="AO130" i="51" s="1"/>
  <c r="Z137" i="51"/>
  <c r="AB137" i="51" s="1"/>
  <c r="AO137" i="51" s="1"/>
  <c r="AA137" i="51"/>
  <c r="AC137" i="51" s="1"/>
  <c r="AP137" i="51" s="1"/>
  <c r="Z169" i="51"/>
  <c r="AB169" i="51" s="1"/>
  <c r="AO169" i="51" s="1"/>
  <c r="AA169" i="51"/>
  <c r="AC169" i="51" s="1"/>
  <c r="AP169" i="51" s="1"/>
  <c r="Z167" i="51"/>
  <c r="AB167" i="51" s="1"/>
  <c r="AO167" i="51" s="1"/>
  <c r="AA167" i="51"/>
  <c r="AC167" i="51" s="1"/>
  <c r="AP167" i="51" s="1"/>
  <c r="Z188" i="51"/>
  <c r="AB188" i="51" s="1"/>
  <c r="AO188" i="51" s="1"/>
  <c r="AA188" i="51"/>
  <c r="AC188" i="51" s="1"/>
  <c r="AP188" i="51" s="1"/>
  <c r="AA103" i="51"/>
  <c r="AC103" i="51" s="1"/>
  <c r="AP103" i="51" s="1"/>
  <c r="Z103" i="51"/>
  <c r="AB103" i="51" s="1"/>
  <c r="AO103" i="51" s="1"/>
  <c r="AA94" i="51"/>
  <c r="AC94" i="51" s="1"/>
  <c r="AP94" i="51" s="1"/>
  <c r="Z94" i="51"/>
  <c r="AB94" i="51" s="1"/>
  <c r="AO94" i="51" s="1"/>
  <c r="Z127" i="51"/>
  <c r="AB127" i="51" s="1"/>
  <c r="AO127" i="51" s="1"/>
  <c r="AA127" i="51"/>
  <c r="AC127" i="51" s="1"/>
  <c r="AP127" i="51" s="1"/>
  <c r="AA121" i="51"/>
  <c r="AC121" i="51" s="1"/>
  <c r="AP121" i="51" s="1"/>
  <c r="Z121" i="51"/>
  <c r="AB121" i="51" s="1"/>
  <c r="AO121" i="51" s="1"/>
  <c r="Z85" i="51"/>
  <c r="AB85" i="51" s="1"/>
  <c r="AO85" i="51" s="1"/>
  <c r="AA85" i="51"/>
  <c r="AC85" i="51" s="1"/>
  <c r="AP85" i="51" s="1"/>
  <c r="AA126" i="51"/>
  <c r="AC126" i="51" s="1"/>
  <c r="AP126" i="51" s="1"/>
  <c r="Z126" i="51"/>
  <c r="AB126" i="51" s="1"/>
  <c r="AO126" i="51" s="1"/>
  <c r="AA177" i="51"/>
  <c r="AC177" i="51" s="1"/>
  <c r="AP177" i="51" s="1"/>
  <c r="Z177" i="51"/>
  <c r="AB177" i="51" s="1"/>
  <c r="AO177" i="51" s="1"/>
  <c r="AA184" i="51"/>
  <c r="AC184" i="51" s="1"/>
  <c r="AP184" i="51" s="1"/>
  <c r="Z184" i="51"/>
  <c r="AB184" i="51" s="1"/>
  <c r="AO184" i="51" s="1"/>
  <c r="AA172" i="51"/>
  <c r="AC172" i="51" s="1"/>
  <c r="AP172" i="51" s="1"/>
  <c r="Z172" i="51"/>
  <c r="AB172" i="51" s="1"/>
  <c r="AO172" i="51" s="1"/>
  <c r="Z173" i="51"/>
  <c r="AB173" i="51" s="1"/>
  <c r="AO173" i="51" s="1"/>
  <c r="AA173" i="51"/>
  <c r="AC173" i="51" s="1"/>
  <c r="AP173" i="51" s="1"/>
  <c r="AA143" i="51"/>
  <c r="AC143" i="51" s="1"/>
  <c r="AP143" i="51" s="1"/>
  <c r="Z143" i="51"/>
  <c r="AB143" i="51" s="1"/>
  <c r="AO143" i="51" s="1"/>
  <c r="AA124" i="51"/>
  <c r="AC124" i="51" s="1"/>
  <c r="AP124" i="51" s="1"/>
  <c r="Z124" i="51"/>
  <c r="AB124" i="51" s="1"/>
  <c r="AO124" i="51" s="1"/>
  <c r="Z128" i="51"/>
  <c r="AB128" i="51" s="1"/>
  <c r="AO128" i="51" s="1"/>
  <c r="AA128" i="51"/>
  <c r="AC128" i="51" s="1"/>
  <c r="AP128" i="51" s="1"/>
  <c r="Z117" i="51"/>
  <c r="AB117" i="51" s="1"/>
  <c r="AO117" i="51" s="1"/>
  <c r="AA117" i="51"/>
  <c r="AC117" i="51" s="1"/>
  <c r="AP117" i="51" s="1"/>
  <c r="Z95" i="51"/>
  <c r="AB95" i="51" s="1"/>
  <c r="AO95" i="51" s="1"/>
  <c r="AA95" i="51"/>
  <c r="AC95" i="51" s="1"/>
  <c r="AP95" i="51" s="1"/>
  <c r="Z84" i="51"/>
  <c r="AB84" i="51" s="1"/>
  <c r="AO84" i="51" s="1"/>
  <c r="AA84" i="51"/>
  <c r="AC84" i="51" s="1"/>
  <c r="AP84" i="51" s="1"/>
  <c r="Z75" i="51"/>
  <c r="AB75" i="51" s="1"/>
  <c r="AO75" i="51" s="1"/>
  <c r="AA75" i="51"/>
  <c r="AC75" i="51" s="1"/>
  <c r="AP75" i="51" s="1"/>
  <c r="Z96" i="51"/>
  <c r="AB96" i="51" s="1"/>
  <c r="AO96" i="51" s="1"/>
  <c r="AA96" i="51"/>
  <c r="AC96" i="51" s="1"/>
  <c r="AP96" i="51" s="1"/>
  <c r="AA186" i="51"/>
  <c r="AC186" i="51" s="1"/>
  <c r="AP186" i="51" s="1"/>
  <c r="Z186" i="51"/>
  <c r="AB186" i="51" s="1"/>
  <c r="AO186" i="51" s="1"/>
  <c r="Z182" i="51"/>
  <c r="AB182" i="51" s="1"/>
  <c r="AO182" i="51" s="1"/>
  <c r="AA182" i="51"/>
  <c r="AC182" i="51" s="1"/>
  <c r="AP182" i="51" s="1"/>
  <c r="Z176" i="51"/>
  <c r="AB176" i="51" s="1"/>
  <c r="AO176" i="51" s="1"/>
  <c r="AA176" i="51"/>
  <c r="AC176" i="51" s="1"/>
  <c r="AP176" i="51" s="1"/>
  <c r="Z134" i="51"/>
  <c r="AB134" i="51" s="1"/>
  <c r="AO134" i="51" s="1"/>
  <c r="AA134" i="51"/>
  <c r="AC134" i="51" s="1"/>
  <c r="AP134" i="51" s="1"/>
  <c r="AA112" i="51"/>
  <c r="AC112" i="51" s="1"/>
  <c r="AP112" i="51" s="1"/>
  <c r="Z112" i="51"/>
  <c r="AB112" i="51" s="1"/>
  <c r="AO112" i="51" s="1"/>
  <c r="AA106" i="51"/>
  <c r="AC106" i="51" s="1"/>
  <c r="AP106" i="51" s="1"/>
  <c r="Z106" i="51"/>
  <c r="AB106" i="51" s="1"/>
  <c r="AO106" i="51" s="1"/>
  <c r="AA114" i="51"/>
  <c r="AC114" i="51" s="1"/>
  <c r="AP114" i="51" s="1"/>
  <c r="Z114" i="51"/>
  <c r="AB114" i="51" s="1"/>
  <c r="AO114" i="51" s="1"/>
  <c r="Z107" i="51"/>
  <c r="AB107" i="51" s="1"/>
  <c r="AO107" i="51" s="1"/>
  <c r="AA107" i="51"/>
  <c r="AC107" i="51" s="1"/>
  <c r="AP107" i="51" s="1"/>
  <c r="AA88" i="51"/>
  <c r="AC88" i="51" s="1"/>
  <c r="AP88" i="51" s="1"/>
  <c r="Z88" i="51"/>
  <c r="AB88" i="51" s="1"/>
  <c r="AO88" i="51" s="1"/>
  <c r="AA154" i="51"/>
  <c r="AC154" i="51" s="1"/>
  <c r="AP154" i="51" s="1"/>
  <c r="Z154" i="51"/>
  <c r="AB154" i="51" s="1"/>
  <c r="AO154" i="51" s="1"/>
  <c r="Z136" i="51"/>
  <c r="AB136" i="51" s="1"/>
  <c r="AO136" i="51" s="1"/>
  <c r="AA136" i="51"/>
  <c r="AC136" i="51" s="1"/>
  <c r="AP136" i="51" s="1"/>
  <c r="AA118" i="51"/>
  <c r="AC118" i="51" s="1"/>
  <c r="AP118" i="51" s="1"/>
  <c r="Z118" i="51"/>
  <c r="AB118" i="51" s="1"/>
  <c r="AO118" i="51" s="1"/>
  <c r="Z116" i="51"/>
  <c r="AB116" i="51" s="1"/>
  <c r="AO116" i="51" s="1"/>
  <c r="AA116" i="51"/>
  <c r="AC116" i="51" s="1"/>
  <c r="AP116" i="51" s="1"/>
  <c r="Z105" i="51"/>
  <c r="AB105" i="51" s="1"/>
  <c r="AO105" i="51" s="1"/>
  <c r="AA105" i="51"/>
  <c r="AC105" i="51" s="1"/>
  <c r="AP105" i="51" s="1"/>
  <c r="Z83" i="51"/>
  <c r="AB83" i="51" s="1"/>
  <c r="AO83" i="51" s="1"/>
  <c r="AA83" i="51"/>
  <c r="AC83" i="51" s="1"/>
  <c r="AP83" i="51" s="1"/>
  <c r="Z76" i="51"/>
  <c r="AB76" i="51" s="1"/>
  <c r="AO76" i="51" s="1"/>
  <c r="AA76" i="51"/>
  <c r="AC76" i="51" s="1"/>
  <c r="AP76" i="51" s="1"/>
  <c r="Z129" i="51"/>
  <c r="AB129" i="51" s="1"/>
  <c r="AO129" i="51" s="1"/>
  <c r="AA129" i="51"/>
  <c r="AC129" i="51" s="1"/>
  <c r="AP129" i="51" s="1"/>
  <c r="Z175" i="51"/>
  <c r="AB175" i="51" s="1"/>
  <c r="AO175" i="51" s="1"/>
  <c r="AA175" i="51"/>
  <c r="AC175" i="51" s="1"/>
  <c r="AP175" i="51" s="1"/>
  <c r="AA181" i="51"/>
  <c r="AC181" i="51" s="1"/>
  <c r="AP181" i="51" s="1"/>
  <c r="Z181" i="51"/>
  <c r="AB181" i="51" s="1"/>
  <c r="AO181" i="51" s="1"/>
  <c r="Z87" i="51"/>
  <c r="AB87" i="51" s="1"/>
  <c r="AO87" i="51" s="1"/>
  <c r="AA87" i="51"/>
  <c r="AC87" i="51" s="1"/>
  <c r="AP87" i="51" s="1"/>
  <c r="Z170" i="51"/>
  <c r="AB170" i="51" s="1"/>
  <c r="AO170" i="51" s="1"/>
  <c r="AA170" i="51"/>
  <c r="AC170" i="51" s="1"/>
  <c r="AP170" i="51" s="1"/>
  <c r="Z164" i="51"/>
  <c r="AB164" i="51" s="1"/>
  <c r="AO164" i="51" s="1"/>
  <c r="AA164" i="51"/>
  <c r="AC164" i="51" s="1"/>
  <c r="AP164" i="51" s="1"/>
  <c r="Z125" i="51"/>
  <c r="AB125" i="51" s="1"/>
  <c r="AO125" i="51" s="1"/>
  <c r="AA125" i="51"/>
  <c r="AC125" i="51" s="1"/>
  <c r="AP125" i="51" s="1"/>
  <c r="AA100" i="51"/>
  <c r="AC100" i="51" s="1"/>
  <c r="AP100" i="51" s="1"/>
  <c r="Z100" i="51"/>
  <c r="AB100" i="51" s="1"/>
  <c r="AO100" i="51" s="1"/>
  <c r="Z115" i="51"/>
  <c r="AB115" i="51" s="1"/>
  <c r="AO115" i="51" s="1"/>
  <c r="AA115" i="51"/>
  <c r="AC115" i="51" s="1"/>
  <c r="AP115" i="51" s="1"/>
  <c r="Z111" i="51"/>
  <c r="AB111" i="51" s="1"/>
  <c r="AO111" i="51" s="1"/>
  <c r="AA111" i="51"/>
  <c r="AC111" i="51" s="1"/>
  <c r="AP111" i="51" s="1"/>
  <c r="Z122" i="51"/>
  <c r="AB122" i="51" s="1"/>
  <c r="AO122" i="51" s="1"/>
  <c r="AA122" i="51"/>
  <c r="AC122" i="51" s="1"/>
  <c r="AP122" i="51" s="1"/>
  <c r="Z113" i="51"/>
  <c r="AB113" i="51" s="1"/>
  <c r="AO113" i="51" s="1"/>
  <c r="AA113" i="51"/>
  <c r="AC113" i="51" s="1"/>
  <c r="AP113" i="51" s="1"/>
  <c r="AA102" i="51"/>
  <c r="AC102" i="51" s="1"/>
  <c r="AP102" i="51" s="1"/>
  <c r="Z102" i="51"/>
  <c r="AB102" i="51" s="1"/>
  <c r="AO102" i="51" s="1"/>
  <c r="AA157" i="51"/>
  <c r="AC157" i="51" s="1"/>
  <c r="AP157" i="51" s="1"/>
  <c r="Z157" i="51"/>
  <c r="AB157" i="51" s="1"/>
  <c r="AO157" i="51" s="1"/>
  <c r="AA160" i="51"/>
  <c r="AC160" i="51" s="1"/>
  <c r="AP160" i="51" s="1"/>
  <c r="Z160" i="51"/>
  <c r="AB160" i="51" s="1"/>
  <c r="AO160" i="51" s="1"/>
  <c r="AA151" i="51"/>
  <c r="AC151" i="51" s="1"/>
  <c r="AP151" i="51" s="1"/>
  <c r="Z151" i="51"/>
  <c r="AB151" i="51" s="1"/>
  <c r="AO151" i="51" s="1"/>
  <c r="AA142" i="51"/>
  <c r="AC142" i="51" s="1"/>
  <c r="AP142" i="51" s="1"/>
  <c r="Z142" i="51"/>
  <c r="AB142" i="51" s="1"/>
  <c r="AO142" i="51" s="1"/>
  <c r="Z119" i="51"/>
  <c r="AB119" i="51" s="1"/>
  <c r="AO119" i="51" s="1"/>
  <c r="AA119" i="51"/>
  <c r="AC119" i="51" s="1"/>
  <c r="AP119" i="51" s="1"/>
  <c r="Z159" i="51"/>
  <c r="AB159" i="51" s="1"/>
  <c r="AO159" i="51" s="1"/>
  <c r="AA159" i="51"/>
  <c r="AC159" i="51" s="1"/>
  <c r="AP159" i="51" s="1"/>
  <c r="Z99" i="51"/>
  <c r="AB99" i="51" s="1"/>
  <c r="AO99" i="51" s="1"/>
  <c r="AA99" i="51"/>
  <c r="AC99" i="51" s="1"/>
  <c r="AP99" i="51" s="1"/>
  <c r="Z104" i="51"/>
  <c r="AB104" i="51" s="1"/>
  <c r="AO104" i="51" s="1"/>
  <c r="AA104" i="51"/>
  <c r="AC104" i="51" s="1"/>
  <c r="AP104" i="51" s="1"/>
  <c r="Z93" i="51"/>
  <c r="AB93" i="51" s="1"/>
  <c r="AO93" i="51" s="1"/>
  <c r="AA93" i="51"/>
  <c r="AC93" i="51" s="1"/>
  <c r="AP93" i="51" s="1"/>
  <c r="Z132" i="51"/>
  <c r="AB132" i="51" s="1"/>
  <c r="AO132" i="51" s="1"/>
  <c r="AA132" i="51"/>
  <c r="AC132" i="51" s="1"/>
  <c r="AP132" i="51" s="1"/>
  <c r="Z190" i="51"/>
  <c r="AB190" i="51" s="1"/>
  <c r="AO190" i="51" s="1"/>
  <c r="AA190" i="51"/>
  <c r="AC190" i="51" s="1"/>
  <c r="AP190" i="51" s="1"/>
  <c r="AA166" i="51"/>
  <c r="AC166" i="51" s="1"/>
  <c r="AP166" i="51" s="1"/>
  <c r="Z166" i="51"/>
  <c r="AB166" i="51" s="1"/>
  <c r="AO166" i="51" s="1"/>
  <c r="Z155" i="51"/>
  <c r="AB155" i="51" s="1"/>
  <c r="AO155" i="51" s="1"/>
  <c r="AA155" i="51"/>
  <c r="AC155" i="51" s="1"/>
  <c r="AP155" i="51" s="1"/>
  <c r="AA163" i="51"/>
  <c r="AC163" i="51" s="1"/>
  <c r="AP163" i="51" s="1"/>
  <c r="Z163" i="51"/>
  <c r="AB163" i="51" s="1"/>
  <c r="AO163" i="51" s="1"/>
  <c r="Z145" i="51"/>
  <c r="AB145" i="51" s="1"/>
  <c r="AO145" i="51" s="1"/>
  <c r="AA145" i="51"/>
  <c r="AC145" i="51" s="1"/>
  <c r="AP145" i="51" s="1"/>
  <c r="Z133" i="51"/>
  <c r="AB133" i="51" s="1"/>
  <c r="AO133" i="51" s="1"/>
  <c r="AA133" i="51"/>
  <c r="AC133" i="51" s="1"/>
  <c r="AP133" i="51" s="1"/>
  <c r="Z153" i="51"/>
  <c r="AB153" i="51" s="1"/>
  <c r="AO153" i="51" s="1"/>
  <c r="AA153" i="51"/>
  <c r="AC153" i="51" s="1"/>
  <c r="AP153" i="51" s="1"/>
  <c r="Z162" i="51"/>
  <c r="AB162" i="51" s="1"/>
  <c r="AO162" i="51" s="1"/>
  <c r="AA162" i="51"/>
  <c r="AC162" i="51" s="1"/>
  <c r="AP162" i="51" s="1"/>
  <c r="Z110" i="51"/>
  <c r="AB110" i="51" s="1"/>
  <c r="AO110" i="51" s="1"/>
  <c r="AA110" i="51"/>
  <c r="AC110" i="51" s="1"/>
  <c r="AP110" i="51" s="1"/>
  <c r="Z101" i="51"/>
  <c r="AB101" i="51" s="1"/>
  <c r="AO101" i="51" s="1"/>
  <c r="AA101" i="51"/>
  <c r="AC101" i="51" s="1"/>
  <c r="AP101" i="51" s="1"/>
  <c r="AA90" i="51"/>
  <c r="AC90" i="51" s="1"/>
  <c r="AP90" i="51" s="1"/>
  <c r="Z90" i="51"/>
  <c r="AB90" i="51" s="1"/>
  <c r="AO90" i="51" s="1"/>
  <c r="AA189" i="51"/>
  <c r="AC189" i="51" s="1"/>
  <c r="AP189" i="51" s="1"/>
  <c r="Z189" i="51"/>
  <c r="AB189" i="51" s="1"/>
  <c r="AO189" i="51" s="1"/>
  <c r="Z123" i="51"/>
  <c r="AB123" i="51" s="1"/>
  <c r="AO123" i="51" s="1"/>
  <c r="AA123" i="51"/>
  <c r="AC123" i="51" s="1"/>
  <c r="AP123" i="51" s="1"/>
  <c r="Z191" i="51"/>
  <c r="AB191" i="51" s="1"/>
  <c r="AO191" i="51" s="1"/>
  <c r="AA191" i="51"/>
  <c r="AC191" i="51" s="1"/>
  <c r="AP191" i="51" s="1"/>
  <c r="AA192" i="51"/>
  <c r="AC192" i="51" s="1"/>
  <c r="AP192" i="51" s="1"/>
  <c r="Z192" i="51"/>
  <c r="AB192" i="51" s="1"/>
  <c r="AO192" i="51" s="1"/>
  <c r="AA97" i="51"/>
  <c r="AC97" i="51" s="1"/>
  <c r="AP97" i="51" s="1"/>
  <c r="Z97" i="51"/>
  <c r="AB97" i="51" s="1"/>
  <c r="AO97" i="51" s="1"/>
  <c r="Z168" i="51"/>
  <c r="AB168" i="51" s="1"/>
  <c r="AO168" i="51" s="1"/>
  <c r="AA168" i="51"/>
  <c r="AC168" i="51" s="1"/>
  <c r="AP168" i="51" s="1"/>
  <c r="Z147" i="51"/>
  <c r="AB147" i="51" s="1"/>
  <c r="AO147" i="51" s="1"/>
  <c r="AA147" i="51"/>
  <c r="AC147" i="51" s="1"/>
  <c r="AP147" i="51" s="1"/>
  <c r="Z91" i="51"/>
  <c r="AB91" i="51" s="1"/>
  <c r="AO91" i="51" s="1"/>
  <c r="AA91" i="51"/>
  <c r="AC91" i="51" s="1"/>
  <c r="AP91" i="51" s="1"/>
  <c r="Z92" i="51"/>
  <c r="AB92" i="51" s="1"/>
  <c r="AO92" i="51" s="1"/>
  <c r="AA92" i="51"/>
  <c r="AC92" i="51" s="1"/>
  <c r="AP92" i="51" s="1"/>
  <c r="Z81" i="51"/>
  <c r="AB81" i="51" s="1"/>
  <c r="AO81" i="51" s="1"/>
  <c r="AA81" i="51"/>
  <c r="AC81" i="51" s="1"/>
  <c r="AP81" i="51" s="1"/>
  <c r="Z120" i="51"/>
  <c r="AB120" i="51" s="1"/>
  <c r="AO120" i="51" s="1"/>
  <c r="AA120" i="51"/>
  <c r="AC120" i="51" s="1"/>
  <c r="AP120" i="51" s="1"/>
  <c r="Z152" i="51"/>
  <c r="AB152" i="51" s="1"/>
  <c r="AO152" i="51" s="1"/>
  <c r="AA152" i="51"/>
  <c r="AC152" i="51" s="1"/>
  <c r="AP152" i="51" s="1"/>
  <c r="Z141" i="51"/>
  <c r="AB141" i="51" s="1"/>
  <c r="AO141" i="51" s="1"/>
  <c r="AA141" i="51"/>
  <c r="AC141" i="51" s="1"/>
  <c r="AP141" i="51" s="1"/>
  <c r="AA158" i="51"/>
  <c r="AC158" i="51" s="1"/>
  <c r="AP158" i="51" s="1"/>
  <c r="Z158" i="51"/>
  <c r="AB158" i="51" s="1"/>
  <c r="AO158" i="51" s="1"/>
  <c r="Z79" i="51"/>
  <c r="AB79" i="51" s="1"/>
  <c r="AO79" i="51" s="1"/>
  <c r="AA79" i="51"/>
  <c r="AC79" i="51" s="1"/>
  <c r="AP79" i="51" s="1"/>
  <c r="Z150" i="51"/>
  <c r="AB150" i="51" s="1"/>
  <c r="AO150" i="51" s="1"/>
  <c r="AA150" i="51"/>
  <c r="AC150" i="51" s="1"/>
  <c r="AP150" i="51" s="1"/>
  <c r="Z98" i="51"/>
  <c r="AB98" i="51" s="1"/>
  <c r="AO98" i="51" s="1"/>
  <c r="AA98" i="51"/>
  <c r="AC98" i="51" s="1"/>
  <c r="AP98" i="51" s="1"/>
  <c r="Z89" i="51"/>
  <c r="AB89" i="51" s="1"/>
  <c r="AO89" i="51" s="1"/>
  <c r="AA89" i="51"/>
  <c r="AC89" i="51" s="1"/>
  <c r="AP89" i="51" s="1"/>
  <c r="Z78" i="51"/>
  <c r="AB78" i="51" s="1"/>
  <c r="AO78" i="51" s="1"/>
  <c r="AA78" i="51"/>
  <c r="AC78" i="51" s="1"/>
  <c r="AP78" i="51" s="1"/>
  <c r="Z174" i="51"/>
  <c r="AB174" i="51" s="1"/>
  <c r="AO174" i="51" s="1"/>
  <c r="AA174" i="51"/>
  <c r="AC174" i="51" s="1"/>
  <c r="AP174" i="51" s="1"/>
  <c r="Z179" i="51"/>
  <c r="AB179" i="51" s="1"/>
  <c r="AO179" i="51" s="1"/>
  <c r="AA179" i="51"/>
  <c r="AC179" i="51" s="1"/>
  <c r="AP179" i="51" s="1"/>
  <c r="AA180" i="51"/>
  <c r="AC180" i="51" s="1"/>
  <c r="AP180" i="51" s="1"/>
  <c r="Z180" i="51"/>
  <c r="AB180" i="51" s="1"/>
  <c r="AO180" i="51" s="1"/>
  <c r="Z183" i="51"/>
  <c r="AB183" i="51" s="1"/>
  <c r="AO183" i="51" s="1"/>
  <c r="AA183" i="51"/>
  <c r="AC183" i="51" s="1"/>
  <c r="AP183" i="51" s="1"/>
  <c r="Z161" i="51"/>
  <c r="AB161" i="51" s="1"/>
  <c r="AO161" i="51" s="1"/>
  <c r="AA161" i="51"/>
  <c r="AC161" i="51" s="1"/>
  <c r="AP161" i="51" s="1"/>
  <c r="Z156" i="51"/>
  <c r="AB156" i="51" s="1"/>
  <c r="AO156" i="51" s="1"/>
  <c r="AA156" i="51"/>
  <c r="AC156" i="51" s="1"/>
  <c r="AP156" i="51" s="1"/>
  <c r="Z135" i="51"/>
  <c r="AB135" i="51" s="1"/>
  <c r="AO135" i="51" s="1"/>
  <c r="AA135" i="51"/>
  <c r="AC135" i="51" s="1"/>
  <c r="AP135" i="51" s="1"/>
  <c r="Z149" i="51"/>
  <c r="AB149" i="51" s="1"/>
  <c r="AO149" i="51" s="1"/>
  <c r="AA149" i="51"/>
  <c r="AC149" i="51" s="1"/>
  <c r="AP149" i="51" s="1"/>
  <c r="Z80" i="51"/>
  <c r="AB80" i="51" s="1"/>
  <c r="AO80" i="51" s="1"/>
  <c r="AA80" i="51"/>
  <c r="AC80" i="51" s="1"/>
  <c r="AP80" i="51" s="1"/>
  <c r="AA82" i="51"/>
  <c r="AC82" i="51" s="1"/>
  <c r="AP82" i="51" s="1"/>
  <c r="Z82" i="51"/>
  <c r="AB82" i="51" s="1"/>
  <c r="AO82" i="51" s="1"/>
  <c r="Z108" i="51"/>
  <c r="AB108" i="51" s="1"/>
  <c r="AO108" i="51" s="1"/>
  <c r="AA108" i="51"/>
  <c r="AC108" i="51" s="1"/>
  <c r="AP108" i="51" s="1"/>
  <c r="AN12" i="51"/>
  <c r="X15" i="72"/>
  <c r="Z15" i="72" s="1"/>
  <c r="AB15" i="72" s="1"/>
  <c r="AO15" i="72" s="1"/>
  <c r="X20" i="75"/>
  <c r="Z20" i="75" s="1"/>
  <c r="AB20" i="75" s="1"/>
  <c r="AO20" i="75" s="1"/>
  <c r="O53" i="68"/>
  <c r="R53" i="68" s="1"/>
  <c r="C9" i="2"/>
  <c r="H7" i="68"/>
  <c r="C8" i="2" s="1"/>
  <c r="X157" i="15"/>
  <c r="Z157" i="15" s="1"/>
  <c r="AB157" i="15" s="1"/>
  <c r="AO157" i="15" s="1"/>
  <c r="X386" i="15"/>
  <c r="Z386" i="15" s="1"/>
  <c r="AB386" i="15" s="1"/>
  <c r="AO386" i="15" s="1"/>
  <c r="X417" i="15"/>
  <c r="Z417" i="15" s="1"/>
  <c r="AB417" i="15" s="1"/>
  <c r="AO417" i="15" s="1"/>
  <c r="X36" i="15"/>
  <c r="AA36" i="15" s="1"/>
  <c r="AC36" i="15" s="1"/>
  <c r="X128" i="15"/>
  <c r="Z128" i="15" s="1"/>
  <c r="AB128" i="15" s="1"/>
  <c r="AO128" i="15" s="1"/>
  <c r="X303" i="15"/>
  <c r="AA303" i="15" s="1"/>
  <c r="AC303" i="15" s="1"/>
  <c r="AP303" i="15" s="1"/>
  <c r="X292" i="15"/>
  <c r="Z292" i="15" s="1"/>
  <c r="AB292" i="15" s="1"/>
  <c r="AO292" i="15" s="1"/>
  <c r="X15" i="3"/>
  <c r="Z15" i="3" s="1"/>
  <c r="AB15" i="3" s="1"/>
  <c r="AO15" i="3" s="1"/>
  <c r="X17" i="3"/>
  <c r="AA17" i="3" s="1"/>
  <c r="AC17" i="3" s="1"/>
  <c r="AP17" i="3" s="1"/>
  <c r="X6" i="13"/>
  <c r="Z6" i="13" s="1"/>
  <c r="AB6" i="13" s="1"/>
  <c r="AO6" i="13" s="1"/>
  <c r="X24" i="3"/>
  <c r="Z24" i="3" s="1"/>
  <c r="AB24" i="3" s="1"/>
  <c r="AO24" i="3" s="1"/>
  <c r="A18" i="34"/>
  <c r="N45" i="68" s="1"/>
  <c r="X23" i="3"/>
  <c r="Z23" i="3" s="1"/>
  <c r="AB23" i="3" s="1"/>
  <c r="AO23" i="3" s="1"/>
  <c r="X66" i="15"/>
  <c r="AA66" i="15" s="1"/>
  <c r="AC66" i="15" s="1"/>
  <c r="X139" i="15"/>
  <c r="Z139" i="15" s="1"/>
  <c r="AB139" i="15" s="1"/>
  <c r="AO139" i="15" s="1"/>
  <c r="X61" i="15"/>
  <c r="AA61" i="15" s="1"/>
  <c r="AC61" i="15" s="1"/>
  <c r="AP61" i="15" s="1"/>
  <c r="X475" i="15"/>
  <c r="Z475" i="15" s="1"/>
  <c r="AB475" i="15" s="1"/>
  <c r="AO475" i="15" s="1"/>
  <c r="X80" i="15"/>
  <c r="AA80" i="15" s="1"/>
  <c r="AC80" i="15" s="1"/>
  <c r="X279" i="15"/>
  <c r="Z279" i="15" s="1"/>
  <c r="AB279" i="15" s="1"/>
  <c r="AO279" i="15" s="1"/>
  <c r="X362" i="15"/>
  <c r="Z362" i="15" s="1"/>
  <c r="AB362" i="15" s="1"/>
  <c r="AO362" i="15" s="1"/>
  <c r="X145" i="15"/>
  <c r="AA145" i="15" s="1"/>
  <c r="AC145" i="15" s="1"/>
  <c r="AP145" i="15" s="1"/>
  <c r="X401" i="15"/>
  <c r="AA401" i="15" s="1"/>
  <c r="AC401" i="15" s="1"/>
  <c r="AP401" i="15" s="1"/>
  <c r="I29" i="68"/>
  <c r="X23" i="72"/>
  <c r="AA23" i="72" s="1"/>
  <c r="AC23" i="72" s="1"/>
  <c r="AP23" i="72" s="1"/>
  <c r="X12" i="72"/>
  <c r="Z12" i="72" s="1"/>
  <c r="AB12" i="72" s="1"/>
  <c r="AO12" i="72" s="1"/>
  <c r="X18" i="72"/>
  <c r="Z18" i="72" s="1"/>
  <c r="AB18" i="72" s="1"/>
  <c r="AO18" i="72" s="1"/>
  <c r="X9" i="72"/>
  <c r="Z9" i="72" s="1"/>
  <c r="AB9" i="72" s="1"/>
  <c r="AO9" i="72" s="1"/>
  <c r="X7" i="72"/>
  <c r="Z7" i="72" s="1"/>
  <c r="AB7" i="72" s="1"/>
  <c r="AO7" i="72" s="1"/>
  <c r="X8" i="72"/>
  <c r="AA8" i="72" s="1"/>
  <c r="AC8" i="72" s="1"/>
  <c r="AP8" i="72" s="1"/>
  <c r="X21" i="72"/>
  <c r="AA21" i="72" s="1"/>
  <c r="AC21" i="72" s="1"/>
  <c r="AP21" i="72" s="1"/>
  <c r="X22" i="72"/>
  <c r="AA22" i="72" s="1"/>
  <c r="AC22" i="72" s="1"/>
  <c r="AP22" i="72" s="1"/>
  <c r="A18" i="72"/>
  <c r="N29" i="68" s="1"/>
  <c r="D29" i="2" s="1"/>
  <c r="X13" i="72"/>
  <c r="Z13" i="72" s="1"/>
  <c r="AB13" i="72" s="1"/>
  <c r="AO13" i="72" s="1"/>
  <c r="X20" i="72"/>
  <c r="Z20" i="72" s="1"/>
  <c r="AB20" i="72" s="1"/>
  <c r="AO20" i="72" s="1"/>
  <c r="X24" i="72"/>
  <c r="AA24" i="72" s="1"/>
  <c r="AC24" i="72" s="1"/>
  <c r="AP24" i="72" s="1"/>
  <c r="X19" i="72"/>
  <c r="Z19" i="72" s="1"/>
  <c r="AB19" i="72" s="1"/>
  <c r="AO19" i="72" s="1"/>
  <c r="X103" i="15"/>
  <c r="Z103" i="15" s="1"/>
  <c r="AB103" i="15" s="1"/>
  <c r="AO103" i="15" s="1"/>
  <c r="X275" i="15"/>
  <c r="Z275" i="15" s="1"/>
  <c r="AB275" i="15" s="1"/>
  <c r="AO275" i="15" s="1"/>
  <c r="X423" i="15"/>
  <c r="Z423" i="15" s="1"/>
  <c r="AB423" i="15" s="1"/>
  <c r="AO423" i="15" s="1"/>
  <c r="X430" i="15"/>
  <c r="Z430" i="15" s="1"/>
  <c r="AB430" i="15" s="1"/>
  <c r="AO430" i="15" s="1"/>
  <c r="X197" i="15"/>
  <c r="AA197" i="15" s="1"/>
  <c r="AC197" i="15" s="1"/>
  <c r="AP197" i="15" s="1"/>
  <c r="X461" i="15"/>
  <c r="AA461" i="15" s="1"/>
  <c r="AC461" i="15" s="1"/>
  <c r="AP461" i="15" s="1"/>
  <c r="X260" i="15"/>
  <c r="AA260" i="15" s="1"/>
  <c r="AC260" i="15" s="1"/>
  <c r="AP260" i="15" s="1"/>
  <c r="X500" i="15"/>
  <c r="AA500" i="15" s="1"/>
  <c r="AC500" i="15" s="1"/>
  <c r="AP500" i="15" s="1"/>
  <c r="X106" i="15"/>
  <c r="AA106" i="15" s="1"/>
  <c r="AC106" i="15" s="1"/>
  <c r="AP106" i="15" s="1"/>
  <c r="X323" i="15"/>
  <c r="Z323" i="15" s="1"/>
  <c r="AB323" i="15" s="1"/>
  <c r="AO323" i="15" s="1"/>
  <c r="X431" i="15"/>
  <c r="Z431" i="15" s="1"/>
  <c r="AB431" i="15" s="1"/>
  <c r="AO431" i="15" s="1"/>
  <c r="X434" i="15"/>
  <c r="Z434" i="15" s="1"/>
  <c r="AB434" i="15" s="1"/>
  <c r="AO434" i="15" s="1"/>
  <c r="X213" i="15"/>
  <c r="AA213" i="15" s="1"/>
  <c r="AC213" i="15" s="1"/>
  <c r="AP213" i="15" s="1"/>
  <c r="X465" i="15"/>
  <c r="AA465" i="15" s="1"/>
  <c r="AC465" i="15" s="1"/>
  <c r="AP465" i="15" s="1"/>
  <c r="X127" i="15"/>
  <c r="Z127" i="15" s="1"/>
  <c r="AB127" i="15" s="1"/>
  <c r="AO127" i="15" s="1"/>
  <c r="X14" i="72"/>
  <c r="AA14" i="72" s="1"/>
  <c r="AC14" i="72" s="1"/>
  <c r="AP14" i="72" s="1"/>
  <c r="X492" i="15"/>
  <c r="AA492" i="15" s="1"/>
  <c r="AC492" i="15" s="1"/>
  <c r="AP492" i="15" s="1"/>
  <c r="X212" i="15"/>
  <c r="Z212" i="15" s="1"/>
  <c r="AB212" i="15" s="1"/>
  <c r="AO212" i="15" s="1"/>
  <c r="X148" i="15"/>
  <c r="AA148" i="15" s="1"/>
  <c r="AC148" i="15" s="1"/>
  <c r="AP148" i="15" s="1"/>
  <c r="X403" i="15"/>
  <c r="Z403" i="15" s="1"/>
  <c r="AB403" i="15" s="1"/>
  <c r="AO403" i="15" s="1"/>
  <c r="X455" i="15"/>
  <c r="Z455" i="15" s="1"/>
  <c r="AB455" i="15" s="1"/>
  <c r="AO455" i="15" s="1"/>
  <c r="X454" i="15"/>
  <c r="AA454" i="15" s="1"/>
  <c r="AC454" i="15" s="1"/>
  <c r="AP454" i="15" s="1"/>
  <c r="X225" i="15"/>
  <c r="AA225" i="15" s="1"/>
  <c r="AC225" i="15" s="1"/>
  <c r="AP225" i="15" s="1"/>
  <c r="X477" i="15"/>
  <c r="AA477" i="15" s="1"/>
  <c r="AC477" i="15" s="1"/>
  <c r="AP477" i="15" s="1"/>
  <c r="X17" i="72"/>
  <c r="AA17" i="72" s="1"/>
  <c r="AC17" i="72" s="1"/>
  <c r="AP17" i="72" s="1"/>
  <c r="X460" i="15"/>
  <c r="Z460" i="15" s="1"/>
  <c r="AB460" i="15" s="1"/>
  <c r="AO460" i="15" s="1"/>
  <c r="X28" i="15"/>
  <c r="AA28" i="15" s="1"/>
  <c r="AC28" i="15" s="1"/>
  <c r="X216" i="15"/>
  <c r="AA216" i="15" s="1"/>
  <c r="AC216" i="15" s="1"/>
  <c r="AP216" i="15" s="1"/>
  <c r="X27" i="15"/>
  <c r="Z27" i="15" s="1"/>
  <c r="AB27" i="15" s="1"/>
  <c r="AO27" i="15" s="1"/>
  <c r="X186" i="15"/>
  <c r="Z186" i="15" s="1"/>
  <c r="AB186" i="15" s="1"/>
  <c r="AO186" i="15" s="1"/>
  <c r="X502" i="15"/>
  <c r="Z502" i="15" s="1"/>
  <c r="AB502" i="15" s="1"/>
  <c r="AO502" i="15" s="1"/>
  <c r="X273" i="15"/>
  <c r="Z273" i="15" s="1"/>
  <c r="AB273" i="15" s="1"/>
  <c r="AO273" i="15" s="1"/>
  <c r="X22" i="15"/>
  <c r="Z22" i="15" s="1"/>
  <c r="AB22" i="15" s="1"/>
  <c r="AO22" i="15" s="1"/>
  <c r="X224" i="15"/>
  <c r="AA224" i="15" s="1"/>
  <c r="AC224" i="15" s="1"/>
  <c r="AP224" i="15" s="1"/>
  <c r="X40" i="15"/>
  <c r="AA40" i="15" s="1"/>
  <c r="AC40" i="15" s="1"/>
  <c r="AP40" i="15" s="1"/>
  <c r="X190" i="15"/>
  <c r="Z190" i="15" s="1"/>
  <c r="AB190" i="15" s="1"/>
  <c r="AO190" i="15" s="1"/>
  <c r="X506" i="15"/>
  <c r="Z506" i="15" s="1"/>
  <c r="AB506" i="15" s="1"/>
  <c r="AO506" i="15" s="1"/>
  <c r="X19" i="55"/>
  <c r="AA19" i="55" s="1"/>
  <c r="AC19" i="55" s="1"/>
  <c r="AP19" i="55" s="1"/>
  <c r="X228" i="15"/>
  <c r="AA228" i="15" s="1"/>
  <c r="AC228" i="15" s="1"/>
  <c r="AP228" i="15" s="1"/>
  <c r="X469" i="15"/>
  <c r="AA469" i="15" s="1"/>
  <c r="AC469" i="15" s="1"/>
  <c r="AP469" i="15" s="1"/>
  <c r="X405" i="15"/>
  <c r="AA405" i="15" s="1"/>
  <c r="AC405" i="15" s="1"/>
  <c r="AP405" i="15" s="1"/>
  <c r="X345" i="15"/>
  <c r="Z345" i="15" s="1"/>
  <c r="AB345" i="15" s="1"/>
  <c r="AO345" i="15" s="1"/>
  <c r="X285" i="15"/>
  <c r="AA285" i="15" s="1"/>
  <c r="AC285" i="15" s="1"/>
  <c r="AP285" i="15" s="1"/>
  <c r="X217" i="15"/>
  <c r="AA217" i="15" s="1"/>
  <c r="AC217" i="15" s="1"/>
  <c r="AP217" i="15" s="1"/>
  <c r="X149" i="15"/>
  <c r="AA149" i="15" s="1"/>
  <c r="AC149" i="15" s="1"/>
  <c r="AP149" i="15" s="1"/>
  <c r="X69" i="15"/>
  <c r="AA69" i="15" s="1"/>
  <c r="AC69" i="15" s="1"/>
  <c r="X514" i="15"/>
  <c r="Z514" i="15" s="1"/>
  <c r="AB514" i="15" s="1"/>
  <c r="AO514" i="15" s="1"/>
  <c r="X442" i="15"/>
  <c r="Z442" i="15" s="1"/>
  <c r="AB442" i="15" s="1"/>
  <c r="AO442" i="15" s="1"/>
  <c r="X370" i="15"/>
  <c r="Z370" i="15" s="1"/>
  <c r="AB370" i="15" s="1"/>
  <c r="AO370" i="15" s="1"/>
  <c r="X298" i="15"/>
  <c r="Z298" i="15" s="1"/>
  <c r="AB298" i="15" s="1"/>
  <c r="AO298" i="15" s="1"/>
  <c r="X206" i="15"/>
  <c r="AA206" i="15" s="1"/>
  <c r="AC206" i="15" s="1"/>
  <c r="AP206" i="15" s="1"/>
  <c r="X439" i="15"/>
  <c r="Z439" i="15" s="1"/>
  <c r="AB439" i="15" s="1"/>
  <c r="AO439" i="15" s="1"/>
  <c r="X287" i="15"/>
  <c r="Z287" i="15" s="1"/>
  <c r="AB287" i="15" s="1"/>
  <c r="AO287" i="15" s="1"/>
  <c r="X152" i="15"/>
  <c r="Z152" i="15" s="1"/>
  <c r="AB152" i="15" s="1"/>
  <c r="AO152" i="15" s="1"/>
  <c r="X46" i="15"/>
  <c r="AA46" i="15" s="1"/>
  <c r="AC46" i="15" s="1"/>
  <c r="X347" i="15"/>
  <c r="Z347" i="15" s="1"/>
  <c r="AB347" i="15" s="1"/>
  <c r="AO347" i="15" s="1"/>
  <c r="X86" i="15"/>
  <c r="Z86" i="15" s="1"/>
  <c r="AB86" i="15" s="1"/>
  <c r="AO86" i="15" s="1"/>
  <c r="X456" i="15"/>
  <c r="AA456" i="15" s="1"/>
  <c r="AC456" i="15" s="1"/>
  <c r="AP456" i="15" s="1"/>
  <c r="X232" i="15"/>
  <c r="AA232" i="15" s="1"/>
  <c r="AC232" i="15" s="1"/>
  <c r="AP232" i="15" s="1"/>
  <c r="X119" i="15"/>
  <c r="Z119" i="15" s="1"/>
  <c r="AB119" i="15" s="1"/>
  <c r="AO119" i="15" s="1"/>
  <c r="I13" i="68"/>
  <c r="X235" i="15"/>
  <c r="Z235" i="15" s="1"/>
  <c r="AB235" i="15" s="1"/>
  <c r="AO235" i="15" s="1"/>
  <c r="X11" i="15"/>
  <c r="Z11" i="15" s="1"/>
  <c r="AB11" i="15" s="1"/>
  <c r="AO11" i="15" s="1"/>
  <c r="X436" i="15"/>
  <c r="AA436" i="15" s="1"/>
  <c r="AC436" i="15" s="1"/>
  <c r="AP436" i="15" s="1"/>
  <c r="X364" i="15"/>
  <c r="AA364" i="15" s="1"/>
  <c r="AC364" i="15" s="1"/>
  <c r="AP364" i="15" s="1"/>
  <c r="X79" i="15"/>
  <c r="AA79" i="15" s="1"/>
  <c r="AC79" i="15" s="1"/>
  <c r="AP79" i="15" s="1"/>
  <c r="X356" i="15"/>
  <c r="AA356" i="15" s="1"/>
  <c r="AC356" i="15" s="1"/>
  <c r="AP356" i="15" s="1"/>
  <c r="X513" i="15"/>
  <c r="AA513" i="15" s="1"/>
  <c r="AC513" i="15" s="1"/>
  <c r="AP513" i="15" s="1"/>
  <c r="X453" i="15"/>
  <c r="Z453" i="15" s="1"/>
  <c r="AB453" i="15" s="1"/>
  <c r="AO453" i="15" s="1"/>
  <c r="X393" i="15"/>
  <c r="AA393" i="15" s="1"/>
  <c r="AC393" i="15" s="1"/>
  <c r="AP393" i="15" s="1"/>
  <c r="X329" i="15"/>
  <c r="AA329" i="15" s="1"/>
  <c r="AC329" i="15" s="1"/>
  <c r="AP329" i="15" s="1"/>
  <c r="X269" i="15"/>
  <c r="AA269" i="15" s="1"/>
  <c r="AC269" i="15" s="1"/>
  <c r="AP269" i="15" s="1"/>
  <c r="X193" i="15"/>
  <c r="AA193" i="15" s="1"/>
  <c r="AC193" i="15" s="1"/>
  <c r="AP193" i="15" s="1"/>
  <c r="X121" i="15"/>
  <c r="AA121" i="15" s="1"/>
  <c r="AC121" i="15" s="1"/>
  <c r="AP121" i="15" s="1"/>
  <c r="X53" i="15"/>
  <c r="AA53" i="15" s="1"/>
  <c r="AC53" i="15" s="1"/>
  <c r="X498" i="15"/>
  <c r="Z498" i="15" s="1"/>
  <c r="AB498" i="15" s="1"/>
  <c r="AO498" i="15" s="1"/>
  <c r="X426" i="15"/>
  <c r="Z426" i="15" s="1"/>
  <c r="AB426" i="15" s="1"/>
  <c r="AO426" i="15" s="1"/>
  <c r="X354" i="15"/>
  <c r="Z354" i="15" s="1"/>
  <c r="AB354" i="15" s="1"/>
  <c r="AO354" i="15" s="1"/>
  <c r="X282" i="15"/>
  <c r="Z282" i="15" s="1"/>
  <c r="AB282" i="15" s="1"/>
  <c r="AO282" i="15" s="1"/>
  <c r="X182" i="15"/>
  <c r="Z182" i="15" s="1"/>
  <c r="AB182" i="15" s="1"/>
  <c r="AO182" i="15" s="1"/>
  <c r="X391" i="15"/>
  <c r="Z391" i="15" s="1"/>
  <c r="AB391" i="15" s="1"/>
  <c r="AO391" i="15" s="1"/>
  <c r="X247" i="15"/>
  <c r="Z247" i="15" s="1"/>
  <c r="AB247" i="15" s="1"/>
  <c r="AO247" i="15" s="1"/>
  <c r="X126" i="15"/>
  <c r="AA126" i="15" s="1"/>
  <c r="AC126" i="15" s="1"/>
  <c r="AP126" i="15" s="1"/>
  <c r="X24" i="15"/>
  <c r="AA24" i="15" s="1"/>
  <c r="AC24" i="15" s="1"/>
  <c r="X267" i="15"/>
  <c r="Z267" i="15" s="1"/>
  <c r="AB267" i="15" s="1"/>
  <c r="AO267" i="15" s="1"/>
  <c r="X54" i="15"/>
  <c r="AA54" i="15" s="1"/>
  <c r="AC54" i="15" s="1"/>
  <c r="AP54" i="15" s="1"/>
  <c r="X400" i="15"/>
  <c r="AA400" i="15" s="1"/>
  <c r="AC400" i="15" s="1"/>
  <c r="AP400" i="15" s="1"/>
  <c r="X200" i="15"/>
  <c r="Z200" i="15" s="1"/>
  <c r="AB200" i="15" s="1"/>
  <c r="AO200" i="15" s="1"/>
  <c r="X100" i="15"/>
  <c r="AA100" i="15" s="1"/>
  <c r="AC100" i="15" s="1"/>
  <c r="AP100" i="15" s="1"/>
  <c r="X443" i="15"/>
  <c r="AA443" i="15" s="1"/>
  <c r="AC443" i="15" s="1"/>
  <c r="AP443" i="15" s="1"/>
  <c r="X195" i="15"/>
  <c r="Z195" i="15" s="1"/>
  <c r="AB195" i="15" s="1"/>
  <c r="AO195" i="15" s="1"/>
  <c r="X31" i="15"/>
  <c r="Z31" i="15" s="1"/>
  <c r="AB31" i="15" s="1"/>
  <c r="AO31" i="15" s="1"/>
  <c r="X188" i="15"/>
  <c r="AA188" i="15" s="1"/>
  <c r="AC188" i="15" s="1"/>
  <c r="AP188" i="15" s="1"/>
  <c r="X284" i="15"/>
  <c r="AA284" i="15" s="1"/>
  <c r="AC284" i="15" s="1"/>
  <c r="AP284" i="15" s="1"/>
  <c r="X169" i="15"/>
  <c r="AA169" i="15" s="1"/>
  <c r="AC169" i="15" s="1"/>
  <c r="AP169" i="15" s="1"/>
  <c r="X94" i="15"/>
  <c r="AA94" i="15" s="1"/>
  <c r="AC94" i="15" s="1"/>
  <c r="AP94" i="15" s="1"/>
  <c r="X339" i="15"/>
  <c r="Z339" i="15" s="1"/>
  <c r="AB339" i="15" s="1"/>
  <c r="AO339" i="15" s="1"/>
  <c r="X471" i="15"/>
  <c r="Z471" i="15" s="1"/>
  <c r="AB471" i="15" s="1"/>
  <c r="AO471" i="15" s="1"/>
  <c r="X312" i="15"/>
  <c r="AA312" i="15" s="1"/>
  <c r="AC312" i="15" s="1"/>
  <c r="AP312" i="15" s="1"/>
  <c r="X172" i="15"/>
  <c r="AA172" i="15" s="1"/>
  <c r="AC172" i="15" s="1"/>
  <c r="AP172" i="15" s="1"/>
  <c r="X388" i="15"/>
  <c r="AA388" i="15" s="1"/>
  <c r="AC388" i="15" s="1"/>
  <c r="AP388" i="15" s="1"/>
  <c r="X509" i="15"/>
  <c r="AA509" i="15" s="1"/>
  <c r="AC509" i="15" s="1"/>
  <c r="AP509" i="15" s="1"/>
  <c r="X449" i="15"/>
  <c r="AA449" i="15" s="1"/>
  <c r="AC449" i="15" s="1"/>
  <c r="AP449" i="15" s="1"/>
  <c r="X389" i="15"/>
  <c r="AA389" i="15" s="1"/>
  <c r="AC389" i="15" s="1"/>
  <c r="AP389" i="15" s="1"/>
  <c r="X325" i="15"/>
  <c r="AA325" i="15" s="1"/>
  <c r="AC325" i="15" s="1"/>
  <c r="AP325" i="15" s="1"/>
  <c r="X265" i="15"/>
  <c r="AA265" i="15" s="1"/>
  <c r="AC265" i="15" s="1"/>
  <c r="AP265" i="15" s="1"/>
  <c r="X189" i="15"/>
  <c r="AA189" i="15" s="1"/>
  <c r="AC189" i="15" s="1"/>
  <c r="AP189" i="15" s="1"/>
  <c r="X117" i="15"/>
  <c r="Z117" i="15" s="1"/>
  <c r="AB117" i="15" s="1"/>
  <c r="AO117" i="15" s="1"/>
  <c r="X49" i="15"/>
  <c r="AA49" i="15" s="1"/>
  <c r="AC49" i="15" s="1"/>
  <c r="AP49" i="15" s="1"/>
  <c r="X490" i="15"/>
  <c r="Z490" i="15" s="1"/>
  <c r="AB490" i="15" s="1"/>
  <c r="AO490" i="15" s="1"/>
  <c r="X418" i="15"/>
  <c r="Z418" i="15" s="1"/>
  <c r="AB418" i="15" s="1"/>
  <c r="AO418" i="15" s="1"/>
  <c r="X346" i="15"/>
  <c r="Z346" i="15" s="1"/>
  <c r="AB346" i="15" s="1"/>
  <c r="AO346" i="15" s="1"/>
  <c r="X274" i="15"/>
  <c r="AA274" i="15" s="1"/>
  <c r="AC274" i="15" s="1"/>
  <c r="AP274" i="15" s="1"/>
  <c r="X511" i="15"/>
  <c r="Z511" i="15" s="1"/>
  <c r="AB511" i="15" s="1"/>
  <c r="AO511" i="15" s="1"/>
  <c r="X383" i="15"/>
  <c r="AA383" i="15" s="1"/>
  <c r="AC383" i="15" s="1"/>
  <c r="AP383" i="15" s="1"/>
  <c r="X231" i="15"/>
  <c r="Z231" i="15" s="1"/>
  <c r="AB231" i="15" s="1"/>
  <c r="AO231" i="15" s="1"/>
  <c r="X123" i="15"/>
  <c r="AA123" i="15" s="1"/>
  <c r="AC123" i="15" s="1"/>
  <c r="AP123" i="15" s="1"/>
  <c r="X19" i="15"/>
  <c r="Z19" i="15" s="1"/>
  <c r="AB19" i="15" s="1"/>
  <c r="AO19" i="15" s="1"/>
  <c r="X251" i="15"/>
  <c r="Z251" i="15" s="1"/>
  <c r="AB251" i="15" s="1"/>
  <c r="AO251" i="15" s="1"/>
  <c r="X35" i="15"/>
  <c r="AA35" i="15" s="1"/>
  <c r="AC35" i="15" s="1"/>
  <c r="X392" i="15"/>
  <c r="AA392" i="15" s="1"/>
  <c r="AC392" i="15" s="1"/>
  <c r="AP392" i="15" s="1"/>
  <c r="X192" i="15"/>
  <c r="AA192" i="15" s="1"/>
  <c r="AC192" i="15" s="1"/>
  <c r="AP192" i="15" s="1"/>
  <c r="X87" i="15"/>
  <c r="Z87" i="15" s="1"/>
  <c r="AB87" i="15" s="1"/>
  <c r="AO87" i="15" s="1"/>
  <c r="X435" i="15"/>
  <c r="AA435" i="15" s="1"/>
  <c r="AC435" i="15" s="1"/>
  <c r="AP435" i="15" s="1"/>
  <c r="X179" i="15"/>
  <c r="Z179" i="15" s="1"/>
  <c r="AB179" i="15" s="1"/>
  <c r="AO179" i="15" s="1"/>
  <c r="X82" i="15"/>
  <c r="AA82" i="15" s="1"/>
  <c r="AC82" i="15" s="1"/>
  <c r="X394" i="15"/>
  <c r="Z394" i="15" s="1"/>
  <c r="AB394" i="15" s="1"/>
  <c r="AO394" i="15" s="1"/>
  <c r="X320" i="15"/>
  <c r="AA320" i="15" s="1"/>
  <c r="AC320" i="15" s="1"/>
  <c r="AP320" i="15" s="1"/>
  <c r="X428" i="15"/>
  <c r="AA428" i="15" s="1"/>
  <c r="AC428" i="15" s="1"/>
  <c r="AP428" i="15" s="1"/>
  <c r="X420" i="15"/>
  <c r="AA420" i="15" s="1"/>
  <c r="AC420" i="15" s="1"/>
  <c r="AP420" i="15" s="1"/>
  <c r="X505" i="15"/>
  <c r="Z505" i="15" s="1"/>
  <c r="AB505" i="15" s="1"/>
  <c r="AO505" i="15" s="1"/>
  <c r="X441" i="15"/>
  <c r="AA441" i="15" s="1"/>
  <c r="AC441" i="15" s="1"/>
  <c r="AP441" i="15" s="1"/>
  <c r="X381" i="15"/>
  <c r="AA381" i="15" s="1"/>
  <c r="AC381" i="15" s="1"/>
  <c r="AP381" i="15" s="1"/>
  <c r="X321" i="15"/>
  <c r="AA321" i="15" s="1"/>
  <c r="AC321" i="15" s="1"/>
  <c r="AP321" i="15" s="1"/>
  <c r="X261" i="15"/>
  <c r="AA261" i="15" s="1"/>
  <c r="AC261" i="15" s="1"/>
  <c r="AP261" i="15" s="1"/>
  <c r="X185" i="15"/>
  <c r="AA185" i="15" s="1"/>
  <c r="AC185" i="15" s="1"/>
  <c r="AP185" i="15" s="1"/>
  <c r="X109" i="15"/>
  <c r="Z109" i="15" s="1"/>
  <c r="AB109" i="15" s="1"/>
  <c r="AO109" i="15" s="1"/>
  <c r="X41" i="15"/>
  <c r="AA41" i="15" s="1"/>
  <c r="AC41" i="15" s="1"/>
  <c r="X482" i="15"/>
  <c r="Z482" i="15" s="1"/>
  <c r="AB482" i="15" s="1"/>
  <c r="AO482" i="15" s="1"/>
  <c r="X406" i="15"/>
  <c r="Z406" i="15" s="1"/>
  <c r="AB406" i="15" s="1"/>
  <c r="AO406" i="15" s="1"/>
  <c r="X338" i="15"/>
  <c r="AA338" i="15" s="1"/>
  <c r="AC338" i="15" s="1"/>
  <c r="AP338" i="15" s="1"/>
  <c r="X262" i="15"/>
  <c r="Z262" i="15" s="1"/>
  <c r="AB262" i="15" s="1"/>
  <c r="AO262" i="15" s="1"/>
  <c r="X503" i="15"/>
  <c r="Z503" i="15" s="1"/>
  <c r="AB503" i="15" s="1"/>
  <c r="AO503" i="15" s="1"/>
  <c r="X375" i="15"/>
  <c r="Z375" i="15" s="1"/>
  <c r="AB375" i="15" s="1"/>
  <c r="AO375" i="15" s="1"/>
  <c r="X223" i="15"/>
  <c r="Z223" i="15" s="1"/>
  <c r="AB223" i="15" s="1"/>
  <c r="AO223" i="15" s="1"/>
  <c r="X120" i="15"/>
  <c r="AA120" i="15" s="1"/>
  <c r="AC120" i="15" s="1"/>
  <c r="X15" i="15"/>
  <c r="AA15" i="15" s="1"/>
  <c r="AC15" i="15" s="1"/>
  <c r="X243" i="15"/>
  <c r="Z243" i="15" s="1"/>
  <c r="AB243" i="15" s="1"/>
  <c r="AO243" i="15" s="1"/>
  <c r="X23" i="15"/>
  <c r="Z23" i="15" s="1"/>
  <c r="AB23" i="15" s="1"/>
  <c r="AO23" i="15" s="1"/>
  <c r="X384" i="15"/>
  <c r="Z384" i="15" s="1"/>
  <c r="AB384" i="15" s="1"/>
  <c r="AO384" i="15" s="1"/>
  <c r="X176" i="15"/>
  <c r="AA176" i="15" s="1"/>
  <c r="AC176" i="15" s="1"/>
  <c r="AP176" i="15" s="1"/>
  <c r="X71" i="15"/>
  <c r="Z71" i="15" s="1"/>
  <c r="AB71" i="15" s="1"/>
  <c r="AO71" i="15" s="1"/>
  <c r="X419" i="15"/>
  <c r="Z419" i="15" s="1"/>
  <c r="AB419" i="15" s="1"/>
  <c r="AO419" i="15" s="1"/>
  <c r="X163" i="15"/>
  <c r="Z163" i="15" s="1"/>
  <c r="AB163" i="15" s="1"/>
  <c r="AO163" i="15" s="1"/>
  <c r="X92" i="15"/>
  <c r="AA92" i="15" s="1"/>
  <c r="AC92" i="15" s="1"/>
  <c r="AP92" i="15" s="1"/>
  <c r="X316" i="15"/>
  <c r="AA316" i="15" s="1"/>
  <c r="AC316" i="15" s="1"/>
  <c r="AP316" i="15" s="1"/>
  <c r="X470" i="15"/>
  <c r="Z470" i="15" s="1"/>
  <c r="AB470" i="15" s="1"/>
  <c r="AO470" i="15" s="1"/>
  <c r="X107" i="15"/>
  <c r="Z107" i="15" s="1"/>
  <c r="AB107" i="15" s="1"/>
  <c r="AO107" i="15" s="1"/>
  <c r="X8" i="15"/>
  <c r="Z8" i="15" s="1"/>
  <c r="AB8" i="15" s="1"/>
  <c r="AO8" i="15" s="1"/>
  <c r="X164" i="15"/>
  <c r="AA164" i="15" s="1"/>
  <c r="AC164" i="15" s="1"/>
  <c r="X96" i="15"/>
  <c r="AA96" i="15" s="1"/>
  <c r="AC96" i="15" s="1"/>
  <c r="AP96" i="15" s="1"/>
  <c r="X146" i="15"/>
  <c r="AA146" i="15" s="1"/>
  <c r="AC146" i="15" s="1"/>
  <c r="X508" i="15"/>
  <c r="AA508" i="15" s="1"/>
  <c r="AC508" i="15" s="1"/>
  <c r="AP508" i="15" s="1"/>
  <c r="X365" i="15"/>
  <c r="AA365" i="15" s="1"/>
  <c r="AC365" i="15" s="1"/>
  <c r="AP365" i="15" s="1"/>
  <c r="X322" i="15"/>
  <c r="Z322" i="15" s="1"/>
  <c r="AB322" i="15" s="1"/>
  <c r="AO322" i="15" s="1"/>
  <c r="X351" i="15"/>
  <c r="Z351" i="15" s="1"/>
  <c r="AB351" i="15" s="1"/>
  <c r="AO351" i="15" s="1"/>
  <c r="X459" i="15"/>
  <c r="Z459" i="15" s="1"/>
  <c r="AB459" i="15" s="1"/>
  <c r="AO459" i="15" s="1"/>
  <c r="X154" i="15"/>
  <c r="AA154" i="15" s="1"/>
  <c r="AC154" i="15" s="1"/>
  <c r="X83" i="15"/>
  <c r="AA83" i="15" s="1"/>
  <c r="AC83" i="15" s="1"/>
  <c r="AP83" i="15" s="1"/>
  <c r="X318" i="15"/>
  <c r="Z318" i="15" s="1"/>
  <c r="AB318" i="15" s="1"/>
  <c r="AO318" i="15" s="1"/>
  <c r="X496" i="15"/>
  <c r="AA496" i="15" s="1"/>
  <c r="AC496" i="15" s="1"/>
  <c r="AP496" i="15" s="1"/>
  <c r="X70" i="15"/>
  <c r="Z70" i="15" s="1"/>
  <c r="AB70" i="15" s="1"/>
  <c r="AO70" i="15" s="1"/>
  <c r="A20" i="15"/>
  <c r="X60" i="15"/>
  <c r="AA60" i="15" s="1"/>
  <c r="AC60" i="15" s="1"/>
  <c r="X501" i="15"/>
  <c r="AA501" i="15" s="1"/>
  <c r="AC501" i="15" s="1"/>
  <c r="AP501" i="15" s="1"/>
  <c r="X437" i="15"/>
  <c r="AA437" i="15" s="1"/>
  <c r="AC437" i="15" s="1"/>
  <c r="AP437" i="15" s="1"/>
  <c r="X377" i="15"/>
  <c r="AA377" i="15" s="1"/>
  <c r="AC377" i="15" s="1"/>
  <c r="AP377" i="15" s="1"/>
  <c r="X317" i="15"/>
  <c r="AA317" i="15" s="1"/>
  <c r="AC317" i="15" s="1"/>
  <c r="AP317" i="15" s="1"/>
  <c r="X257" i="15"/>
  <c r="Z257" i="15" s="1"/>
  <c r="AB257" i="15" s="1"/>
  <c r="AO257" i="15" s="1"/>
  <c r="X181" i="15"/>
  <c r="Z181" i="15" s="1"/>
  <c r="AB181" i="15" s="1"/>
  <c r="AO181" i="15" s="1"/>
  <c r="X105" i="15"/>
  <c r="AA105" i="15" s="1"/>
  <c r="AC105" i="15" s="1"/>
  <c r="X37" i="15"/>
  <c r="AA37" i="15" s="1"/>
  <c r="AC37" i="15" s="1"/>
  <c r="X478" i="15"/>
  <c r="Z478" i="15" s="1"/>
  <c r="AB478" i="15" s="1"/>
  <c r="AO478" i="15" s="1"/>
  <c r="X402" i="15"/>
  <c r="Z402" i="15" s="1"/>
  <c r="AB402" i="15" s="1"/>
  <c r="AO402" i="15" s="1"/>
  <c r="X334" i="15"/>
  <c r="Z334" i="15" s="1"/>
  <c r="AB334" i="15" s="1"/>
  <c r="AO334" i="15" s="1"/>
  <c r="X258" i="15"/>
  <c r="Z258" i="15" s="1"/>
  <c r="AB258" i="15" s="1"/>
  <c r="AO258" i="15" s="1"/>
  <c r="X495" i="15"/>
  <c r="Z495" i="15" s="1"/>
  <c r="AB495" i="15" s="1"/>
  <c r="AO495" i="15" s="1"/>
  <c r="X367" i="15"/>
  <c r="Z367" i="15" s="1"/>
  <c r="AB367" i="15" s="1"/>
  <c r="AO367" i="15" s="1"/>
  <c r="X215" i="15"/>
  <c r="Z215" i="15" s="1"/>
  <c r="AB215" i="15" s="1"/>
  <c r="AO215" i="15" s="1"/>
  <c r="X110" i="15"/>
  <c r="AA110" i="15" s="1"/>
  <c r="AC110" i="15" s="1"/>
  <c r="X491" i="15"/>
  <c r="Z491" i="15" s="1"/>
  <c r="AB491" i="15" s="1"/>
  <c r="AO491" i="15" s="1"/>
  <c r="X187" i="15"/>
  <c r="Z187" i="15" s="1"/>
  <c r="AB187" i="15" s="1"/>
  <c r="AO187" i="15" s="1"/>
  <c r="A18" i="15"/>
  <c r="N13" i="68" s="1"/>
  <c r="D14" i="2" s="1"/>
  <c r="X352" i="15"/>
  <c r="AA352" i="15" s="1"/>
  <c r="AC352" i="15" s="1"/>
  <c r="AP352" i="15" s="1"/>
  <c r="X170" i="15"/>
  <c r="AA170" i="15" s="1"/>
  <c r="AC170" i="15" s="1"/>
  <c r="AP170" i="15" s="1"/>
  <c r="X68" i="15"/>
  <c r="Z68" i="15" s="1"/>
  <c r="AB68" i="15" s="1"/>
  <c r="AO68" i="15" s="1"/>
  <c r="X411" i="15"/>
  <c r="Z411" i="15" s="1"/>
  <c r="AB411" i="15" s="1"/>
  <c r="AO411" i="15" s="1"/>
  <c r="X134" i="15"/>
  <c r="Z134" i="15" s="1"/>
  <c r="AB134" i="15" s="1"/>
  <c r="AO134" i="15" s="1"/>
  <c r="X95" i="15"/>
  <c r="Z95" i="15" s="1"/>
  <c r="AB95" i="15" s="1"/>
  <c r="AO95" i="15" s="1"/>
  <c r="X348" i="15"/>
  <c r="AA348" i="15" s="1"/>
  <c r="AC348" i="15" s="1"/>
  <c r="AP348" i="15" s="1"/>
  <c r="X29" i="15"/>
  <c r="Z29" i="15" s="1"/>
  <c r="AB29" i="15" s="1"/>
  <c r="AO29" i="15" s="1"/>
  <c r="X207" i="15"/>
  <c r="Z207" i="15" s="1"/>
  <c r="AB207" i="15" s="1"/>
  <c r="AO207" i="15" s="1"/>
  <c r="X160" i="15"/>
  <c r="AA160" i="15" s="1"/>
  <c r="AC160" i="15" s="1"/>
  <c r="AP160" i="15" s="1"/>
  <c r="X328" i="15"/>
  <c r="AA328" i="15" s="1"/>
  <c r="AC328" i="15" s="1"/>
  <c r="AP328" i="15" s="1"/>
  <c r="X387" i="15"/>
  <c r="Z387" i="15" s="1"/>
  <c r="AB387" i="15" s="1"/>
  <c r="AO387" i="15" s="1"/>
  <c r="X305" i="15"/>
  <c r="AA305" i="15" s="1"/>
  <c r="AC305" i="15" s="1"/>
  <c r="AP305" i="15" s="1"/>
  <c r="X242" i="15"/>
  <c r="AA242" i="15" s="1"/>
  <c r="AC242" i="15" s="1"/>
  <c r="AP242" i="15" s="1"/>
  <c r="X199" i="15"/>
  <c r="Z199" i="15" s="1"/>
  <c r="AB199" i="15" s="1"/>
  <c r="AO199" i="15" s="1"/>
  <c r="X150" i="15"/>
  <c r="Z150" i="15" s="1"/>
  <c r="AB150" i="15" s="1"/>
  <c r="AO150" i="15" s="1"/>
  <c r="X52" i="15"/>
  <c r="AA52" i="15" s="1"/>
  <c r="AC52" i="15" s="1"/>
  <c r="AP52" i="15" s="1"/>
  <c r="X156" i="15"/>
  <c r="Z156" i="15" s="1"/>
  <c r="AB156" i="15" s="1"/>
  <c r="AO156" i="15" s="1"/>
  <c r="X7" i="15"/>
  <c r="AA7" i="15" s="1"/>
  <c r="AC7" i="15" s="1"/>
  <c r="AP7" i="15" s="1"/>
  <c r="X462" i="15"/>
  <c r="Z462" i="15" s="1"/>
  <c r="AB462" i="15" s="1"/>
  <c r="AO462" i="15" s="1"/>
  <c r="X427" i="15"/>
  <c r="Z427" i="15" s="1"/>
  <c r="AB427" i="15" s="1"/>
  <c r="AO427" i="15" s="1"/>
  <c r="X151" i="15"/>
  <c r="Z151" i="15" s="1"/>
  <c r="AB151" i="15" s="1"/>
  <c r="AO151" i="15" s="1"/>
  <c r="X159" i="15"/>
  <c r="Z159" i="15" s="1"/>
  <c r="AB159" i="15" s="1"/>
  <c r="AO159" i="15" s="1"/>
  <c r="X108" i="15"/>
  <c r="AA108" i="15" s="1"/>
  <c r="AC108" i="15" s="1"/>
  <c r="X63" i="15"/>
  <c r="Z63" i="15" s="1"/>
  <c r="AB63" i="15" s="1"/>
  <c r="AO63" i="15" s="1"/>
  <c r="X497" i="15"/>
  <c r="AA497" i="15" s="1"/>
  <c r="AC497" i="15" s="1"/>
  <c r="AP497" i="15" s="1"/>
  <c r="X433" i="15"/>
  <c r="AA433" i="15" s="1"/>
  <c r="AC433" i="15" s="1"/>
  <c r="AP433" i="15" s="1"/>
  <c r="X369" i="15"/>
  <c r="AA369" i="15" s="1"/>
  <c r="AC369" i="15" s="1"/>
  <c r="AP369" i="15" s="1"/>
  <c r="X309" i="15"/>
  <c r="AA309" i="15" s="1"/>
  <c r="AC309" i="15" s="1"/>
  <c r="AP309" i="15" s="1"/>
  <c r="X253" i="15"/>
  <c r="AA253" i="15" s="1"/>
  <c r="AC253" i="15" s="1"/>
  <c r="AP253" i="15" s="1"/>
  <c r="X177" i="15"/>
  <c r="Z177" i="15" s="1"/>
  <c r="AB177" i="15" s="1"/>
  <c r="AO177" i="15" s="1"/>
  <c r="X93" i="15"/>
  <c r="Z93" i="15" s="1"/>
  <c r="AB93" i="15" s="1"/>
  <c r="AO93" i="15" s="1"/>
  <c r="X398" i="15"/>
  <c r="AA398" i="15" s="1"/>
  <c r="AC398" i="15" s="1"/>
  <c r="AP398" i="15" s="1"/>
  <c r="X326" i="15"/>
  <c r="AA326" i="15" s="1"/>
  <c r="AC326" i="15" s="1"/>
  <c r="AP326" i="15" s="1"/>
  <c r="X254" i="15"/>
  <c r="Z254" i="15" s="1"/>
  <c r="AB254" i="15" s="1"/>
  <c r="AO254" i="15" s="1"/>
  <c r="X487" i="15"/>
  <c r="Z487" i="15" s="1"/>
  <c r="AB487" i="15" s="1"/>
  <c r="AO487" i="15" s="1"/>
  <c r="X359" i="15"/>
  <c r="Z359" i="15" s="1"/>
  <c r="AB359" i="15" s="1"/>
  <c r="AO359" i="15" s="1"/>
  <c r="X483" i="15"/>
  <c r="Z483" i="15" s="1"/>
  <c r="AB483" i="15" s="1"/>
  <c r="AO483" i="15" s="1"/>
  <c r="X55" i="15"/>
  <c r="Z55" i="15" s="1"/>
  <c r="AB55" i="15" s="1"/>
  <c r="AO55" i="15" s="1"/>
  <c r="X18" i="15"/>
  <c r="AA18" i="15" s="1"/>
  <c r="AC18" i="15" s="1"/>
  <c r="X331" i="15"/>
  <c r="Z331" i="15" s="1"/>
  <c r="AB331" i="15" s="1"/>
  <c r="AO331" i="15" s="1"/>
  <c r="X111" i="15"/>
  <c r="Z111" i="15" s="1"/>
  <c r="AB111" i="15" s="1"/>
  <c r="AO111" i="15" s="1"/>
  <c r="X114" i="15"/>
  <c r="AA114" i="15" s="1"/>
  <c r="AC114" i="15" s="1"/>
  <c r="X489" i="15"/>
  <c r="AA489" i="15" s="1"/>
  <c r="AC489" i="15" s="1"/>
  <c r="AP489" i="15" s="1"/>
  <c r="X429" i="15"/>
  <c r="AA429" i="15" s="1"/>
  <c r="AC429" i="15" s="1"/>
  <c r="AP429" i="15" s="1"/>
  <c r="X249" i="15"/>
  <c r="AA249" i="15" s="1"/>
  <c r="AC249" i="15" s="1"/>
  <c r="AP249" i="15" s="1"/>
  <c r="X89" i="15"/>
  <c r="AA89" i="15" s="1"/>
  <c r="AC89" i="15" s="1"/>
  <c r="X466" i="15"/>
  <c r="Z466" i="15" s="1"/>
  <c r="AB466" i="15" s="1"/>
  <c r="AO466" i="15" s="1"/>
  <c r="X479" i="15"/>
  <c r="Z479" i="15" s="1"/>
  <c r="AB479" i="15" s="1"/>
  <c r="AO479" i="15" s="1"/>
  <c r="X5" i="15"/>
  <c r="Z5" i="15" s="1"/>
  <c r="AB5" i="15" s="1"/>
  <c r="X183" i="15"/>
  <c r="Z183" i="15" s="1"/>
  <c r="AB183" i="15" s="1"/>
  <c r="AO183" i="15" s="1"/>
  <c r="X236" i="15"/>
  <c r="AA236" i="15" s="1"/>
  <c r="AC236" i="15" s="1"/>
  <c r="AP236" i="15" s="1"/>
  <c r="X124" i="15"/>
  <c r="AA124" i="15" s="1"/>
  <c r="AC124" i="15" s="1"/>
  <c r="AP124" i="15" s="1"/>
  <c r="X485" i="15"/>
  <c r="AA485" i="15" s="1"/>
  <c r="AC485" i="15" s="1"/>
  <c r="AP485" i="15" s="1"/>
  <c r="X425" i="15"/>
  <c r="AA425" i="15" s="1"/>
  <c r="AC425" i="15" s="1"/>
  <c r="AP425" i="15" s="1"/>
  <c r="X361" i="15"/>
  <c r="AA361" i="15" s="1"/>
  <c r="AC361" i="15" s="1"/>
  <c r="AP361" i="15" s="1"/>
  <c r="X297" i="15"/>
  <c r="AA297" i="15" s="1"/>
  <c r="AC297" i="15" s="1"/>
  <c r="AP297" i="15" s="1"/>
  <c r="X229" i="15"/>
  <c r="Z229" i="15" s="1"/>
  <c r="AB229" i="15" s="1"/>
  <c r="AO229" i="15" s="1"/>
  <c r="X161" i="15"/>
  <c r="AA161" i="15" s="1"/>
  <c r="AC161" i="15" s="1"/>
  <c r="AP161" i="15" s="1"/>
  <c r="X81" i="15"/>
  <c r="Z81" i="15" s="1"/>
  <c r="AB81" i="15" s="1"/>
  <c r="AO81" i="15" s="1"/>
  <c r="X17" i="15"/>
  <c r="AA17" i="15" s="1"/>
  <c r="AC17" i="15" s="1"/>
  <c r="X390" i="15"/>
  <c r="Z390" i="15" s="1"/>
  <c r="AB390" i="15" s="1"/>
  <c r="AO390" i="15" s="1"/>
  <c r="X226" i="15"/>
  <c r="AA226" i="15" s="1"/>
  <c r="AC226" i="15" s="1"/>
  <c r="AP226" i="15" s="1"/>
  <c r="X311" i="15"/>
  <c r="Z311" i="15" s="1"/>
  <c r="AB311" i="15" s="1"/>
  <c r="AO311" i="15" s="1"/>
  <c r="X78" i="15"/>
  <c r="Z78" i="15" s="1"/>
  <c r="AB78" i="15" s="1"/>
  <c r="AO78" i="15" s="1"/>
  <c r="X147" i="15"/>
  <c r="Z147" i="15" s="1"/>
  <c r="AB147" i="15" s="1"/>
  <c r="AO147" i="15" s="1"/>
  <c r="X39" i="15"/>
  <c r="Z39" i="15" s="1"/>
  <c r="AB39" i="15" s="1"/>
  <c r="AO39" i="15" s="1"/>
  <c r="X196" i="15"/>
  <c r="Z196" i="15" s="1"/>
  <c r="AB196" i="15" s="1"/>
  <c r="AO196" i="15" s="1"/>
  <c r="X473" i="15"/>
  <c r="AA473" i="15" s="1"/>
  <c r="AC473" i="15" s="1"/>
  <c r="AP473" i="15" s="1"/>
  <c r="X413" i="15"/>
  <c r="AA413" i="15" s="1"/>
  <c r="AC413" i="15" s="1"/>
  <c r="AP413" i="15" s="1"/>
  <c r="X353" i="15"/>
  <c r="AA353" i="15" s="1"/>
  <c r="AC353" i="15" s="1"/>
  <c r="AP353" i="15" s="1"/>
  <c r="X289" i="15"/>
  <c r="AA289" i="15" s="1"/>
  <c r="AC289" i="15" s="1"/>
  <c r="AP289" i="15" s="1"/>
  <c r="X221" i="15"/>
  <c r="AA221" i="15" s="1"/>
  <c r="AC221" i="15" s="1"/>
  <c r="AP221" i="15" s="1"/>
  <c r="X153" i="15"/>
  <c r="AA153" i="15" s="1"/>
  <c r="AC153" i="15" s="1"/>
  <c r="AP153" i="15" s="1"/>
  <c r="X73" i="15"/>
  <c r="AA73" i="15" s="1"/>
  <c r="AC73" i="15" s="1"/>
  <c r="X9" i="15"/>
  <c r="Z9" i="15" s="1"/>
  <c r="AB9" i="15" s="1"/>
  <c r="AO9" i="15" s="1"/>
  <c r="X450" i="15"/>
  <c r="Z450" i="15" s="1"/>
  <c r="AB450" i="15" s="1"/>
  <c r="AO450" i="15" s="1"/>
  <c r="X382" i="15"/>
  <c r="Z382" i="15" s="1"/>
  <c r="AB382" i="15" s="1"/>
  <c r="AO382" i="15" s="1"/>
  <c r="X306" i="15"/>
  <c r="Z306" i="15" s="1"/>
  <c r="AB306" i="15" s="1"/>
  <c r="AO306" i="15" s="1"/>
  <c r="X218" i="15"/>
  <c r="Z218" i="15" s="1"/>
  <c r="AB218" i="15" s="1"/>
  <c r="AO218" i="15" s="1"/>
  <c r="X447" i="15"/>
  <c r="Z447" i="15" s="1"/>
  <c r="AB447" i="15" s="1"/>
  <c r="AO447" i="15" s="1"/>
  <c r="X295" i="15"/>
  <c r="Z295" i="15" s="1"/>
  <c r="AB295" i="15" s="1"/>
  <c r="AO295" i="15" s="1"/>
  <c r="X171" i="15"/>
  <c r="Z171" i="15" s="1"/>
  <c r="AB171" i="15" s="1"/>
  <c r="AO171" i="15" s="1"/>
  <c r="X56" i="15"/>
  <c r="AA56" i="15" s="1"/>
  <c r="AC56" i="15" s="1"/>
  <c r="X395" i="15"/>
  <c r="Z395" i="15" s="1"/>
  <c r="AB395" i="15" s="1"/>
  <c r="AO395" i="15" s="1"/>
  <c r="X115" i="15"/>
  <c r="AA115" i="15" s="1"/>
  <c r="AC115" i="15" s="1"/>
  <c r="AP115" i="15" s="1"/>
  <c r="X464" i="15"/>
  <c r="AA464" i="15" s="1"/>
  <c r="AC464" i="15" s="1"/>
  <c r="AP464" i="15" s="1"/>
  <c r="X248" i="15"/>
  <c r="AA248" i="15" s="1"/>
  <c r="AC248" i="15" s="1"/>
  <c r="AP248" i="15" s="1"/>
  <c r="X135" i="15"/>
  <c r="AA135" i="15" s="1"/>
  <c r="AC135" i="15" s="1"/>
  <c r="AP135" i="15" s="1"/>
  <c r="X16" i="15"/>
  <c r="AA16" i="15" s="1"/>
  <c r="AC16" i="15" s="1"/>
  <c r="AP16" i="15" s="1"/>
  <c r="X259" i="15"/>
  <c r="Z259" i="15" s="1"/>
  <c r="AB259" i="15" s="1"/>
  <c r="AO259" i="15" s="1"/>
  <c r="X20" i="15"/>
  <c r="Z20" i="15" s="1"/>
  <c r="AB20" i="15" s="1"/>
  <c r="AO20" i="15" s="1"/>
  <c r="X276" i="15"/>
  <c r="AA276" i="15" s="1"/>
  <c r="AC276" i="15" s="1"/>
  <c r="AP276" i="15" s="1"/>
  <c r="X204" i="15"/>
  <c r="AA204" i="15" s="1"/>
  <c r="AC204" i="15" s="1"/>
  <c r="AP204" i="15" s="1"/>
  <c r="X143" i="15"/>
  <c r="Z143" i="15" s="1"/>
  <c r="AB143" i="15" s="1"/>
  <c r="AO143" i="15" s="1"/>
  <c r="X140" i="15"/>
  <c r="AA140" i="15" s="1"/>
  <c r="AC140" i="15" s="1"/>
  <c r="AP140" i="15" s="1"/>
  <c r="X34" i="15"/>
  <c r="Z34" i="15" s="1"/>
  <c r="AB34" i="15" s="1"/>
  <c r="AO34" i="15" s="1"/>
  <c r="X51" i="15"/>
  <c r="Z51" i="15" s="1"/>
  <c r="AB51" i="15" s="1"/>
  <c r="AO51" i="15" s="1"/>
  <c r="X280" i="15"/>
  <c r="AA280" i="15" s="1"/>
  <c r="AC280" i="15" s="1"/>
  <c r="AP280" i="15" s="1"/>
  <c r="X59" i="15"/>
  <c r="AA59" i="15" s="1"/>
  <c r="AC59" i="15" s="1"/>
  <c r="X222" i="15"/>
  <c r="Z222" i="15" s="1"/>
  <c r="AB222" i="15" s="1"/>
  <c r="AO222" i="15" s="1"/>
  <c r="X10" i="15"/>
  <c r="Z10" i="15" s="1"/>
  <c r="AB10" i="15" s="1"/>
  <c r="AO10" i="15" s="1"/>
  <c r="X293" i="15"/>
  <c r="AA293" i="15" s="1"/>
  <c r="AC293" i="15" s="1"/>
  <c r="AP293" i="15" s="1"/>
  <c r="X11" i="55"/>
  <c r="AA11" i="55" s="1"/>
  <c r="AC11" i="55" s="1"/>
  <c r="AP11" i="55" s="1"/>
  <c r="X44" i="15"/>
  <c r="AA44" i="15" s="1"/>
  <c r="AC44" i="15" s="1"/>
  <c r="AP44" i="15" s="1"/>
  <c r="X76" i="15"/>
  <c r="AA76" i="15" s="1"/>
  <c r="AC76" i="15" s="1"/>
  <c r="AP76" i="15" s="1"/>
  <c r="X211" i="15"/>
  <c r="Z211" i="15" s="1"/>
  <c r="AB211" i="15" s="1"/>
  <c r="AO211" i="15" s="1"/>
  <c r="X424" i="15"/>
  <c r="AA424" i="15" s="1"/>
  <c r="AC424" i="15" s="1"/>
  <c r="AP424" i="15" s="1"/>
  <c r="X136" i="15"/>
  <c r="AA136" i="15" s="1"/>
  <c r="AC136" i="15" s="1"/>
  <c r="X286" i="15"/>
  <c r="AA286" i="15" s="1"/>
  <c r="AC286" i="15" s="1"/>
  <c r="AP286" i="15" s="1"/>
  <c r="X57" i="15"/>
  <c r="AA57" i="15" s="1"/>
  <c r="AC57" i="15" s="1"/>
  <c r="X333" i="15"/>
  <c r="AA333" i="15" s="1"/>
  <c r="AC333" i="15" s="1"/>
  <c r="AP333" i="15" s="1"/>
  <c r="X219" i="15"/>
  <c r="Z219" i="15" s="1"/>
  <c r="AB219" i="15" s="1"/>
  <c r="AO219" i="15" s="1"/>
  <c r="A20" i="72"/>
  <c r="O29" i="68" s="1"/>
  <c r="R29" i="68" s="1"/>
  <c r="V29" i="68" s="1"/>
  <c r="G29" i="2" s="1"/>
  <c r="X22" i="55"/>
  <c r="AA22" i="55" s="1"/>
  <c r="AC22" i="55" s="1"/>
  <c r="AP22" i="55" s="1"/>
  <c r="A20" i="55"/>
  <c r="O28" i="67" s="1"/>
  <c r="R28" i="67" s="1"/>
  <c r="X18" i="55"/>
  <c r="AA18" i="55" s="1"/>
  <c r="AC18" i="55" s="1"/>
  <c r="AP18" i="55" s="1"/>
  <c r="X24" i="55"/>
  <c r="Z24" i="55" s="1"/>
  <c r="AB24" i="55" s="1"/>
  <c r="AO24" i="55" s="1"/>
  <c r="X10" i="55"/>
  <c r="Z10" i="55" s="1"/>
  <c r="AB10" i="55" s="1"/>
  <c r="AO10" i="55" s="1"/>
  <c r="X16" i="55"/>
  <c r="AA16" i="55" s="1"/>
  <c r="AC16" i="55" s="1"/>
  <c r="AP16" i="55" s="1"/>
  <c r="X7" i="55"/>
  <c r="Z7" i="55" s="1"/>
  <c r="AB7" i="55" s="1"/>
  <c r="AO7" i="55" s="1"/>
  <c r="X15" i="55"/>
  <c r="AA15" i="55" s="1"/>
  <c r="AC15" i="55" s="1"/>
  <c r="AP15" i="55" s="1"/>
  <c r="X21" i="55"/>
  <c r="AA21" i="55" s="1"/>
  <c r="AC21" i="55" s="1"/>
  <c r="AP21" i="55" s="1"/>
  <c r="X20" i="55"/>
  <c r="Z20" i="55" s="1"/>
  <c r="AB20" i="55" s="1"/>
  <c r="AO20" i="55" s="1"/>
  <c r="X12" i="55"/>
  <c r="Z12" i="55" s="1"/>
  <c r="AB12" i="55" s="1"/>
  <c r="AO12" i="55" s="1"/>
  <c r="X6" i="55"/>
  <c r="AA6" i="55" s="1"/>
  <c r="AC6" i="55" s="1"/>
  <c r="AP6" i="55" s="1"/>
  <c r="X5" i="55"/>
  <c r="AA5" i="55" s="1"/>
  <c r="AC5" i="55" s="1"/>
  <c r="X14" i="55"/>
  <c r="Z14" i="55" s="1"/>
  <c r="AB14" i="55" s="1"/>
  <c r="AO14" i="55" s="1"/>
  <c r="I28" i="67"/>
  <c r="X8" i="55"/>
  <c r="AA8" i="55" s="1"/>
  <c r="AC8" i="55" s="1"/>
  <c r="AP8" i="55" s="1"/>
  <c r="X448" i="15"/>
  <c r="Z448" i="15" s="1"/>
  <c r="AB448" i="15" s="1"/>
  <c r="AO448" i="15" s="1"/>
  <c r="X290" i="15"/>
  <c r="Z290" i="15" s="1"/>
  <c r="AB290" i="15" s="1"/>
  <c r="AO290" i="15" s="1"/>
  <c r="X341" i="15"/>
  <c r="AA341" i="15" s="1"/>
  <c r="AC341" i="15" s="1"/>
  <c r="AP341" i="15" s="1"/>
  <c r="X13" i="15"/>
  <c r="Z13" i="15" s="1"/>
  <c r="AB13" i="15" s="1"/>
  <c r="AO13" i="15" s="1"/>
  <c r="X315" i="15"/>
  <c r="Z315" i="15" s="1"/>
  <c r="AB315" i="15" s="1"/>
  <c r="AO315" i="15" s="1"/>
  <c r="X472" i="15"/>
  <c r="Z472" i="15" s="1"/>
  <c r="AB472" i="15" s="1"/>
  <c r="AO472" i="15" s="1"/>
  <c r="X175" i="15"/>
  <c r="Z175" i="15" s="1"/>
  <c r="AB175" i="15" s="1"/>
  <c r="AO175" i="15" s="1"/>
  <c r="X310" i="15"/>
  <c r="AA310" i="15" s="1"/>
  <c r="AC310" i="15" s="1"/>
  <c r="AP310" i="15" s="1"/>
  <c r="X77" i="15"/>
  <c r="Z77" i="15" s="1"/>
  <c r="AB77" i="15" s="1"/>
  <c r="AO77" i="15" s="1"/>
  <c r="X357" i="15"/>
  <c r="AA357" i="15" s="1"/>
  <c r="AC357" i="15" s="1"/>
  <c r="AP357" i="15" s="1"/>
  <c r="X467" i="15"/>
  <c r="Z467" i="15" s="1"/>
  <c r="AB467" i="15" s="1"/>
  <c r="AO467" i="15" s="1"/>
  <c r="X64" i="15"/>
  <c r="AA64" i="15" s="1"/>
  <c r="AC64" i="15" s="1"/>
  <c r="X255" i="15"/>
  <c r="AA255" i="15" s="1"/>
  <c r="AC255" i="15" s="1"/>
  <c r="AP255" i="15" s="1"/>
  <c r="X358" i="15"/>
  <c r="Z358" i="15" s="1"/>
  <c r="AB358" i="15" s="1"/>
  <c r="AO358" i="15" s="1"/>
  <c r="X141" i="15"/>
  <c r="Z141" i="15" s="1"/>
  <c r="AB141" i="15" s="1"/>
  <c r="AO141" i="15" s="1"/>
  <c r="X397" i="15"/>
  <c r="AA397" i="15" s="1"/>
  <c r="AC397" i="15" s="1"/>
  <c r="AP397" i="15" s="1"/>
  <c r="X30" i="15"/>
  <c r="AA30" i="15" s="1"/>
  <c r="AC30" i="15" s="1"/>
  <c r="AP30" i="15" s="1"/>
  <c r="X42" i="15"/>
  <c r="AA42" i="15" s="1"/>
  <c r="AC42" i="15" s="1"/>
  <c r="X16" i="72"/>
  <c r="Z16" i="72" s="1"/>
  <c r="AB16" i="72" s="1"/>
  <c r="AO16" i="72" s="1"/>
  <c r="X45" i="15"/>
  <c r="Z45" i="15" s="1"/>
  <c r="AB45" i="15" s="1"/>
  <c r="AO45" i="15" s="1"/>
  <c r="X85" i="15"/>
  <c r="AA85" i="15" s="1"/>
  <c r="AC85" i="15" s="1"/>
  <c r="X62" i="15"/>
  <c r="Z62" i="15" s="1"/>
  <c r="AB62" i="15" s="1"/>
  <c r="AO62" i="15" s="1"/>
  <c r="X98" i="15"/>
  <c r="AA98" i="15" s="1"/>
  <c r="AC98" i="15" s="1"/>
  <c r="X72" i="15"/>
  <c r="AA72" i="15" s="1"/>
  <c r="AC72" i="15" s="1"/>
  <c r="AP72" i="15" s="1"/>
  <c r="X118" i="15"/>
  <c r="Z118" i="15" s="1"/>
  <c r="AB118" i="15" s="1"/>
  <c r="AO118" i="15" s="1"/>
  <c r="X155" i="15"/>
  <c r="AA155" i="15" s="1"/>
  <c r="AC155" i="15" s="1"/>
  <c r="AP155" i="15" s="1"/>
  <c r="X191" i="15"/>
  <c r="AA191" i="15" s="1"/>
  <c r="AC191" i="15" s="1"/>
  <c r="AP191" i="15" s="1"/>
  <c r="X227" i="15"/>
  <c r="Z227" i="15" s="1"/>
  <c r="AB227" i="15" s="1"/>
  <c r="AO227" i="15" s="1"/>
  <c r="X268" i="15"/>
  <c r="AA268" i="15" s="1"/>
  <c r="AC268" i="15" s="1"/>
  <c r="AP268" i="15" s="1"/>
  <c r="X162" i="15"/>
  <c r="AA162" i="15" s="1"/>
  <c r="AC162" i="15" s="1"/>
  <c r="AP162" i="15" s="1"/>
  <c r="X198" i="15"/>
  <c r="AA198" i="15" s="1"/>
  <c r="AC198" i="15" s="1"/>
  <c r="AP198" i="15" s="1"/>
  <c r="X234" i="15"/>
  <c r="Z234" i="15" s="1"/>
  <c r="AB234" i="15" s="1"/>
  <c r="AO234" i="15" s="1"/>
  <c r="X130" i="15"/>
  <c r="AA130" i="15" s="1"/>
  <c r="AC130" i="15" s="1"/>
  <c r="AP130" i="15" s="1"/>
  <c r="X166" i="15"/>
  <c r="Z166" i="15" s="1"/>
  <c r="AB166" i="15" s="1"/>
  <c r="AO166" i="15" s="1"/>
  <c r="X202" i="15"/>
  <c r="Z202" i="15" s="1"/>
  <c r="AB202" i="15" s="1"/>
  <c r="AO202" i="15" s="1"/>
  <c r="X238" i="15"/>
  <c r="AA238" i="15" s="1"/>
  <c r="AC238" i="15" s="1"/>
  <c r="AP238" i="15" s="1"/>
  <c r="X296" i="15"/>
  <c r="AA296" i="15" s="1"/>
  <c r="AC296" i="15" s="1"/>
  <c r="AP296" i="15" s="1"/>
  <c r="X332" i="15"/>
  <c r="AA332" i="15" s="1"/>
  <c r="AC332" i="15" s="1"/>
  <c r="AP332" i="15" s="1"/>
  <c r="X368" i="15"/>
  <c r="AA368" i="15" s="1"/>
  <c r="AC368" i="15" s="1"/>
  <c r="AP368" i="15" s="1"/>
  <c r="X404" i="15"/>
  <c r="AA404" i="15" s="1"/>
  <c r="AC404" i="15" s="1"/>
  <c r="AP404" i="15" s="1"/>
  <c r="X440" i="15"/>
  <c r="AA440" i="15" s="1"/>
  <c r="AC440" i="15" s="1"/>
  <c r="AP440" i="15" s="1"/>
  <c r="X476" i="15"/>
  <c r="AA476" i="15" s="1"/>
  <c r="AC476" i="15" s="1"/>
  <c r="AP476" i="15" s="1"/>
  <c r="X512" i="15"/>
  <c r="AA512" i="15" s="1"/>
  <c r="AC512" i="15" s="1"/>
  <c r="AP512" i="15" s="1"/>
  <c r="X288" i="15"/>
  <c r="AA288" i="15" s="1"/>
  <c r="AC288" i="15" s="1"/>
  <c r="AP288" i="15" s="1"/>
  <c r="X324" i="15"/>
  <c r="AA324" i="15" s="1"/>
  <c r="AC324" i="15" s="1"/>
  <c r="AP324" i="15" s="1"/>
  <c r="X360" i="15"/>
  <c r="AA360" i="15" s="1"/>
  <c r="AC360" i="15" s="1"/>
  <c r="AP360" i="15" s="1"/>
  <c r="X396" i="15"/>
  <c r="AA396" i="15" s="1"/>
  <c r="AC396" i="15" s="1"/>
  <c r="AP396" i="15" s="1"/>
  <c r="X432" i="15"/>
  <c r="Z432" i="15" s="1"/>
  <c r="AB432" i="15" s="1"/>
  <c r="AO432" i="15" s="1"/>
  <c r="X468" i="15"/>
  <c r="AA468" i="15" s="1"/>
  <c r="AC468" i="15" s="1"/>
  <c r="AP468" i="15" s="1"/>
  <c r="X504" i="15"/>
  <c r="AA504" i="15" s="1"/>
  <c r="AC504" i="15" s="1"/>
  <c r="AP504" i="15" s="1"/>
  <c r="X301" i="15"/>
  <c r="AA301" i="15" s="1"/>
  <c r="AC301" i="15" s="1"/>
  <c r="AP301" i="15" s="1"/>
  <c r="X337" i="15"/>
  <c r="AA337" i="15" s="1"/>
  <c r="AC337" i="15" s="1"/>
  <c r="AP337" i="15" s="1"/>
  <c r="X373" i="15"/>
  <c r="Z373" i="15" s="1"/>
  <c r="AB373" i="15" s="1"/>
  <c r="AO373" i="15" s="1"/>
  <c r="X409" i="15"/>
  <c r="AA409" i="15" s="1"/>
  <c r="AC409" i="15" s="1"/>
  <c r="AP409" i="15" s="1"/>
  <c r="X445" i="15"/>
  <c r="AA445" i="15" s="1"/>
  <c r="AC445" i="15" s="1"/>
  <c r="AP445" i="15" s="1"/>
  <c r="X481" i="15"/>
  <c r="AA481" i="15" s="1"/>
  <c r="AC481" i="15" s="1"/>
  <c r="AP481" i="15" s="1"/>
  <c r="X38" i="15"/>
  <c r="AA38" i="15" s="1"/>
  <c r="AC38" i="15" s="1"/>
  <c r="X14" i="15"/>
  <c r="Z14" i="15" s="1"/>
  <c r="AB14" i="15" s="1"/>
  <c r="AO14" i="15" s="1"/>
  <c r="X88" i="15"/>
  <c r="AA88" i="15" s="1"/>
  <c r="AC88" i="15" s="1"/>
  <c r="X65" i="15"/>
  <c r="AA65" i="15" s="1"/>
  <c r="AC65" i="15" s="1"/>
  <c r="AP65" i="15" s="1"/>
  <c r="X104" i="15"/>
  <c r="AA104" i="15" s="1"/>
  <c r="AC104" i="15" s="1"/>
  <c r="X75" i="15"/>
  <c r="Z75" i="15" s="1"/>
  <c r="AB75" i="15" s="1"/>
  <c r="AO75" i="15" s="1"/>
  <c r="X122" i="15"/>
  <c r="Z122" i="15" s="1"/>
  <c r="AB122" i="15" s="1"/>
  <c r="AO122" i="15" s="1"/>
  <c r="X158" i="15"/>
  <c r="AA158" i="15" s="1"/>
  <c r="AC158" i="15" s="1"/>
  <c r="AP158" i="15" s="1"/>
  <c r="X194" i="15"/>
  <c r="Z194" i="15" s="1"/>
  <c r="AB194" i="15" s="1"/>
  <c r="AO194" i="15" s="1"/>
  <c r="X230" i="15"/>
  <c r="AA230" i="15" s="1"/>
  <c r="AC230" i="15" s="1"/>
  <c r="AP230" i="15" s="1"/>
  <c r="X129" i="15"/>
  <c r="Z129" i="15" s="1"/>
  <c r="AB129" i="15" s="1"/>
  <c r="AO129" i="15" s="1"/>
  <c r="X165" i="15"/>
  <c r="Z165" i="15" s="1"/>
  <c r="AB165" i="15" s="1"/>
  <c r="AO165" i="15" s="1"/>
  <c r="X201" i="15"/>
  <c r="AA201" i="15" s="1"/>
  <c r="AC201" i="15" s="1"/>
  <c r="AP201" i="15" s="1"/>
  <c r="X237" i="15"/>
  <c r="AA237" i="15" s="1"/>
  <c r="AC237" i="15" s="1"/>
  <c r="AP237" i="15" s="1"/>
  <c r="X133" i="15"/>
  <c r="Z133" i="15" s="1"/>
  <c r="AB133" i="15" s="1"/>
  <c r="AO133" i="15" s="1"/>
  <c r="X205" i="15"/>
  <c r="AA205" i="15" s="1"/>
  <c r="AC205" i="15" s="1"/>
  <c r="AP205" i="15" s="1"/>
  <c r="X241" i="15"/>
  <c r="AA241" i="15" s="1"/>
  <c r="AC241" i="15" s="1"/>
  <c r="AP241" i="15" s="1"/>
  <c r="X263" i="15"/>
  <c r="Z263" i="15" s="1"/>
  <c r="AB263" i="15" s="1"/>
  <c r="AO263" i="15" s="1"/>
  <c r="X299" i="15"/>
  <c r="Z299" i="15" s="1"/>
  <c r="AB299" i="15" s="1"/>
  <c r="AO299" i="15" s="1"/>
  <c r="X335" i="15"/>
  <c r="Z335" i="15" s="1"/>
  <c r="AB335" i="15" s="1"/>
  <c r="AO335" i="15" s="1"/>
  <c r="X371" i="15"/>
  <c r="Z371" i="15" s="1"/>
  <c r="AB371" i="15" s="1"/>
  <c r="AO371" i="15" s="1"/>
  <c r="X407" i="15"/>
  <c r="Z407" i="15" s="1"/>
  <c r="AB407" i="15" s="1"/>
  <c r="AO407" i="15" s="1"/>
  <c r="X515" i="15"/>
  <c r="Z515" i="15" s="1"/>
  <c r="AB515" i="15" s="1"/>
  <c r="AO515" i="15" s="1"/>
  <c r="X291" i="15"/>
  <c r="Z291" i="15" s="1"/>
  <c r="AB291" i="15" s="1"/>
  <c r="AO291" i="15" s="1"/>
  <c r="X327" i="15"/>
  <c r="Z327" i="15" s="1"/>
  <c r="AB327" i="15" s="1"/>
  <c r="AO327" i="15" s="1"/>
  <c r="X363" i="15"/>
  <c r="AA363" i="15" s="1"/>
  <c r="AC363" i="15" s="1"/>
  <c r="AP363" i="15" s="1"/>
  <c r="X399" i="15"/>
  <c r="Z399" i="15" s="1"/>
  <c r="AB399" i="15" s="1"/>
  <c r="AO399" i="15" s="1"/>
  <c r="X507" i="15"/>
  <c r="Z507" i="15" s="1"/>
  <c r="AB507" i="15" s="1"/>
  <c r="AO507" i="15" s="1"/>
  <c r="X304" i="15"/>
  <c r="Z304" i="15" s="1"/>
  <c r="AB304" i="15" s="1"/>
  <c r="AO304" i="15" s="1"/>
  <c r="X340" i="15"/>
  <c r="AA340" i="15" s="1"/>
  <c r="AC340" i="15" s="1"/>
  <c r="X376" i="15"/>
  <c r="AA376" i="15" s="1"/>
  <c r="AC376" i="15" s="1"/>
  <c r="AP376" i="15" s="1"/>
  <c r="X412" i="15"/>
  <c r="AA412" i="15" s="1"/>
  <c r="AC412" i="15" s="1"/>
  <c r="AP412" i="15" s="1"/>
  <c r="X484" i="15"/>
  <c r="AA484" i="15" s="1"/>
  <c r="AC484" i="15" s="1"/>
  <c r="AP484" i="15" s="1"/>
  <c r="X5" i="72"/>
  <c r="AA5" i="72" s="1"/>
  <c r="AC5" i="72" s="1"/>
  <c r="X6" i="72"/>
  <c r="AA6" i="72" s="1"/>
  <c r="AC6" i="72" s="1"/>
  <c r="X43" i="15"/>
  <c r="Z43" i="15" s="1"/>
  <c r="AB43" i="15" s="1"/>
  <c r="AO43" i="15" s="1"/>
  <c r="X91" i="15"/>
  <c r="Z91" i="15" s="1"/>
  <c r="AB91" i="15" s="1"/>
  <c r="AO91" i="15" s="1"/>
  <c r="X113" i="15"/>
  <c r="Z113" i="15" s="1"/>
  <c r="AB113" i="15" s="1"/>
  <c r="AO113" i="15" s="1"/>
  <c r="X125" i="15"/>
  <c r="Z125" i="15" s="1"/>
  <c r="AB125" i="15" s="1"/>
  <c r="AO125" i="15" s="1"/>
  <c r="X233" i="15"/>
  <c r="AA233" i="15" s="1"/>
  <c r="AC233" i="15" s="1"/>
  <c r="AP233" i="15" s="1"/>
  <c r="X132" i="15"/>
  <c r="AA132" i="15" s="1"/>
  <c r="AC132" i="15" s="1"/>
  <c r="AP132" i="15" s="1"/>
  <c r="X168" i="15"/>
  <c r="AA168" i="15" s="1"/>
  <c r="AC168" i="15" s="1"/>
  <c r="AP168" i="15" s="1"/>
  <c r="X240" i="15"/>
  <c r="AA240" i="15" s="1"/>
  <c r="AC240" i="15" s="1"/>
  <c r="AP240" i="15" s="1"/>
  <c r="X208" i="15"/>
  <c r="AA208" i="15" s="1"/>
  <c r="AC208" i="15" s="1"/>
  <c r="AP208" i="15" s="1"/>
  <c r="X244" i="15"/>
  <c r="Z244" i="15" s="1"/>
  <c r="AB244" i="15" s="1"/>
  <c r="AO244" i="15" s="1"/>
  <c r="X266" i="15"/>
  <c r="Z266" i="15" s="1"/>
  <c r="AB266" i="15" s="1"/>
  <c r="AO266" i="15" s="1"/>
  <c r="X302" i="15"/>
  <c r="Z302" i="15" s="1"/>
  <c r="AB302" i="15" s="1"/>
  <c r="AO302" i="15" s="1"/>
  <c r="X374" i="15"/>
  <c r="Z374" i="15" s="1"/>
  <c r="AB374" i="15" s="1"/>
  <c r="AO374" i="15" s="1"/>
  <c r="X410" i="15"/>
  <c r="Z410" i="15" s="1"/>
  <c r="AB410" i="15" s="1"/>
  <c r="AO410" i="15" s="1"/>
  <c r="X446" i="15"/>
  <c r="Z446" i="15" s="1"/>
  <c r="AB446" i="15" s="1"/>
  <c r="AO446" i="15" s="1"/>
  <c r="X294" i="15"/>
  <c r="AA294" i="15" s="1"/>
  <c r="AC294" i="15" s="1"/>
  <c r="AP294" i="15" s="1"/>
  <c r="X330" i="15"/>
  <c r="Z330" i="15" s="1"/>
  <c r="AB330" i="15" s="1"/>
  <c r="AO330" i="15" s="1"/>
  <c r="X366" i="15"/>
  <c r="AA366" i="15" s="1"/>
  <c r="AC366" i="15" s="1"/>
  <c r="AP366" i="15" s="1"/>
  <c r="X438" i="15"/>
  <c r="AA438" i="15" s="1"/>
  <c r="AC438" i="15" s="1"/>
  <c r="AP438" i="15" s="1"/>
  <c r="X474" i="15"/>
  <c r="Z474" i="15" s="1"/>
  <c r="AB474" i="15" s="1"/>
  <c r="AO474" i="15" s="1"/>
  <c r="X510" i="15"/>
  <c r="AA510" i="15" s="1"/>
  <c r="AC510" i="15" s="1"/>
  <c r="AP510" i="15" s="1"/>
  <c r="X271" i="15"/>
  <c r="Z271" i="15" s="1"/>
  <c r="AB271" i="15" s="1"/>
  <c r="AO271" i="15" s="1"/>
  <c r="X307" i="15"/>
  <c r="Z307" i="15" s="1"/>
  <c r="AB307" i="15" s="1"/>
  <c r="AO307" i="15" s="1"/>
  <c r="X343" i="15"/>
  <c r="AA343" i="15" s="1"/>
  <c r="AC343" i="15" s="1"/>
  <c r="AP343" i="15" s="1"/>
  <c r="X379" i="15"/>
  <c r="Z379" i="15" s="1"/>
  <c r="AB379" i="15" s="1"/>
  <c r="AO379" i="15" s="1"/>
  <c r="X415" i="15"/>
  <c r="Z415" i="15" s="1"/>
  <c r="AB415" i="15" s="1"/>
  <c r="AO415" i="15" s="1"/>
  <c r="X451" i="15"/>
  <c r="Z451" i="15" s="1"/>
  <c r="AB451" i="15" s="1"/>
  <c r="AO451" i="15" s="1"/>
  <c r="X32" i="15"/>
  <c r="AA32" i="15" s="1"/>
  <c r="AC32" i="15" s="1"/>
  <c r="X13" i="55"/>
  <c r="AA13" i="55" s="1"/>
  <c r="AC13" i="55" s="1"/>
  <c r="AP13" i="55" s="1"/>
  <c r="X21" i="15"/>
  <c r="Z21" i="15" s="1"/>
  <c r="AB21" i="15" s="1"/>
  <c r="AO21" i="15" s="1"/>
  <c r="X6" i="15"/>
  <c r="AA6" i="15" s="1"/>
  <c r="AC6" i="15" s="1"/>
  <c r="AP6" i="15" s="1"/>
  <c r="X97" i="15"/>
  <c r="AA97" i="15" s="1"/>
  <c r="AC97" i="15" s="1"/>
  <c r="AP97" i="15" s="1"/>
  <c r="X74" i="15"/>
  <c r="AA74" i="15" s="1"/>
  <c r="AC74" i="15" s="1"/>
  <c r="AP74" i="15" s="1"/>
  <c r="X102" i="15"/>
  <c r="Z102" i="15" s="1"/>
  <c r="AB102" i="15" s="1"/>
  <c r="AO102" i="15" s="1"/>
  <c r="X101" i="15"/>
  <c r="Z101" i="15" s="1"/>
  <c r="AB101" i="15" s="1"/>
  <c r="AO101" i="15" s="1"/>
  <c r="X84" i="15"/>
  <c r="AA84" i="15" s="1"/>
  <c r="AC84" i="15" s="1"/>
  <c r="X131" i="15"/>
  <c r="Z131" i="15" s="1"/>
  <c r="AB131" i="15" s="1"/>
  <c r="AO131" i="15" s="1"/>
  <c r="X167" i="15"/>
  <c r="Z167" i="15" s="1"/>
  <c r="AB167" i="15" s="1"/>
  <c r="AO167" i="15" s="1"/>
  <c r="X203" i="15"/>
  <c r="Z203" i="15" s="1"/>
  <c r="AB203" i="15" s="1"/>
  <c r="AO203" i="15" s="1"/>
  <c r="X239" i="15"/>
  <c r="Z239" i="15" s="1"/>
  <c r="AB239" i="15" s="1"/>
  <c r="AO239" i="15" s="1"/>
  <c r="X138" i="15"/>
  <c r="AA138" i="15" s="1"/>
  <c r="AC138" i="15" s="1"/>
  <c r="AP138" i="15" s="1"/>
  <c r="X174" i="15"/>
  <c r="Z174" i="15" s="1"/>
  <c r="AB174" i="15" s="1"/>
  <c r="AO174" i="15" s="1"/>
  <c r="X210" i="15"/>
  <c r="Z210" i="15" s="1"/>
  <c r="AB210" i="15" s="1"/>
  <c r="AO210" i="15" s="1"/>
  <c r="X246" i="15"/>
  <c r="AA246" i="15" s="1"/>
  <c r="AC246" i="15" s="1"/>
  <c r="AP246" i="15" s="1"/>
  <c r="X142" i="15"/>
  <c r="AA142" i="15" s="1"/>
  <c r="AC142" i="15" s="1"/>
  <c r="AP142" i="15" s="1"/>
  <c r="X178" i="15"/>
  <c r="Z178" i="15" s="1"/>
  <c r="AB178" i="15" s="1"/>
  <c r="AO178" i="15" s="1"/>
  <c r="X214" i="15"/>
  <c r="AA214" i="15" s="1"/>
  <c r="AC214" i="15" s="1"/>
  <c r="AP214" i="15" s="1"/>
  <c r="X250" i="15"/>
  <c r="Z250" i="15" s="1"/>
  <c r="AB250" i="15" s="1"/>
  <c r="AO250" i="15" s="1"/>
  <c r="X272" i="15"/>
  <c r="AA272" i="15" s="1"/>
  <c r="AC272" i="15" s="1"/>
  <c r="AP272" i="15" s="1"/>
  <c r="X308" i="15"/>
  <c r="AA308" i="15" s="1"/>
  <c r="AC308" i="15" s="1"/>
  <c r="AP308" i="15" s="1"/>
  <c r="X344" i="15"/>
  <c r="AA344" i="15" s="1"/>
  <c r="AC344" i="15" s="1"/>
  <c r="AP344" i="15" s="1"/>
  <c r="X380" i="15"/>
  <c r="AA380" i="15" s="1"/>
  <c r="AC380" i="15" s="1"/>
  <c r="AP380" i="15" s="1"/>
  <c r="X416" i="15"/>
  <c r="AA416" i="15" s="1"/>
  <c r="AC416" i="15" s="1"/>
  <c r="AP416" i="15" s="1"/>
  <c r="X452" i="15"/>
  <c r="AA452" i="15" s="1"/>
  <c r="AC452" i="15" s="1"/>
  <c r="AP452" i="15" s="1"/>
  <c r="X488" i="15"/>
  <c r="AA488" i="15" s="1"/>
  <c r="AC488" i="15" s="1"/>
  <c r="AP488" i="15" s="1"/>
  <c r="X264" i="15"/>
  <c r="AA264" i="15" s="1"/>
  <c r="AC264" i="15" s="1"/>
  <c r="AP264" i="15" s="1"/>
  <c r="X300" i="15"/>
  <c r="AA300" i="15" s="1"/>
  <c r="AC300" i="15" s="1"/>
  <c r="AP300" i="15" s="1"/>
  <c r="X336" i="15"/>
  <c r="AA336" i="15" s="1"/>
  <c r="AC336" i="15" s="1"/>
  <c r="AP336" i="15" s="1"/>
  <c r="X372" i="15"/>
  <c r="AA372" i="15" s="1"/>
  <c r="AC372" i="15" s="1"/>
  <c r="AP372" i="15" s="1"/>
  <c r="X408" i="15"/>
  <c r="AA408" i="15" s="1"/>
  <c r="AC408" i="15" s="1"/>
  <c r="AP408" i="15" s="1"/>
  <c r="X444" i="15"/>
  <c r="AA444" i="15" s="1"/>
  <c r="AC444" i="15" s="1"/>
  <c r="AP444" i="15" s="1"/>
  <c r="X480" i="15"/>
  <c r="AA480" i="15" s="1"/>
  <c r="AC480" i="15" s="1"/>
  <c r="AP480" i="15" s="1"/>
  <c r="X277" i="15"/>
  <c r="AA277" i="15" s="1"/>
  <c r="AC277" i="15" s="1"/>
  <c r="AP277" i="15" s="1"/>
  <c r="X313" i="15"/>
  <c r="AA313" i="15" s="1"/>
  <c r="AC313" i="15" s="1"/>
  <c r="AP313" i="15" s="1"/>
  <c r="X349" i="15"/>
  <c r="Z349" i="15" s="1"/>
  <c r="AB349" i="15" s="1"/>
  <c r="AO349" i="15" s="1"/>
  <c r="X385" i="15"/>
  <c r="AA385" i="15" s="1"/>
  <c r="AC385" i="15" s="1"/>
  <c r="AP385" i="15" s="1"/>
  <c r="X421" i="15"/>
  <c r="AA421" i="15" s="1"/>
  <c r="AC421" i="15" s="1"/>
  <c r="AP421" i="15" s="1"/>
  <c r="X457" i="15"/>
  <c r="AA457" i="15" s="1"/>
  <c r="AC457" i="15" s="1"/>
  <c r="AP457" i="15" s="1"/>
  <c r="X493" i="15"/>
  <c r="AA493" i="15" s="1"/>
  <c r="AC493" i="15" s="1"/>
  <c r="AP493" i="15" s="1"/>
  <c r="X48" i="15"/>
  <c r="AA48" i="15" s="1"/>
  <c r="AC48" i="15" s="1"/>
  <c r="AP48" i="15" s="1"/>
  <c r="X47" i="15"/>
  <c r="AA47" i="15" s="1"/>
  <c r="AC47" i="15" s="1"/>
  <c r="X12" i="15"/>
  <c r="Z12" i="15" s="1"/>
  <c r="AB12" i="15" s="1"/>
  <c r="AO12" i="15" s="1"/>
  <c r="X67" i="15"/>
  <c r="Z67" i="15" s="1"/>
  <c r="AB67" i="15" s="1"/>
  <c r="AO67" i="15" s="1"/>
  <c r="X116" i="15"/>
  <c r="AA116" i="15" s="1"/>
  <c r="AC116" i="15" s="1"/>
  <c r="X112" i="15"/>
  <c r="Z112" i="15" s="1"/>
  <c r="AB112" i="15" s="1"/>
  <c r="AO112" i="15" s="1"/>
  <c r="X99" i="15"/>
  <c r="Z99" i="15" s="1"/>
  <c r="AB99" i="15" s="1"/>
  <c r="AO99" i="15" s="1"/>
  <c r="X90" i="15"/>
  <c r="AA90" i="15" s="1"/>
  <c r="AC90" i="15" s="1"/>
  <c r="X137" i="15"/>
  <c r="AA137" i="15" s="1"/>
  <c r="AC137" i="15" s="1"/>
  <c r="AP137" i="15" s="1"/>
  <c r="X173" i="15"/>
  <c r="AA173" i="15" s="1"/>
  <c r="AC173" i="15" s="1"/>
  <c r="AP173" i="15" s="1"/>
  <c r="X209" i="15"/>
  <c r="Z209" i="15" s="1"/>
  <c r="AB209" i="15" s="1"/>
  <c r="AO209" i="15" s="1"/>
  <c r="X245" i="15"/>
  <c r="Z245" i="15" s="1"/>
  <c r="AB245" i="15" s="1"/>
  <c r="AO245" i="15" s="1"/>
  <c r="X144" i="15"/>
  <c r="AA144" i="15" s="1"/>
  <c r="AC144" i="15" s="1"/>
  <c r="AP144" i="15" s="1"/>
  <c r="X180" i="15"/>
  <c r="AA180" i="15" s="1"/>
  <c r="AC180" i="15" s="1"/>
  <c r="AP180" i="15" s="1"/>
  <c r="X252" i="15"/>
  <c r="AA252" i="15" s="1"/>
  <c r="AC252" i="15" s="1"/>
  <c r="AP252" i="15" s="1"/>
  <c r="X184" i="15"/>
  <c r="AA184" i="15" s="1"/>
  <c r="AC184" i="15" s="1"/>
  <c r="AP184" i="15" s="1"/>
  <c r="X220" i="15"/>
  <c r="AA220" i="15" s="1"/>
  <c r="AC220" i="15" s="1"/>
  <c r="AP220" i="15" s="1"/>
  <c r="X256" i="15"/>
  <c r="AA256" i="15" s="1"/>
  <c r="AC256" i="15" s="1"/>
  <c r="AP256" i="15" s="1"/>
  <c r="X278" i="15"/>
  <c r="Z278" i="15" s="1"/>
  <c r="AB278" i="15" s="1"/>
  <c r="AO278" i="15" s="1"/>
  <c r="X314" i="15"/>
  <c r="AA314" i="15" s="1"/>
  <c r="AC314" i="15" s="1"/>
  <c r="AP314" i="15" s="1"/>
  <c r="X350" i="15"/>
  <c r="AA350" i="15" s="1"/>
  <c r="AC350" i="15" s="1"/>
  <c r="AP350" i="15" s="1"/>
  <c r="X422" i="15"/>
  <c r="AA422" i="15" s="1"/>
  <c r="AC422" i="15" s="1"/>
  <c r="AP422" i="15" s="1"/>
  <c r="X458" i="15"/>
  <c r="Z458" i="15" s="1"/>
  <c r="AB458" i="15" s="1"/>
  <c r="AO458" i="15" s="1"/>
  <c r="X494" i="15"/>
  <c r="Z494" i="15" s="1"/>
  <c r="AB494" i="15" s="1"/>
  <c r="AO494" i="15" s="1"/>
  <c r="X270" i="15"/>
  <c r="Z270" i="15" s="1"/>
  <c r="AB270" i="15" s="1"/>
  <c r="AO270" i="15" s="1"/>
  <c r="X342" i="15"/>
  <c r="Z342" i="15" s="1"/>
  <c r="AB342" i="15" s="1"/>
  <c r="AO342" i="15" s="1"/>
  <c r="X378" i="15"/>
  <c r="Z378" i="15" s="1"/>
  <c r="AB378" i="15" s="1"/>
  <c r="AO378" i="15" s="1"/>
  <c r="X414" i="15"/>
  <c r="Z414" i="15" s="1"/>
  <c r="AB414" i="15" s="1"/>
  <c r="AO414" i="15" s="1"/>
  <c r="X486" i="15"/>
  <c r="AA486" i="15" s="1"/>
  <c r="AC486" i="15" s="1"/>
  <c r="AP486" i="15" s="1"/>
  <c r="X283" i="15"/>
  <c r="Z283" i="15" s="1"/>
  <c r="AB283" i="15" s="1"/>
  <c r="AO283" i="15" s="1"/>
  <c r="X319" i="15"/>
  <c r="Z319" i="15" s="1"/>
  <c r="AB319" i="15" s="1"/>
  <c r="AO319" i="15" s="1"/>
  <c r="X355" i="15"/>
  <c r="AA355" i="15" s="1"/>
  <c r="AC355" i="15" s="1"/>
  <c r="AP355" i="15" s="1"/>
  <c r="X463" i="15"/>
  <c r="Z463" i="15" s="1"/>
  <c r="AB463" i="15" s="1"/>
  <c r="AO463" i="15" s="1"/>
  <c r="X499" i="15"/>
  <c r="AA499" i="15" s="1"/>
  <c r="AC499" i="15" s="1"/>
  <c r="AP499" i="15" s="1"/>
  <c r="X11" i="72"/>
  <c r="Z11" i="72" s="1"/>
  <c r="AB11" i="72" s="1"/>
  <c r="AO11" i="72" s="1"/>
  <c r="X10" i="72"/>
  <c r="Z10" i="72" s="1"/>
  <c r="AB10" i="72" s="1"/>
  <c r="AO10" i="72" s="1"/>
  <c r="X58" i="15"/>
  <c r="AA58" i="15" s="1"/>
  <c r="AC58" i="15" s="1"/>
  <c r="AP58" i="15" s="1"/>
  <c r="X33" i="15"/>
  <c r="AA33" i="15" s="1"/>
  <c r="AC33" i="15" s="1"/>
  <c r="S47" i="68"/>
  <c r="X29" i="60"/>
  <c r="AA29" i="60" s="1"/>
  <c r="AC29" i="60" s="1"/>
  <c r="AP29" i="60" s="1"/>
  <c r="X25" i="60"/>
  <c r="AA25" i="60" s="1"/>
  <c r="AC25" i="60" s="1"/>
  <c r="AP25" i="60" s="1"/>
  <c r="X40" i="13"/>
  <c r="AA40" i="13" s="1"/>
  <c r="AC40" i="13" s="1"/>
  <c r="AP40" i="13" s="1"/>
  <c r="X44" i="13"/>
  <c r="AA44" i="13" s="1"/>
  <c r="AC44" i="13" s="1"/>
  <c r="AP44" i="13" s="1"/>
  <c r="X44" i="60"/>
  <c r="AA44" i="60" s="1"/>
  <c r="AC44" i="60" s="1"/>
  <c r="AP44" i="60" s="1"/>
  <c r="X35" i="60"/>
  <c r="Z35" i="60" s="1"/>
  <c r="AB35" i="60" s="1"/>
  <c r="AO35" i="60" s="1"/>
  <c r="X52" i="13"/>
  <c r="AA52" i="13" s="1"/>
  <c r="AC52" i="13" s="1"/>
  <c r="AP52" i="13" s="1"/>
  <c r="X41" i="60"/>
  <c r="Z41" i="60" s="1"/>
  <c r="AB41" i="60" s="1"/>
  <c r="AO41" i="60" s="1"/>
  <c r="X38" i="60"/>
  <c r="AA38" i="60" s="1"/>
  <c r="AC38" i="60" s="1"/>
  <c r="AP38" i="60" s="1"/>
  <c r="X41" i="13"/>
  <c r="Z41" i="13" s="1"/>
  <c r="AB41" i="13" s="1"/>
  <c r="AO41" i="13" s="1"/>
  <c r="X45" i="13"/>
  <c r="Z45" i="13" s="1"/>
  <c r="AB45" i="13" s="1"/>
  <c r="AO45" i="13" s="1"/>
  <c r="X32" i="60"/>
  <c r="AA32" i="60" s="1"/>
  <c r="AC32" i="60" s="1"/>
  <c r="AP32" i="60" s="1"/>
  <c r="X46" i="60"/>
  <c r="Z46" i="60" s="1"/>
  <c r="AB46" i="60" s="1"/>
  <c r="AO46" i="60" s="1"/>
  <c r="X37" i="13"/>
  <c r="Z37" i="13" s="1"/>
  <c r="AB37" i="13" s="1"/>
  <c r="AO37" i="13" s="1"/>
  <c r="X48" i="13"/>
  <c r="Z48" i="13" s="1"/>
  <c r="AB48" i="13" s="1"/>
  <c r="AO48" i="13" s="1"/>
  <c r="X30" i="60"/>
  <c r="AA30" i="60" s="1"/>
  <c r="AC30" i="60" s="1"/>
  <c r="AP30" i="60" s="1"/>
  <c r="X26" i="60"/>
  <c r="Z26" i="60" s="1"/>
  <c r="AB26" i="60" s="1"/>
  <c r="AO26" i="60" s="1"/>
  <c r="X38" i="13"/>
  <c r="AA38" i="13" s="1"/>
  <c r="AC38" i="13" s="1"/>
  <c r="AP38" i="13" s="1"/>
  <c r="X49" i="13"/>
  <c r="AA49" i="13" s="1"/>
  <c r="AC49" i="13" s="1"/>
  <c r="AP49" i="13" s="1"/>
  <c r="X33" i="13"/>
  <c r="AA33" i="13" s="1"/>
  <c r="AC33" i="13" s="1"/>
  <c r="AP33" i="13" s="1"/>
  <c r="X28" i="60"/>
  <c r="Z28" i="60" s="1"/>
  <c r="AB28" i="60" s="1"/>
  <c r="AO28" i="60" s="1"/>
  <c r="X36" i="60"/>
  <c r="Z36" i="60" s="1"/>
  <c r="AB36" i="60" s="1"/>
  <c r="AO36" i="60" s="1"/>
  <c r="X46" i="13"/>
  <c r="Z46" i="13" s="1"/>
  <c r="AB46" i="13" s="1"/>
  <c r="AO46" i="13" s="1"/>
  <c r="X36" i="13"/>
  <c r="AA36" i="13" s="1"/>
  <c r="AC36" i="13" s="1"/>
  <c r="AP36" i="13" s="1"/>
  <c r="X40" i="60"/>
  <c r="AA40" i="60" s="1"/>
  <c r="AC40" i="60" s="1"/>
  <c r="AP40" i="60" s="1"/>
  <c r="X45" i="60"/>
  <c r="AA45" i="60" s="1"/>
  <c r="AC45" i="60" s="1"/>
  <c r="AP45" i="60" s="1"/>
  <c r="X39" i="60"/>
  <c r="AA39" i="60" s="1"/>
  <c r="AC39" i="60" s="1"/>
  <c r="AP39" i="60" s="1"/>
  <c r="X42" i="13"/>
  <c r="Z42" i="13" s="1"/>
  <c r="AB42" i="13" s="1"/>
  <c r="AO42" i="13" s="1"/>
  <c r="X42" i="60"/>
  <c r="Z42" i="60" s="1"/>
  <c r="AB42" i="60" s="1"/>
  <c r="AO42" i="60" s="1"/>
  <c r="X24" i="60"/>
  <c r="Z24" i="60" s="1"/>
  <c r="AB24" i="60" s="1"/>
  <c r="AO24" i="60" s="1"/>
  <c r="X51" i="13"/>
  <c r="Z51" i="13" s="1"/>
  <c r="AB51" i="13" s="1"/>
  <c r="AO51" i="13" s="1"/>
  <c r="X34" i="13"/>
  <c r="Z34" i="13" s="1"/>
  <c r="AB34" i="13" s="1"/>
  <c r="AO34" i="13" s="1"/>
  <c r="X25" i="15"/>
  <c r="AA25" i="15" s="1"/>
  <c r="AC25" i="15" s="1"/>
  <c r="AP25" i="15" s="1"/>
  <c r="X43" i="60"/>
  <c r="AA43" i="60" s="1"/>
  <c r="AC43" i="60" s="1"/>
  <c r="AP43" i="60" s="1"/>
  <c r="X33" i="60"/>
  <c r="Z33" i="60" s="1"/>
  <c r="AB33" i="60" s="1"/>
  <c r="AO33" i="60" s="1"/>
  <c r="X27" i="60"/>
  <c r="Z27" i="60" s="1"/>
  <c r="AB27" i="60" s="1"/>
  <c r="AO27" i="60" s="1"/>
  <c r="X50" i="13"/>
  <c r="Z50" i="13" s="1"/>
  <c r="AB50" i="13" s="1"/>
  <c r="AO50" i="13" s="1"/>
  <c r="X50" i="15"/>
  <c r="AA50" i="15" s="1"/>
  <c r="AC50" i="15" s="1"/>
  <c r="X39" i="13"/>
  <c r="Z39" i="13" s="1"/>
  <c r="AB39" i="13" s="1"/>
  <c r="AO39" i="13" s="1"/>
  <c r="X47" i="13"/>
  <c r="Z47" i="13" s="1"/>
  <c r="AB47" i="13" s="1"/>
  <c r="AO47" i="13" s="1"/>
  <c r="X31" i="60"/>
  <c r="AA31" i="60" s="1"/>
  <c r="AC31" i="60" s="1"/>
  <c r="AP31" i="60" s="1"/>
  <c r="X34" i="60"/>
  <c r="Z34" i="60" s="1"/>
  <c r="AB34" i="60" s="1"/>
  <c r="AO34" i="60" s="1"/>
  <c r="X37" i="60"/>
  <c r="Z37" i="60" s="1"/>
  <c r="AB37" i="60" s="1"/>
  <c r="AO37" i="60" s="1"/>
  <c r="X43" i="13"/>
  <c r="Z43" i="13" s="1"/>
  <c r="AB43" i="13" s="1"/>
  <c r="AO43" i="13" s="1"/>
  <c r="X35" i="13"/>
  <c r="Z35" i="13" s="1"/>
  <c r="AB35" i="13" s="1"/>
  <c r="AO35" i="13" s="1"/>
  <c r="A16" i="55"/>
  <c r="F28" i="67" s="1"/>
  <c r="S51" i="68"/>
  <c r="AL116" i="15"/>
  <c r="AL9" i="29"/>
  <c r="AJ92" i="32"/>
  <c r="AL156" i="15"/>
  <c r="AJ80" i="15"/>
  <c r="AJ123" i="15"/>
  <c r="AN84" i="15"/>
  <c r="AN13" i="69"/>
  <c r="AJ144" i="15"/>
  <c r="AN24" i="15"/>
  <c r="AN12" i="15"/>
  <c r="AJ83" i="15"/>
  <c r="AJ43" i="22"/>
  <c r="AJ145" i="32"/>
  <c r="AL7" i="34"/>
  <c r="AN6" i="3"/>
  <c r="AJ9" i="24"/>
  <c r="AL12" i="12"/>
  <c r="AN38" i="22"/>
  <c r="AJ13" i="30"/>
  <c r="AJ6" i="38"/>
  <c r="AJ5" i="65"/>
  <c r="S10" i="68"/>
  <c r="AJ18" i="28"/>
  <c r="AN8" i="20"/>
  <c r="AJ147" i="15"/>
  <c r="AJ157" i="15"/>
  <c r="AL33" i="22"/>
  <c r="AL19" i="13"/>
  <c r="AL17" i="13"/>
  <c r="A16" i="60"/>
  <c r="F34" i="67" s="1"/>
  <c r="AN12" i="60"/>
  <c r="T34" i="67"/>
  <c r="M34" i="2" s="1"/>
  <c r="AJ104" i="32"/>
  <c r="AN38" i="32"/>
  <c r="AJ168" i="32"/>
  <c r="AJ20" i="32"/>
  <c r="AJ100" i="32"/>
  <c r="AN15" i="32"/>
  <c r="AL15" i="32"/>
  <c r="AN16" i="32"/>
  <c r="AN94" i="32"/>
  <c r="AN95" i="32"/>
  <c r="AJ67" i="32"/>
  <c r="AL140" i="32"/>
  <c r="AN140" i="32"/>
  <c r="AN42" i="32"/>
  <c r="AJ40" i="32"/>
  <c r="AL31" i="32"/>
  <c r="AN39" i="32"/>
  <c r="AN86" i="32"/>
  <c r="AN24" i="46"/>
  <c r="AL8" i="46"/>
  <c r="AN82" i="15"/>
  <c r="AN18" i="15"/>
  <c r="AN33" i="15"/>
  <c r="AN47" i="15"/>
  <c r="AJ74" i="15"/>
  <c r="AN80" i="15"/>
  <c r="AN89" i="15"/>
  <c r="AL90" i="15"/>
  <c r="AJ71" i="15"/>
  <c r="AN13" i="51"/>
  <c r="AL22" i="51"/>
  <c r="AL5" i="51"/>
  <c r="AJ20" i="51"/>
  <c r="AA74" i="51"/>
  <c r="AC74" i="51" s="1"/>
  <c r="AP74" i="51" s="1"/>
  <c r="Z74" i="51"/>
  <c r="AB74" i="51" s="1"/>
  <c r="AO74" i="51" s="1"/>
  <c r="AA73" i="51"/>
  <c r="AC73" i="51" s="1"/>
  <c r="AP73" i="51" s="1"/>
  <c r="Z73" i="51"/>
  <c r="AB73" i="51" s="1"/>
  <c r="AO73" i="51" s="1"/>
  <c r="Z72" i="51"/>
  <c r="AB72" i="51" s="1"/>
  <c r="AO72" i="51" s="1"/>
  <c r="AA72" i="51"/>
  <c r="AC72" i="51" s="1"/>
  <c r="AP72" i="51" s="1"/>
  <c r="Z71" i="51"/>
  <c r="AB71" i="51" s="1"/>
  <c r="AO71" i="51" s="1"/>
  <c r="AA71" i="51"/>
  <c r="AC71" i="51" s="1"/>
  <c r="AP71" i="51" s="1"/>
  <c r="AA70" i="51"/>
  <c r="AC70" i="51" s="1"/>
  <c r="AP70" i="51" s="1"/>
  <c r="Z70" i="51"/>
  <c r="AB70" i="51" s="1"/>
  <c r="AO70" i="51" s="1"/>
  <c r="AA45" i="51"/>
  <c r="AC45" i="51" s="1"/>
  <c r="AP45" i="51" s="1"/>
  <c r="Z45" i="51"/>
  <c r="AB45" i="51" s="1"/>
  <c r="AO45" i="51" s="1"/>
  <c r="Z54" i="51"/>
  <c r="AB54" i="51" s="1"/>
  <c r="AO54" i="51" s="1"/>
  <c r="AA54" i="51"/>
  <c r="AC54" i="51" s="1"/>
  <c r="AP54" i="51" s="1"/>
  <c r="Z29" i="51"/>
  <c r="AB29" i="51" s="1"/>
  <c r="AO29" i="51" s="1"/>
  <c r="AA29" i="51"/>
  <c r="AC29" i="51" s="1"/>
  <c r="AP29" i="51" s="1"/>
  <c r="Z48" i="51"/>
  <c r="AB48" i="51" s="1"/>
  <c r="AO48" i="51" s="1"/>
  <c r="AA48" i="51"/>
  <c r="AC48" i="51" s="1"/>
  <c r="AP48" i="51" s="1"/>
  <c r="Z67" i="51"/>
  <c r="AB67" i="51" s="1"/>
  <c r="AO67" i="51" s="1"/>
  <c r="AA67" i="51"/>
  <c r="AC67" i="51" s="1"/>
  <c r="AP67" i="51" s="1"/>
  <c r="AA57" i="51"/>
  <c r="AC57" i="51" s="1"/>
  <c r="AP57" i="51" s="1"/>
  <c r="Z57" i="51"/>
  <c r="AB57" i="51" s="1"/>
  <c r="AO57" i="51" s="1"/>
  <c r="Z46" i="51"/>
  <c r="AB46" i="51" s="1"/>
  <c r="AO46" i="51" s="1"/>
  <c r="AA46" i="51"/>
  <c r="AC46" i="51" s="1"/>
  <c r="AP46" i="51" s="1"/>
  <c r="Z38" i="51"/>
  <c r="AB38" i="51" s="1"/>
  <c r="AO38" i="51" s="1"/>
  <c r="AA38" i="51"/>
  <c r="AC38" i="51" s="1"/>
  <c r="AP38" i="51" s="1"/>
  <c r="Z62" i="51"/>
  <c r="AB62" i="51" s="1"/>
  <c r="AO62" i="51" s="1"/>
  <c r="AA62" i="51"/>
  <c r="AC62" i="51" s="1"/>
  <c r="AP62" i="51" s="1"/>
  <c r="Z31" i="51"/>
  <c r="AB31" i="51" s="1"/>
  <c r="AO31" i="51" s="1"/>
  <c r="AA31" i="51"/>
  <c r="AC31" i="51" s="1"/>
  <c r="AP31" i="51" s="1"/>
  <c r="Z36" i="51"/>
  <c r="AB36" i="51" s="1"/>
  <c r="AO36" i="51" s="1"/>
  <c r="AA36" i="51"/>
  <c r="AC36" i="51" s="1"/>
  <c r="AP36" i="51" s="1"/>
  <c r="Z34" i="51"/>
  <c r="AB34" i="51" s="1"/>
  <c r="AO34" i="51" s="1"/>
  <c r="AA34" i="51"/>
  <c r="AC34" i="51" s="1"/>
  <c r="AP34" i="51" s="1"/>
  <c r="Z42" i="51"/>
  <c r="AB42" i="51" s="1"/>
  <c r="AO42" i="51" s="1"/>
  <c r="AA42" i="51"/>
  <c r="AC42" i="51" s="1"/>
  <c r="AP42" i="51" s="1"/>
  <c r="AA44" i="51"/>
  <c r="AC44" i="51" s="1"/>
  <c r="AP44" i="51" s="1"/>
  <c r="Z44" i="51"/>
  <c r="AB44" i="51" s="1"/>
  <c r="AO44" i="51" s="1"/>
  <c r="AA33" i="51"/>
  <c r="AC33" i="51" s="1"/>
  <c r="AP33" i="51" s="1"/>
  <c r="Z33" i="51"/>
  <c r="AB33" i="51" s="1"/>
  <c r="AO33" i="51" s="1"/>
  <c r="Z49" i="51"/>
  <c r="AB49" i="51" s="1"/>
  <c r="AO49" i="51" s="1"/>
  <c r="AA49" i="51"/>
  <c r="AC49" i="51" s="1"/>
  <c r="AP49" i="51" s="1"/>
  <c r="Z63" i="51"/>
  <c r="AB63" i="51" s="1"/>
  <c r="AO63" i="51" s="1"/>
  <c r="AA63" i="51"/>
  <c r="AC63" i="51" s="1"/>
  <c r="AP63" i="51" s="1"/>
  <c r="Z52" i="51"/>
  <c r="AB52" i="51" s="1"/>
  <c r="AO52" i="51" s="1"/>
  <c r="AA52" i="51"/>
  <c r="AC52" i="51" s="1"/>
  <c r="AP52" i="51" s="1"/>
  <c r="AA65" i="51"/>
  <c r="AC65" i="51" s="1"/>
  <c r="AP65" i="51" s="1"/>
  <c r="Z65" i="51"/>
  <c r="AB65" i="51" s="1"/>
  <c r="AO65" i="51" s="1"/>
  <c r="AA47" i="51"/>
  <c r="AC47" i="51" s="1"/>
  <c r="AP47" i="51" s="1"/>
  <c r="Z47" i="51"/>
  <c r="AB47" i="51" s="1"/>
  <c r="AO47" i="51" s="1"/>
  <c r="Z55" i="51"/>
  <c r="AB55" i="51" s="1"/>
  <c r="AO55" i="51" s="1"/>
  <c r="AA55" i="51"/>
  <c r="AC55" i="51" s="1"/>
  <c r="AP55" i="51" s="1"/>
  <c r="AA32" i="51"/>
  <c r="AC32" i="51" s="1"/>
  <c r="AP32" i="51" s="1"/>
  <c r="Z32" i="51"/>
  <c r="AB32" i="51" s="1"/>
  <c r="AO32" i="51" s="1"/>
  <c r="Z43" i="51"/>
  <c r="AB43" i="51" s="1"/>
  <c r="AO43" i="51" s="1"/>
  <c r="AA43" i="51"/>
  <c r="AC43" i="51" s="1"/>
  <c r="AP43" i="51" s="1"/>
  <c r="AA35" i="51"/>
  <c r="AC35" i="51" s="1"/>
  <c r="AP35" i="51" s="1"/>
  <c r="Z35" i="51"/>
  <c r="AB35" i="51" s="1"/>
  <c r="AO35" i="51" s="1"/>
  <c r="Z37" i="51"/>
  <c r="AB37" i="51" s="1"/>
  <c r="AO37" i="51" s="1"/>
  <c r="AA37" i="51"/>
  <c r="AC37" i="51" s="1"/>
  <c r="AP37" i="51" s="1"/>
  <c r="Z51" i="51"/>
  <c r="AB51" i="51" s="1"/>
  <c r="AO51" i="51" s="1"/>
  <c r="AA51" i="51"/>
  <c r="AC51" i="51" s="1"/>
  <c r="AP51" i="51" s="1"/>
  <c r="Z40" i="51"/>
  <c r="AB40" i="51" s="1"/>
  <c r="AO40" i="51" s="1"/>
  <c r="AA40" i="51"/>
  <c r="AC40" i="51" s="1"/>
  <c r="AP40" i="51" s="1"/>
  <c r="Z50" i="51"/>
  <c r="AB50" i="51" s="1"/>
  <c r="AO50" i="51" s="1"/>
  <c r="AA50" i="51"/>
  <c r="AC50" i="51" s="1"/>
  <c r="AP50" i="51" s="1"/>
  <c r="Z66" i="51"/>
  <c r="AB66" i="51" s="1"/>
  <c r="AO66" i="51" s="1"/>
  <c r="AA66" i="51"/>
  <c r="AC66" i="51" s="1"/>
  <c r="AP66" i="51" s="1"/>
  <c r="Z53" i="51"/>
  <c r="AB53" i="51" s="1"/>
  <c r="AO53" i="51" s="1"/>
  <c r="AA53" i="51"/>
  <c r="AC53" i="51" s="1"/>
  <c r="AP53" i="51" s="1"/>
  <c r="AA68" i="51"/>
  <c r="AC68" i="51" s="1"/>
  <c r="AP68" i="51" s="1"/>
  <c r="Z68" i="51"/>
  <c r="AB68" i="51" s="1"/>
  <c r="AO68" i="51" s="1"/>
  <c r="Z64" i="51"/>
  <c r="AB64" i="51" s="1"/>
  <c r="AO64" i="51" s="1"/>
  <c r="AA64" i="51"/>
  <c r="AC64" i="51" s="1"/>
  <c r="AP64" i="51" s="1"/>
  <c r="Z30" i="51"/>
  <c r="AB30" i="51" s="1"/>
  <c r="AO30" i="51" s="1"/>
  <c r="AA30" i="51"/>
  <c r="AC30" i="51" s="1"/>
  <c r="AP30" i="51" s="1"/>
  <c r="AA56" i="51"/>
  <c r="AC56" i="51" s="1"/>
  <c r="AP56" i="51" s="1"/>
  <c r="Z56" i="51"/>
  <c r="AB56" i="51" s="1"/>
  <c r="AO56" i="51" s="1"/>
  <c r="Z25" i="51"/>
  <c r="AB25" i="51" s="1"/>
  <c r="AO25" i="51" s="1"/>
  <c r="AA25" i="51"/>
  <c r="AC25" i="51" s="1"/>
  <c r="AP25" i="51" s="1"/>
  <c r="Z39" i="51"/>
  <c r="AB39" i="51" s="1"/>
  <c r="AO39" i="51" s="1"/>
  <c r="AA39" i="51"/>
  <c r="AC39" i="51" s="1"/>
  <c r="AP39" i="51" s="1"/>
  <c r="Z28" i="51"/>
  <c r="AB28" i="51" s="1"/>
  <c r="AO28" i="51" s="1"/>
  <c r="AA28" i="51"/>
  <c r="AC28" i="51" s="1"/>
  <c r="AP28" i="51" s="1"/>
  <c r="Z59" i="51"/>
  <c r="AB59" i="51" s="1"/>
  <c r="AO59" i="51" s="1"/>
  <c r="AA59" i="51"/>
  <c r="AC59" i="51" s="1"/>
  <c r="AP59" i="51" s="1"/>
  <c r="Z41" i="51"/>
  <c r="AB41" i="51" s="1"/>
  <c r="AO41" i="51" s="1"/>
  <c r="AA41" i="51"/>
  <c r="AC41" i="51" s="1"/>
  <c r="AP41" i="51" s="1"/>
  <c r="Z60" i="51"/>
  <c r="AB60" i="51" s="1"/>
  <c r="AO60" i="51" s="1"/>
  <c r="AA60" i="51"/>
  <c r="AC60" i="51" s="1"/>
  <c r="AP60" i="51" s="1"/>
  <c r="Z61" i="51"/>
  <c r="AB61" i="51" s="1"/>
  <c r="AO61" i="51" s="1"/>
  <c r="AA61" i="51"/>
  <c r="AC61" i="51" s="1"/>
  <c r="AP61" i="51" s="1"/>
  <c r="Z26" i="51"/>
  <c r="AB26" i="51" s="1"/>
  <c r="AO26" i="51" s="1"/>
  <c r="AA26" i="51"/>
  <c r="AC26" i="51" s="1"/>
  <c r="AP26" i="51" s="1"/>
  <c r="AA69" i="51"/>
  <c r="AC69" i="51" s="1"/>
  <c r="AP69" i="51" s="1"/>
  <c r="Z69" i="51"/>
  <c r="AB69" i="51" s="1"/>
  <c r="AO69" i="51" s="1"/>
  <c r="AA58" i="51"/>
  <c r="AC58" i="51" s="1"/>
  <c r="AP58" i="51" s="1"/>
  <c r="Z58" i="51"/>
  <c r="AB58" i="51" s="1"/>
  <c r="AO58" i="51" s="1"/>
  <c r="Z27" i="51"/>
  <c r="AB27" i="51" s="1"/>
  <c r="AO27" i="51" s="1"/>
  <c r="AA27" i="51"/>
  <c r="AC27" i="51" s="1"/>
  <c r="AP27" i="51" s="1"/>
  <c r="AJ38" i="20"/>
  <c r="AJ20" i="20"/>
  <c r="A16" i="33"/>
  <c r="F43" i="68" s="1"/>
  <c r="X6" i="71"/>
  <c r="AA6" i="71" s="1"/>
  <c r="AC6" i="71" s="1"/>
  <c r="AP6" i="71" s="1"/>
  <c r="X13" i="71"/>
  <c r="Z13" i="71" s="1"/>
  <c r="AB13" i="71" s="1"/>
  <c r="AO13" i="71" s="1"/>
  <c r="X14" i="71"/>
  <c r="Z14" i="71" s="1"/>
  <c r="AB14" i="71" s="1"/>
  <c r="AO14" i="71" s="1"/>
  <c r="A16" i="28"/>
  <c r="F38" i="68" s="1"/>
  <c r="S38" i="68"/>
  <c r="A16" i="34"/>
  <c r="AJ30" i="31"/>
  <c r="AN8" i="31"/>
  <c r="A16" i="31"/>
  <c r="F41" i="68" s="1"/>
  <c r="AN10" i="30"/>
  <c r="S32" i="67"/>
  <c r="AJ16" i="58"/>
  <c r="AJ17" i="58"/>
  <c r="A16" i="58"/>
  <c r="F32" i="67" s="1"/>
  <c r="X76" i="30"/>
  <c r="AA76" i="30" s="1"/>
  <c r="AC76" i="30" s="1"/>
  <c r="AP76" i="30" s="1"/>
  <c r="X85" i="30"/>
  <c r="Z85" i="30" s="1"/>
  <c r="AB85" i="30" s="1"/>
  <c r="AO85" i="30" s="1"/>
  <c r="X65" i="30"/>
  <c r="Z65" i="30" s="1"/>
  <c r="AB65" i="30" s="1"/>
  <c r="AO65" i="30" s="1"/>
  <c r="X64" i="30"/>
  <c r="Z64" i="30" s="1"/>
  <c r="AB64" i="30" s="1"/>
  <c r="AO64" i="30" s="1"/>
  <c r="X27" i="30"/>
  <c r="Z27" i="30" s="1"/>
  <c r="AB27" i="30" s="1"/>
  <c r="AO27" i="30" s="1"/>
  <c r="X80" i="30"/>
  <c r="Z80" i="30" s="1"/>
  <c r="AB80" i="30" s="1"/>
  <c r="AO80" i="30" s="1"/>
  <c r="X94" i="30"/>
  <c r="AA94" i="30" s="1"/>
  <c r="AC94" i="30" s="1"/>
  <c r="AP94" i="30" s="1"/>
  <c r="X108" i="30"/>
  <c r="Z108" i="30" s="1"/>
  <c r="AB108" i="30" s="1"/>
  <c r="AO108" i="30" s="1"/>
  <c r="X88" i="30"/>
  <c r="Z88" i="30" s="1"/>
  <c r="AB88" i="30" s="1"/>
  <c r="AO88" i="30" s="1"/>
  <c r="X61" i="30"/>
  <c r="Z61" i="30" s="1"/>
  <c r="AB61" i="30" s="1"/>
  <c r="AO61" i="30" s="1"/>
  <c r="X30" i="30"/>
  <c r="Z30" i="30" s="1"/>
  <c r="AB30" i="30" s="1"/>
  <c r="AO30" i="30" s="1"/>
  <c r="X33" i="30"/>
  <c r="AA33" i="30" s="1"/>
  <c r="AC33" i="30" s="1"/>
  <c r="AP33" i="30" s="1"/>
  <c r="X55" i="30"/>
  <c r="Z55" i="30" s="1"/>
  <c r="AB55" i="30" s="1"/>
  <c r="AO55" i="30" s="1"/>
  <c r="X36" i="30"/>
  <c r="Z36" i="30" s="1"/>
  <c r="AB36" i="30" s="1"/>
  <c r="AO36" i="30" s="1"/>
  <c r="X46" i="30"/>
  <c r="Z46" i="30" s="1"/>
  <c r="AB46" i="30" s="1"/>
  <c r="AO46" i="30" s="1"/>
  <c r="X103" i="30"/>
  <c r="Z103" i="30" s="1"/>
  <c r="AB103" i="30" s="1"/>
  <c r="AO103" i="30" s="1"/>
  <c r="X74" i="30"/>
  <c r="AA74" i="30" s="1"/>
  <c r="AC74" i="30" s="1"/>
  <c r="AP74" i="30" s="1"/>
  <c r="X111" i="30"/>
  <c r="Z111" i="30" s="1"/>
  <c r="AB111" i="30" s="1"/>
  <c r="AO111" i="30" s="1"/>
  <c r="X52" i="30"/>
  <c r="Z52" i="30" s="1"/>
  <c r="AB52" i="30" s="1"/>
  <c r="AO52" i="30" s="1"/>
  <c r="X72" i="30"/>
  <c r="Z72" i="30" s="1"/>
  <c r="AB72" i="30" s="1"/>
  <c r="AO72" i="30" s="1"/>
  <c r="X102" i="30"/>
  <c r="Z102" i="30" s="1"/>
  <c r="AB102" i="30" s="1"/>
  <c r="AO102" i="30" s="1"/>
  <c r="X82" i="30"/>
  <c r="AA82" i="30" s="1"/>
  <c r="AC82" i="30" s="1"/>
  <c r="AP82" i="30" s="1"/>
  <c r="X96" i="30"/>
  <c r="Z96" i="30" s="1"/>
  <c r="AB96" i="30" s="1"/>
  <c r="AO96" i="30" s="1"/>
  <c r="X99" i="30"/>
  <c r="Z99" i="30" s="1"/>
  <c r="AB99" i="30" s="1"/>
  <c r="AO99" i="30" s="1"/>
  <c r="X77" i="30"/>
  <c r="Z77" i="30" s="1"/>
  <c r="AB77" i="30" s="1"/>
  <c r="AO77" i="30" s="1"/>
  <c r="X49" i="30"/>
  <c r="Z49" i="30" s="1"/>
  <c r="AB49" i="30" s="1"/>
  <c r="AO49" i="30" s="1"/>
  <c r="X63" i="30"/>
  <c r="AA63" i="30" s="1"/>
  <c r="AC63" i="30" s="1"/>
  <c r="AP63" i="30" s="1"/>
  <c r="X78" i="30"/>
  <c r="AA78" i="30" s="1"/>
  <c r="AC78" i="30" s="1"/>
  <c r="AP78" i="30" s="1"/>
  <c r="X43" i="30"/>
  <c r="Z43" i="30" s="1"/>
  <c r="AB43" i="30" s="1"/>
  <c r="AO43" i="30" s="1"/>
  <c r="X69" i="30"/>
  <c r="Z69" i="30" s="1"/>
  <c r="AB69" i="30" s="1"/>
  <c r="AO69" i="30" s="1"/>
  <c r="X91" i="30"/>
  <c r="Z91" i="30" s="1"/>
  <c r="AB91" i="30" s="1"/>
  <c r="AO91" i="30" s="1"/>
  <c r="X90" i="30"/>
  <c r="Z90" i="30" s="1"/>
  <c r="AB90" i="30" s="1"/>
  <c r="AO90" i="30" s="1"/>
  <c r="X67" i="30"/>
  <c r="Z67" i="30" s="1"/>
  <c r="AB67" i="30" s="1"/>
  <c r="AO67" i="30" s="1"/>
  <c r="X40" i="30"/>
  <c r="AA40" i="30" s="1"/>
  <c r="AC40" i="30" s="1"/>
  <c r="AP40" i="30" s="1"/>
  <c r="X60" i="30"/>
  <c r="AA60" i="30" s="1"/>
  <c r="AC60" i="30" s="1"/>
  <c r="AP60" i="30" s="1"/>
  <c r="X105" i="30"/>
  <c r="Z105" i="30" s="1"/>
  <c r="AB105" i="30" s="1"/>
  <c r="AO105" i="30" s="1"/>
  <c r="X84" i="30"/>
  <c r="Z84" i="30" s="1"/>
  <c r="AB84" i="30" s="1"/>
  <c r="AO84" i="30" s="1"/>
  <c r="X75" i="30"/>
  <c r="AA75" i="30" s="1"/>
  <c r="AC75" i="30" s="1"/>
  <c r="AP75" i="30" s="1"/>
  <c r="X87" i="30"/>
  <c r="Z87" i="30" s="1"/>
  <c r="AB87" i="30" s="1"/>
  <c r="AO87" i="30" s="1"/>
  <c r="X51" i="30"/>
  <c r="Z51" i="30" s="1"/>
  <c r="AB51" i="30" s="1"/>
  <c r="AO51" i="30" s="1"/>
  <c r="X66" i="30"/>
  <c r="Z66" i="30" s="1"/>
  <c r="AB66" i="30" s="1"/>
  <c r="AO66" i="30" s="1"/>
  <c r="X35" i="30"/>
  <c r="Z35" i="30" s="1"/>
  <c r="AB35" i="30" s="1"/>
  <c r="AO35" i="30" s="1"/>
  <c r="X57" i="30"/>
  <c r="AA57" i="30" s="1"/>
  <c r="AC57" i="30" s="1"/>
  <c r="AP57" i="30" s="1"/>
  <c r="X26" i="30"/>
  <c r="Z26" i="30" s="1"/>
  <c r="AB26" i="30" s="1"/>
  <c r="AO26" i="30" s="1"/>
  <c r="X73" i="30"/>
  <c r="Z73" i="30" s="1"/>
  <c r="AB73" i="30" s="1"/>
  <c r="AO73" i="30" s="1"/>
  <c r="X107" i="30"/>
  <c r="AA107" i="30" s="1"/>
  <c r="AC107" i="30" s="1"/>
  <c r="AP107" i="30" s="1"/>
  <c r="X110" i="30"/>
  <c r="Z110" i="30" s="1"/>
  <c r="AB110" i="30" s="1"/>
  <c r="AO110" i="30" s="1"/>
  <c r="X101" i="30"/>
  <c r="AA101" i="30" s="1"/>
  <c r="AC101" i="30" s="1"/>
  <c r="AP101" i="30" s="1"/>
  <c r="X29" i="30"/>
  <c r="Z29" i="30" s="1"/>
  <c r="AB29" i="30" s="1"/>
  <c r="AO29" i="30" s="1"/>
  <c r="X32" i="30"/>
  <c r="AA32" i="30" s="1"/>
  <c r="AC32" i="30" s="1"/>
  <c r="AP32" i="30" s="1"/>
  <c r="X71" i="30"/>
  <c r="AA71" i="30" s="1"/>
  <c r="AC71" i="30" s="1"/>
  <c r="AP71" i="30" s="1"/>
  <c r="X48" i="30"/>
  <c r="AA48" i="30" s="1"/>
  <c r="AC48" i="30" s="1"/>
  <c r="AP48" i="30" s="1"/>
  <c r="X70" i="30"/>
  <c r="AA70" i="30" s="1"/>
  <c r="AC70" i="30" s="1"/>
  <c r="AP70" i="30" s="1"/>
  <c r="X93" i="30"/>
  <c r="AA93" i="30" s="1"/>
  <c r="AC93" i="30" s="1"/>
  <c r="AP93" i="30" s="1"/>
  <c r="X79" i="30"/>
  <c r="Z79" i="30" s="1"/>
  <c r="AB79" i="30" s="1"/>
  <c r="AO79" i="30" s="1"/>
  <c r="X39" i="30"/>
  <c r="Z39" i="30" s="1"/>
  <c r="AB39" i="30" s="1"/>
  <c r="AO39" i="30" s="1"/>
  <c r="X54" i="30"/>
  <c r="Z54" i="30" s="1"/>
  <c r="AB54" i="30" s="1"/>
  <c r="AO54" i="30" s="1"/>
  <c r="X68" i="30"/>
  <c r="Z68" i="30" s="1"/>
  <c r="AB68" i="30" s="1"/>
  <c r="AO68" i="30" s="1"/>
  <c r="X45" i="30"/>
  <c r="Z45" i="30" s="1"/>
  <c r="AB45" i="30" s="1"/>
  <c r="AO45" i="30" s="1"/>
  <c r="X95" i="30"/>
  <c r="Z95" i="30" s="1"/>
  <c r="AB95" i="30" s="1"/>
  <c r="AO95" i="30" s="1"/>
  <c r="X109" i="30"/>
  <c r="AA109" i="30" s="1"/>
  <c r="AC109" i="30" s="1"/>
  <c r="AP109" i="30" s="1"/>
  <c r="X98" i="30"/>
  <c r="Z98" i="30" s="1"/>
  <c r="AB98" i="30" s="1"/>
  <c r="AO98" i="30" s="1"/>
  <c r="X62" i="30"/>
  <c r="Z62" i="30" s="1"/>
  <c r="AB62" i="30" s="1"/>
  <c r="AO62" i="30" s="1"/>
  <c r="X89" i="30"/>
  <c r="Z89" i="30" s="1"/>
  <c r="AB89" i="30" s="1"/>
  <c r="AO89" i="30" s="1"/>
  <c r="X59" i="30"/>
  <c r="AA59" i="30" s="1"/>
  <c r="AC59" i="30" s="1"/>
  <c r="AP59" i="30" s="1"/>
  <c r="X37" i="30"/>
  <c r="AA37" i="30" s="1"/>
  <c r="AC37" i="30" s="1"/>
  <c r="AP37" i="30" s="1"/>
  <c r="X104" i="30"/>
  <c r="Z104" i="30" s="1"/>
  <c r="AB104" i="30" s="1"/>
  <c r="AO104" i="30" s="1"/>
  <c r="X81" i="30"/>
  <c r="AA81" i="30" s="1"/>
  <c r="AC81" i="30" s="1"/>
  <c r="AP81" i="30" s="1"/>
  <c r="X50" i="30"/>
  <c r="AA50" i="30" s="1"/>
  <c r="AC50" i="30" s="1"/>
  <c r="AP50" i="30" s="1"/>
  <c r="X31" i="30"/>
  <c r="Z31" i="30" s="1"/>
  <c r="AB31" i="30" s="1"/>
  <c r="AO31" i="30" s="1"/>
  <c r="X53" i="30"/>
  <c r="Z53" i="30" s="1"/>
  <c r="AB53" i="30" s="1"/>
  <c r="AO53" i="30" s="1"/>
  <c r="X42" i="30"/>
  <c r="Z42" i="30" s="1"/>
  <c r="AB42" i="30" s="1"/>
  <c r="AO42" i="30" s="1"/>
  <c r="X56" i="30"/>
  <c r="Z56" i="30" s="1"/>
  <c r="AB56" i="30" s="1"/>
  <c r="AO56" i="30" s="1"/>
  <c r="X83" i="30"/>
  <c r="Z83" i="30" s="1"/>
  <c r="AB83" i="30" s="1"/>
  <c r="AO83" i="30" s="1"/>
  <c r="X97" i="30"/>
  <c r="Z97" i="30" s="1"/>
  <c r="AB97" i="30" s="1"/>
  <c r="AO97" i="30" s="1"/>
  <c r="X86" i="30"/>
  <c r="Z86" i="30" s="1"/>
  <c r="AB86" i="30" s="1"/>
  <c r="AO86" i="30" s="1"/>
  <c r="X25" i="30"/>
  <c r="AA25" i="30" s="1"/>
  <c r="AC25" i="30" s="1"/>
  <c r="AP25" i="30" s="1"/>
  <c r="X47" i="30"/>
  <c r="Z47" i="30" s="1"/>
  <c r="AB47" i="30" s="1"/>
  <c r="AO47" i="30" s="1"/>
  <c r="X28" i="30"/>
  <c r="Z28" i="30" s="1"/>
  <c r="AB28" i="30" s="1"/>
  <c r="AO28" i="30" s="1"/>
  <c r="X92" i="30"/>
  <c r="Z92" i="30" s="1"/>
  <c r="AB92" i="30" s="1"/>
  <c r="AO92" i="30" s="1"/>
  <c r="X106" i="30"/>
  <c r="AA106" i="30" s="1"/>
  <c r="AC106" i="30" s="1"/>
  <c r="AP106" i="30" s="1"/>
  <c r="X100" i="30"/>
  <c r="Z100" i="30" s="1"/>
  <c r="AB100" i="30" s="1"/>
  <c r="AO100" i="30" s="1"/>
  <c r="X38" i="30"/>
  <c r="Z38" i="30" s="1"/>
  <c r="AB38" i="30" s="1"/>
  <c r="AO38" i="30" s="1"/>
  <c r="X41" i="30"/>
  <c r="Z41" i="30" s="1"/>
  <c r="AB41" i="30" s="1"/>
  <c r="AO41" i="30" s="1"/>
  <c r="X34" i="30"/>
  <c r="Z34" i="30" s="1"/>
  <c r="AB34" i="30" s="1"/>
  <c r="AO34" i="30" s="1"/>
  <c r="X44" i="30"/>
  <c r="Z44" i="30" s="1"/>
  <c r="AB44" i="30" s="1"/>
  <c r="AO44" i="30" s="1"/>
  <c r="X58" i="30"/>
  <c r="Z58" i="30" s="1"/>
  <c r="AB58" i="30" s="1"/>
  <c r="AO58" i="30" s="1"/>
  <c r="AN16" i="30"/>
  <c r="AN21" i="30"/>
  <c r="Z122" i="58"/>
  <c r="AB122" i="58" s="1"/>
  <c r="AO122" i="58" s="1"/>
  <c r="AA122" i="58"/>
  <c r="AC122" i="58" s="1"/>
  <c r="AP122" i="58" s="1"/>
  <c r="Z71" i="58"/>
  <c r="AB71" i="58" s="1"/>
  <c r="AO71" i="58" s="1"/>
  <c r="AA71" i="58"/>
  <c r="AC71" i="58" s="1"/>
  <c r="AP71" i="58" s="1"/>
  <c r="Z76" i="58"/>
  <c r="AB76" i="58" s="1"/>
  <c r="AO76" i="58" s="1"/>
  <c r="AA76" i="58"/>
  <c r="AC76" i="58" s="1"/>
  <c r="AP76" i="58" s="1"/>
  <c r="Z87" i="58"/>
  <c r="AB87" i="58" s="1"/>
  <c r="AO87" i="58" s="1"/>
  <c r="AA87" i="58"/>
  <c r="AC87" i="58" s="1"/>
  <c r="AP87" i="58" s="1"/>
  <c r="Z105" i="58"/>
  <c r="AB105" i="58" s="1"/>
  <c r="AO105" i="58" s="1"/>
  <c r="AA105" i="58"/>
  <c r="AC105" i="58" s="1"/>
  <c r="AP105" i="58" s="1"/>
  <c r="Z137" i="58"/>
  <c r="AB137" i="58" s="1"/>
  <c r="AO137" i="58" s="1"/>
  <c r="AA137" i="58"/>
  <c r="AC137" i="58" s="1"/>
  <c r="AP137" i="58" s="1"/>
  <c r="Z107" i="58"/>
  <c r="AB107" i="58" s="1"/>
  <c r="AO107" i="58" s="1"/>
  <c r="AA107" i="58"/>
  <c r="AC107" i="58" s="1"/>
  <c r="AP107" i="58" s="1"/>
  <c r="AA101" i="58"/>
  <c r="AC101" i="58" s="1"/>
  <c r="AP101" i="58" s="1"/>
  <c r="Z101" i="58"/>
  <c r="AB101" i="58" s="1"/>
  <c r="AO101" i="58" s="1"/>
  <c r="Z103" i="58"/>
  <c r="AB103" i="58" s="1"/>
  <c r="AO103" i="58" s="1"/>
  <c r="AA103" i="58"/>
  <c r="AC103" i="58" s="1"/>
  <c r="AP103" i="58" s="1"/>
  <c r="Z92" i="58"/>
  <c r="AB92" i="58" s="1"/>
  <c r="AO92" i="58" s="1"/>
  <c r="AA92" i="58"/>
  <c r="AC92" i="58" s="1"/>
  <c r="AP92" i="58" s="1"/>
  <c r="Z134" i="58"/>
  <c r="AB134" i="58" s="1"/>
  <c r="AO134" i="58" s="1"/>
  <c r="AA134" i="58"/>
  <c r="AC134" i="58" s="1"/>
  <c r="AP134" i="58" s="1"/>
  <c r="AA139" i="58"/>
  <c r="AC139" i="58" s="1"/>
  <c r="AP139" i="58" s="1"/>
  <c r="Z139" i="58"/>
  <c r="AB139" i="58" s="1"/>
  <c r="AO139" i="58" s="1"/>
  <c r="Z130" i="58"/>
  <c r="AB130" i="58" s="1"/>
  <c r="AO130" i="58" s="1"/>
  <c r="AA130" i="58"/>
  <c r="AC130" i="58" s="1"/>
  <c r="AP130" i="58" s="1"/>
  <c r="Z86" i="58"/>
  <c r="AB86" i="58" s="1"/>
  <c r="AO86" i="58" s="1"/>
  <c r="AA86" i="58"/>
  <c r="AC86" i="58" s="1"/>
  <c r="AP86" i="58" s="1"/>
  <c r="AA108" i="58"/>
  <c r="AC108" i="58" s="1"/>
  <c r="AP108" i="58" s="1"/>
  <c r="Z108" i="58"/>
  <c r="AB108" i="58" s="1"/>
  <c r="AO108" i="58" s="1"/>
  <c r="Z60" i="58"/>
  <c r="AB60" i="58" s="1"/>
  <c r="AO60" i="58" s="1"/>
  <c r="AA60" i="58"/>
  <c r="AC60" i="58" s="1"/>
  <c r="AP60" i="58" s="1"/>
  <c r="Z37" i="58"/>
  <c r="AB37" i="58" s="1"/>
  <c r="AO37" i="58" s="1"/>
  <c r="AA37" i="58"/>
  <c r="AC37" i="58" s="1"/>
  <c r="AP37" i="58" s="1"/>
  <c r="Z75" i="58"/>
  <c r="AB75" i="58" s="1"/>
  <c r="AO75" i="58" s="1"/>
  <c r="AA75" i="58"/>
  <c r="AC75" i="58" s="1"/>
  <c r="AP75" i="58" s="1"/>
  <c r="Z64" i="58"/>
  <c r="AB64" i="58" s="1"/>
  <c r="AO64" i="58" s="1"/>
  <c r="AA64" i="58"/>
  <c r="AC64" i="58" s="1"/>
  <c r="AP64" i="58" s="1"/>
  <c r="AA118" i="58"/>
  <c r="AC118" i="58" s="1"/>
  <c r="AP118" i="58" s="1"/>
  <c r="Z118" i="58"/>
  <c r="AB118" i="58" s="1"/>
  <c r="AO118" i="58" s="1"/>
  <c r="Z100" i="58"/>
  <c r="AB100" i="58" s="1"/>
  <c r="AO100" i="58" s="1"/>
  <c r="AA100" i="58"/>
  <c r="AC100" i="58" s="1"/>
  <c r="AP100" i="58" s="1"/>
  <c r="AA89" i="58"/>
  <c r="AC89" i="58" s="1"/>
  <c r="AP89" i="58" s="1"/>
  <c r="Z89" i="58"/>
  <c r="AB89" i="58" s="1"/>
  <c r="AO89" i="58" s="1"/>
  <c r="Z91" i="58"/>
  <c r="AB91" i="58" s="1"/>
  <c r="AO91" i="58" s="1"/>
  <c r="AA91" i="58"/>
  <c r="AC91" i="58" s="1"/>
  <c r="AP91" i="58" s="1"/>
  <c r="Z106" i="58"/>
  <c r="AB106" i="58" s="1"/>
  <c r="AO106" i="58" s="1"/>
  <c r="AA106" i="58"/>
  <c r="AC106" i="58" s="1"/>
  <c r="AP106" i="58" s="1"/>
  <c r="Z54" i="58"/>
  <c r="AB54" i="58" s="1"/>
  <c r="AO54" i="58" s="1"/>
  <c r="AA54" i="58"/>
  <c r="AC54" i="58" s="1"/>
  <c r="AP54" i="58" s="1"/>
  <c r="AA68" i="58"/>
  <c r="AC68" i="58" s="1"/>
  <c r="AP68" i="58" s="1"/>
  <c r="Z68" i="58"/>
  <c r="AB68" i="58" s="1"/>
  <c r="AO68" i="58" s="1"/>
  <c r="Z57" i="58"/>
  <c r="AB57" i="58" s="1"/>
  <c r="AO57" i="58" s="1"/>
  <c r="AA57" i="58"/>
  <c r="AC57" i="58" s="1"/>
  <c r="AP57" i="58" s="1"/>
  <c r="Z46" i="58"/>
  <c r="AB46" i="58" s="1"/>
  <c r="AO46" i="58" s="1"/>
  <c r="AA46" i="58"/>
  <c r="AC46" i="58" s="1"/>
  <c r="AP46" i="58" s="1"/>
  <c r="AA136" i="58"/>
  <c r="AC136" i="58" s="1"/>
  <c r="AP136" i="58" s="1"/>
  <c r="Z136" i="58"/>
  <c r="AB136" i="58" s="1"/>
  <c r="AO136" i="58" s="1"/>
  <c r="Z115" i="58"/>
  <c r="AB115" i="58" s="1"/>
  <c r="AO115" i="58" s="1"/>
  <c r="AA115" i="58"/>
  <c r="AC115" i="58" s="1"/>
  <c r="AP115" i="58" s="1"/>
  <c r="Z123" i="58"/>
  <c r="AB123" i="58" s="1"/>
  <c r="AO123" i="58" s="1"/>
  <c r="AA123" i="58"/>
  <c r="AC123" i="58" s="1"/>
  <c r="AP123" i="58" s="1"/>
  <c r="AA96" i="58"/>
  <c r="AC96" i="58" s="1"/>
  <c r="AP96" i="58" s="1"/>
  <c r="Z96" i="58"/>
  <c r="AB96" i="58" s="1"/>
  <c r="AO96" i="58" s="1"/>
  <c r="Z48" i="58"/>
  <c r="AB48" i="58" s="1"/>
  <c r="AO48" i="58" s="1"/>
  <c r="AA48" i="58"/>
  <c r="AC48" i="58" s="1"/>
  <c r="AP48" i="58" s="1"/>
  <c r="Z25" i="58"/>
  <c r="AB25" i="58" s="1"/>
  <c r="AO25" i="58" s="1"/>
  <c r="AA25" i="58"/>
  <c r="AC25" i="58" s="1"/>
  <c r="AP25" i="58" s="1"/>
  <c r="Z63" i="58"/>
  <c r="AB63" i="58" s="1"/>
  <c r="AO63" i="58" s="1"/>
  <c r="AA63" i="58"/>
  <c r="AC63" i="58" s="1"/>
  <c r="AP63" i="58" s="1"/>
  <c r="Z52" i="58"/>
  <c r="AB52" i="58" s="1"/>
  <c r="AO52" i="58" s="1"/>
  <c r="AA52" i="58"/>
  <c r="AC52" i="58" s="1"/>
  <c r="AP52" i="58" s="1"/>
  <c r="Z85" i="58"/>
  <c r="AB85" i="58" s="1"/>
  <c r="AO85" i="58" s="1"/>
  <c r="AA85" i="58"/>
  <c r="AC85" i="58" s="1"/>
  <c r="AP85" i="58" s="1"/>
  <c r="Z58" i="58"/>
  <c r="AB58" i="58" s="1"/>
  <c r="AO58" i="58" s="1"/>
  <c r="AA58" i="58"/>
  <c r="AC58" i="58" s="1"/>
  <c r="AP58" i="58" s="1"/>
  <c r="Z119" i="58"/>
  <c r="AB119" i="58" s="1"/>
  <c r="AO119" i="58" s="1"/>
  <c r="AA119" i="58"/>
  <c r="AC119" i="58" s="1"/>
  <c r="AP119" i="58" s="1"/>
  <c r="Z117" i="58"/>
  <c r="AB117" i="58" s="1"/>
  <c r="AO117" i="58" s="1"/>
  <c r="AA117" i="58"/>
  <c r="AC117" i="58" s="1"/>
  <c r="AP117" i="58" s="1"/>
  <c r="Z88" i="58"/>
  <c r="AB88" i="58" s="1"/>
  <c r="AO88" i="58" s="1"/>
  <c r="AA88" i="58"/>
  <c r="AC88" i="58" s="1"/>
  <c r="AP88" i="58" s="1"/>
  <c r="Z83" i="58"/>
  <c r="AB83" i="58" s="1"/>
  <c r="AO83" i="58" s="1"/>
  <c r="AA83" i="58"/>
  <c r="AC83" i="58" s="1"/>
  <c r="AP83" i="58" s="1"/>
  <c r="Z79" i="58"/>
  <c r="AB79" i="58" s="1"/>
  <c r="AO79" i="58" s="1"/>
  <c r="AA79" i="58"/>
  <c r="AC79" i="58" s="1"/>
  <c r="AP79" i="58" s="1"/>
  <c r="Z94" i="58"/>
  <c r="AB94" i="58" s="1"/>
  <c r="AO94" i="58" s="1"/>
  <c r="AA94" i="58"/>
  <c r="AC94" i="58" s="1"/>
  <c r="AP94" i="58" s="1"/>
  <c r="Z42" i="58"/>
  <c r="AB42" i="58" s="1"/>
  <c r="AO42" i="58" s="1"/>
  <c r="AA42" i="58"/>
  <c r="AC42" i="58" s="1"/>
  <c r="AP42" i="58" s="1"/>
  <c r="AA56" i="58"/>
  <c r="AC56" i="58" s="1"/>
  <c r="AP56" i="58" s="1"/>
  <c r="Z56" i="58"/>
  <c r="AB56" i="58" s="1"/>
  <c r="AO56" i="58" s="1"/>
  <c r="Z45" i="58"/>
  <c r="AB45" i="58" s="1"/>
  <c r="AO45" i="58" s="1"/>
  <c r="AA45" i="58"/>
  <c r="AC45" i="58" s="1"/>
  <c r="AP45" i="58" s="1"/>
  <c r="Z34" i="58"/>
  <c r="AB34" i="58" s="1"/>
  <c r="AO34" i="58" s="1"/>
  <c r="AA34" i="58"/>
  <c r="AC34" i="58" s="1"/>
  <c r="AP34" i="58" s="1"/>
  <c r="AA74" i="58"/>
  <c r="AC74" i="58" s="1"/>
  <c r="AP74" i="58" s="1"/>
  <c r="Z74" i="58"/>
  <c r="AB74" i="58" s="1"/>
  <c r="AO74" i="58" s="1"/>
  <c r="Z141" i="58"/>
  <c r="AB141" i="58" s="1"/>
  <c r="AO141" i="58" s="1"/>
  <c r="AA141" i="58"/>
  <c r="AC141" i="58" s="1"/>
  <c r="AP141" i="58" s="1"/>
  <c r="AA125" i="58"/>
  <c r="AC125" i="58" s="1"/>
  <c r="AP125" i="58" s="1"/>
  <c r="Z125" i="58"/>
  <c r="AB125" i="58" s="1"/>
  <c r="AO125" i="58" s="1"/>
  <c r="Z53" i="58"/>
  <c r="AB53" i="58" s="1"/>
  <c r="AO53" i="58" s="1"/>
  <c r="AA53" i="58"/>
  <c r="AC53" i="58" s="1"/>
  <c r="AP53" i="58" s="1"/>
  <c r="Z114" i="58"/>
  <c r="AB114" i="58" s="1"/>
  <c r="AO114" i="58" s="1"/>
  <c r="AA114" i="58"/>
  <c r="AC114" i="58" s="1"/>
  <c r="AP114" i="58" s="1"/>
  <c r="AA77" i="58"/>
  <c r="AC77" i="58" s="1"/>
  <c r="AP77" i="58" s="1"/>
  <c r="Z77" i="58"/>
  <c r="AB77" i="58" s="1"/>
  <c r="AO77" i="58" s="1"/>
  <c r="Z121" i="58"/>
  <c r="AB121" i="58" s="1"/>
  <c r="AO121" i="58" s="1"/>
  <c r="AA121" i="58"/>
  <c r="AC121" i="58" s="1"/>
  <c r="AP121" i="58" s="1"/>
  <c r="Z36" i="58"/>
  <c r="AB36" i="58" s="1"/>
  <c r="AO36" i="58" s="1"/>
  <c r="AA36" i="58"/>
  <c r="AC36" i="58" s="1"/>
  <c r="AP36" i="58" s="1"/>
  <c r="Z51" i="58"/>
  <c r="AB51" i="58" s="1"/>
  <c r="AO51" i="58" s="1"/>
  <c r="AA51" i="58"/>
  <c r="AC51" i="58" s="1"/>
  <c r="AP51" i="58" s="1"/>
  <c r="Z40" i="58"/>
  <c r="AB40" i="58" s="1"/>
  <c r="AO40" i="58" s="1"/>
  <c r="AA40" i="58"/>
  <c r="AC40" i="58" s="1"/>
  <c r="AP40" i="58" s="1"/>
  <c r="Z49" i="58"/>
  <c r="AB49" i="58" s="1"/>
  <c r="AO49" i="58" s="1"/>
  <c r="AA49" i="58"/>
  <c r="AC49" i="58" s="1"/>
  <c r="AP49" i="58" s="1"/>
  <c r="Z26" i="58"/>
  <c r="AB26" i="58" s="1"/>
  <c r="AO26" i="58" s="1"/>
  <c r="AA26" i="58"/>
  <c r="AC26" i="58" s="1"/>
  <c r="AP26" i="58" s="1"/>
  <c r="AA135" i="58"/>
  <c r="AC135" i="58" s="1"/>
  <c r="AP135" i="58" s="1"/>
  <c r="Z135" i="58"/>
  <c r="AB135" i="58" s="1"/>
  <c r="AO135" i="58" s="1"/>
  <c r="Z111" i="58"/>
  <c r="AB111" i="58" s="1"/>
  <c r="AO111" i="58" s="1"/>
  <c r="AA111" i="58"/>
  <c r="AC111" i="58" s="1"/>
  <c r="AP111" i="58" s="1"/>
  <c r="Z127" i="58"/>
  <c r="AB127" i="58" s="1"/>
  <c r="AO127" i="58" s="1"/>
  <c r="AA127" i="58"/>
  <c r="AC127" i="58" s="1"/>
  <c r="AP127" i="58" s="1"/>
  <c r="AA80" i="58"/>
  <c r="AC80" i="58" s="1"/>
  <c r="AP80" i="58" s="1"/>
  <c r="Z80" i="58"/>
  <c r="AB80" i="58" s="1"/>
  <c r="AO80" i="58" s="1"/>
  <c r="Z67" i="58"/>
  <c r="AB67" i="58" s="1"/>
  <c r="AO67" i="58" s="1"/>
  <c r="AA67" i="58"/>
  <c r="AC67" i="58" s="1"/>
  <c r="AP67" i="58" s="1"/>
  <c r="Z95" i="58"/>
  <c r="AB95" i="58" s="1"/>
  <c r="AO95" i="58" s="1"/>
  <c r="AA95" i="58"/>
  <c r="AC95" i="58" s="1"/>
  <c r="AP95" i="58" s="1"/>
  <c r="Z30" i="58"/>
  <c r="AB30" i="58" s="1"/>
  <c r="AO30" i="58" s="1"/>
  <c r="AA30" i="58"/>
  <c r="AC30" i="58" s="1"/>
  <c r="AP30" i="58" s="1"/>
  <c r="AA44" i="58"/>
  <c r="AC44" i="58" s="1"/>
  <c r="AP44" i="58" s="1"/>
  <c r="Z44" i="58"/>
  <c r="AB44" i="58" s="1"/>
  <c r="AO44" i="58" s="1"/>
  <c r="Z33" i="58"/>
  <c r="AB33" i="58" s="1"/>
  <c r="AO33" i="58" s="1"/>
  <c r="AA33" i="58"/>
  <c r="AC33" i="58" s="1"/>
  <c r="AP33" i="58" s="1"/>
  <c r="Z59" i="58"/>
  <c r="AB59" i="58" s="1"/>
  <c r="AO59" i="58" s="1"/>
  <c r="AA59" i="58"/>
  <c r="AC59" i="58" s="1"/>
  <c r="AP59" i="58" s="1"/>
  <c r="AA62" i="58"/>
  <c r="AC62" i="58" s="1"/>
  <c r="AP62" i="58" s="1"/>
  <c r="Z62" i="58"/>
  <c r="AB62" i="58" s="1"/>
  <c r="AO62" i="58" s="1"/>
  <c r="Z129" i="58"/>
  <c r="AB129" i="58" s="1"/>
  <c r="AO129" i="58" s="1"/>
  <c r="AA129" i="58"/>
  <c r="AC129" i="58" s="1"/>
  <c r="AP129" i="58" s="1"/>
  <c r="AA120" i="58"/>
  <c r="AC120" i="58" s="1"/>
  <c r="AP120" i="58" s="1"/>
  <c r="Z120" i="58"/>
  <c r="AB120" i="58" s="1"/>
  <c r="AO120" i="58" s="1"/>
  <c r="Z31" i="58"/>
  <c r="AB31" i="58" s="1"/>
  <c r="AO31" i="58" s="1"/>
  <c r="AA31" i="58"/>
  <c r="AC31" i="58" s="1"/>
  <c r="AP31" i="58" s="1"/>
  <c r="Z133" i="58"/>
  <c r="AB133" i="58" s="1"/>
  <c r="AO133" i="58" s="1"/>
  <c r="AA133" i="58"/>
  <c r="AC133" i="58" s="1"/>
  <c r="AP133" i="58" s="1"/>
  <c r="Z93" i="58"/>
  <c r="AB93" i="58" s="1"/>
  <c r="AO93" i="58" s="1"/>
  <c r="AA93" i="58"/>
  <c r="AC93" i="58" s="1"/>
  <c r="AP93" i="58" s="1"/>
  <c r="Z138" i="58"/>
  <c r="AB138" i="58" s="1"/>
  <c r="AO138" i="58" s="1"/>
  <c r="AA138" i="58"/>
  <c r="AC138" i="58" s="1"/>
  <c r="AP138" i="58" s="1"/>
  <c r="AA102" i="58"/>
  <c r="AC102" i="58" s="1"/>
  <c r="AP102" i="58" s="1"/>
  <c r="Z102" i="58"/>
  <c r="AB102" i="58" s="1"/>
  <c r="AO102" i="58" s="1"/>
  <c r="Z109" i="58"/>
  <c r="AB109" i="58" s="1"/>
  <c r="AO109" i="58" s="1"/>
  <c r="AA109" i="58"/>
  <c r="AC109" i="58" s="1"/>
  <c r="AP109" i="58" s="1"/>
  <c r="Z73" i="58"/>
  <c r="AB73" i="58" s="1"/>
  <c r="AO73" i="58" s="1"/>
  <c r="AA73" i="58"/>
  <c r="AC73" i="58" s="1"/>
  <c r="AP73" i="58" s="1"/>
  <c r="Z39" i="58"/>
  <c r="AB39" i="58" s="1"/>
  <c r="AO39" i="58" s="1"/>
  <c r="AA39" i="58"/>
  <c r="AC39" i="58" s="1"/>
  <c r="AP39" i="58" s="1"/>
  <c r="Z28" i="58"/>
  <c r="AB28" i="58" s="1"/>
  <c r="AO28" i="58" s="1"/>
  <c r="AA28" i="58"/>
  <c r="AC28" i="58" s="1"/>
  <c r="AP28" i="58" s="1"/>
  <c r="Z112" i="58"/>
  <c r="AB112" i="58" s="1"/>
  <c r="AO112" i="58" s="1"/>
  <c r="AA112" i="58"/>
  <c r="AC112" i="58" s="1"/>
  <c r="AP112" i="58" s="1"/>
  <c r="Z140" i="58"/>
  <c r="AB140" i="58" s="1"/>
  <c r="AO140" i="58" s="1"/>
  <c r="AA140" i="58"/>
  <c r="AC140" i="58" s="1"/>
  <c r="AP140" i="58" s="1"/>
  <c r="AA98" i="58"/>
  <c r="AC98" i="58" s="1"/>
  <c r="AP98" i="58" s="1"/>
  <c r="Z98" i="58"/>
  <c r="AB98" i="58" s="1"/>
  <c r="AO98" i="58" s="1"/>
  <c r="AA131" i="58"/>
  <c r="AC131" i="58" s="1"/>
  <c r="AP131" i="58" s="1"/>
  <c r="Z131" i="58"/>
  <c r="AB131" i="58" s="1"/>
  <c r="AO131" i="58" s="1"/>
  <c r="Z72" i="58"/>
  <c r="AB72" i="58" s="1"/>
  <c r="AO72" i="58" s="1"/>
  <c r="AA72" i="58"/>
  <c r="AC72" i="58" s="1"/>
  <c r="AP72" i="58" s="1"/>
  <c r="Z116" i="58"/>
  <c r="AB116" i="58" s="1"/>
  <c r="AO116" i="58" s="1"/>
  <c r="AA116" i="58"/>
  <c r="AC116" i="58" s="1"/>
  <c r="AP116" i="58" s="1"/>
  <c r="Z66" i="58"/>
  <c r="AB66" i="58" s="1"/>
  <c r="AO66" i="58" s="1"/>
  <c r="AA66" i="58"/>
  <c r="AC66" i="58" s="1"/>
  <c r="AP66" i="58" s="1"/>
  <c r="Z84" i="58"/>
  <c r="AB84" i="58" s="1"/>
  <c r="AO84" i="58" s="1"/>
  <c r="AA84" i="58"/>
  <c r="AC84" i="58" s="1"/>
  <c r="AP84" i="58" s="1"/>
  <c r="Z55" i="58"/>
  <c r="AB55" i="58" s="1"/>
  <c r="AO55" i="58" s="1"/>
  <c r="AA55" i="58"/>
  <c r="AC55" i="58" s="1"/>
  <c r="AP55" i="58" s="1"/>
  <c r="AA32" i="58"/>
  <c r="AC32" i="58" s="1"/>
  <c r="AP32" i="58" s="1"/>
  <c r="Z32" i="58"/>
  <c r="AB32" i="58" s="1"/>
  <c r="AO32" i="58" s="1"/>
  <c r="Z82" i="58"/>
  <c r="AB82" i="58" s="1"/>
  <c r="AO82" i="58" s="1"/>
  <c r="AA82" i="58"/>
  <c r="AC82" i="58" s="1"/>
  <c r="AP82" i="58" s="1"/>
  <c r="Z47" i="58"/>
  <c r="AB47" i="58" s="1"/>
  <c r="AO47" i="58" s="1"/>
  <c r="AA47" i="58"/>
  <c r="AC47" i="58" s="1"/>
  <c r="AP47" i="58" s="1"/>
  <c r="Z50" i="58"/>
  <c r="AB50" i="58" s="1"/>
  <c r="AO50" i="58" s="1"/>
  <c r="AA50" i="58"/>
  <c r="AC50" i="58" s="1"/>
  <c r="AP50" i="58" s="1"/>
  <c r="Z69" i="58"/>
  <c r="AB69" i="58" s="1"/>
  <c r="AO69" i="58" s="1"/>
  <c r="AA69" i="58"/>
  <c r="AC69" i="58" s="1"/>
  <c r="AP69" i="58" s="1"/>
  <c r="Z124" i="58"/>
  <c r="AB124" i="58" s="1"/>
  <c r="AO124" i="58" s="1"/>
  <c r="AA124" i="58"/>
  <c r="AC124" i="58" s="1"/>
  <c r="AP124" i="58" s="1"/>
  <c r="Z78" i="58"/>
  <c r="AB78" i="58" s="1"/>
  <c r="AO78" i="58" s="1"/>
  <c r="AA78" i="58"/>
  <c r="AC78" i="58" s="1"/>
  <c r="AP78" i="58" s="1"/>
  <c r="Z99" i="58"/>
  <c r="AB99" i="58" s="1"/>
  <c r="AO99" i="58" s="1"/>
  <c r="AA99" i="58"/>
  <c r="AC99" i="58" s="1"/>
  <c r="AP99" i="58" s="1"/>
  <c r="Z128" i="58"/>
  <c r="AB128" i="58" s="1"/>
  <c r="AO128" i="58" s="1"/>
  <c r="AA128" i="58"/>
  <c r="AC128" i="58" s="1"/>
  <c r="AP128" i="58" s="1"/>
  <c r="Z29" i="58"/>
  <c r="AB29" i="58" s="1"/>
  <c r="AO29" i="58" s="1"/>
  <c r="AA29" i="58"/>
  <c r="AC29" i="58" s="1"/>
  <c r="AP29" i="58" s="1"/>
  <c r="Z90" i="58"/>
  <c r="AB90" i="58" s="1"/>
  <c r="AO90" i="58" s="1"/>
  <c r="AA90" i="58"/>
  <c r="AC90" i="58" s="1"/>
  <c r="AP90" i="58" s="1"/>
  <c r="Z65" i="58"/>
  <c r="AB65" i="58" s="1"/>
  <c r="AO65" i="58" s="1"/>
  <c r="AA65" i="58"/>
  <c r="AC65" i="58" s="1"/>
  <c r="AP65" i="58" s="1"/>
  <c r="Z97" i="58"/>
  <c r="AB97" i="58" s="1"/>
  <c r="AO97" i="58" s="1"/>
  <c r="AA97" i="58"/>
  <c r="AC97" i="58" s="1"/>
  <c r="AP97" i="58" s="1"/>
  <c r="Z61" i="58"/>
  <c r="AB61" i="58" s="1"/>
  <c r="AO61" i="58" s="1"/>
  <c r="AA61" i="58"/>
  <c r="AC61" i="58" s="1"/>
  <c r="AP61" i="58" s="1"/>
  <c r="Z27" i="58"/>
  <c r="AB27" i="58" s="1"/>
  <c r="AO27" i="58" s="1"/>
  <c r="AA27" i="58"/>
  <c r="AC27" i="58" s="1"/>
  <c r="AP27" i="58" s="1"/>
  <c r="Z126" i="58"/>
  <c r="AB126" i="58" s="1"/>
  <c r="AO126" i="58" s="1"/>
  <c r="AA126" i="58"/>
  <c r="AC126" i="58" s="1"/>
  <c r="AP126" i="58" s="1"/>
  <c r="Z132" i="58"/>
  <c r="AB132" i="58" s="1"/>
  <c r="AO132" i="58" s="1"/>
  <c r="AA132" i="58"/>
  <c r="AC132" i="58" s="1"/>
  <c r="AP132" i="58" s="1"/>
  <c r="AA110" i="58"/>
  <c r="AC110" i="58" s="1"/>
  <c r="AP110" i="58" s="1"/>
  <c r="Z110" i="58"/>
  <c r="AB110" i="58" s="1"/>
  <c r="AO110" i="58" s="1"/>
  <c r="AA113" i="58"/>
  <c r="AC113" i="58" s="1"/>
  <c r="AP113" i="58" s="1"/>
  <c r="Z113" i="58"/>
  <c r="AB113" i="58" s="1"/>
  <c r="AO113" i="58" s="1"/>
  <c r="Z104" i="58"/>
  <c r="AB104" i="58" s="1"/>
  <c r="AO104" i="58" s="1"/>
  <c r="AA104" i="58"/>
  <c r="AC104" i="58" s="1"/>
  <c r="AP104" i="58" s="1"/>
  <c r="Z41" i="58"/>
  <c r="AB41" i="58" s="1"/>
  <c r="AO41" i="58" s="1"/>
  <c r="AA41" i="58"/>
  <c r="AC41" i="58" s="1"/>
  <c r="AP41" i="58" s="1"/>
  <c r="Z43" i="58"/>
  <c r="AB43" i="58" s="1"/>
  <c r="AO43" i="58" s="1"/>
  <c r="AA43" i="58"/>
  <c r="AC43" i="58" s="1"/>
  <c r="AP43" i="58" s="1"/>
  <c r="Z81" i="58"/>
  <c r="AB81" i="58" s="1"/>
  <c r="AO81" i="58" s="1"/>
  <c r="AA81" i="58"/>
  <c r="AC81" i="58" s="1"/>
  <c r="AP81" i="58" s="1"/>
  <c r="Z70" i="58"/>
  <c r="AB70" i="58" s="1"/>
  <c r="AO70" i="58" s="1"/>
  <c r="AA70" i="58"/>
  <c r="AC70" i="58" s="1"/>
  <c r="AP70" i="58" s="1"/>
  <c r="Z35" i="58"/>
  <c r="AB35" i="58" s="1"/>
  <c r="AO35" i="58" s="1"/>
  <c r="AA35" i="58"/>
  <c r="AC35" i="58" s="1"/>
  <c r="AP35" i="58" s="1"/>
  <c r="Z38" i="58"/>
  <c r="AB38" i="58" s="1"/>
  <c r="AO38" i="58" s="1"/>
  <c r="AA38" i="58"/>
  <c r="AC38" i="58" s="1"/>
  <c r="AP38" i="58" s="1"/>
  <c r="A16" i="52"/>
  <c r="F20" i="67" s="1"/>
  <c r="AN6" i="60"/>
  <c r="AN61" i="66"/>
  <c r="AN16" i="39"/>
  <c r="AN53" i="46"/>
  <c r="AN42" i="15"/>
  <c r="AN44" i="22"/>
  <c r="S13" i="67"/>
  <c r="A16" i="21"/>
  <c r="F21" i="68" s="1"/>
  <c r="X10" i="23"/>
  <c r="Z10" i="23" s="1"/>
  <c r="AB10" i="23" s="1"/>
  <c r="AO10" i="23" s="1"/>
  <c r="X17" i="55"/>
  <c r="AA17" i="55" s="1"/>
  <c r="AC17" i="55" s="1"/>
  <c r="AP17" i="55" s="1"/>
  <c r="X23" i="55"/>
  <c r="Z23" i="55" s="1"/>
  <c r="AB23" i="55" s="1"/>
  <c r="AO23" i="55" s="1"/>
  <c r="AN53" i="22"/>
  <c r="AN124" i="66"/>
  <c r="AN45" i="15"/>
  <c r="AN30" i="69"/>
  <c r="AN146" i="15"/>
  <c r="AN41" i="57"/>
  <c r="AN39" i="57"/>
  <c r="AN5" i="22"/>
  <c r="AN62" i="15"/>
  <c r="AN23" i="23"/>
  <c r="AN34" i="28"/>
  <c r="A16" i="15"/>
  <c r="F13" i="68" s="1"/>
  <c r="AN64" i="66"/>
  <c r="AN9" i="57"/>
  <c r="AP22" i="50"/>
  <c r="AJ7" i="58"/>
  <c r="AN9" i="51"/>
  <c r="AJ13" i="66"/>
  <c r="AP15" i="42"/>
  <c r="AJ43" i="66"/>
  <c r="AN15" i="57"/>
  <c r="AN5" i="45"/>
  <c r="AJ60" i="66"/>
  <c r="AJ15" i="39"/>
  <c r="AN9" i="43"/>
  <c r="AP9" i="43" s="1"/>
  <c r="AL8" i="32"/>
  <c r="AJ128" i="15"/>
  <c r="AJ9" i="26"/>
  <c r="AJ35" i="32"/>
  <c r="AN37" i="32"/>
  <c r="AJ28" i="15"/>
  <c r="AN44" i="20"/>
  <c r="AJ145" i="15"/>
  <c r="AJ15" i="6"/>
  <c r="AJ23" i="20"/>
  <c r="AJ139" i="15"/>
  <c r="AJ24" i="13"/>
  <c r="AN19" i="13"/>
  <c r="AJ50" i="20"/>
  <c r="AN11" i="32"/>
  <c r="AN108" i="65"/>
  <c r="AN67" i="15"/>
  <c r="AJ17" i="27"/>
  <c r="AJ9" i="25"/>
  <c r="AJ9" i="19"/>
  <c r="AJ28" i="32"/>
  <c r="AL5" i="32"/>
  <c r="AN16" i="5"/>
  <c r="AL9" i="3"/>
  <c r="AJ5" i="69"/>
  <c r="AL12" i="70"/>
  <c r="AJ19" i="30"/>
  <c r="AJ55" i="22"/>
  <c r="AJ162" i="15"/>
  <c r="AN22" i="23"/>
  <c r="S21" i="68"/>
  <c r="AN12" i="59"/>
  <c r="AJ6" i="58"/>
  <c r="AN44" i="57"/>
  <c r="AN38" i="57"/>
  <c r="AN42" i="57"/>
  <c r="AN8" i="57"/>
  <c r="AN12" i="57"/>
  <c r="S27" i="67"/>
  <c r="X5" i="71"/>
  <c r="AA5" i="71" s="1"/>
  <c r="AC5" i="71" s="1"/>
  <c r="AN42" i="46"/>
  <c r="X6" i="46"/>
  <c r="AA6" i="46" s="1"/>
  <c r="AC6" i="46" s="1"/>
  <c r="AP6" i="46" s="1"/>
  <c r="AN5" i="46"/>
  <c r="AN66" i="46"/>
  <c r="AN6" i="44"/>
  <c r="AN7" i="43"/>
  <c r="AN12" i="40"/>
  <c r="AN15" i="40"/>
  <c r="S9" i="67"/>
  <c r="AJ11" i="39"/>
  <c r="AN66" i="66"/>
  <c r="K21" i="67"/>
  <c r="K22" i="67" s="1"/>
  <c r="X125" i="66"/>
  <c r="AA125" i="66" s="1"/>
  <c r="AC125" i="66" s="1"/>
  <c r="AN92" i="66"/>
  <c r="AN106" i="66"/>
  <c r="X8" i="38"/>
  <c r="AA8" i="38" s="1"/>
  <c r="AC8" i="38" s="1"/>
  <c r="AP8" i="38" s="1"/>
  <c r="AJ9" i="35"/>
  <c r="AL63" i="32"/>
  <c r="AN25" i="32"/>
  <c r="S42" i="68"/>
  <c r="AJ76" i="32"/>
  <c r="AL47" i="32"/>
  <c r="AL64" i="32"/>
  <c r="AL96" i="32"/>
  <c r="AL51" i="32"/>
  <c r="AJ11" i="31"/>
  <c r="AJ9" i="31"/>
  <c r="X11" i="30"/>
  <c r="AA11" i="30" s="1"/>
  <c r="AC11" i="30" s="1"/>
  <c r="AP11" i="30" s="1"/>
  <c r="AL16" i="30"/>
  <c r="X17" i="28"/>
  <c r="Z17" i="28" s="1"/>
  <c r="AB17" i="28" s="1"/>
  <c r="AO17" i="28" s="1"/>
  <c r="AN19" i="27"/>
  <c r="X22" i="26"/>
  <c r="Z22" i="26" s="1"/>
  <c r="AB22" i="26" s="1"/>
  <c r="AO22" i="26" s="1"/>
  <c r="AJ10" i="24"/>
  <c r="X15" i="70"/>
  <c r="AA15" i="70" s="1"/>
  <c r="AC15" i="70" s="1"/>
  <c r="AP15" i="70" s="1"/>
  <c r="AN17" i="69"/>
  <c r="AN28" i="69"/>
  <c r="AN22" i="69"/>
  <c r="AJ32" i="20"/>
  <c r="S20" i="68"/>
  <c r="AN15" i="20"/>
  <c r="X17" i="18"/>
  <c r="AA17" i="18" s="1"/>
  <c r="AC17" i="18" s="1"/>
  <c r="AP17" i="18" s="1"/>
  <c r="AL120" i="15"/>
  <c r="AJ62" i="15"/>
  <c r="AN164" i="15"/>
  <c r="S12" i="68"/>
  <c r="AJ22" i="13"/>
  <c r="X12" i="12"/>
  <c r="Z12" i="12" s="1"/>
  <c r="AB12" i="12" s="1"/>
  <c r="AO12" i="12" s="1"/>
  <c r="S11" i="68"/>
  <c r="AL8" i="12"/>
  <c r="AL5" i="6"/>
  <c r="AN10" i="6"/>
  <c r="X10" i="6"/>
  <c r="Z10" i="6" s="1"/>
  <c r="AB10" i="6" s="1"/>
  <c r="AO10" i="6" s="1"/>
  <c r="S9" i="68"/>
  <c r="X22" i="3"/>
  <c r="AA22" i="3" s="1"/>
  <c r="AC22" i="3" s="1"/>
  <c r="AP22" i="3" s="1"/>
  <c r="X7" i="3"/>
  <c r="AA7" i="3" s="1"/>
  <c r="AC7" i="3" s="1"/>
  <c r="AP7" i="3" s="1"/>
  <c r="X20" i="3"/>
  <c r="AA20" i="3" s="1"/>
  <c r="AC20" i="3" s="1"/>
  <c r="AP20" i="3" s="1"/>
  <c r="A20" i="3"/>
  <c r="O8" i="68" s="1"/>
  <c r="X7" i="34"/>
  <c r="Z7" i="34" s="1"/>
  <c r="AB7" i="34" s="1"/>
  <c r="AO7" i="34" s="1"/>
  <c r="X8" i="34"/>
  <c r="Z8" i="34" s="1"/>
  <c r="AB8" i="34" s="1"/>
  <c r="AO8" i="34" s="1"/>
  <c r="X20" i="34"/>
  <c r="AA20" i="34" s="1"/>
  <c r="AC20" i="34" s="1"/>
  <c r="AP20" i="34" s="1"/>
  <c r="X74" i="46"/>
  <c r="AA74" i="46" s="1"/>
  <c r="AC74" i="46" s="1"/>
  <c r="AP74" i="46" s="1"/>
  <c r="H24" i="68"/>
  <c r="C25" i="2" s="1"/>
  <c r="C28" i="2"/>
  <c r="X18" i="6"/>
  <c r="Z18" i="6" s="1"/>
  <c r="AB18" i="6" s="1"/>
  <c r="AO18" i="6" s="1"/>
  <c r="X17" i="30"/>
  <c r="Z17" i="30" s="1"/>
  <c r="AB17" i="30" s="1"/>
  <c r="AO17" i="30" s="1"/>
  <c r="X19" i="30"/>
  <c r="AA19" i="30" s="1"/>
  <c r="AC19" i="30" s="1"/>
  <c r="AP19" i="30" s="1"/>
  <c r="X19" i="38"/>
  <c r="AA19" i="38" s="1"/>
  <c r="AC19" i="38" s="1"/>
  <c r="AP19" i="38" s="1"/>
  <c r="X14" i="38"/>
  <c r="Z14" i="38" s="1"/>
  <c r="AB14" i="38" s="1"/>
  <c r="AO14" i="38" s="1"/>
  <c r="X13" i="30"/>
  <c r="AA13" i="30" s="1"/>
  <c r="AC13" i="30" s="1"/>
  <c r="X9" i="38"/>
  <c r="Z9" i="38" s="1"/>
  <c r="AB9" i="38" s="1"/>
  <c r="AO9" i="38" s="1"/>
  <c r="X16" i="38"/>
  <c r="AA16" i="38" s="1"/>
  <c r="AC16" i="38" s="1"/>
  <c r="AP16" i="38" s="1"/>
  <c r="X23" i="6"/>
  <c r="AA23" i="6" s="1"/>
  <c r="AC23" i="6" s="1"/>
  <c r="AP23" i="6" s="1"/>
  <c r="X6" i="30"/>
  <c r="Z6" i="30" s="1"/>
  <c r="AB6" i="30" s="1"/>
  <c r="AO6" i="30" s="1"/>
  <c r="X20" i="30"/>
  <c r="AA20" i="30" s="1"/>
  <c r="AC20" i="30" s="1"/>
  <c r="A18" i="38"/>
  <c r="N49" i="68" s="1"/>
  <c r="Q49" i="68" s="1"/>
  <c r="U49" i="68" s="1"/>
  <c r="A20" i="38"/>
  <c r="X12" i="6"/>
  <c r="Z12" i="6" s="1"/>
  <c r="AB12" i="6" s="1"/>
  <c r="AO12" i="6" s="1"/>
  <c r="X16" i="30"/>
  <c r="Z16" i="30" s="1"/>
  <c r="AB16" i="30" s="1"/>
  <c r="AO16" i="30" s="1"/>
  <c r="X5" i="6"/>
  <c r="Z5" i="6" s="1"/>
  <c r="AB5" i="6" s="1"/>
  <c r="X15" i="30"/>
  <c r="Z15" i="30" s="1"/>
  <c r="AB15" i="30" s="1"/>
  <c r="AO15" i="30" s="1"/>
  <c r="X10" i="38"/>
  <c r="Z10" i="38" s="1"/>
  <c r="AB10" i="38" s="1"/>
  <c r="AO10" i="38" s="1"/>
  <c r="X21" i="38"/>
  <c r="AA21" i="38" s="1"/>
  <c r="AC21" i="38" s="1"/>
  <c r="AP21" i="38" s="1"/>
  <c r="X10" i="30"/>
  <c r="AA10" i="30" s="1"/>
  <c r="AC10" i="30" s="1"/>
  <c r="X17" i="6"/>
  <c r="Z17" i="6" s="1"/>
  <c r="AB17" i="6" s="1"/>
  <c r="AO17" i="6" s="1"/>
  <c r="X8" i="6"/>
  <c r="Z8" i="6" s="1"/>
  <c r="AB8" i="6" s="1"/>
  <c r="AO8" i="6" s="1"/>
  <c r="X5" i="30"/>
  <c r="Z5" i="30" s="1"/>
  <c r="AB5" i="30" s="1"/>
  <c r="X12" i="38"/>
  <c r="AA12" i="38" s="1"/>
  <c r="AC12" i="38" s="1"/>
  <c r="AP12" i="38" s="1"/>
  <c r="X22" i="38"/>
  <c r="Z22" i="38" s="1"/>
  <c r="AB22" i="38" s="1"/>
  <c r="AO22" i="38" s="1"/>
  <c r="X11" i="6"/>
  <c r="AA11" i="6" s="1"/>
  <c r="AC11" i="6" s="1"/>
  <c r="AP11" i="6" s="1"/>
  <c r="X24" i="6"/>
  <c r="Z24" i="6" s="1"/>
  <c r="AB24" i="6" s="1"/>
  <c r="AO24" i="6" s="1"/>
  <c r="X13" i="6"/>
  <c r="AA13" i="6" s="1"/>
  <c r="AC13" i="6" s="1"/>
  <c r="AP13" i="6" s="1"/>
  <c r="X8" i="30"/>
  <c r="AA8" i="30" s="1"/>
  <c r="AC8" i="30" s="1"/>
  <c r="AP8" i="30" s="1"/>
  <c r="X17" i="38"/>
  <c r="Z17" i="38" s="1"/>
  <c r="AB17" i="38" s="1"/>
  <c r="AO17" i="38" s="1"/>
  <c r="I10" i="68"/>
  <c r="X14" i="6"/>
  <c r="AA14" i="6" s="1"/>
  <c r="AC14" i="6" s="1"/>
  <c r="AP14" i="6" s="1"/>
  <c r="X14" i="30"/>
  <c r="Z14" i="30" s="1"/>
  <c r="AB14" i="30" s="1"/>
  <c r="AO14" i="30" s="1"/>
  <c r="X6" i="38"/>
  <c r="AA6" i="38" s="1"/>
  <c r="AC6" i="38" s="1"/>
  <c r="AP6" i="38" s="1"/>
  <c r="X19" i="6"/>
  <c r="AA19" i="6" s="1"/>
  <c r="AC19" i="6" s="1"/>
  <c r="AP19" i="6" s="1"/>
  <c r="A18" i="30"/>
  <c r="N40" i="68" s="1"/>
  <c r="Q40" i="68" s="1"/>
  <c r="X6" i="6"/>
  <c r="Z6" i="6" s="1"/>
  <c r="AB6" i="6" s="1"/>
  <c r="AO6" i="6" s="1"/>
  <c r="A20" i="6"/>
  <c r="O10" i="68" s="1"/>
  <c r="R10" i="68" s="1"/>
  <c r="A20" i="30"/>
  <c r="O40" i="68" s="1"/>
  <c r="R40" i="68" s="1"/>
  <c r="X15" i="38"/>
  <c r="Z15" i="38" s="1"/>
  <c r="AB15" i="38" s="1"/>
  <c r="AO15" i="38" s="1"/>
  <c r="X7" i="6"/>
  <c r="AA7" i="6" s="1"/>
  <c r="AC7" i="6" s="1"/>
  <c r="AP7" i="6" s="1"/>
  <c r="X21" i="6"/>
  <c r="AA21" i="6" s="1"/>
  <c r="AC21" i="6" s="1"/>
  <c r="AP21" i="6" s="1"/>
  <c r="X21" i="30"/>
  <c r="AA21" i="30" s="1"/>
  <c r="AC21" i="30" s="1"/>
  <c r="X16" i="6"/>
  <c r="AA16" i="6" s="1"/>
  <c r="AC16" i="6" s="1"/>
  <c r="AP16" i="6" s="1"/>
  <c r="X23" i="38"/>
  <c r="Z23" i="38" s="1"/>
  <c r="AB23" i="38" s="1"/>
  <c r="AO23" i="38" s="1"/>
  <c r="X18" i="38"/>
  <c r="Z18" i="38" s="1"/>
  <c r="AB18" i="38" s="1"/>
  <c r="AO18" i="38" s="1"/>
  <c r="X15" i="6"/>
  <c r="Z15" i="6" s="1"/>
  <c r="AB15" i="6" s="1"/>
  <c r="AO15" i="6" s="1"/>
  <c r="X22" i="6"/>
  <c r="Z22" i="6" s="1"/>
  <c r="AB22" i="6" s="1"/>
  <c r="AO22" i="6" s="1"/>
  <c r="I40" i="68"/>
  <c r="X22" i="30"/>
  <c r="AA22" i="30" s="1"/>
  <c r="AC22" i="30" s="1"/>
  <c r="AP22" i="30" s="1"/>
  <c r="I49" i="68"/>
  <c r="O49" i="68" s="1"/>
  <c r="R49" i="68" s="1"/>
  <c r="V49" i="68" s="1"/>
  <c r="X24" i="38"/>
  <c r="AA24" i="38" s="1"/>
  <c r="AC24" i="38" s="1"/>
  <c r="AP24" i="38" s="1"/>
  <c r="X23" i="30"/>
  <c r="Z23" i="30" s="1"/>
  <c r="AB23" i="30" s="1"/>
  <c r="AO23" i="30" s="1"/>
  <c r="X20" i="6"/>
  <c r="AA20" i="6" s="1"/>
  <c r="AC20" i="6" s="1"/>
  <c r="AP20" i="6" s="1"/>
  <c r="X18" i="30"/>
  <c r="AA18" i="30" s="1"/>
  <c r="AC18" i="30" s="1"/>
  <c r="X7" i="30"/>
  <c r="AA7" i="30" s="1"/>
  <c r="AC7" i="30" s="1"/>
  <c r="X11" i="38"/>
  <c r="AA11" i="38" s="1"/>
  <c r="AC11" i="38" s="1"/>
  <c r="AP11" i="38" s="1"/>
  <c r="X5" i="38"/>
  <c r="AA5" i="38" s="1"/>
  <c r="AC5" i="38" s="1"/>
  <c r="A18" i="6"/>
  <c r="N10" i="68" s="1"/>
  <c r="D11" i="2" s="1"/>
  <c r="X9" i="30"/>
  <c r="AA9" i="30" s="1"/>
  <c r="AC9" i="30" s="1"/>
  <c r="X20" i="38"/>
  <c r="AA20" i="38" s="1"/>
  <c r="AC20" i="38" s="1"/>
  <c r="AP20" i="38" s="1"/>
  <c r="X25" i="23"/>
  <c r="Z25" i="23" s="1"/>
  <c r="AB25" i="23" s="1"/>
  <c r="AO25" i="23" s="1"/>
  <c r="X12" i="23"/>
  <c r="AA12" i="23" s="1"/>
  <c r="AC12" i="23" s="1"/>
  <c r="X45" i="46"/>
  <c r="AA45" i="46" s="1"/>
  <c r="AC45" i="46" s="1"/>
  <c r="AP45" i="46" s="1"/>
  <c r="X76" i="46"/>
  <c r="Z76" i="46" s="1"/>
  <c r="AB76" i="46" s="1"/>
  <c r="AO76" i="46" s="1"/>
  <c r="X8" i="46"/>
  <c r="Z8" i="46" s="1"/>
  <c r="AB8" i="46" s="1"/>
  <c r="AO8" i="46" s="1"/>
  <c r="X12" i="34"/>
  <c r="AA12" i="34" s="1"/>
  <c r="AC12" i="34" s="1"/>
  <c r="AP12" i="34" s="1"/>
  <c r="X19" i="46"/>
  <c r="Z19" i="46" s="1"/>
  <c r="AB19" i="46" s="1"/>
  <c r="AO19" i="46" s="1"/>
  <c r="X26" i="46"/>
  <c r="AA26" i="46" s="1"/>
  <c r="AC26" i="46" s="1"/>
  <c r="X66" i="46"/>
  <c r="AA66" i="46" s="1"/>
  <c r="AC66" i="46" s="1"/>
  <c r="X43" i="46"/>
  <c r="Z43" i="46" s="1"/>
  <c r="AB43" i="46" s="1"/>
  <c r="AO43" i="46" s="1"/>
  <c r="X29" i="32"/>
  <c r="AA29" i="32" s="1"/>
  <c r="AC29" i="32" s="1"/>
  <c r="X55" i="46"/>
  <c r="Z55" i="46" s="1"/>
  <c r="AB55" i="46" s="1"/>
  <c r="AO55" i="46" s="1"/>
  <c r="X19" i="32"/>
  <c r="AA19" i="32" s="1"/>
  <c r="AC19" i="32" s="1"/>
  <c r="AP19" i="32" s="1"/>
  <c r="N47" i="67"/>
  <c r="Q47" i="67" s="1"/>
  <c r="X68" i="32"/>
  <c r="Z68" i="32" s="1"/>
  <c r="AB68" i="32" s="1"/>
  <c r="AO68" i="32" s="1"/>
  <c r="X6" i="27"/>
  <c r="Z6" i="27" s="1"/>
  <c r="AB6" i="27" s="1"/>
  <c r="AO6" i="27" s="1"/>
  <c r="X132" i="32"/>
  <c r="AA132" i="32" s="1"/>
  <c r="AC132" i="32" s="1"/>
  <c r="AP132" i="32" s="1"/>
  <c r="X122" i="32"/>
  <c r="Z122" i="32" s="1"/>
  <c r="AB122" i="32" s="1"/>
  <c r="AO122" i="32" s="1"/>
  <c r="X114" i="32"/>
  <c r="Z114" i="32" s="1"/>
  <c r="AB114" i="32" s="1"/>
  <c r="AO114" i="32" s="1"/>
  <c r="X37" i="46"/>
  <c r="AA37" i="46" s="1"/>
  <c r="AC37" i="46" s="1"/>
  <c r="X36" i="28"/>
  <c r="Z36" i="28" s="1"/>
  <c r="AB36" i="28" s="1"/>
  <c r="AO36" i="28" s="1"/>
  <c r="X44" i="28"/>
  <c r="Z44" i="28" s="1"/>
  <c r="AB44" i="28" s="1"/>
  <c r="AO44" i="28" s="1"/>
  <c r="X56" i="65"/>
  <c r="Z56" i="65" s="1"/>
  <c r="AB56" i="65" s="1"/>
  <c r="AO56" i="65" s="1"/>
  <c r="X114" i="66"/>
  <c r="Z114" i="66" s="1"/>
  <c r="AB114" i="66" s="1"/>
  <c r="AO114" i="66" s="1"/>
  <c r="X78" i="66"/>
  <c r="Z78" i="66" s="1"/>
  <c r="AB78" i="66" s="1"/>
  <c r="AO78" i="66" s="1"/>
  <c r="X42" i="66"/>
  <c r="Z42" i="66" s="1"/>
  <c r="AB42" i="66" s="1"/>
  <c r="AO42" i="66" s="1"/>
  <c r="X21" i="66"/>
  <c r="AA21" i="66" s="1"/>
  <c r="AC21" i="66" s="1"/>
  <c r="AP21" i="66" s="1"/>
  <c r="X98" i="66"/>
  <c r="Z98" i="66" s="1"/>
  <c r="AB98" i="66" s="1"/>
  <c r="AO98" i="66" s="1"/>
  <c r="X12" i="65"/>
  <c r="Z12" i="65" s="1"/>
  <c r="AB12" i="65" s="1"/>
  <c r="AO12" i="65" s="1"/>
  <c r="X58" i="65"/>
  <c r="Z58" i="65" s="1"/>
  <c r="AB58" i="65" s="1"/>
  <c r="AO58" i="65" s="1"/>
  <c r="X23" i="65"/>
  <c r="AA23" i="65" s="1"/>
  <c r="AC23" i="65" s="1"/>
  <c r="X105" i="65"/>
  <c r="Z105" i="65" s="1"/>
  <c r="AB105" i="65" s="1"/>
  <c r="AO105" i="65" s="1"/>
  <c r="X184" i="65"/>
  <c r="Z184" i="65" s="1"/>
  <c r="AB184" i="65" s="1"/>
  <c r="AO184" i="65" s="1"/>
  <c r="X153" i="65"/>
  <c r="AA153" i="65" s="1"/>
  <c r="AC153" i="65" s="1"/>
  <c r="X23" i="18"/>
  <c r="Z23" i="18" s="1"/>
  <c r="AB23" i="18" s="1"/>
  <c r="AO23" i="18" s="1"/>
  <c r="X18" i="16"/>
  <c r="AA18" i="16" s="1"/>
  <c r="AC18" i="16" s="1"/>
  <c r="AP18" i="16" s="1"/>
  <c r="X55" i="65"/>
  <c r="AA55" i="65" s="1"/>
  <c r="AC55" i="65" s="1"/>
  <c r="X16" i="65"/>
  <c r="Z16" i="65" s="1"/>
  <c r="AB16" i="65" s="1"/>
  <c r="AO16" i="65" s="1"/>
  <c r="X110" i="65"/>
  <c r="Z110" i="65" s="1"/>
  <c r="AB110" i="65" s="1"/>
  <c r="AO110" i="65" s="1"/>
  <c r="X141" i="65"/>
  <c r="Z141" i="65" s="1"/>
  <c r="AB141" i="65" s="1"/>
  <c r="AO141" i="65" s="1"/>
  <c r="X185" i="65"/>
  <c r="AA185" i="65" s="1"/>
  <c r="AC185" i="65" s="1"/>
  <c r="AP185" i="65" s="1"/>
  <c r="X51" i="65"/>
  <c r="AA51" i="65" s="1"/>
  <c r="AC51" i="65" s="1"/>
  <c r="AP51" i="65" s="1"/>
  <c r="X109" i="65"/>
  <c r="AA109" i="65" s="1"/>
  <c r="AC109" i="65" s="1"/>
  <c r="X77" i="65"/>
  <c r="AA77" i="65" s="1"/>
  <c r="AC77" i="65" s="1"/>
  <c r="X20" i="18"/>
  <c r="Z20" i="18" s="1"/>
  <c r="AB20" i="18" s="1"/>
  <c r="AO20" i="18" s="1"/>
  <c r="X186" i="65"/>
  <c r="AA186" i="65" s="1"/>
  <c r="AC186" i="65" s="1"/>
  <c r="AP186" i="65" s="1"/>
  <c r="X164" i="65"/>
  <c r="AA164" i="65" s="1"/>
  <c r="AC164" i="65" s="1"/>
  <c r="X49" i="65"/>
  <c r="AA49" i="65" s="1"/>
  <c r="AC49" i="65" s="1"/>
  <c r="AP49" i="65" s="1"/>
  <c r="X149" i="65"/>
  <c r="AA149" i="65" s="1"/>
  <c r="AC149" i="65" s="1"/>
  <c r="AP149" i="65" s="1"/>
  <c r="X20" i="65"/>
  <c r="Z20" i="65" s="1"/>
  <c r="AB20" i="65" s="1"/>
  <c r="AO20" i="65" s="1"/>
  <c r="X54" i="65"/>
  <c r="Z54" i="65" s="1"/>
  <c r="AB54" i="65" s="1"/>
  <c r="AO54" i="65" s="1"/>
  <c r="X102" i="65"/>
  <c r="AA102" i="65" s="1"/>
  <c r="AC102" i="65" s="1"/>
  <c r="AP102" i="65" s="1"/>
  <c r="X138" i="65"/>
  <c r="Z138" i="65" s="1"/>
  <c r="AB138" i="65" s="1"/>
  <c r="AO138" i="65" s="1"/>
  <c r="X181" i="65"/>
  <c r="AA181" i="65" s="1"/>
  <c r="AC181" i="65" s="1"/>
  <c r="AP181" i="65" s="1"/>
  <c r="X106" i="65"/>
  <c r="AA106" i="65" s="1"/>
  <c r="AC106" i="65" s="1"/>
  <c r="X147" i="65"/>
  <c r="Z147" i="65" s="1"/>
  <c r="AB147" i="65" s="1"/>
  <c r="AO147" i="65" s="1"/>
  <c r="X182" i="65"/>
  <c r="Z182" i="65" s="1"/>
  <c r="AB182" i="65" s="1"/>
  <c r="AO182" i="65" s="1"/>
  <c r="Z22" i="50"/>
  <c r="AB22" i="50" s="1"/>
  <c r="AO22" i="50" s="1"/>
  <c r="X6" i="16"/>
  <c r="Z6" i="16" s="1"/>
  <c r="AB6" i="16" s="1"/>
  <c r="AO6" i="16" s="1"/>
  <c r="X10" i="16"/>
  <c r="AA10" i="16" s="1"/>
  <c r="AC10" i="16" s="1"/>
  <c r="AP10" i="16" s="1"/>
  <c r="X5" i="16"/>
  <c r="Z5" i="16" s="1"/>
  <c r="AB5" i="16" s="1"/>
  <c r="X48" i="65"/>
  <c r="Z48" i="65" s="1"/>
  <c r="AB48" i="65" s="1"/>
  <c r="AO48" i="65" s="1"/>
  <c r="X52" i="46"/>
  <c r="AA52" i="46" s="1"/>
  <c r="AC52" i="46" s="1"/>
  <c r="N79" i="68"/>
  <c r="Q79" i="68" s="1"/>
  <c r="I82" i="68"/>
  <c r="X20" i="26"/>
  <c r="AA20" i="26" s="1"/>
  <c r="AC20" i="26" s="1"/>
  <c r="AP20" i="26" s="1"/>
  <c r="X22" i="20"/>
  <c r="AA22" i="20" s="1"/>
  <c r="AC22" i="20" s="1"/>
  <c r="Q28" i="68"/>
  <c r="U28" i="68" s="1"/>
  <c r="Q30" i="68"/>
  <c r="U30" i="68" s="1"/>
  <c r="F30" i="2" s="1"/>
  <c r="D30" i="2"/>
  <c r="Q26" i="67"/>
  <c r="L26" i="2"/>
  <c r="Q26" i="68"/>
  <c r="D27" i="2"/>
  <c r="AN85" i="15"/>
  <c r="AN68" i="15"/>
  <c r="AN98" i="15"/>
  <c r="AN64" i="15"/>
  <c r="S13" i="68"/>
  <c r="AN9" i="18"/>
  <c r="M38" i="2"/>
  <c r="X12" i="27"/>
  <c r="Z12" i="27" s="1"/>
  <c r="AB12" i="27" s="1"/>
  <c r="AO12" i="27" s="1"/>
  <c r="X118" i="32"/>
  <c r="Z118" i="32" s="1"/>
  <c r="AB118" i="32" s="1"/>
  <c r="AO118" i="32" s="1"/>
  <c r="X24" i="32"/>
  <c r="AA24" i="32" s="1"/>
  <c r="AC24" i="32" s="1"/>
  <c r="AP24" i="32" s="1"/>
  <c r="X39" i="32"/>
  <c r="Z39" i="32" s="1"/>
  <c r="AB39" i="32" s="1"/>
  <c r="AO39" i="32" s="1"/>
  <c r="X72" i="32"/>
  <c r="AA72" i="32" s="1"/>
  <c r="AC72" i="32" s="1"/>
  <c r="X27" i="32"/>
  <c r="AA27" i="32" s="1"/>
  <c r="AC27" i="32" s="1"/>
  <c r="X136" i="32"/>
  <c r="AA136" i="32" s="1"/>
  <c r="AC136" i="32" s="1"/>
  <c r="AP136" i="32" s="1"/>
  <c r="X73" i="32"/>
  <c r="Z73" i="32" s="1"/>
  <c r="AB73" i="32" s="1"/>
  <c r="AO73" i="32" s="1"/>
  <c r="X55" i="32"/>
  <c r="Z55" i="32" s="1"/>
  <c r="AB55" i="32" s="1"/>
  <c r="AO55" i="32" s="1"/>
  <c r="X50" i="32"/>
  <c r="Z50" i="32" s="1"/>
  <c r="AB50" i="32" s="1"/>
  <c r="AO50" i="32" s="1"/>
  <c r="X95" i="32"/>
  <c r="AA95" i="32" s="1"/>
  <c r="AC95" i="32" s="1"/>
  <c r="AP95" i="32" s="1"/>
  <c r="X78" i="32"/>
  <c r="Z78" i="32" s="1"/>
  <c r="AB78" i="32" s="1"/>
  <c r="AO78" i="32" s="1"/>
  <c r="X103" i="32"/>
  <c r="AA103" i="32" s="1"/>
  <c r="AC103" i="32" s="1"/>
  <c r="AP103" i="32" s="1"/>
  <c r="X110" i="32"/>
  <c r="AA110" i="32" s="1"/>
  <c r="AC110" i="32" s="1"/>
  <c r="AP110" i="32" s="1"/>
  <c r="X85" i="32"/>
  <c r="AA85" i="32" s="1"/>
  <c r="AC85" i="32" s="1"/>
  <c r="X6" i="70"/>
  <c r="AA6" i="70" s="1"/>
  <c r="AC6" i="70" s="1"/>
  <c r="X123" i="32"/>
  <c r="AA123" i="32" s="1"/>
  <c r="AC123" i="32" s="1"/>
  <c r="AP123" i="32" s="1"/>
  <c r="X89" i="32"/>
  <c r="AA89" i="32" s="1"/>
  <c r="AC89" i="32" s="1"/>
  <c r="X14" i="70"/>
  <c r="Z14" i="70" s="1"/>
  <c r="AB14" i="70" s="1"/>
  <c r="AO14" i="70" s="1"/>
  <c r="X21" i="70"/>
  <c r="Z21" i="70" s="1"/>
  <c r="AB21" i="70" s="1"/>
  <c r="AO21" i="70" s="1"/>
  <c r="X67" i="32"/>
  <c r="Z67" i="32" s="1"/>
  <c r="AB67" i="32" s="1"/>
  <c r="AO67" i="32" s="1"/>
  <c r="X133" i="32"/>
  <c r="AA133" i="32" s="1"/>
  <c r="AC133" i="32" s="1"/>
  <c r="X20" i="70"/>
  <c r="AA20" i="70" s="1"/>
  <c r="AC20" i="70" s="1"/>
  <c r="AP20" i="70" s="1"/>
  <c r="X11" i="32"/>
  <c r="Z11" i="32" s="1"/>
  <c r="AB11" i="32" s="1"/>
  <c r="AO11" i="32" s="1"/>
  <c r="X137" i="32"/>
  <c r="AA137" i="32" s="1"/>
  <c r="AC137" i="32" s="1"/>
  <c r="AP137" i="32" s="1"/>
  <c r="X10" i="70"/>
  <c r="AA10" i="70" s="1"/>
  <c r="AC10" i="70" s="1"/>
  <c r="AP10" i="70" s="1"/>
  <c r="A20" i="27"/>
  <c r="O36" i="68" s="1"/>
  <c r="R36" i="68" s="1"/>
  <c r="X15" i="27"/>
  <c r="AA15" i="27" s="1"/>
  <c r="AC15" i="27" s="1"/>
  <c r="X115" i="32"/>
  <c r="AA115" i="32" s="1"/>
  <c r="AC115" i="32" s="1"/>
  <c r="AP115" i="32" s="1"/>
  <c r="X23" i="32"/>
  <c r="Z23" i="32" s="1"/>
  <c r="AB23" i="32" s="1"/>
  <c r="AO23" i="32" s="1"/>
  <c r="X33" i="28"/>
  <c r="AA33" i="28" s="1"/>
  <c r="AC33" i="28" s="1"/>
  <c r="AP33" i="28" s="1"/>
  <c r="X9" i="28"/>
  <c r="Z9" i="28" s="1"/>
  <c r="AB9" i="28" s="1"/>
  <c r="AO9" i="28" s="1"/>
  <c r="X20" i="28"/>
  <c r="AA20" i="28" s="1"/>
  <c r="AC20" i="28" s="1"/>
  <c r="X129" i="66"/>
  <c r="AA129" i="66" s="1"/>
  <c r="AC129" i="66" s="1"/>
  <c r="AP129" i="66" s="1"/>
  <c r="X15" i="71"/>
  <c r="Z15" i="71" s="1"/>
  <c r="AB15" i="71" s="1"/>
  <c r="AO15" i="71" s="1"/>
  <c r="A20" i="71"/>
  <c r="O25" i="67" s="1"/>
  <c r="R25" i="67" s="1"/>
  <c r="X11" i="3"/>
  <c r="Z11" i="3" s="1"/>
  <c r="AB11" i="3" s="1"/>
  <c r="AO11" i="3" s="1"/>
  <c r="X41" i="28"/>
  <c r="Z41" i="28" s="1"/>
  <c r="AB41" i="28" s="1"/>
  <c r="AO41" i="28" s="1"/>
  <c r="X17" i="71"/>
  <c r="Z17" i="71" s="1"/>
  <c r="AB17" i="71" s="1"/>
  <c r="AO17" i="71" s="1"/>
  <c r="X6" i="3"/>
  <c r="Z6" i="3" s="1"/>
  <c r="AB6" i="3" s="1"/>
  <c r="AO6" i="3" s="1"/>
  <c r="X12" i="3"/>
  <c r="Z12" i="3" s="1"/>
  <c r="AB12" i="3" s="1"/>
  <c r="AO12" i="3" s="1"/>
  <c r="X14" i="28"/>
  <c r="AA14" i="28" s="1"/>
  <c r="AC14" i="28" s="1"/>
  <c r="AP14" i="28" s="1"/>
  <c r="X22" i="71"/>
  <c r="AA22" i="71" s="1"/>
  <c r="AC22" i="71" s="1"/>
  <c r="AP22" i="71" s="1"/>
  <c r="X7" i="71"/>
  <c r="AA7" i="71" s="1"/>
  <c r="AC7" i="71" s="1"/>
  <c r="AP7" i="71" s="1"/>
  <c r="X16" i="3"/>
  <c r="Z16" i="3" s="1"/>
  <c r="AB16" i="3" s="1"/>
  <c r="AO16" i="3" s="1"/>
  <c r="X19" i="3"/>
  <c r="Z19" i="3" s="1"/>
  <c r="AB19" i="3" s="1"/>
  <c r="AO19" i="3" s="1"/>
  <c r="A20" i="28"/>
  <c r="O38" i="68" s="1"/>
  <c r="R38" i="68" s="1"/>
  <c r="I8" i="68"/>
  <c r="AA11" i="50"/>
  <c r="AC11" i="50" s="1"/>
  <c r="AP11" i="50" s="1"/>
  <c r="X10" i="71"/>
  <c r="Z10" i="71" s="1"/>
  <c r="AB10" i="71" s="1"/>
  <c r="AO10" i="71" s="1"/>
  <c r="X8" i="3"/>
  <c r="AA8" i="3" s="1"/>
  <c r="AC8" i="3" s="1"/>
  <c r="AP8" i="3" s="1"/>
  <c r="X21" i="71"/>
  <c r="AA21" i="71" s="1"/>
  <c r="AC21" i="71" s="1"/>
  <c r="AP21" i="71" s="1"/>
  <c r="X23" i="71"/>
  <c r="Z23" i="71" s="1"/>
  <c r="AB23" i="71" s="1"/>
  <c r="AO23" i="71" s="1"/>
  <c r="X11" i="71"/>
  <c r="AA11" i="71" s="1"/>
  <c r="AC11" i="71" s="1"/>
  <c r="AP11" i="71" s="1"/>
  <c r="X18" i="3"/>
  <c r="Z18" i="3" s="1"/>
  <c r="AB18" i="3" s="1"/>
  <c r="AO18" i="3" s="1"/>
  <c r="X18" i="71"/>
  <c r="Z18" i="71" s="1"/>
  <c r="AB18" i="71" s="1"/>
  <c r="AO18" i="71" s="1"/>
  <c r="X20" i="71"/>
  <c r="AA20" i="71" s="1"/>
  <c r="AC20" i="71" s="1"/>
  <c r="AP20" i="71" s="1"/>
  <c r="X8" i="71"/>
  <c r="Z8" i="71" s="1"/>
  <c r="AB8" i="71" s="1"/>
  <c r="AO8" i="71" s="1"/>
  <c r="X9" i="71"/>
  <c r="Z9" i="71" s="1"/>
  <c r="AB9" i="71" s="1"/>
  <c r="AO9" i="71" s="1"/>
  <c r="A18" i="71"/>
  <c r="N25" i="67" s="1"/>
  <c r="X19" i="71"/>
  <c r="AA19" i="71" s="1"/>
  <c r="AC19" i="71" s="1"/>
  <c r="AP19" i="71" s="1"/>
  <c r="X14" i="3"/>
  <c r="AA14" i="3" s="1"/>
  <c r="AC14" i="3" s="1"/>
  <c r="X16" i="71"/>
  <c r="Z16" i="71" s="1"/>
  <c r="AB16" i="71" s="1"/>
  <c r="AO16" i="71" s="1"/>
  <c r="X13" i="3"/>
  <c r="AA13" i="3" s="1"/>
  <c r="AC13" i="3" s="1"/>
  <c r="AP13" i="3" s="1"/>
  <c r="X24" i="71"/>
  <c r="AA24" i="71" s="1"/>
  <c r="AC24" i="71" s="1"/>
  <c r="AP24" i="71" s="1"/>
  <c r="X21" i="3"/>
  <c r="AA21" i="3" s="1"/>
  <c r="AC21" i="3" s="1"/>
  <c r="AP21" i="3" s="1"/>
  <c r="X9" i="3"/>
  <c r="Z9" i="3" s="1"/>
  <c r="AB9" i="3" s="1"/>
  <c r="AO9" i="3" s="1"/>
  <c r="A18" i="75"/>
  <c r="N15" i="67" s="1"/>
  <c r="L15" i="2" s="1"/>
  <c r="X10" i="3"/>
  <c r="AA10" i="3" s="1"/>
  <c r="AC10" i="3" s="1"/>
  <c r="AP10" i="3" s="1"/>
  <c r="X30" i="28"/>
  <c r="AA30" i="28" s="1"/>
  <c r="AC30" i="28" s="1"/>
  <c r="AP30" i="28" s="1"/>
  <c r="X15" i="28"/>
  <c r="Z15" i="28" s="1"/>
  <c r="AB15" i="28" s="1"/>
  <c r="AO15" i="28" s="1"/>
  <c r="X21" i="28"/>
  <c r="AA21" i="28" s="1"/>
  <c r="AC21" i="28" s="1"/>
  <c r="AP21" i="28" s="1"/>
  <c r="X29" i="28"/>
  <c r="AA29" i="28" s="1"/>
  <c r="AC29" i="28" s="1"/>
  <c r="X42" i="12"/>
  <c r="AA42" i="12" s="1"/>
  <c r="AC42" i="12" s="1"/>
  <c r="AP42" i="12" s="1"/>
  <c r="X37" i="28"/>
  <c r="AA37" i="28" s="1"/>
  <c r="AC37" i="28" s="1"/>
  <c r="AP37" i="28" s="1"/>
  <c r="X46" i="28"/>
  <c r="AA46" i="28" s="1"/>
  <c r="AC46" i="28" s="1"/>
  <c r="AP46" i="28" s="1"/>
  <c r="X16" i="28"/>
  <c r="Z16" i="28" s="1"/>
  <c r="AB16" i="28" s="1"/>
  <c r="AO16" i="28" s="1"/>
  <c r="X22" i="28"/>
  <c r="AA22" i="28" s="1"/>
  <c r="AC22" i="28" s="1"/>
  <c r="X11" i="28"/>
  <c r="AA11" i="28" s="1"/>
  <c r="AC11" i="28" s="1"/>
  <c r="X23" i="28"/>
  <c r="Z23" i="28" s="1"/>
  <c r="AB23" i="28" s="1"/>
  <c r="AO23" i="28" s="1"/>
  <c r="X27" i="28"/>
  <c r="AA27" i="28" s="1"/>
  <c r="AC27" i="28" s="1"/>
  <c r="X45" i="28"/>
  <c r="Z45" i="28" s="1"/>
  <c r="AB45" i="28" s="1"/>
  <c r="AO45" i="28" s="1"/>
  <c r="I38" i="68"/>
  <c r="X38" i="28"/>
  <c r="AA38" i="28" s="1"/>
  <c r="AC38" i="28" s="1"/>
  <c r="AP38" i="28" s="1"/>
  <c r="X10" i="28"/>
  <c r="Z10" i="28" s="1"/>
  <c r="AB10" i="28" s="1"/>
  <c r="AO10" i="28" s="1"/>
  <c r="X32" i="28"/>
  <c r="Z32" i="28" s="1"/>
  <c r="AB32" i="28" s="1"/>
  <c r="AO32" i="28" s="1"/>
  <c r="X35" i="28"/>
  <c r="AA35" i="28" s="1"/>
  <c r="AC35" i="28" s="1"/>
  <c r="AP35" i="28" s="1"/>
  <c r="X20" i="25"/>
  <c r="AA20" i="25" s="1"/>
  <c r="AC20" i="25" s="1"/>
  <c r="AP20" i="25" s="1"/>
  <c r="X31" i="28"/>
  <c r="Z31" i="28" s="1"/>
  <c r="AB31" i="28" s="1"/>
  <c r="AO31" i="28" s="1"/>
  <c r="X12" i="28"/>
  <c r="AA12" i="28" s="1"/>
  <c r="AC12" i="28" s="1"/>
  <c r="AP12" i="28" s="1"/>
  <c r="X40" i="28"/>
  <c r="AA40" i="28" s="1"/>
  <c r="AC40" i="28" s="1"/>
  <c r="AP40" i="28" s="1"/>
  <c r="X39" i="28"/>
  <c r="Z39" i="28" s="1"/>
  <c r="AB39" i="28" s="1"/>
  <c r="AO39" i="28" s="1"/>
  <c r="X28" i="28"/>
  <c r="Z28" i="28" s="1"/>
  <c r="AB28" i="28" s="1"/>
  <c r="AO28" i="28" s="1"/>
  <c r="A18" i="28"/>
  <c r="N38" i="68" s="1"/>
  <c r="D38" i="2" s="1"/>
  <c r="X18" i="28"/>
  <c r="Z18" i="28" s="1"/>
  <c r="AB18" i="28" s="1"/>
  <c r="AO18" i="28" s="1"/>
  <c r="X48" i="28"/>
  <c r="AA48" i="28" s="1"/>
  <c r="AC48" i="28" s="1"/>
  <c r="AP48" i="28" s="1"/>
  <c r="X47" i="28"/>
  <c r="Z47" i="28" s="1"/>
  <c r="AB47" i="28" s="1"/>
  <c r="AO47" i="28" s="1"/>
  <c r="X47" i="12"/>
  <c r="AA47" i="12" s="1"/>
  <c r="AC47" i="12" s="1"/>
  <c r="AP47" i="12" s="1"/>
  <c r="X21" i="25"/>
  <c r="AA21" i="25" s="1"/>
  <c r="AC21" i="25" s="1"/>
  <c r="AP21" i="25" s="1"/>
  <c r="X13" i="36"/>
  <c r="Z13" i="36" s="1"/>
  <c r="AB13" i="36" s="1"/>
  <c r="AO13" i="36" s="1"/>
  <c r="X19" i="36"/>
  <c r="AA19" i="36" s="1"/>
  <c r="AC19" i="36" s="1"/>
  <c r="AP19" i="36" s="1"/>
  <c r="X19" i="28"/>
  <c r="AA19" i="28" s="1"/>
  <c r="AC19" i="28" s="1"/>
  <c r="AP19" i="28" s="1"/>
  <c r="X10" i="25"/>
  <c r="AA10" i="25" s="1"/>
  <c r="AC10" i="25" s="1"/>
  <c r="AP10" i="25" s="1"/>
  <c r="X19" i="66"/>
  <c r="Z19" i="66" s="1"/>
  <c r="AB19" i="66" s="1"/>
  <c r="AO19" i="66" s="1"/>
  <c r="X26" i="28"/>
  <c r="AA26" i="28" s="1"/>
  <c r="AC26" i="28" s="1"/>
  <c r="X5" i="28"/>
  <c r="AA5" i="28" s="1"/>
  <c r="AC5" i="28" s="1"/>
  <c r="X49" i="12"/>
  <c r="AA49" i="12" s="1"/>
  <c r="AC49" i="12" s="1"/>
  <c r="AP49" i="12" s="1"/>
  <c r="X51" i="66"/>
  <c r="AA51" i="66" s="1"/>
  <c r="AC51" i="66" s="1"/>
  <c r="X34" i="28"/>
  <c r="AA34" i="28" s="1"/>
  <c r="AC34" i="28" s="1"/>
  <c r="AP34" i="28" s="1"/>
  <c r="X8" i="28"/>
  <c r="Z8" i="28" s="1"/>
  <c r="AB8" i="28" s="1"/>
  <c r="AO8" i="28" s="1"/>
  <c r="X19" i="12"/>
  <c r="AA19" i="12" s="1"/>
  <c r="AC19" i="12" s="1"/>
  <c r="AP19" i="12" s="1"/>
  <c r="X25" i="66"/>
  <c r="Z25" i="66" s="1"/>
  <c r="AB25" i="66" s="1"/>
  <c r="AO25" i="66" s="1"/>
  <c r="X7" i="28"/>
  <c r="Z7" i="28" s="1"/>
  <c r="AB7" i="28" s="1"/>
  <c r="AO7" i="28" s="1"/>
  <c r="X13" i="28"/>
  <c r="AA13" i="28" s="1"/>
  <c r="AC13" i="28" s="1"/>
  <c r="AP13" i="28" s="1"/>
  <c r="X39" i="12"/>
  <c r="AA39" i="12" s="1"/>
  <c r="AC39" i="12" s="1"/>
  <c r="AP39" i="12" s="1"/>
  <c r="X19" i="25"/>
  <c r="AA19" i="25" s="1"/>
  <c r="AC19" i="25" s="1"/>
  <c r="AP19" i="25" s="1"/>
  <c r="X18" i="25"/>
  <c r="AA18" i="25" s="1"/>
  <c r="AC18" i="25" s="1"/>
  <c r="AP18" i="25" s="1"/>
  <c r="X111" i="66"/>
  <c r="AA111" i="66" s="1"/>
  <c r="AC111" i="66" s="1"/>
  <c r="X75" i="66"/>
  <c r="Z75" i="66" s="1"/>
  <c r="AB75" i="66" s="1"/>
  <c r="AO75" i="66" s="1"/>
  <c r="X39" i="66"/>
  <c r="Z39" i="66" s="1"/>
  <c r="AB39" i="66" s="1"/>
  <c r="AO39" i="66" s="1"/>
  <c r="X131" i="66"/>
  <c r="AA131" i="66" s="1"/>
  <c r="AC131" i="66" s="1"/>
  <c r="X59" i="66"/>
  <c r="AA59" i="66" s="1"/>
  <c r="AC59" i="66" s="1"/>
  <c r="X23" i="66"/>
  <c r="AA23" i="66" s="1"/>
  <c r="AC23" i="66" s="1"/>
  <c r="I6" i="67"/>
  <c r="X9" i="36"/>
  <c r="AA9" i="36" s="1"/>
  <c r="AC9" i="36" s="1"/>
  <c r="AP9" i="36" s="1"/>
  <c r="X107" i="66"/>
  <c r="AA107" i="66" s="1"/>
  <c r="AC107" i="66" s="1"/>
  <c r="AP107" i="66" s="1"/>
  <c r="X10" i="12"/>
  <c r="AA10" i="12" s="1"/>
  <c r="AC10" i="12" s="1"/>
  <c r="X23" i="12"/>
  <c r="AA23" i="12" s="1"/>
  <c r="AC23" i="12" s="1"/>
  <c r="X5" i="12"/>
  <c r="Z5" i="12" s="1"/>
  <c r="AB5" i="12" s="1"/>
  <c r="X26" i="12"/>
  <c r="Z26" i="12" s="1"/>
  <c r="AB26" i="12" s="1"/>
  <c r="AO26" i="12" s="1"/>
  <c r="X16" i="12"/>
  <c r="Z16" i="12" s="1"/>
  <c r="AB16" i="12" s="1"/>
  <c r="AO16" i="12" s="1"/>
  <c r="X108" i="66"/>
  <c r="AA108" i="66" s="1"/>
  <c r="AC108" i="66" s="1"/>
  <c r="AP108" i="66" s="1"/>
  <c r="X72" i="66"/>
  <c r="AA72" i="66" s="1"/>
  <c r="AC72" i="66" s="1"/>
  <c r="X36" i="66"/>
  <c r="AA36" i="66" s="1"/>
  <c r="AC36" i="66" s="1"/>
  <c r="X18" i="66"/>
  <c r="Z18" i="66" s="1"/>
  <c r="AB18" i="66" s="1"/>
  <c r="AO18" i="66" s="1"/>
  <c r="X128" i="66"/>
  <c r="AA128" i="66" s="1"/>
  <c r="AC128" i="66" s="1"/>
  <c r="AP128" i="66" s="1"/>
  <c r="X92" i="66"/>
  <c r="Z92" i="66" s="1"/>
  <c r="AB92" i="66" s="1"/>
  <c r="AO92" i="66" s="1"/>
  <c r="X56" i="66"/>
  <c r="AA56" i="66" s="1"/>
  <c r="AC56" i="66" s="1"/>
  <c r="AP56" i="66" s="1"/>
  <c r="X20" i="66"/>
  <c r="AA20" i="66" s="1"/>
  <c r="AC20" i="66" s="1"/>
  <c r="X7" i="66"/>
  <c r="AA7" i="66" s="1"/>
  <c r="AC7" i="66" s="1"/>
  <c r="AP7" i="66" s="1"/>
  <c r="X20" i="12"/>
  <c r="AA20" i="12" s="1"/>
  <c r="AC20" i="12" s="1"/>
  <c r="X16" i="25"/>
  <c r="Z16" i="25" s="1"/>
  <c r="AB16" i="25" s="1"/>
  <c r="AO16" i="25" s="1"/>
  <c r="X127" i="66"/>
  <c r="AA127" i="66" s="1"/>
  <c r="AC127" i="66" s="1"/>
  <c r="AP127" i="66" s="1"/>
  <c r="X16" i="66"/>
  <c r="Z16" i="66" s="1"/>
  <c r="AB16" i="66" s="1"/>
  <c r="AO16" i="66" s="1"/>
  <c r="X5" i="36"/>
  <c r="Z5" i="36" s="1"/>
  <c r="AB5" i="36" s="1"/>
  <c r="X10" i="36"/>
  <c r="Z10" i="36" s="1"/>
  <c r="AB10" i="36" s="1"/>
  <c r="AO10" i="36" s="1"/>
  <c r="X5" i="25"/>
  <c r="Z5" i="25" s="1"/>
  <c r="AB5" i="25" s="1"/>
  <c r="X22" i="66"/>
  <c r="Z22" i="66" s="1"/>
  <c r="AB22" i="66" s="1"/>
  <c r="AO22" i="66" s="1"/>
  <c r="X62" i="66"/>
  <c r="Z62" i="66" s="1"/>
  <c r="AB62" i="66" s="1"/>
  <c r="AO62" i="66" s="1"/>
  <c r="X115" i="66"/>
  <c r="AA115" i="66" s="1"/>
  <c r="AC115" i="66" s="1"/>
  <c r="AP115" i="66" s="1"/>
  <c r="X49" i="66"/>
  <c r="AA49" i="66" s="1"/>
  <c r="AC49" i="66" s="1"/>
  <c r="AP49" i="66" s="1"/>
  <c r="X32" i="66"/>
  <c r="AA32" i="66" s="1"/>
  <c r="AC32" i="66" s="1"/>
  <c r="X15" i="12"/>
  <c r="Z15" i="12" s="1"/>
  <c r="AB15" i="12" s="1"/>
  <c r="AO15" i="12" s="1"/>
  <c r="X29" i="12"/>
  <c r="AA29" i="12" s="1"/>
  <c r="AC29" i="12" s="1"/>
  <c r="AP29" i="12" s="1"/>
  <c r="X14" i="12"/>
  <c r="Z14" i="12" s="1"/>
  <c r="AB14" i="12" s="1"/>
  <c r="AO14" i="12" s="1"/>
  <c r="X30" i="12"/>
  <c r="Z30" i="12" s="1"/>
  <c r="AB30" i="12" s="1"/>
  <c r="AO30" i="12" s="1"/>
  <c r="X40" i="12"/>
  <c r="AA40" i="12" s="1"/>
  <c r="AC40" i="12" s="1"/>
  <c r="AP40" i="12" s="1"/>
  <c r="X105" i="66"/>
  <c r="Z105" i="66" s="1"/>
  <c r="AB105" i="66" s="1"/>
  <c r="AO105" i="66" s="1"/>
  <c r="X69" i="66"/>
  <c r="Z69" i="66" s="1"/>
  <c r="AB69" i="66" s="1"/>
  <c r="AO69" i="66" s="1"/>
  <c r="X15" i="66"/>
  <c r="AA15" i="66" s="1"/>
  <c r="AC15" i="66" s="1"/>
  <c r="AP15" i="66" s="1"/>
  <c r="X89" i="66"/>
  <c r="AA89" i="66" s="1"/>
  <c r="AC89" i="66" s="1"/>
  <c r="X53" i="66"/>
  <c r="Z53" i="66" s="1"/>
  <c r="AB53" i="66" s="1"/>
  <c r="AO53" i="66" s="1"/>
  <c r="X17" i="66"/>
  <c r="Z17" i="66" s="1"/>
  <c r="AB17" i="66" s="1"/>
  <c r="AO17" i="66" s="1"/>
  <c r="X14" i="66"/>
  <c r="AA14" i="66" s="1"/>
  <c r="AC14" i="66" s="1"/>
  <c r="X15" i="25"/>
  <c r="Z15" i="25" s="1"/>
  <c r="AB15" i="25" s="1"/>
  <c r="AO15" i="25" s="1"/>
  <c r="X67" i="66"/>
  <c r="AA67" i="66" s="1"/>
  <c r="AC67" i="66" s="1"/>
  <c r="A18" i="12"/>
  <c r="N11" i="68" s="1"/>
  <c r="Q11" i="68" s="1"/>
  <c r="X54" i="66"/>
  <c r="Z54" i="66" s="1"/>
  <c r="AB54" i="66" s="1"/>
  <c r="AO54" i="66" s="1"/>
  <c r="X6" i="36"/>
  <c r="Z6" i="36" s="1"/>
  <c r="AB6" i="36" s="1"/>
  <c r="AO6" i="36" s="1"/>
  <c r="X8" i="25"/>
  <c r="Z8" i="25" s="1"/>
  <c r="AB8" i="25" s="1"/>
  <c r="AO8" i="25" s="1"/>
  <c r="X31" i="66"/>
  <c r="AA31" i="66" s="1"/>
  <c r="AC31" i="66" s="1"/>
  <c r="X70" i="66"/>
  <c r="AA70" i="66" s="1"/>
  <c r="AC70" i="66" s="1"/>
  <c r="AP70" i="66" s="1"/>
  <c r="X123" i="66"/>
  <c r="Z123" i="66" s="1"/>
  <c r="AB123" i="66" s="1"/>
  <c r="AO123" i="66" s="1"/>
  <c r="X57" i="66"/>
  <c r="AA57" i="66" s="1"/>
  <c r="AC57" i="66" s="1"/>
  <c r="AP57" i="66" s="1"/>
  <c r="X64" i="66"/>
  <c r="Z64" i="66" s="1"/>
  <c r="AB64" i="66" s="1"/>
  <c r="AO64" i="66" s="1"/>
  <c r="A20" i="12"/>
  <c r="O11" i="68" s="1"/>
  <c r="R11" i="68" s="1"/>
  <c r="X32" i="12"/>
  <c r="Z32" i="12" s="1"/>
  <c r="AB32" i="12" s="1"/>
  <c r="AO32" i="12" s="1"/>
  <c r="X17" i="12"/>
  <c r="AA17" i="12" s="1"/>
  <c r="AC17" i="12" s="1"/>
  <c r="X34" i="12"/>
  <c r="AA34" i="12" s="1"/>
  <c r="AC34" i="12" s="1"/>
  <c r="AP34" i="12" s="1"/>
  <c r="X102" i="66"/>
  <c r="Z102" i="66" s="1"/>
  <c r="AB102" i="66" s="1"/>
  <c r="AO102" i="66" s="1"/>
  <c r="X66" i="66"/>
  <c r="Z66" i="66" s="1"/>
  <c r="AB66" i="66" s="1"/>
  <c r="AO66" i="66" s="1"/>
  <c r="X33" i="66"/>
  <c r="AA33" i="66" s="1"/>
  <c r="AC33" i="66" s="1"/>
  <c r="X122" i="66"/>
  <c r="Z122" i="66" s="1"/>
  <c r="AB122" i="66" s="1"/>
  <c r="AO122" i="66" s="1"/>
  <c r="X86" i="66"/>
  <c r="AA86" i="66" s="1"/>
  <c r="AC86" i="66" s="1"/>
  <c r="AP86" i="66" s="1"/>
  <c r="X50" i="66"/>
  <c r="AA50" i="66" s="1"/>
  <c r="AC50" i="66" s="1"/>
  <c r="AP50" i="66" s="1"/>
  <c r="X24" i="36"/>
  <c r="AA24" i="36" s="1"/>
  <c r="AC24" i="36" s="1"/>
  <c r="AP24" i="36" s="1"/>
  <c r="X41" i="66"/>
  <c r="AA41" i="66" s="1"/>
  <c r="AC41" i="66" s="1"/>
  <c r="X17" i="36"/>
  <c r="AA17" i="36" s="1"/>
  <c r="AC17" i="36" s="1"/>
  <c r="AP17" i="36" s="1"/>
  <c r="X15" i="36"/>
  <c r="AA15" i="36" s="1"/>
  <c r="AC15" i="36" s="1"/>
  <c r="AP15" i="36" s="1"/>
  <c r="X18" i="36"/>
  <c r="AA18" i="36" s="1"/>
  <c r="AC18" i="36" s="1"/>
  <c r="AP18" i="36" s="1"/>
  <c r="X13" i="25"/>
  <c r="AA13" i="25" s="1"/>
  <c r="AC13" i="25" s="1"/>
  <c r="X87" i="66"/>
  <c r="AA87" i="66" s="1"/>
  <c r="AC87" i="66" s="1"/>
  <c r="AP87" i="66" s="1"/>
  <c r="X94" i="66"/>
  <c r="Z94" i="66" s="1"/>
  <c r="AB94" i="66" s="1"/>
  <c r="AO94" i="66" s="1"/>
  <c r="X6" i="66"/>
  <c r="AA6" i="66" s="1"/>
  <c r="AC6" i="66" s="1"/>
  <c r="X61" i="66"/>
  <c r="AA61" i="66" s="1"/>
  <c r="AC61" i="66" s="1"/>
  <c r="AP61" i="66" s="1"/>
  <c r="X124" i="66"/>
  <c r="Z124" i="66" s="1"/>
  <c r="AB124" i="66" s="1"/>
  <c r="AO124" i="66" s="1"/>
  <c r="X22" i="12"/>
  <c r="Z22" i="12" s="1"/>
  <c r="AB22" i="12" s="1"/>
  <c r="AO22" i="12" s="1"/>
  <c r="X35" i="12"/>
  <c r="Z35" i="12" s="1"/>
  <c r="AB35" i="12" s="1"/>
  <c r="AO35" i="12" s="1"/>
  <c r="X24" i="12"/>
  <c r="AA24" i="12" s="1"/>
  <c r="AC24" i="12" s="1"/>
  <c r="X38" i="12"/>
  <c r="AA38" i="12" s="1"/>
  <c r="AC38" i="12" s="1"/>
  <c r="AP38" i="12" s="1"/>
  <c r="X25" i="28"/>
  <c r="AA25" i="28" s="1"/>
  <c r="AC25" i="28" s="1"/>
  <c r="AP25" i="28" s="1"/>
  <c r="X24" i="28"/>
  <c r="AA24" i="28" s="1"/>
  <c r="AC24" i="28" s="1"/>
  <c r="AP24" i="28" s="1"/>
  <c r="X13" i="66"/>
  <c r="AA13" i="66" s="1"/>
  <c r="AC13" i="66" s="1"/>
  <c r="AP13" i="66" s="1"/>
  <c r="X99" i="66"/>
  <c r="Z99" i="66" s="1"/>
  <c r="AB99" i="66" s="1"/>
  <c r="AO99" i="66" s="1"/>
  <c r="X63" i="66"/>
  <c r="AA63" i="66" s="1"/>
  <c r="AC63" i="66" s="1"/>
  <c r="X119" i="66"/>
  <c r="AA119" i="66" s="1"/>
  <c r="AC119" i="66" s="1"/>
  <c r="AP119" i="66" s="1"/>
  <c r="X83" i="66"/>
  <c r="AA83" i="66" s="1"/>
  <c r="AC83" i="66" s="1"/>
  <c r="X47" i="66"/>
  <c r="AA47" i="66" s="1"/>
  <c r="AC47" i="66" s="1"/>
  <c r="X9" i="66"/>
  <c r="Z9" i="66" s="1"/>
  <c r="AB9" i="66" s="1"/>
  <c r="AO9" i="66" s="1"/>
  <c r="X77" i="66"/>
  <c r="Z77" i="66" s="1"/>
  <c r="AB77" i="66" s="1"/>
  <c r="AO77" i="66" s="1"/>
  <c r="X25" i="12"/>
  <c r="Z25" i="12" s="1"/>
  <c r="AB25" i="12" s="1"/>
  <c r="AO25" i="12" s="1"/>
  <c r="X45" i="12"/>
  <c r="AA45" i="12" s="1"/>
  <c r="AC45" i="12" s="1"/>
  <c r="AP45" i="12" s="1"/>
  <c r="X27" i="12"/>
  <c r="AA27" i="12" s="1"/>
  <c r="AC27" i="12" s="1"/>
  <c r="X46" i="12"/>
  <c r="AA46" i="12" s="1"/>
  <c r="AC46" i="12" s="1"/>
  <c r="AP46" i="12" s="1"/>
  <c r="I34" i="68"/>
  <c r="X96" i="66"/>
  <c r="AA96" i="66" s="1"/>
  <c r="AC96" i="66" s="1"/>
  <c r="X60" i="66"/>
  <c r="AA60" i="66" s="1"/>
  <c r="AC60" i="66" s="1"/>
  <c r="AP60" i="66" s="1"/>
  <c r="X30" i="66"/>
  <c r="Z30" i="66" s="1"/>
  <c r="AB30" i="66" s="1"/>
  <c r="AO30" i="66" s="1"/>
  <c r="X116" i="66"/>
  <c r="AA116" i="66" s="1"/>
  <c r="AC116" i="66" s="1"/>
  <c r="AP116" i="66" s="1"/>
  <c r="X80" i="66"/>
  <c r="AA80" i="66" s="1"/>
  <c r="AC80" i="66" s="1"/>
  <c r="AP80" i="66" s="1"/>
  <c r="X44" i="66"/>
  <c r="AA44" i="66" s="1"/>
  <c r="AC44" i="66" s="1"/>
  <c r="AP44" i="66" s="1"/>
  <c r="X23" i="36"/>
  <c r="AA23" i="36" s="1"/>
  <c r="AC23" i="36" s="1"/>
  <c r="AP23" i="36" s="1"/>
  <c r="X14" i="25"/>
  <c r="AA14" i="25" s="1"/>
  <c r="AC14" i="25" s="1"/>
  <c r="AP14" i="25" s="1"/>
  <c r="X21" i="36"/>
  <c r="Z21" i="36" s="1"/>
  <c r="AB21" i="36" s="1"/>
  <c r="AO21" i="36" s="1"/>
  <c r="X58" i="66"/>
  <c r="Z58" i="66" s="1"/>
  <c r="AB58" i="66" s="1"/>
  <c r="AO58" i="66" s="1"/>
  <c r="X28" i="12"/>
  <c r="Z28" i="12" s="1"/>
  <c r="AB28" i="12" s="1"/>
  <c r="AO28" i="12" s="1"/>
  <c r="X48" i="12"/>
  <c r="AA48" i="12" s="1"/>
  <c r="AC48" i="12" s="1"/>
  <c r="AP48" i="12" s="1"/>
  <c r="X37" i="12"/>
  <c r="Z37" i="12" s="1"/>
  <c r="AB37" i="12" s="1"/>
  <c r="AO37" i="12" s="1"/>
  <c r="X50" i="12"/>
  <c r="AA50" i="12" s="1"/>
  <c r="AC50" i="12" s="1"/>
  <c r="AP50" i="12" s="1"/>
  <c r="X118" i="66"/>
  <c r="Z118" i="66" s="1"/>
  <c r="AB118" i="66" s="1"/>
  <c r="AO118" i="66" s="1"/>
  <c r="I50" i="68"/>
  <c r="O50" i="68" s="1"/>
  <c r="R50" i="68" s="1"/>
  <c r="V50" i="68" s="1"/>
  <c r="X22" i="36"/>
  <c r="Z22" i="36" s="1"/>
  <c r="AB22" i="36" s="1"/>
  <c r="AO22" i="36" s="1"/>
  <c r="X9" i="25"/>
  <c r="AA9" i="25" s="1"/>
  <c r="AC9" i="25" s="1"/>
  <c r="X22" i="25"/>
  <c r="Z22" i="25" s="1"/>
  <c r="AB22" i="25" s="1"/>
  <c r="AO22" i="25" s="1"/>
  <c r="X71" i="66"/>
  <c r="Z71" i="66" s="1"/>
  <c r="AB71" i="66" s="1"/>
  <c r="AO71" i="66" s="1"/>
  <c r="X126" i="66"/>
  <c r="Z126" i="66" s="1"/>
  <c r="AB126" i="66" s="1"/>
  <c r="AO126" i="66" s="1"/>
  <c r="X74" i="66"/>
  <c r="Z74" i="66" s="1"/>
  <c r="AB74" i="66" s="1"/>
  <c r="AO74" i="66" s="1"/>
  <c r="X97" i="66"/>
  <c r="AA97" i="66" s="1"/>
  <c r="AC97" i="66" s="1"/>
  <c r="AP97" i="66" s="1"/>
  <c r="X31" i="12"/>
  <c r="AA31" i="12" s="1"/>
  <c r="AC31" i="12" s="1"/>
  <c r="AP31" i="12" s="1"/>
  <c r="I11" i="68"/>
  <c r="X43" i="12"/>
  <c r="AA43" i="12" s="1"/>
  <c r="AC43" i="12" s="1"/>
  <c r="AP43" i="12" s="1"/>
  <c r="X18" i="12"/>
  <c r="AA18" i="12" s="1"/>
  <c r="AC18" i="12" s="1"/>
  <c r="A20" i="25"/>
  <c r="O34" i="68" s="1"/>
  <c r="R34" i="68" s="1"/>
  <c r="X93" i="66"/>
  <c r="Z93" i="66" s="1"/>
  <c r="AB93" i="66" s="1"/>
  <c r="AO93" i="66" s="1"/>
  <c r="X14" i="36"/>
  <c r="Z14" i="36" s="1"/>
  <c r="AB14" i="36" s="1"/>
  <c r="AO14" i="36" s="1"/>
  <c r="X27" i="66"/>
  <c r="AA27" i="66" s="1"/>
  <c r="AC27" i="66" s="1"/>
  <c r="X41" i="12"/>
  <c r="Z41" i="12" s="1"/>
  <c r="AB41" i="12" s="1"/>
  <c r="AO41" i="12" s="1"/>
  <c r="X21" i="12"/>
  <c r="AA21" i="12" s="1"/>
  <c r="AC21" i="12" s="1"/>
  <c r="X7" i="12"/>
  <c r="AA7" i="12" s="1"/>
  <c r="AC7" i="12" s="1"/>
  <c r="AP7" i="12" s="1"/>
  <c r="X38" i="66"/>
  <c r="Z38" i="66" s="1"/>
  <c r="AB38" i="66" s="1"/>
  <c r="AO38" i="66" s="1"/>
  <c r="X29" i="66"/>
  <c r="Z29" i="66" s="1"/>
  <c r="AB29" i="66" s="1"/>
  <c r="AO29" i="66" s="1"/>
  <c r="X13" i="12"/>
  <c r="Z13" i="12" s="1"/>
  <c r="AB13" i="12" s="1"/>
  <c r="AO13" i="12" s="1"/>
  <c r="A20" i="36"/>
  <c r="X110" i="66"/>
  <c r="Z110" i="66" s="1"/>
  <c r="AB110" i="66" s="1"/>
  <c r="AO110" i="66" s="1"/>
  <c r="A18" i="36"/>
  <c r="N50" i="68" s="1"/>
  <c r="D49" i="2" s="1"/>
  <c r="A20" i="66"/>
  <c r="O6" i="67" s="1"/>
  <c r="R6" i="67" s="1"/>
  <c r="X24" i="25"/>
  <c r="Z24" i="25" s="1"/>
  <c r="AB24" i="25" s="1"/>
  <c r="AO24" i="25" s="1"/>
  <c r="X11" i="66"/>
  <c r="Z11" i="66" s="1"/>
  <c r="AB11" i="66" s="1"/>
  <c r="AO11" i="66" s="1"/>
  <c r="X113" i="66"/>
  <c r="AA113" i="66" s="1"/>
  <c r="AC113" i="66" s="1"/>
  <c r="AP113" i="66" s="1"/>
  <c r="X16" i="36"/>
  <c r="Z16" i="36" s="1"/>
  <c r="AB16" i="36" s="1"/>
  <c r="AO16" i="36" s="1"/>
  <c r="X11" i="36"/>
  <c r="AA11" i="36" s="1"/>
  <c r="AC11" i="36" s="1"/>
  <c r="AP11" i="36" s="1"/>
  <c r="X17" i="25"/>
  <c r="Z17" i="25" s="1"/>
  <c r="AB17" i="25" s="1"/>
  <c r="AO17" i="25" s="1"/>
  <c r="X11" i="25"/>
  <c r="Z11" i="25" s="1"/>
  <c r="AB11" i="25" s="1"/>
  <c r="AO11" i="25" s="1"/>
  <c r="X12" i="66"/>
  <c r="Z12" i="66" s="1"/>
  <c r="AB12" i="66" s="1"/>
  <c r="AO12" i="66" s="1"/>
  <c r="X35" i="66"/>
  <c r="AA35" i="66" s="1"/>
  <c r="AC35" i="66" s="1"/>
  <c r="X106" i="66"/>
  <c r="AA106" i="66" s="1"/>
  <c r="AC106" i="66" s="1"/>
  <c r="AP106" i="66" s="1"/>
  <c r="X121" i="66"/>
  <c r="AA121" i="66" s="1"/>
  <c r="AC121" i="66" s="1"/>
  <c r="AP121" i="66" s="1"/>
  <c r="X44" i="12"/>
  <c r="Z44" i="12" s="1"/>
  <c r="AB44" i="12" s="1"/>
  <c r="AO44" i="12" s="1"/>
  <c r="X33" i="12"/>
  <c r="AA33" i="12" s="1"/>
  <c r="AC33" i="12" s="1"/>
  <c r="AP33" i="12" s="1"/>
  <c r="X11" i="12"/>
  <c r="Z11" i="12" s="1"/>
  <c r="AB11" i="12" s="1"/>
  <c r="AO11" i="12" s="1"/>
  <c r="X8" i="12"/>
  <c r="Z8" i="12" s="1"/>
  <c r="AB8" i="12" s="1"/>
  <c r="AO8" i="12" s="1"/>
  <c r="X23" i="25"/>
  <c r="AA23" i="25" s="1"/>
  <c r="AC23" i="25" s="1"/>
  <c r="AP23" i="25" s="1"/>
  <c r="X120" i="66"/>
  <c r="AA120" i="66" s="1"/>
  <c r="AC120" i="66" s="1"/>
  <c r="AP120" i="66" s="1"/>
  <c r="X84" i="66"/>
  <c r="AA84" i="66" s="1"/>
  <c r="AC84" i="66" s="1"/>
  <c r="AP84" i="66" s="1"/>
  <c r="X48" i="66"/>
  <c r="AA48" i="66" s="1"/>
  <c r="AC48" i="66" s="1"/>
  <c r="AP48" i="66" s="1"/>
  <c r="X24" i="66"/>
  <c r="AA24" i="66" s="1"/>
  <c r="AC24" i="66" s="1"/>
  <c r="AP24" i="66" s="1"/>
  <c r="X104" i="66"/>
  <c r="AA104" i="66" s="1"/>
  <c r="AC104" i="66" s="1"/>
  <c r="X68" i="66"/>
  <c r="AA68" i="66" s="1"/>
  <c r="AC68" i="66" s="1"/>
  <c r="AP68" i="66" s="1"/>
  <c r="X29" i="13"/>
  <c r="Z29" i="13" s="1"/>
  <c r="AB29" i="13" s="1"/>
  <c r="AO29" i="13" s="1"/>
  <c r="X20" i="36"/>
  <c r="AA20" i="36" s="1"/>
  <c r="AC20" i="36" s="1"/>
  <c r="AP20" i="36" s="1"/>
  <c r="X9" i="12"/>
  <c r="AA9" i="12" s="1"/>
  <c r="AC9" i="12" s="1"/>
  <c r="X95" i="66"/>
  <c r="AA95" i="66" s="1"/>
  <c r="AC95" i="66" s="1"/>
  <c r="X26" i="66"/>
  <c r="Z26" i="66" s="1"/>
  <c r="AB26" i="66" s="1"/>
  <c r="AO26" i="66" s="1"/>
  <c r="X7" i="36"/>
  <c r="AA7" i="36" s="1"/>
  <c r="AC7" i="36" s="1"/>
  <c r="AP7" i="36" s="1"/>
  <c r="X7" i="25"/>
  <c r="Z7" i="25" s="1"/>
  <c r="AB7" i="25" s="1"/>
  <c r="AO7" i="25" s="1"/>
  <c r="X90" i="66"/>
  <c r="AA90" i="66" s="1"/>
  <c r="AC90" i="66" s="1"/>
  <c r="AP90" i="66" s="1"/>
  <c r="A18" i="25"/>
  <c r="N34" i="68" s="1"/>
  <c r="Q34" i="68" s="1"/>
  <c r="X8" i="36"/>
  <c r="Z8" i="36" s="1"/>
  <c r="AB8" i="36" s="1"/>
  <c r="AO8" i="36" s="1"/>
  <c r="X6" i="25"/>
  <c r="Z6" i="25" s="1"/>
  <c r="AB6" i="25" s="1"/>
  <c r="AO6" i="25" s="1"/>
  <c r="A18" i="66"/>
  <c r="N6" i="67" s="1"/>
  <c r="Q6" i="67" s="1"/>
  <c r="X43" i="66"/>
  <c r="AA43" i="66" s="1"/>
  <c r="AC43" i="66" s="1"/>
  <c r="AP43" i="66" s="1"/>
  <c r="X10" i="66"/>
  <c r="Z10" i="66" s="1"/>
  <c r="AB10" i="66" s="1"/>
  <c r="AO10" i="66" s="1"/>
  <c r="X6" i="12"/>
  <c r="AA6" i="12" s="1"/>
  <c r="AC6" i="12" s="1"/>
  <c r="AP6" i="12" s="1"/>
  <c r="X36" i="12"/>
  <c r="Z36" i="12" s="1"/>
  <c r="AB36" i="12" s="1"/>
  <c r="AO36" i="12" s="1"/>
  <c r="X43" i="28"/>
  <c r="AA43" i="28" s="1"/>
  <c r="AC43" i="28" s="1"/>
  <c r="AP43" i="28" s="1"/>
  <c r="X42" i="28"/>
  <c r="AA42" i="28" s="1"/>
  <c r="AC42" i="28" s="1"/>
  <c r="AP42" i="28" s="1"/>
  <c r="X6" i="28"/>
  <c r="Z6" i="28" s="1"/>
  <c r="AB6" i="28" s="1"/>
  <c r="AO6" i="28" s="1"/>
  <c r="X117" i="66"/>
  <c r="Z117" i="66" s="1"/>
  <c r="AB117" i="66" s="1"/>
  <c r="AO117" i="66" s="1"/>
  <c r="X81" i="66"/>
  <c r="AA81" i="66" s="1"/>
  <c r="AC81" i="66" s="1"/>
  <c r="X45" i="66"/>
  <c r="Z45" i="66" s="1"/>
  <c r="AB45" i="66" s="1"/>
  <c r="AO45" i="66" s="1"/>
  <c r="X101" i="66"/>
  <c r="Z101" i="66" s="1"/>
  <c r="AB101" i="66" s="1"/>
  <c r="AO101" i="66" s="1"/>
  <c r="X65" i="66"/>
  <c r="AA65" i="66" s="1"/>
  <c r="AC65" i="66" s="1"/>
  <c r="AP12" i="50"/>
  <c r="AP16" i="62"/>
  <c r="AN19" i="69"/>
  <c r="AN69" i="66"/>
  <c r="AN105" i="66"/>
  <c r="N57" i="68"/>
  <c r="Q57" i="68" s="1"/>
  <c r="AN22" i="15"/>
  <c r="AN30" i="32"/>
  <c r="AN66" i="15"/>
  <c r="AN52" i="29"/>
  <c r="AN82" i="66"/>
  <c r="AN13" i="19"/>
  <c r="AN19" i="40"/>
  <c r="AN45" i="32"/>
  <c r="AN12" i="55"/>
  <c r="AN41" i="22"/>
  <c r="AN13" i="31"/>
  <c r="AN130" i="66"/>
  <c r="AN103" i="66"/>
  <c r="AP13" i="50"/>
  <c r="AN101" i="15"/>
  <c r="AN59" i="15"/>
  <c r="AN18" i="30"/>
  <c r="AN10" i="66"/>
  <c r="X15" i="16"/>
  <c r="Z15" i="16" s="1"/>
  <c r="AB15" i="16" s="1"/>
  <c r="AO15" i="16" s="1"/>
  <c r="X16" i="18"/>
  <c r="AA16" i="18" s="1"/>
  <c r="AC16" i="18" s="1"/>
  <c r="AP16" i="18" s="1"/>
  <c r="X18" i="18"/>
  <c r="AA18" i="18" s="1"/>
  <c r="AC18" i="18" s="1"/>
  <c r="AP18" i="18" s="1"/>
  <c r="X9" i="16"/>
  <c r="AA9" i="16" s="1"/>
  <c r="AC9" i="16" s="1"/>
  <c r="AP9" i="16" s="1"/>
  <c r="X60" i="20"/>
  <c r="Z60" i="20" s="1"/>
  <c r="AB60" i="20" s="1"/>
  <c r="AO60" i="20" s="1"/>
  <c r="X14" i="26"/>
  <c r="Z14" i="26" s="1"/>
  <c r="AB14" i="26" s="1"/>
  <c r="AO14" i="26" s="1"/>
  <c r="I6" i="68"/>
  <c r="X71" i="65"/>
  <c r="AA71" i="65" s="1"/>
  <c r="AC71" i="65" s="1"/>
  <c r="X6" i="65"/>
  <c r="AA6" i="65" s="1"/>
  <c r="AC6" i="65" s="1"/>
  <c r="X5" i="65"/>
  <c r="AA5" i="65" s="1"/>
  <c r="AC5" i="65" s="1"/>
  <c r="AP5" i="65" s="1"/>
  <c r="X133" i="65"/>
  <c r="Z133" i="65" s="1"/>
  <c r="AB133" i="65" s="1"/>
  <c r="AO133" i="65" s="1"/>
  <c r="X101" i="65"/>
  <c r="AA101" i="65" s="1"/>
  <c r="AC101" i="65" s="1"/>
  <c r="X154" i="65"/>
  <c r="AA154" i="65" s="1"/>
  <c r="AC154" i="65" s="1"/>
  <c r="X148" i="65"/>
  <c r="AA148" i="65" s="1"/>
  <c r="AC148" i="65" s="1"/>
  <c r="X47" i="65"/>
  <c r="AA47" i="65" s="1"/>
  <c r="AC47" i="65" s="1"/>
  <c r="X121" i="65"/>
  <c r="AA121" i="65" s="1"/>
  <c r="AC121" i="65" s="1"/>
  <c r="AP121" i="65" s="1"/>
  <c r="X17" i="65"/>
  <c r="AA17" i="65" s="1"/>
  <c r="AC17" i="65" s="1"/>
  <c r="X52" i="65"/>
  <c r="AA52" i="65" s="1"/>
  <c r="AC52" i="65" s="1"/>
  <c r="X99" i="65"/>
  <c r="AA99" i="65" s="1"/>
  <c r="AC99" i="65" s="1"/>
  <c r="X136" i="65"/>
  <c r="AA136" i="65" s="1"/>
  <c r="AC136" i="65" s="1"/>
  <c r="X178" i="65"/>
  <c r="AA178" i="65" s="1"/>
  <c r="AC178" i="65" s="1"/>
  <c r="X103" i="65"/>
  <c r="AA103" i="65" s="1"/>
  <c r="AC103" i="65" s="1"/>
  <c r="AP103" i="65" s="1"/>
  <c r="X145" i="65"/>
  <c r="Z145" i="65" s="1"/>
  <c r="AB145" i="65" s="1"/>
  <c r="AO145" i="65" s="1"/>
  <c r="X179" i="65"/>
  <c r="Z179" i="65" s="1"/>
  <c r="AB179" i="65" s="1"/>
  <c r="AO179" i="65" s="1"/>
  <c r="X12" i="18"/>
  <c r="AA12" i="18" s="1"/>
  <c r="AC12" i="18" s="1"/>
  <c r="AP12" i="18" s="1"/>
  <c r="X8" i="16"/>
  <c r="AA8" i="16" s="1"/>
  <c r="AC8" i="16" s="1"/>
  <c r="AP8" i="16" s="1"/>
  <c r="X24" i="26"/>
  <c r="Z24" i="26" s="1"/>
  <c r="AB24" i="26" s="1"/>
  <c r="AO24" i="26" s="1"/>
  <c r="X60" i="65"/>
  <c r="Z60" i="65" s="1"/>
  <c r="AB60" i="65" s="1"/>
  <c r="AO60" i="65" s="1"/>
  <c r="X92" i="65"/>
  <c r="Z92" i="65" s="1"/>
  <c r="AB92" i="65" s="1"/>
  <c r="AO92" i="65" s="1"/>
  <c r="X64" i="65"/>
  <c r="Z64" i="65" s="1"/>
  <c r="AB64" i="65" s="1"/>
  <c r="AO64" i="65" s="1"/>
  <c r="X19" i="65"/>
  <c r="Z19" i="65" s="1"/>
  <c r="AB19" i="65" s="1"/>
  <c r="AO19" i="65" s="1"/>
  <c r="X53" i="65"/>
  <c r="AA53" i="65" s="1"/>
  <c r="AC53" i="65" s="1"/>
  <c r="AP53" i="65" s="1"/>
  <c r="X140" i="65"/>
  <c r="AA140" i="65" s="1"/>
  <c r="AC140" i="65" s="1"/>
  <c r="X28" i="65"/>
  <c r="AA28" i="65" s="1"/>
  <c r="AC28" i="65" s="1"/>
  <c r="X61" i="65"/>
  <c r="AA61" i="65" s="1"/>
  <c r="AC61" i="65" s="1"/>
  <c r="X108" i="65"/>
  <c r="AA108" i="65" s="1"/>
  <c r="AC108" i="65" s="1"/>
  <c r="X144" i="65"/>
  <c r="Z144" i="65" s="1"/>
  <c r="AB144" i="65" s="1"/>
  <c r="AO144" i="65" s="1"/>
  <c r="X187" i="65"/>
  <c r="Z187" i="65" s="1"/>
  <c r="AB187" i="65" s="1"/>
  <c r="AO187" i="65" s="1"/>
  <c r="X111" i="65"/>
  <c r="Z111" i="65" s="1"/>
  <c r="AB111" i="65" s="1"/>
  <c r="AO111" i="65" s="1"/>
  <c r="X156" i="65"/>
  <c r="AA156" i="65" s="1"/>
  <c r="AC156" i="65" s="1"/>
  <c r="X188" i="65"/>
  <c r="AA188" i="65" s="1"/>
  <c r="AC188" i="65" s="1"/>
  <c r="X13" i="16"/>
  <c r="AA13" i="16" s="1"/>
  <c r="AC13" i="16" s="1"/>
  <c r="AP13" i="16" s="1"/>
  <c r="X71" i="20"/>
  <c r="AA71" i="20" s="1"/>
  <c r="AC71" i="20" s="1"/>
  <c r="AP71" i="20" s="1"/>
  <c r="X26" i="53"/>
  <c r="AA26" i="53" s="1"/>
  <c r="AC26" i="53" s="1"/>
  <c r="X18" i="65"/>
  <c r="AA18" i="65" s="1"/>
  <c r="AC18" i="65" s="1"/>
  <c r="AP18" i="65" s="1"/>
  <c r="X180" i="65"/>
  <c r="AA180" i="65" s="1"/>
  <c r="AC180" i="65" s="1"/>
  <c r="X66" i="65"/>
  <c r="Z66" i="65" s="1"/>
  <c r="AB66" i="65" s="1"/>
  <c r="AO66" i="65" s="1"/>
  <c r="X124" i="65"/>
  <c r="AA124" i="65" s="1"/>
  <c r="AC124" i="65" s="1"/>
  <c r="AP124" i="65" s="1"/>
  <c r="X70" i="65"/>
  <c r="Z70" i="65" s="1"/>
  <c r="AB70" i="65" s="1"/>
  <c r="AO70" i="65" s="1"/>
  <c r="X22" i="65"/>
  <c r="Z22" i="65" s="1"/>
  <c r="AB22" i="65" s="1"/>
  <c r="AO22" i="65" s="1"/>
  <c r="X57" i="65"/>
  <c r="AA57" i="65" s="1"/>
  <c r="AC57" i="65" s="1"/>
  <c r="X157" i="65"/>
  <c r="AA157" i="65" s="1"/>
  <c r="AC157" i="65" s="1"/>
  <c r="X30" i="65"/>
  <c r="Z30" i="65" s="1"/>
  <c r="AB30" i="65" s="1"/>
  <c r="AO30" i="65" s="1"/>
  <c r="X67" i="65"/>
  <c r="AA67" i="65" s="1"/>
  <c r="AC67" i="65" s="1"/>
  <c r="X115" i="65"/>
  <c r="AA115" i="65" s="1"/>
  <c r="AC115" i="65" s="1"/>
  <c r="X152" i="65"/>
  <c r="Z152" i="65" s="1"/>
  <c r="AB152" i="65" s="1"/>
  <c r="AO152" i="65" s="1"/>
  <c r="X190" i="65"/>
  <c r="Z190" i="65" s="1"/>
  <c r="AB190" i="65" s="1"/>
  <c r="AO190" i="65" s="1"/>
  <c r="X79" i="65"/>
  <c r="AA79" i="65" s="1"/>
  <c r="AC79" i="65" s="1"/>
  <c r="X113" i="65"/>
  <c r="AA113" i="65" s="1"/>
  <c r="AC113" i="65" s="1"/>
  <c r="X159" i="65"/>
  <c r="AA159" i="65" s="1"/>
  <c r="AC159" i="65" s="1"/>
  <c r="X191" i="65"/>
  <c r="Z191" i="65" s="1"/>
  <c r="AB191" i="65" s="1"/>
  <c r="AO191" i="65" s="1"/>
  <c r="X15" i="18"/>
  <c r="AA15" i="18" s="1"/>
  <c r="AC15" i="18" s="1"/>
  <c r="AP15" i="18" s="1"/>
  <c r="X14" i="16"/>
  <c r="AA14" i="16" s="1"/>
  <c r="AC14" i="16" s="1"/>
  <c r="AP14" i="16" s="1"/>
  <c r="X19" i="18"/>
  <c r="AA19" i="18" s="1"/>
  <c r="AC19" i="18" s="1"/>
  <c r="AP19" i="18" s="1"/>
  <c r="A20" i="16"/>
  <c r="O14" i="68" s="1"/>
  <c r="R14" i="68" s="1"/>
  <c r="V14" i="68" s="1"/>
  <c r="G15" i="2" s="1"/>
  <c r="X34" i="53"/>
  <c r="AA34" i="53" s="1"/>
  <c r="AC34" i="53" s="1"/>
  <c r="AP34" i="53" s="1"/>
  <c r="X72" i="65"/>
  <c r="Z72" i="65" s="1"/>
  <c r="AB72" i="65" s="1"/>
  <c r="AO72" i="65" s="1"/>
  <c r="X150" i="65"/>
  <c r="Z150" i="65" s="1"/>
  <c r="AB150" i="65" s="1"/>
  <c r="AO150" i="65" s="1"/>
  <c r="X76" i="65"/>
  <c r="Z76" i="65" s="1"/>
  <c r="AB76" i="65" s="1"/>
  <c r="AO76" i="65" s="1"/>
  <c r="X25" i="65"/>
  <c r="AA25" i="65" s="1"/>
  <c r="AC25" i="65" s="1"/>
  <c r="X63" i="65"/>
  <c r="AA63" i="65" s="1"/>
  <c r="AC63" i="65" s="1"/>
  <c r="X189" i="65"/>
  <c r="AA189" i="65" s="1"/>
  <c r="AC189" i="65" s="1"/>
  <c r="X33" i="65"/>
  <c r="AA33" i="65" s="1"/>
  <c r="AC33" i="65" s="1"/>
  <c r="X73" i="65"/>
  <c r="AA73" i="65" s="1"/>
  <c r="AC73" i="65" s="1"/>
  <c r="X117" i="65"/>
  <c r="Z117" i="65" s="1"/>
  <c r="AB117" i="65" s="1"/>
  <c r="AO117" i="65" s="1"/>
  <c r="X155" i="65"/>
  <c r="AA155" i="65" s="1"/>
  <c r="AC155" i="65" s="1"/>
  <c r="X193" i="65"/>
  <c r="AA193" i="65" s="1"/>
  <c r="AC193" i="65" s="1"/>
  <c r="X82" i="65"/>
  <c r="Z82" i="65" s="1"/>
  <c r="AB82" i="65" s="1"/>
  <c r="AO82" i="65" s="1"/>
  <c r="X120" i="65"/>
  <c r="Z120" i="65" s="1"/>
  <c r="AB120" i="65" s="1"/>
  <c r="AO120" i="65" s="1"/>
  <c r="X161" i="65"/>
  <c r="AA161" i="65" s="1"/>
  <c r="AC161" i="65" s="1"/>
  <c r="X194" i="65"/>
  <c r="AA194" i="65" s="1"/>
  <c r="AC194" i="65" s="1"/>
  <c r="X24" i="18"/>
  <c r="Z24" i="18" s="1"/>
  <c r="AB24" i="18" s="1"/>
  <c r="AO24" i="18" s="1"/>
  <c r="X21" i="16"/>
  <c r="AA21" i="16" s="1"/>
  <c r="AC21" i="16" s="1"/>
  <c r="AP21" i="16" s="1"/>
  <c r="X36" i="53"/>
  <c r="AA36" i="53" s="1"/>
  <c r="AC36" i="53" s="1"/>
  <c r="AP36" i="53" s="1"/>
  <c r="X36" i="65"/>
  <c r="Z36" i="65" s="1"/>
  <c r="AB36" i="65" s="1"/>
  <c r="AO36" i="65" s="1"/>
  <c r="X78" i="65"/>
  <c r="Z78" i="65" s="1"/>
  <c r="AB78" i="65" s="1"/>
  <c r="AO78" i="65" s="1"/>
  <c r="X171" i="65"/>
  <c r="Z171" i="65" s="1"/>
  <c r="AB171" i="65" s="1"/>
  <c r="AO171" i="65" s="1"/>
  <c r="X98" i="65"/>
  <c r="AA98" i="65" s="1"/>
  <c r="AC98" i="65" s="1"/>
  <c r="X27" i="65"/>
  <c r="Z27" i="65" s="1"/>
  <c r="AB27" i="65" s="1"/>
  <c r="AO27" i="65" s="1"/>
  <c r="X69" i="65"/>
  <c r="AA69" i="65" s="1"/>
  <c r="AC69" i="65" s="1"/>
  <c r="X14" i="65"/>
  <c r="AA14" i="65" s="1"/>
  <c r="AC14" i="65" s="1"/>
  <c r="AP14" i="65" s="1"/>
  <c r="X35" i="65"/>
  <c r="AA35" i="65" s="1"/>
  <c r="AC35" i="65" s="1"/>
  <c r="X114" i="65"/>
  <c r="Z114" i="65" s="1"/>
  <c r="AB114" i="65" s="1"/>
  <c r="AO114" i="65" s="1"/>
  <c r="X81" i="65"/>
  <c r="AA81" i="65" s="1"/>
  <c r="AC81" i="65" s="1"/>
  <c r="AP81" i="65" s="1"/>
  <c r="X119" i="65"/>
  <c r="Z119" i="65" s="1"/>
  <c r="AB119" i="65" s="1"/>
  <c r="AO119" i="65" s="1"/>
  <c r="X158" i="65"/>
  <c r="Z158" i="65" s="1"/>
  <c r="AB158" i="65" s="1"/>
  <c r="AO158" i="65" s="1"/>
  <c r="X85" i="65"/>
  <c r="Z85" i="65" s="1"/>
  <c r="AB85" i="65" s="1"/>
  <c r="AO85" i="65" s="1"/>
  <c r="X123" i="65"/>
  <c r="AA123" i="65" s="1"/>
  <c r="AC123" i="65" s="1"/>
  <c r="X163" i="65"/>
  <c r="AA163" i="65" s="1"/>
  <c r="AC163" i="65" s="1"/>
  <c r="X11" i="18"/>
  <c r="AA11" i="18" s="1"/>
  <c r="AC11" i="18" s="1"/>
  <c r="X10" i="18"/>
  <c r="Z10" i="18" s="1"/>
  <c r="AB10" i="18" s="1"/>
  <c r="AO10" i="18" s="1"/>
  <c r="X9" i="18"/>
  <c r="AA9" i="18" s="1"/>
  <c r="AC9" i="18" s="1"/>
  <c r="X7" i="18"/>
  <c r="AA7" i="18" s="1"/>
  <c r="AC7" i="18" s="1"/>
  <c r="AP7" i="18" s="1"/>
  <c r="X7" i="16"/>
  <c r="AA7" i="16" s="1"/>
  <c r="AC7" i="16" s="1"/>
  <c r="AP7" i="16" s="1"/>
  <c r="A18" i="65"/>
  <c r="N6" i="68" s="1"/>
  <c r="D6" i="2" s="1"/>
  <c r="X55" i="53"/>
  <c r="AA55" i="53" s="1"/>
  <c r="AC55" i="53" s="1"/>
  <c r="AP55" i="53" s="1"/>
  <c r="X62" i="65"/>
  <c r="Z62" i="65" s="1"/>
  <c r="AB62" i="65" s="1"/>
  <c r="AO62" i="65" s="1"/>
  <c r="X86" i="65"/>
  <c r="AA86" i="65" s="1"/>
  <c r="AC86" i="65" s="1"/>
  <c r="X112" i="65"/>
  <c r="Z112" i="65" s="1"/>
  <c r="AB112" i="65" s="1"/>
  <c r="AO112" i="65" s="1"/>
  <c r="X130" i="65"/>
  <c r="Z130" i="65" s="1"/>
  <c r="AB130" i="65" s="1"/>
  <c r="AO130" i="65" s="1"/>
  <c r="X32" i="65"/>
  <c r="AA32" i="65" s="1"/>
  <c r="AC32" i="65" s="1"/>
  <c r="X75" i="65"/>
  <c r="AA75" i="65" s="1"/>
  <c r="AC75" i="65" s="1"/>
  <c r="X95" i="65"/>
  <c r="AA95" i="65" s="1"/>
  <c r="AC95" i="65" s="1"/>
  <c r="X38" i="65"/>
  <c r="AA38" i="65" s="1"/>
  <c r="AC38" i="65" s="1"/>
  <c r="X146" i="65"/>
  <c r="Z146" i="65" s="1"/>
  <c r="AB146" i="65" s="1"/>
  <c r="AO146" i="65" s="1"/>
  <c r="X84" i="65"/>
  <c r="Z84" i="65" s="1"/>
  <c r="AB84" i="65" s="1"/>
  <c r="AO84" i="65" s="1"/>
  <c r="X122" i="65"/>
  <c r="Z122" i="65" s="1"/>
  <c r="AB122" i="65" s="1"/>
  <c r="AO122" i="65" s="1"/>
  <c r="X160" i="65"/>
  <c r="AA160" i="65" s="1"/>
  <c r="AC160" i="65" s="1"/>
  <c r="X88" i="65"/>
  <c r="Z88" i="65" s="1"/>
  <c r="AB88" i="65" s="1"/>
  <c r="AO88" i="65" s="1"/>
  <c r="X126" i="65"/>
  <c r="AA126" i="65" s="1"/>
  <c r="AC126" i="65" s="1"/>
  <c r="AP126" i="65" s="1"/>
  <c r="X166" i="65"/>
  <c r="AA166" i="65" s="1"/>
  <c r="AC166" i="65" s="1"/>
  <c r="X22" i="16"/>
  <c r="AA22" i="16" s="1"/>
  <c r="AC22" i="16" s="1"/>
  <c r="AP22" i="16" s="1"/>
  <c r="X22" i="18"/>
  <c r="Z22" i="18" s="1"/>
  <c r="AB22" i="18" s="1"/>
  <c r="AO22" i="18" s="1"/>
  <c r="X11" i="16"/>
  <c r="AA11" i="16" s="1"/>
  <c r="AC11" i="16" s="1"/>
  <c r="AP11" i="16" s="1"/>
  <c r="X9" i="20"/>
  <c r="Z9" i="20" s="1"/>
  <c r="AB9" i="20" s="1"/>
  <c r="AO9" i="20" s="1"/>
  <c r="O46" i="67"/>
  <c r="R46" i="67" s="1"/>
  <c r="X14" i="18"/>
  <c r="Z14" i="18" s="1"/>
  <c r="AB14" i="18" s="1"/>
  <c r="AO14" i="18" s="1"/>
  <c r="X74" i="65"/>
  <c r="AA74" i="65" s="1"/>
  <c r="AC74" i="65" s="1"/>
  <c r="X21" i="65"/>
  <c r="AA21" i="65" s="1"/>
  <c r="AC21" i="65" s="1"/>
  <c r="X26" i="65"/>
  <c r="AA26" i="65" s="1"/>
  <c r="AC26" i="65" s="1"/>
  <c r="AP26" i="65" s="1"/>
  <c r="X59" i="65"/>
  <c r="AA59" i="65" s="1"/>
  <c r="AC59" i="65" s="1"/>
  <c r="X118" i="65"/>
  <c r="Z118" i="65" s="1"/>
  <c r="AB118" i="65" s="1"/>
  <c r="AO118" i="65" s="1"/>
  <c r="X143" i="65"/>
  <c r="AA143" i="65" s="1"/>
  <c r="AC143" i="65" s="1"/>
  <c r="X177" i="65"/>
  <c r="AA177" i="65" s="1"/>
  <c r="AC177" i="65" s="1"/>
  <c r="X37" i="65"/>
  <c r="Z37" i="65" s="1"/>
  <c r="AB37" i="65" s="1"/>
  <c r="AO37" i="65" s="1"/>
  <c r="X104" i="65"/>
  <c r="Z104" i="65" s="1"/>
  <c r="AB104" i="65" s="1"/>
  <c r="AO104" i="65" s="1"/>
  <c r="X127" i="65"/>
  <c r="AA127" i="65" s="1"/>
  <c r="AC127" i="65" s="1"/>
  <c r="X40" i="65"/>
  <c r="Z40" i="65" s="1"/>
  <c r="AB40" i="65" s="1"/>
  <c r="AO40" i="65" s="1"/>
  <c r="X162" i="65"/>
  <c r="Z162" i="65" s="1"/>
  <c r="AB162" i="65" s="1"/>
  <c r="AO162" i="65" s="1"/>
  <c r="X87" i="65"/>
  <c r="AA87" i="65" s="1"/>
  <c r="AC87" i="65" s="1"/>
  <c r="X125" i="65"/>
  <c r="AA125" i="65" s="1"/>
  <c r="AC125" i="65" s="1"/>
  <c r="X165" i="65"/>
  <c r="Z165" i="65" s="1"/>
  <c r="AB165" i="65" s="1"/>
  <c r="AO165" i="65" s="1"/>
  <c r="X91" i="65"/>
  <c r="AA91" i="65" s="1"/>
  <c r="AC91" i="65" s="1"/>
  <c r="AP91" i="65" s="1"/>
  <c r="X129" i="65"/>
  <c r="AA129" i="65" s="1"/>
  <c r="AC129" i="65" s="1"/>
  <c r="X168" i="65"/>
  <c r="Z168" i="65" s="1"/>
  <c r="AB168" i="65" s="1"/>
  <c r="AO168" i="65" s="1"/>
  <c r="X17" i="16"/>
  <c r="AA17" i="16" s="1"/>
  <c r="AC17" i="16" s="1"/>
  <c r="AP17" i="16" s="1"/>
  <c r="X19" i="16"/>
  <c r="AA19" i="16" s="1"/>
  <c r="AC19" i="16" s="1"/>
  <c r="AP19" i="16" s="1"/>
  <c r="A18" i="18"/>
  <c r="N18" i="68" s="1"/>
  <c r="D19" i="2" s="1"/>
  <c r="X13" i="18"/>
  <c r="Z13" i="18" s="1"/>
  <c r="AB13" i="18" s="1"/>
  <c r="AO13" i="18" s="1"/>
  <c r="X167" i="65"/>
  <c r="Z167" i="65" s="1"/>
  <c r="AB167" i="65" s="1"/>
  <c r="AO167" i="65" s="1"/>
  <c r="X80" i="65"/>
  <c r="Z80" i="65" s="1"/>
  <c r="AB80" i="65" s="1"/>
  <c r="AO80" i="65" s="1"/>
  <c r="X39" i="65"/>
  <c r="AA39" i="65" s="1"/>
  <c r="AC39" i="65" s="1"/>
  <c r="X135" i="65"/>
  <c r="AA135" i="65" s="1"/>
  <c r="AC135" i="65" s="1"/>
  <c r="X151" i="65"/>
  <c r="AA151" i="65" s="1"/>
  <c r="AC151" i="65" s="1"/>
  <c r="X43" i="65"/>
  <c r="AA43" i="65" s="1"/>
  <c r="AC43" i="65" s="1"/>
  <c r="X90" i="65"/>
  <c r="Z90" i="65" s="1"/>
  <c r="AB90" i="65" s="1"/>
  <c r="AO90" i="65" s="1"/>
  <c r="X128" i="65"/>
  <c r="Z128" i="65" s="1"/>
  <c r="AB128" i="65" s="1"/>
  <c r="AO128" i="65" s="1"/>
  <c r="X169" i="65"/>
  <c r="AA169" i="65" s="1"/>
  <c r="AC169" i="65" s="1"/>
  <c r="X94" i="65"/>
  <c r="AA94" i="65" s="1"/>
  <c r="AC94" i="65" s="1"/>
  <c r="AP94" i="65" s="1"/>
  <c r="X132" i="65"/>
  <c r="Z132" i="65" s="1"/>
  <c r="AB132" i="65" s="1"/>
  <c r="AO132" i="65" s="1"/>
  <c r="X170" i="65"/>
  <c r="AA170" i="65" s="1"/>
  <c r="AC170" i="65" s="1"/>
  <c r="X16" i="16"/>
  <c r="Z16" i="16" s="1"/>
  <c r="AB16" i="16" s="1"/>
  <c r="AO16" i="16" s="1"/>
  <c r="X21" i="18"/>
  <c r="Z21" i="18" s="1"/>
  <c r="AB21" i="18" s="1"/>
  <c r="AO21" i="18" s="1"/>
  <c r="X192" i="65"/>
  <c r="AA192" i="65" s="1"/>
  <c r="AC192" i="65" s="1"/>
  <c r="AP192" i="65" s="1"/>
  <c r="X8" i="18"/>
  <c r="Z8" i="18" s="1"/>
  <c r="AB8" i="18" s="1"/>
  <c r="AO8" i="18" s="1"/>
  <c r="I18" i="68"/>
  <c r="I14" i="68"/>
  <c r="X12" i="16"/>
  <c r="Z12" i="16" s="1"/>
  <c r="AB12" i="16" s="1"/>
  <c r="AO12" i="16" s="1"/>
  <c r="X20" i="20"/>
  <c r="AA20" i="20" s="1"/>
  <c r="AC20" i="20" s="1"/>
  <c r="A18" i="16"/>
  <c r="N14" i="68" s="1"/>
  <c r="D15" i="2" s="1"/>
  <c r="X5" i="18"/>
  <c r="Z5" i="18" s="1"/>
  <c r="AB5" i="18" s="1"/>
  <c r="A20" i="18"/>
  <c r="O18" i="68" s="1"/>
  <c r="R18" i="68" s="1"/>
  <c r="X23" i="16"/>
  <c r="Z23" i="16" s="1"/>
  <c r="AB23" i="16" s="1"/>
  <c r="AO23" i="16" s="1"/>
  <c r="X20" i="16"/>
  <c r="AA20" i="16" s="1"/>
  <c r="AC20" i="16" s="1"/>
  <c r="AP20" i="16" s="1"/>
  <c r="X58" i="20"/>
  <c r="Z58" i="20" s="1"/>
  <c r="AB58" i="20" s="1"/>
  <c r="AO58" i="20" s="1"/>
  <c r="X11" i="65"/>
  <c r="Z11" i="65" s="1"/>
  <c r="AB11" i="65" s="1"/>
  <c r="AO11" i="65" s="1"/>
  <c r="X46" i="65"/>
  <c r="Z46" i="65" s="1"/>
  <c r="AB46" i="65" s="1"/>
  <c r="AO46" i="65" s="1"/>
  <c r="X10" i="65"/>
  <c r="AA10" i="65" s="1"/>
  <c r="AC10" i="65" s="1"/>
  <c r="AP10" i="65" s="1"/>
  <c r="X107" i="65"/>
  <c r="Z107" i="65" s="1"/>
  <c r="AB107" i="65" s="1"/>
  <c r="AO107" i="65" s="1"/>
  <c r="X7" i="65"/>
  <c r="Z7" i="65" s="1"/>
  <c r="AB7" i="65" s="1"/>
  <c r="AO7" i="65" s="1"/>
  <c r="X83" i="65"/>
  <c r="AA83" i="65" s="1"/>
  <c r="AC83" i="65" s="1"/>
  <c r="X42" i="65"/>
  <c r="Z42" i="65" s="1"/>
  <c r="AB42" i="65" s="1"/>
  <c r="AO42" i="65" s="1"/>
  <c r="X183" i="65"/>
  <c r="Z183" i="65" s="1"/>
  <c r="AB183" i="65" s="1"/>
  <c r="AO183" i="65" s="1"/>
  <c r="X174" i="65"/>
  <c r="AA174" i="65" s="1"/>
  <c r="AC174" i="65" s="1"/>
  <c r="X45" i="65"/>
  <c r="AA45" i="65" s="1"/>
  <c r="AC45" i="65" s="1"/>
  <c r="X93" i="65"/>
  <c r="AA93" i="65" s="1"/>
  <c r="AC93" i="65" s="1"/>
  <c r="X131" i="65"/>
  <c r="AA131" i="65" s="1"/>
  <c r="AC131" i="65" s="1"/>
  <c r="X172" i="65"/>
  <c r="Z172" i="65" s="1"/>
  <c r="AB172" i="65" s="1"/>
  <c r="AO172" i="65" s="1"/>
  <c r="X97" i="65"/>
  <c r="AA97" i="65" s="1"/>
  <c r="AC97" i="65" s="1"/>
  <c r="AP97" i="65" s="1"/>
  <c r="X139" i="65"/>
  <c r="Z139" i="65" s="1"/>
  <c r="AB139" i="65" s="1"/>
  <c r="AO139" i="65" s="1"/>
  <c r="X173" i="65"/>
  <c r="Z173" i="65" s="1"/>
  <c r="AB173" i="65" s="1"/>
  <c r="AO173" i="65" s="1"/>
  <c r="X12" i="20"/>
  <c r="AA12" i="20" s="1"/>
  <c r="AC12" i="20" s="1"/>
  <c r="X6" i="18"/>
  <c r="Z6" i="18" s="1"/>
  <c r="AB6" i="18" s="1"/>
  <c r="AO6" i="18" s="1"/>
  <c r="X15" i="20"/>
  <c r="Z15" i="20" s="1"/>
  <c r="AB15" i="20" s="1"/>
  <c r="AO15" i="20" s="1"/>
  <c r="X15" i="65"/>
  <c r="AA15" i="65" s="1"/>
  <c r="AC15" i="65" s="1"/>
  <c r="AP15" i="65" s="1"/>
  <c r="X41" i="65"/>
  <c r="AA41" i="65" s="1"/>
  <c r="AC41" i="65" s="1"/>
  <c r="X31" i="65"/>
  <c r="AA31" i="65" s="1"/>
  <c r="AC31" i="65" s="1"/>
  <c r="AP31" i="65" s="1"/>
  <c r="X137" i="65"/>
  <c r="AA137" i="65" s="1"/>
  <c r="AC137" i="65" s="1"/>
  <c r="X13" i="65"/>
  <c r="Z13" i="65" s="1"/>
  <c r="AB13" i="65" s="1"/>
  <c r="AO13" i="65" s="1"/>
  <c r="X116" i="65"/>
  <c r="Z116" i="65" s="1"/>
  <c r="AB116" i="65" s="1"/>
  <c r="AO116" i="65" s="1"/>
  <c r="X44" i="65"/>
  <c r="AA44" i="65" s="1"/>
  <c r="AC44" i="65" s="1"/>
  <c r="X89" i="65"/>
  <c r="AA89" i="65" s="1"/>
  <c r="AC89" i="65" s="1"/>
  <c r="X50" i="65"/>
  <c r="AA50" i="65" s="1"/>
  <c r="AC50" i="65" s="1"/>
  <c r="X96" i="65"/>
  <c r="Z96" i="65" s="1"/>
  <c r="AB96" i="65" s="1"/>
  <c r="AO96" i="65" s="1"/>
  <c r="X134" i="65"/>
  <c r="AA134" i="65" s="1"/>
  <c r="AC134" i="65" s="1"/>
  <c r="X175" i="65"/>
  <c r="Z175" i="65" s="1"/>
  <c r="AB175" i="65" s="1"/>
  <c r="AO175" i="65" s="1"/>
  <c r="X100" i="65"/>
  <c r="Z100" i="65" s="1"/>
  <c r="AB100" i="65" s="1"/>
  <c r="AO100" i="65" s="1"/>
  <c r="X142" i="65"/>
  <c r="Z142" i="65" s="1"/>
  <c r="AB142" i="65" s="1"/>
  <c r="AO142" i="65" s="1"/>
  <c r="X176" i="65"/>
  <c r="Z176" i="65" s="1"/>
  <c r="AB176" i="65" s="1"/>
  <c r="AO176" i="65" s="1"/>
  <c r="A18" i="20"/>
  <c r="N20" i="68" s="1"/>
  <c r="Q20" i="68" s="1"/>
  <c r="X54" i="20"/>
  <c r="AA54" i="20" s="1"/>
  <c r="AC54" i="20" s="1"/>
  <c r="X42" i="20"/>
  <c r="AA42" i="20" s="1"/>
  <c r="AC42" i="20" s="1"/>
  <c r="X73" i="20"/>
  <c r="Z73" i="20" s="1"/>
  <c r="AB73" i="20" s="1"/>
  <c r="AO73" i="20" s="1"/>
  <c r="X52" i="20"/>
  <c r="Z52" i="20" s="1"/>
  <c r="AB52" i="20" s="1"/>
  <c r="AO52" i="20" s="1"/>
  <c r="A20" i="20"/>
  <c r="O20" i="68" s="1"/>
  <c r="R20" i="68" s="1"/>
  <c r="X63" i="20"/>
  <c r="AA63" i="20" s="1"/>
  <c r="AC63" i="20" s="1"/>
  <c r="AP63" i="20" s="1"/>
  <c r="X8" i="26"/>
  <c r="AA8" i="26" s="1"/>
  <c r="AC8" i="26" s="1"/>
  <c r="AP8" i="26" s="1"/>
  <c r="X25" i="53"/>
  <c r="Z25" i="53" s="1"/>
  <c r="AB25" i="53" s="1"/>
  <c r="AO25" i="53" s="1"/>
  <c r="X50" i="53"/>
  <c r="Z50" i="53" s="1"/>
  <c r="AB50" i="53" s="1"/>
  <c r="AO50" i="53" s="1"/>
  <c r="X30" i="53"/>
  <c r="AA30" i="53" s="1"/>
  <c r="AC30" i="53" s="1"/>
  <c r="AP30" i="53" s="1"/>
  <c r="X47" i="53"/>
  <c r="AA47" i="53" s="1"/>
  <c r="AC47" i="53" s="1"/>
  <c r="AP47" i="53" s="1"/>
  <c r="I20" i="68"/>
  <c r="X50" i="20"/>
  <c r="Z50" i="20" s="1"/>
  <c r="AB50" i="20" s="1"/>
  <c r="AO50" i="20" s="1"/>
  <c r="X6" i="20"/>
  <c r="Z6" i="20" s="1"/>
  <c r="AB6" i="20" s="1"/>
  <c r="AO6" i="20" s="1"/>
  <c r="X56" i="20"/>
  <c r="AA56" i="20" s="1"/>
  <c r="AC56" i="20" s="1"/>
  <c r="AP56" i="20" s="1"/>
  <c r="X21" i="20"/>
  <c r="AA21" i="20" s="1"/>
  <c r="AC21" i="20" s="1"/>
  <c r="X67" i="20"/>
  <c r="AA67" i="20" s="1"/>
  <c r="AC67" i="20" s="1"/>
  <c r="AP67" i="20" s="1"/>
  <c r="X23" i="26"/>
  <c r="Z23" i="26" s="1"/>
  <c r="AB23" i="26" s="1"/>
  <c r="AO23" i="26" s="1"/>
  <c r="X28" i="53"/>
  <c r="Z28" i="53" s="1"/>
  <c r="AB28" i="53" s="1"/>
  <c r="AO28" i="53" s="1"/>
  <c r="X16" i="53"/>
  <c r="Z16" i="53" s="1"/>
  <c r="AB16" i="53" s="1"/>
  <c r="AO16" i="53" s="1"/>
  <c r="X33" i="53"/>
  <c r="Z33" i="53" s="1"/>
  <c r="AB33" i="53" s="1"/>
  <c r="AO33" i="53" s="1"/>
  <c r="X51" i="53"/>
  <c r="Z51" i="53" s="1"/>
  <c r="AB51" i="53" s="1"/>
  <c r="AO51" i="53" s="1"/>
  <c r="X54" i="53"/>
  <c r="AA54" i="53" s="1"/>
  <c r="AC54" i="53" s="1"/>
  <c r="AP54" i="53" s="1"/>
  <c r="X6" i="53"/>
  <c r="Z6" i="53" s="1"/>
  <c r="AB6" i="53" s="1"/>
  <c r="AO6" i="53" s="1"/>
  <c r="X23" i="53"/>
  <c r="AA23" i="53" s="1"/>
  <c r="AC23" i="53" s="1"/>
  <c r="X5" i="53"/>
  <c r="Z5" i="53" s="1"/>
  <c r="AB5" i="53" s="1"/>
  <c r="AA19" i="78"/>
  <c r="AC19" i="78" s="1"/>
  <c r="AP19" i="78" s="1"/>
  <c r="Z19" i="78"/>
  <c r="AB19" i="78" s="1"/>
  <c r="AO19" i="78" s="1"/>
  <c r="AA21" i="78"/>
  <c r="AC21" i="78" s="1"/>
  <c r="AP21" i="78" s="1"/>
  <c r="Z21" i="78"/>
  <c r="AB21" i="78" s="1"/>
  <c r="AO21" i="78" s="1"/>
  <c r="X29" i="20"/>
  <c r="Z29" i="20" s="1"/>
  <c r="AB29" i="20" s="1"/>
  <c r="AO29" i="20" s="1"/>
  <c r="X30" i="20"/>
  <c r="AA30" i="20" s="1"/>
  <c r="AC30" i="20" s="1"/>
  <c r="X66" i="20"/>
  <c r="AA66" i="20" s="1"/>
  <c r="AC66" i="20" s="1"/>
  <c r="AP66" i="20" s="1"/>
  <c r="X16" i="20"/>
  <c r="AA16" i="20" s="1"/>
  <c r="AC16" i="20" s="1"/>
  <c r="X64" i="20"/>
  <c r="AA64" i="20" s="1"/>
  <c r="AC64" i="20" s="1"/>
  <c r="AP64" i="20" s="1"/>
  <c r="X27" i="20"/>
  <c r="AA27" i="20" s="1"/>
  <c r="AC27" i="20" s="1"/>
  <c r="X75" i="20"/>
  <c r="Z75" i="20" s="1"/>
  <c r="AB75" i="20" s="1"/>
  <c r="AO75" i="20" s="1"/>
  <c r="X6" i="26"/>
  <c r="AA6" i="26" s="1"/>
  <c r="AC6" i="26" s="1"/>
  <c r="X7" i="26"/>
  <c r="AA7" i="26" s="1"/>
  <c r="AC7" i="26" s="1"/>
  <c r="X29" i="53"/>
  <c r="AA29" i="53" s="1"/>
  <c r="AC29" i="53" s="1"/>
  <c r="X40" i="53"/>
  <c r="AA40" i="53" s="1"/>
  <c r="AC40" i="53" s="1"/>
  <c r="AP40" i="53" s="1"/>
  <c r="X46" i="53"/>
  <c r="AA46" i="53" s="1"/>
  <c r="AC46" i="53" s="1"/>
  <c r="AP46" i="53" s="1"/>
  <c r="X17" i="26"/>
  <c r="AA17" i="26" s="1"/>
  <c r="AC17" i="26" s="1"/>
  <c r="AP17" i="26" s="1"/>
  <c r="Z18" i="78"/>
  <c r="AB18" i="78" s="1"/>
  <c r="AO18" i="78" s="1"/>
  <c r="AA18" i="78"/>
  <c r="AC18" i="78" s="1"/>
  <c r="AP18" i="78" s="1"/>
  <c r="Z8" i="78"/>
  <c r="AB8" i="78" s="1"/>
  <c r="AO8" i="78" s="1"/>
  <c r="AA8" i="78"/>
  <c r="AC8" i="78" s="1"/>
  <c r="AP8" i="78" s="1"/>
  <c r="AA14" i="78"/>
  <c r="AC14" i="78" s="1"/>
  <c r="AP14" i="78" s="1"/>
  <c r="Z14" i="78"/>
  <c r="AB14" i="78" s="1"/>
  <c r="AO14" i="78" s="1"/>
  <c r="X38" i="20"/>
  <c r="Z38" i="20" s="1"/>
  <c r="AB38" i="20" s="1"/>
  <c r="AO38" i="20" s="1"/>
  <c r="X37" i="20"/>
  <c r="Z37" i="20" s="1"/>
  <c r="AB37" i="20" s="1"/>
  <c r="AO37" i="20" s="1"/>
  <c r="X74" i="20"/>
  <c r="AA74" i="20" s="1"/>
  <c r="AC74" i="20" s="1"/>
  <c r="AP74" i="20" s="1"/>
  <c r="X23" i="20"/>
  <c r="AA23" i="20" s="1"/>
  <c r="AC23" i="20" s="1"/>
  <c r="X68" i="20"/>
  <c r="Z68" i="20" s="1"/>
  <c r="AB68" i="20" s="1"/>
  <c r="AO68" i="20" s="1"/>
  <c r="X31" i="20"/>
  <c r="AA31" i="20" s="1"/>
  <c r="AC31" i="20" s="1"/>
  <c r="X79" i="20"/>
  <c r="AA79" i="20" s="1"/>
  <c r="AC79" i="20" s="1"/>
  <c r="AP79" i="20" s="1"/>
  <c r="X11" i="26"/>
  <c r="Z11" i="26" s="1"/>
  <c r="AB11" i="26" s="1"/>
  <c r="AO11" i="26" s="1"/>
  <c r="X32" i="53"/>
  <c r="Z32" i="53" s="1"/>
  <c r="AB32" i="53" s="1"/>
  <c r="AO32" i="53" s="1"/>
  <c r="X41" i="53"/>
  <c r="AA41" i="53" s="1"/>
  <c r="AC41" i="53" s="1"/>
  <c r="AP41" i="53" s="1"/>
  <c r="X49" i="53"/>
  <c r="Z49" i="53" s="1"/>
  <c r="AB49" i="53" s="1"/>
  <c r="AO49" i="53" s="1"/>
  <c r="X19" i="26"/>
  <c r="AA19" i="26" s="1"/>
  <c r="AC19" i="26" s="1"/>
  <c r="AP19" i="26" s="1"/>
  <c r="AA7" i="78"/>
  <c r="AC7" i="78" s="1"/>
  <c r="AP7" i="78" s="1"/>
  <c r="Z7" i="78"/>
  <c r="AB7" i="78" s="1"/>
  <c r="AO7" i="78" s="1"/>
  <c r="AA22" i="78"/>
  <c r="AC22" i="78" s="1"/>
  <c r="AP22" i="78" s="1"/>
  <c r="Z22" i="78"/>
  <c r="AB22" i="78" s="1"/>
  <c r="AO22" i="78" s="1"/>
  <c r="I35" i="68"/>
  <c r="X45" i="20"/>
  <c r="Z45" i="20" s="1"/>
  <c r="AB45" i="20" s="1"/>
  <c r="AO45" i="20" s="1"/>
  <c r="X46" i="20"/>
  <c r="Z46" i="20" s="1"/>
  <c r="AB46" i="20" s="1"/>
  <c r="AO46" i="20" s="1"/>
  <c r="X7" i="20"/>
  <c r="AA7" i="20" s="1"/>
  <c r="AC7" i="20" s="1"/>
  <c r="X24" i="20"/>
  <c r="AA24" i="20" s="1"/>
  <c r="AC24" i="20" s="1"/>
  <c r="X72" i="20"/>
  <c r="AA72" i="20" s="1"/>
  <c r="AC72" i="20" s="1"/>
  <c r="AP72" i="20" s="1"/>
  <c r="X35" i="20"/>
  <c r="AA35" i="20" s="1"/>
  <c r="AC35" i="20" s="1"/>
  <c r="X12" i="26"/>
  <c r="Z12" i="26" s="1"/>
  <c r="AB12" i="26" s="1"/>
  <c r="AO12" i="26" s="1"/>
  <c r="X10" i="53"/>
  <c r="AA10" i="53" s="1"/>
  <c r="AC10" i="53" s="1"/>
  <c r="AP10" i="53" s="1"/>
  <c r="X42" i="53"/>
  <c r="Z42" i="53" s="1"/>
  <c r="AB42" i="53" s="1"/>
  <c r="AO42" i="53" s="1"/>
  <c r="X52" i="53"/>
  <c r="Z52" i="53" s="1"/>
  <c r="AB52" i="53" s="1"/>
  <c r="AO52" i="53" s="1"/>
  <c r="X16" i="26"/>
  <c r="AA16" i="26" s="1"/>
  <c r="AC16" i="26" s="1"/>
  <c r="AP16" i="26" s="1"/>
  <c r="AA23" i="78"/>
  <c r="AC23" i="78" s="1"/>
  <c r="AP23" i="78" s="1"/>
  <c r="Z23" i="78"/>
  <c r="AB23" i="78" s="1"/>
  <c r="AO23" i="78" s="1"/>
  <c r="AA12" i="78"/>
  <c r="AC12" i="78" s="1"/>
  <c r="AP12" i="78" s="1"/>
  <c r="Z12" i="78"/>
  <c r="AB12" i="78" s="1"/>
  <c r="AO12" i="78" s="1"/>
  <c r="Z13" i="78"/>
  <c r="AB13" i="78" s="1"/>
  <c r="AO13" i="78" s="1"/>
  <c r="AA13" i="78"/>
  <c r="AC13" i="78" s="1"/>
  <c r="AP13" i="78" s="1"/>
  <c r="A18" i="26"/>
  <c r="N35" i="68" s="1"/>
  <c r="Q35" i="68" s="1"/>
  <c r="X61" i="20"/>
  <c r="Z61" i="20" s="1"/>
  <c r="AB61" i="20" s="1"/>
  <c r="AO61" i="20" s="1"/>
  <c r="X53" i="20"/>
  <c r="Z53" i="20" s="1"/>
  <c r="AB53" i="20" s="1"/>
  <c r="AO53" i="20" s="1"/>
  <c r="X25" i="20"/>
  <c r="AA25" i="20" s="1"/>
  <c r="AC25" i="20" s="1"/>
  <c r="X28" i="20"/>
  <c r="Z28" i="20" s="1"/>
  <c r="AB28" i="20" s="1"/>
  <c r="AO28" i="20" s="1"/>
  <c r="X76" i="20"/>
  <c r="AA76" i="20" s="1"/>
  <c r="AC76" i="20" s="1"/>
  <c r="AP76" i="20" s="1"/>
  <c r="X39" i="20"/>
  <c r="AA39" i="20" s="1"/>
  <c r="AC39" i="20" s="1"/>
  <c r="X15" i="26"/>
  <c r="AA15" i="26" s="1"/>
  <c r="AC15" i="26" s="1"/>
  <c r="AP15" i="26" s="1"/>
  <c r="X10" i="26"/>
  <c r="AA10" i="26" s="1"/>
  <c r="AC10" i="26" s="1"/>
  <c r="AP10" i="26" s="1"/>
  <c r="X15" i="53"/>
  <c r="Z15" i="53" s="1"/>
  <c r="AB15" i="53" s="1"/>
  <c r="AO15" i="53" s="1"/>
  <c r="X45" i="53"/>
  <c r="Z45" i="53" s="1"/>
  <c r="AB45" i="53" s="1"/>
  <c r="AO45" i="53" s="1"/>
  <c r="A20" i="53"/>
  <c r="O24" i="67" s="1"/>
  <c r="R24" i="67" s="1"/>
  <c r="X9" i="26"/>
  <c r="Z9" i="26" s="1"/>
  <c r="AB9" i="26" s="1"/>
  <c r="AO9" i="26" s="1"/>
  <c r="X39" i="53"/>
  <c r="Z39" i="53" s="1"/>
  <c r="AB39" i="53" s="1"/>
  <c r="AO39" i="53" s="1"/>
  <c r="X44" i="53"/>
  <c r="Z44" i="53" s="1"/>
  <c r="AB44" i="53" s="1"/>
  <c r="AO44" i="53" s="1"/>
  <c r="AA11" i="78"/>
  <c r="AC11" i="78" s="1"/>
  <c r="AP11" i="78" s="1"/>
  <c r="Z11" i="78"/>
  <c r="AB11" i="78" s="1"/>
  <c r="AO11" i="78" s="1"/>
  <c r="AA5" i="78"/>
  <c r="AC5" i="78" s="1"/>
  <c r="Z5" i="78"/>
  <c r="AB5" i="78" s="1"/>
  <c r="X70" i="20"/>
  <c r="AA70" i="20" s="1"/>
  <c r="AC70" i="20" s="1"/>
  <c r="X62" i="20"/>
  <c r="Z62" i="20" s="1"/>
  <c r="AB62" i="20" s="1"/>
  <c r="AO62" i="20" s="1"/>
  <c r="X33" i="20"/>
  <c r="Z33" i="20" s="1"/>
  <c r="AB33" i="20" s="1"/>
  <c r="AO33" i="20" s="1"/>
  <c r="X32" i="20"/>
  <c r="AA32" i="20" s="1"/>
  <c r="AC32" i="20" s="1"/>
  <c r="X80" i="20"/>
  <c r="AA80" i="20" s="1"/>
  <c r="AC80" i="20" s="1"/>
  <c r="AP80" i="20" s="1"/>
  <c r="X43" i="20"/>
  <c r="AA43" i="20" s="1"/>
  <c r="AC43" i="20" s="1"/>
  <c r="X21" i="26"/>
  <c r="Z21" i="26" s="1"/>
  <c r="AB21" i="26" s="1"/>
  <c r="AO21" i="26" s="1"/>
  <c r="X18" i="26"/>
  <c r="AA18" i="26" s="1"/>
  <c r="AC18" i="26" s="1"/>
  <c r="AP18" i="26" s="1"/>
  <c r="X18" i="53"/>
  <c r="Z18" i="53" s="1"/>
  <c r="AB18" i="53" s="1"/>
  <c r="AO18" i="53" s="1"/>
  <c r="X48" i="53"/>
  <c r="AA48" i="53" s="1"/>
  <c r="AC48" i="53" s="1"/>
  <c r="AP48" i="53" s="1"/>
  <c r="X21" i="53"/>
  <c r="Z21" i="53" s="1"/>
  <c r="AB21" i="53" s="1"/>
  <c r="AO21" i="53" s="1"/>
  <c r="AA9" i="78"/>
  <c r="AC9" i="78" s="1"/>
  <c r="AP9" i="78" s="1"/>
  <c r="Z9" i="78"/>
  <c r="AB9" i="78" s="1"/>
  <c r="AO9" i="78" s="1"/>
  <c r="X77" i="20"/>
  <c r="Z77" i="20" s="1"/>
  <c r="AB77" i="20" s="1"/>
  <c r="AO77" i="20" s="1"/>
  <c r="X69" i="20"/>
  <c r="Z69" i="20" s="1"/>
  <c r="AB69" i="20" s="1"/>
  <c r="AO69" i="20" s="1"/>
  <c r="X41" i="20"/>
  <c r="Z41" i="20" s="1"/>
  <c r="AB41" i="20" s="1"/>
  <c r="AO41" i="20" s="1"/>
  <c r="X36" i="20"/>
  <c r="Z36" i="20" s="1"/>
  <c r="AB36" i="20" s="1"/>
  <c r="AO36" i="20" s="1"/>
  <c r="X5" i="20"/>
  <c r="Z5" i="20" s="1"/>
  <c r="AB5" i="20" s="1"/>
  <c r="X47" i="20"/>
  <c r="AA47" i="20" s="1"/>
  <c r="AC47" i="20" s="1"/>
  <c r="AP47" i="20" s="1"/>
  <c r="X13" i="26"/>
  <c r="Z13" i="26" s="1"/>
  <c r="AB13" i="26" s="1"/>
  <c r="AO13" i="26" s="1"/>
  <c r="I24" i="67"/>
  <c r="X8" i="53"/>
  <c r="Z8" i="53" s="1"/>
  <c r="AB8" i="53" s="1"/>
  <c r="AO8" i="53" s="1"/>
  <c r="X7" i="53"/>
  <c r="Z7" i="53" s="1"/>
  <c r="AB7" i="53" s="1"/>
  <c r="AO7" i="53" s="1"/>
  <c r="X22" i="53"/>
  <c r="Z22" i="53" s="1"/>
  <c r="AB22" i="53" s="1"/>
  <c r="AO22" i="53" s="1"/>
  <c r="AA20" i="78"/>
  <c r="AC20" i="78" s="1"/>
  <c r="AP20" i="78" s="1"/>
  <c r="Z20" i="78"/>
  <c r="AB20" i="78" s="1"/>
  <c r="AO20" i="78" s="1"/>
  <c r="X11" i="20"/>
  <c r="Z11" i="20" s="1"/>
  <c r="AB11" i="20" s="1"/>
  <c r="AO11" i="20" s="1"/>
  <c r="X78" i="20"/>
  <c r="AA78" i="20" s="1"/>
  <c r="AC78" i="20" s="1"/>
  <c r="X49" i="20"/>
  <c r="Z49" i="20" s="1"/>
  <c r="AB49" i="20" s="1"/>
  <c r="AO49" i="20" s="1"/>
  <c r="X40" i="20"/>
  <c r="AA40" i="20" s="1"/>
  <c r="AC40" i="20" s="1"/>
  <c r="X8" i="20"/>
  <c r="AA8" i="20" s="1"/>
  <c r="AC8" i="20" s="1"/>
  <c r="X51" i="20"/>
  <c r="AA51" i="20" s="1"/>
  <c r="AC51" i="20" s="1"/>
  <c r="A20" i="26"/>
  <c r="O35" i="68" s="1"/>
  <c r="R35" i="68" s="1"/>
  <c r="X53" i="53"/>
  <c r="AA53" i="53" s="1"/>
  <c r="AC53" i="53" s="1"/>
  <c r="AP53" i="53" s="1"/>
  <c r="X9" i="53"/>
  <c r="AA9" i="53" s="1"/>
  <c r="AC9" i="53" s="1"/>
  <c r="X11" i="53"/>
  <c r="AA11" i="53" s="1"/>
  <c r="AC11" i="53" s="1"/>
  <c r="AP11" i="53" s="1"/>
  <c r="X27" i="53"/>
  <c r="Z27" i="53" s="1"/>
  <c r="AB27" i="53" s="1"/>
  <c r="AO27" i="53" s="1"/>
  <c r="X35" i="53"/>
  <c r="Z35" i="53" s="1"/>
  <c r="AB35" i="53" s="1"/>
  <c r="AO35" i="53" s="1"/>
  <c r="AA17" i="78"/>
  <c r="AC17" i="78" s="1"/>
  <c r="AP17" i="78" s="1"/>
  <c r="Z17" i="78"/>
  <c r="AB17" i="78" s="1"/>
  <c r="AO17" i="78" s="1"/>
  <c r="AA10" i="78"/>
  <c r="AC10" i="78" s="1"/>
  <c r="AP10" i="78" s="1"/>
  <c r="Z10" i="78"/>
  <c r="AB10" i="78" s="1"/>
  <c r="AO10" i="78" s="1"/>
  <c r="X19" i="20"/>
  <c r="Z19" i="20" s="1"/>
  <c r="AB19" i="20" s="1"/>
  <c r="AO19" i="20" s="1"/>
  <c r="X26" i="20"/>
  <c r="AA26" i="20" s="1"/>
  <c r="AC26" i="20" s="1"/>
  <c r="AP26" i="20" s="1"/>
  <c r="X57" i="20"/>
  <c r="AA57" i="20" s="1"/>
  <c r="AC57" i="20" s="1"/>
  <c r="X44" i="20"/>
  <c r="Z44" i="20" s="1"/>
  <c r="AB44" i="20" s="1"/>
  <c r="AO44" i="20" s="1"/>
  <c r="X13" i="20"/>
  <c r="AA13" i="20" s="1"/>
  <c r="AC13" i="20" s="1"/>
  <c r="X55" i="20"/>
  <c r="AA55" i="20" s="1"/>
  <c r="AC55" i="20" s="1"/>
  <c r="X5" i="26"/>
  <c r="Z5" i="26" s="1"/>
  <c r="AB5" i="26" s="1"/>
  <c r="X17" i="53"/>
  <c r="Z17" i="53" s="1"/>
  <c r="AB17" i="53" s="1"/>
  <c r="AO17" i="53" s="1"/>
  <c r="X37" i="53"/>
  <c r="Z37" i="53" s="1"/>
  <c r="AB37" i="53" s="1"/>
  <c r="AO37" i="53" s="1"/>
  <c r="X12" i="53"/>
  <c r="AA12" i="53" s="1"/>
  <c r="AC12" i="53" s="1"/>
  <c r="AP12" i="53" s="1"/>
  <c r="X31" i="53"/>
  <c r="Z31" i="53" s="1"/>
  <c r="AB31" i="53" s="1"/>
  <c r="AO31" i="53" s="1"/>
  <c r="Z16" i="78"/>
  <c r="AB16" i="78" s="1"/>
  <c r="AO16" i="78" s="1"/>
  <c r="AA16" i="78"/>
  <c r="AC16" i="78" s="1"/>
  <c r="AP16" i="78" s="1"/>
  <c r="A18" i="53"/>
  <c r="N24" i="67" s="1"/>
  <c r="X18" i="20"/>
  <c r="Z18" i="20" s="1"/>
  <c r="AB18" i="20" s="1"/>
  <c r="AO18" i="20" s="1"/>
  <c r="X17" i="20"/>
  <c r="AA17" i="20" s="1"/>
  <c r="AC17" i="20" s="1"/>
  <c r="X34" i="20"/>
  <c r="AA34" i="20" s="1"/>
  <c r="AC34" i="20" s="1"/>
  <c r="X65" i="20"/>
  <c r="Z65" i="20" s="1"/>
  <c r="AB65" i="20" s="1"/>
  <c r="AO65" i="20" s="1"/>
  <c r="X48" i="20"/>
  <c r="AA48" i="20" s="1"/>
  <c r="AC48" i="20" s="1"/>
  <c r="X14" i="20"/>
  <c r="AA14" i="20" s="1"/>
  <c r="AC14" i="20" s="1"/>
  <c r="AP14" i="20" s="1"/>
  <c r="X59" i="20"/>
  <c r="AA59" i="20" s="1"/>
  <c r="AC59" i="20" s="1"/>
  <c r="AP59" i="20" s="1"/>
  <c r="X20" i="53"/>
  <c r="AA20" i="53" s="1"/>
  <c r="AC20" i="53" s="1"/>
  <c r="X38" i="53"/>
  <c r="Z38" i="53" s="1"/>
  <c r="AB38" i="53" s="1"/>
  <c r="AO38" i="53" s="1"/>
  <c r="X19" i="53"/>
  <c r="AA19" i="53" s="1"/>
  <c r="AC19" i="53" s="1"/>
  <c r="X13" i="53"/>
  <c r="Z13" i="53" s="1"/>
  <c r="AB13" i="53" s="1"/>
  <c r="AO13" i="53" s="1"/>
  <c r="X24" i="53"/>
  <c r="AA24" i="53" s="1"/>
  <c r="AC24" i="53" s="1"/>
  <c r="AP24" i="53" s="1"/>
  <c r="X14" i="53"/>
  <c r="AA14" i="53" s="1"/>
  <c r="AC14" i="53" s="1"/>
  <c r="X85" i="66"/>
  <c r="AA85" i="66" s="1"/>
  <c r="AC85" i="66" s="1"/>
  <c r="AP85" i="66" s="1"/>
  <c r="X88" i="66"/>
  <c r="AA88" i="66" s="1"/>
  <c r="AC88" i="66" s="1"/>
  <c r="AP88" i="66" s="1"/>
  <c r="Z6" i="78"/>
  <c r="AB6" i="78" s="1"/>
  <c r="AO6" i="78" s="1"/>
  <c r="AA6" i="78"/>
  <c r="AC6" i="78" s="1"/>
  <c r="AP6" i="78" s="1"/>
  <c r="I31" i="68"/>
  <c r="A18" i="79"/>
  <c r="N31" i="68" s="1"/>
  <c r="A20" i="79"/>
  <c r="O31" i="68" s="1"/>
  <c r="R31" i="68" s="1"/>
  <c r="V31" i="68" s="1"/>
  <c r="G31" i="2" s="1"/>
  <c r="X6" i="79"/>
  <c r="X15" i="79"/>
  <c r="X9" i="79"/>
  <c r="X10" i="79"/>
  <c r="X13" i="79"/>
  <c r="X5" i="79"/>
  <c r="X16" i="79"/>
  <c r="X8" i="79"/>
  <c r="X49" i="79"/>
  <c r="X38" i="79"/>
  <c r="X69" i="79"/>
  <c r="X85" i="79"/>
  <c r="X32" i="79"/>
  <c r="X37" i="79"/>
  <c r="X23" i="79"/>
  <c r="X11" i="79"/>
  <c r="X43" i="79"/>
  <c r="X40" i="79"/>
  <c r="X22" i="79"/>
  <c r="X67" i="79"/>
  <c r="X48" i="79"/>
  <c r="X14" i="79"/>
  <c r="X66" i="79"/>
  <c r="X46" i="79"/>
  <c r="X44" i="79"/>
  <c r="X54" i="79"/>
  <c r="X31" i="79"/>
  <c r="X29" i="79"/>
  <c r="X78" i="79"/>
  <c r="X70" i="79"/>
  <c r="X19" i="79"/>
  <c r="X71" i="79"/>
  <c r="X41" i="79"/>
  <c r="X18" i="79"/>
  <c r="X17" i="79"/>
  <c r="X77" i="79"/>
  <c r="X87" i="79"/>
  <c r="X52" i="79"/>
  <c r="X20" i="79"/>
  <c r="X24" i="79"/>
  <c r="X26" i="79"/>
  <c r="X25" i="79"/>
  <c r="X80" i="79"/>
  <c r="X57" i="79"/>
  <c r="X39" i="79"/>
  <c r="X58" i="79"/>
  <c r="X63" i="79"/>
  <c r="X27" i="79"/>
  <c r="X30" i="79"/>
  <c r="X79" i="79"/>
  <c r="X42" i="79"/>
  <c r="X28" i="79"/>
  <c r="X62" i="79"/>
  <c r="X81" i="79"/>
  <c r="X86" i="79"/>
  <c r="X7" i="79"/>
  <c r="X76" i="79"/>
  <c r="X74" i="79"/>
  <c r="X65" i="79"/>
  <c r="X12" i="79"/>
  <c r="X73" i="79"/>
  <c r="X21" i="79"/>
  <c r="X36" i="79"/>
  <c r="X68" i="79"/>
  <c r="X88" i="79"/>
  <c r="X84" i="79"/>
  <c r="X55" i="79"/>
  <c r="X83" i="79"/>
  <c r="X47" i="79"/>
  <c r="X56" i="79"/>
  <c r="X45" i="79"/>
  <c r="X50" i="79"/>
  <c r="X75" i="79"/>
  <c r="X61" i="79"/>
  <c r="X34" i="79"/>
  <c r="X91" i="79"/>
  <c r="X89" i="79"/>
  <c r="X53" i="79"/>
  <c r="X59" i="79"/>
  <c r="X90" i="79"/>
  <c r="X33" i="79"/>
  <c r="X72" i="79"/>
  <c r="X51" i="79"/>
  <c r="X60" i="79"/>
  <c r="X64" i="79"/>
  <c r="X82" i="79"/>
  <c r="X35" i="79"/>
  <c r="Z15" i="78"/>
  <c r="AB15" i="78" s="1"/>
  <c r="AO15" i="78" s="1"/>
  <c r="AA15" i="78"/>
  <c r="AC15" i="78" s="1"/>
  <c r="AP15" i="78" s="1"/>
  <c r="AA24" i="78"/>
  <c r="AC24" i="78" s="1"/>
  <c r="AP24" i="78" s="1"/>
  <c r="Z24" i="78"/>
  <c r="AB24" i="78" s="1"/>
  <c r="AO24" i="78" s="1"/>
  <c r="AN20" i="23"/>
  <c r="AN23" i="20"/>
  <c r="AN6" i="72"/>
  <c r="AN18" i="69"/>
  <c r="AN5" i="31"/>
  <c r="AN67" i="66"/>
  <c r="AP10" i="42"/>
  <c r="T46" i="68"/>
  <c r="AN15" i="27"/>
  <c r="AN81" i="15"/>
  <c r="AN27" i="32"/>
  <c r="AP17" i="62"/>
  <c r="AN62" i="46"/>
  <c r="AN8" i="51"/>
  <c r="AN83" i="66"/>
  <c r="AN10" i="39"/>
  <c r="AN17" i="5"/>
  <c r="AP7" i="42"/>
  <c r="T41" i="67"/>
  <c r="AN26" i="5"/>
  <c r="AN27" i="12"/>
  <c r="AN78" i="66"/>
  <c r="AN27" i="5"/>
  <c r="AN32" i="5"/>
  <c r="AN120" i="15"/>
  <c r="AN105" i="15"/>
  <c r="AN66" i="32"/>
  <c r="T19" i="67"/>
  <c r="M19" i="2" s="1"/>
  <c r="AN23" i="13"/>
  <c r="T8" i="67"/>
  <c r="AN17" i="43"/>
  <c r="AN13" i="53"/>
  <c r="AN29" i="5"/>
  <c r="AN53" i="15"/>
  <c r="AN103" i="15"/>
  <c r="AN116" i="15"/>
  <c r="AN45" i="20"/>
  <c r="AN18" i="23"/>
  <c r="AN75" i="66"/>
  <c r="AN14" i="69"/>
  <c r="AN9" i="40"/>
  <c r="AN55" i="66"/>
  <c r="AN95" i="15"/>
  <c r="AN98" i="66"/>
  <c r="AN14" i="55"/>
  <c r="AN26" i="12"/>
  <c r="AN14" i="14"/>
  <c r="AN50" i="29"/>
  <c r="AN40" i="29"/>
  <c r="N67" i="68"/>
  <c r="Q67" i="68" s="1"/>
  <c r="AL6" i="29"/>
  <c r="AJ42" i="29"/>
  <c r="T51" i="68"/>
  <c r="E51" i="2" s="1"/>
  <c r="N53" i="68"/>
  <c r="Q53" i="68" s="1"/>
  <c r="AN12" i="29"/>
  <c r="AJ41" i="29"/>
  <c r="AN49" i="29"/>
  <c r="H44" i="68"/>
  <c r="AJ31" i="29"/>
  <c r="AN28" i="29"/>
  <c r="AJ34" i="29"/>
  <c r="AL37" i="29"/>
  <c r="AJ49" i="29"/>
  <c r="AL33" i="29"/>
  <c r="K37" i="68"/>
  <c r="AN10" i="29"/>
  <c r="AN32" i="29"/>
  <c r="AJ35" i="29"/>
  <c r="K44" i="68"/>
  <c r="N80" i="68"/>
  <c r="Q80" i="68" s="1"/>
  <c r="AJ38" i="29"/>
  <c r="AJ39" i="29"/>
  <c r="AL48" i="29"/>
  <c r="AN36" i="29"/>
  <c r="AJ12" i="29"/>
  <c r="AN8" i="29"/>
  <c r="AN30" i="29"/>
  <c r="AN37" i="29"/>
  <c r="AL51" i="29"/>
  <c r="AL50" i="29"/>
  <c r="AJ10" i="29"/>
  <c r="AN34" i="29"/>
  <c r="AN6" i="29"/>
  <c r="X55" i="66"/>
  <c r="AA55" i="66" s="1"/>
  <c r="AC55" i="66" s="1"/>
  <c r="X40" i="66"/>
  <c r="AA40" i="66" s="1"/>
  <c r="AC40" i="66" s="1"/>
  <c r="X103" i="66"/>
  <c r="AA103" i="66" s="1"/>
  <c r="AC103" i="66" s="1"/>
  <c r="X8" i="66"/>
  <c r="AA8" i="66" s="1"/>
  <c r="AC8" i="66" s="1"/>
  <c r="AP8" i="66" s="1"/>
  <c r="X5" i="66"/>
  <c r="Z5" i="66" s="1"/>
  <c r="AB5" i="66" s="1"/>
  <c r="AO5" i="66" s="1"/>
  <c r="X34" i="66"/>
  <c r="AA34" i="66" s="1"/>
  <c r="AC34" i="66" s="1"/>
  <c r="X73" i="66"/>
  <c r="AA73" i="66" s="1"/>
  <c r="AC73" i="66" s="1"/>
  <c r="X9" i="55"/>
  <c r="Z9" i="55" s="1"/>
  <c r="AB9" i="55" s="1"/>
  <c r="AO9" i="55" s="1"/>
  <c r="X112" i="66"/>
  <c r="AA112" i="66" s="1"/>
  <c r="AC112" i="66" s="1"/>
  <c r="AP112" i="66" s="1"/>
  <c r="AA18" i="50"/>
  <c r="AC18" i="50" s="1"/>
  <c r="AP18" i="50" s="1"/>
  <c r="X68" i="65"/>
  <c r="Z68" i="65" s="1"/>
  <c r="AB68" i="65" s="1"/>
  <c r="AO68" i="65" s="1"/>
  <c r="X82" i="66"/>
  <c r="AA82" i="66" s="1"/>
  <c r="AC82" i="66" s="1"/>
  <c r="X100" i="66"/>
  <c r="AA100" i="66" s="1"/>
  <c r="AC100" i="66" s="1"/>
  <c r="AP100" i="66" s="1"/>
  <c r="X79" i="66"/>
  <c r="AA79" i="66" s="1"/>
  <c r="AC79" i="66" s="1"/>
  <c r="X130" i="66"/>
  <c r="Z130" i="66" s="1"/>
  <c r="AB130" i="66" s="1"/>
  <c r="AO130" i="66" s="1"/>
  <c r="X109" i="66"/>
  <c r="AA109" i="66" s="1"/>
  <c r="AC109" i="66" s="1"/>
  <c r="X52" i="66"/>
  <c r="AA52" i="66" s="1"/>
  <c r="AC52" i="66" s="1"/>
  <c r="AP52" i="66" s="1"/>
  <c r="X76" i="66"/>
  <c r="AA76" i="66" s="1"/>
  <c r="AC76" i="66" s="1"/>
  <c r="AP76" i="66" s="1"/>
  <c r="X37" i="66"/>
  <c r="Z37" i="66" s="1"/>
  <c r="AB37" i="66" s="1"/>
  <c r="AO37" i="66" s="1"/>
  <c r="X65" i="65"/>
  <c r="AA65" i="65" s="1"/>
  <c r="AC65" i="65" s="1"/>
  <c r="X28" i="66"/>
  <c r="AA28" i="66" s="1"/>
  <c r="AC28" i="66" s="1"/>
  <c r="X46" i="66"/>
  <c r="AA46" i="66" s="1"/>
  <c r="AC46" i="66" s="1"/>
  <c r="X91" i="66"/>
  <c r="AA91" i="66" s="1"/>
  <c r="AC91" i="66" s="1"/>
  <c r="AN10" i="59"/>
  <c r="S33" i="67"/>
  <c r="A16" i="59"/>
  <c r="F33" i="67" s="1"/>
  <c r="K35" i="67"/>
  <c r="AN11" i="59"/>
  <c r="K30" i="67"/>
  <c r="A16" i="57"/>
  <c r="F31" i="67" s="1"/>
  <c r="AN47" i="57"/>
  <c r="Z74" i="57"/>
  <c r="AB74" i="57" s="1"/>
  <c r="AO74" i="57" s="1"/>
  <c r="AA74" i="57"/>
  <c r="AC74" i="57" s="1"/>
  <c r="AP74" i="57" s="1"/>
  <c r="Z75" i="57"/>
  <c r="AB75" i="57" s="1"/>
  <c r="AO75" i="57" s="1"/>
  <c r="AA75" i="57"/>
  <c r="AC75" i="57" s="1"/>
  <c r="AP75" i="57" s="1"/>
  <c r="Z62" i="57"/>
  <c r="AB62" i="57" s="1"/>
  <c r="AO62" i="57" s="1"/>
  <c r="AA62" i="57"/>
  <c r="AC62" i="57" s="1"/>
  <c r="AP62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59" i="57"/>
  <c r="AB59" i="57" s="1"/>
  <c r="AO59" i="57" s="1"/>
  <c r="AA59" i="57"/>
  <c r="AC59" i="57" s="1"/>
  <c r="AP59" i="57" s="1"/>
  <c r="AA70" i="57"/>
  <c r="AC70" i="57" s="1"/>
  <c r="AP70" i="57" s="1"/>
  <c r="Z70" i="57"/>
  <c r="AB70" i="57" s="1"/>
  <c r="AO70" i="57" s="1"/>
  <c r="Z88" i="57"/>
  <c r="AB88" i="57" s="1"/>
  <c r="AO88" i="57" s="1"/>
  <c r="AA88" i="57"/>
  <c r="AC88" i="57" s="1"/>
  <c r="AP88" i="57" s="1"/>
  <c r="Z54" i="57"/>
  <c r="AB54" i="57" s="1"/>
  <c r="AO54" i="57" s="1"/>
  <c r="AA54" i="57"/>
  <c r="AC54" i="57" s="1"/>
  <c r="AP54" i="57" s="1"/>
  <c r="Z50" i="57"/>
  <c r="AB50" i="57" s="1"/>
  <c r="AO50" i="57" s="1"/>
  <c r="AA50" i="57"/>
  <c r="AC50" i="57" s="1"/>
  <c r="AP50" i="57" s="1"/>
  <c r="AA80" i="57"/>
  <c r="AC80" i="57" s="1"/>
  <c r="AP80" i="57" s="1"/>
  <c r="Z80" i="57"/>
  <c r="AB80" i="57" s="1"/>
  <c r="AO80" i="57" s="1"/>
  <c r="Z57" i="57"/>
  <c r="AB57" i="57" s="1"/>
  <c r="AO57" i="57" s="1"/>
  <c r="AA57" i="57"/>
  <c r="AC57" i="57" s="1"/>
  <c r="AP57" i="57" s="1"/>
  <c r="AA82" i="57"/>
  <c r="AC82" i="57" s="1"/>
  <c r="AP82" i="57" s="1"/>
  <c r="Z82" i="57"/>
  <c r="AB82" i="57" s="1"/>
  <c r="AO82" i="57" s="1"/>
  <c r="Z85" i="57"/>
  <c r="AB85" i="57" s="1"/>
  <c r="AO85" i="57" s="1"/>
  <c r="AA85" i="57"/>
  <c r="AC85" i="57" s="1"/>
  <c r="AP85" i="57" s="1"/>
  <c r="AA86" i="57"/>
  <c r="AC86" i="57" s="1"/>
  <c r="AP86" i="57" s="1"/>
  <c r="Z86" i="57"/>
  <c r="AB86" i="57" s="1"/>
  <c r="AO86" i="57" s="1"/>
  <c r="Z76" i="57"/>
  <c r="AB76" i="57" s="1"/>
  <c r="AO76" i="57" s="1"/>
  <c r="AA76" i="57"/>
  <c r="AC76" i="57" s="1"/>
  <c r="AP76" i="57" s="1"/>
  <c r="Z77" i="57"/>
  <c r="AB77" i="57" s="1"/>
  <c r="AO77" i="57" s="1"/>
  <c r="AA77" i="57"/>
  <c r="AC77" i="57" s="1"/>
  <c r="AP77" i="57" s="1"/>
  <c r="Z79" i="57"/>
  <c r="AB79" i="57" s="1"/>
  <c r="AO79" i="57" s="1"/>
  <c r="AA79" i="57"/>
  <c r="AC79" i="57" s="1"/>
  <c r="AP79" i="57" s="1"/>
  <c r="Z81" i="57"/>
  <c r="AB81" i="57" s="1"/>
  <c r="AO81" i="57" s="1"/>
  <c r="AA81" i="57"/>
  <c r="AC81" i="57" s="1"/>
  <c r="AP81" i="57" s="1"/>
  <c r="AA68" i="57"/>
  <c r="AC68" i="57" s="1"/>
  <c r="AP68" i="57" s="1"/>
  <c r="Z68" i="57"/>
  <c r="AB68" i="57" s="1"/>
  <c r="AO68" i="57" s="1"/>
  <c r="Z78" i="57"/>
  <c r="AB78" i="57" s="1"/>
  <c r="AO78" i="57" s="1"/>
  <c r="AA78" i="57"/>
  <c r="AC78" i="57" s="1"/>
  <c r="AP78" i="57" s="1"/>
  <c r="Z84" i="57"/>
  <c r="AB84" i="57" s="1"/>
  <c r="AO84" i="57" s="1"/>
  <c r="AA84" i="57"/>
  <c r="AC84" i="57" s="1"/>
  <c r="AP84" i="57" s="1"/>
  <c r="Z73" i="57"/>
  <c r="AB73" i="57" s="1"/>
  <c r="AO73" i="57" s="1"/>
  <c r="AA73" i="57"/>
  <c r="AC73" i="57" s="1"/>
  <c r="AP73" i="57" s="1"/>
  <c r="Z87" i="57"/>
  <c r="AB87" i="57" s="1"/>
  <c r="AO87" i="57" s="1"/>
  <c r="AA87" i="57"/>
  <c r="AC87" i="57" s="1"/>
  <c r="AP87" i="57" s="1"/>
  <c r="Z64" i="57"/>
  <c r="AB64" i="57" s="1"/>
  <c r="AO64" i="57" s="1"/>
  <c r="AA64" i="57"/>
  <c r="AC64" i="57" s="1"/>
  <c r="AP64" i="57" s="1"/>
  <c r="Z71" i="57"/>
  <c r="AB71" i="57" s="1"/>
  <c r="AO71" i="57" s="1"/>
  <c r="AA71" i="57"/>
  <c r="AC71" i="57" s="1"/>
  <c r="AP71" i="57" s="1"/>
  <c r="Z67" i="57"/>
  <c r="AB67" i="57" s="1"/>
  <c r="AO67" i="57" s="1"/>
  <c r="AA67" i="57"/>
  <c r="AC67" i="57" s="1"/>
  <c r="AP67" i="57" s="1"/>
  <c r="AA58" i="57"/>
  <c r="AC58" i="57" s="1"/>
  <c r="AP58" i="57" s="1"/>
  <c r="Z58" i="57"/>
  <c r="AB58" i="57" s="1"/>
  <c r="AO58" i="57" s="1"/>
  <c r="AA56" i="57"/>
  <c r="AC56" i="57" s="1"/>
  <c r="AP56" i="57" s="1"/>
  <c r="Z56" i="57"/>
  <c r="AB56" i="57" s="1"/>
  <c r="AO56" i="57" s="1"/>
  <c r="Z72" i="57"/>
  <c r="AB72" i="57" s="1"/>
  <c r="AO72" i="57" s="1"/>
  <c r="AA72" i="57"/>
  <c r="AC72" i="57" s="1"/>
  <c r="AP72" i="57" s="1"/>
  <c r="Z61" i="57"/>
  <c r="AB61" i="57" s="1"/>
  <c r="AO61" i="57" s="1"/>
  <c r="AA61" i="57"/>
  <c r="AC61" i="57" s="1"/>
  <c r="AP61" i="57" s="1"/>
  <c r="Z63" i="57"/>
  <c r="AB63" i="57" s="1"/>
  <c r="AO63" i="57" s="1"/>
  <c r="AA63" i="57"/>
  <c r="AC63" i="57" s="1"/>
  <c r="AP63" i="57" s="1"/>
  <c r="Z52" i="57"/>
  <c r="AB52" i="57" s="1"/>
  <c r="AO52" i="57" s="1"/>
  <c r="AA52" i="57"/>
  <c r="AC52" i="57" s="1"/>
  <c r="AP52" i="57" s="1"/>
  <c r="Z55" i="57"/>
  <c r="AB55" i="57" s="1"/>
  <c r="AO55" i="57" s="1"/>
  <c r="AA55" i="57"/>
  <c r="AC55" i="57" s="1"/>
  <c r="AP55" i="57" s="1"/>
  <c r="Z65" i="57"/>
  <c r="AB65" i="57" s="1"/>
  <c r="AO65" i="57" s="1"/>
  <c r="AA65" i="57"/>
  <c r="AC65" i="57" s="1"/>
  <c r="AP65" i="57" s="1"/>
  <c r="Z66" i="57"/>
  <c r="AB66" i="57" s="1"/>
  <c r="AO66" i="57" s="1"/>
  <c r="AA66" i="57"/>
  <c r="AC66" i="57" s="1"/>
  <c r="AP66" i="57" s="1"/>
  <c r="Z83" i="57"/>
  <c r="AB83" i="57" s="1"/>
  <c r="AO83" i="57" s="1"/>
  <c r="AA83" i="57"/>
  <c r="AC83" i="57" s="1"/>
  <c r="AP83" i="57" s="1"/>
  <c r="Z60" i="57"/>
  <c r="AB60" i="57" s="1"/>
  <c r="AO60" i="57" s="1"/>
  <c r="AA60" i="57"/>
  <c r="AC60" i="57" s="1"/>
  <c r="AP60" i="57" s="1"/>
  <c r="Z49" i="57"/>
  <c r="AB49" i="57" s="1"/>
  <c r="AO49" i="57" s="1"/>
  <c r="AA49" i="57"/>
  <c r="AC49" i="57" s="1"/>
  <c r="AP49" i="57" s="1"/>
  <c r="Z51" i="57"/>
  <c r="AB51" i="57" s="1"/>
  <c r="AO51" i="57" s="1"/>
  <c r="AA51" i="57"/>
  <c r="AC51" i="57" s="1"/>
  <c r="AP51" i="57" s="1"/>
  <c r="AJ6" i="57"/>
  <c r="AN34" i="57"/>
  <c r="AN37" i="57"/>
  <c r="S31" i="67"/>
  <c r="AN35" i="57"/>
  <c r="AJ5" i="56"/>
  <c r="AN5" i="56"/>
  <c r="T29" i="67"/>
  <c r="M29" i="2" s="1"/>
  <c r="A16" i="56"/>
  <c r="F29" i="67" s="1"/>
  <c r="AN10" i="55"/>
  <c r="S28" i="67"/>
  <c r="AJ8" i="55"/>
  <c r="AN10" i="54"/>
  <c r="A16" i="54"/>
  <c r="F27" i="67" s="1"/>
  <c r="AN6" i="73"/>
  <c r="AN5" i="73"/>
  <c r="A16" i="73"/>
  <c r="F26" i="67" s="1"/>
  <c r="S26" i="67"/>
  <c r="AN21" i="53"/>
  <c r="S24" i="67"/>
  <c r="AN6" i="53"/>
  <c r="AN14" i="53"/>
  <c r="A16" i="53"/>
  <c r="F24" i="67" s="1"/>
  <c r="AN26" i="53"/>
  <c r="S19" i="67"/>
  <c r="AL9" i="51"/>
  <c r="AL12" i="51"/>
  <c r="AL6" i="52"/>
  <c r="A16" i="51"/>
  <c r="F19" i="67" s="1"/>
  <c r="A16" i="47"/>
  <c r="F14" i="67" s="1"/>
  <c r="X29" i="46"/>
  <c r="AA29" i="46" s="1"/>
  <c r="AC29" i="46" s="1"/>
  <c r="AN52" i="46"/>
  <c r="AJ42" i="46"/>
  <c r="A16" i="46"/>
  <c r="F13" i="67" s="1"/>
  <c r="AN43" i="46"/>
  <c r="AJ30" i="46"/>
  <c r="AN70" i="46"/>
  <c r="AN57" i="46"/>
  <c r="A16" i="45"/>
  <c r="S12" i="67"/>
  <c r="A16" i="44"/>
  <c r="F12" i="67" s="1"/>
  <c r="AN12" i="44"/>
  <c r="AN8" i="40"/>
  <c r="AN14" i="40"/>
  <c r="AN10" i="40"/>
  <c r="AP12" i="43"/>
  <c r="AL5" i="43"/>
  <c r="AP11" i="43"/>
  <c r="AA5" i="43"/>
  <c r="AC5" i="43" s="1"/>
  <c r="AP5" i="43" s="1"/>
  <c r="H21" i="67"/>
  <c r="H22" i="67" s="1"/>
  <c r="K22" i="2" s="1"/>
  <c r="AP18" i="43"/>
  <c r="Z11" i="43"/>
  <c r="AB11" i="43" s="1"/>
  <c r="AO11" i="43" s="1"/>
  <c r="AN16" i="43"/>
  <c r="AO5" i="43"/>
  <c r="AJ14" i="43"/>
  <c r="AN15" i="43"/>
  <c r="AJ13" i="43"/>
  <c r="A16" i="43"/>
  <c r="F11" i="67" s="1"/>
  <c r="Z6" i="43"/>
  <c r="AB6" i="43" s="1"/>
  <c r="AO6" i="43" s="1"/>
  <c r="AA6" i="43"/>
  <c r="AC6" i="43" s="1"/>
  <c r="AP6" i="43" s="1"/>
  <c r="A16" i="40"/>
  <c r="F9" i="67" s="1"/>
  <c r="X12" i="40"/>
  <c r="AA12" i="40" s="1"/>
  <c r="AC12" i="40" s="1"/>
  <c r="AP12" i="40" s="1"/>
  <c r="A16" i="39"/>
  <c r="F8" i="67" s="1"/>
  <c r="S8" i="67"/>
  <c r="AN27" i="66"/>
  <c r="AJ46" i="66"/>
  <c r="AN25" i="66"/>
  <c r="AJ48" i="66"/>
  <c r="AN46" i="66"/>
  <c r="AN62" i="66"/>
  <c r="AJ53" i="66"/>
  <c r="AN104" i="66"/>
  <c r="AJ50" i="66"/>
  <c r="AL121" i="66"/>
  <c r="AL63" i="66"/>
  <c r="AN34" i="66"/>
  <c r="AL85" i="66"/>
  <c r="AN45" i="66"/>
  <c r="AJ44" i="66"/>
  <c r="AL122" i="66"/>
  <c r="AJ110" i="66"/>
  <c r="AN36" i="66"/>
  <c r="AL52" i="66"/>
  <c r="AJ15" i="66"/>
  <c r="AJ88" i="66"/>
  <c r="AL76" i="66"/>
  <c r="AN94" i="66"/>
  <c r="AN12" i="66"/>
  <c r="AN111" i="66"/>
  <c r="AN40" i="66"/>
  <c r="AN91" i="66"/>
  <c r="AN37" i="66"/>
  <c r="AL49" i="66"/>
  <c r="AJ107" i="66"/>
  <c r="AN54" i="66"/>
  <c r="AJ7" i="66"/>
  <c r="AN123" i="66"/>
  <c r="AN63" i="66"/>
  <c r="AN31" i="66"/>
  <c r="AN110" i="66"/>
  <c r="AN89" i="66"/>
  <c r="AL115" i="66"/>
  <c r="AN59" i="66"/>
  <c r="AN53" i="66"/>
  <c r="AN79" i="66"/>
  <c r="AN99" i="66"/>
  <c r="AJ129" i="66"/>
  <c r="AN77" i="66"/>
  <c r="AJ57" i="66"/>
  <c r="AN65" i="66"/>
  <c r="AJ131" i="66"/>
  <c r="AN73" i="66"/>
  <c r="AN19" i="66"/>
  <c r="AN41" i="65"/>
  <c r="AL81" i="65"/>
  <c r="AJ129" i="65"/>
  <c r="AN21" i="65"/>
  <c r="AJ10" i="65"/>
  <c r="AL132" i="65"/>
  <c r="AN32" i="65"/>
  <c r="AN165" i="65"/>
  <c r="AN87" i="65"/>
  <c r="AJ146" i="65"/>
  <c r="AN179" i="65"/>
  <c r="AN20" i="65"/>
  <c r="AJ134" i="65"/>
  <c r="AN95" i="65"/>
  <c r="AN39" i="65"/>
  <c r="AJ144" i="65"/>
  <c r="AJ126" i="65"/>
  <c r="AJ157" i="65"/>
  <c r="AJ160" i="65"/>
  <c r="AN141" i="65"/>
  <c r="AL147" i="65"/>
  <c r="AJ161" i="65"/>
  <c r="AJ155" i="65"/>
  <c r="X9" i="65"/>
  <c r="Z9" i="65" s="1"/>
  <c r="AB9" i="65" s="1"/>
  <c r="AO9" i="65" s="1"/>
  <c r="X8" i="65"/>
  <c r="Z8" i="65" s="1"/>
  <c r="AB8" i="65" s="1"/>
  <c r="AO8" i="65" s="1"/>
  <c r="AN113" i="65"/>
  <c r="AL31" i="65"/>
  <c r="AJ91" i="65"/>
  <c r="AL124" i="65"/>
  <c r="AJ14" i="65"/>
  <c r="AN159" i="65"/>
  <c r="AN82" i="65"/>
  <c r="AJ127" i="65"/>
  <c r="AJ125" i="65"/>
  <c r="AL149" i="65"/>
  <c r="AJ156" i="65"/>
  <c r="AL191" i="65"/>
  <c r="AL18" i="65"/>
  <c r="AN132" i="65"/>
  <c r="AN107" i="65"/>
  <c r="AN161" i="65"/>
  <c r="AN163" i="65"/>
  <c r="X34" i="65"/>
  <c r="Z34" i="65" s="1"/>
  <c r="AB34" i="65" s="1"/>
  <c r="AO34" i="65" s="1"/>
  <c r="AN92" i="65"/>
  <c r="AN157" i="65"/>
  <c r="AN173" i="65"/>
  <c r="AN151" i="65"/>
  <c r="AN34" i="65"/>
  <c r="AN175" i="65"/>
  <c r="AN160" i="65"/>
  <c r="AN164" i="65"/>
  <c r="AL121" i="65"/>
  <c r="AN86" i="65"/>
  <c r="AN156" i="65"/>
  <c r="AN170" i="65"/>
  <c r="AN168" i="65"/>
  <c r="AN105" i="65"/>
  <c r="AJ103" i="65"/>
  <c r="AJ120" i="65"/>
  <c r="AL116" i="65"/>
  <c r="AL108" i="65"/>
  <c r="AL67" i="65"/>
  <c r="AL117" i="65"/>
  <c r="AN138" i="65"/>
  <c r="AL145" i="65"/>
  <c r="AN152" i="65"/>
  <c r="AN134" i="65"/>
  <c r="AN129" i="65"/>
  <c r="AN9" i="65"/>
  <c r="AN123" i="65"/>
  <c r="AN36" i="65"/>
  <c r="AJ102" i="65"/>
  <c r="AN155" i="65"/>
  <c r="AN111" i="65"/>
  <c r="AJ171" i="65"/>
  <c r="AN136" i="65"/>
  <c r="AN182" i="65"/>
  <c r="AN148" i="65"/>
  <c r="AJ187" i="65"/>
  <c r="AJ107" i="65"/>
  <c r="AL113" i="65"/>
  <c r="AN189" i="65"/>
  <c r="AN127" i="65"/>
  <c r="AL56" i="65"/>
  <c r="AL26" i="65"/>
  <c r="AL97" i="65"/>
  <c r="AN12" i="65"/>
  <c r="AN117" i="65"/>
  <c r="AL77" i="65"/>
  <c r="AL112" i="65"/>
  <c r="AN43" i="65"/>
  <c r="AJ6" i="65"/>
  <c r="H22" i="68"/>
  <c r="H23" i="68" s="1"/>
  <c r="C24" i="2" s="1"/>
  <c r="AN193" i="65"/>
  <c r="C23" i="2"/>
  <c r="AN180" i="65"/>
  <c r="AN47" i="65"/>
  <c r="AJ54" i="65"/>
  <c r="AN11" i="65"/>
  <c r="AN190" i="65"/>
  <c r="AN119" i="65"/>
  <c r="AN145" i="65"/>
  <c r="AJ137" i="65"/>
  <c r="AN96" i="66"/>
  <c r="AN28" i="66"/>
  <c r="AJ68" i="66"/>
  <c r="AN51" i="66"/>
  <c r="AN47" i="66"/>
  <c r="AN81" i="66"/>
  <c r="AN74" i="66"/>
  <c r="AL113" i="66"/>
  <c r="S6" i="67"/>
  <c r="AL126" i="66"/>
  <c r="AN109" i="66"/>
  <c r="A16" i="66"/>
  <c r="F6" i="67" s="1"/>
  <c r="AN102" i="66"/>
  <c r="AN95" i="66"/>
  <c r="AL112" i="66"/>
  <c r="AN42" i="66"/>
  <c r="AN72" i="66"/>
  <c r="AN131" i="66"/>
  <c r="AN125" i="66"/>
  <c r="AN71" i="66"/>
  <c r="AN117" i="66"/>
  <c r="P69" i="67"/>
  <c r="A16" i="71"/>
  <c r="F25" i="67" s="1"/>
  <c r="AN7" i="34"/>
  <c r="T45" i="68"/>
  <c r="E45" i="2" s="1"/>
  <c r="AA19" i="77"/>
  <c r="AC19" i="77" s="1"/>
  <c r="AP19" i="77" s="1"/>
  <c r="Z19" i="77"/>
  <c r="AB19" i="77" s="1"/>
  <c r="AO19" i="77" s="1"/>
  <c r="Z46" i="77"/>
  <c r="AB46" i="77" s="1"/>
  <c r="AO46" i="77" s="1"/>
  <c r="AA46" i="77"/>
  <c r="AC46" i="77" s="1"/>
  <c r="AP46" i="77" s="1"/>
  <c r="AA28" i="77"/>
  <c r="AC28" i="77" s="1"/>
  <c r="AP28" i="77" s="1"/>
  <c r="Z28" i="77"/>
  <c r="AB28" i="77" s="1"/>
  <c r="AO28" i="77" s="1"/>
  <c r="Z52" i="77"/>
  <c r="AB52" i="77" s="1"/>
  <c r="AO52" i="77" s="1"/>
  <c r="AA52" i="77"/>
  <c r="AC52" i="77" s="1"/>
  <c r="AP52" i="77" s="1"/>
  <c r="AA20" i="77"/>
  <c r="AC20" i="77" s="1"/>
  <c r="AP20" i="77" s="1"/>
  <c r="Z20" i="77"/>
  <c r="AB20" i="77" s="1"/>
  <c r="AO20" i="77" s="1"/>
  <c r="Z42" i="77"/>
  <c r="AB42" i="77" s="1"/>
  <c r="AO42" i="77" s="1"/>
  <c r="AA42" i="77"/>
  <c r="AC42" i="77" s="1"/>
  <c r="AP42" i="77" s="1"/>
  <c r="Z6" i="62"/>
  <c r="AB6" i="62" s="1"/>
  <c r="AO6" i="62" s="1"/>
  <c r="Z41" i="77"/>
  <c r="AB41" i="77" s="1"/>
  <c r="AO41" i="77" s="1"/>
  <c r="AA41" i="77"/>
  <c r="AC41" i="77" s="1"/>
  <c r="AP41" i="77" s="1"/>
  <c r="AA22" i="77"/>
  <c r="AC22" i="77" s="1"/>
  <c r="AP22" i="77" s="1"/>
  <c r="Z22" i="77"/>
  <c r="AB22" i="77" s="1"/>
  <c r="AO22" i="77" s="1"/>
  <c r="Z40" i="77"/>
  <c r="AB40" i="77" s="1"/>
  <c r="AO40" i="77" s="1"/>
  <c r="AA40" i="77"/>
  <c r="AC40" i="77" s="1"/>
  <c r="AP40" i="77" s="1"/>
  <c r="Z51" i="77"/>
  <c r="AB51" i="77" s="1"/>
  <c r="AO51" i="77" s="1"/>
  <c r="AA51" i="77"/>
  <c r="AC51" i="77" s="1"/>
  <c r="AP51" i="77" s="1"/>
  <c r="Z39" i="77"/>
  <c r="AB39" i="77" s="1"/>
  <c r="AO39" i="77" s="1"/>
  <c r="AA39" i="77"/>
  <c r="AC39" i="77" s="1"/>
  <c r="AP39" i="77" s="1"/>
  <c r="AA27" i="77"/>
  <c r="AC27" i="77" s="1"/>
  <c r="AP27" i="77" s="1"/>
  <c r="Z27" i="77"/>
  <c r="AB27" i="77" s="1"/>
  <c r="AO27" i="77" s="1"/>
  <c r="Z43" i="77"/>
  <c r="AB43" i="77" s="1"/>
  <c r="AO43" i="77" s="1"/>
  <c r="AA43" i="77"/>
  <c r="AC43" i="77" s="1"/>
  <c r="AP43" i="77" s="1"/>
  <c r="Z15" i="77"/>
  <c r="AB15" i="77" s="1"/>
  <c r="AO15" i="77" s="1"/>
  <c r="AA15" i="77"/>
  <c r="AC15" i="77" s="1"/>
  <c r="AP15" i="77" s="1"/>
  <c r="AA33" i="77"/>
  <c r="AC33" i="77" s="1"/>
  <c r="AP33" i="77" s="1"/>
  <c r="Z33" i="77"/>
  <c r="AB33" i="77" s="1"/>
  <c r="AO33" i="77" s="1"/>
  <c r="Z25" i="77"/>
  <c r="AB25" i="77" s="1"/>
  <c r="AO25" i="77" s="1"/>
  <c r="AA25" i="77"/>
  <c r="AC25" i="77" s="1"/>
  <c r="AP25" i="77" s="1"/>
  <c r="Z12" i="77"/>
  <c r="AB12" i="77" s="1"/>
  <c r="AO12" i="77" s="1"/>
  <c r="AA12" i="77"/>
  <c r="AC12" i="77" s="1"/>
  <c r="AP12" i="77" s="1"/>
  <c r="AA31" i="77"/>
  <c r="AC31" i="77" s="1"/>
  <c r="AP31" i="77" s="1"/>
  <c r="Z31" i="77"/>
  <c r="AB31" i="77" s="1"/>
  <c r="AO31" i="77" s="1"/>
  <c r="AA29" i="77"/>
  <c r="AC29" i="77" s="1"/>
  <c r="AP29" i="77" s="1"/>
  <c r="Z29" i="77"/>
  <c r="AB29" i="77" s="1"/>
  <c r="AO29" i="77" s="1"/>
  <c r="AA45" i="77"/>
  <c r="AC45" i="77" s="1"/>
  <c r="AP45" i="77" s="1"/>
  <c r="Z45" i="77"/>
  <c r="AB45" i="77" s="1"/>
  <c r="AO45" i="77" s="1"/>
  <c r="AA48" i="77"/>
  <c r="AC48" i="77" s="1"/>
  <c r="AP48" i="77" s="1"/>
  <c r="Z48" i="77"/>
  <c r="AB48" i="77" s="1"/>
  <c r="AO48" i="77" s="1"/>
  <c r="Z10" i="77"/>
  <c r="AB10" i="77" s="1"/>
  <c r="AO10" i="77" s="1"/>
  <c r="AA10" i="77"/>
  <c r="AC10" i="77" s="1"/>
  <c r="AP10" i="77" s="1"/>
  <c r="Z50" i="77"/>
  <c r="AB50" i="77" s="1"/>
  <c r="AO50" i="77" s="1"/>
  <c r="AA50" i="77"/>
  <c r="AC50" i="77" s="1"/>
  <c r="AP50" i="77" s="1"/>
  <c r="AA17" i="77"/>
  <c r="AC17" i="77" s="1"/>
  <c r="AP17" i="77" s="1"/>
  <c r="Z17" i="77"/>
  <c r="AB17" i="77" s="1"/>
  <c r="AO17" i="77" s="1"/>
  <c r="AA18" i="77"/>
  <c r="AC18" i="77" s="1"/>
  <c r="AP18" i="77" s="1"/>
  <c r="Z18" i="77"/>
  <c r="AB18" i="77" s="1"/>
  <c r="AO18" i="77" s="1"/>
  <c r="AA7" i="77"/>
  <c r="AC7" i="77" s="1"/>
  <c r="AP7" i="77" s="1"/>
  <c r="Z7" i="77"/>
  <c r="AB7" i="77" s="1"/>
  <c r="AO7" i="77" s="1"/>
  <c r="AA8" i="77"/>
  <c r="AC8" i="77" s="1"/>
  <c r="AP8" i="77" s="1"/>
  <c r="Z8" i="77"/>
  <c r="AB8" i="77" s="1"/>
  <c r="AO8" i="77" s="1"/>
  <c r="AA23" i="77"/>
  <c r="AC23" i="77" s="1"/>
  <c r="AP23" i="77" s="1"/>
  <c r="Z23" i="77"/>
  <c r="AB23" i="77" s="1"/>
  <c r="AO23" i="77" s="1"/>
  <c r="Z37" i="77"/>
  <c r="AB37" i="77" s="1"/>
  <c r="AO37" i="77" s="1"/>
  <c r="AA37" i="77"/>
  <c r="AC37" i="77" s="1"/>
  <c r="AP37" i="77" s="1"/>
  <c r="D17" i="2"/>
  <c r="Q16" i="68"/>
  <c r="U16" i="68" s="1"/>
  <c r="F17" i="2" s="1"/>
  <c r="AA14" i="77"/>
  <c r="AC14" i="77" s="1"/>
  <c r="AP14" i="77" s="1"/>
  <c r="Z14" i="77"/>
  <c r="AB14" i="77" s="1"/>
  <c r="AO14" i="77" s="1"/>
  <c r="Z13" i="77"/>
  <c r="AB13" i="77" s="1"/>
  <c r="AO13" i="77" s="1"/>
  <c r="AA13" i="77"/>
  <c r="AC13" i="77" s="1"/>
  <c r="AP13" i="77" s="1"/>
  <c r="AA24" i="77"/>
  <c r="AC24" i="77" s="1"/>
  <c r="AP24" i="77" s="1"/>
  <c r="Z24" i="77"/>
  <c r="AB24" i="77" s="1"/>
  <c r="AO24" i="77" s="1"/>
  <c r="Z49" i="77"/>
  <c r="AB49" i="77" s="1"/>
  <c r="AO49" i="77" s="1"/>
  <c r="AA49" i="77"/>
  <c r="AC49" i="77" s="1"/>
  <c r="AP49" i="77" s="1"/>
  <c r="X21" i="23"/>
  <c r="AA21" i="23" s="1"/>
  <c r="AC21" i="23" s="1"/>
  <c r="AA21" i="77"/>
  <c r="AC21" i="77" s="1"/>
  <c r="AP21" i="77" s="1"/>
  <c r="Z21" i="77"/>
  <c r="AB21" i="77" s="1"/>
  <c r="AO21" i="77" s="1"/>
  <c r="AA26" i="77"/>
  <c r="AC26" i="77" s="1"/>
  <c r="AP26" i="77" s="1"/>
  <c r="Z26" i="77"/>
  <c r="AB26" i="77" s="1"/>
  <c r="AO26" i="77" s="1"/>
  <c r="AA9" i="77"/>
  <c r="AC9" i="77" s="1"/>
  <c r="AP9" i="77" s="1"/>
  <c r="Z9" i="77"/>
  <c r="AB9" i="77" s="1"/>
  <c r="AO9" i="77" s="1"/>
  <c r="Z30" i="77"/>
  <c r="AB30" i="77" s="1"/>
  <c r="AO30" i="77" s="1"/>
  <c r="AA30" i="77"/>
  <c r="AC30" i="77" s="1"/>
  <c r="AP30" i="77" s="1"/>
  <c r="AA34" i="77"/>
  <c r="AC34" i="77" s="1"/>
  <c r="AP34" i="77" s="1"/>
  <c r="Z34" i="77"/>
  <c r="AB34" i="77" s="1"/>
  <c r="AO34" i="77" s="1"/>
  <c r="Z36" i="77"/>
  <c r="AB36" i="77" s="1"/>
  <c r="AO36" i="77" s="1"/>
  <c r="AA36" i="77"/>
  <c r="AC36" i="77" s="1"/>
  <c r="AP36" i="77" s="1"/>
  <c r="AA38" i="77"/>
  <c r="AC38" i="77" s="1"/>
  <c r="AP38" i="77" s="1"/>
  <c r="Z38" i="77"/>
  <c r="AB38" i="77" s="1"/>
  <c r="AO38" i="77" s="1"/>
  <c r="AA44" i="77"/>
  <c r="AC44" i="77" s="1"/>
  <c r="AP44" i="77" s="1"/>
  <c r="Z44" i="77"/>
  <c r="AB44" i="77" s="1"/>
  <c r="AO44" i="77" s="1"/>
  <c r="AA32" i="77"/>
  <c r="AC32" i="77" s="1"/>
  <c r="AP32" i="77" s="1"/>
  <c r="Z32" i="77"/>
  <c r="AB32" i="77" s="1"/>
  <c r="AO32" i="77" s="1"/>
  <c r="Z35" i="77"/>
  <c r="AB35" i="77" s="1"/>
  <c r="AO35" i="77" s="1"/>
  <c r="AA35" i="77"/>
  <c r="AC35" i="77" s="1"/>
  <c r="AP35" i="77" s="1"/>
  <c r="Z16" i="77"/>
  <c r="AB16" i="77" s="1"/>
  <c r="AO16" i="77" s="1"/>
  <c r="AA16" i="77"/>
  <c r="AC16" i="77" s="1"/>
  <c r="AP16" i="77" s="1"/>
  <c r="AA11" i="77"/>
  <c r="AC11" i="77" s="1"/>
  <c r="AP11" i="77" s="1"/>
  <c r="Z11" i="77"/>
  <c r="AB11" i="77" s="1"/>
  <c r="AO11" i="77" s="1"/>
  <c r="Z47" i="77"/>
  <c r="AB47" i="77" s="1"/>
  <c r="AO47" i="77" s="1"/>
  <c r="AA47" i="77"/>
  <c r="AC47" i="77" s="1"/>
  <c r="AP47" i="77" s="1"/>
  <c r="A16" i="38"/>
  <c r="F49" i="68" s="1"/>
  <c r="X6" i="37"/>
  <c r="AA6" i="37" s="1"/>
  <c r="AC6" i="37" s="1"/>
  <c r="AP6" i="37" s="1"/>
  <c r="A16" i="37"/>
  <c r="AN16" i="24"/>
  <c r="AN15" i="51"/>
  <c r="AN51" i="32"/>
  <c r="AN41" i="66"/>
  <c r="AN23" i="66"/>
  <c r="AN14" i="3"/>
  <c r="AN26" i="28"/>
  <c r="AP13" i="43"/>
  <c r="AN41" i="46"/>
  <c r="AN31" i="46"/>
  <c r="T14" i="67"/>
  <c r="M14" i="2" s="1"/>
  <c r="AN13" i="12"/>
  <c r="AN12" i="20"/>
  <c r="AN12" i="23"/>
  <c r="AN26" i="32"/>
  <c r="AN20" i="32"/>
  <c r="AN62" i="65"/>
  <c r="AN13" i="5"/>
  <c r="AN171" i="15"/>
  <c r="AN51" i="29"/>
  <c r="AN32" i="32"/>
  <c r="AN130" i="65"/>
  <c r="AN22" i="28"/>
  <c r="AN40" i="46"/>
  <c r="AN31" i="69"/>
  <c r="AN29" i="69"/>
  <c r="T34" i="68"/>
  <c r="E34" i="2" s="1"/>
  <c r="AN6" i="26"/>
  <c r="AN9" i="39"/>
  <c r="AN7" i="13"/>
  <c r="AN9" i="27"/>
  <c r="AN80" i="32"/>
  <c r="AN55" i="32"/>
  <c r="AN57" i="32"/>
  <c r="AN28" i="53"/>
  <c r="AN194" i="65"/>
  <c r="AN30" i="5"/>
  <c r="AN114" i="15"/>
  <c r="AN183" i="65"/>
  <c r="AN125" i="65"/>
  <c r="AN11" i="26"/>
  <c r="AN11" i="31"/>
  <c r="AN57" i="22"/>
  <c r="AN131" i="65"/>
  <c r="AN22" i="46"/>
  <c r="AN10" i="12"/>
  <c r="N72" i="68"/>
  <c r="Q72" i="68" s="1"/>
  <c r="Z12" i="76"/>
  <c r="AB12" i="76" s="1"/>
  <c r="AO12" i="76" s="1"/>
  <c r="AA12" i="76"/>
  <c r="AC12" i="76" s="1"/>
  <c r="AP12" i="76" s="1"/>
  <c r="AA58" i="76"/>
  <c r="AC58" i="76" s="1"/>
  <c r="AP58" i="76" s="1"/>
  <c r="Z58" i="76"/>
  <c r="AB58" i="76" s="1"/>
  <c r="AO58" i="76" s="1"/>
  <c r="X8" i="33"/>
  <c r="AA8" i="33" s="1"/>
  <c r="AC8" i="33" s="1"/>
  <c r="AP8" i="33" s="1"/>
  <c r="X25" i="13"/>
  <c r="AA25" i="13" s="1"/>
  <c r="AC25" i="13" s="1"/>
  <c r="AP25" i="13" s="1"/>
  <c r="AA44" i="76"/>
  <c r="AC44" i="76" s="1"/>
  <c r="AP44" i="76" s="1"/>
  <c r="Z44" i="76"/>
  <c r="AB44" i="76" s="1"/>
  <c r="AO44" i="76" s="1"/>
  <c r="Z30" i="76"/>
  <c r="AB30" i="76" s="1"/>
  <c r="AO30" i="76" s="1"/>
  <c r="AA30" i="76"/>
  <c r="AC30" i="76" s="1"/>
  <c r="AP30" i="76" s="1"/>
  <c r="AA33" i="76"/>
  <c r="AC33" i="76" s="1"/>
  <c r="AP33" i="76" s="1"/>
  <c r="Z33" i="76"/>
  <c r="AB33" i="76" s="1"/>
  <c r="AO33" i="76" s="1"/>
  <c r="AA15" i="76"/>
  <c r="AC15" i="76" s="1"/>
  <c r="AP15" i="76" s="1"/>
  <c r="Z15" i="76"/>
  <c r="AB15" i="76" s="1"/>
  <c r="AO15" i="76" s="1"/>
  <c r="AA90" i="76"/>
  <c r="AC90" i="76" s="1"/>
  <c r="AP90" i="76" s="1"/>
  <c r="Z90" i="76"/>
  <c r="AB90" i="76" s="1"/>
  <c r="AO90" i="76" s="1"/>
  <c r="Z61" i="76"/>
  <c r="AB61" i="76" s="1"/>
  <c r="AO61" i="76" s="1"/>
  <c r="AA61" i="76"/>
  <c r="AC61" i="76" s="1"/>
  <c r="AP61" i="76" s="1"/>
  <c r="AA46" i="76"/>
  <c r="AC46" i="76" s="1"/>
  <c r="AP46" i="76" s="1"/>
  <c r="Z46" i="76"/>
  <c r="AB46" i="76" s="1"/>
  <c r="AO46" i="76" s="1"/>
  <c r="X28" i="13"/>
  <c r="Z28" i="13" s="1"/>
  <c r="AB28" i="13" s="1"/>
  <c r="AO28" i="13" s="1"/>
  <c r="X26" i="13"/>
  <c r="AA26" i="13" s="1"/>
  <c r="AC26" i="13" s="1"/>
  <c r="AP26" i="13" s="1"/>
  <c r="AA28" i="76"/>
  <c r="AC28" i="76" s="1"/>
  <c r="AP28" i="76" s="1"/>
  <c r="Z28" i="76"/>
  <c r="AB28" i="76" s="1"/>
  <c r="AO28" i="76" s="1"/>
  <c r="AA85" i="76"/>
  <c r="AC85" i="76" s="1"/>
  <c r="AP85" i="76" s="1"/>
  <c r="Z85" i="76"/>
  <c r="AB85" i="76" s="1"/>
  <c r="AO85" i="76" s="1"/>
  <c r="AA60" i="76"/>
  <c r="AC60" i="76" s="1"/>
  <c r="AP60" i="76" s="1"/>
  <c r="Z60" i="76"/>
  <c r="AB60" i="76" s="1"/>
  <c r="AO60" i="76" s="1"/>
  <c r="AA18" i="76"/>
  <c r="AC18" i="76" s="1"/>
  <c r="AP18" i="76" s="1"/>
  <c r="Z18" i="76"/>
  <c r="AB18" i="76" s="1"/>
  <c r="AO18" i="76" s="1"/>
  <c r="AA14" i="76"/>
  <c r="AC14" i="76" s="1"/>
  <c r="AP14" i="76" s="1"/>
  <c r="Z14" i="76"/>
  <c r="AB14" i="76" s="1"/>
  <c r="AO14" i="76" s="1"/>
  <c r="AA81" i="76"/>
  <c r="AC81" i="76" s="1"/>
  <c r="AP81" i="76" s="1"/>
  <c r="Z81" i="76"/>
  <c r="AB81" i="76" s="1"/>
  <c r="AO81" i="76" s="1"/>
  <c r="Z59" i="76"/>
  <c r="AB59" i="76" s="1"/>
  <c r="AO59" i="76" s="1"/>
  <c r="AA59" i="76"/>
  <c r="AC59" i="76" s="1"/>
  <c r="AP59" i="76" s="1"/>
  <c r="AA73" i="76"/>
  <c r="AC73" i="76" s="1"/>
  <c r="AP73" i="76" s="1"/>
  <c r="Z73" i="76"/>
  <c r="AB73" i="76" s="1"/>
  <c r="AO73" i="76" s="1"/>
  <c r="Z38" i="76"/>
  <c r="AB38" i="76" s="1"/>
  <c r="AO38" i="76" s="1"/>
  <c r="AA38" i="76"/>
  <c r="AC38" i="76" s="1"/>
  <c r="AP38" i="76" s="1"/>
  <c r="X30" i="13"/>
  <c r="AA30" i="13" s="1"/>
  <c r="AC30" i="13" s="1"/>
  <c r="AP30" i="13" s="1"/>
  <c r="X29" i="65"/>
  <c r="Z29" i="65" s="1"/>
  <c r="AB29" i="65" s="1"/>
  <c r="AO29" i="65" s="1"/>
  <c r="AA37" i="76"/>
  <c r="AC37" i="76" s="1"/>
  <c r="AP37" i="76" s="1"/>
  <c r="Z37" i="76"/>
  <c r="AB37" i="76" s="1"/>
  <c r="AO37" i="76" s="1"/>
  <c r="Z88" i="76"/>
  <c r="AB88" i="76" s="1"/>
  <c r="AO88" i="76" s="1"/>
  <c r="AA88" i="76"/>
  <c r="AC88" i="76" s="1"/>
  <c r="AP88" i="76" s="1"/>
  <c r="AA86" i="76"/>
  <c r="AC86" i="76" s="1"/>
  <c r="AP86" i="76" s="1"/>
  <c r="Z86" i="76"/>
  <c r="AB86" i="76" s="1"/>
  <c r="AO86" i="76" s="1"/>
  <c r="AA53" i="76"/>
  <c r="AC53" i="76" s="1"/>
  <c r="AP53" i="76" s="1"/>
  <c r="Z53" i="76"/>
  <c r="AB53" i="76" s="1"/>
  <c r="AO53" i="76" s="1"/>
  <c r="AA22" i="76"/>
  <c r="AC22" i="76" s="1"/>
  <c r="AP22" i="76" s="1"/>
  <c r="Z22" i="76"/>
  <c r="AB22" i="76" s="1"/>
  <c r="AO22" i="76" s="1"/>
  <c r="AA80" i="76"/>
  <c r="AC80" i="76" s="1"/>
  <c r="AP80" i="76" s="1"/>
  <c r="Z80" i="76"/>
  <c r="AB80" i="76" s="1"/>
  <c r="AO80" i="76" s="1"/>
  <c r="AA35" i="76"/>
  <c r="AC35" i="76" s="1"/>
  <c r="AP35" i="76" s="1"/>
  <c r="Z35" i="76"/>
  <c r="AB35" i="76" s="1"/>
  <c r="AO35" i="76" s="1"/>
  <c r="Z13" i="76"/>
  <c r="AB13" i="76" s="1"/>
  <c r="AO13" i="76" s="1"/>
  <c r="AA13" i="76"/>
  <c r="AC13" i="76" s="1"/>
  <c r="AP13" i="76" s="1"/>
  <c r="X24" i="65"/>
  <c r="Z24" i="65" s="1"/>
  <c r="AB24" i="65" s="1"/>
  <c r="AO24" i="65" s="1"/>
  <c r="AA57" i="76"/>
  <c r="AC57" i="76" s="1"/>
  <c r="AP57" i="76" s="1"/>
  <c r="Z57" i="76"/>
  <c r="AB57" i="76" s="1"/>
  <c r="AO57" i="76" s="1"/>
  <c r="Z84" i="76"/>
  <c r="AB84" i="76" s="1"/>
  <c r="AO84" i="76" s="1"/>
  <c r="AA84" i="76"/>
  <c r="AC84" i="76" s="1"/>
  <c r="AP84" i="76" s="1"/>
  <c r="Z74" i="76"/>
  <c r="AB74" i="76" s="1"/>
  <c r="AO74" i="76" s="1"/>
  <c r="AA74" i="76"/>
  <c r="AC74" i="76" s="1"/>
  <c r="AP74" i="76" s="1"/>
  <c r="Z40" i="76"/>
  <c r="AB40" i="76" s="1"/>
  <c r="AO40" i="76" s="1"/>
  <c r="AA40" i="76"/>
  <c r="AC40" i="76" s="1"/>
  <c r="AP40" i="76" s="1"/>
  <c r="Z34" i="76"/>
  <c r="AB34" i="76" s="1"/>
  <c r="AO34" i="76" s="1"/>
  <c r="AA34" i="76"/>
  <c r="AC34" i="76" s="1"/>
  <c r="AP34" i="76" s="1"/>
  <c r="Z42" i="76"/>
  <c r="AB42" i="76" s="1"/>
  <c r="AO42" i="76" s="1"/>
  <c r="AA42" i="76"/>
  <c r="AC42" i="76" s="1"/>
  <c r="AP42" i="76" s="1"/>
  <c r="Z5" i="76"/>
  <c r="AB5" i="76" s="1"/>
  <c r="AA5" i="76"/>
  <c r="AC5" i="76" s="1"/>
  <c r="Z50" i="76"/>
  <c r="AB50" i="76" s="1"/>
  <c r="AO50" i="76" s="1"/>
  <c r="AA50" i="76"/>
  <c r="AC50" i="76" s="1"/>
  <c r="AP50" i="76" s="1"/>
  <c r="X31" i="13"/>
  <c r="AA31" i="13" s="1"/>
  <c r="AC31" i="13" s="1"/>
  <c r="AP31" i="13" s="1"/>
  <c r="Z6" i="76"/>
  <c r="AB6" i="76" s="1"/>
  <c r="AO6" i="76" s="1"/>
  <c r="AA6" i="76"/>
  <c r="AC6" i="76" s="1"/>
  <c r="AP6" i="76" s="1"/>
  <c r="AA41" i="76"/>
  <c r="AC41" i="76" s="1"/>
  <c r="AP41" i="76" s="1"/>
  <c r="Z41" i="76"/>
  <c r="AB41" i="76" s="1"/>
  <c r="AO41" i="76" s="1"/>
  <c r="AA17" i="76"/>
  <c r="AC17" i="76" s="1"/>
  <c r="AP17" i="76" s="1"/>
  <c r="Z17" i="76"/>
  <c r="AB17" i="76" s="1"/>
  <c r="AO17" i="76" s="1"/>
  <c r="AA52" i="76"/>
  <c r="AC52" i="76" s="1"/>
  <c r="AP52" i="76" s="1"/>
  <c r="Z52" i="76"/>
  <c r="AB52" i="76" s="1"/>
  <c r="AO52" i="76" s="1"/>
  <c r="Z78" i="76"/>
  <c r="AB78" i="76" s="1"/>
  <c r="AO78" i="76" s="1"/>
  <c r="AA78" i="76"/>
  <c r="AC78" i="76" s="1"/>
  <c r="AP78" i="76" s="1"/>
  <c r="AA79" i="76"/>
  <c r="AC79" i="76" s="1"/>
  <c r="AP79" i="76" s="1"/>
  <c r="Z79" i="76"/>
  <c r="AB79" i="76" s="1"/>
  <c r="AO79" i="76" s="1"/>
  <c r="Z7" i="76"/>
  <c r="AB7" i="76" s="1"/>
  <c r="AO7" i="76" s="1"/>
  <c r="AA7" i="76"/>
  <c r="AC7" i="76" s="1"/>
  <c r="AP7" i="76" s="1"/>
  <c r="Z11" i="76"/>
  <c r="AB11" i="76" s="1"/>
  <c r="AO11" i="76" s="1"/>
  <c r="AA11" i="76"/>
  <c r="AC11" i="76" s="1"/>
  <c r="AP11" i="76" s="1"/>
  <c r="AA20" i="76"/>
  <c r="AC20" i="76" s="1"/>
  <c r="AP20" i="76" s="1"/>
  <c r="Z20" i="76"/>
  <c r="AB20" i="76" s="1"/>
  <c r="AO20" i="76" s="1"/>
  <c r="AA45" i="76"/>
  <c r="AC45" i="76" s="1"/>
  <c r="AP45" i="76" s="1"/>
  <c r="Z45" i="76"/>
  <c r="AB45" i="76" s="1"/>
  <c r="AO45" i="76" s="1"/>
  <c r="AA62" i="76"/>
  <c r="AC62" i="76" s="1"/>
  <c r="AP62" i="76" s="1"/>
  <c r="Z62" i="76"/>
  <c r="AB62" i="76" s="1"/>
  <c r="AO62" i="76" s="1"/>
  <c r="AA67" i="76"/>
  <c r="AC67" i="76" s="1"/>
  <c r="AP67" i="76" s="1"/>
  <c r="Z67" i="76"/>
  <c r="AB67" i="76" s="1"/>
  <c r="AO67" i="76" s="1"/>
  <c r="Z54" i="76"/>
  <c r="AB54" i="76" s="1"/>
  <c r="AO54" i="76" s="1"/>
  <c r="AA54" i="76"/>
  <c r="AC54" i="76" s="1"/>
  <c r="AP54" i="76" s="1"/>
  <c r="AA21" i="76"/>
  <c r="AC21" i="76" s="1"/>
  <c r="AP21" i="76" s="1"/>
  <c r="Z21" i="76"/>
  <c r="AB21" i="76" s="1"/>
  <c r="AO21" i="76" s="1"/>
  <c r="AA66" i="76"/>
  <c r="AC66" i="76" s="1"/>
  <c r="AP66" i="76" s="1"/>
  <c r="Z66" i="76"/>
  <c r="AB66" i="76" s="1"/>
  <c r="AO66" i="76" s="1"/>
  <c r="AA56" i="76"/>
  <c r="AC56" i="76" s="1"/>
  <c r="AP56" i="76" s="1"/>
  <c r="Z56" i="76"/>
  <c r="AB56" i="76" s="1"/>
  <c r="AO56" i="76" s="1"/>
  <c r="AA26" i="76"/>
  <c r="AC26" i="76" s="1"/>
  <c r="AP26" i="76" s="1"/>
  <c r="Z26" i="76"/>
  <c r="AB26" i="76" s="1"/>
  <c r="AO26" i="76" s="1"/>
  <c r="Z75" i="76"/>
  <c r="AB75" i="76" s="1"/>
  <c r="AO75" i="76" s="1"/>
  <c r="AA75" i="76"/>
  <c r="AC75" i="76" s="1"/>
  <c r="AP75" i="76" s="1"/>
  <c r="AA69" i="76"/>
  <c r="AC69" i="76" s="1"/>
  <c r="AP69" i="76" s="1"/>
  <c r="Z69" i="76"/>
  <c r="AB69" i="76" s="1"/>
  <c r="AO69" i="76" s="1"/>
  <c r="Z16" i="62"/>
  <c r="AB16" i="62" s="1"/>
  <c r="AO16" i="62" s="1"/>
  <c r="X5" i="3"/>
  <c r="AA5" i="3" s="1"/>
  <c r="AC5" i="3" s="1"/>
  <c r="X32" i="13"/>
  <c r="Z32" i="13" s="1"/>
  <c r="AB32" i="13" s="1"/>
  <c r="AO32" i="13" s="1"/>
  <c r="AA24" i="76"/>
  <c r="AC24" i="76" s="1"/>
  <c r="AP24" i="76" s="1"/>
  <c r="Z24" i="76"/>
  <c r="AB24" i="76" s="1"/>
  <c r="AO24" i="76" s="1"/>
  <c r="Z29" i="76"/>
  <c r="AB29" i="76" s="1"/>
  <c r="AO29" i="76" s="1"/>
  <c r="AA29" i="76"/>
  <c r="AC29" i="76" s="1"/>
  <c r="AP29" i="76" s="1"/>
  <c r="Z72" i="76"/>
  <c r="AB72" i="76" s="1"/>
  <c r="AO72" i="76" s="1"/>
  <c r="AA72" i="76"/>
  <c r="AC72" i="76" s="1"/>
  <c r="AP72" i="76" s="1"/>
  <c r="AA76" i="76"/>
  <c r="AC76" i="76" s="1"/>
  <c r="AP76" i="76" s="1"/>
  <c r="Z76" i="76"/>
  <c r="AB76" i="76" s="1"/>
  <c r="AO76" i="76" s="1"/>
  <c r="AA89" i="76"/>
  <c r="AC89" i="76" s="1"/>
  <c r="AP89" i="76" s="1"/>
  <c r="Z89" i="76"/>
  <c r="AB89" i="76" s="1"/>
  <c r="AO89" i="76" s="1"/>
  <c r="Z68" i="76"/>
  <c r="AB68" i="76" s="1"/>
  <c r="AO68" i="76" s="1"/>
  <c r="AA68" i="76"/>
  <c r="AC68" i="76" s="1"/>
  <c r="AP68" i="76" s="1"/>
  <c r="AA49" i="76"/>
  <c r="AC49" i="76" s="1"/>
  <c r="AP49" i="76" s="1"/>
  <c r="Z49" i="76"/>
  <c r="AB49" i="76" s="1"/>
  <c r="AO49" i="76" s="1"/>
  <c r="Z43" i="76"/>
  <c r="AB43" i="76" s="1"/>
  <c r="AO43" i="76" s="1"/>
  <c r="AA43" i="76"/>
  <c r="AC43" i="76" s="1"/>
  <c r="AP43" i="76" s="1"/>
  <c r="Z51" i="76"/>
  <c r="AB51" i="76" s="1"/>
  <c r="AO51" i="76" s="1"/>
  <c r="AA51" i="76"/>
  <c r="AC51" i="76" s="1"/>
  <c r="AP51" i="76" s="1"/>
  <c r="AA27" i="76"/>
  <c r="AC27" i="76" s="1"/>
  <c r="AP27" i="76" s="1"/>
  <c r="Z27" i="76"/>
  <c r="AB27" i="76" s="1"/>
  <c r="AO27" i="76" s="1"/>
  <c r="Z91" i="76"/>
  <c r="AB91" i="76" s="1"/>
  <c r="AO91" i="76" s="1"/>
  <c r="AA91" i="76"/>
  <c r="AC91" i="76" s="1"/>
  <c r="AP91" i="76" s="1"/>
  <c r="Z64" i="76"/>
  <c r="AB64" i="76" s="1"/>
  <c r="AO64" i="76" s="1"/>
  <c r="AA64" i="76"/>
  <c r="AC64" i="76" s="1"/>
  <c r="AP64" i="76" s="1"/>
  <c r="Z48" i="76"/>
  <c r="AB48" i="76" s="1"/>
  <c r="AO48" i="76" s="1"/>
  <c r="AA48" i="76"/>
  <c r="AC48" i="76" s="1"/>
  <c r="AP48" i="76" s="1"/>
  <c r="Z32" i="76"/>
  <c r="AB32" i="76" s="1"/>
  <c r="AO32" i="76" s="1"/>
  <c r="AA32" i="76"/>
  <c r="AC32" i="76" s="1"/>
  <c r="AP32" i="76" s="1"/>
  <c r="AA77" i="76"/>
  <c r="AC77" i="76" s="1"/>
  <c r="AP77" i="76" s="1"/>
  <c r="Z77" i="76"/>
  <c r="AB77" i="76" s="1"/>
  <c r="AO77" i="76" s="1"/>
  <c r="AA31" i="76"/>
  <c r="AC31" i="76" s="1"/>
  <c r="AP31" i="76" s="1"/>
  <c r="Z31" i="76"/>
  <c r="AB31" i="76" s="1"/>
  <c r="AO31" i="76" s="1"/>
  <c r="AA83" i="76"/>
  <c r="AC83" i="76" s="1"/>
  <c r="AP83" i="76" s="1"/>
  <c r="Z83" i="76"/>
  <c r="AB83" i="76" s="1"/>
  <c r="AO83" i="76" s="1"/>
  <c r="AA25" i="76"/>
  <c r="AC25" i="76" s="1"/>
  <c r="AP25" i="76" s="1"/>
  <c r="Z25" i="76"/>
  <c r="AB25" i="76" s="1"/>
  <c r="AO25" i="76" s="1"/>
  <c r="X27" i="13"/>
  <c r="Z27" i="13" s="1"/>
  <c r="AB27" i="13" s="1"/>
  <c r="AO27" i="13" s="1"/>
  <c r="AA8" i="76"/>
  <c r="AC8" i="76" s="1"/>
  <c r="AP8" i="76" s="1"/>
  <c r="Z8" i="76"/>
  <c r="AB8" i="76" s="1"/>
  <c r="AO8" i="76" s="1"/>
  <c r="AA23" i="76"/>
  <c r="AC23" i="76" s="1"/>
  <c r="AP23" i="76" s="1"/>
  <c r="Z23" i="76"/>
  <c r="AB23" i="76" s="1"/>
  <c r="AO23" i="76" s="1"/>
  <c r="AA36" i="76"/>
  <c r="AC36" i="76" s="1"/>
  <c r="AP36" i="76" s="1"/>
  <c r="Z36" i="76"/>
  <c r="AB36" i="76" s="1"/>
  <c r="AO36" i="76" s="1"/>
  <c r="Z87" i="76"/>
  <c r="AB87" i="76" s="1"/>
  <c r="AO87" i="76" s="1"/>
  <c r="AA87" i="76"/>
  <c r="AC87" i="76" s="1"/>
  <c r="AP87" i="76" s="1"/>
  <c r="AA10" i="76"/>
  <c r="AC10" i="76" s="1"/>
  <c r="AP10" i="76" s="1"/>
  <c r="Z10" i="76"/>
  <c r="AB10" i="76" s="1"/>
  <c r="AO10" i="76" s="1"/>
  <c r="AA47" i="76"/>
  <c r="AC47" i="76" s="1"/>
  <c r="AP47" i="76" s="1"/>
  <c r="Z47" i="76"/>
  <c r="AB47" i="76" s="1"/>
  <c r="AO47" i="76" s="1"/>
  <c r="Z55" i="76"/>
  <c r="AB55" i="76" s="1"/>
  <c r="AO55" i="76" s="1"/>
  <c r="AA55" i="76"/>
  <c r="AC55" i="76" s="1"/>
  <c r="AP55" i="76" s="1"/>
  <c r="Z65" i="76"/>
  <c r="AB65" i="76" s="1"/>
  <c r="AO65" i="76" s="1"/>
  <c r="AA65" i="76"/>
  <c r="AC65" i="76" s="1"/>
  <c r="AP65" i="76" s="1"/>
  <c r="Z63" i="76"/>
  <c r="AB63" i="76" s="1"/>
  <c r="AO63" i="76" s="1"/>
  <c r="AA63" i="76"/>
  <c r="AC63" i="76" s="1"/>
  <c r="AP63" i="76" s="1"/>
  <c r="Z19" i="76"/>
  <c r="AB19" i="76" s="1"/>
  <c r="AO19" i="76" s="1"/>
  <c r="AA19" i="76"/>
  <c r="AC19" i="76" s="1"/>
  <c r="AP19" i="76" s="1"/>
  <c r="AA70" i="76"/>
  <c r="AC70" i="76" s="1"/>
  <c r="AP70" i="76" s="1"/>
  <c r="Z70" i="76"/>
  <c r="AB70" i="76" s="1"/>
  <c r="AO70" i="76" s="1"/>
  <c r="AA82" i="76"/>
  <c r="AC82" i="76" s="1"/>
  <c r="AP82" i="76" s="1"/>
  <c r="Z82" i="76"/>
  <c r="AB82" i="76" s="1"/>
  <c r="AO82" i="76" s="1"/>
  <c r="Z39" i="76"/>
  <c r="AB39" i="76" s="1"/>
  <c r="AO39" i="76" s="1"/>
  <c r="AA39" i="76"/>
  <c r="AC39" i="76" s="1"/>
  <c r="AP39" i="76" s="1"/>
  <c r="AA16" i="76"/>
  <c r="AC16" i="76" s="1"/>
  <c r="AP16" i="76" s="1"/>
  <c r="Z16" i="76"/>
  <c r="AB16" i="76" s="1"/>
  <c r="AO16" i="76" s="1"/>
  <c r="AA9" i="76"/>
  <c r="AC9" i="76" s="1"/>
  <c r="AP9" i="76" s="1"/>
  <c r="Z9" i="76"/>
  <c r="AB9" i="76" s="1"/>
  <c r="AO9" i="76" s="1"/>
  <c r="AA71" i="76"/>
  <c r="AC71" i="76" s="1"/>
  <c r="AP71" i="76" s="1"/>
  <c r="Z71" i="76"/>
  <c r="AB71" i="76" s="1"/>
  <c r="AO71" i="76" s="1"/>
  <c r="AN67" i="22"/>
  <c r="AN30" i="65"/>
  <c r="AL176" i="65"/>
  <c r="AJ96" i="65"/>
  <c r="AN118" i="65"/>
  <c r="AL21" i="65"/>
  <c r="AN50" i="65"/>
  <c r="AJ165" i="65"/>
  <c r="AJ192" i="65"/>
  <c r="AN112" i="65"/>
  <c r="AN188" i="65"/>
  <c r="AL35" i="65"/>
  <c r="AN99" i="65"/>
  <c r="AN178" i="65"/>
  <c r="AN166" i="65"/>
  <c r="AN48" i="65"/>
  <c r="AN172" i="65"/>
  <c r="AN84" i="65"/>
  <c r="AN17" i="65"/>
  <c r="AL36" i="65"/>
  <c r="AN44" i="65"/>
  <c r="AN90" i="65"/>
  <c r="AN184" i="65"/>
  <c r="AN158" i="65"/>
  <c r="AL61" i="65"/>
  <c r="AL46" i="65"/>
  <c r="AN25" i="65"/>
  <c r="AJ181" i="65"/>
  <c r="AJ94" i="65"/>
  <c r="AN139" i="65"/>
  <c r="AN106" i="65"/>
  <c r="AN135" i="65"/>
  <c r="AN98" i="65"/>
  <c r="AL41" i="65"/>
  <c r="AN85" i="65"/>
  <c r="AN110" i="65"/>
  <c r="AJ33" i="65"/>
  <c r="AJ38" i="65"/>
  <c r="AL15" i="65"/>
  <c r="AJ167" i="65"/>
  <c r="AL29" i="65"/>
  <c r="AN146" i="65"/>
  <c r="AN89" i="65"/>
  <c r="AN19" i="65"/>
  <c r="AN100" i="65"/>
  <c r="AN174" i="65"/>
  <c r="AN114" i="65"/>
  <c r="AN162" i="65"/>
  <c r="AN177" i="65"/>
  <c r="AN150" i="65"/>
  <c r="AN22" i="65"/>
  <c r="AN109" i="65"/>
  <c r="AN143" i="65"/>
  <c r="AN104" i="65"/>
  <c r="AN142" i="65"/>
  <c r="AN67" i="65"/>
  <c r="AN83" i="65"/>
  <c r="AN153" i="65"/>
  <c r="AN169" i="65"/>
  <c r="AJ106" i="65"/>
  <c r="S6" i="68"/>
  <c r="AN76" i="65"/>
  <c r="AN35" i="65"/>
  <c r="AN122" i="65"/>
  <c r="AN167" i="65"/>
  <c r="AN101" i="65"/>
  <c r="AJ17" i="65"/>
  <c r="AJ58" i="65"/>
  <c r="AJ49" i="65"/>
  <c r="AN93" i="65"/>
  <c r="AN154" i="65"/>
  <c r="AN72" i="65"/>
  <c r="AN73" i="65"/>
  <c r="AL115" i="65"/>
  <c r="AN133" i="65"/>
  <c r="AN79" i="65"/>
  <c r="AN77" i="65"/>
  <c r="AN40" i="65"/>
  <c r="AN45" i="65"/>
  <c r="A16" i="65"/>
  <c r="F6" i="68" s="1"/>
  <c r="AN128" i="65"/>
  <c r="AL55" i="65"/>
  <c r="AN88" i="65"/>
  <c r="AL143" i="65"/>
  <c r="AN52" i="65"/>
  <c r="AN58" i="65"/>
  <c r="AN137" i="65"/>
  <c r="AN60" i="65"/>
  <c r="AJ20" i="65"/>
  <c r="AN140" i="65"/>
  <c r="AN115" i="65"/>
  <c r="AN111" i="15"/>
  <c r="AN104" i="15"/>
  <c r="AN50" i="15"/>
  <c r="AN60" i="32"/>
  <c r="AN28" i="46"/>
  <c r="AN16" i="46"/>
  <c r="AN19" i="53"/>
  <c r="T26" i="68"/>
  <c r="E27" i="2" s="1"/>
  <c r="AN11" i="28"/>
  <c r="AN18" i="31"/>
  <c r="AN11" i="40"/>
  <c r="AN16" i="51"/>
  <c r="AN29" i="53"/>
  <c r="AN17" i="13"/>
  <c r="AN14" i="22"/>
  <c r="AN17" i="70"/>
  <c r="AN13" i="25"/>
  <c r="AN26" i="15"/>
  <c r="AN55" i="20"/>
  <c r="AN19" i="20"/>
  <c r="AN11" i="27"/>
  <c r="T13" i="67"/>
  <c r="M13" i="2" s="1"/>
  <c r="AN37" i="46"/>
  <c r="AN25" i="46"/>
  <c r="AN16" i="53"/>
  <c r="AN58" i="22"/>
  <c r="AN16" i="69"/>
  <c r="AN74" i="65"/>
  <c r="AN24" i="5"/>
  <c r="AN14" i="70"/>
  <c r="AN12" i="12"/>
  <c r="AN31" i="15"/>
  <c r="AN37" i="15"/>
  <c r="AN24" i="70"/>
  <c r="AN7" i="25"/>
  <c r="AN34" i="31"/>
  <c r="AN71" i="65"/>
  <c r="AN13" i="26"/>
  <c r="AN35" i="66"/>
  <c r="AP14" i="43"/>
  <c r="AN15" i="15"/>
  <c r="AN128" i="15"/>
  <c r="AN34" i="15"/>
  <c r="AN7" i="29"/>
  <c r="AN29" i="32"/>
  <c r="AN21" i="5"/>
  <c r="AN56" i="15"/>
  <c r="AN57" i="20"/>
  <c r="AN13" i="44"/>
  <c r="AN18" i="45"/>
  <c r="AN34" i="46"/>
  <c r="AN23" i="53"/>
  <c r="AN12" i="5"/>
  <c r="AN20" i="15"/>
  <c r="AN31" i="20"/>
  <c r="AN10" i="21"/>
  <c r="AN9" i="30"/>
  <c r="AN22" i="31"/>
  <c r="AN32" i="66"/>
  <c r="AN44" i="46"/>
  <c r="AN26" i="46"/>
  <c r="AN154" i="15"/>
  <c r="AN11" i="21"/>
  <c r="AN16" i="27"/>
  <c r="AN65" i="65"/>
  <c r="AN119" i="15"/>
  <c r="AN24" i="23"/>
  <c r="AN6" i="39"/>
  <c r="AN20" i="53"/>
  <c r="AN19" i="57"/>
  <c r="AN7" i="26"/>
  <c r="AN9" i="5"/>
  <c r="AN17" i="14"/>
  <c r="AN19" i="46"/>
  <c r="AN27" i="57"/>
  <c r="AN13" i="23"/>
  <c r="AN91" i="32"/>
  <c r="AN89" i="32"/>
  <c r="AN33" i="5"/>
  <c r="AN36" i="20"/>
  <c r="AN18" i="20"/>
  <c r="AN17" i="53"/>
  <c r="AN16" i="57"/>
  <c r="AN136" i="15"/>
  <c r="AN9" i="25"/>
  <c r="AN63" i="65"/>
  <c r="AN59" i="65"/>
  <c r="AN21" i="31"/>
  <c r="AN14" i="66"/>
  <c r="AP10" i="43"/>
  <c r="AN20" i="20"/>
  <c r="AN12" i="22"/>
  <c r="AN13" i="22"/>
  <c r="AN16" i="70"/>
  <c r="AN44" i="32"/>
  <c r="AN28" i="32"/>
  <c r="T43" i="68"/>
  <c r="E43" i="2" s="1"/>
  <c r="AN83" i="32"/>
  <c r="AJ73" i="32"/>
  <c r="AJ74" i="32"/>
  <c r="AJ55" i="32"/>
  <c r="AN84" i="32"/>
  <c r="A16" i="32"/>
  <c r="F42" i="68" s="1"/>
  <c r="AN82" i="32"/>
  <c r="AN92" i="32"/>
  <c r="AN79" i="32"/>
  <c r="AN76" i="32"/>
  <c r="AJ12" i="32"/>
  <c r="AJ26" i="32"/>
  <c r="AN90" i="32"/>
  <c r="AN62" i="32"/>
  <c r="AN71" i="32"/>
  <c r="AN53" i="32"/>
  <c r="AN10" i="32"/>
  <c r="AJ84" i="32"/>
  <c r="AN7" i="32"/>
  <c r="AN35" i="32"/>
  <c r="AN77" i="32"/>
  <c r="AJ9" i="32"/>
  <c r="AN50" i="32"/>
  <c r="AN58" i="32"/>
  <c r="AN10" i="31"/>
  <c r="S41" i="68"/>
  <c r="AN17" i="31"/>
  <c r="AN28" i="31"/>
  <c r="AN27" i="31"/>
  <c r="AJ33" i="31"/>
  <c r="AN24" i="31"/>
  <c r="AN19" i="31"/>
  <c r="AN31" i="31"/>
  <c r="AN5" i="30"/>
  <c r="S40" i="68"/>
  <c r="AL14" i="30"/>
  <c r="A16" i="30"/>
  <c r="F40" i="68" s="1"/>
  <c r="AN17" i="30"/>
  <c r="AN13" i="30"/>
  <c r="AN15" i="30"/>
  <c r="AN45" i="29"/>
  <c r="AJ5" i="29"/>
  <c r="AL52" i="29"/>
  <c r="AN21" i="29"/>
  <c r="AN38" i="29"/>
  <c r="AN23" i="29"/>
  <c r="AN33" i="29"/>
  <c r="AN9" i="29"/>
  <c r="AN46" i="29"/>
  <c r="AN53" i="29"/>
  <c r="Z116" i="29"/>
  <c r="AB116" i="29" s="1"/>
  <c r="AO116" i="29" s="1"/>
  <c r="AA116" i="29"/>
  <c r="AC116" i="29" s="1"/>
  <c r="AP116" i="29" s="1"/>
  <c r="Z122" i="29"/>
  <c r="AB122" i="29" s="1"/>
  <c r="AO122" i="29" s="1"/>
  <c r="AA122" i="29"/>
  <c r="AC122" i="29" s="1"/>
  <c r="AP122" i="29" s="1"/>
  <c r="AA72" i="29"/>
  <c r="AC72" i="29" s="1"/>
  <c r="AP72" i="29" s="1"/>
  <c r="Z72" i="29"/>
  <c r="AB72" i="29" s="1"/>
  <c r="AO72" i="29" s="1"/>
  <c r="Z60" i="29"/>
  <c r="AB60" i="29" s="1"/>
  <c r="AO60" i="29" s="1"/>
  <c r="AA60" i="29"/>
  <c r="AC60" i="29" s="1"/>
  <c r="AP60" i="29" s="1"/>
  <c r="Z106" i="29"/>
  <c r="AB106" i="29" s="1"/>
  <c r="AO106" i="29" s="1"/>
  <c r="AA106" i="29"/>
  <c r="AC106" i="29" s="1"/>
  <c r="AP106" i="29" s="1"/>
  <c r="Z86" i="29"/>
  <c r="AB86" i="29" s="1"/>
  <c r="AO86" i="29" s="1"/>
  <c r="AA86" i="29"/>
  <c r="AC86" i="29" s="1"/>
  <c r="AP86" i="29" s="1"/>
  <c r="Z120" i="29"/>
  <c r="AB120" i="29" s="1"/>
  <c r="AO120" i="29" s="1"/>
  <c r="AA120" i="29"/>
  <c r="AC120" i="29" s="1"/>
  <c r="AP120" i="29" s="1"/>
  <c r="Z107" i="29"/>
  <c r="AB107" i="29" s="1"/>
  <c r="AO107" i="29" s="1"/>
  <c r="AA107" i="29"/>
  <c r="AC107" i="29" s="1"/>
  <c r="AP107" i="29" s="1"/>
  <c r="AA66" i="29"/>
  <c r="AC66" i="29" s="1"/>
  <c r="AP66" i="29" s="1"/>
  <c r="Z66" i="29"/>
  <c r="AB66" i="29" s="1"/>
  <c r="AO66" i="29" s="1"/>
  <c r="Z112" i="29"/>
  <c r="AB112" i="29" s="1"/>
  <c r="AO112" i="29" s="1"/>
  <c r="AA112" i="29"/>
  <c r="AC112" i="29" s="1"/>
  <c r="AP112" i="29" s="1"/>
  <c r="AA102" i="29"/>
  <c r="AC102" i="29" s="1"/>
  <c r="AP102" i="29" s="1"/>
  <c r="Z102" i="29"/>
  <c r="AB102" i="29" s="1"/>
  <c r="AO102" i="29" s="1"/>
  <c r="Z65" i="29"/>
  <c r="AB65" i="29" s="1"/>
  <c r="AO65" i="29" s="1"/>
  <c r="AA65" i="29"/>
  <c r="AC65" i="29" s="1"/>
  <c r="AP65" i="29" s="1"/>
  <c r="Z104" i="29"/>
  <c r="AB104" i="29" s="1"/>
  <c r="AO104" i="29" s="1"/>
  <c r="AA104" i="29"/>
  <c r="AC104" i="29" s="1"/>
  <c r="AP104" i="29" s="1"/>
  <c r="Z95" i="29"/>
  <c r="AB95" i="29" s="1"/>
  <c r="AO95" i="29" s="1"/>
  <c r="AA95" i="29"/>
  <c r="AC95" i="29" s="1"/>
  <c r="AP95" i="29" s="1"/>
  <c r="Z64" i="29"/>
  <c r="AB64" i="29" s="1"/>
  <c r="AO64" i="29" s="1"/>
  <c r="AA64" i="29"/>
  <c r="AC64" i="29" s="1"/>
  <c r="AP64" i="29" s="1"/>
  <c r="Z126" i="29"/>
  <c r="AB126" i="29" s="1"/>
  <c r="AO126" i="29" s="1"/>
  <c r="AA126" i="29"/>
  <c r="AC126" i="29" s="1"/>
  <c r="AP126" i="29" s="1"/>
  <c r="Z127" i="29"/>
  <c r="AB127" i="29" s="1"/>
  <c r="AO127" i="29" s="1"/>
  <c r="AA127" i="29"/>
  <c r="AC127" i="29" s="1"/>
  <c r="AP127" i="29" s="1"/>
  <c r="Z115" i="29"/>
  <c r="AB115" i="29" s="1"/>
  <c r="AO115" i="29" s="1"/>
  <c r="AA115" i="29"/>
  <c r="AC115" i="29" s="1"/>
  <c r="AP115" i="29" s="1"/>
  <c r="AA63" i="29"/>
  <c r="AC63" i="29" s="1"/>
  <c r="AP63" i="29" s="1"/>
  <c r="Z63" i="29"/>
  <c r="AB63" i="29" s="1"/>
  <c r="AO63" i="29" s="1"/>
  <c r="Z74" i="29"/>
  <c r="AB74" i="29" s="1"/>
  <c r="AO74" i="29" s="1"/>
  <c r="AA74" i="29"/>
  <c r="AC74" i="29" s="1"/>
  <c r="AP74" i="29" s="1"/>
  <c r="Z82" i="29"/>
  <c r="AB82" i="29" s="1"/>
  <c r="AO82" i="29" s="1"/>
  <c r="AA82" i="29"/>
  <c r="AC82" i="29" s="1"/>
  <c r="AP82" i="29" s="1"/>
  <c r="AA54" i="29"/>
  <c r="AC54" i="29" s="1"/>
  <c r="AP54" i="29" s="1"/>
  <c r="Z54" i="29"/>
  <c r="AB54" i="29" s="1"/>
  <c r="AO54" i="29" s="1"/>
  <c r="Z128" i="29"/>
  <c r="AB128" i="29" s="1"/>
  <c r="AO128" i="29" s="1"/>
  <c r="AA128" i="29"/>
  <c r="AC128" i="29" s="1"/>
  <c r="AP128" i="29" s="1"/>
  <c r="AA56" i="29"/>
  <c r="AC56" i="29" s="1"/>
  <c r="AP56" i="29" s="1"/>
  <c r="Z56" i="29"/>
  <c r="AB56" i="29" s="1"/>
  <c r="AO56" i="29" s="1"/>
  <c r="Z88" i="29"/>
  <c r="AB88" i="29" s="1"/>
  <c r="AO88" i="29" s="1"/>
  <c r="AA88" i="29"/>
  <c r="AC88" i="29" s="1"/>
  <c r="AP88" i="29" s="1"/>
  <c r="Z92" i="29"/>
  <c r="AB92" i="29" s="1"/>
  <c r="AO92" i="29" s="1"/>
  <c r="AA92" i="29"/>
  <c r="AC92" i="29" s="1"/>
  <c r="AP92" i="29" s="1"/>
  <c r="Z83" i="29"/>
  <c r="AB83" i="29" s="1"/>
  <c r="AO83" i="29" s="1"/>
  <c r="AA83" i="29"/>
  <c r="AC83" i="29" s="1"/>
  <c r="AP83" i="29" s="1"/>
  <c r="AA81" i="29"/>
  <c r="AC81" i="29" s="1"/>
  <c r="AP81" i="29" s="1"/>
  <c r="Z81" i="29"/>
  <c r="AB81" i="29" s="1"/>
  <c r="AO81" i="29" s="1"/>
  <c r="AA123" i="29"/>
  <c r="AC123" i="29" s="1"/>
  <c r="AP123" i="29" s="1"/>
  <c r="Z123" i="29"/>
  <c r="AB123" i="29" s="1"/>
  <c r="AO123" i="29" s="1"/>
  <c r="AA121" i="29"/>
  <c r="AC121" i="29" s="1"/>
  <c r="AP121" i="29" s="1"/>
  <c r="Z121" i="29"/>
  <c r="AB121" i="29" s="1"/>
  <c r="AO121" i="29" s="1"/>
  <c r="AA109" i="29"/>
  <c r="AC109" i="29" s="1"/>
  <c r="AP109" i="29" s="1"/>
  <c r="Z109" i="29"/>
  <c r="AB109" i="29" s="1"/>
  <c r="AO109" i="29" s="1"/>
  <c r="Z85" i="29"/>
  <c r="AB85" i="29" s="1"/>
  <c r="AO85" i="29" s="1"/>
  <c r="AA85" i="29"/>
  <c r="AC85" i="29" s="1"/>
  <c r="AP85" i="29" s="1"/>
  <c r="Z62" i="29"/>
  <c r="AB62" i="29" s="1"/>
  <c r="AO62" i="29" s="1"/>
  <c r="AA62" i="29"/>
  <c r="AC62" i="29" s="1"/>
  <c r="AP62" i="29" s="1"/>
  <c r="Z110" i="29"/>
  <c r="AB110" i="29" s="1"/>
  <c r="AO110" i="29" s="1"/>
  <c r="AA110" i="29"/>
  <c r="AC110" i="29" s="1"/>
  <c r="AP110" i="29" s="1"/>
  <c r="AA90" i="29"/>
  <c r="AC90" i="29" s="1"/>
  <c r="AP90" i="29" s="1"/>
  <c r="Z90" i="29"/>
  <c r="AB90" i="29" s="1"/>
  <c r="AO90" i="29" s="1"/>
  <c r="Z111" i="29"/>
  <c r="AB111" i="29" s="1"/>
  <c r="AO111" i="29" s="1"/>
  <c r="AA111" i="29"/>
  <c r="AC111" i="29" s="1"/>
  <c r="AP111" i="29" s="1"/>
  <c r="AA114" i="29"/>
  <c r="AC114" i="29" s="1"/>
  <c r="AP114" i="29" s="1"/>
  <c r="Z114" i="29"/>
  <c r="AB114" i="29" s="1"/>
  <c r="AO114" i="29" s="1"/>
  <c r="Z70" i="29"/>
  <c r="AB70" i="29" s="1"/>
  <c r="AO70" i="29" s="1"/>
  <c r="AA70" i="29"/>
  <c r="AC70" i="29" s="1"/>
  <c r="AP70" i="29" s="1"/>
  <c r="Z76" i="29"/>
  <c r="AB76" i="29" s="1"/>
  <c r="AO76" i="29" s="1"/>
  <c r="AA76" i="29"/>
  <c r="AC76" i="29" s="1"/>
  <c r="AP76" i="29" s="1"/>
  <c r="Z91" i="29"/>
  <c r="AB91" i="29" s="1"/>
  <c r="AO91" i="29" s="1"/>
  <c r="AA91" i="29"/>
  <c r="AC91" i="29" s="1"/>
  <c r="AP91" i="29" s="1"/>
  <c r="Z80" i="29"/>
  <c r="AB80" i="29" s="1"/>
  <c r="AO80" i="29" s="1"/>
  <c r="AA80" i="29"/>
  <c r="AC80" i="29" s="1"/>
  <c r="AP80" i="29" s="1"/>
  <c r="Z71" i="29"/>
  <c r="AB71" i="29" s="1"/>
  <c r="AO71" i="29" s="1"/>
  <c r="AA71" i="29"/>
  <c r="AC71" i="29" s="1"/>
  <c r="AP71" i="29" s="1"/>
  <c r="Z77" i="29"/>
  <c r="AB77" i="29" s="1"/>
  <c r="AO77" i="29" s="1"/>
  <c r="AA77" i="29"/>
  <c r="AC77" i="29" s="1"/>
  <c r="AP77" i="29" s="1"/>
  <c r="AA84" i="29"/>
  <c r="AC84" i="29" s="1"/>
  <c r="AP84" i="29" s="1"/>
  <c r="Z84" i="29"/>
  <c r="AB84" i="29" s="1"/>
  <c r="AO84" i="29" s="1"/>
  <c r="AA99" i="29"/>
  <c r="AC99" i="29" s="1"/>
  <c r="AP99" i="29" s="1"/>
  <c r="Z99" i="29"/>
  <c r="AB99" i="29" s="1"/>
  <c r="AO99" i="29" s="1"/>
  <c r="AA75" i="29"/>
  <c r="AC75" i="29" s="1"/>
  <c r="AP75" i="29" s="1"/>
  <c r="Z75" i="29"/>
  <c r="AB75" i="29" s="1"/>
  <c r="AO75" i="29" s="1"/>
  <c r="Z73" i="29"/>
  <c r="AB73" i="29" s="1"/>
  <c r="AO73" i="29" s="1"/>
  <c r="AA73" i="29"/>
  <c r="AC73" i="29" s="1"/>
  <c r="AP73" i="29" s="1"/>
  <c r="Z55" i="29"/>
  <c r="AB55" i="29" s="1"/>
  <c r="AO55" i="29" s="1"/>
  <c r="AA55" i="29"/>
  <c r="AC55" i="29" s="1"/>
  <c r="AP55" i="29" s="1"/>
  <c r="Z124" i="29"/>
  <c r="AB124" i="29" s="1"/>
  <c r="AO124" i="29" s="1"/>
  <c r="AA124" i="29"/>
  <c r="AC124" i="29" s="1"/>
  <c r="AP124" i="29" s="1"/>
  <c r="Z100" i="29"/>
  <c r="AB100" i="29" s="1"/>
  <c r="AO100" i="29" s="1"/>
  <c r="AA100" i="29"/>
  <c r="AC100" i="29" s="1"/>
  <c r="AP100" i="29" s="1"/>
  <c r="AA69" i="29"/>
  <c r="AC69" i="29" s="1"/>
  <c r="AP69" i="29" s="1"/>
  <c r="Z69" i="29"/>
  <c r="AB69" i="29" s="1"/>
  <c r="AO69" i="29" s="1"/>
  <c r="AA105" i="29"/>
  <c r="AC105" i="29" s="1"/>
  <c r="AP105" i="29" s="1"/>
  <c r="Z105" i="29"/>
  <c r="AB105" i="29" s="1"/>
  <c r="AO105" i="29" s="1"/>
  <c r="Z57" i="29"/>
  <c r="AB57" i="29" s="1"/>
  <c r="AO57" i="29" s="1"/>
  <c r="AA57" i="29"/>
  <c r="AC57" i="29" s="1"/>
  <c r="AP57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79" i="29"/>
  <c r="AB79" i="29" s="1"/>
  <c r="AO79" i="29" s="1"/>
  <c r="AA79" i="29"/>
  <c r="AC79" i="29" s="1"/>
  <c r="AP79" i="29" s="1"/>
  <c r="Z68" i="29"/>
  <c r="AB68" i="29" s="1"/>
  <c r="AO68" i="29" s="1"/>
  <c r="AA68" i="29"/>
  <c r="AC68" i="29" s="1"/>
  <c r="AP68" i="29" s="1"/>
  <c r="Z59" i="29"/>
  <c r="AB59" i="29" s="1"/>
  <c r="AO59" i="29" s="1"/>
  <c r="AA59" i="29"/>
  <c r="AC59" i="29" s="1"/>
  <c r="AP59" i="29" s="1"/>
  <c r="AA130" i="29"/>
  <c r="AC130" i="29" s="1"/>
  <c r="AP130" i="29" s="1"/>
  <c r="Z130" i="29"/>
  <c r="AB130" i="29" s="1"/>
  <c r="AO130" i="29" s="1"/>
  <c r="Z58" i="29"/>
  <c r="AB58" i="29" s="1"/>
  <c r="AO58" i="29" s="1"/>
  <c r="AA58" i="29"/>
  <c r="AC58" i="29" s="1"/>
  <c r="AP58" i="29" s="1"/>
  <c r="AA78" i="29"/>
  <c r="AC78" i="29" s="1"/>
  <c r="AP78" i="29" s="1"/>
  <c r="Z78" i="29"/>
  <c r="AB78" i="29" s="1"/>
  <c r="AO78" i="29" s="1"/>
  <c r="Z103" i="29"/>
  <c r="AB103" i="29" s="1"/>
  <c r="AO103" i="29" s="1"/>
  <c r="AA103" i="29"/>
  <c r="AC103" i="29" s="1"/>
  <c r="AP103" i="29" s="1"/>
  <c r="AA125" i="29"/>
  <c r="AC125" i="29" s="1"/>
  <c r="AP125" i="29" s="1"/>
  <c r="Z125" i="29"/>
  <c r="AB125" i="29" s="1"/>
  <c r="AO125" i="29" s="1"/>
  <c r="Z129" i="29"/>
  <c r="AB129" i="29" s="1"/>
  <c r="AO129" i="29" s="1"/>
  <c r="AA129" i="29"/>
  <c r="AC129" i="29" s="1"/>
  <c r="AP129" i="29" s="1"/>
  <c r="AA93" i="29"/>
  <c r="AC93" i="29" s="1"/>
  <c r="AP93" i="29" s="1"/>
  <c r="Z93" i="29"/>
  <c r="AB93" i="29" s="1"/>
  <c r="AO93" i="29" s="1"/>
  <c r="AA119" i="29"/>
  <c r="AC119" i="29" s="1"/>
  <c r="AP119" i="29" s="1"/>
  <c r="Z119" i="29"/>
  <c r="AB119" i="29" s="1"/>
  <c r="AO119" i="29" s="1"/>
  <c r="Z108" i="29"/>
  <c r="AB108" i="29" s="1"/>
  <c r="AO108" i="29" s="1"/>
  <c r="AA108" i="29"/>
  <c r="AC108" i="29" s="1"/>
  <c r="AP108" i="29" s="1"/>
  <c r="AA61" i="29"/>
  <c r="AC61" i="29" s="1"/>
  <c r="AP61" i="29" s="1"/>
  <c r="Z61" i="29"/>
  <c r="AB61" i="29" s="1"/>
  <c r="AO61" i="29" s="1"/>
  <c r="Z89" i="29"/>
  <c r="AB89" i="29" s="1"/>
  <c r="AO89" i="29" s="1"/>
  <c r="AA89" i="29"/>
  <c r="AC89" i="29" s="1"/>
  <c r="AP89" i="29" s="1"/>
  <c r="Z67" i="29"/>
  <c r="AB67" i="29" s="1"/>
  <c r="AO67" i="29" s="1"/>
  <c r="AA67" i="29"/>
  <c r="AC67" i="29" s="1"/>
  <c r="AP67" i="29" s="1"/>
  <c r="AA96" i="29"/>
  <c r="AC96" i="29" s="1"/>
  <c r="AP96" i="29" s="1"/>
  <c r="Z96" i="29"/>
  <c r="AB96" i="29" s="1"/>
  <c r="AO96" i="29" s="1"/>
  <c r="AA118" i="29"/>
  <c r="AC118" i="29" s="1"/>
  <c r="AP118" i="29" s="1"/>
  <c r="Z118" i="29"/>
  <c r="AB118" i="29" s="1"/>
  <c r="AO118" i="29" s="1"/>
  <c r="AA87" i="29"/>
  <c r="AC87" i="29" s="1"/>
  <c r="AP87" i="29" s="1"/>
  <c r="Z87" i="29"/>
  <c r="AB87" i="29" s="1"/>
  <c r="AO87" i="29" s="1"/>
  <c r="Z113" i="29"/>
  <c r="AB113" i="29" s="1"/>
  <c r="AO113" i="29" s="1"/>
  <c r="AA113" i="29"/>
  <c r="AC113" i="29" s="1"/>
  <c r="AP113" i="29" s="1"/>
  <c r="Z97" i="29"/>
  <c r="AB97" i="29" s="1"/>
  <c r="AO97" i="29" s="1"/>
  <c r="AA97" i="29"/>
  <c r="AC97" i="29" s="1"/>
  <c r="AP97" i="29" s="1"/>
  <c r="Z117" i="29"/>
  <c r="AB117" i="29" s="1"/>
  <c r="AO117" i="29" s="1"/>
  <c r="AA117" i="29"/>
  <c r="AC117" i="29" s="1"/>
  <c r="AP117" i="29" s="1"/>
  <c r="Z98" i="29"/>
  <c r="AB98" i="29" s="1"/>
  <c r="AO98" i="29" s="1"/>
  <c r="AA98" i="29"/>
  <c r="AC98" i="29" s="1"/>
  <c r="AP98" i="29" s="1"/>
  <c r="AN35" i="29"/>
  <c r="AN39" i="29"/>
  <c r="AN31" i="29"/>
  <c r="AN47" i="29"/>
  <c r="AN43" i="29"/>
  <c r="AJ26" i="29"/>
  <c r="AN15" i="29"/>
  <c r="S39" i="68"/>
  <c r="AL40" i="29"/>
  <c r="AN19" i="29"/>
  <c r="AN13" i="29"/>
  <c r="A16" i="29"/>
  <c r="F39" i="68" s="1"/>
  <c r="AN24" i="29"/>
  <c r="AN17" i="29"/>
  <c r="AN5" i="29"/>
  <c r="AN10" i="28"/>
  <c r="AN20" i="28"/>
  <c r="AJ35" i="28"/>
  <c r="AN7" i="28"/>
  <c r="AL27" i="28"/>
  <c r="AN9" i="28"/>
  <c r="A16" i="27"/>
  <c r="F36" i="68" s="1"/>
  <c r="X19" i="27"/>
  <c r="Z19" i="27" s="1"/>
  <c r="AB19" i="27" s="1"/>
  <c r="AO19" i="27" s="1"/>
  <c r="T35" i="68"/>
  <c r="E35" i="2" s="1"/>
  <c r="A16" i="26"/>
  <c r="F35" i="68" s="1"/>
  <c r="S35" i="68"/>
  <c r="AN12" i="26"/>
  <c r="A16" i="25"/>
  <c r="F34" i="68" s="1"/>
  <c r="S34" i="68"/>
  <c r="AN6" i="25"/>
  <c r="AN7" i="24"/>
  <c r="A16" i="24"/>
  <c r="F33" i="68" s="1"/>
  <c r="AJ6" i="24"/>
  <c r="T33" i="68"/>
  <c r="E33" i="2" s="1"/>
  <c r="A16" i="23"/>
  <c r="F32" i="68" s="1"/>
  <c r="T32" i="68"/>
  <c r="E32" i="2" s="1"/>
  <c r="AN21" i="23"/>
  <c r="S32" i="68"/>
  <c r="AN19" i="23"/>
  <c r="A16" i="72"/>
  <c r="F29" i="68" s="1"/>
  <c r="X12" i="70"/>
  <c r="Z12" i="70" s="1"/>
  <c r="AB12" i="70" s="1"/>
  <c r="AO12" i="70" s="1"/>
  <c r="AJ11" i="70"/>
  <c r="A16" i="70"/>
  <c r="F27" i="68" s="1"/>
  <c r="S26" i="68"/>
  <c r="AN24" i="69"/>
  <c r="AN20" i="69"/>
  <c r="A16" i="69"/>
  <c r="F26" i="68" s="1"/>
  <c r="AN15" i="69"/>
  <c r="AN27" i="69"/>
  <c r="S25" i="68"/>
  <c r="AJ59" i="22"/>
  <c r="AN37" i="22"/>
  <c r="A16" i="22"/>
  <c r="F25" i="68" s="1"/>
  <c r="AN16" i="22"/>
  <c r="AN28" i="22"/>
  <c r="AJ11" i="22"/>
  <c r="T21" i="68"/>
  <c r="E22" i="2" s="1"/>
  <c r="AN48" i="20"/>
  <c r="AN30" i="20"/>
  <c r="AN21" i="20"/>
  <c r="A16" i="20"/>
  <c r="F20" i="68" s="1"/>
  <c r="AN13" i="20"/>
  <c r="A16" i="19"/>
  <c r="F19" i="68" s="1"/>
  <c r="S19" i="68"/>
  <c r="S18" i="68"/>
  <c r="AN10" i="18"/>
  <c r="A16" i="18"/>
  <c r="F18" i="68" s="1"/>
  <c r="AN11" i="18"/>
  <c r="A16" i="16"/>
  <c r="F14" i="68" s="1"/>
  <c r="AJ110" i="15"/>
  <c r="AN32" i="15"/>
  <c r="AJ106" i="15"/>
  <c r="AN29" i="15"/>
  <c r="AN14" i="15"/>
  <c r="AN55" i="15"/>
  <c r="AN113" i="15"/>
  <c r="AN36" i="15"/>
  <c r="AN23" i="15"/>
  <c r="AN110" i="15"/>
  <c r="AN9" i="15"/>
  <c r="AN38" i="15"/>
  <c r="AL39" i="15"/>
  <c r="AN35" i="15"/>
  <c r="AN17" i="15"/>
  <c r="A16" i="14"/>
  <c r="X11" i="14"/>
  <c r="Z11" i="14" s="1"/>
  <c r="AB11" i="14" s="1"/>
  <c r="AO11" i="14" s="1"/>
  <c r="AJ18" i="13"/>
  <c r="AN11" i="13"/>
  <c r="AN10" i="13"/>
  <c r="K22" i="68"/>
  <c r="K23" i="68" s="1"/>
  <c r="AN20" i="13"/>
  <c r="AN21" i="13"/>
  <c r="A16" i="13"/>
  <c r="F12" i="68" s="1"/>
  <c r="AN6" i="13"/>
  <c r="AJ20" i="13"/>
  <c r="AN14" i="13"/>
  <c r="AL6" i="13"/>
  <c r="X14" i="13"/>
  <c r="Z14" i="13" s="1"/>
  <c r="AB14" i="13" s="1"/>
  <c r="AO14" i="13" s="1"/>
  <c r="A16" i="12"/>
  <c r="F11" i="68" s="1"/>
  <c r="AN18" i="12"/>
  <c r="AN17" i="12"/>
  <c r="AN15" i="12"/>
  <c r="AN12" i="6"/>
  <c r="A16" i="6"/>
  <c r="F10" i="68" s="1"/>
  <c r="AJ22" i="5"/>
  <c r="AN23" i="5"/>
  <c r="X42" i="5"/>
  <c r="Z42" i="5" s="1"/>
  <c r="AB42" i="5" s="1"/>
  <c r="AO42" i="5" s="1"/>
  <c r="A16" i="5"/>
  <c r="F9" i="68" s="1"/>
  <c r="AN20" i="5"/>
  <c r="AJ5" i="3"/>
  <c r="A16" i="3"/>
  <c r="X23" i="5"/>
  <c r="Z23" i="5" s="1"/>
  <c r="AB23" i="5" s="1"/>
  <c r="AO23" i="5" s="1"/>
  <c r="X20" i="5"/>
  <c r="AA20" i="5" s="1"/>
  <c r="AC20" i="5" s="1"/>
  <c r="X45" i="5"/>
  <c r="AA45" i="5" s="1"/>
  <c r="AC45" i="5" s="1"/>
  <c r="AP45" i="5" s="1"/>
  <c r="X13" i="14"/>
  <c r="Z13" i="14" s="1"/>
  <c r="AB13" i="14" s="1"/>
  <c r="AO13" i="14" s="1"/>
  <c r="X11" i="5"/>
  <c r="AA11" i="5" s="1"/>
  <c r="AC11" i="5" s="1"/>
  <c r="AP11" i="5" s="1"/>
  <c r="X12" i="14"/>
  <c r="Z12" i="14" s="1"/>
  <c r="AB12" i="14" s="1"/>
  <c r="AO12" i="14" s="1"/>
  <c r="X5" i="40"/>
  <c r="Z5" i="40" s="1"/>
  <c r="AB5" i="40" s="1"/>
  <c r="X15" i="40"/>
  <c r="AA15" i="40" s="1"/>
  <c r="AC15" i="40" s="1"/>
  <c r="AP15" i="40" s="1"/>
  <c r="X75" i="32"/>
  <c r="Z75" i="32" s="1"/>
  <c r="AB75" i="32" s="1"/>
  <c r="AO75" i="32" s="1"/>
  <c r="X54" i="32"/>
  <c r="Z54" i="32" s="1"/>
  <c r="AB54" i="32" s="1"/>
  <c r="AO54" i="32" s="1"/>
  <c r="X99" i="32"/>
  <c r="AA99" i="32" s="1"/>
  <c r="AC99" i="32" s="1"/>
  <c r="AP99" i="32" s="1"/>
  <c r="X21" i="32"/>
  <c r="AA21" i="32" s="1"/>
  <c r="AC21" i="32" s="1"/>
  <c r="AP21" i="32" s="1"/>
  <c r="X12" i="32"/>
  <c r="Z12" i="32" s="1"/>
  <c r="AB12" i="32" s="1"/>
  <c r="AO12" i="32" s="1"/>
  <c r="X79" i="32"/>
  <c r="AA79" i="32" s="1"/>
  <c r="AC79" i="32" s="1"/>
  <c r="X125" i="32"/>
  <c r="AA125" i="32" s="1"/>
  <c r="AC125" i="32" s="1"/>
  <c r="AP125" i="32" s="1"/>
  <c r="X60" i="32"/>
  <c r="AA60" i="32" s="1"/>
  <c r="AC60" i="32" s="1"/>
  <c r="X14" i="27"/>
  <c r="Z14" i="27" s="1"/>
  <c r="AB14" i="27" s="1"/>
  <c r="AO14" i="27" s="1"/>
  <c r="X25" i="32"/>
  <c r="Z25" i="32" s="1"/>
  <c r="AB25" i="32" s="1"/>
  <c r="AO25" i="32" s="1"/>
  <c r="X107" i="32"/>
  <c r="AA107" i="32" s="1"/>
  <c r="AC107" i="32" s="1"/>
  <c r="AP107" i="32" s="1"/>
  <c r="X53" i="32"/>
  <c r="AA53" i="32" s="1"/>
  <c r="AC53" i="32" s="1"/>
  <c r="X102" i="32"/>
  <c r="Z102" i="32" s="1"/>
  <c r="AB102" i="32" s="1"/>
  <c r="AO102" i="32" s="1"/>
  <c r="X26" i="32"/>
  <c r="Z26" i="32" s="1"/>
  <c r="AB26" i="32" s="1"/>
  <c r="AO26" i="32" s="1"/>
  <c r="X106" i="32"/>
  <c r="AA106" i="32" s="1"/>
  <c r="AC106" i="32" s="1"/>
  <c r="AP106" i="32" s="1"/>
  <c r="X14" i="32"/>
  <c r="AA14" i="32" s="1"/>
  <c r="AC14" i="32" s="1"/>
  <c r="AP14" i="32" s="1"/>
  <c r="X87" i="32"/>
  <c r="AA87" i="32" s="1"/>
  <c r="AC87" i="32" s="1"/>
  <c r="AP87" i="32" s="1"/>
  <c r="X81" i="32"/>
  <c r="Z81" i="32" s="1"/>
  <c r="AB81" i="32" s="1"/>
  <c r="AO81" i="32" s="1"/>
  <c r="X129" i="32"/>
  <c r="AA129" i="32" s="1"/>
  <c r="AC129" i="32" s="1"/>
  <c r="AP129" i="32" s="1"/>
  <c r="X16" i="32"/>
  <c r="AA16" i="32" s="1"/>
  <c r="AC16" i="32" s="1"/>
  <c r="X64" i="32"/>
  <c r="Z64" i="32" s="1"/>
  <c r="AB64" i="32" s="1"/>
  <c r="AO64" i="32" s="1"/>
  <c r="X124" i="32"/>
  <c r="Z124" i="32" s="1"/>
  <c r="AB124" i="32" s="1"/>
  <c r="AO124" i="32" s="1"/>
  <c r="I27" i="68"/>
  <c r="X19" i="70"/>
  <c r="AA19" i="70" s="1"/>
  <c r="AC19" i="70" s="1"/>
  <c r="AP19" i="70" s="1"/>
  <c r="X7" i="27"/>
  <c r="Z7" i="27" s="1"/>
  <c r="AB7" i="27" s="1"/>
  <c r="AO7" i="27" s="1"/>
  <c r="X8" i="27"/>
  <c r="AA8" i="27" s="1"/>
  <c r="AC8" i="27" s="1"/>
  <c r="AP8" i="27" s="1"/>
  <c r="X5" i="27"/>
  <c r="Z5" i="27" s="1"/>
  <c r="AB5" i="27" s="1"/>
  <c r="AA5" i="62"/>
  <c r="AC5" i="62" s="1"/>
  <c r="AP5" i="62" s="1"/>
  <c r="X91" i="32"/>
  <c r="AA91" i="32" s="1"/>
  <c r="AC91" i="32" s="1"/>
  <c r="X126" i="32"/>
  <c r="AA126" i="32" s="1"/>
  <c r="AC126" i="32" s="1"/>
  <c r="AP126" i="32" s="1"/>
  <c r="X31" i="32"/>
  <c r="Z31" i="32" s="1"/>
  <c r="AB31" i="32" s="1"/>
  <c r="AO31" i="32" s="1"/>
  <c r="X131" i="32"/>
  <c r="AA131" i="32" s="1"/>
  <c r="AC131" i="32" s="1"/>
  <c r="AP131" i="32" s="1"/>
  <c r="X42" i="32"/>
  <c r="Z42" i="32" s="1"/>
  <c r="AB42" i="32" s="1"/>
  <c r="AO42" i="32" s="1"/>
  <c r="X130" i="32"/>
  <c r="Z130" i="32" s="1"/>
  <c r="AB130" i="32" s="1"/>
  <c r="AO130" i="32" s="1"/>
  <c r="X30" i="32"/>
  <c r="Z30" i="32" s="1"/>
  <c r="AB30" i="32" s="1"/>
  <c r="AO30" i="32" s="1"/>
  <c r="X111" i="32"/>
  <c r="Z111" i="32" s="1"/>
  <c r="AB111" i="32" s="1"/>
  <c r="AO111" i="32" s="1"/>
  <c r="X93" i="32"/>
  <c r="Z93" i="32" s="1"/>
  <c r="AB93" i="32" s="1"/>
  <c r="AO93" i="32" s="1"/>
  <c r="X141" i="32"/>
  <c r="AA141" i="32" s="1"/>
  <c r="AC141" i="32" s="1"/>
  <c r="AP141" i="32" s="1"/>
  <c r="X28" i="32"/>
  <c r="AA28" i="32" s="1"/>
  <c r="AC28" i="32" s="1"/>
  <c r="X76" i="32"/>
  <c r="AA76" i="32" s="1"/>
  <c r="AC76" i="32" s="1"/>
  <c r="X140" i="32"/>
  <c r="AA140" i="32" s="1"/>
  <c r="AC140" i="32" s="1"/>
  <c r="X16" i="70"/>
  <c r="AA16" i="70" s="1"/>
  <c r="AC16" i="70" s="1"/>
  <c r="X17" i="70"/>
  <c r="Z17" i="70" s="1"/>
  <c r="AB17" i="70" s="1"/>
  <c r="AO17" i="70" s="1"/>
  <c r="X24" i="27"/>
  <c r="Z24" i="27" s="1"/>
  <c r="AB24" i="27" s="1"/>
  <c r="AO24" i="27" s="1"/>
  <c r="X17" i="27"/>
  <c r="Z17" i="27" s="1"/>
  <c r="AB17" i="27" s="1"/>
  <c r="AO17" i="27" s="1"/>
  <c r="X10" i="32"/>
  <c r="Z10" i="32" s="1"/>
  <c r="AB10" i="32" s="1"/>
  <c r="AO10" i="32" s="1"/>
  <c r="X139" i="32"/>
  <c r="Z139" i="32" s="1"/>
  <c r="AB139" i="32" s="1"/>
  <c r="AO139" i="32" s="1"/>
  <c r="X34" i="32"/>
  <c r="Z34" i="32" s="1"/>
  <c r="AB34" i="32" s="1"/>
  <c r="AO34" i="32" s="1"/>
  <c r="X134" i="32"/>
  <c r="AA134" i="32" s="1"/>
  <c r="AC134" i="32" s="1"/>
  <c r="AP134" i="32" s="1"/>
  <c r="X45" i="32"/>
  <c r="Z45" i="32" s="1"/>
  <c r="AB45" i="32" s="1"/>
  <c r="AO45" i="32" s="1"/>
  <c r="X138" i="32"/>
  <c r="Z138" i="32" s="1"/>
  <c r="AB138" i="32" s="1"/>
  <c r="AO138" i="32" s="1"/>
  <c r="X33" i="32"/>
  <c r="AA33" i="32" s="1"/>
  <c r="AC33" i="32" s="1"/>
  <c r="AP33" i="32" s="1"/>
  <c r="X119" i="32"/>
  <c r="AA119" i="32" s="1"/>
  <c r="AC119" i="32" s="1"/>
  <c r="AP119" i="32" s="1"/>
  <c r="X97" i="32"/>
  <c r="Z97" i="32" s="1"/>
  <c r="AB97" i="32" s="1"/>
  <c r="AO97" i="32" s="1"/>
  <c r="X149" i="32"/>
  <c r="AA149" i="32" s="1"/>
  <c r="AC149" i="32" s="1"/>
  <c r="AP149" i="32" s="1"/>
  <c r="X32" i="32"/>
  <c r="AA32" i="32" s="1"/>
  <c r="AC32" i="32" s="1"/>
  <c r="X80" i="32"/>
  <c r="AA80" i="32" s="1"/>
  <c r="AC80" i="32" s="1"/>
  <c r="X144" i="32"/>
  <c r="Z144" i="32" s="1"/>
  <c r="AB144" i="32" s="1"/>
  <c r="AO144" i="32" s="1"/>
  <c r="X5" i="70"/>
  <c r="Z5" i="70" s="1"/>
  <c r="AB5" i="70" s="1"/>
  <c r="X18" i="70"/>
  <c r="AA18" i="70" s="1"/>
  <c r="AC18" i="70" s="1"/>
  <c r="AP18" i="70" s="1"/>
  <c r="X169" i="32"/>
  <c r="AA169" i="32" s="1"/>
  <c r="AC169" i="32" s="1"/>
  <c r="AP169" i="32" s="1"/>
  <c r="X13" i="32"/>
  <c r="Z13" i="32" s="1"/>
  <c r="AB13" i="32" s="1"/>
  <c r="AO13" i="32" s="1"/>
  <c r="X142" i="32"/>
  <c r="Z142" i="32" s="1"/>
  <c r="AB142" i="32" s="1"/>
  <c r="AO142" i="32" s="1"/>
  <c r="X38" i="32"/>
  <c r="Z38" i="32" s="1"/>
  <c r="AB38" i="32" s="1"/>
  <c r="AO38" i="32" s="1"/>
  <c r="X147" i="32"/>
  <c r="AA147" i="32" s="1"/>
  <c r="AC147" i="32" s="1"/>
  <c r="AP147" i="32" s="1"/>
  <c r="X58" i="32"/>
  <c r="AA58" i="32" s="1"/>
  <c r="AC58" i="32" s="1"/>
  <c r="X146" i="32"/>
  <c r="AA146" i="32" s="1"/>
  <c r="AC146" i="32" s="1"/>
  <c r="AP146" i="32" s="1"/>
  <c r="X43" i="32"/>
  <c r="AA43" i="32" s="1"/>
  <c r="AC43" i="32" s="1"/>
  <c r="AP43" i="32" s="1"/>
  <c r="X127" i="32"/>
  <c r="Z127" i="32" s="1"/>
  <c r="AB127" i="32" s="1"/>
  <c r="AO127" i="32" s="1"/>
  <c r="X101" i="32"/>
  <c r="AA101" i="32" s="1"/>
  <c r="AC101" i="32" s="1"/>
  <c r="AP101" i="32" s="1"/>
  <c r="X153" i="32"/>
  <c r="AA153" i="32" s="1"/>
  <c r="AC153" i="32" s="1"/>
  <c r="AP153" i="32" s="1"/>
  <c r="X36" i="32"/>
  <c r="Z36" i="32" s="1"/>
  <c r="AB36" i="32" s="1"/>
  <c r="AO36" i="32" s="1"/>
  <c r="X88" i="32"/>
  <c r="AA88" i="32" s="1"/>
  <c r="AC88" i="32" s="1"/>
  <c r="AP88" i="32" s="1"/>
  <c r="X148" i="32"/>
  <c r="AA148" i="32" s="1"/>
  <c r="AC148" i="32" s="1"/>
  <c r="AP148" i="32" s="1"/>
  <c r="X13" i="70"/>
  <c r="AA13" i="70" s="1"/>
  <c r="AC13" i="70" s="1"/>
  <c r="AP13" i="70" s="1"/>
  <c r="I36" i="68"/>
  <c r="X57" i="32"/>
  <c r="AA57" i="32" s="1"/>
  <c r="AC57" i="32" s="1"/>
  <c r="X23" i="27"/>
  <c r="AA23" i="27" s="1"/>
  <c r="AC23" i="27" s="1"/>
  <c r="AP23" i="27" s="1"/>
  <c r="A18" i="70"/>
  <c r="N27" i="68" s="1"/>
  <c r="X18" i="27"/>
  <c r="Z18" i="27" s="1"/>
  <c r="AB18" i="27" s="1"/>
  <c r="AO18" i="27" s="1"/>
  <c r="X9" i="27"/>
  <c r="AA9" i="27" s="1"/>
  <c r="AC9" i="27" s="1"/>
  <c r="A20" i="32"/>
  <c r="O42" i="68" s="1"/>
  <c r="R42" i="68" s="1"/>
  <c r="X155" i="32"/>
  <c r="AA155" i="32" s="1"/>
  <c r="AC155" i="32" s="1"/>
  <c r="AP155" i="32" s="1"/>
  <c r="X63" i="32"/>
  <c r="AA63" i="32" s="1"/>
  <c r="AC63" i="32" s="1"/>
  <c r="X150" i="32"/>
  <c r="Z150" i="32" s="1"/>
  <c r="AB150" i="32" s="1"/>
  <c r="AO150" i="32" s="1"/>
  <c r="X61" i="32"/>
  <c r="AA61" i="32" s="1"/>
  <c r="AC61" i="32" s="1"/>
  <c r="X154" i="32"/>
  <c r="Z154" i="32" s="1"/>
  <c r="AB154" i="32" s="1"/>
  <c r="AO154" i="32" s="1"/>
  <c r="X46" i="32"/>
  <c r="Z46" i="32" s="1"/>
  <c r="AB46" i="32" s="1"/>
  <c r="AO46" i="32" s="1"/>
  <c r="X135" i="32"/>
  <c r="AA135" i="32" s="1"/>
  <c r="AC135" i="32" s="1"/>
  <c r="AP135" i="32" s="1"/>
  <c r="X105" i="32"/>
  <c r="AA105" i="32" s="1"/>
  <c r="AC105" i="32" s="1"/>
  <c r="AP105" i="32" s="1"/>
  <c r="X157" i="32"/>
  <c r="AA157" i="32" s="1"/>
  <c r="AC157" i="32" s="1"/>
  <c r="AP157" i="32" s="1"/>
  <c r="X40" i="32"/>
  <c r="AA40" i="32" s="1"/>
  <c r="AC40" i="32" s="1"/>
  <c r="AP40" i="32" s="1"/>
  <c r="X96" i="32"/>
  <c r="AA96" i="32" s="1"/>
  <c r="AC96" i="32" s="1"/>
  <c r="AP96" i="32" s="1"/>
  <c r="X152" i="32"/>
  <c r="AA152" i="32" s="1"/>
  <c r="AC152" i="32" s="1"/>
  <c r="AP152" i="32" s="1"/>
  <c r="A20" i="70"/>
  <c r="O27" i="68" s="1"/>
  <c r="R27" i="68" s="1"/>
  <c r="X22" i="27"/>
  <c r="AA22" i="27" s="1"/>
  <c r="AC22" i="27" s="1"/>
  <c r="AP22" i="27" s="1"/>
  <c r="X69" i="32"/>
  <c r="AA69" i="32" s="1"/>
  <c r="AC69" i="32" s="1"/>
  <c r="X158" i="32"/>
  <c r="Z158" i="32" s="1"/>
  <c r="AB158" i="32" s="1"/>
  <c r="AO158" i="32" s="1"/>
  <c r="X66" i="32"/>
  <c r="Z66" i="32" s="1"/>
  <c r="AB66" i="32" s="1"/>
  <c r="AO66" i="32" s="1"/>
  <c r="X163" i="32"/>
  <c r="AA163" i="32" s="1"/>
  <c r="AC163" i="32" s="1"/>
  <c r="AP163" i="32" s="1"/>
  <c r="X71" i="32"/>
  <c r="AA71" i="32" s="1"/>
  <c r="AC71" i="32" s="1"/>
  <c r="X162" i="32"/>
  <c r="AA162" i="32" s="1"/>
  <c r="AC162" i="32" s="1"/>
  <c r="AP162" i="32" s="1"/>
  <c r="X49" i="32"/>
  <c r="Z49" i="32" s="1"/>
  <c r="AB49" i="32" s="1"/>
  <c r="AO49" i="32" s="1"/>
  <c r="X143" i="32"/>
  <c r="AA143" i="32" s="1"/>
  <c r="AC143" i="32" s="1"/>
  <c r="AP143" i="32" s="1"/>
  <c r="X109" i="32"/>
  <c r="AA109" i="32" s="1"/>
  <c r="AC109" i="32" s="1"/>
  <c r="AP109" i="32" s="1"/>
  <c r="X161" i="32"/>
  <c r="Z161" i="32" s="1"/>
  <c r="AB161" i="32" s="1"/>
  <c r="AO161" i="32" s="1"/>
  <c r="X44" i="32"/>
  <c r="AA44" i="32" s="1"/>
  <c r="AC44" i="32" s="1"/>
  <c r="X100" i="32"/>
  <c r="Z100" i="32" s="1"/>
  <c r="AB100" i="32" s="1"/>
  <c r="AO100" i="32" s="1"/>
  <c r="X160" i="32"/>
  <c r="AA160" i="32" s="1"/>
  <c r="AC160" i="32" s="1"/>
  <c r="AP160" i="32" s="1"/>
  <c r="X8" i="70"/>
  <c r="Z8" i="70" s="1"/>
  <c r="AB8" i="70" s="1"/>
  <c r="AO8" i="70" s="1"/>
  <c r="X9" i="70"/>
  <c r="AA9" i="70" s="1"/>
  <c r="AC9" i="70" s="1"/>
  <c r="AP9" i="70" s="1"/>
  <c r="X21" i="27"/>
  <c r="AA21" i="27" s="1"/>
  <c r="AC21" i="27" s="1"/>
  <c r="AP21" i="27" s="1"/>
  <c r="X16" i="27"/>
  <c r="AA16" i="27" s="1"/>
  <c r="AC16" i="27" s="1"/>
  <c r="X37" i="32"/>
  <c r="AA37" i="32" s="1"/>
  <c r="AC37" i="32" s="1"/>
  <c r="X171" i="32"/>
  <c r="AA171" i="32" s="1"/>
  <c r="AC171" i="32" s="1"/>
  <c r="AP171" i="32" s="1"/>
  <c r="X70" i="32"/>
  <c r="AA70" i="32" s="1"/>
  <c r="AC70" i="32" s="1"/>
  <c r="X166" i="32"/>
  <c r="AA166" i="32" s="1"/>
  <c r="AC166" i="32" s="1"/>
  <c r="AP166" i="32" s="1"/>
  <c r="X74" i="32"/>
  <c r="Z74" i="32" s="1"/>
  <c r="AB74" i="32" s="1"/>
  <c r="AO74" i="32" s="1"/>
  <c r="X170" i="32"/>
  <c r="Z170" i="32" s="1"/>
  <c r="AB170" i="32" s="1"/>
  <c r="AO170" i="32" s="1"/>
  <c r="X59" i="32"/>
  <c r="AA59" i="32" s="1"/>
  <c r="AC59" i="32" s="1"/>
  <c r="X151" i="32"/>
  <c r="AA151" i="32" s="1"/>
  <c r="AC151" i="32" s="1"/>
  <c r="AP151" i="32" s="1"/>
  <c r="X113" i="32"/>
  <c r="Z113" i="32" s="1"/>
  <c r="AB113" i="32" s="1"/>
  <c r="AO113" i="32" s="1"/>
  <c r="X165" i="32"/>
  <c r="AA165" i="32" s="1"/>
  <c r="AC165" i="32" s="1"/>
  <c r="AP165" i="32" s="1"/>
  <c r="X48" i="32"/>
  <c r="Z48" i="32" s="1"/>
  <c r="AB48" i="32" s="1"/>
  <c r="AO48" i="32" s="1"/>
  <c r="X104" i="32"/>
  <c r="AA104" i="32" s="1"/>
  <c r="AC104" i="32" s="1"/>
  <c r="AP104" i="32" s="1"/>
  <c r="X168" i="32"/>
  <c r="AA168" i="32" s="1"/>
  <c r="AC168" i="32" s="1"/>
  <c r="AP168" i="32" s="1"/>
  <c r="X23" i="70"/>
  <c r="AA23" i="70" s="1"/>
  <c r="AC23" i="70" s="1"/>
  <c r="AP23" i="70" s="1"/>
  <c r="X24" i="70"/>
  <c r="AA24" i="70" s="1"/>
  <c r="AC24" i="70" s="1"/>
  <c r="AP24" i="70" s="1"/>
  <c r="X13" i="27"/>
  <c r="AA13" i="27" s="1"/>
  <c r="AC13" i="27" s="1"/>
  <c r="AP13" i="27" s="1"/>
  <c r="X10" i="27"/>
  <c r="Z10" i="27" s="1"/>
  <c r="AB10" i="27" s="1"/>
  <c r="AO10" i="27" s="1"/>
  <c r="X47" i="32"/>
  <c r="AA47" i="32" s="1"/>
  <c r="AC47" i="32" s="1"/>
  <c r="AP47" i="32" s="1"/>
  <c r="X17" i="32"/>
  <c r="AA17" i="32" s="1"/>
  <c r="AC17" i="32" s="1"/>
  <c r="AP17" i="32" s="1"/>
  <c r="X83" i="32"/>
  <c r="AA83" i="32" s="1"/>
  <c r="AC83" i="32" s="1"/>
  <c r="X9" i="32"/>
  <c r="AA9" i="32" s="1"/>
  <c r="AC9" i="32" s="1"/>
  <c r="AP9" i="32" s="1"/>
  <c r="X82" i="32"/>
  <c r="Z82" i="32" s="1"/>
  <c r="AB82" i="32" s="1"/>
  <c r="AO82" i="32" s="1"/>
  <c r="X6" i="32"/>
  <c r="AA6" i="32" s="1"/>
  <c r="AC6" i="32" s="1"/>
  <c r="AP6" i="32" s="1"/>
  <c r="X62" i="32"/>
  <c r="Z62" i="32" s="1"/>
  <c r="AB62" i="32" s="1"/>
  <c r="AO62" i="32" s="1"/>
  <c r="X159" i="32"/>
  <c r="AA159" i="32" s="1"/>
  <c r="AC159" i="32" s="1"/>
  <c r="X117" i="32"/>
  <c r="AA117" i="32" s="1"/>
  <c r="AC117" i="32" s="1"/>
  <c r="AP117" i="32" s="1"/>
  <c r="X5" i="32"/>
  <c r="AA5" i="32" s="1"/>
  <c r="AC5" i="32" s="1"/>
  <c r="X52" i="32"/>
  <c r="AA52" i="32" s="1"/>
  <c r="AC52" i="32" s="1"/>
  <c r="X108" i="32"/>
  <c r="Z108" i="32" s="1"/>
  <c r="AB108" i="32" s="1"/>
  <c r="AO108" i="32" s="1"/>
  <c r="X172" i="32"/>
  <c r="AA172" i="32" s="1"/>
  <c r="AC172" i="32" s="1"/>
  <c r="AP172" i="32" s="1"/>
  <c r="X7" i="70"/>
  <c r="Z7" i="70" s="1"/>
  <c r="AB7" i="70" s="1"/>
  <c r="AO7" i="70" s="1"/>
  <c r="X22" i="70"/>
  <c r="AA22" i="70" s="1"/>
  <c r="AC22" i="70" s="1"/>
  <c r="AP22" i="70" s="1"/>
  <c r="X92" i="32"/>
  <c r="AA92" i="32" s="1"/>
  <c r="AC92" i="32" s="1"/>
  <c r="X128" i="32"/>
  <c r="AA128" i="32" s="1"/>
  <c r="AC128" i="32" s="1"/>
  <c r="AP128" i="32" s="1"/>
  <c r="X164" i="32"/>
  <c r="Z164" i="32" s="1"/>
  <c r="AB164" i="32" s="1"/>
  <c r="AO164" i="32" s="1"/>
  <c r="X84" i="32"/>
  <c r="AA84" i="32" s="1"/>
  <c r="AC84" i="32" s="1"/>
  <c r="X120" i="32"/>
  <c r="AA120" i="32" s="1"/>
  <c r="AC120" i="32" s="1"/>
  <c r="AP120" i="32" s="1"/>
  <c r="X156" i="32"/>
  <c r="AA156" i="32" s="1"/>
  <c r="AC156" i="32" s="1"/>
  <c r="AP156" i="32" s="1"/>
  <c r="X41" i="32"/>
  <c r="AA41" i="32" s="1"/>
  <c r="AC41" i="32" s="1"/>
  <c r="AP41" i="32" s="1"/>
  <c r="X145" i="32"/>
  <c r="Z145" i="32" s="1"/>
  <c r="AB145" i="32" s="1"/>
  <c r="AO145" i="32" s="1"/>
  <c r="X20" i="27"/>
  <c r="Z20" i="27" s="1"/>
  <c r="AB20" i="27" s="1"/>
  <c r="AO20" i="27" s="1"/>
  <c r="X94" i="32"/>
  <c r="Z94" i="32" s="1"/>
  <c r="AB94" i="32" s="1"/>
  <c r="AO94" i="32" s="1"/>
  <c r="A18" i="32"/>
  <c r="N42" i="68" s="1"/>
  <c r="X51" i="32"/>
  <c r="Z51" i="32" s="1"/>
  <c r="AB51" i="32" s="1"/>
  <c r="AO51" i="32" s="1"/>
  <c r="X20" i="32"/>
  <c r="AA20" i="32" s="1"/>
  <c r="AC20" i="32" s="1"/>
  <c r="X86" i="32"/>
  <c r="Z86" i="32" s="1"/>
  <c r="AB86" i="32" s="1"/>
  <c r="AO86" i="32" s="1"/>
  <c r="X18" i="32"/>
  <c r="Z18" i="32" s="1"/>
  <c r="AB18" i="32" s="1"/>
  <c r="AO18" i="32" s="1"/>
  <c r="X90" i="32"/>
  <c r="Z90" i="32" s="1"/>
  <c r="AB90" i="32" s="1"/>
  <c r="AO90" i="32" s="1"/>
  <c r="X7" i="32"/>
  <c r="AA7" i="32" s="1"/>
  <c r="AC7" i="32" s="1"/>
  <c r="X65" i="32"/>
  <c r="AA65" i="32" s="1"/>
  <c r="AC65" i="32" s="1"/>
  <c r="X167" i="32"/>
  <c r="AA167" i="32" s="1"/>
  <c r="AC167" i="32" s="1"/>
  <c r="AP167" i="32" s="1"/>
  <c r="X121" i="32"/>
  <c r="Z121" i="32" s="1"/>
  <c r="AB121" i="32" s="1"/>
  <c r="AO121" i="32" s="1"/>
  <c r="X8" i="32"/>
  <c r="AA8" i="32" s="1"/>
  <c r="AC8" i="32" s="1"/>
  <c r="AP8" i="32" s="1"/>
  <c r="X56" i="32"/>
  <c r="Z56" i="32" s="1"/>
  <c r="AB56" i="32" s="1"/>
  <c r="AO56" i="32" s="1"/>
  <c r="X112" i="32"/>
  <c r="AA112" i="32" s="1"/>
  <c r="AC112" i="32" s="1"/>
  <c r="AP112" i="32" s="1"/>
  <c r="X11" i="70"/>
  <c r="AA11" i="70" s="1"/>
  <c r="AC11" i="70" s="1"/>
  <c r="AP11" i="70" s="1"/>
  <c r="A18" i="27"/>
  <c r="N36" i="68" s="1"/>
  <c r="Q36" i="68" s="1"/>
  <c r="U36" i="68" s="1"/>
  <c r="F36" i="2" s="1"/>
  <c r="X22" i="32"/>
  <c r="AA22" i="32" s="1"/>
  <c r="AC22" i="32" s="1"/>
  <c r="AP22" i="32" s="1"/>
  <c r="X35" i="32"/>
  <c r="AA35" i="32" s="1"/>
  <c r="AC35" i="32" s="1"/>
  <c r="X98" i="32"/>
  <c r="AA98" i="32" s="1"/>
  <c r="AC98" i="32" s="1"/>
  <c r="AP98" i="32" s="1"/>
  <c r="X77" i="32"/>
  <c r="AA77" i="32" s="1"/>
  <c r="AC77" i="32" s="1"/>
  <c r="X15" i="32"/>
  <c r="AA15" i="32" s="1"/>
  <c r="AC15" i="32" s="1"/>
  <c r="X116" i="32"/>
  <c r="AA116" i="32" s="1"/>
  <c r="AC116" i="32" s="1"/>
  <c r="AP116" i="32" s="1"/>
  <c r="X6" i="40"/>
  <c r="AA6" i="40" s="1"/>
  <c r="AC6" i="40" s="1"/>
  <c r="AP6" i="40" s="1"/>
  <c r="X19" i="40"/>
  <c r="AA19" i="40" s="1"/>
  <c r="AC19" i="40" s="1"/>
  <c r="X49" i="5"/>
  <c r="Z49" i="5" s="1"/>
  <c r="AB49" i="5" s="1"/>
  <c r="AO49" i="5" s="1"/>
  <c r="X38" i="5"/>
  <c r="Z38" i="5" s="1"/>
  <c r="AB38" i="5" s="1"/>
  <c r="AO38" i="5" s="1"/>
  <c r="X28" i="5"/>
  <c r="Z28" i="5" s="1"/>
  <c r="AB28" i="5" s="1"/>
  <c r="AO28" i="5" s="1"/>
  <c r="X19" i="14"/>
  <c r="AA19" i="14" s="1"/>
  <c r="AC19" i="14" s="1"/>
  <c r="AP19" i="14" s="1"/>
  <c r="X11" i="40"/>
  <c r="Z11" i="40" s="1"/>
  <c r="AB11" i="40" s="1"/>
  <c r="AO11" i="40" s="1"/>
  <c r="X24" i="40"/>
  <c r="AA24" i="40" s="1"/>
  <c r="AC24" i="40" s="1"/>
  <c r="AP24" i="40" s="1"/>
  <c r="X14" i="5"/>
  <c r="Z14" i="5" s="1"/>
  <c r="AB14" i="5" s="1"/>
  <c r="AO14" i="5" s="1"/>
  <c r="X5" i="5"/>
  <c r="Z5" i="5" s="1"/>
  <c r="AB5" i="5" s="1"/>
  <c r="X32" i="5"/>
  <c r="AA32" i="5" s="1"/>
  <c r="AC32" i="5" s="1"/>
  <c r="X16" i="14"/>
  <c r="Z16" i="14" s="1"/>
  <c r="AB16" i="14" s="1"/>
  <c r="AO16" i="14" s="1"/>
  <c r="X20" i="14"/>
  <c r="Z20" i="14" s="1"/>
  <c r="AB20" i="14" s="1"/>
  <c r="AO20" i="14" s="1"/>
  <c r="A18" i="14"/>
  <c r="A20" i="40"/>
  <c r="O9" i="67" s="1"/>
  <c r="R9" i="67" s="1"/>
  <c r="X17" i="40"/>
  <c r="AA17" i="40" s="1"/>
  <c r="AC17" i="40" s="1"/>
  <c r="AP17" i="40" s="1"/>
  <c r="A18" i="5"/>
  <c r="N9" i="68" s="1"/>
  <c r="Q9" i="68" s="1"/>
  <c r="A20" i="5"/>
  <c r="O9" i="68" s="1"/>
  <c r="R9" i="68" s="1"/>
  <c r="X8" i="5"/>
  <c r="Z8" i="5" s="1"/>
  <c r="AB8" i="5" s="1"/>
  <c r="AO8" i="5" s="1"/>
  <c r="X44" i="5"/>
  <c r="Z44" i="5" s="1"/>
  <c r="AB44" i="5" s="1"/>
  <c r="AO44" i="5" s="1"/>
  <c r="X21" i="14"/>
  <c r="AA21" i="14" s="1"/>
  <c r="AC21" i="14" s="1"/>
  <c r="AP21" i="14" s="1"/>
  <c r="X27" i="5"/>
  <c r="AA27" i="5" s="1"/>
  <c r="AC27" i="5" s="1"/>
  <c r="X31" i="5"/>
  <c r="AA31" i="5" s="1"/>
  <c r="AC31" i="5" s="1"/>
  <c r="AP31" i="5" s="1"/>
  <c r="X22" i="5"/>
  <c r="Z22" i="5" s="1"/>
  <c r="AB22" i="5" s="1"/>
  <c r="AO22" i="5" s="1"/>
  <c r="X48" i="5"/>
  <c r="AA48" i="5" s="1"/>
  <c r="AC48" i="5" s="1"/>
  <c r="AP48" i="5" s="1"/>
  <c r="X18" i="14"/>
  <c r="AA18" i="14" s="1"/>
  <c r="AC18" i="14" s="1"/>
  <c r="AP18" i="14" s="1"/>
  <c r="X21" i="5"/>
  <c r="AA21" i="5" s="1"/>
  <c r="AC21" i="5" s="1"/>
  <c r="X41" i="5"/>
  <c r="AA41" i="5" s="1"/>
  <c r="AC41" i="5" s="1"/>
  <c r="X7" i="40"/>
  <c r="Z7" i="40" s="1"/>
  <c r="AB7" i="40" s="1"/>
  <c r="AO7" i="40" s="1"/>
  <c r="X33" i="5"/>
  <c r="AA33" i="5" s="1"/>
  <c r="AC33" i="5" s="1"/>
  <c r="X37" i="5"/>
  <c r="Z37" i="5" s="1"/>
  <c r="AB37" i="5" s="1"/>
  <c r="AO37" i="5" s="1"/>
  <c r="X9" i="5"/>
  <c r="Z9" i="5" s="1"/>
  <c r="AB9" i="5" s="1"/>
  <c r="AO9" i="5" s="1"/>
  <c r="X52" i="5"/>
  <c r="AA52" i="5" s="1"/>
  <c r="AC52" i="5" s="1"/>
  <c r="AP52" i="5" s="1"/>
  <c r="X23" i="14"/>
  <c r="AA23" i="14" s="1"/>
  <c r="AC23" i="14" s="1"/>
  <c r="AP23" i="14" s="1"/>
  <c r="X40" i="5"/>
  <c r="AA40" i="5" s="1"/>
  <c r="AC40" i="5" s="1"/>
  <c r="AP40" i="5" s="1"/>
  <c r="X16" i="5"/>
  <c r="Z16" i="5" s="1"/>
  <c r="AB16" i="5" s="1"/>
  <c r="AO16" i="5" s="1"/>
  <c r="X20" i="40"/>
  <c r="Z20" i="40" s="1"/>
  <c r="AB20" i="40" s="1"/>
  <c r="AO20" i="40" s="1"/>
  <c r="X13" i="40"/>
  <c r="Z13" i="40" s="1"/>
  <c r="AB13" i="40" s="1"/>
  <c r="AO13" i="40" s="1"/>
  <c r="X14" i="40"/>
  <c r="Z14" i="40" s="1"/>
  <c r="AB14" i="40" s="1"/>
  <c r="AO14" i="40" s="1"/>
  <c r="X43" i="5"/>
  <c r="AA43" i="5" s="1"/>
  <c r="AC43" i="5" s="1"/>
  <c r="AP43" i="5" s="1"/>
  <c r="X47" i="5"/>
  <c r="Z47" i="5" s="1"/>
  <c r="AB47" i="5" s="1"/>
  <c r="AO47" i="5" s="1"/>
  <c r="X10" i="5"/>
  <c r="Z10" i="5" s="1"/>
  <c r="AB10" i="5" s="1"/>
  <c r="AO10" i="5" s="1"/>
  <c r="X10" i="14"/>
  <c r="AA10" i="14" s="1"/>
  <c r="AC10" i="14" s="1"/>
  <c r="AP10" i="14" s="1"/>
  <c r="X5" i="14"/>
  <c r="AA5" i="14" s="1"/>
  <c r="AC5" i="14" s="1"/>
  <c r="X51" i="5"/>
  <c r="Z51" i="5" s="1"/>
  <c r="AB51" i="5" s="1"/>
  <c r="AO51" i="5" s="1"/>
  <c r="X35" i="5"/>
  <c r="AA35" i="5" s="1"/>
  <c r="AC35" i="5" s="1"/>
  <c r="AP35" i="5" s="1"/>
  <c r="I9" i="67"/>
  <c r="X16" i="40"/>
  <c r="AA16" i="40" s="1"/>
  <c r="AC16" i="40" s="1"/>
  <c r="AP16" i="40" s="1"/>
  <c r="X46" i="5"/>
  <c r="Z46" i="5" s="1"/>
  <c r="AB46" i="5" s="1"/>
  <c r="AO46" i="5" s="1"/>
  <c r="X50" i="5"/>
  <c r="Z50" i="5" s="1"/>
  <c r="AB50" i="5" s="1"/>
  <c r="AO50" i="5" s="1"/>
  <c r="X17" i="5"/>
  <c r="AA17" i="5" s="1"/>
  <c r="AC17" i="5" s="1"/>
  <c r="X22" i="14"/>
  <c r="AA22" i="14" s="1"/>
  <c r="AC22" i="14" s="1"/>
  <c r="AP22" i="14" s="1"/>
  <c r="X14" i="14"/>
  <c r="Z14" i="14" s="1"/>
  <c r="AB14" i="14" s="1"/>
  <c r="AO14" i="14" s="1"/>
  <c r="X34" i="5"/>
  <c r="Z34" i="5" s="1"/>
  <c r="AB34" i="5" s="1"/>
  <c r="AO34" i="5" s="1"/>
  <c r="X21" i="40"/>
  <c r="Z21" i="40" s="1"/>
  <c r="AB21" i="40" s="1"/>
  <c r="AO21" i="40" s="1"/>
  <c r="X24" i="5"/>
  <c r="AA24" i="5" s="1"/>
  <c r="AC24" i="5" s="1"/>
  <c r="I9" i="68"/>
  <c r="X18" i="5"/>
  <c r="AA18" i="5" s="1"/>
  <c r="AC18" i="5" s="1"/>
  <c r="A20" i="14"/>
  <c r="X17" i="14"/>
  <c r="AA17" i="14" s="1"/>
  <c r="AC17" i="14" s="1"/>
  <c r="AP17" i="14" s="1"/>
  <c r="X18" i="40"/>
  <c r="Z18" i="40" s="1"/>
  <c r="AB18" i="40" s="1"/>
  <c r="AO18" i="40" s="1"/>
  <c r="X8" i="40"/>
  <c r="Z8" i="40" s="1"/>
  <c r="AB8" i="40" s="1"/>
  <c r="AO8" i="40" s="1"/>
  <c r="X23" i="40"/>
  <c r="AA23" i="40" s="1"/>
  <c r="AC23" i="40" s="1"/>
  <c r="AP23" i="40" s="1"/>
  <c r="X9" i="40"/>
  <c r="AA9" i="40" s="1"/>
  <c r="AC9" i="40" s="1"/>
  <c r="X30" i="5"/>
  <c r="Z30" i="5" s="1"/>
  <c r="AB30" i="5" s="1"/>
  <c r="AO30" i="5" s="1"/>
  <c r="X7" i="5"/>
  <c r="AA7" i="5" s="1"/>
  <c r="AC7" i="5" s="1"/>
  <c r="AP7" i="5" s="1"/>
  <c r="X26" i="5"/>
  <c r="Z26" i="5" s="1"/>
  <c r="AB26" i="5" s="1"/>
  <c r="AO26" i="5" s="1"/>
  <c r="X6" i="14"/>
  <c r="AA6" i="14" s="1"/>
  <c r="AC6" i="14" s="1"/>
  <c r="AP6" i="14" s="1"/>
  <c r="X24" i="14"/>
  <c r="Z24" i="14" s="1"/>
  <c r="AB24" i="14" s="1"/>
  <c r="AO24" i="14" s="1"/>
  <c r="X15" i="14"/>
  <c r="Z15" i="14" s="1"/>
  <c r="AB15" i="14" s="1"/>
  <c r="AO15" i="14" s="1"/>
  <c r="Z19" i="50"/>
  <c r="AB19" i="50" s="1"/>
  <c r="AO19" i="50" s="1"/>
  <c r="A18" i="40"/>
  <c r="N9" i="67" s="1"/>
  <c r="L10" i="2" s="1"/>
  <c r="X10" i="40"/>
  <c r="AA10" i="40" s="1"/>
  <c r="AC10" i="40" s="1"/>
  <c r="X6" i="5"/>
  <c r="AA6" i="5" s="1"/>
  <c r="AC6" i="5" s="1"/>
  <c r="X12" i="5"/>
  <c r="Z12" i="5" s="1"/>
  <c r="AB12" i="5" s="1"/>
  <c r="AO12" i="5" s="1"/>
  <c r="X29" i="5"/>
  <c r="AA29" i="5" s="1"/>
  <c r="AC29" i="5" s="1"/>
  <c r="X8" i="14"/>
  <c r="Z8" i="14" s="1"/>
  <c r="AB8" i="14" s="1"/>
  <c r="AO8" i="14" s="1"/>
  <c r="X7" i="14"/>
  <c r="Z7" i="14" s="1"/>
  <c r="AB7" i="14" s="1"/>
  <c r="AO7" i="14" s="1"/>
  <c r="X39" i="5"/>
  <c r="AA39" i="5" s="1"/>
  <c r="AC39" i="5" s="1"/>
  <c r="AP39" i="5" s="1"/>
  <c r="X22" i="40"/>
  <c r="Z22" i="40" s="1"/>
  <c r="AB22" i="40" s="1"/>
  <c r="AO22" i="40" s="1"/>
  <c r="X15" i="5"/>
  <c r="Z15" i="5" s="1"/>
  <c r="AB15" i="5" s="1"/>
  <c r="AO15" i="5" s="1"/>
  <c r="X19" i="5"/>
  <c r="AA19" i="5" s="1"/>
  <c r="AC19" i="5" s="1"/>
  <c r="AP19" i="5" s="1"/>
  <c r="X9" i="14"/>
  <c r="AA9" i="14" s="1"/>
  <c r="AC9" i="14" s="1"/>
  <c r="X25" i="5"/>
  <c r="AA25" i="5" s="1"/>
  <c r="AC25" i="5" s="1"/>
  <c r="AP25" i="5" s="1"/>
  <c r="X13" i="5"/>
  <c r="AA13" i="5" s="1"/>
  <c r="AC13" i="5" s="1"/>
  <c r="X36" i="5"/>
  <c r="Z36" i="5" s="1"/>
  <c r="AB36" i="5" s="1"/>
  <c r="AO36" i="5" s="1"/>
  <c r="X36" i="46"/>
  <c r="AA36" i="46" s="1"/>
  <c r="AC36" i="46" s="1"/>
  <c r="AP36" i="46" s="1"/>
  <c r="X60" i="46"/>
  <c r="AA60" i="46" s="1"/>
  <c r="AC60" i="46" s="1"/>
  <c r="AP60" i="46" s="1"/>
  <c r="X39" i="46"/>
  <c r="Z39" i="46" s="1"/>
  <c r="AB39" i="46" s="1"/>
  <c r="AO39" i="46" s="1"/>
  <c r="A18" i="46"/>
  <c r="N13" i="67" s="1"/>
  <c r="L13" i="2" s="1"/>
  <c r="X62" i="46"/>
  <c r="AA62" i="46" s="1"/>
  <c r="AC62" i="46" s="1"/>
  <c r="AP62" i="46" s="1"/>
  <c r="X33" i="46"/>
  <c r="AA33" i="46" s="1"/>
  <c r="AC33" i="46" s="1"/>
  <c r="AP33" i="46" s="1"/>
  <c r="X5" i="34"/>
  <c r="AA5" i="34" s="1"/>
  <c r="AC5" i="34" s="1"/>
  <c r="X11" i="34"/>
  <c r="AA11" i="34" s="1"/>
  <c r="AC11" i="34" s="1"/>
  <c r="AP11" i="34" s="1"/>
  <c r="X68" i="46"/>
  <c r="Z68" i="46" s="1"/>
  <c r="AB68" i="46" s="1"/>
  <c r="AO68" i="46" s="1"/>
  <c r="X5" i="46"/>
  <c r="Z5" i="46" s="1"/>
  <c r="AB5" i="46" s="1"/>
  <c r="X47" i="46"/>
  <c r="Z47" i="46" s="1"/>
  <c r="AB47" i="46" s="1"/>
  <c r="AO47" i="46" s="1"/>
  <c r="X20" i="46"/>
  <c r="AA20" i="46" s="1"/>
  <c r="AC20" i="46" s="1"/>
  <c r="X70" i="46"/>
  <c r="AA70" i="46" s="1"/>
  <c r="AC70" i="46" s="1"/>
  <c r="X41" i="46"/>
  <c r="AA41" i="46" s="1"/>
  <c r="AC41" i="46" s="1"/>
  <c r="X23" i="34"/>
  <c r="Z23" i="34" s="1"/>
  <c r="AB23" i="34" s="1"/>
  <c r="AO23" i="34" s="1"/>
  <c r="X19" i="34"/>
  <c r="AA19" i="34" s="1"/>
  <c r="AC19" i="34" s="1"/>
  <c r="AP19" i="34" s="1"/>
  <c r="X15" i="46"/>
  <c r="AA15" i="46" s="1"/>
  <c r="AC15" i="46" s="1"/>
  <c r="AP15" i="46" s="1"/>
  <c r="X78" i="46"/>
  <c r="AA78" i="46" s="1"/>
  <c r="AC78" i="46" s="1"/>
  <c r="AP78" i="46" s="1"/>
  <c r="X10" i="34"/>
  <c r="AA10" i="34" s="1"/>
  <c r="AC10" i="34" s="1"/>
  <c r="AP10" i="34" s="1"/>
  <c r="X7" i="46"/>
  <c r="AA7" i="46" s="1"/>
  <c r="AC7" i="46" s="1"/>
  <c r="AP7" i="46" s="1"/>
  <c r="X51" i="46"/>
  <c r="Z51" i="46" s="1"/>
  <c r="AB51" i="46" s="1"/>
  <c r="AO51" i="46" s="1"/>
  <c r="X77" i="46"/>
  <c r="AA77" i="46" s="1"/>
  <c r="AC77" i="46" s="1"/>
  <c r="AP77" i="46" s="1"/>
  <c r="X13" i="46"/>
  <c r="Z13" i="46" s="1"/>
  <c r="AB13" i="46" s="1"/>
  <c r="AO13" i="46" s="1"/>
  <c r="X59" i="46"/>
  <c r="Z59" i="46" s="1"/>
  <c r="AB59" i="46" s="1"/>
  <c r="AO59" i="46" s="1"/>
  <c r="X30" i="46"/>
  <c r="AA30" i="46" s="1"/>
  <c r="AC30" i="46" s="1"/>
  <c r="AP30" i="46" s="1"/>
  <c r="X49" i="46"/>
  <c r="AA49" i="46" s="1"/>
  <c r="AC49" i="46" s="1"/>
  <c r="AP49" i="46" s="1"/>
  <c r="X23" i="46"/>
  <c r="AA23" i="46" s="1"/>
  <c r="AC23" i="46" s="1"/>
  <c r="X14" i="46"/>
  <c r="AA14" i="46" s="1"/>
  <c r="AC14" i="46" s="1"/>
  <c r="AP14" i="46" s="1"/>
  <c r="X63" i="46"/>
  <c r="AA63" i="46" s="1"/>
  <c r="AC63" i="46" s="1"/>
  <c r="AP63" i="46" s="1"/>
  <c r="X34" i="46"/>
  <c r="AA34" i="46" s="1"/>
  <c r="AC34" i="46" s="1"/>
  <c r="X82" i="46"/>
  <c r="AA82" i="46" s="1"/>
  <c r="AC82" i="46" s="1"/>
  <c r="AP82" i="46" s="1"/>
  <c r="X53" i="46"/>
  <c r="AA53" i="46" s="1"/>
  <c r="AC53" i="46" s="1"/>
  <c r="AP53" i="46" s="1"/>
  <c r="X17" i="34"/>
  <c r="AA17" i="34" s="1"/>
  <c r="AC17" i="34" s="1"/>
  <c r="AP17" i="34" s="1"/>
  <c r="I13" i="67"/>
  <c r="X32" i="46"/>
  <c r="Z32" i="46" s="1"/>
  <c r="AB32" i="46" s="1"/>
  <c r="AO32" i="46" s="1"/>
  <c r="A20" i="46"/>
  <c r="O13" i="67" s="1"/>
  <c r="R13" i="67" s="1"/>
  <c r="X67" i="46"/>
  <c r="AA67" i="46" s="1"/>
  <c r="AC67" i="46" s="1"/>
  <c r="AP67" i="46" s="1"/>
  <c r="X38" i="46"/>
  <c r="Z38" i="46" s="1"/>
  <c r="AB38" i="46" s="1"/>
  <c r="AO38" i="46" s="1"/>
  <c r="X9" i="46"/>
  <c r="AA9" i="46" s="1"/>
  <c r="AC9" i="46" s="1"/>
  <c r="X57" i="46"/>
  <c r="AA57" i="46" s="1"/>
  <c r="AC57" i="46" s="1"/>
  <c r="AP57" i="46" s="1"/>
  <c r="X9" i="34"/>
  <c r="AA9" i="34" s="1"/>
  <c r="AC9" i="34" s="1"/>
  <c r="AP9" i="34" s="1"/>
  <c r="X18" i="34"/>
  <c r="AA18" i="34" s="1"/>
  <c r="AC18" i="34" s="1"/>
  <c r="AP18" i="34" s="1"/>
  <c r="X40" i="46"/>
  <c r="AA40" i="46" s="1"/>
  <c r="AC40" i="46" s="1"/>
  <c r="X48" i="46"/>
  <c r="AA48" i="46" s="1"/>
  <c r="AC48" i="46" s="1"/>
  <c r="AP48" i="46" s="1"/>
  <c r="X21" i="46"/>
  <c r="Z21" i="46" s="1"/>
  <c r="AB21" i="46" s="1"/>
  <c r="AO21" i="46" s="1"/>
  <c r="X71" i="46"/>
  <c r="Z71" i="46" s="1"/>
  <c r="AB71" i="46" s="1"/>
  <c r="AO71" i="46" s="1"/>
  <c r="X42" i="46"/>
  <c r="AA42" i="46" s="1"/>
  <c r="AC42" i="46" s="1"/>
  <c r="AP42" i="46" s="1"/>
  <c r="X10" i="46"/>
  <c r="AA10" i="46" s="1"/>
  <c r="AC10" i="46" s="1"/>
  <c r="AP10" i="46" s="1"/>
  <c r="X65" i="46"/>
  <c r="AA65" i="46" s="1"/>
  <c r="AC65" i="46" s="1"/>
  <c r="AP65" i="46" s="1"/>
  <c r="X13" i="34"/>
  <c r="Z13" i="34" s="1"/>
  <c r="AB13" i="34" s="1"/>
  <c r="AO13" i="34" s="1"/>
  <c r="X7" i="33"/>
  <c r="AA7" i="33" s="1"/>
  <c r="AC7" i="33" s="1"/>
  <c r="AP7" i="33" s="1"/>
  <c r="X24" i="46"/>
  <c r="AA24" i="46" s="1"/>
  <c r="AC24" i="46" s="1"/>
  <c r="X64" i="46"/>
  <c r="AA64" i="46" s="1"/>
  <c r="AC64" i="46" s="1"/>
  <c r="AP64" i="46" s="1"/>
  <c r="X22" i="46"/>
  <c r="AA22" i="46" s="1"/>
  <c r="AC22" i="46" s="1"/>
  <c r="X75" i="46"/>
  <c r="Z75" i="46" s="1"/>
  <c r="AB75" i="46" s="1"/>
  <c r="AO75" i="46" s="1"/>
  <c r="X46" i="46"/>
  <c r="AA46" i="46" s="1"/>
  <c r="AC46" i="46" s="1"/>
  <c r="AP46" i="46" s="1"/>
  <c r="X17" i="46"/>
  <c r="AA17" i="46" s="1"/>
  <c r="AC17" i="46" s="1"/>
  <c r="X69" i="46"/>
  <c r="AA69" i="46" s="1"/>
  <c r="AC69" i="46" s="1"/>
  <c r="AP69" i="46" s="1"/>
  <c r="X14" i="34"/>
  <c r="AA14" i="34" s="1"/>
  <c r="AC14" i="34" s="1"/>
  <c r="AP14" i="34" s="1"/>
  <c r="X24" i="74"/>
  <c r="AA24" i="74" s="1"/>
  <c r="AC24" i="74" s="1"/>
  <c r="AP24" i="74" s="1"/>
  <c r="N62" i="68"/>
  <c r="Q62" i="68" s="1"/>
  <c r="A20" i="33"/>
  <c r="O43" i="68" s="1"/>
  <c r="R43" i="68" s="1"/>
  <c r="X72" i="46"/>
  <c r="AA72" i="46" s="1"/>
  <c r="AC72" i="46" s="1"/>
  <c r="AP72" i="46" s="1"/>
  <c r="X80" i="46"/>
  <c r="AA80" i="46" s="1"/>
  <c r="AC80" i="46" s="1"/>
  <c r="AP80" i="46" s="1"/>
  <c r="X27" i="46"/>
  <c r="AA27" i="46" s="1"/>
  <c r="AC27" i="46" s="1"/>
  <c r="AP27" i="46" s="1"/>
  <c r="X79" i="46"/>
  <c r="Z79" i="46" s="1"/>
  <c r="AB79" i="46" s="1"/>
  <c r="AO79" i="46" s="1"/>
  <c r="X50" i="46"/>
  <c r="AA50" i="46" s="1"/>
  <c r="AC50" i="46" s="1"/>
  <c r="AP50" i="46" s="1"/>
  <c r="X18" i="46"/>
  <c r="Z18" i="46" s="1"/>
  <c r="AB18" i="46" s="1"/>
  <c r="AO18" i="46" s="1"/>
  <c r="X73" i="46"/>
  <c r="AA73" i="46" s="1"/>
  <c r="AC73" i="46" s="1"/>
  <c r="AP73" i="46" s="1"/>
  <c r="X6" i="34"/>
  <c r="AA6" i="34" s="1"/>
  <c r="AC6" i="34" s="1"/>
  <c r="AP6" i="34" s="1"/>
  <c r="A20" i="34"/>
  <c r="X11" i="74"/>
  <c r="AA11" i="74" s="1"/>
  <c r="AC11" i="74" s="1"/>
  <c r="AP11" i="74" s="1"/>
  <c r="X61" i="46"/>
  <c r="AA61" i="46" s="1"/>
  <c r="AC61" i="46" s="1"/>
  <c r="AP61" i="46" s="1"/>
  <c r="X56" i="46"/>
  <c r="AA56" i="46" s="1"/>
  <c r="AC56" i="46" s="1"/>
  <c r="AP56" i="46" s="1"/>
  <c r="X28" i="46"/>
  <c r="AA28" i="46" s="1"/>
  <c r="AC28" i="46" s="1"/>
  <c r="X31" i="46"/>
  <c r="Z31" i="46" s="1"/>
  <c r="AB31" i="46" s="1"/>
  <c r="AO31" i="46" s="1"/>
  <c r="X11" i="46"/>
  <c r="AA11" i="46" s="1"/>
  <c r="AC11" i="46" s="1"/>
  <c r="AP11" i="46" s="1"/>
  <c r="X54" i="46"/>
  <c r="Z54" i="46" s="1"/>
  <c r="AB54" i="46" s="1"/>
  <c r="AO54" i="46" s="1"/>
  <c r="X25" i="46"/>
  <c r="AA25" i="46" s="1"/>
  <c r="AC25" i="46" s="1"/>
  <c r="X81" i="46"/>
  <c r="AA81" i="46" s="1"/>
  <c r="AC81" i="46" s="1"/>
  <c r="AP81" i="46" s="1"/>
  <c r="X16" i="34"/>
  <c r="AA16" i="34" s="1"/>
  <c r="AC16" i="34" s="1"/>
  <c r="AP16" i="34" s="1"/>
  <c r="X21" i="34"/>
  <c r="AA21" i="34" s="1"/>
  <c r="AC21" i="34" s="1"/>
  <c r="AP21" i="34" s="1"/>
  <c r="X7" i="37"/>
  <c r="AA7" i="37" s="1"/>
  <c r="AC7" i="37" s="1"/>
  <c r="AP7" i="37" s="1"/>
  <c r="X16" i="46"/>
  <c r="AA16" i="46" s="1"/>
  <c r="AC16" i="46" s="1"/>
  <c r="X44" i="46"/>
  <c r="AA44" i="46" s="1"/>
  <c r="AC44" i="46" s="1"/>
  <c r="X35" i="46"/>
  <c r="Z35" i="46" s="1"/>
  <c r="AB35" i="46" s="1"/>
  <c r="AO35" i="46" s="1"/>
  <c r="X12" i="46"/>
  <c r="AA12" i="46" s="1"/>
  <c r="AC12" i="46" s="1"/>
  <c r="AP12" i="46" s="1"/>
  <c r="X58" i="46"/>
  <c r="AA58" i="46" s="1"/>
  <c r="AC58" i="46" s="1"/>
  <c r="AP58" i="46" s="1"/>
  <c r="X15" i="34"/>
  <c r="Z15" i="34" s="1"/>
  <c r="AB15" i="34" s="1"/>
  <c r="AO15" i="34" s="1"/>
  <c r="X16" i="37"/>
  <c r="AA16" i="37" s="1"/>
  <c r="AC16" i="37" s="1"/>
  <c r="AP16" i="37" s="1"/>
  <c r="X13" i="33"/>
  <c r="Z13" i="33" s="1"/>
  <c r="AB13" i="33" s="1"/>
  <c r="AO13" i="33" s="1"/>
  <c r="A18" i="33"/>
  <c r="N43" i="68" s="1"/>
  <c r="Q43" i="68" s="1"/>
  <c r="U43" i="68" s="1"/>
  <c r="F43" i="2" s="1"/>
  <c r="X17" i="33"/>
  <c r="Z17" i="33" s="1"/>
  <c r="AB17" i="33" s="1"/>
  <c r="AO17" i="33" s="1"/>
  <c r="X14" i="33"/>
  <c r="AA14" i="33" s="1"/>
  <c r="AC14" i="33" s="1"/>
  <c r="AP14" i="33" s="1"/>
  <c r="A18" i="37"/>
  <c r="N48" i="68" s="1"/>
  <c r="D48" i="2" s="1"/>
  <c r="X15" i="37"/>
  <c r="AA15" i="37" s="1"/>
  <c r="AC15" i="37" s="1"/>
  <c r="AP15" i="37" s="1"/>
  <c r="X23" i="74"/>
  <c r="AA23" i="74" s="1"/>
  <c r="AC23" i="74" s="1"/>
  <c r="AP23" i="74" s="1"/>
  <c r="X7" i="74"/>
  <c r="Z7" i="74" s="1"/>
  <c r="AB7" i="74" s="1"/>
  <c r="AO7" i="74" s="1"/>
  <c r="X11" i="33"/>
  <c r="AA11" i="33" s="1"/>
  <c r="AC11" i="33" s="1"/>
  <c r="AP11" i="33" s="1"/>
  <c r="X21" i="33"/>
  <c r="AA21" i="33" s="1"/>
  <c r="AC21" i="33" s="1"/>
  <c r="AP21" i="33" s="1"/>
  <c r="X5" i="37"/>
  <c r="AA5" i="37" s="1"/>
  <c r="AC5" i="37" s="1"/>
  <c r="X23" i="37"/>
  <c r="AA23" i="37" s="1"/>
  <c r="AC23" i="37" s="1"/>
  <c r="AP23" i="37" s="1"/>
  <c r="I15" i="68"/>
  <c r="X12" i="74"/>
  <c r="Z12" i="74" s="1"/>
  <c r="AB12" i="74" s="1"/>
  <c r="AO12" i="74" s="1"/>
  <c r="X22" i="33"/>
  <c r="Z22" i="33" s="1"/>
  <c r="AB22" i="33" s="1"/>
  <c r="AO22" i="33" s="1"/>
  <c r="X19" i="33"/>
  <c r="Z19" i="33" s="1"/>
  <c r="AB19" i="33" s="1"/>
  <c r="AO19" i="33" s="1"/>
  <c r="X13" i="37"/>
  <c r="AA13" i="37" s="1"/>
  <c r="AC13" i="37" s="1"/>
  <c r="AP13" i="37" s="1"/>
  <c r="X24" i="37"/>
  <c r="AA24" i="37" s="1"/>
  <c r="AC24" i="37" s="1"/>
  <c r="AP24" i="37" s="1"/>
  <c r="X5" i="74"/>
  <c r="Z5" i="74" s="1"/>
  <c r="AB5" i="74" s="1"/>
  <c r="X19" i="74"/>
  <c r="AA19" i="74" s="1"/>
  <c r="AC19" i="74" s="1"/>
  <c r="AP19" i="74" s="1"/>
  <c r="X20" i="33"/>
  <c r="AA20" i="33" s="1"/>
  <c r="AC20" i="33" s="1"/>
  <c r="AP20" i="33" s="1"/>
  <c r="A20" i="37"/>
  <c r="X6" i="74"/>
  <c r="AA6" i="74" s="1"/>
  <c r="AC6" i="74" s="1"/>
  <c r="AP6" i="74" s="1"/>
  <c r="X20" i="74"/>
  <c r="AA20" i="74" s="1"/>
  <c r="AC20" i="74" s="1"/>
  <c r="AP20" i="74" s="1"/>
  <c r="AA8" i="74"/>
  <c r="AC8" i="74" s="1"/>
  <c r="AP8" i="74" s="1"/>
  <c r="X20" i="37"/>
  <c r="Z20" i="37" s="1"/>
  <c r="AB20" i="37" s="1"/>
  <c r="AO20" i="37" s="1"/>
  <c r="X21" i="37"/>
  <c r="Z21" i="37" s="1"/>
  <c r="AB21" i="37" s="1"/>
  <c r="AO21" i="37" s="1"/>
  <c r="X15" i="74"/>
  <c r="AA15" i="74" s="1"/>
  <c r="AC15" i="74" s="1"/>
  <c r="AP15" i="74" s="1"/>
  <c r="X9" i="74"/>
  <c r="AA9" i="74" s="1"/>
  <c r="AC9" i="74" s="1"/>
  <c r="AP9" i="74" s="1"/>
  <c r="AA20" i="50"/>
  <c r="AC20" i="50" s="1"/>
  <c r="AP20" i="50" s="1"/>
  <c r="X15" i="33"/>
  <c r="AA15" i="33" s="1"/>
  <c r="AC15" i="33" s="1"/>
  <c r="AP15" i="33" s="1"/>
  <c r="I48" i="68"/>
  <c r="X22" i="37"/>
  <c r="AA22" i="37" s="1"/>
  <c r="AC22" i="37" s="1"/>
  <c r="AP22" i="37" s="1"/>
  <c r="A20" i="74"/>
  <c r="O15" i="68" s="1"/>
  <c r="R15" i="68" s="1"/>
  <c r="V15" i="68" s="1"/>
  <c r="G16" i="2" s="1"/>
  <c r="X10" i="74"/>
  <c r="AA10" i="74" s="1"/>
  <c r="AC10" i="74" s="1"/>
  <c r="AP10" i="74" s="1"/>
  <c r="X6" i="33"/>
  <c r="AA6" i="33" s="1"/>
  <c r="AC6" i="33" s="1"/>
  <c r="AP6" i="33" s="1"/>
  <c r="I43" i="68"/>
  <c r="X16" i="33"/>
  <c r="AA16" i="33" s="1"/>
  <c r="AC16" i="33" s="1"/>
  <c r="AP16" i="33" s="1"/>
  <c r="X12" i="37"/>
  <c r="Z12" i="37" s="1"/>
  <c r="AB12" i="37" s="1"/>
  <c r="AO12" i="37" s="1"/>
  <c r="X9" i="37"/>
  <c r="AA9" i="37" s="1"/>
  <c r="AC9" i="37" s="1"/>
  <c r="AP9" i="37" s="1"/>
  <c r="X21" i="74"/>
  <c r="Z21" i="74" s="1"/>
  <c r="AB21" i="74" s="1"/>
  <c r="AO21" i="74" s="1"/>
  <c r="X17" i="74"/>
  <c r="AA17" i="74" s="1"/>
  <c r="AC17" i="74" s="1"/>
  <c r="AP17" i="74" s="1"/>
  <c r="X18" i="33"/>
  <c r="Z18" i="33" s="1"/>
  <c r="AB18" i="33" s="1"/>
  <c r="AO18" i="33" s="1"/>
  <c r="X19" i="37"/>
  <c r="Z19" i="37" s="1"/>
  <c r="AB19" i="37" s="1"/>
  <c r="AO19" i="37" s="1"/>
  <c r="X10" i="37"/>
  <c r="AA10" i="37" s="1"/>
  <c r="AC10" i="37" s="1"/>
  <c r="AP10" i="37" s="1"/>
  <c r="X22" i="74"/>
  <c r="Z22" i="74" s="1"/>
  <c r="AB22" i="74" s="1"/>
  <c r="AO22" i="74" s="1"/>
  <c r="X18" i="74"/>
  <c r="AA18" i="74" s="1"/>
  <c r="AC18" i="74" s="1"/>
  <c r="AP18" i="74" s="1"/>
  <c r="X23" i="33"/>
  <c r="AA23" i="33" s="1"/>
  <c r="AC23" i="33" s="1"/>
  <c r="AP23" i="33" s="1"/>
  <c r="X9" i="33"/>
  <c r="Z9" i="33" s="1"/>
  <c r="AB9" i="33" s="1"/>
  <c r="AO9" i="33" s="1"/>
  <c r="X24" i="33"/>
  <c r="AA24" i="33" s="1"/>
  <c r="AC24" i="33" s="1"/>
  <c r="AP24" i="33" s="1"/>
  <c r="X11" i="37"/>
  <c r="Z11" i="37" s="1"/>
  <c r="AB11" i="37" s="1"/>
  <c r="AO11" i="37" s="1"/>
  <c r="X17" i="37"/>
  <c r="AA17" i="37" s="1"/>
  <c r="AC17" i="37" s="1"/>
  <c r="AP17" i="37" s="1"/>
  <c r="X13" i="74"/>
  <c r="Z13" i="74" s="1"/>
  <c r="AB13" i="74" s="1"/>
  <c r="AO13" i="74" s="1"/>
  <c r="A18" i="74"/>
  <c r="N15" i="68" s="1"/>
  <c r="Q15" i="68" s="1"/>
  <c r="U15" i="68" s="1"/>
  <c r="F16" i="2" s="1"/>
  <c r="X12" i="33"/>
  <c r="AA12" i="33" s="1"/>
  <c r="AC12" i="33" s="1"/>
  <c r="AP12" i="33" s="1"/>
  <c r="X5" i="33"/>
  <c r="AA5" i="33" s="1"/>
  <c r="AC5" i="33" s="1"/>
  <c r="X8" i="37"/>
  <c r="AA8" i="37" s="1"/>
  <c r="AC8" i="37" s="1"/>
  <c r="AP8" i="37" s="1"/>
  <c r="X18" i="37"/>
  <c r="AA18" i="37" s="1"/>
  <c r="AC18" i="37" s="1"/>
  <c r="AP18" i="37" s="1"/>
  <c r="X14" i="74"/>
  <c r="Z14" i="74" s="1"/>
  <c r="AB14" i="74" s="1"/>
  <c r="AO14" i="74" s="1"/>
  <c r="X14" i="37"/>
  <c r="AA14" i="37" s="1"/>
  <c r="AC14" i="37" s="1"/>
  <c r="AP14" i="37" s="1"/>
  <c r="X16" i="74"/>
  <c r="Z16" i="74" s="1"/>
  <c r="AB16" i="74" s="1"/>
  <c r="AO16" i="74" s="1"/>
  <c r="X21" i="75"/>
  <c r="AA21" i="75" s="1"/>
  <c r="AC21" i="75" s="1"/>
  <c r="AP21" i="75" s="1"/>
  <c r="X55" i="75"/>
  <c r="AA55" i="75" s="1"/>
  <c r="AC55" i="75" s="1"/>
  <c r="AP55" i="75" s="1"/>
  <c r="X11" i="75"/>
  <c r="Z11" i="75" s="1"/>
  <c r="AB11" i="75" s="1"/>
  <c r="AO11" i="75" s="1"/>
  <c r="X22" i="75"/>
  <c r="AA22" i="75" s="1"/>
  <c r="AC22" i="75" s="1"/>
  <c r="AP22" i="75" s="1"/>
  <c r="X51" i="75"/>
  <c r="AA51" i="75" s="1"/>
  <c r="AC51" i="75" s="1"/>
  <c r="AP51" i="75" s="1"/>
  <c r="X37" i="75"/>
  <c r="Z37" i="75" s="1"/>
  <c r="AB37" i="75" s="1"/>
  <c r="AO37" i="75" s="1"/>
  <c r="X34" i="75"/>
  <c r="Z34" i="75" s="1"/>
  <c r="AB34" i="75" s="1"/>
  <c r="AO34" i="75" s="1"/>
  <c r="X53" i="75"/>
  <c r="Z53" i="75" s="1"/>
  <c r="AB53" i="75" s="1"/>
  <c r="AO53" i="75" s="1"/>
  <c r="Z13" i="50"/>
  <c r="AB13" i="50" s="1"/>
  <c r="AO13" i="50" s="1"/>
  <c r="X36" i="75"/>
  <c r="AA36" i="75" s="1"/>
  <c r="AC36" i="75" s="1"/>
  <c r="AP36" i="75" s="1"/>
  <c r="X52" i="75"/>
  <c r="AA52" i="75" s="1"/>
  <c r="AC52" i="75" s="1"/>
  <c r="AP52" i="75" s="1"/>
  <c r="X16" i="75"/>
  <c r="AA16" i="75" s="1"/>
  <c r="AC16" i="75" s="1"/>
  <c r="AP16" i="75" s="1"/>
  <c r="X19" i="75"/>
  <c r="AA19" i="75" s="1"/>
  <c r="AC19" i="75" s="1"/>
  <c r="AP19" i="75" s="1"/>
  <c r="X29" i="75"/>
  <c r="Z29" i="75" s="1"/>
  <c r="AB29" i="75" s="1"/>
  <c r="AO29" i="75" s="1"/>
  <c r="X28" i="75"/>
  <c r="AA28" i="75" s="1"/>
  <c r="AC28" i="75" s="1"/>
  <c r="AP28" i="75" s="1"/>
  <c r="X18" i="75"/>
  <c r="Z18" i="75" s="1"/>
  <c r="AB18" i="75" s="1"/>
  <c r="AO18" i="75" s="1"/>
  <c r="X7" i="75"/>
  <c r="AA7" i="75" s="1"/>
  <c r="AC7" i="75" s="1"/>
  <c r="AP7" i="75" s="1"/>
  <c r="X43" i="75"/>
  <c r="AA43" i="75" s="1"/>
  <c r="AC43" i="75" s="1"/>
  <c r="AP43" i="75" s="1"/>
  <c r="X33" i="75"/>
  <c r="AA33" i="75" s="1"/>
  <c r="AC33" i="75" s="1"/>
  <c r="AP33" i="75" s="1"/>
  <c r="X32" i="75"/>
  <c r="AA32" i="75" s="1"/>
  <c r="AC32" i="75" s="1"/>
  <c r="AP32" i="75" s="1"/>
  <c r="Z24" i="42"/>
  <c r="AB24" i="42" s="1"/>
  <c r="AO24" i="42" s="1"/>
  <c r="N49" i="67"/>
  <c r="Q49" i="67" s="1"/>
  <c r="X30" i="75"/>
  <c r="Z30" i="75" s="1"/>
  <c r="AB30" i="75" s="1"/>
  <c r="AO30" i="75" s="1"/>
  <c r="X12" i="75"/>
  <c r="Z12" i="75" s="1"/>
  <c r="AB12" i="75" s="1"/>
  <c r="AO12" i="75" s="1"/>
  <c r="X59" i="75"/>
  <c r="Z59" i="75" s="1"/>
  <c r="AB59" i="75" s="1"/>
  <c r="AO59" i="75" s="1"/>
  <c r="X41" i="75"/>
  <c r="AA41" i="75" s="1"/>
  <c r="AC41" i="75" s="1"/>
  <c r="AP41" i="75" s="1"/>
  <c r="X40" i="75"/>
  <c r="AA40" i="75" s="1"/>
  <c r="AC40" i="75" s="1"/>
  <c r="AP40" i="75" s="1"/>
  <c r="X21" i="19"/>
  <c r="AA21" i="19" s="1"/>
  <c r="AC21" i="19" s="1"/>
  <c r="AP21" i="19" s="1"/>
  <c r="X10" i="19"/>
  <c r="AA10" i="19" s="1"/>
  <c r="AC10" i="19" s="1"/>
  <c r="AP10" i="19" s="1"/>
  <c r="X17" i="75"/>
  <c r="AA17" i="75" s="1"/>
  <c r="AC17" i="75" s="1"/>
  <c r="AP17" i="75" s="1"/>
  <c r="X67" i="75"/>
  <c r="AA67" i="75" s="1"/>
  <c r="AC67" i="75" s="1"/>
  <c r="AP67" i="75" s="1"/>
  <c r="X44" i="75"/>
  <c r="AA44" i="75" s="1"/>
  <c r="AC44" i="75" s="1"/>
  <c r="AP44" i="75" s="1"/>
  <c r="X16" i="19"/>
  <c r="AA16" i="19" s="1"/>
  <c r="AC16" i="19" s="1"/>
  <c r="AP16" i="19" s="1"/>
  <c r="X39" i="75"/>
  <c r="Z39" i="75" s="1"/>
  <c r="AB39" i="75" s="1"/>
  <c r="AO39" i="75" s="1"/>
  <c r="X45" i="75"/>
  <c r="Z45" i="75" s="1"/>
  <c r="AB45" i="75" s="1"/>
  <c r="AO45" i="75" s="1"/>
  <c r="N73" i="68"/>
  <c r="Q73" i="68" s="1"/>
  <c r="X46" i="75"/>
  <c r="Z46" i="75" s="1"/>
  <c r="AB46" i="75" s="1"/>
  <c r="AO46" i="75" s="1"/>
  <c r="A20" i="75"/>
  <c r="O15" i="67" s="1"/>
  <c r="R15" i="67" s="1"/>
  <c r="V15" i="67" s="1"/>
  <c r="O15" i="2" s="1"/>
  <c r="X26" i="75"/>
  <c r="Z26" i="75" s="1"/>
  <c r="AB26" i="75" s="1"/>
  <c r="AO26" i="75" s="1"/>
  <c r="X49" i="75"/>
  <c r="AA49" i="75" s="1"/>
  <c r="AC49" i="75" s="1"/>
  <c r="AP49" i="75" s="1"/>
  <c r="X48" i="75"/>
  <c r="AA48" i="75" s="1"/>
  <c r="AC48" i="75" s="1"/>
  <c r="AP48" i="75" s="1"/>
  <c r="Z14" i="50"/>
  <c r="AB14" i="50" s="1"/>
  <c r="AO14" i="50" s="1"/>
  <c r="X31" i="75"/>
  <c r="AA31" i="75" s="1"/>
  <c r="AC31" i="75" s="1"/>
  <c r="AP31" i="75" s="1"/>
  <c r="X62" i="75"/>
  <c r="Z62" i="75" s="1"/>
  <c r="AB62" i="75" s="1"/>
  <c r="AO62" i="75" s="1"/>
  <c r="X56" i="75"/>
  <c r="AA56" i="75" s="1"/>
  <c r="AC56" i="75" s="1"/>
  <c r="AP56" i="75" s="1"/>
  <c r="X10" i="75"/>
  <c r="Z10" i="75" s="1"/>
  <c r="AB10" i="75" s="1"/>
  <c r="AO10" i="75" s="1"/>
  <c r="X5" i="75"/>
  <c r="Z5" i="75" s="1"/>
  <c r="AB5" i="75" s="1"/>
  <c r="X38" i="75"/>
  <c r="Z38" i="75" s="1"/>
  <c r="AB38" i="75" s="1"/>
  <c r="AO38" i="75" s="1"/>
  <c r="X50" i="75"/>
  <c r="Z50" i="75" s="1"/>
  <c r="AB50" i="75" s="1"/>
  <c r="AO50" i="75" s="1"/>
  <c r="X61" i="75"/>
  <c r="Z61" i="75" s="1"/>
  <c r="AB61" i="75" s="1"/>
  <c r="AO61" i="75" s="1"/>
  <c r="X60" i="75"/>
  <c r="AA60" i="75" s="1"/>
  <c r="AC60" i="75" s="1"/>
  <c r="AP60" i="75" s="1"/>
  <c r="X9" i="75"/>
  <c r="AA9" i="75" s="1"/>
  <c r="AC9" i="75" s="1"/>
  <c r="AP9" i="75" s="1"/>
  <c r="X8" i="75"/>
  <c r="AA8" i="75" s="1"/>
  <c r="AC8" i="75" s="1"/>
  <c r="AP8" i="75" s="1"/>
  <c r="X58" i="75"/>
  <c r="Z58" i="75" s="1"/>
  <c r="AB58" i="75" s="1"/>
  <c r="AO58" i="75" s="1"/>
  <c r="X65" i="75"/>
  <c r="Z65" i="75" s="1"/>
  <c r="AB65" i="75" s="1"/>
  <c r="AO65" i="75" s="1"/>
  <c r="X27" i="75"/>
  <c r="AA27" i="75" s="1"/>
  <c r="AC27" i="75" s="1"/>
  <c r="AP27" i="75" s="1"/>
  <c r="X42" i="75"/>
  <c r="Z42" i="75" s="1"/>
  <c r="AB42" i="75" s="1"/>
  <c r="AO42" i="75" s="1"/>
  <c r="X47" i="75"/>
  <c r="AA47" i="75" s="1"/>
  <c r="AC47" i="75" s="1"/>
  <c r="AP47" i="75" s="1"/>
  <c r="Z14" i="62"/>
  <c r="AB14" i="62" s="1"/>
  <c r="AO14" i="62" s="1"/>
  <c r="X6" i="75"/>
  <c r="Z6" i="75" s="1"/>
  <c r="AB6" i="75" s="1"/>
  <c r="AO6" i="75" s="1"/>
  <c r="X13" i="75"/>
  <c r="AA13" i="75" s="1"/>
  <c r="AC13" i="75" s="1"/>
  <c r="AP13" i="75" s="1"/>
  <c r="X54" i="75"/>
  <c r="AA54" i="75" s="1"/>
  <c r="AC54" i="75" s="1"/>
  <c r="AP54" i="75" s="1"/>
  <c r="X66" i="75"/>
  <c r="Z66" i="75" s="1"/>
  <c r="AB66" i="75" s="1"/>
  <c r="AO66" i="75" s="1"/>
  <c r="X23" i="75"/>
  <c r="AA23" i="75" s="1"/>
  <c r="AC23" i="75" s="1"/>
  <c r="AP23" i="75" s="1"/>
  <c r="X57" i="75"/>
  <c r="AA57" i="75" s="1"/>
  <c r="AC57" i="75" s="1"/>
  <c r="AP57" i="75" s="1"/>
  <c r="X64" i="75"/>
  <c r="AA64" i="75" s="1"/>
  <c r="AC64" i="75" s="1"/>
  <c r="AP64" i="75" s="1"/>
  <c r="X15" i="75"/>
  <c r="Z15" i="75" s="1"/>
  <c r="AB15" i="75" s="1"/>
  <c r="AO15" i="75" s="1"/>
  <c r="X14" i="75"/>
  <c r="AA14" i="75" s="1"/>
  <c r="AC14" i="75" s="1"/>
  <c r="AP14" i="75" s="1"/>
  <c r="X63" i="75"/>
  <c r="AA63" i="75" s="1"/>
  <c r="AC63" i="75" s="1"/>
  <c r="AP63" i="75" s="1"/>
  <c r="X25" i="75"/>
  <c r="AA25" i="75" s="1"/>
  <c r="AC25" i="75" s="1"/>
  <c r="AP25" i="75" s="1"/>
  <c r="X24" i="75"/>
  <c r="AA24" i="75" s="1"/>
  <c r="AC24" i="75" s="1"/>
  <c r="AP24" i="75" s="1"/>
  <c r="X35" i="75"/>
  <c r="AA35" i="75" s="1"/>
  <c r="AC35" i="75" s="1"/>
  <c r="AP35" i="75" s="1"/>
  <c r="X52" i="22"/>
  <c r="AA52" i="22" s="1"/>
  <c r="AC52" i="22" s="1"/>
  <c r="AP52" i="22" s="1"/>
  <c r="X39" i="22"/>
  <c r="AA39" i="22" s="1"/>
  <c r="AC39" i="22" s="1"/>
  <c r="AP39" i="22" s="1"/>
  <c r="X45" i="22"/>
  <c r="AA45" i="22" s="1"/>
  <c r="AC45" i="22" s="1"/>
  <c r="AP45" i="22" s="1"/>
  <c r="X82" i="22"/>
  <c r="AA82" i="22" s="1"/>
  <c r="AC82" i="22" s="1"/>
  <c r="AP82" i="22" s="1"/>
  <c r="X30" i="22"/>
  <c r="AA30" i="22" s="1"/>
  <c r="AC30" i="22" s="1"/>
  <c r="AP30" i="22" s="1"/>
  <c r="X40" i="22"/>
  <c r="Z40" i="22" s="1"/>
  <c r="AB40" i="22" s="1"/>
  <c r="AO40" i="22" s="1"/>
  <c r="X27" i="22"/>
  <c r="Z27" i="22" s="1"/>
  <c r="AB27" i="22" s="1"/>
  <c r="AO27" i="22" s="1"/>
  <c r="X21" i="22"/>
  <c r="Z21" i="22" s="1"/>
  <c r="AB21" i="22" s="1"/>
  <c r="AO21" i="22" s="1"/>
  <c r="X36" i="39"/>
  <c r="AA36" i="39" s="1"/>
  <c r="AC36" i="39" s="1"/>
  <c r="AP36" i="39" s="1"/>
  <c r="X33" i="39"/>
  <c r="AA33" i="39" s="1"/>
  <c r="AC33" i="39" s="1"/>
  <c r="AP33" i="39" s="1"/>
  <c r="X5" i="39"/>
  <c r="AA5" i="39" s="1"/>
  <c r="AC5" i="39" s="1"/>
  <c r="X11" i="39"/>
  <c r="Z11" i="39" s="1"/>
  <c r="AB11" i="39" s="1"/>
  <c r="AO11" i="39" s="1"/>
  <c r="X40" i="39"/>
  <c r="AA40" i="39" s="1"/>
  <c r="AC40" i="39" s="1"/>
  <c r="AP40" i="39" s="1"/>
  <c r="X7" i="13"/>
  <c r="AA7" i="13" s="1"/>
  <c r="AC7" i="13" s="1"/>
  <c r="N56" i="67"/>
  <c r="Q56" i="67" s="1"/>
  <c r="X22" i="19"/>
  <c r="AA22" i="19" s="1"/>
  <c r="AC22" i="19" s="1"/>
  <c r="AP22" i="19" s="1"/>
  <c r="X11" i="13"/>
  <c r="AA11" i="13" s="1"/>
  <c r="AC11" i="13" s="1"/>
  <c r="X22" i="13"/>
  <c r="AA22" i="13" s="1"/>
  <c r="AC22" i="13" s="1"/>
  <c r="AP22" i="13" s="1"/>
  <c r="X12" i="19"/>
  <c r="Z12" i="19" s="1"/>
  <c r="AB12" i="19" s="1"/>
  <c r="AO12" i="19" s="1"/>
  <c r="X24" i="19"/>
  <c r="AA24" i="19" s="1"/>
  <c r="AC24" i="19" s="1"/>
  <c r="AP24" i="19" s="1"/>
  <c r="X21" i="13"/>
  <c r="AA21" i="13" s="1"/>
  <c r="AC21" i="13" s="1"/>
  <c r="X20" i="13"/>
  <c r="Z20" i="13" s="1"/>
  <c r="AB20" i="13" s="1"/>
  <c r="AO20" i="13" s="1"/>
  <c r="X14" i="19"/>
  <c r="AA14" i="19" s="1"/>
  <c r="AC14" i="19" s="1"/>
  <c r="AP14" i="19" s="1"/>
  <c r="N68" i="68"/>
  <c r="Q68" i="68" s="1"/>
  <c r="X10" i="13"/>
  <c r="Z10" i="13" s="1"/>
  <c r="AB10" i="13" s="1"/>
  <c r="AO10" i="13" s="1"/>
  <c r="A18" i="19"/>
  <c r="N19" i="68" s="1"/>
  <c r="Q19" i="68" s="1"/>
  <c r="Z5" i="50"/>
  <c r="AB5" i="50" s="1"/>
  <c r="X17" i="13"/>
  <c r="Z17" i="13" s="1"/>
  <c r="AB17" i="13" s="1"/>
  <c r="AO17" i="13" s="1"/>
  <c r="X19" i="19"/>
  <c r="Z19" i="19" s="1"/>
  <c r="AB19" i="19" s="1"/>
  <c r="AO19" i="19" s="1"/>
  <c r="X9" i="13"/>
  <c r="Z9" i="13" s="1"/>
  <c r="AB9" i="13" s="1"/>
  <c r="AO9" i="13" s="1"/>
  <c r="X16" i="13"/>
  <c r="AA16" i="13" s="1"/>
  <c r="AC16" i="13" s="1"/>
  <c r="AP16" i="13" s="1"/>
  <c r="X20" i="19"/>
  <c r="AA20" i="19" s="1"/>
  <c r="AC20" i="19" s="1"/>
  <c r="AP20" i="19" s="1"/>
  <c r="X15" i="13"/>
  <c r="AA15" i="13" s="1"/>
  <c r="AC15" i="13" s="1"/>
  <c r="AP15" i="13" s="1"/>
  <c r="X23" i="13"/>
  <c r="Z23" i="13" s="1"/>
  <c r="AB23" i="13" s="1"/>
  <c r="AO23" i="13" s="1"/>
  <c r="X18" i="13"/>
  <c r="Z18" i="13" s="1"/>
  <c r="AB18" i="13" s="1"/>
  <c r="AO18" i="13" s="1"/>
  <c r="L36" i="2"/>
  <c r="X7" i="19"/>
  <c r="Z7" i="19" s="1"/>
  <c r="AB7" i="19" s="1"/>
  <c r="AO7" i="19" s="1"/>
  <c r="X9" i="19"/>
  <c r="AA9" i="19" s="1"/>
  <c r="AC9" i="19" s="1"/>
  <c r="AP9" i="19" s="1"/>
  <c r="X23" i="19"/>
  <c r="Z23" i="19" s="1"/>
  <c r="AB23" i="19" s="1"/>
  <c r="AO23" i="19" s="1"/>
  <c r="AP5" i="50"/>
  <c r="X5" i="13"/>
  <c r="AA5" i="13" s="1"/>
  <c r="AC5" i="13" s="1"/>
  <c r="X5" i="19"/>
  <c r="AA5" i="19" s="1"/>
  <c r="AC5" i="19" s="1"/>
  <c r="X17" i="19"/>
  <c r="AA17" i="19" s="1"/>
  <c r="AC17" i="19" s="1"/>
  <c r="AP17" i="19" s="1"/>
  <c r="X26" i="15"/>
  <c r="AA26" i="15" s="1"/>
  <c r="AC26" i="15" s="1"/>
  <c r="A18" i="13"/>
  <c r="N12" i="68" s="1"/>
  <c r="Q12" i="68" s="1"/>
  <c r="X12" i="13"/>
  <c r="AA12" i="13" s="1"/>
  <c r="AC12" i="13" s="1"/>
  <c r="AP12" i="13" s="1"/>
  <c r="X8" i="13"/>
  <c r="Z8" i="13" s="1"/>
  <c r="AB8" i="13" s="1"/>
  <c r="AO8" i="13" s="1"/>
  <c r="X8" i="19"/>
  <c r="Z8" i="19" s="1"/>
  <c r="AB8" i="19" s="1"/>
  <c r="AO8" i="19" s="1"/>
  <c r="X18" i="19"/>
  <c r="Z18" i="19" s="1"/>
  <c r="AB18" i="19" s="1"/>
  <c r="AO18" i="19" s="1"/>
  <c r="X11" i="19"/>
  <c r="AA11" i="19" s="1"/>
  <c r="AC11" i="19" s="1"/>
  <c r="AP11" i="19" s="1"/>
  <c r="X24" i="13"/>
  <c r="AA24" i="13" s="1"/>
  <c r="AC24" i="13" s="1"/>
  <c r="AP24" i="13" s="1"/>
  <c r="X13" i="13"/>
  <c r="Z13" i="13" s="1"/>
  <c r="AB13" i="13" s="1"/>
  <c r="AO13" i="13" s="1"/>
  <c r="X13" i="19"/>
  <c r="AA13" i="19" s="1"/>
  <c r="AC13" i="19" s="1"/>
  <c r="AP13" i="19" s="1"/>
  <c r="X6" i="19"/>
  <c r="AA6" i="19" s="1"/>
  <c r="AC6" i="19" s="1"/>
  <c r="AP6" i="19" s="1"/>
  <c r="X19" i="13"/>
  <c r="I12" i="68"/>
  <c r="A20" i="19"/>
  <c r="O19" i="68" s="1"/>
  <c r="R19" i="68" s="1"/>
  <c r="X15" i="19"/>
  <c r="AA15" i="19" s="1"/>
  <c r="AC15" i="19" s="1"/>
  <c r="AP15" i="19" s="1"/>
  <c r="X22" i="45"/>
  <c r="Z22" i="45" s="1"/>
  <c r="AB22" i="45" s="1"/>
  <c r="AO22" i="45" s="1"/>
  <c r="X17" i="45"/>
  <c r="AA17" i="45" s="1"/>
  <c r="AC17" i="45" s="1"/>
  <c r="AP17" i="45" s="1"/>
  <c r="X21" i="45"/>
  <c r="Z21" i="45" s="1"/>
  <c r="AB21" i="45" s="1"/>
  <c r="AO21" i="45" s="1"/>
  <c r="X9" i="45"/>
  <c r="AA9" i="45" s="1"/>
  <c r="AC9" i="45" s="1"/>
  <c r="AP9" i="45" s="1"/>
  <c r="X11" i="45"/>
  <c r="Z11" i="45" s="1"/>
  <c r="AB11" i="45" s="1"/>
  <c r="AO11" i="45" s="1"/>
  <c r="A20" i="45"/>
  <c r="X24" i="45"/>
  <c r="Z24" i="45" s="1"/>
  <c r="AB24" i="45" s="1"/>
  <c r="AO24" i="45" s="1"/>
  <c r="X18" i="45"/>
  <c r="AA18" i="45" s="1"/>
  <c r="AC18" i="45" s="1"/>
  <c r="X14" i="45"/>
  <c r="Z14" i="45" s="1"/>
  <c r="AB14" i="45" s="1"/>
  <c r="AO14" i="45" s="1"/>
  <c r="X13" i="45"/>
  <c r="AA13" i="45" s="1"/>
  <c r="AC13" i="45" s="1"/>
  <c r="AP13" i="45" s="1"/>
  <c r="X8" i="45"/>
  <c r="AA8" i="45" s="1"/>
  <c r="AC8" i="45" s="1"/>
  <c r="AP8" i="45" s="1"/>
  <c r="X5" i="45"/>
  <c r="Z5" i="45" s="1"/>
  <c r="AB5" i="45" s="1"/>
  <c r="X16" i="45"/>
  <c r="Z16" i="45" s="1"/>
  <c r="AB16" i="45" s="1"/>
  <c r="AO16" i="45" s="1"/>
  <c r="X20" i="45"/>
  <c r="AA20" i="45" s="1"/>
  <c r="AC20" i="45" s="1"/>
  <c r="AP20" i="45" s="1"/>
  <c r="X15" i="45"/>
  <c r="Z15" i="45" s="1"/>
  <c r="AB15" i="45" s="1"/>
  <c r="AO15" i="45" s="1"/>
  <c r="X19" i="45"/>
  <c r="AA19" i="45" s="1"/>
  <c r="AC19" i="45" s="1"/>
  <c r="AP19" i="45" s="1"/>
  <c r="X10" i="45"/>
  <c r="Z10" i="45" s="1"/>
  <c r="AB10" i="45" s="1"/>
  <c r="AO10" i="45" s="1"/>
  <c r="A18" i="45"/>
  <c r="X12" i="45"/>
  <c r="Z12" i="45" s="1"/>
  <c r="AB12" i="45" s="1"/>
  <c r="AO12" i="45" s="1"/>
  <c r="X6" i="45"/>
  <c r="Z6" i="45" s="1"/>
  <c r="AB6" i="45" s="1"/>
  <c r="AO6" i="45" s="1"/>
  <c r="I12" i="67"/>
  <c r="X24" i="44"/>
  <c r="AA24" i="44" s="1"/>
  <c r="AC24" i="44" s="1"/>
  <c r="AP24" i="44" s="1"/>
  <c r="X19" i="44"/>
  <c r="AA19" i="44" s="1"/>
  <c r="AC19" i="44" s="1"/>
  <c r="AP19" i="44" s="1"/>
  <c r="X23" i="44"/>
  <c r="Z23" i="44" s="1"/>
  <c r="AB23" i="44" s="1"/>
  <c r="AO23" i="44" s="1"/>
  <c r="A18" i="44"/>
  <c r="N12" i="67" s="1"/>
  <c r="Q12" i="67" s="1"/>
  <c r="X20" i="44"/>
  <c r="Z20" i="44" s="1"/>
  <c r="AB20" i="44" s="1"/>
  <c r="AO20" i="44" s="1"/>
  <c r="X16" i="44"/>
  <c r="AA16" i="44" s="1"/>
  <c r="AC16" i="44" s="1"/>
  <c r="AP16" i="44" s="1"/>
  <c r="X11" i="44"/>
  <c r="AA11" i="44" s="1"/>
  <c r="AC11" i="44" s="1"/>
  <c r="AP11" i="44" s="1"/>
  <c r="X5" i="44"/>
  <c r="AA5" i="44" s="1"/>
  <c r="AC5" i="44" s="1"/>
  <c r="X15" i="44"/>
  <c r="AA15" i="44" s="1"/>
  <c r="AC15" i="44" s="1"/>
  <c r="AP15" i="44" s="1"/>
  <c r="X7" i="44"/>
  <c r="AA7" i="44" s="1"/>
  <c r="AC7" i="44" s="1"/>
  <c r="AP7" i="44" s="1"/>
  <c r="X6" i="44"/>
  <c r="AA6" i="44" s="1"/>
  <c r="AC6" i="44" s="1"/>
  <c r="X12" i="44"/>
  <c r="AA12" i="44" s="1"/>
  <c r="AC12" i="44" s="1"/>
  <c r="X22" i="44"/>
  <c r="AA22" i="44" s="1"/>
  <c r="AC22" i="44" s="1"/>
  <c r="AP22" i="44" s="1"/>
  <c r="X18" i="44"/>
  <c r="Z18" i="44" s="1"/>
  <c r="AB18" i="44" s="1"/>
  <c r="AO18" i="44" s="1"/>
  <c r="X17" i="44"/>
  <c r="AA17" i="44" s="1"/>
  <c r="AC17" i="44" s="1"/>
  <c r="AP17" i="44" s="1"/>
  <c r="A20" i="44"/>
  <c r="O12" i="67" s="1"/>
  <c r="R12" i="67" s="1"/>
  <c r="X14" i="44"/>
  <c r="Z14" i="44" s="1"/>
  <c r="AB14" i="44" s="1"/>
  <c r="AO14" i="44" s="1"/>
  <c r="X13" i="44"/>
  <c r="Z13" i="44" s="1"/>
  <c r="AB13" i="44" s="1"/>
  <c r="AO13" i="44" s="1"/>
  <c r="X10" i="44"/>
  <c r="Z10" i="44" s="1"/>
  <c r="AB10" i="44" s="1"/>
  <c r="AO10" i="44" s="1"/>
  <c r="X8" i="44"/>
  <c r="AA8" i="44" s="1"/>
  <c r="AC8" i="44" s="1"/>
  <c r="AP8" i="44" s="1"/>
  <c r="X9" i="44"/>
  <c r="Z9" i="44" s="1"/>
  <c r="AB9" i="44" s="1"/>
  <c r="AO9" i="44" s="1"/>
  <c r="I27" i="67"/>
  <c r="X22" i="54"/>
  <c r="Z22" i="54" s="1"/>
  <c r="AB22" i="54" s="1"/>
  <c r="AO22" i="54" s="1"/>
  <c r="A20" i="54"/>
  <c r="O27" i="67" s="1"/>
  <c r="R27" i="67" s="1"/>
  <c r="X13" i="54"/>
  <c r="Z13" i="54" s="1"/>
  <c r="AB13" i="54" s="1"/>
  <c r="AO13" i="54" s="1"/>
  <c r="X5" i="54"/>
  <c r="AA5" i="54" s="1"/>
  <c r="AC5" i="54" s="1"/>
  <c r="X18" i="54"/>
  <c r="AA18" i="54" s="1"/>
  <c r="AC18" i="54" s="1"/>
  <c r="AP18" i="54" s="1"/>
  <c r="X7" i="54"/>
  <c r="AA7" i="54" s="1"/>
  <c r="AC7" i="54" s="1"/>
  <c r="AP7" i="54" s="1"/>
  <c r="X17" i="54"/>
  <c r="Z17" i="54" s="1"/>
  <c r="AB17" i="54" s="1"/>
  <c r="AO17" i="54" s="1"/>
  <c r="X16" i="54"/>
  <c r="AA16" i="54" s="1"/>
  <c r="AC16" i="54" s="1"/>
  <c r="AP16" i="54" s="1"/>
  <c r="X9" i="54"/>
  <c r="AA9" i="54" s="1"/>
  <c r="AC9" i="54" s="1"/>
  <c r="AP9" i="54" s="1"/>
  <c r="X14" i="54"/>
  <c r="Z14" i="54" s="1"/>
  <c r="AB14" i="54" s="1"/>
  <c r="AO14" i="54" s="1"/>
  <c r="X23" i="54"/>
  <c r="AA23" i="54" s="1"/>
  <c r="AC23" i="54" s="1"/>
  <c r="AP23" i="54" s="1"/>
  <c r="X15" i="54"/>
  <c r="AA15" i="54" s="1"/>
  <c r="AC15" i="54" s="1"/>
  <c r="AP15" i="54" s="1"/>
  <c r="X20" i="54"/>
  <c r="AA20" i="54" s="1"/>
  <c r="AC20" i="54" s="1"/>
  <c r="AP20" i="54" s="1"/>
  <c r="X6" i="54"/>
  <c r="Z6" i="54" s="1"/>
  <c r="AB6" i="54" s="1"/>
  <c r="AO6" i="54" s="1"/>
  <c r="A18" i="54"/>
  <c r="N27" i="67" s="1"/>
  <c r="Q27" i="67" s="1"/>
  <c r="U27" i="67" s="1"/>
  <c r="N27" i="2" s="1"/>
  <c r="X19" i="54"/>
  <c r="AA19" i="54" s="1"/>
  <c r="AC19" i="54" s="1"/>
  <c r="AP19" i="54" s="1"/>
  <c r="X11" i="54"/>
  <c r="AA11" i="54" s="1"/>
  <c r="AC11" i="54" s="1"/>
  <c r="AP11" i="54" s="1"/>
  <c r="X24" i="54"/>
  <c r="AA24" i="54" s="1"/>
  <c r="AC24" i="54" s="1"/>
  <c r="AP24" i="54" s="1"/>
  <c r="X21" i="54"/>
  <c r="AA21" i="54" s="1"/>
  <c r="AC21" i="54" s="1"/>
  <c r="AP21" i="54" s="1"/>
  <c r="X8" i="54"/>
  <c r="AA8" i="54" s="1"/>
  <c r="AC8" i="54" s="1"/>
  <c r="AP8" i="54" s="1"/>
  <c r="X12" i="54"/>
  <c r="Z12" i="54" s="1"/>
  <c r="AB12" i="54" s="1"/>
  <c r="AO12" i="54" s="1"/>
  <c r="I36" i="67"/>
  <c r="I38" i="67" s="1"/>
  <c r="A20" i="61"/>
  <c r="O36" i="67" s="1"/>
  <c r="O38" i="67" s="1"/>
  <c r="X15" i="61"/>
  <c r="Z15" i="61" s="1"/>
  <c r="AB15" i="61" s="1"/>
  <c r="AO15" i="61" s="1"/>
  <c r="X14" i="61"/>
  <c r="AA14" i="61" s="1"/>
  <c r="AC14" i="61" s="1"/>
  <c r="AP14" i="61" s="1"/>
  <c r="X6" i="61"/>
  <c r="Z6" i="61" s="1"/>
  <c r="AB6" i="61" s="1"/>
  <c r="AO6" i="61" s="1"/>
  <c r="X13" i="61"/>
  <c r="AA13" i="61" s="1"/>
  <c r="AC13" i="61" s="1"/>
  <c r="AP13" i="61" s="1"/>
  <c r="A18" i="61"/>
  <c r="N36" i="67" s="1"/>
  <c r="Q36" i="67" s="1"/>
  <c r="X12" i="61"/>
  <c r="AA12" i="61" s="1"/>
  <c r="AC12" i="61" s="1"/>
  <c r="AP12" i="61" s="1"/>
  <c r="X23" i="61"/>
  <c r="Z23" i="61" s="1"/>
  <c r="AB23" i="61" s="1"/>
  <c r="AO23" i="61" s="1"/>
  <c r="X8" i="61"/>
  <c r="AA8" i="61" s="1"/>
  <c r="AC8" i="61" s="1"/>
  <c r="AP8" i="61" s="1"/>
  <c r="X17" i="61"/>
  <c r="AA17" i="61" s="1"/>
  <c r="AC17" i="61" s="1"/>
  <c r="AP17" i="61" s="1"/>
  <c r="X11" i="61"/>
  <c r="AA11" i="61" s="1"/>
  <c r="AC11" i="61" s="1"/>
  <c r="AP11" i="61" s="1"/>
  <c r="X5" i="61"/>
  <c r="Z5" i="61" s="1"/>
  <c r="AB5" i="61" s="1"/>
  <c r="X20" i="61"/>
  <c r="Z20" i="61" s="1"/>
  <c r="AB20" i="61" s="1"/>
  <c r="AO20" i="61" s="1"/>
  <c r="X9" i="61"/>
  <c r="AA9" i="61" s="1"/>
  <c r="AC9" i="61" s="1"/>
  <c r="AP9" i="61" s="1"/>
  <c r="X19" i="61"/>
  <c r="AA19" i="61" s="1"/>
  <c r="AC19" i="61" s="1"/>
  <c r="AP19" i="61" s="1"/>
  <c r="X24" i="61"/>
  <c r="Z24" i="61" s="1"/>
  <c r="AB24" i="61" s="1"/>
  <c r="AO24" i="61" s="1"/>
  <c r="X18" i="61"/>
  <c r="AA18" i="61" s="1"/>
  <c r="AC18" i="61" s="1"/>
  <c r="AP18" i="61" s="1"/>
  <c r="X7" i="61"/>
  <c r="AA7" i="61" s="1"/>
  <c r="AC7" i="61" s="1"/>
  <c r="AP7" i="61" s="1"/>
  <c r="X16" i="61"/>
  <c r="AA16" i="61" s="1"/>
  <c r="AC16" i="61" s="1"/>
  <c r="AP16" i="61" s="1"/>
  <c r="X22" i="61"/>
  <c r="Z22" i="61" s="1"/>
  <c r="AB22" i="61" s="1"/>
  <c r="AO22" i="61" s="1"/>
  <c r="X10" i="61"/>
  <c r="Z10" i="61" s="1"/>
  <c r="AB10" i="61" s="1"/>
  <c r="AO10" i="61" s="1"/>
  <c r="X21" i="61"/>
  <c r="AA21" i="61" s="1"/>
  <c r="AC21" i="61" s="1"/>
  <c r="AP21" i="61" s="1"/>
  <c r="I34" i="67"/>
  <c r="I30" i="67" s="1"/>
  <c r="X8" i="60"/>
  <c r="AA8" i="60" s="1"/>
  <c r="AC8" i="60" s="1"/>
  <c r="AP8" i="60" s="1"/>
  <c r="X19" i="60"/>
  <c r="AA19" i="60" s="1"/>
  <c r="AC19" i="60" s="1"/>
  <c r="AP19" i="60" s="1"/>
  <c r="X17" i="60"/>
  <c r="Z17" i="60" s="1"/>
  <c r="AB17" i="60" s="1"/>
  <c r="AO17" i="60" s="1"/>
  <c r="X23" i="60"/>
  <c r="AA23" i="60" s="1"/>
  <c r="AC23" i="60" s="1"/>
  <c r="AP23" i="60" s="1"/>
  <c r="X9" i="60"/>
  <c r="Z9" i="60" s="1"/>
  <c r="AB9" i="60" s="1"/>
  <c r="AO9" i="60" s="1"/>
  <c r="X16" i="60"/>
  <c r="Z16" i="60" s="1"/>
  <c r="AB16" i="60" s="1"/>
  <c r="AO16" i="60" s="1"/>
  <c r="X15" i="60"/>
  <c r="Z15" i="60" s="1"/>
  <c r="AB15" i="60" s="1"/>
  <c r="AO15" i="60" s="1"/>
  <c r="A18" i="60"/>
  <c r="N34" i="67" s="1"/>
  <c r="N30" i="67" s="1"/>
  <c r="X6" i="60"/>
  <c r="AA6" i="60" s="1"/>
  <c r="AC6" i="60" s="1"/>
  <c r="X7" i="60"/>
  <c r="AA7" i="60" s="1"/>
  <c r="AC7" i="60" s="1"/>
  <c r="AP7" i="60" s="1"/>
  <c r="X5" i="60"/>
  <c r="AA5" i="60" s="1"/>
  <c r="AC5" i="60" s="1"/>
  <c r="X22" i="60"/>
  <c r="AA22" i="60" s="1"/>
  <c r="AC22" i="60" s="1"/>
  <c r="AP22" i="60" s="1"/>
  <c r="X20" i="60"/>
  <c r="AA20" i="60" s="1"/>
  <c r="AC20" i="60" s="1"/>
  <c r="AP20" i="60" s="1"/>
  <c r="X21" i="60"/>
  <c r="AA21" i="60" s="1"/>
  <c r="AC21" i="60" s="1"/>
  <c r="AP21" i="60" s="1"/>
  <c r="X18" i="60"/>
  <c r="Z18" i="60" s="1"/>
  <c r="AB18" i="60" s="1"/>
  <c r="AO18" i="60" s="1"/>
  <c r="X14" i="60"/>
  <c r="AA14" i="60" s="1"/>
  <c r="AC14" i="60" s="1"/>
  <c r="AP14" i="60" s="1"/>
  <c r="A20" i="60"/>
  <c r="O34" i="67" s="1"/>
  <c r="R34" i="67" s="1"/>
  <c r="V34" i="67" s="1"/>
  <c r="O34" i="2" s="1"/>
  <c r="X11" i="60"/>
  <c r="AA11" i="60" s="1"/>
  <c r="AC11" i="60" s="1"/>
  <c r="AP11" i="60" s="1"/>
  <c r="X12" i="60"/>
  <c r="AA12" i="60" s="1"/>
  <c r="AC12" i="60" s="1"/>
  <c r="AP12" i="60" s="1"/>
  <c r="X31" i="22"/>
  <c r="AA31" i="22" s="1"/>
  <c r="AC31" i="22" s="1"/>
  <c r="AP31" i="22" s="1"/>
  <c r="X35" i="22"/>
  <c r="Z35" i="22" s="1"/>
  <c r="AB35" i="22" s="1"/>
  <c r="AO35" i="22" s="1"/>
  <c r="X48" i="22"/>
  <c r="AA48" i="22" s="1"/>
  <c r="AC48" i="22" s="1"/>
  <c r="AP48" i="22" s="1"/>
  <c r="X34" i="22"/>
  <c r="AA34" i="22" s="1"/>
  <c r="AC34" i="22" s="1"/>
  <c r="AP34" i="22" s="1"/>
  <c r="X86" i="22"/>
  <c r="AA86" i="22" s="1"/>
  <c r="AC86" i="22" s="1"/>
  <c r="AP86" i="22" s="1"/>
  <c r="X49" i="22"/>
  <c r="AA49" i="22" s="1"/>
  <c r="AC49" i="22" s="1"/>
  <c r="AP49" i="22" s="1"/>
  <c r="A18" i="39"/>
  <c r="N8" i="67" s="1"/>
  <c r="X13" i="39"/>
  <c r="AA13" i="39" s="1"/>
  <c r="AC13" i="39" s="1"/>
  <c r="X37" i="39"/>
  <c r="AA37" i="39" s="1"/>
  <c r="AC37" i="39" s="1"/>
  <c r="AP37" i="39" s="1"/>
  <c r="X44" i="39"/>
  <c r="Z44" i="39" s="1"/>
  <c r="AB44" i="39" s="1"/>
  <c r="AO44" i="39" s="1"/>
  <c r="X14" i="22"/>
  <c r="Z14" i="22" s="1"/>
  <c r="AB14" i="22" s="1"/>
  <c r="AO14" i="22" s="1"/>
  <c r="X68" i="22"/>
  <c r="X10" i="60"/>
  <c r="Z10" i="60" s="1"/>
  <c r="AB10" i="60" s="1"/>
  <c r="AO10" i="60" s="1"/>
  <c r="A18" i="22"/>
  <c r="N25" i="68" s="1"/>
  <c r="D26" i="2" s="1"/>
  <c r="X44" i="22"/>
  <c r="AA44" i="22" s="1"/>
  <c r="AC44" i="22" s="1"/>
  <c r="AP44" i="22" s="1"/>
  <c r="X43" i="22"/>
  <c r="AA43" i="22" s="1"/>
  <c r="AC43" i="22" s="1"/>
  <c r="AP43" i="22" s="1"/>
  <c r="X56" i="22"/>
  <c r="AA56" i="22" s="1"/>
  <c r="AC56" i="22" s="1"/>
  <c r="AP56" i="22" s="1"/>
  <c r="X38" i="22"/>
  <c r="AA38" i="22" s="1"/>
  <c r="AC38" i="22" s="1"/>
  <c r="AP38" i="22" s="1"/>
  <c r="X90" i="22"/>
  <c r="AA90" i="22" s="1"/>
  <c r="AC90" i="22" s="1"/>
  <c r="AP90" i="22" s="1"/>
  <c r="X53" i="22"/>
  <c r="AA53" i="22" s="1"/>
  <c r="AC53" i="22" s="1"/>
  <c r="AP53" i="22" s="1"/>
  <c r="X55" i="22"/>
  <c r="Z55" i="22" s="1"/>
  <c r="AB55" i="22" s="1"/>
  <c r="AO55" i="22" s="1"/>
  <c r="X20" i="39"/>
  <c r="Z20" i="39" s="1"/>
  <c r="AB20" i="39" s="1"/>
  <c r="AO20" i="39" s="1"/>
  <c r="A20" i="39"/>
  <c r="O8" i="67" s="1"/>
  <c r="X41" i="39"/>
  <c r="AA41" i="39" s="1"/>
  <c r="AC41" i="39" s="1"/>
  <c r="AP41" i="39" s="1"/>
  <c r="X48" i="39"/>
  <c r="AA48" i="39" s="1"/>
  <c r="AC48" i="39" s="1"/>
  <c r="AP48" i="39" s="1"/>
  <c r="X6" i="22"/>
  <c r="AA6" i="22" s="1"/>
  <c r="AC6" i="22" s="1"/>
  <c r="AP6" i="22" s="1"/>
  <c r="X21" i="39"/>
  <c r="AA21" i="39" s="1"/>
  <c r="AC21" i="39" s="1"/>
  <c r="AP21" i="39" s="1"/>
  <c r="X21" i="44"/>
  <c r="AA21" i="44" s="1"/>
  <c r="AC21" i="44" s="1"/>
  <c r="AP21" i="44" s="1"/>
  <c r="X47" i="22"/>
  <c r="Z47" i="22" s="1"/>
  <c r="AB47" i="22" s="1"/>
  <c r="AO47" i="22" s="1"/>
  <c r="X30" i="39"/>
  <c r="Z30" i="39" s="1"/>
  <c r="AB30" i="39" s="1"/>
  <c r="AO30" i="39" s="1"/>
  <c r="X22" i="39"/>
  <c r="AA22" i="39" s="1"/>
  <c r="AC22" i="39" s="1"/>
  <c r="AP22" i="39" s="1"/>
  <c r="X45" i="39"/>
  <c r="AA45" i="39" s="1"/>
  <c r="AC45" i="39" s="1"/>
  <c r="AP45" i="39" s="1"/>
  <c r="X29" i="39"/>
  <c r="AA29" i="39" s="1"/>
  <c r="AC29" i="39" s="1"/>
  <c r="AP29" i="39" s="1"/>
  <c r="X8" i="39"/>
  <c r="AA8" i="39" s="1"/>
  <c r="AC8" i="39" s="1"/>
  <c r="X19" i="39"/>
  <c r="Z19" i="39" s="1"/>
  <c r="AB19" i="39" s="1"/>
  <c r="AO19" i="39" s="1"/>
  <c r="X51" i="22"/>
  <c r="Z51" i="22" s="1"/>
  <c r="AB51" i="22" s="1"/>
  <c r="AO51" i="22" s="1"/>
  <c r="X60" i="22"/>
  <c r="AA60" i="22" s="1"/>
  <c r="AC60" i="22" s="1"/>
  <c r="AP60" i="22" s="1"/>
  <c r="X59" i="22"/>
  <c r="Z59" i="22" s="1"/>
  <c r="AB59" i="22" s="1"/>
  <c r="AO59" i="22" s="1"/>
  <c r="X80" i="22"/>
  <c r="AA80" i="22" s="1"/>
  <c r="AC80" i="22" s="1"/>
  <c r="AP80" i="22" s="1"/>
  <c r="X46" i="22"/>
  <c r="AA46" i="22" s="1"/>
  <c r="AC46" i="22" s="1"/>
  <c r="AP46" i="22" s="1"/>
  <c r="X10" i="22"/>
  <c r="AA10" i="22" s="1"/>
  <c r="AC10" i="22" s="1"/>
  <c r="X61" i="22"/>
  <c r="AA61" i="22" s="1"/>
  <c r="AC61" i="22" s="1"/>
  <c r="AP61" i="22" s="1"/>
  <c r="X12" i="39"/>
  <c r="Z12" i="39" s="1"/>
  <c r="AB12" i="39" s="1"/>
  <c r="AO12" i="39" s="1"/>
  <c r="X31" i="39"/>
  <c r="AA31" i="39" s="1"/>
  <c r="AC31" i="39" s="1"/>
  <c r="AP31" i="39" s="1"/>
  <c r="X49" i="39"/>
  <c r="AA49" i="39" s="1"/>
  <c r="AC49" i="39" s="1"/>
  <c r="AP49" i="39" s="1"/>
  <c r="X26" i="39"/>
  <c r="Z26" i="39" s="1"/>
  <c r="AB26" i="39" s="1"/>
  <c r="AO26" i="39" s="1"/>
  <c r="X16" i="39"/>
  <c r="AA16" i="39" s="1"/>
  <c r="AC16" i="39" s="1"/>
  <c r="AP16" i="39" s="1"/>
  <c r="X72" i="22"/>
  <c r="AA72" i="22" s="1"/>
  <c r="AC72" i="22" s="1"/>
  <c r="AP72" i="22" s="1"/>
  <c r="X63" i="22"/>
  <c r="AA63" i="22" s="1"/>
  <c r="AC63" i="22" s="1"/>
  <c r="AP63" i="22" s="1"/>
  <c r="X67" i="22"/>
  <c r="Z67" i="22" s="1"/>
  <c r="AB67" i="22" s="1"/>
  <c r="AO67" i="22" s="1"/>
  <c r="X88" i="22"/>
  <c r="AA88" i="22" s="1"/>
  <c r="AC88" i="22" s="1"/>
  <c r="AP88" i="22" s="1"/>
  <c r="X50" i="22"/>
  <c r="AA50" i="22" s="1"/>
  <c r="AC50" i="22" s="1"/>
  <c r="AP50" i="22" s="1"/>
  <c r="X17" i="22"/>
  <c r="Z17" i="22" s="1"/>
  <c r="AB17" i="22" s="1"/>
  <c r="AO17" i="22" s="1"/>
  <c r="X65" i="22"/>
  <c r="AA65" i="22" s="1"/>
  <c r="AC65" i="22" s="1"/>
  <c r="AP65" i="22" s="1"/>
  <c r="X27" i="39"/>
  <c r="AA27" i="39" s="1"/>
  <c r="AC27" i="39" s="1"/>
  <c r="AP27" i="39" s="1"/>
  <c r="X39" i="39"/>
  <c r="AA39" i="39" s="1"/>
  <c r="AC39" i="39" s="1"/>
  <c r="AP39" i="39" s="1"/>
  <c r="X6" i="39"/>
  <c r="AA6" i="39" s="1"/>
  <c r="AC6" i="39" s="1"/>
  <c r="X10" i="54"/>
  <c r="AA10" i="54" s="1"/>
  <c r="AC10" i="54" s="1"/>
  <c r="AP10" i="54" s="1"/>
  <c r="X57" i="22"/>
  <c r="Z57" i="22" s="1"/>
  <c r="AB57" i="22" s="1"/>
  <c r="AO57" i="22" s="1"/>
  <c r="X76" i="22"/>
  <c r="AA76" i="22" s="1"/>
  <c r="AC76" i="22" s="1"/>
  <c r="AP76" i="22" s="1"/>
  <c r="X75" i="22"/>
  <c r="Z75" i="22" s="1"/>
  <c r="AB75" i="22" s="1"/>
  <c r="AO75" i="22" s="1"/>
  <c r="X7" i="22"/>
  <c r="AA7" i="22" s="1"/>
  <c r="AC7" i="22" s="1"/>
  <c r="AP7" i="22" s="1"/>
  <c r="X54" i="22"/>
  <c r="AA54" i="22" s="1"/>
  <c r="AC54" i="22" s="1"/>
  <c r="AP54" i="22" s="1"/>
  <c r="X18" i="22"/>
  <c r="AA18" i="22" s="1"/>
  <c r="AC18" i="22" s="1"/>
  <c r="AP18" i="22" s="1"/>
  <c r="X69" i="22"/>
  <c r="Z69" i="22" s="1"/>
  <c r="AB69" i="22" s="1"/>
  <c r="AO69" i="22" s="1"/>
  <c r="X35" i="39"/>
  <c r="Z35" i="39" s="1"/>
  <c r="AB35" i="39" s="1"/>
  <c r="AO35" i="39" s="1"/>
  <c r="X47" i="39"/>
  <c r="AA47" i="39" s="1"/>
  <c r="AC47" i="39" s="1"/>
  <c r="AP47" i="39" s="1"/>
  <c r="X15" i="39"/>
  <c r="AA15" i="39" s="1"/>
  <c r="AC15" i="39" s="1"/>
  <c r="AP15" i="39" s="1"/>
  <c r="X9" i="22"/>
  <c r="AA9" i="22" s="1"/>
  <c r="AC9" i="22" s="1"/>
  <c r="AP9" i="22" s="1"/>
  <c r="X79" i="22"/>
  <c r="Z79" i="22" s="1"/>
  <c r="AB79" i="22" s="1"/>
  <c r="AO79" i="22" s="1"/>
  <c r="X83" i="22"/>
  <c r="Z83" i="22" s="1"/>
  <c r="AB83" i="22" s="1"/>
  <c r="AO83" i="22" s="1"/>
  <c r="X11" i="22"/>
  <c r="Z11" i="22" s="1"/>
  <c r="AB11" i="22" s="1"/>
  <c r="AO11" i="22" s="1"/>
  <c r="X58" i="22"/>
  <c r="AA58" i="22" s="1"/>
  <c r="AC58" i="22" s="1"/>
  <c r="X25" i="22"/>
  <c r="Z25" i="22" s="1"/>
  <c r="AB25" i="22" s="1"/>
  <c r="AO25" i="22" s="1"/>
  <c r="X73" i="22"/>
  <c r="AA73" i="22" s="1"/>
  <c r="AC73" i="22" s="1"/>
  <c r="AP73" i="22" s="1"/>
  <c r="X43" i="39"/>
  <c r="Z43" i="39" s="1"/>
  <c r="AB43" i="39" s="1"/>
  <c r="AO43" i="39" s="1"/>
  <c r="X9" i="39"/>
  <c r="AA9" i="39" s="1"/>
  <c r="AC9" i="39" s="1"/>
  <c r="X23" i="39"/>
  <c r="AA23" i="39" s="1"/>
  <c r="AC23" i="39" s="1"/>
  <c r="AP23" i="39" s="1"/>
  <c r="X84" i="22"/>
  <c r="AA84" i="22" s="1"/>
  <c r="AC84" i="22" s="1"/>
  <c r="AP84" i="22" s="1"/>
  <c r="X16" i="22"/>
  <c r="AA16" i="22" s="1"/>
  <c r="AC16" i="22" s="1"/>
  <c r="X87" i="22"/>
  <c r="Z87" i="22" s="1"/>
  <c r="AB87" i="22" s="1"/>
  <c r="AO87" i="22" s="1"/>
  <c r="A20" i="22"/>
  <c r="O25" i="68" s="1"/>
  <c r="X91" i="22"/>
  <c r="Z91" i="22" s="1"/>
  <c r="AB91" i="22" s="1"/>
  <c r="AO91" i="22" s="1"/>
  <c r="X12" i="22"/>
  <c r="AA12" i="22" s="1"/>
  <c r="AC12" i="22" s="1"/>
  <c r="X62" i="22"/>
  <c r="AA62" i="22" s="1"/>
  <c r="AC62" i="22" s="1"/>
  <c r="AP62" i="22" s="1"/>
  <c r="X29" i="22"/>
  <c r="AA29" i="22" s="1"/>
  <c r="AC29" i="22" s="1"/>
  <c r="AP29" i="22" s="1"/>
  <c r="X77" i="22"/>
  <c r="Z77" i="22" s="1"/>
  <c r="AB77" i="22" s="1"/>
  <c r="AO77" i="22" s="1"/>
  <c r="X46" i="39"/>
  <c r="Z46" i="39" s="1"/>
  <c r="AB46" i="39" s="1"/>
  <c r="AO46" i="39" s="1"/>
  <c r="X7" i="39"/>
  <c r="Z7" i="39" s="1"/>
  <c r="AB7" i="39" s="1"/>
  <c r="AO7" i="39" s="1"/>
  <c r="X10" i="39"/>
  <c r="AA10" i="39" s="1"/>
  <c r="AC10" i="39" s="1"/>
  <c r="X24" i="39"/>
  <c r="AA24" i="39" s="1"/>
  <c r="AC24" i="39" s="1"/>
  <c r="AP24" i="39" s="1"/>
  <c r="X71" i="22"/>
  <c r="Z71" i="22" s="1"/>
  <c r="AB71" i="22" s="1"/>
  <c r="AO71" i="22" s="1"/>
  <c r="X64" i="22"/>
  <c r="Z64" i="22" s="1"/>
  <c r="AB64" i="22" s="1"/>
  <c r="AO64" i="22" s="1"/>
  <c r="X28" i="22"/>
  <c r="AA28" i="22" s="1"/>
  <c r="AC28" i="22" s="1"/>
  <c r="X13" i="22"/>
  <c r="Z13" i="22" s="1"/>
  <c r="AB13" i="22" s="1"/>
  <c r="AO13" i="22" s="1"/>
  <c r="X66" i="22"/>
  <c r="AA66" i="22" s="1"/>
  <c r="AC66" i="22" s="1"/>
  <c r="AP66" i="22" s="1"/>
  <c r="X7" i="45"/>
  <c r="Z7" i="45" s="1"/>
  <c r="AB7" i="45" s="1"/>
  <c r="AO7" i="45" s="1"/>
  <c r="X42" i="22"/>
  <c r="AA42" i="22" s="1"/>
  <c r="AC42" i="22" s="1"/>
  <c r="AP42" i="22" s="1"/>
  <c r="X36" i="22"/>
  <c r="AA36" i="22" s="1"/>
  <c r="AC36" i="22" s="1"/>
  <c r="AP36" i="22" s="1"/>
  <c r="X5" i="22"/>
  <c r="Z5" i="22" s="1"/>
  <c r="AB5" i="22" s="1"/>
  <c r="X23" i="22"/>
  <c r="AA23" i="22" s="1"/>
  <c r="AC23" i="22" s="1"/>
  <c r="AP23" i="22" s="1"/>
  <c r="X19" i="22"/>
  <c r="AA19" i="22" s="1"/>
  <c r="AC19" i="22" s="1"/>
  <c r="AP19" i="22" s="1"/>
  <c r="X70" i="22"/>
  <c r="AA70" i="22" s="1"/>
  <c r="AC70" i="22" s="1"/>
  <c r="AP70" i="22" s="1"/>
  <c r="X33" i="22"/>
  <c r="AA33" i="22" s="1"/>
  <c r="AC33" i="22" s="1"/>
  <c r="AP33" i="22" s="1"/>
  <c r="X81" i="22"/>
  <c r="AA81" i="22" s="1"/>
  <c r="AC81" i="22" s="1"/>
  <c r="AP81" i="22" s="1"/>
  <c r="I8" i="67"/>
  <c r="X34" i="39"/>
  <c r="Z34" i="39" s="1"/>
  <c r="AB34" i="39" s="1"/>
  <c r="AO34" i="39" s="1"/>
  <c r="X17" i="39"/>
  <c r="AA17" i="39" s="1"/>
  <c r="AC17" i="39" s="1"/>
  <c r="AP17" i="39" s="1"/>
  <c r="X28" i="39"/>
  <c r="AA28" i="39" s="1"/>
  <c r="AC28" i="39" s="1"/>
  <c r="AP28" i="39" s="1"/>
  <c r="I25" i="68"/>
  <c r="X22" i="22"/>
  <c r="Z22" i="22" s="1"/>
  <c r="AB22" i="22" s="1"/>
  <c r="AO22" i="22" s="1"/>
  <c r="X24" i="22"/>
  <c r="AA24" i="22" s="1"/>
  <c r="AC24" i="22" s="1"/>
  <c r="AP24" i="22" s="1"/>
  <c r="X20" i="22"/>
  <c r="AA20" i="22" s="1"/>
  <c r="AC20" i="22" s="1"/>
  <c r="AP20" i="22" s="1"/>
  <c r="X74" i="22"/>
  <c r="AA74" i="22" s="1"/>
  <c r="AC74" i="22" s="1"/>
  <c r="AP74" i="22" s="1"/>
  <c r="X37" i="22"/>
  <c r="AA37" i="22" s="1"/>
  <c r="AC37" i="22" s="1"/>
  <c r="X85" i="22"/>
  <c r="AA85" i="22" s="1"/>
  <c r="AC85" i="22" s="1"/>
  <c r="AP85" i="22" s="1"/>
  <c r="X14" i="39"/>
  <c r="Z14" i="39" s="1"/>
  <c r="AB14" i="39" s="1"/>
  <c r="AO14" i="39" s="1"/>
  <c r="X42" i="39"/>
  <c r="Z42" i="39" s="1"/>
  <c r="AB42" i="39" s="1"/>
  <c r="AO42" i="39" s="1"/>
  <c r="X18" i="39"/>
  <c r="AA18" i="39" s="1"/>
  <c r="AC18" i="39" s="1"/>
  <c r="AP18" i="39" s="1"/>
  <c r="X32" i="39"/>
  <c r="Z32" i="39" s="1"/>
  <c r="AB32" i="39" s="1"/>
  <c r="AO32" i="39" s="1"/>
  <c r="X23" i="45"/>
  <c r="Z23" i="45" s="1"/>
  <c r="AB23" i="45" s="1"/>
  <c r="AO23" i="45" s="1"/>
  <c r="X15" i="22"/>
  <c r="AA15" i="22" s="1"/>
  <c r="AC15" i="22" s="1"/>
  <c r="AP15" i="22" s="1"/>
  <c r="X8" i="22"/>
  <c r="Z8" i="22" s="1"/>
  <c r="AB8" i="22" s="1"/>
  <c r="AO8" i="22" s="1"/>
  <c r="X32" i="22"/>
  <c r="AA32" i="22" s="1"/>
  <c r="AC32" i="22" s="1"/>
  <c r="AP32" i="22" s="1"/>
  <c r="X26" i="22"/>
  <c r="AA26" i="22" s="1"/>
  <c r="AC26" i="22" s="1"/>
  <c r="AP26" i="22" s="1"/>
  <c r="X78" i="22"/>
  <c r="AA78" i="22" s="1"/>
  <c r="AC78" i="22" s="1"/>
  <c r="AP78" i="22" s="1"/>
  <c r="X41" i="22"/>
  <c r="AA41" i="22" s="1"/>
  <c r="AC41" i="22" s="1"/>
  <c r="AP41" i="22" s="1"/>
  <c r="X89" i="22"/>
  <c r="Z89" i="22" s="1"/>
  <c r="AB89" i="22" s="1"/>
  <c r="AO89" i="22" s="1"/>
  <c r="X38" i="39"/>
  <c r="Z38" i="39" s="1"/>
  <c r="AB38" i="39" s="1"/>
  <c r="AO38" i="39" s="1"/>
  <c r="X50" i="39"/>
  <c r="Z50" i="39" s="1"/>
  <c r="AB50" i="39" s="1"/>
  <c r="AO50" i="39" s="1"/>
  <c r="X25" i="39"/>
  <c r="AA25" i="39" s="1"/>
  <c r="AC25" i="39" s="1"/>
  <c r="AP25" i="39" s="1"/>
  <c r="X13" i="60"/>
  <c r="AA13" i="60" s="1"/>
  <c r="AC13" i="60" s="1"/>
  <c r="AP13" i="60" s="1"/>
  <c r="Z6" i="50"/>
  <c r="AB6" i="50" s="1"/>
  <c r="AO6" i="50" s="1"/>
  <c r="O79" i="68"/>
  <c r="N61" i="67"/>
  <c r="O64" i="67"/>
  <c r="R64" i="67" s="1"/>
  <c r="AL57" i="65"/>
  <c r="AJ24" i="65"/>
  <c r="AJ44" i="20"/>
  <c r="AL13" i="70"/>
  <c r="AL22" i="65"/>
  <c r="AL53" i="65"/>
  <c r="AJ60" i="15"/>
  <c r="AJ41" i="20"/>
  <c r="AJ68" i="32"/>
  <c r="AL113" i="15"/>
  <c r="AJ26" i="31"/>
  <c r="AJ49" i="32"/>
  <c r="AL80" i="32"/>
  <c r="AJ81" i="32"/>
  <c r="AJ22" i="12"/>
  <c r="AJ9" i="18"/>
  <c r="AL72" i="32"/>
  <c r="AJ31" i="5"/>
  <c r="AJ49" i="15"/>
  <c r="AL54" i="15"/>
  <c r="AJ17" i="20"/>
  <c r="AJ66" i="32"/>
  <c r="AL45" i="15"/>
  <c r="AJ114" i="15"/>
  <c r="AJ56" i="20"/>
  <c r="AJ35" i="20"/>
  <c r="AL25" i="23"/>
  <c r="AL57" i="32"/>
  <c r="AJ23" i="65"/>
  <c r="AJ25" i="5"/>
  <c r="AL48" i="15"/>
  <c r="AL80" i="65"/>
  <c r="AL25" i="65"/>
  <c r="AJ19" i="5"/>
  <c r="AL108" i="15"/>
  <c r="AJ16" i="69"/>
  <c r="AL60" i="65"/>
  <c r="AL69" i="65"/>
  <c r="AJ26" i="20"/>
  <c r="AJ7" i="70"/>
  <c r="AL77" i="32"/>
  <c r="AJ9" i="45"/>
  <c r="AL36" i="46"/>
  <c r="AJ24" i="46"/>
  <c r="AJ35" i="57"/>
  <c r="AL33" i="46"/>
  <c r="AJ18" i="46"/>
  <c r="AJ39" i="46"/>
  <c r="AL32" i="57"/>
  <c r="H30" i="67"/>
  <c r="K34" i="2"/>
  <c r="K35" i="2" s="1"/>
  <c r="J69" i="67"/>
  <c r="T33" i="67"/>
  <c r="M33" i="2" s="1"/>
  <c r="AN5" i="59"/>
  <c r="T32" i="67"/>
  <c r="M32" i="2" s="1"/>
  <c r="AJ9" i="57"/>
  <c r="AN31" i="57"/>
  <c r="AN24" i="57"/>
  <c r="AJ29" i="57"/>
  <c r="AN28" i="57"/>
  <c r="AJ20" i="57"/>
  <c r="AJ26" i="57"/>
  <c r="AN33" i="57"/>
  <c r="AN21" i="57"/>
  <c r="AJ23" i="57"/>
  <c r="AN25" i="57"/>
  <c r="AJ17" i="57"/>
  <c r="AN22" i="57"/>
  <c r="AN30" i="57"/>
  <c r="AN18" i="57"/>
  <c r="T31" i="67"/>
  <c r="T28" i="67"/>
  <c r="M28" i="2" s="1"/>
  <c r="AN5" i="55"/>
  <c r="T27" i="67"/>
  <c r="M27" i="2" s="1"/>
  <c r="AN5" i="54"/>
  <c r="AN9" i="53"/>
  <c r="AL18" i="53"/>
  <c r="AN25" i="53"/>
  <c r="AJ24" i="53"/>
  <c r="AJ21" i="53"/>
  <c r="T24" i="67"/>
  <c r="M24" i="2" s="1"/>
  <c r="AJ27" i="53"/>
  <c r="AN22" i="53"/>
  <c r="T20" i="67"/>
  <c r="M20" i="2" s="1"/>
  <c r="AJ7" i="52"/>
  <c r="AN7" i="51"/>
  <c r="AJ6" i="51"/>
  <c r="AN5" i="49"/>
  <c r="T17" i="67"/>
  <c r="M17" i="2" s="1"/>
  <c r="AJ21" i="46"/>
  <c r="AL27" i="46"/>
  <c r="AN23" i="46"/>
  <c r="AN38" i="46"/>
  <c r="AN20" i="46"/>
  <c r="AN35" i="46"/>
  <c r="AN17" i="46"/>
  <c r="AN32" i="46"/>
  <c r="AN9" i="46"/>
  <c r="AN29" i="46"/>
  <c r="AL17" i="45"/>
  <c r="AJ12" i="45"/>
  <c r="AN16" i="45"/>
  <c r="AJ9" i="44"/>
  <c r="T12" i="67"/>
  <c r="M12" i="2" s="1"/>
  <c r="AA8" i="43"/>
  <c r="AC8" i="43" s="1"/>
  <c r="AP8" i="43" s="1"/>
  <c r="Z8" i="43"/>
  <c r="AB8" i="43" s="1"/>
  <c r="AO8" i="43" s="1"/>
  <c r="AA22" i="43"/>
  <c r="AC22" i="43" s="1"/>
  <c r="AP22" i="43" s="1"/>
  <c r="Z22" i="43"/>
  <c r="AB22" i="43" s="1"/>
  <c r="AO22" i="43" s="1"/>
  <c r="U11" i="67"/>
  <c r="N11" i="2" s="1"/>
  <c r="AA7" i="43"/>
  <c r="AC7" i="43" s="1"/>
  <c r="AP7" i="43" s="1"/>
  <c r="Z7" i="43"/>
  <c r="AB7" i="43" s="1"/>
  <c r="AO7" i="43" s="1"/>
  <c r="Z17" i="43"/>
  <c r="AB17" i="43" s="1"/>
  <c r="AO17" i="43" s="1"/>
  <c r="AA17" i="43"/>
  <c r="AC17" i="43" s="1"/>
  <c r="Z16" i="43"/>
  <c r="AB16" i="43" s="1"/>
  <c r="AO16" i="43" s="1"/>
  <c r="AA16" i="43"/>
  <c r="AC16" i="43" s="1"/>
  <c r="Z24" i="43"/>
  <c r="AB24" i="43" s="1"/>
  <c r="AO24" i="43" s="1"/>
  <c r="AA24" i="43"/>
  <c r="AC24" i="43" s="1"/>
  <c r="AP24" i="43" s="1"/>
  <c r="Z15" i="43"/>
  <c r="AB15" i="43" s="1"/>
  <c r="AO15" i="43" s="1"/>
  <c r="AA15" i="43"/>
  <c r="AC15" i="43" s="1"/>
  <c r="AP15" i="43" s="1"/>
  <c r="Z23" i="43"/>
  <c r="AB23" i="43" s="1"/>
  <c r="AO23" i="43" s="1"/>
  <c r="AA23" i="43"/>
  <c r="AC23" i="43" s="1"/>
  <c r="AP23" i="43" s="1"/>
  <c r="AA21" i="43"/>
  <c r="AC21" i="43" s="1"/>
  <c r="AP21" i="43" s="1"/>
  <c r="Z21" i="43"/>
  <c r="AB21" i="43" s="1"/>
  <c r="AO21" i="43" s="1"/>
  <c r="Z20" i="43"/>
  <c r="AB20" i="43" s="1"/>
  <c r="AO20" i="43" s="1"/>
  <c r="AA20" i="43"/>
  <c r="AC20" i="43" s="1"/>
  <c r="AP20" i="43" s="1"/>
  <c r="Z19" i="43"/>
  <c r="AB19" i="43" s="1"/>
  <c r="AO19" i="43" s="1"/>
  <c r="AA19" i="43"/>
  <c r="AC19" i="43" s="1"/>
  <c r="AP19" i="43" s="1"/>
  <c r="T11" i="67"/>
  <c r="M11" i="2" s="1"/>
  <c r="T9" i="67"/>
  <c r="M10" i="2" s="1"/>
  <c r="AN5" i="40"/>
  <c r="K9" i="2"/>
  <c r="K21" i="2" s="1"/>
  <c r="AN38" i="66"/>
  <c r="AN20" i="66"/>
  <c r="AN17" i="66"/>
  <c r="T6" i="67"/>
  <c r="AN6" i="66"/>
  <c r="AN9" i="66"/>
  <c r="AN29" i="66"/>
  <c r="AN26" i="66"/>
  <c r="H47" i="68"/>
  <c r="C46" i="2"/>
  <c r="C47" i="2" s="1"/>
  <c r="AJ6" i="33"/>
  <c r="AN61" i="32"/>
  <c r="AN52" i="32"/>
  <c r="AL46" i="32"/>
  <c r="AL58" i="32"/>
  <c r="AJ54" i="32"/>
  <c r="AN63" i="32"/>
  <c r="AN70" i="32"/>
  <c r="AN65" i="32"/>
  <c r="AL45" i="32"/>
  <c r="AN72" i="32"/>
  <c r="AN54" i="32"/>
  <c r="AN67" i="32"/>
  <c r="AL52" i="32"/>
  <c r="T42" i="68"/>
  <c r="E42" i="2" s="1"/>
  <c r="AJ69" i="32"/>
  <c r="AJ65" i="32"/>
  <c r="AJ62" i="32"/>
  <c r="AL86" i="32"/>
  <c r="AJ59" i="32"/>
  <c r="AJ83" i="32"/>
  <c r="AJ53" i="32"/>
  <c r="AJ71" i="32"/>
  <c r="AN74" i="32"/>
  <c r="AN56" i="32"/>
  <c r="AN78" i="32"/>
  <c r="AN64" i="32"/>
  <c r="AN81" i="32"/>
  <c r="AN59" i="32"/>
  <c r="AJ78" i="32"/>
  <c r="AJ50" i="32"/>
  <c r="AL56" i="32"/>
  <c r="AJ75" i="32"/>
  <c r="AN69" i="32"/>
  <c r="AN75" i="32"/>
  <c r="AJ61" i="32"/>
  <c r="AN13" i="32"/>
  <c r="AJ60" i="32"/>
  <c r="AJ14" i="32"/>
  <c r="AN85" i="32"/>
  <c r="AN68" i="32"/>
  <c r="AN73" i="32"/>
  <c r="AL48" i="32"/>
  <c r="AL70" i="32"/>
  <c r="T41" i="68"/>
  <c r="E41" i="2" s="1"/>
  <c r="AN7" i="31"/>
  <c r="AL20" i="31"/>
  <c r="AN25" i="31"/>
  <c r="AJ23" i="31"/>
  <c r="AL17" i="31"/>
  <c r="AN16" i="31"/>
  <c r="T40" i="68"/>
  <c r="E40" i="2" s="1"/>
  <c r="AJ11" i="30"/>
  <c r="H37" i="68"/>
  <c r="C40" i="2"/>
  <c r="C37" i="2" s="1"/>
  <c r="AJ8" i="30"/>
  <c r="Z16" i="29"/>
  <c r="AB16" i="29" s="1"/>
  <c r="AO16" i="29" s="1"/>
  <c r="AA16" i="29"/>
  <c r="AC16" i="29" s="1"/>
  <c r="AN25" i="29"/>
  <c r="AN16" i="29"/>
  <c r="AN14" i="29"/>
  <c r="AL21" i="29"/>
  <c r="AJ30" i="29"/>
  <c r="AN22" i="29"/>
  <c r="AN11" i="29"/>
  <c r="AN20" i="29"/>
  <c r="AN29" i="29"/>
  <c r="AN18" i="29"/>
  <c r="T39" i="68"/>
  <c r="E39" i="2" s="1"/>
  <c r="AJ28" i="29"/>
  <c r="AN27" i="29"/>
  <c r="AN23" i="28"/>
  <c r="AN17" i="28"/>
  <c r="AN32" i="28"/>
  <c r="AN8" i="28"/>
  <c r="T38" i="68"/>
  <c r="AN29" i="28"/>
  <c r="AJ23" i="28"/>
  <c r="T36" i="68"/>
  <c r="E36" i="2" s="1"/>
  <c r="AN5" i="27"/>
  <c r="AJ7" i="27"/>
  <c r="J77" i="68"/>
  <c r="AJ10" i="27"/>
  <c r="AN8" i="24"/>
  <c r="AL16" i="23"/>
  <c r="AJ22" i="23"/>
  <c r="AL19" i="23"/>
  <c r="T27" i="68"/>
  <c r="E28" i="2" s="1"/>
  <c r="AN5" i="70"/>
  <c r="AL5" i="70"/>
  <c r="AJ25" i="69"/>
  <c r="AJ8" i="69"/>
  <c r="AJ28" i="69"/>
  <c r="AJ22" i="69"/>
  <c r="AJ19" i="69"/>
  <c r="AJ34" i="69"/>
  <c r="AJ31" i="69"/>
  <c r="AN5" i="69"/>
  <c r="AN10" i="22"/>
  <c r="T25" i="68"/>
  <c r="AN9" i="21"/>
  <c r="AJ9" i="21"/>
  <c r="AL29" i="20"/>
  <c r="AN37" i="20"/>
  <c r="AN39" i="20"/>
  <c r="AN52" i="20"/>
  <c r="AN34" i="20"/>
  <c r="AN16" i="20"/>
  <c r="AN49" i="20"/>
  <c r="AN54" i="20"/>
  <c r="AN27" i="20"/>
  <c r="AN46" i="20"/>
  <c r="AN28" i="20"/>
  <c r="AJ53" i="20"/>
  <c r="AL47" i="20"/>
  <c r="AN43" i="20"/>
  <c r="AN25" i="20"/>
  <c r="AN51" i="20"/>
  <c r="AN42" i="20"/>
  <c r="AN33" i="20"/>
  <c r="AN24" i="20"/>
  <c r="AN40" i="20"/>
  <c r="AN22" i="20"/>
  <c r="AN7" i="20"/>
  <c r="T20" i="68"/>
  <c r="E21" i="2" s="1"/>
  <c r="AL14" i="19"/>
  <c r="T19" i="68"/>
  <c r="E20" i="2" s="1"/>
  <c r="T18" i="68"/>
  <c r="E19" i="2" s="1"/>
  <c r="AN6" i="18"/>
  <c r="AJ6" i="18"/>
  <c r="AL115" i="15"/>
  <c r="AL121" i="15"/>
  <c r="AN112" i="15"/>
  <c r="AJ118" i="15"/>
  <c r="AL55" i="15"/>
  <c r="AL36" i="15"/>
  <c r="AJ27" i="15"/>
  <c r="AJ109" i="15"/>
  <c r="AJ107" i="15"/>
  <c r="AN43" i="15"/>
  <c r="AL51" i="15"/>
  <c r="AJ46" i="15"/>
  <c r="AJ52" i="15"/>
  <c r="AN117" i="15"/>
  <c r="AL103" i="15"/>
  <c r="AJ43" i="15"/>
  <c r="AL43" i="15"/>
  <c r="AJ102" i="15"/>
  <c r="AJ57" i="15"/>
  <c r="AJ18" i="15"/>
  <c r="AJ111" i="15"/>
  <c r="AJ105" i="15"/>
  <c r="AJ30" i="15"/>
  <c r="AL117" i="15"/>
  <c r="AJ24" i="15"/>
  <c r="T13" i="68"/>
  <c r="E14" i="2" s="1"/>
  <c r="AN41" i="15"/>
  <c r="AJ61" i="15"/>
  <c r="AL61" i="15"/>
  <c r="AN108" i="15"/>
  <c r="AL104" i="15"/>
  <c r="AJ101" i="15"/>
  <c r="AJ99" i="15"/>
  <c r="AN46" i="15"/>
  <c r="AL112" i="15"/>
  <c r="AL58" i="15"/>
  <c r="AJ58" i="15"/>
  <c r="AJ100" i="15"/>
  <c r="AJ42" i="15"/>
  <c r="AJ33" i="15"/>
  <c r="AN102" i="15"/>
  <c r="AN60" i="15"/>
  <c r="AJ119" i="15"/>
  <c r="AJ21" i="15"/>
  <c r="AL5" i="15"/>
  <c r="AN107" i="15"/>
  <c r="AN63" i="15"/>
  <c r="AJ18" i="14"/>
  <c r="AN16" i="14"/>
  <c r="AN5" i="14"/>
  <c r="AL15" i="14"/>
  <c r="AN9" i="14"/>
  <c r="AL15" i="13"/>
  <c r="T12" i="68"/>
  <c r="E13" i="2" s="1"/>
  <c r="AN20" i="12"/>
  <c r="T11" i="68"/>
  <c r="E12" i="2" s="1"/>
  <c r="AJ28" i="12"/>
  <c r="AN9" i="12"/>
  <c r="AJ16" i="12"/>
  <c r="AJ19" i="12"/>
  <c r="AN24" i="12"/>
  <c r="AN23" i="12"/>
  <c r="AN21" i="12"/>
  <c r="AJ25" i="12"/>
  <c r="AJ11" i="12"/>
  <c r="T10" i="68"/>
  <c r="E11" i="2" s="1"/>
  <c r="AN6" i="6"/>
  <c r="AN15" i="5"/>
  <c r="AL28" i="5"/>
  <c r="T9" i="68"/>
  <c r="E10" i="2" s="1"/>
  <c r="AN6" i="5"/>
  <c r="AN18" i="5"/>
  <c r="AJ16" i="5"/>
  <c r="AJ13" i="3"/>
  <c r="AL7" i="3"/>
  <c r="AN5" i="3"/>
  <c r="T8" i="68"/>
  <c r="AN57" i="65"/>
  <c r="AN23" i="65"/>
  <c r="AN70" i="65"/>
  <c r="AJ62" i="65"/>
  <c r="AN64" i="65"/>
  <c r="AL37" i="65"/>
  <c r="AL47" i="65"/>
  <c r="AJ44" i="65"/>
  <c r="AJ68" i="65"/>
  <c r="AL16" i="65"/>
  <c r="AL70" i="65"/>
  <c r="AJ78" i="65"/>
  <c r="AL40" i="65"/>
  <c r="AL13" i="65"/>
  <c r="AJ59" i="65"/>
  <c r="AL9" i="65"/>
  <c r="AN75" i="65"/>
  <c r="AN80" i="65"/>
  <c r="AL42" i="65"/>
  <c r="AL19" i="65"/>
  <c r="AJ72" i="65"/>
  <c r="AJ43" i="65"/>
  <c r="AL39" i="65"/>
  <c r="AL64" i="65"/>
  <c r="AN38" i="65"/>
  <c r="AJ65" i="65"/>
  <c r="AN78" i="65"/>
  <c r="AN55" i="65"/>
  <c r="AN68" i="65"/>
  <c r="AJ50" i="65"/>
  <c r="AJ45" i="65"/>
  <c r="AN54" i="65"/>
  <c r="AJ74" i="65"/>
  <c r="AL32" i="65"/>
  <c r="AN69" i="65"/>
  <c r="AN33" i="65"/>
  <c r="AJ75" i="65"/>
  <c r="AJ30" i="65"/>
  <c r="AN56" i="65"/>
  <c r="AJ76" i="65"/>
  <c r="AJ28" i="65"/>
  <c r="AL48" i="65"/>
  <c r="AJ71" i="65"/>
  <c r="AJ79" i="65"/>
  <c r="AL34" i="65"/>
  <c r="AJ66" i="65"/>
  <c r="AL27" i="65"/>
  <c r="AL63" i="65"/>
  <c r="AN66" i="65"/>
  <c r="AL73" i="65"/>
  <c r="AN28" i="65"/>
  <c r="AL51" i="65"/>
  <c r="AJ52" i="65"/>
  <c r="AN61" i="65"/>
  <c r="Z20" i="42"/>
  <c r="AB20" i="42" s="1"/>
  <c r="AO20" i="42" s="1"/>
  <c r="Z7" i="50"/>
  <c r="AB7" i="50" s="1"/>
  <c r="AO7" i="50" s="1"/>
  <c r="N56" i="68"/>
  <c r="Q56" i="68" s="1"/>
  <c r="N63" i="68"/>
  <c r="Q63" i="68" s="1"/>
  <c r="O58" i="68"/>
  <c r="R58" i="68" s="1"/>
  <c r="Z10" i="42"/>
  <c r="AB10" i="42" s="1"/>
  <c r="AO10" i="42" s="1"/>
  <c r="N58" i="67"/>
  <c r="Q58" i="67" s="1"/>
  <c r="N59" i="68"/>
  <c r="Q59" i="68" s="1"/>
  <c r="Z12" i="50"/>
  <c r="AB12" i="50" s="1"/>
  <c r="AO12" i="50" s="1"/>
  <c r="Z11" i="42"/>
  <c r="AB11" i="42" s="1"/>
  <c r="AO11" i="42" s="1"/>
  <c r="AA17" i="42"/>
  <c r="AC17" i="42" s="1"/>
  <c r="AP17" i="42" s="1"/>
  <c r="Z7" i="42"/>
  <c r="AB7" i="42" s="1"/>
  <c r="AO7" i="42" s="1"/>
  <c r="N62" i="67"/>
  <c r="Q62" i="67" s="1"/>
  <c r="N45" i="67"/>
  <c r="Q45" i="67" s="1"/>
  <c r="N44" i="67"/>
  <c r="Q44" i="67" s="1"/>
  <c r="O74" i="68"/>
  <c r="R74" i="68" s="1"/>
  <c r="Z17" i="62"/>
  <c r="AB17" i="62" s="1"/>
  <c r="AO17" i="62" s="1"/>
  <c r="Z6" i="42"/>
  <c r="AB6" i="42" s="1"/>
  <c r="AO6" i="42" s="1"/>
  <c r="Z15" i="42"/>
  <c r="AB15" i="42" s="1"/>
  <c r="AO15" i="42" s="1"/>
  <c r="O57" i="67"/>
  <c r="R57" i="67" s="1"/>
  <c r="N60" i="68"/>
  <c r="Q60" i="68" s="1"/>
  <c r="Z10" i="50"/>
  <c r="AB10" i="50" s="1"/>
  <c r="AO10" i="50" s="1"/>
  <c r="AA10" i="50"/>
  <c r="AC10" i="50" s="1"/>
  <c r="AP10" i="50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Q18" i="67"/>
  <c r="U18" i="67" s="1"/>
  <c r="N18" i="2" s="1"/>
  <c r="L18" i="2"/>
  <c r="O71" i="68"/>
  <c r="R71" i="68" s="1"/>
  <c r="N71" i="68"/>
  <c r="Q71" i="68" s="1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Q37" i="67"/>
  <c r="U37" i="67" s="1"/>
  <c r="L40" i="2"/>
  <c r="AA15" i="50"/>
  <c r="AC15" i="50" s="1"/>
  <c r="AP15" i="50" s="1"/>
  <c r="Z15" i="50"/>
  <c r="AB15" i="50" s="1"/>
  <c r="AO15" i="50" s="1"/>
  <c r="Q20" i="67"/>
  <c r="U20" i="67" s="1"/>
  <c r="N20" i="2" s="1"/>
  <c r="L20" i="2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D41" i="2"/>
  <c r="Q41" i="68"/>
  <c r="X20" i="35"/>
  <c r="X19" i="35"/>
  <c r="X12" i="35"/>
  <c r="X11" i="35"/>
  <c r="X7" i="35"/>
  <c r="X22" i="35"/>
  <c r="X21" i="35"/>
  <c r="A20" i="35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AA16" i="57"/>
  <c r="AC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Z37" i="57"/>
  <c r="AB37" i="57" s="1"/>
  <c r="AO37" i="57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40" i="29"/>
  <c r="AB40" i="29" s="1"/>
  <c r="AO40" i="29" s="1"/>
  <c r="AA40" i="29"/>
  <c r="AC40" i="29" s="1"/>
  <c r="AA8" i="29"/>
  <c r="AC8" i="29" s="1"/>
  <c r="Z8" i="29"/>
  <c r="AB8" i="29" s="1"/>
  <c r="AO8" i="29" s="1"/>
  <c r="Z44" i="29"/>
  <c r="AB44" i="29" s="1"/>
  <c r="AO44" i="29" s="1"/>
  <c r="AA44" i="29"/>
  <c r="AC44" i="29" s="1"/>
  <c r="AP44" i="29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AA26" i="24"/>
  <c r="AC26" i="24" s="1"/>
  <c r="AP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Z8" i="24"/>
  <c r="AB8" i="24" s="1"/>
  <c r="AO8" i="24" s="1"/>
  <c r="L33" i="2"/>
  <c r="Q33" i="67"/>
  <c r="U33" i="67" s="1"/>
  <c r="N33" i="2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9" i="69"/>
  <c r="AB59" i="69" s="1"/>
  <c r="AO59" i="69" s="1"/>
  <c r="AA59" i="69"/>
  <c r="AC59" i="69" s="1"/>
  <c r="AP59" i="69" s="1"/>
  <c r="Z43" i="69"/>
  <c r="AB43" i="69" s="1"/>
  <c r="AO43" i="69" s="1"/>
  <c r="AA43" i="69"/>
  <c r="AC43" i="69" s="1"/>
  <c r="AP43" i="69" s="1"/>
  <c r="Z5" i="69"/>
  <c r="AB5" i="69" s="1"/>
  <c r="AA5" i="69"/>
  <c r="AC5" i="69" s="1"/>
  <c r="Z47" i="69"/>
  <c r="AB47" i="69" s="1"/>
  <c r="AO47" i="69" s="1"/>
  <c r="AA47" i="69"/>
  <c r="AC47" i="69" s="1"/>
  <c r="AP47" i="69" s="1"/>
  <c r="AA44" i="69"/>
  <c r="AC44" i="69" s="1"/>
  <c r="AP44" i="69" s="1"/>
  <c r="Z44" i="69"/>
  <c r="AB44" i="69" s="1"/>
  <c r="AO44" i="69" s="1"/>
  <c r="Z20" i="69"/>
  <c r="AB20" i="69" s="1"/>
  <c r="AO20" i="69" s="1"/>
  <c r="AA20" i="69"/>
  <c r="AC20" i="69" s="1"/>
  <c r="AP20" i="69" s="1"/>
  <c r="Z54" i="69"/>
  <c r="AB54" i="69" s="1"/>
  <c r="AO54" i="69" s="1"/>
  <c r="AA54" i="69"/>
  <c r="AC54" i="69" s="1"/>
  <c r="AP54" i="69" s="1"/>
  <c r="AA25" i="69"/>
  <c r="AC25" i="69" s="1"/>
  <c r="AP25" i="69" s="1"/>
  <c r="Z25" i="69"/>
  <c r="AB25" i="69" s="1"/>
  <c r="AO25" i="69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46" i="68" s="1"/>
  <c r="N70" i="68"/>
  <c r="O70" i="68"/>
  <c r="AA12" i="36"/>
  <c r="AC12" i="36" s="1"/>
  <c r="AP12" i="36" s="1"/>
  <c r="Z12" i="36"/>
  <c r="AB12" i="36" s="1"/>
  <c r="AO12" i="3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27" i="57"/>
  <c r="AB27" i="57" s="1"/>
  <c r="AO27" i="57" s="1"/>
  <c r="AA27" i="57"/>
  <c r="AC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16" i="51"/>
  <c r="AB16" i="51" s="1"/>
  <c r="AO16" i="51" s="1"/>
  <c r="AA16" i="51"/>
  <c r="AC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25" i="29"/>
  <c r="AC25" i="29" s="1"/>
  <c r="Z25" i="29"/>
  <c r="AB25" i="29" s="1"/>
  <c r="AO25" i="29" s="1"/>
  <c r="AA21" i="29"/>
  <c r="AC21" i="29" s="1"/>
  <c r="Z21" i="29"/>
  <c r="AB21" i="29" s="1"/>
  <c r="AO21" i="29" s="1"/>
  <c r="AA11" i="29"/>
  <c r="AC11" i="29" s="1"/>
  <c r="Z11" i="29"/>
  <c r="AB11" i="29" s="1"/>
  <c r="AO11" i="29" s="1"/>
  <c r="Z27" i="29"/>
  <c r="AB27" i="29" s="1"/>
  <c r="AO27" i="29" s="1"/>
  <c r="AA27" i="29"/>
  <c r="AC27" i="29" s="1"/>
  <c r="Z48" i="29"/>
  <c r="AB48" i="29" s="1"/>
  <c r="AO48" i="29" s="1"/>
  <c r="AA48" i="29"/>
  <c r="AC48" i="29" s="1"/>
  <c r="AP48" i="29" s="1"/>
  <c r="AA47" i="29"/>
  <c r="AC47" i="29" s="1"/>
  <c r="Z47" i="29"/>
  <c r="AB47" i="29" s="1"/>
  <c r="AO47" i="29" s="1"/>
  <c r="AA7" i="29"/>
  <c r="AC7" i="29" s="1"/>
  <c r="Z7" i="29"/>
  <c r="AB7" i="29" s="1"/>
  <c r="AO7" i="29" s="1"/>
  <c r="AA38" i="29"/>
  <c r="AC38" i="29" s="1"/>
  <c r="AP38" i="29" s="1"/>
  <c r="Z38" i="29"/>
  <c r="AB38" i="29" s="1"/>
  <c r="AO38" i="29" s="1"/>
  <c r="AA49" i="29"/>
  <c r="AC49" i="29" s="1"/>
  <c r="Z49" i="29"/>
  <c r="AB49" i="29" s="1"/>
  <c r="AO49" i="29" s="1"/>
  <c r="U39" i="67"/>
  <c r="N36" i="2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AP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Q32" i="67"/>
  <c r="L32" i="2"/>
  <c r="Z11" i="58"/>
  <c r="AB11" i="58" s="1"/>
  <c r="AO11" i="58" s="1"/>
  <c r="AA11" i="58"/>
  <c r="AC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51" i="69"/>
  <c r="AB51" i="69" s="1"/>
  <c r="AO51" i="69" s="1"/>
  <c r="AA51" i="69"/>
  <c r="AC51" i="69" s="1"/>
  <c r="AP51" i="69" s="1"/>
  <c r="Z22" i="69"/>
  <c r="AB22" i="69" s="1"/>
  <c r="AO22" i="69" s="1"/>
  <c r="AA22" i="69"/>
  <c r="AC22" i="69" s="1"/>
  <c r="AP22" i="69" s="1"/>
  <c r="AA16" i="69"/>
  <c r="AC16" i="69" s="1"/>
  <c r="Z16" i="69"/>
  <c r="AB16" i="69" s="1"/>
  <c r="AO16" i="69" s="1"/>
  <c r="AA12" i="69"/>
  <c r="AC12" i="69" s="1"/>
  <c r="AP12" i="69" s="1"/>
  <c r="Z12" i="69"/>
  <c r="AB12" i="69" s="1"/>
  <c r="AO12" i="69" s="1"/>
  <c r="AA42" i="69"/>
  <c r="AC42" i="69" s="1"/>
  <c r="AP42" i="69" s="1"/>
  <c r="Z42" i="69"/>
  <c r="AB42" i="69" s="1"/>
  <c r="AO4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AP20" i="21" s="1"/>
  <c r="Z20" i="21"/>
  <c r="AB20" i="21" s="1"/>
  <c r="AO20" i="21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A22" i="62"/>
  <c r="AO5" i="62"/>
  <c r="Z23" i="50"/>
  <c r="AB23" i="50" s="1"/>
  <c r="AO23" i="50" s="1"/>
  <c r="AA23" i="50"/>
  <c r="AC23" i="50" s="1"/>
  <c r="AP23" i="50" s="1"/>
  <c r="Q19" i="67"/>
  <c r="L19" i="2"/>
  <c r="Q28" i="67"/>
  <c r="U28" i="67" s="1"/>
  <c r="N28" i="2" s="1"/>
  <c r="L28" i="2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D22" i="2"/>
  <c r="Q21" i="68"/>
  <c r="R71" i="67"/>
  <c r="R73" i="67" s="1"/>
  <c r="O73" i="67"/>
  <c r="Z23" i="21"/>
  <c r="AB23" i="21" s="1"/>
  <c r="AO23" i="21" s="1"/>
  <c r="AA23" i="21"/>
  <c r="AC23" i="21" s="1"/>
  <c r="AP23" i="21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A24" i="57"/>
  <c r="AC24" i="57" s="1"/>
  <c r="Z24" i="57"/>
  <c r="AB24" i="57" s="1"/>
  <c r="AO24" i="57" s="1"/>
  <c r="AA8" i="57"/>
  <c r="AC8" i="57" s="1"/>
  <c r="Z8" i="57"/>
  <c r="AB8" i="57" s="1"/>
  <c r="AO8" i="57" s="1"/>
  <c r="R31" i="67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0" i="51"/>
  <c r="AC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Z14" i="51"/>
  <c r="AB14" i="51" s="1"/>
  <c r="AO14" i="51" s="1"/>
  <c r="AA7" i="51"/>
  <c r="AC7" i="51" s="1"/>
  <c r="Z7" i="51"/>
  <c r="AB7" i="51" s="1"/>
  <c r="AO7" i="51" s="1"/>
  <c r="AA20" i="51"/>
  <c r="AC20" i="51" s="1"/>
  <c r="AP20" i="51" s="1"/>
  <c r="Z20" i="51"/>
  <c r="AB20" i="51" s="1"/>
  <c r="AO20" i="51" s="1"/>
  <c r="Z30" i="29"/>
  <c r="AB30" i="29" s="1"/>
  <c r="AO30" i="29" s="1"/>
  <c r="AA30" i="29"/>
  <c r="AC30" i="29" s="1"/>
  <c r="Z51" i="29"/>
  <c r="AB51" i="29" s="1"/>
  <c r="AO51" i="29" s="1"/>
  <c r="AA51" i="29"/>
  <c r="AC51" i="29" s="1"/>
  <c r="Z24" i="29"/>
  <c r="AB24" i="29" s="1"/>
  <c r="AO24" i="29" s="1"/>
  <c r="AA24" i="29"/>
  <c r="AC24" i="29" s="1"/>
  <c r="Z45" i="29"/>
  <c r="AB45" i="29" s="1"/>
  <c r="AO45" i="29" s="1"/>
  <c r="AA45" i="29"/>
  <c r="AC45" i="29" s="1"/>
  <c r="AA12" i="29"/>
  <c r="AC12" i="29" s="1"/>
  <c r="Z12" i="29"/>
  <c r="AB12" i="29" s="1"/>
  <c r="AO12" i="29" s="1"/>
  <c r="AA34" i="29"/>
  <c r="AC34" i="29" s="1"/>
  <c r="Z34" i="29"/>
  <c r="AB34" i="29" s="1"/>
  <c r="AO34" i="29" s="1"/>
  <c r="Z5" i="29"/>
  <c r="AB5" i="29" s="1"/>
  <c r="AO5" i="29" s="1"/>
  <c r="AA5" i="29"/>
  <c r="AC5" i="29" s="1"/>
  <c r="Z33" i="29"/>
  <c r="AB33" i="29" s="1"/>
  <c r="AO33" i="29" s="1"/>
  <c r="AA33" i="29"/>
  <c r="AC33" i="29" s="1"/>
  <c r="Z19" i="29"/>
  <c r="AB19" i="29" s="1"/>
  <c r="AO19" i="29" s="1"/>
  <c r="AA19" i="29"/>
  <c r="AC19" i="29" s="1"/>
  <c r="Z29" i="29"/>
  <c r="AB29" i="29" s="1"/>
  <c r="AO29" i="29" s="1"/>
  <c r="AA29" i="29"/>
  <c r="AC29" i="29" s="1"/>
  <c r="Z39" i="29"/>
  <c r="AB39" i="29" s="1"/>
  <c r="AO39" i="29" s="1"/>
  <c r="AA39" i="29"/>
  <c r="AC39" i="29" s="1"/>
  <c r="Z50" i="29"/>
  <c r="AB50" i="29" s="1"/>
  <c r="AO50" i="29" s="1"/>
  <c r="AA50" i="29"/>
  <c r="AC50" i="29" s="1"/>
  <c r="AP50" i="29" s="1"/>
  <c r="AA13" i="29"/>
  <c r="AC13" i="29" s="1"/>
  <c r="Z13" i="29"/>
  <c r="AB13" i="29" s="1"/>
  <c r="AO13" i="29" s="1"/>
  <c r="AA31" i="29"/>
  <c r="AC31" i="29" s="1"/>
  <c r="Z31" i="29"/>
  <c r="AB31" i="29" s="1"/>
  <c r="AO31" i="29" s="1"/>
  <c r="AA52" i="29"/>
  <c r="AC52" i="29" s="1"/>
  <c r="Z52" i="29"/>
  <c r="AB52" i="29" s="1"/>
  <c r="AO52" i="29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D33" i="2"/>
  <c r="Q33" i="68"/>
  <c r="U33" i="68" s="1"/>
  <c r="F33" i="2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AA7" i="24"/>
  <c r="AC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46" i="69"/>
  <c r="AB46" i="69" s="1"/>
  <c r="AO46" i="69" s="1"/>
  <c r="AA46" i="69"/>
  <c r="AC46" i="69" s="1"/>
  <c r="AP46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49" i="69"/>
  <c r="AC49" i="69" s="1"/>
  <c r="AP49" i="69" s="1"/>
  <c r="Z49" i="69"/>
  <c r="AB49" i="69" s="1"/>
  <c r="AO49" i="69" s="1"/>
  <c r="AA65" i="69"/>
  <c r="AC65" i="69" s="1"/>
  <c r="AP65" i="69" s="1"/>
  <c r="Z65" i="69"/>
  <c r="AB65" i="69" s="1"/>
  <c r="AO65" i="69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Q29" i="67"/>
  <c r="U29" i="67" s="1"/>
  <c r="N29" i="2" s="1"/>
  <c r="L29" i="2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Q17" i="67"/>
  <c r="U17" i="67" s="1"/>
  <c r="N17" i="2" s="1"/>
  <c r="L17" i="2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Z11" i="21"/>
  <c r="AB11" i="21" s="1"/>
  <c r="AO11" i="21" s="1"/>
  <c r="AA43" i="53"/>
  <c r="AC43" i="53" s="1"/>
  <c r="AP43" i="53" s="1"/>
  <c r="Z43" i="53"/>
  <c r="AB43" i="53" s="1"/>
  <c r="AO43" i="53" s="1"/>
  <c r="AA18" i="62"/>
  <c r="AC18" i="62" s="1"/>
  <c r="AP18" i="62" s="1"/>
  <c r="Z18" i="62"/>
  <c r="AB18" i="62" s="1"/>
  <c r="AO18" i="62" s="1"/>
  <c r="N63" i="67"/>
  <c r="Q63" i="67" s="1"/>
  <c r="O63" i="67"/>
  <c r="R63" i="67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A20" i="57"/>
  <c r="AC20" i="57" s="1"/>
  <c r="AP20" i="57" s="1"/>
  <c r="Z20" i="57"/>
  <c r="AB20" i="57" s="1"/>
  <c r="AO20" i="57" s="1"/>
  <c r="AA18" i="57"/>
  <c r="AC18" i="57" s="1"/>
  <c r="Z18" i="57"/>
  <c r="AB18" i="57" s="1"/>
  <c r="AO18" i="57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20" i="29"/>
  <c r="AB20" i="29" s="1"/>
  <c r="AO20" i="29" s="1"/>
  <c r="AA20" i="29"/>
  <c r="AC20" i="29" s="1"/>
  <c r="AA23" i="29"/>
  <c r="AC23" i="29" s="1"/>
  <c r="Z23" i="29"/>
  <c r="AB23" i="29" s="1"/>
  <c r="AO23" i="29" s="1"/>
  <c r="Z43" i="29"/>
  <c r="AB43" i="29" s="1"/>
  <c r="AO43" i="29" s="1"/>
  <c r="AA43" i="29"/>
  <c r="AC43" i="29" s="1"/>
  <c r="Z15" i="29"/>
  <c r="AB15" i="29" s="1"/>
  <c r="AO15" i="29" s="1"/>
  <c r="AA15" i="29"/>
  <c r="AC15" i="29" s="1"/>
  <c r="Z35" i="29"/>
  <c r="AB35" i="29" s="1"/>
  <c r="AO35" i="29" s="1"/>
  <c r="AA35" i="29"/>
  <c r="AC35" i="29" s="1"/>
  <c r="AA6" i="29"/>
  <c r="AC6" i="29" s="1"/>
  <c r="Z6" i="29"/>
  <c r="AB6" i="29" s="1"/>
  <c r="AO6" i="29" s="1"/>
  <c r="AA26" i="29"/>
  <c r="AC26" i="29" s="1"/>
  <c r="AP26" i="29" s="1"/>
  <c r="Z26" i="29"/>
  <c r="AB26" i="29" s="1"/>
  <c r="AO26" i="29" s="1"/>
  <c r="AA46" i="29"/>
  <c r="AC46" i="29" s="1"/>
  <c r="Z46" i="29"/>
  <c r="AB46" i="29" s="1"/>
  <c r="AO46" i="29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X53" i="31"/>
  <c r="X49" i="31"/>
  <c r="X45" i="31"/>
  <c r="X46" i="31"/>
  <c r="X43" i="31"/>
  <c r="X39" i="31"/>
  <c r="X33" i="31"/>
  <c r="X29" i="31"/>
  <c r="X25" i="31"/>
  <c r="X18" i="31"/>
  <c r="X17" i="31"/>
  <c r="X10" i="31"/>
  <c r="X9" i="31"/>
  <c r="X52" i="31"/>
  <c r="X40" i="31"/>
  <c r="X37" i="31"/>
  <c r="X34" i="31"/>
  <c r="X30" i="31"/>
  <c r="X26" i="31"/>
  <c r="X20" i="31"/>
  <c r="X19" i="31"/>
  <c r="X12" i="31"/>
  <c r="X11" i="31"/>
  <c r="X7" i="31"/>
  <c r="X50" i="31"/>
  <c r="X38" i="31"/>
  <c r="X32" i="31"/>
  <c r="X24" i="31"/>
  <c r="X23" i="31"/>
  <c r="X51" i="31"/>
  <c r="X47" i="31"/>
  <c r="X44" i="31"/>
  <c r="X41" i="31"/>
  <c r="X35" i="31"/>
  <c r="X27" i="31"/>
  <c r="X8" i="31"/>
  <c r="X22" i="31"/>
  <c r="X5" i="31"/>
  <c r="A20" i="31"/>
  <c r="O41" i="68" s="1"/>
  <c r="R41" i="68" s="1"/>
  <c r="X13" i="31"/>
  <c r="X42" i="31"/>
  <c r="X31" i="31"/>
  <c r="X28" i="31"/>
  <c r="X21" i="31"/>
  <c r="X15" i="31"/>
  <c r="I41" i="68"/>
  <c r="X14" i="31"/>
  <c r="X6" i="31"/>
  <c r="X48" i="31"/>
  <c r="X36" i="31"/>
  <c r="X16" i="31"/>
  <c r="D9" i="2"/>
  <c r="Q8" i="68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AA48" i="69"/>
  <c r="AC48" i="69" s="1"/>
  <c r="AP48" i="69" s="1"/>
  <c r="Z48" i="69"/>
  <c r="AB48" i="69" s="1"/>
  <c r="AO48" i="69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A11" i="69"/>
  <c r="AC11" i="69" s="1"/>
  <c r="AP11" i="69" s="1"/>
  <c r="Z11" i="69"/>
  <c r="AB11" i="69" s="1"/>
  <c r="AO11" i="69" s="1"/>
  <c r="AA38" i="69"/>
  <c r="AC38" i="69" s="1"/>
  <c r="AP38" i="69" s="1"/>
  <c r="Z38" i="69"/>
  <c r="AB38" i="69" s="1"/>
  <c r="AO38" i="69" s="1"/>
  <c r="AA9" i="69"/>
  <c r="AC9" i="69" s="1"/>
  <c r="AP9" i="69" s="1"/>
  <c r="Z9" i="69"/>
  <c r="AB9" i="69" s="1"/>
  <c r="AO9" i="69" s="1"/>
  <c r="AA41" i="69"/>
  <c r="AC41" i="69" s="1"/>
  <c r="AP41" i="69" s="1"/>
  <c r="Z41" i="69"/>
  <c r="AB41" i="69" s="1"/>
  <c r="AO41" i="69" s="1"/>
  <c r="AA57" i="69"/>
  <c r="AC57" i="69" s="1"/>
  <c r="AP57" i="69" s="1"/>
  <c r="Z57" i="69"/>
  <c r="AB57" i="69" s="1"/>
  <c r="AO57" i="69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L31" i="2"/>
  <c r="Q31" i="67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Q39" i="68"/>
  <c r="D39" i="2"/>
  <c r="N54" i="68"/>
  <c r="Q54" i="68" s="1"/>
  <c r="O54" i="68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28" i="57"/>
  <c r="AC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Z26" i="57"/>
  <c r="AB26" i="57" s="1"/>
  <c r="AO26" i="57" s="1"/>
  <c r="AA26" i="57"/>
  <c r="AC26" i="57" s="1"/>
  <c r="AP26" i="57" s="1"/>
  <c r="AA25" i="57"/>
  <c r="AC25" i="57" s="1"/>
  <c r="Z25" i="57"/>
  <c r="AB25" i="57" s="1"/>
  <c r="AO25" i="57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41" i="29"/>
  <c r="AC41" i="29" s="1"/>
  <c r="AP41" i="29" s="1"/>
  <c r="Z41" i="29"/>
  <c r="AB41" i="29" s="1"/>
  <c r="AO41" i="29" s="1"/>
  <c r="AA28" i="29"/>
  <c r="AC28" i="29" s="1"/>
  <c r="Z28" i="29"/>
  <c r="AB28" i="29" s="1"/>
  <c r="AO28" i="29" s="1"/>
  <c r="Z10" i="29"/>
  <c r="AB10" i="29" s="1"/>
  <c r="AO10" i="29" s="1"/>
  <c r="AA10" i="29"/>
  <c r="AC10" i="29" s="1"/>
  <c r="AA9" i="29"/>
  <c r="AC9" i="29" s="1"/>
  <c r="Z9" i="29"/>
  <c r="AB9" i="29" s="1"/>
  <c r="AO9" i="29" s="1"/>
  <c r="Z246" i="15"/>
  <c r="AB246" i="15" s="1"/>
  <c r="AO246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56" i="69"/>
  <c r="AC56" i="69" s="1"/>
  <c r="AP56" i="69" s="1"/>
  <c r="Z56" i="69"/>
  <c r="AB56" i="69" s="1"/>
  <c r="AO56" i="69" s="1"/>
  <c r="AA6" i="69"/>
  <c r="AC6" i="69" s="1"/>
  <c r="AP6" i="69" s="1"/>
  <c r="Z6" i="69"/>
  <c r="AB6" i="69" s="1"/>
  <c r="AO6" i="69" s="1"/>
  <c r="Z55" i="69"/>
  <c r="AB55" i="69" s="1"/>
  <c r="AO55" i="69" s="1"/>
  <c r="AA55" i="69"/>
  <c r="AC55" i="69" s="1"/>
  <c r="AP55" i="69" s="1"/>
  <c r="AA52" i="69"/>
  <c r="AC52" i="69" s="1"/>
  <c r="AP52" i="69" s="1"/>
  <c r="Z52" i="69"/>
  <c r="AB52" i="69" s="1"/>
  <c r="AO52" i="69" s="1"/>
  <c r="AA26" i="69"/>
  <c r="AC26" i="69" s="1"/>
  <c r="AP26" i="69" s="1"/>
  <c r="Z26" i="69"/>
  <c r="AB26" i="69" s="1"/>
  <c r="AO26" i="69" s="1"/>
  <c r="AA58" i="69"/>
  <c r="AC58" i="69" s="1"/>
  <c r="AP58" i="69" s="1"/>
  <c r="Z58" i="69"/>
  <c r="AB58" i="69" s="1"/>
  <c r="AO58" i="69" s="1"/>
  <c r="AA45" i="69"/>
  <c r="AC45" i="69" s="1"/>
  <c r="AP45" i="69" s="1"/>
  <c r="Z45" i="69"/>
  <c r="AB45" i="69" s="1"/>
  <c r="AO45" i="69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AA8" i="49"/>
  <c r="AC8" i="49" s="1"/>
  <c r="AP8" i="49" s="1"/>
  <c r="Z8" i="49"/>
  <c r="AB8" i="49" s="1"/>
  <c r="AO8" i="49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L14" i="2"/>
  <c r="Q14" i="67"/>
  <c r="U14" i="67" s="1"/>
  <c r="N14" i="2" s="1"/>
  <c r="N73" i="67"/>
  <c r="L45" i="2" s="1"/>
  <c r="Q71" i="67"/>
  <c r="Q73" i="67" s="1"/>
  <c r="N59" i="67"/>
  <c r="Q59" i="67" s="1"/>
  <c r="O59" i="67"/>
  <c r="R59" i="67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Z47" i="57"/>
  <c r="AB47" i="57" s="1"/>
  <c r="AO47" i="57" s="1"/>
  <c r="AA47" i="57"/>
  <c r="AC47" i="57" s="1"/>
  <c r="AA19" i="57"/>
  <c r="AC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Z33" i="57"/>
  <c r="AB33" i="57" s="1"/>
  <c r="AO33" i="57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18" i="29"/>
  <c r="AC18" i="29" s="1"/>
  <c r="Z18" i="29"/>
  <c r="AB18" i="29" s="1"/>
  <c r="AO18" i="29" s="1"/>
  <c r="AA37" i="29"/>
  <c r="AC37" i="29" s="1"/>
  <c r="Z37" i="29"/>
  <c r="AB37" i="29" s="1"/>
  <c r="AO37" i="29" s="1"/>
  <c r="Z17" i="29"/>
  <c r="AB17" i="29" s="1"/>
  <c r="AO17" i="29" s="1"/>
  <c r="AA17" i="29"/>
  <c r="AC17" i="29" s="1"/>
  <c r="Z36" i="29"/>
  <c r="AB36" i="29" s="1"/>
  <c r="AO36" i="29" s="1"/>
  <c r="AA36" i="29"/>
  <c r="AC36" i="29" s="1"/>
  <c r="AP36" i="29" s="1"/>
  <c r="AA22" i="29"/>
  <c r="AC22" i="29" s="1"/>
  <c r="Z22" i="29"/>
  <c r="AB22" i="29" s="1"/>
  <c r="AO22" i="29" s="1"/>
  <c r="AA32" i="29"/>
  <c r="AC32" i="29" s="1"/>
  <c r="Z32" i="29"/>
  <c r="AB32" i="29" s="1"/>
  <c r="AO32" i="29" s="1"/>
  <c r="AA42" i="29"/>
  <c r="AC42" i="29" s="1"/>
  <c r="AP42" i="29" s="1"/>
  <c r="Z42" i="29"/>
  <c r="AB42" i="29" s="1"/>
  <c r="AO42" i="29" s="1"/>
  <c r="AA53" i="29"/>
  <c r="AC53" i="29" s="1"/>
  <c r="Z53" i="29"/>
  <c r="AB53" i="29" s="1"/>
  <c r="AO53" i="29" s="1"/>
  <c r="AA14" i="29"/>
  <c r="AC14" i="29" s="1"/>
  <c r="Z14" i="29"/>
  <c r="AB14" i="29" s="1"/>
  <c r="AO14" i="29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P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AA40" i="69"/>
  <c r="AC40" i="69" s="1"/>
  <c r="AP40" i="69" s="1"/>
  <c r="Z40" i="69"/>
  <c r="AB40" i="69" s="1"/>
  <c r="AO40" i="69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39" i="69"/>
  <c r="AB39" i="69" s="1"/>
  <c r="AO39" i="69" s="1"/>
  <c r="AA39" i="69"/>
  <c r="AC39" i="69" s="1"/>
  <c r="AP39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50" i="69"/>
  <c r="AC50" i="69" s="1"/>
  <c r="AP50" i="69" s="1"/>
  <c r="Z50" i="69"/>
  <c r="AB50" i="69" s="1"/>
  <c r="AO50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37" i="69"/>
  <c r="AC37" i="69" s="1"/>
  <c r="AP37" i="69" s="1"/>
  <c r="Z37" i="69"/>
  <c r="AB37" i="69" s="1"/>
  <c r="AO37" i="69" s="1"/>
  <c r="AA53" i="69"/>
  <c r="AC53" i="69" s="1"/>
  <c r="AP53" i="69" s="1"/>
  <c r="Z53" i="69"/>
  <c r="AB53" i="69" s="1"/>
  <c r="AO53" i="69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9" i="21"/>
  <c r="AC9" i="21" s="1"/>
  <c r="Z9" i="21"/>
  <c r="AB9" i="21" s="1"/>
  <c r="AO9" i="21" s="1"/>
  <c r="AA10" i="21"/>
  <c r="AC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AP17" i="29" l="1"/>
  <c r="AP19" i="40"/>
  <c r="C44" i="2"/>
  <c r="Z293" i="5"/>
  <c r="AB293" i="5" s="1"/>
  <c r="AO293" i="5" s="1"/>
  <c r="AA93" i="5"/>
  <c r="AC93" i="5" s="1"/>
  <c r="AP93" i="5" s="1"/>
  <c r="L24" i="68"/>
  <c r="L44" i="68"/>
  <c r="L77" i="68" s="1"/>
  <c r="AP16" i="57"/>
  <c r="AP27" i="28"/>
  <c r="AP84" i="15"/>
  <c r="AP6" i="72"/>
  <c r="AA209" i="20"/>
  <c r="AC209" i="20" s="1"/>
  <c r="AP209" i="20" s="1"/>
  <c r="AA241" i="5"/>
  <c r="AC241" i="5" s="1"/>
  <c r="AP241" i="5" s="1"/>
  <c r="Z258" i="5"/>
  <c r="AB258" i="5" s="1"/>
  <c r="AO258" i="5" s="1"/>
  <c r="AA174" i="5"/>
  <c r="AC174" i="5" s="1"/>
  <c r="AP174" i="5" s="1"/>
  <c r="AA183" i="5"/>
  <c r="AC183" i="5" s="1"/>
  <c r="AP183" i="5" s="1"/>
  <c r="AA305" i="5"/>
  <c r="AC305" i="5" s="1"/>
  <c r="AP305" i="5" s="1"/>
  <c r="AA54" i="5"/>
  <c r="AC54" i="5" s="1"/>
  <c r="AP54" i="5" s="1"/>
  <c r="Z32" i="6"/>
  <c r="AB32" i="6" s="1"/>
  <c r="AO32" i="6" s="1"/>
  <c r="AP340" i="15"/>
  <c r="AP18" i="23"/>
  <c r="Z130" i="20"/>
  <c r="AB130" i="20" s="1"/>
  <c r="AO130" i="20" s="1"/>
  <c r="Z53" i="6"/>
  <c r="AB53" i="6" s="1"/>
  <c r="AO53" i="6" s="1"/>
  <c r="Z52" i="6"/>
  <c r="AB52" i="6" s="1"/>
  <c r="AO52" i="6" s="1"/>
  <c r="L23" i="67"/>
  <c r="L35" i="67"/>
  <c r="L69" i="67" s="1"/>
  <c r="Z136" i="20"/>
  <c r="AB136" i="20" s="1"/>
  <c r="AO136" i="20" s="1"/>
  <c r="AA129" i="5"/>
  <c r="AC129" i="5" s="1"/>
  <c r="AP129" i="5" s="1"/>
  <c r="AA54" i="6"/>
  <c r="AC54" i="6" s="1"/>
  <c r="AP54" i="6" s="1"/>
  <c r="AA120" i="5"/>
  <c r="AC120" i="5" s="1"/>
  <c r="AP120" i="5" s="1"/>
  <c r="AA73" i="6"/>
  <c r="AC73" i="6" s="1"/>
  <c r="AP73" i="6" s="1"/>
  <c r="AA210" i="15"/>
  <c r="AC210" i="15" s="1"/>
  <c r="AP210" i="15" s="1"/>
  <c r="AA131" i="20"/>
  <c r="AC131" i="20" s="1"/>
  <c r="AP131" i="20" s="1"/>
  <c r="AA111" i="20"/>
  <c r="AC111" i="20" s="1"/>
  <c r="AP111" i="20" s="1"/>
  <c r="AA58" i="5"/>
  <c r="AC58" i="5" s="1"/>
  <c r="AP58" i="5" s="1"/>
  <c r="AA528" i="20"/>
  <c r="AC528" i="20" s="1"/>
  <c r="AP528" i="20" s="1"/>
  <c r="AA268" i="5"/>
  <c r="AC268" i="5" s="1"/>
  <c r="AP268" i="5" s="1"/>
  <c r="AA169" i="5"/>
  <c r="AC169" i="5" s="1"/>
  <c r="AP169" i="5" s="1"/>
  <c r="Z307" i="5"/>
  <c r="AB307" i="5" s="1"/>
  <c r="AO307" i="5" s="1"/>
  <c r="AA85" i="5"/>
  <c r="AC85" i="5" s="1"/>
  <c r="AP85" i="5" s="1"/>
  <c r="Z60" i="5"/>
  <c r="AB60" i="5" s="1"/>
  <c r="AO60" i="5" s="1"/>
  <c r="AA160" i="5"/>
  <c r="AC160" i="5" s="1"/>
  <c r="AP160" i="5" s="1"/>
  <c r="AA56" i="5"/>
  <c r="AC56" i="5" s="1"/>
  <c r="AP56" i="5" s="1"/>
  <c r="Z24" i="23"/>
  <c r="AB24" i="23" s="1"/>
  <c r="AO24" i="23" s="1"/>
  <c r="AA162" i="5"/>
  <c r="AC162" i="5" s="1"/>
  <c r="AP162" i="5" s="1"/>
  <c r="AA101" i="5"/>
  <c r="AC101" i="5" s="1"/>
  <c r="AP101" i="5" s="1"/>
  <c r="AA232" i="5"/>
  <c r="AC232" i="5" s="1"/>
  <c r="AP232" i="5" s="1"/>
  <c r="AA136" i="5"/>
  <c r="AC136" i="5" s="1"/>
  <c r="AP136" i="5" s="1"/>
  <c r="AA251" i="5"/>
  <c r="AC251" i="5" s="1"/>
  <c r="AP251" i="5" s="1"/>
  <c r="AA95" i="5"/>
  <c r="AC95" i="5" s="1"/>
  <c r="AP95" i="5" s="1"/>
  <c r="AA99" i="5"/>
  <c r="AC99" i="5" s="1"/>
  <c r="AP99" i="5" s="1"/>
  <c r="AA92" i="5"/>
  <c r="AC92" i="5" s="1"/>
  <c r="AP92" i="5" s="1"/>
  <c r="AA248" i="5"/>
  <c r="AC248" i="5" s="1"/>
  <c r="AP248" i="5" s="1"/>
  <c r="AA229" i="5"/>
  <c r="AC229" i="5" s="1"/>
  <c r="AP229" i="5" s="1"/>
  <c r="AA224" i="5"/>
  <c r="AC224" i="5" s="1"/>
  <c r="AP224" i="5" s="1"/>
  <c r="Z266" i="5"/>
  <c r="AB266" i="5" s="1"/>
  <c r="AO266" i="5" s="1"/>
  <c r="AA122" i="5"/>
  <c r="AC122" i="5" s="1"/>
  <c r="AP122" i="5" s="1"/>
  <c r="Z187" i="5"/>
  <c r="AB187" i="5" s="1"/>
  <c r="AO187" i="5" s="1"/>
  <c r="Z218" i="5"/>
  <c r="AB218" i="5" s="1"/>
  <c r="AO218" i="5" s="1"/>
  <c r="AA167" i="5"/>
  <c r="AC167" i="5" s="1"/>
  <c r="AP167" i="5" s="1"/>
  <c r="Z281" i="5"/>
  <c r="AB281" i="5" s="1"/>
  <c r="AO281" i="5" s="1"/>
  <c r="AA254" i="5"/>
  <c r="AC254" i="5" s="1"/>
  <c r="AP254" i="5" s="1"/>
  <c r="AA43" i="6"/>
  <c r="AC43" i="6" s="1"/>
  <c r="AP43" i="6" s="1"/>
  <c r="AA63" i="5"/>
  <c r="AC63" i="5" s="1"/>
  <c r="AP63" i="5" s="1"/>
  <c r="Z306" i="5"/>
  <c r="AB306" i="5" s="1"/>
  <c r="AO306" i="5" s="1"/>
  <c r="AA61" i="5"/>
  <c r="AC61" i="5" s="1"/>
  <c r="AP61" i="5" s="1"/>
  <c r="Z181" i="5"/>
  <c r="AB181" i="5" s="1"/>
  <c r="AO181" i="5" s="1"/>
  <c r="Z204" i="5"/>
  <c r="AB204" i="5" s="1"/>
  <c r="AO204" i="5" s="1"/>
  <c r="AA219" i="5"/>
  <c r="AC219" i="5" s="1"/>
  <c r="AP219" i="5" s="1"/>
  <c r="AA166" i="5"/>
  <c r="AC166" i="5" s="1"/>
  <c r="AP166" i="5" s="1"/>
  <c r="AA151" i="5"/>
  <c r="AC151" i="5" s="1"/>
  <c r="AP151" i="5" s="1"/>
  <c r="AA94" i="5"/>
  <c r="AC94" i="5" s="1"/>
  <c r="AP94" i="5" s="1"/>
  <c r="AA295" i="5"/>
  <c r="AC295" i="5" s="1"/>
  <c r="AP295" i="5" s="1"/>
  <c r="AA154" i="5"/>
  <c r="AC154" i="5" s="1"/>
  <c r="AP154" i="5" s="1"/>
  <c r="AA291" i="5"/>
  <c r="AC291" i="5" s="1"/>
  <c r="AP291" i="5" s="1"/>
  <c r="Z70" i="6"/>
  <c r="AB70" i="6" s="1"/>
  <c r="AO70" i="6" s="1"/>
  <c r="Z265" i="5"/>
  <c r="AB265" i="5" s="1"/>
  <c r="AO265" i="5" s="1"/>
  <c r="AA90" i="5"/>
  <c r="AC90" i="5" s="1"/>
  <c r="AP90" i="5" s="1"/>
  <c r="Z213" i="5"/>
  <c r="AB213" i="5" s="1"/>
  <c r="AO213" i="5" s="1"/>
  <c r="Z184" i="5"/>
  <c r="AB184" i="5" s="1"/>
  <c r="AO184" i="5" s="1"/>
  <c r="AA112" i="5"/>
  <c r="AC112" i="5" s="1"/>
  <c r="AP112" i="5" s="1"/>
  <c r="AA111" i="5"/>
  <c r="AC111" i="5" s="1"/>
  <c r="AP111" i="5" s="1"/>
  <c r="Z7" i="63"/>
  <c r="AB7" i="63" s="1"/>
  <c r="AO7" i="63" s="1"/>
  <c r="AA182" i="5"/>
  <c r="AC182" i="5" s="1"/>
  <c r="AP182" i="5" s="1"/>
  <c r="AA233" i="5"/>
  <c r="AC233" i="5" s="1"/>
  <c r="AP233" i="5" s="1"/>
  <c r="AA250" i="5"/>
  <c r="AC250" i="5" s="1"/>
  <c r="AP250" i="5" s="1"/>
  <c r="Z388" i="20"/>
  <c r="AB388" i="20" s="1"/>
  <c r="AO388" i="20" s="1"/>
  <c r="AA106" i="20"/>
  <c r="AC106" i="20" s="1"/>
  <c r="AP106" i="20" s="1"/>
  <c r="AA247" i="5"/>
  <c r="AC247" i="5" s="1"/>
  <c r="AP247" i="5" s="1"/>
  <c r="Z26" i="6"/>
  <c r="AB26" i="6" s="1"/>
  <c r="AO26" i="6" s="1"/>
  <c r="AA143" i="5"/>
  <c r="AC143" i="5" s="1"/>
  <c r="AP143" i="5" s="1"/>
  <c r="AA22" i="63"/>
  <c r="AC22" i="63" s="1"/>
  <c r="AP22" i="63" s="1"/>
  <c r="Z292" i="5"/>
  <c r="AB292" i="5" s="1"/>
  <c r="AO292" i="5" s="1"/>
  <c r="AA161" i="5"/>
  <c r="AC161" i="5" s="1"/>
  <c r="AP161" i="5" s="1"/>
  <c r="Z234" i="5"/>
  <c r="AB234" i="5" s="1"/>
  <c r="AO234" i="5" s="1"/>
  <c r="AA276" i="5"/>
  <c r="AC276" i="5" s="1"/>
  <c r="AP276" i="5" s="1"/>
  <c r="AA10" i="33"/>
  <c r="AC10" i="33" s="1"/>
  <c r="AP10" i="33" s="1"/>
  <c r="AA76" i="5"/>
  <c r="AC76" i="5" s="1"/>
  <c r="AP76" i="5" s="1"/>
  <c r="Z173" i="5"/>
  <c r="AB173" i="5" s="1"/>
  <c r="AO173" i="5" s="1"/>
  <c r="AA44" i="6"/>
  <c r="AC44" i="6" s="1"/>
  <c r="AP44" i="6" s="1"/>
  <c r="Z12" i="30"/>
  <c r="AB12" i="30" s="1"/>
  <c r="AO12" i="30" s="1"/>
  <c r="AA138" i="5"/>
  <c r="AC138" i="5" s="1"/>
  <c r="AP138" i="5" s="1"/>
  <c r="AA220" i="20"/>
  <c r="AC220" i="20" s="1"/>
  <c r="AP220" i="20" s="1"/>
  <c r="AA197" i="5"/>
  <c r="AC197" i="5" s="1"/>
  <c r="AP197" i="5" s="1"/>
  <c r="AA471" i="15"/>
  <c r="AC471" i="15" s="1"/>
  <c r="AP471" i="15" s="1"/>
  <c r="AA316" i="20"/>
  <c r="AC316" i="20" s="1"/>
  <c r="AP316" i="20" s="1"/>
  <c r="Z191" i="15"/>
  <c r="AB191" i="15" s="1"/>
  <c r="AO191" i="15" s="1"/>
  <c r="AA513" i="20"/>
  <c r="AC513" i="20" s="1"/>
  <c r="AP513" i="20" s="1"/>
  <c r="AA108" i="5"/>
  <c r="AC108" i="5" s="1"/>
  <c r="AP108" i="5" s="1"/>
  <c r="AA336" i="20"/>
  <c r="AC336" i="20" s="1"/>
  <c r="AP336" i="20" s="1"/>
  <c r="AA186" i="5"/>
  <c r="AC186" i="5" s="1"/>
  <c r="AP186" i="5" s="1"/>
  <c r="AA517" i="20"/>
  <c r="AC517" i="20" s="1"/>
  <c r="AP517" i="20" s="1"/>
  <c r="AA148" i="5"/>
  <c r="AC148" i="5" s="1"/>
  <c r="AP148" i="5" s="1"/>
  <c r="Z102" i="5"/>
  <c r="AB102" i="5" s="1"/>
  <c r="AO102" i="5" s="1"/>
  <c r="Z465" i="15"/>
  <c r="AB465" i="15" s="1"/>
  <c r="AO465" i="15" s="1"/>
  <c r="Z117" i="5"/>
  <c r="AB117" i="5" s="1"/>
  <c r="AO117" i="5" s="1"/>
  <c r="Z323" i="20"/>
  <c r="AB323" i="20" s="1"/>
  <c r="AO323" i="20" s="1"/>
  <c r="Z116" i="15"/>
  <c r="AB116" i="15" s="1"/>
  <c r="AO116" i="15" s="1"/>
  <c r="Z5" i="63"/>
  <c r="AB5" i="63" s="1"/>
  <c r="AO5" i="63" s="1"/>
  <c r="Z7" i="38"/>
  <c r="AB7" i="38" s="1"/>
  <c r="AO7" i="38" s="1"/>
  <c r="Z19" i="55"/>
  <c r="AB19" i="55" s="1"/>
  <c r="AO19" i="55" s="1"/>
  <c r="AA555" i="20"/>
  <c r="AC555" i="20" s="1"/>
  <c r="AP555" i="20" s="1"/>
  <c r="AA245" i="20"/>
  <c r="AC245" i="20" s="1"/>
  <c r="AP245" i="20" s="1"/>
  <c r="AA91" i="5"/>
  <c r="AC91" i="5" s="1"/>
  <c r="AP91" i="5" s="1"/>
  <c r="Z98" i="20"/>
  <c r="AB98" i="20" s="1"/>
  <c r="AO98" i="20" s="1"/>
  <c r="Z230" i="5"/>
  <c r="AB230" i="5" s="1"/>
  <c r="AO230" i="5" s="1"/>
  <c r="AA206" i="5"/>
  <c r="AC206" i="5" s="1"/>
  <c r="AP206" i="5" s="1"/>
  <c r="AA467" i="20"/>
  <c r="AC467" i="20" s="1"/>
  <c r="AP467" i="20" s="1"/>
  <c r="AA369" i="20"/>
  <c r="AC369" i="20" s="1"/>
  <c r="AP369" i="20" s="1"/>
  <c r="Z522" i="20"/>
  <c r="AB522" i="20" s="1"/>
  <c r="AO522" i="20" s="1"/>
  <c r="AA243" i="5"/>
  <c r="AC243" i="5" s="1"/>
  <c r="AP243" i="5" s="1"/>
  <c r="Z233" i="20"/>
  <c r="AB233" i="20" s="1"/>
  <c r="AO233" i="20" s="1"/>
  <c r="Z302" i="5"/>
  <c r="AB302" i="5" s="1"/>
  <c r="AO302" i="5" s="1"/>
  <c r="AA67" i="5"/>
  <c r="AC67" i="5" s="1"/>
  <c r="AP67" i="5" s="1"/>
  <c r="AA400" i="20"/>
  <c r="AC400" i="20" s="1"/>
  <c r="AP400" i="20" s="1"/>
  <c r="Z92" i="20"/>
  <c r="AB92" i="20" s="1"/>
  <c r="AO92" i="20" s="1"/>
  <c r="Z505" i="20"/>
  <c r="AB505" i="20" s="1"/>
  <c r="AO505" i="20" s="1"/>
  <c r="Z118" i="20"/>
  <c r="AB118" i="20" s="1"/>
  <c r="AO118" i="20" s="1"/>
  <c r="Z314" i="20"/>
  <c r="AB314" i="20" s="1"/>
  <c r="AO314" i="20" s="1"/>
  <c r="AA273" i="5"/>
  <c r="AC273" i="5" s="1"/>
  <c r="AP273" i="5" s="1"/>
  <c r="AA459" i="20"/>
  <c r="AC459" i="20" s="1"/>
  <c r="AP459" i="20" s="1"/>
  <c r="Z532" i="20"/>
  <c r="AB532" i="20" s="1"/>
  <c r="AO532" i="20" s="1"/>
  <c r="AA404" i="20"/>
  <c r="AC404" i="20" s="1"/>
  <c r="AP404" i="20" s="1"/>
  <c r="Z245" i="5"/>
  <c r="AB245" i="5" s="1"/>
  <c r="AO245" i="5" s="1"/>
  <c r="AA74" i="5"/>
  <c r="AC74" i="5" s="1"/>
  <c r="AP74" i="5" s="1"/>
  <c r="AA271" i="20"/>
  <c r="AC271" i="20" s="1"/>
  <c r="AP271" i="20" s="1"/>
  <c r="Z321" i="20"/>
  <c r="AB321" i="20" s="1"/>
  <c r="AO321" i="20" s="1"/>
  <c r="Z519" i="20"/>
  <c r="AB519" i="20" s="1"/>
  <c r="AO519" i="20" s="1"/>
  <c r="Z456" i="20"/>
  <c r="AB456" i="20" s="1"/>
  <c r="AO456" i="20" s="1"/>
  <c r="AA181" i="20"/>
  <c r="AC181" i="20" s="1"/>
  <c r="AP181" i="20" s="1"/>
  <c r="AA35" i="6"/>
  <c r="AC35" i="6" s="1"/>
  <c r="AP35" i="6" s="1"/>
  <c r="Z223" i="20"/>
  <c r="AB223" i="20" s="1"/>
  <c r="AO223" i="20" s="1"/>
  <c r="G50" i="2"/>
  <c r="G49" i="2"/>
  <c r="Z153" i="20"/>
  <c r="AB153" i="20" s="1"/>
  <c r="AO153" i="20" s="1"/>
  <c r="AA346" i="20"/>
  <c r="AC346" i="20" s="1"/>
  <c r="AP346" i="20" s="1"/>
  <c r="Z410" i="20"/>
  <c r="AB410" i="20" s="1"/>
  <c r="AO410" i="20" s="1"/>
  <c r="AA213" i="20"/>
  <c r="AC213" i="20" s="1"/>
  <c r="AP213" i="20" s="1"/>
  <c r="O46" i="68"/>
  <c r="R46" i="68" s="1"/>
  <c r="V46" i="68" s="1"/>
  <c r="G46" i="2" s="1"/>
  <c r="AA552" i="20"/>
  <c r="AC552" i="20" s="1"/>
  <c r="AP552" i="20" s="1"/>
  <c r="AA201" i="5"/>
  <c r="AC201" i="5" s="1"/>
  <c r="AP201" i="5" s="1"/>
  <c r="F50" i="2"/>
  <c r="F49" i="2"/>
  <c r="Z147" i="20"/>
  <c r="AB147" i="20" s="1"/>
  <c r="AO147" i="20" s="1"/>
  <c r="O45" i="68"/>
  <c r="R45" i="68" s="1"/>
  <c r="AA367" i="20"/>
  <c r="AC367" i="20" s="1"/>
  <c r="AP367" i="20" s="1"/>
  <c r="AA133" i="20"/>
  <c r="AC133" i="20" s="1"/>
  <c r="AP133" i="20" s="1"/>
  <c r="Z510" i="20"/>
  <c r="AB510" i="20" s="1"/>
  <c r="AO510" i="20" s="1"/>
  <c r="AA138" i="20"/>
  <c r="AC138" i="20" s="1"/>
  <c r="AP138" i="20" s="1"/>
  <c r="Z170" i="20"/>
  <c r="AB170" i="20" s="1"/>
  <c r="AO170" i="20" s="1"/>
  <c r="AA113" i="5"/>
  <c r="AC113" i="5" s="1"/>
  <c r="AP113" i="5" s="1"/>
  <c r="AA303" i="20"/>
  <c r="AC303" i="20" s="1"/>
  <c r="AP303" i="20" s="1"/>
  <c r="AA402" i="20"/>
  <c r="AC402" i="20" s="1"/>
  <c r="AP402" i="20" s="1"/>
  <c r="AA416" i="20"/>
  <c r="AC416" i="20" s="1"/>
  <c r="AP416" i="20" s="1"/>
  <c r="AA9" i="6"/>
  <c r="AC9" i="6" s="1"/>
  <c r="AP9" i="6" s="1"/>
  <c r="AA444" i="20"/>
  <c r="AC444" i="20" s="1"/>
  <c r="AP444" i="20" s="1"/>
  <c r="AA277" i="5"/>
  <c r="AC277" i="5" s="1"/>
  <c r="AP277" i="5" s="1"/>
  <c r="AA175" i="20"/>
  <c r="AC175" i="20" s="1"/>
  <c r="AP175" i="20" s="1"/>
  <c r="Z257" i="20"/>
  <c r="AB257" i="20" s="1"/>
  <c r="AO257" i="20" s="1"/>
  <c r="Z535" i="20"/>
  <c r="AB535" i="20" s="1"/>
  <c r="AO535" i="20" s="1"/>
  <c r="AA458" i="20"/>
  <c r="AC458" i="20" s="1"/>
  <c r="AP458" i="20" s="1"/>
  <c r="Z497" i="20"/>
  <c r="AB497" i="20" s="1"/>
  <c r="AO497" i="20" s="1"/>
  <c r="AA124" i="20"/>
  <c r="AC124" i="20" s="1"/>
  <c r="AP124" i="20" s="1"/>
  <c r="AA157" i="5"/>
  <c r="AC157" i="5" s="1"/>
  <c r="AP157" i="5" s="1"/>
  <c r="AA508" i="20"/>
  <c r="AC508" i="20" s="1"/>
  <c r="AP508" i="20" s="1"/>
  <c r="AA363" i="20"/>
  <c r="AC363" i="20" s="1"/>
  <c r="AP363" i="20" s="1"/>
  <c r="AA165" i="20"/>
  <c r="AC165" i="20" s="1"/>
  <c r="AP165" i="20" s="1"/>
  <c r="Z270" i="20"/>
  <c r="AB270" i="20" s="1"/>
  <c r="AO270" i="20" s="1"/>
  <c r="AA82" i="20"/>
  <c r="AC82" i="20" s="1"/>
  <c r="AP82" i="20" s="1"/>
  <c r="Z98" i="5"/>
  <c r="AB98" i="5" s="1"/>
  <c r="AO98" i="5" s="1"/>
  <c r="AA208" i="20"/>
  <c r="AC208" i="20" s="1"/>
  <c r="AP208" i="20" s="1"/>
  <c r="Z397" i="20"/>
  <c r="AB397" i="20" s="1"/>
  <c r="AO397" i="20" s="1"/>
  <c r="AA370" i="20"/>
  <c r="AC370" i="20" s="1"/>
  <c r="AP370" i="20" s="1"/>
  <c r="Z501" i="20"/>
  <c r="AB501" i="20" s="1"/>
  <c r="AO501" i="20" s="1"/>
  <c r="R61" i="67"/>
  <c r="R67" i="67" s="1"/>
  <c r="O67" i="67"/>
  <c r="I23" i="67"/>
  <c r="I35" i="67"/>
  <c r="Z153" i="5"/>
  <c r="AB153" i="5" s="1"/>
  <c r="AO153" i="5" s="1"/>
  <c r="AA71" i="5"/>
  <c r="AC71" i="5" s="1"/>
  <c r="AP71" i="5" s="1"/>
  <c r="N67" i="67"/>
  <c r="Z483" i="20"/>
  <c r="AB483" i="20" s="1"/>
  <c r="AO483" i="20" s="1"/>
  <c r="Z104" i="20"/>
  <c r="AB104" i="20" s="1"/>
  <c r="AO104" i="20" s="1"/>
  <c r="AA34" i="6"/>
  <c r="AC34" i="6" s="1"/>
  <c r="AP34" i="6" s="1"/>
  <c r="Z523" i="20"/>
  <c r="AB523" i="20" s="1"/>
  <c r="AO523" i="20" s="1"/>
  <c r="AA226" i="5"/>
  <c r="AC226" i="5" s="1"/>
  <c r="AP226" i="5" s="1"/>
  <c r="AA298" i="5"/>
  <c r="AC298" i="5" s="1"/>
  <c r="AP298" i="5" s="1"/>
  <c r="N60" i="67"/>
  <c r="Z217" i="20"/>
  <c r="AB217" i="20" s="1"/>
  <c r="AO217" i="20" s="1"/>
  <c r="AA66" i="6"/>
  <c r="AC66" i="6" s="1"/>
  <c r="AP66" i="6" s="1"/>
  <c r="AA10" i="63"/>
  <c r="AC10" i="63" s="1"/>
  <c r="AP10" i="63" s="1"/>
  <c r="AA121" i="5"/>
  <c r="AC121" i="5" s="1"/>
  <c r="AP121" i="5" s="1"/>
  <c r="Z192" i="15"/>
  <c r="AB192" i="15" s="1"/>
  <c r="AO192" i="15" s="1"/>
  <c r="AA10" i="20"/>
  <c r="AC10" i="20" s="1"/>
  <c r="AP10" i="20" s="1"/>
  <c r="AA118" i="5"/>
  <c r="AC118" i="5" s="1"/>
  <c r="AP118" i="5" s="1"/>
  <c r="Z304" i="5"/>
  <c r="AB304" i="5" s="1"/>
  <c r="AO304" i="5" s="1"/>
  <c r="AA409" i="20"/>
  <c r="AC409" i="20" s="1"/>
  <c r="AP409" i="20" s="1"/>
  <c r="AA41" i="6"/>
  <c r="AC41" i="6" s="1"/>
  <c r="AP41" i="6" s="1"/>
  <c r="AA281" i="15"/>
  <c r="AC281" i="15" s="1"/>
  <c r="AP281" i="15" s="1"/>
  <c r="AA158" i="20"/>
  <c r="AC158" i="20" s="1"/>
  <c r="AP158" i="20" s="1"/>
  <c r="Z249" i="5"/>
  <c r="AB249" i="5" s="1"/>
  <c r="AO249" i="5" s="1"/>
  <c r="Z222" i="5"/>
  <c r="AB222" i="5" s="1"/>
  <c r="AO222" i="5" s="1"/>
  <c r="Z75" i="5"/>
  <c r="AB75" i="5" s="1"/>
  <c r="AO75" i="5" s="1"/>
  <c r="AA264" i="5"/>
  <c r="AC264" i="5" s="1"/>
  <c r="AP264" i="5" s="1"/>
  <c r="AA13" i="38"/>
  <c r="AC13" i="38" s="1"/>
  <c r="AP13" i="38" s="1"/>
  <c r="AA417" i="20"/>
  <c r="AC417" i="20" s="1"/>
  <c r="AP417" i="20" s="1"/>
  <c r="AA284" i="5"/>
  <c r="AC284" i="5" s="1"/>
  <c r="AP284" i="5" s="1"/>
  <c r="AA195" i="5"/>
  <c r="AC195" i="5" s="1"/>
  <c r="AP195" i="5" s="1"/>
  <c r="AA123" i="5"/>
  <c r="AC123" i="5" s="1"/>
  <c r="AP123" i="5" s="1"/>
  <c r="Z521" i="20"/>
  <c r="AB521" i="20" s="1"/>
  <c r="AO521" i="20" s="1"/>
  <c r="AA180" i="20"/>
  <c r="AC180" i="20" s="1"/>
  <c r="AP180" i="20" s="1"/>
  <c r="AA211" i="5"/>
  <c r="AC211" i="5" s="1"/>
  <c r="AP211" i="5" s="1"/>
  <c r="AA286" i="5"/>
  <c r="AC286" i="5" s="1"/>
  <c r="AP286" i="5" s="1"/>
  <c r="AA198" i="5"/>
  <c r="AC198" i="5" s="1"/>
  <c r="AP198" i="5" s="1"/>
  <c r="Z88" i="5"/>
  <c r="AB88" i="5" s="1"/>
  <c r="AO88" i="5" s="1"/>
  <c r="AA48" i="6"/>
  <c r="AC48" i="6" s="1"/>
  <c r="AP48" i="6" s="1"/>
  <c r="AA196" i="5"/>
  <c r="AC196" i="5" s="1"/>
  <c r="AP196" i="5" s="1"/>
  <c r="Z249" i="20"/>
  <c r="AB249" i="20" s="1"/>
  <c r="AO249" i="20" s="1"/>
  <c r="AA291" i="20"/>
  <c r="AC291" i="20" s="1"/>
  <c r="AP291" i="20" s="1"/>
  <c r="AA214" i="5"/>
  <c r="AC214" i="5" s="1"/>
  <c r="AP214" i="5" s="1"/>
  <c r="Z217" i="5"/>
  <c r="AB217" i="5" s="1"/>
  <c r="AO217" i="5" s="1"/>
  <c r="AA131" i="5"/>
  <c r="AC131" i="5" s="1"/>
  <c r="AP131" i="5" s="1"/>
  <c r="Z376" i="20"/>
  <c r="AB376" i="20" s="1"/>
  <c r="AO376" i="20" s="1"/>
  <c r="AA105" i="5"/>
  <c r="AC105" i="5" s="1"/>
  <c r="AP105" i="5" s="1"/>
  <c r="Z524" i="20"/>
  <c r="AB524" i="20" s="1"/>
  <c r="AO524" i="20" s="1"/>
  <c r="AA486" i="20"/>
  <c r="AC486" i="20" s="1"/>
  <c r="AP486" i="20" s="1"/>
  <c r="AA295" i="20"/>
  <c r="AC295" i="20" s="1"/>
  <c r="AP295" i="20" s="1"/>
  <c r="AA337" i="20"/>
  <c r="AC337" i="20" s="1"/>
  <c r="AP337" i="20" s="1"/>
  <c r="AA274" i="5"/>
  <c r="AC274" i="5" s="1"/>
  <c r="AP274" i="5" s="1"/>
  <c r="Z301" i="15"/>
  <c r="AB301" i="15" s="1"/>
  <c r="AO301" i="15" s="1"/>
  <c r="Z225" i="20"/>
  <c r="AB225" i="20" s="1"/>
  <c r="AO225" i="20" s="1"/>
  <c r="AA69" i="5"/>
  <c r="AC69" i="5" s="1"/>
  <c r="AP69" i="5" s="1"/>
  <c r="AA137" i="20"/>
  <c r="AC137" i="20" s="1"/>
  <c r="AP137" i="20" s="1"/>
  <c r="Z279" i="5"/>
  <c r="AB279" i="5" s="1"/>
  <c r="AO279" i="5" s="1"/>
  <c r="Z305" i="15"/>
  <c r="AB305" i="15" s="1"/>
  <c r="AO305" i="15" s="1"/>
  <c r="AA34" i="15"/>
  <c r="AC34" i="15" s="1"/>
  <c r="AP34" i="15" s="1"/>
  <c r="Z12" i="71"/>
  <c r="AB12" i="71" s="1"/>
  <c r="AO12" i="71" s="1"/>
  <c r="Z161" i="20"/>
  <c r="AB161" i="20" s="1"/>
  <c r="AO161" i="20" s="1"/>
  <c r="AA341" i="20"/>
  <c r="AC341" i="20" s="1"/>
  <c r="AP341" i="20" s="1"/>
  <c r="Z144" i="5"/>
  <c r="AB144" i="5" s="1"/>
  <c r="AO144" i="5" s="1"/>
  <c r="Z72" i="15"/>
  <c r="AB72" i="15" s="1"/>
  <c r="AO72" i="15" s="1"/>
  <c r="AA257" i="15"/>
  <c r="AC257" i="15" s="1"/>
  <c r="AP257" i="15" s="1"/>
  <c r="Z355" i="15"/>
  <c r="AB355" i="15" s="1"/>
  <c r="AO355" i="15" s="1"/>
  <c r="Z6" i="71"/>
  <c r="AB6" i="71" s="1"/>
  <c r="AO6" i="71" s="1"/>
  <c r="AA331" i="15"/>
  <c r="AC331" i="15" s="1"/>
  <c r="AP331" i="15" s="1"/>
  <c r="AA15" i="63"/>
  <c r="AC15" i="63" s="1"/>
  <c r="AP15" i="63" s="1"/>
  <c r="Z222" i="20"/>
  <c r="AB222" i="20" s="1"/>
  <c r="AO222" i="20" s="1"/>
  <c r="AA393" i="20"/>
  <c r="AC393" i="20" s="1"/>
  <c r="AP393" i="20" s="1"/>
  <c r="Z289" i="5"/>
  <c r="AB289" i="5" s="1"/>
  <c r="AO289" i="5" s="1"/>
  <c r="AA530" i="20"/>
  <c r="AC530" i="20" s="1"/>
  <c r="AP530" i="20" s="1"/>
  <c r="AA244" i="20"/>
  <c r="AC244" i="20" s="1"/>
  <c r="AP244" i="20" s="1"/>
  <c r="Z168" i="5"/>
  <c r="AB168" i="5" s="1"/>
  <c r="AO168" i="5" s="1"/>
  <c r="AA257" i="5"/>
  <c r="AC257" i="5" s="1"/>
  <c r="AP257" i="5" s="1"/>
  <c r="Z76" i="6"/>
  <c r="AB76" i="6" s="1"/>
  <c r="AO76" i="6" s="1"/>
  <c r="Z242" i="15"/>
  <c r="AB242" i="15" s="1"/>
  <c r="AO242" i="15" s="1"/>
  <c r="Z490" i="20"/>
  <c r="AB490" i="20" s="1"/>
  <c r="AO490" i="20" s="1"/>
  <c r="Z311" i="20"/>
  <c r="AB311" i="20" s="1"/>
  <c r="AO311" i="20" s="1"/>
  <c r="Z435" i="20"/>
  <c r="AB435" i="20" s="1"/>
  <c r="AO435" i="20" s="1"/>
  <c r="Z253" i="5"/>
  <c r="AB253" i="5" s="1"/>
  <c r="AO253" i="5" s="1"/>
  <c r="AA414" i="20"/>
  <c r="AC414" i="20" s="1"/>
  <c r="AP414" i="20" s="1"/>
  <c r="Z405" i="20"/>
  <c r="AB405" i="20" s="1"/>
  <c r="AO405" i="20" s="1"/>
  <c r="AA63" i="6"/>
  <c r="AC63" i="6" s="1"/>
  <c r="AP63" i="6" s="1"/>
  <c r="AA127" i="15"/>
  <c r="AC127" i="15" s="1"/>
  <c r="AP127" i="15" s="1"/>
  <c r="AA465" i="20"/>
  <c r="AC465" i="20" s="1"/>
  <c r="AP465" i="20" s="1"/>
  <c r="Z252" i="20"/>
  <c r="AB252" i="20" s="1"/>
  <c r="AO252" i="20" s="1"/>
  <c r="Z332" i="20"/>
  <c r="AB332" i="20" s="1"/>
  <c r="AO332" i="20" s="1"/>
  <c r="Z298" i="20"/>
  <c r="AB298" i="20" s="1"/>
  <c r="AO298" i="20" s="1"/>
  <c r="Z141" i="5"/>
  <c r="AB141" i="5" s="1"/>
  <c r="AO141" i="5" s="1"/>
  <c r="Z149" i="5"/>
  <c r="AB149" i="5" s="1"/>
  <c r="AO149" i="5" s="1"/>
  <c r="Z308" i="20"/>
  <c r="AB308" i="20" s="1"/>
  <c r="AO308" i="20" s="1"/>
  <c r="AA448" i="20"/>
  <c r="AC448" i="20" s="1"/>
  <c r="AP448" i="20" s="1"/>
  <c r="AA452" i="20"/>
  <c r="AC452" i="20" s="1"/>
  <c r="AP452" i="20" s="1"/>
  <c r="AA119" i="5"/>
  <c r="AC119" i="5" s="1"/>
  <c r="AP119" i="5" s="1"/>
  <c r="Z8" i="63"/>
  <c r="AB8" i="63" s="1"/>
  <c r="AO8" i="63" s="1"/>
  <c r="AA135" i="20"/>
  <c r="AC135" i="20" s="1"/>
  <c r="AP135" i="20" s="1"/>
  <c r="AA265" i="20"/>
  <c r="AC265" i="20" s="1"/>
  <c r="AP265" i="20" s="1"/>
  <c r="AA391" i="20"/>
  <c r="AC391" i="20" s="1"/>
  <c r="AP391" i="20" s="1"/>
  <c r="AA375" i="20"/>
  <c r="AC375" i="20" s="1"/>
  <c r="AP375" i="20" s="1"/>
  <c r="AA326" i="20"/>
  <c r="AC326" i="20" s="1"/>
  <c r="AP326" i="20" s="1"/>
  <c r="Z315" i="20"/>
  <c r="AB315" i="20" s="1"/>
  <c r="AO315" i="20" s="1"/>
  <c r="AA143" i="20"/>
  <c r="AC143" i="20" s="1"/>
  <c r="AP143" i="20" s="1"/>
  <c r="Z8" i="55"/>
  <c r="AB8" i="55" s="1"/>
  <c r="AO8" i="55" s="1"/>
  <c r="Z12" i="63"/>
  <c r="AB12" i="63" s="1"/>
  <c r="AO12" i="63" s="1"/>
  <c r="AA413" i="20"/>
  <c r="AC413" i="20" s="1"/>
  <c r="AP413" i="20" s="1"/>
  <c r="AA91" i="20"/>
  <c r="AC91" i="20" s="1"/>
  <c r="AP91" i="20" s="1"/>
  <c r="Z431" i="20"/>
  <c r="AB431" i="20" s="1"/>
  <c r="AO431" i="20" s="1"/>
  <c r="Z479" i="20"/>
  <c r="AB479" i="20" s="1"/>
  <c r="AO479" i="20" s="1"/>
  <c r="AA342" i="20"/>
  <c r="AC342" i="20" s="1"/>
  <c r="AP342" i="20" s="1"/>
  <c r="AA355" i="20"/>
  <c r="AC355" i="20" s="1"/>
  <c r="AP355" i="20" s="1"/>
  <c r="Z514" i="20"/>
  <c r="AB514" i="20" s="1"/>
  <c r="AO514" i="20" s="1"/>
  <c r="Z191" i="20"/>
  <c r="AB191" i="20" s="1"/>
  <c r="AO191" i="20" s="1"/>
  <c r="AA88" i="20"/>
  <c r="AC88" i="20" s="1"/>
  <c r="AP88" i="20" s="1"/>
  <c r="AA137" i="5"/>
  <c r="AC137" i="5" s="1"/>
  <c r="AP137" i="5" s="1"/>
  <c r="Z438" i="20"/>
  <c r="AB438" i="20" s="1"/>
  <c r="AO438" i="20" s="1"/>
  <c r="AA418" i="20"/>
  <c r="AC418" i="20" s="1"/>
  <c r="AP418" i="20" s="1"/>
  <c r="AA263" i="20"/>
  <c r="AC263" i="20" s="1"/>
  <c r="AP263" i="20" s="1"/>
  <c r="Z196" i="20"/>
  <c r="AB196" i="20" s="1"/>
  <c r="AO196" i="20" s="1"/>
  <c r="Z213" i="15"/>
  <c r="AB213" i="15" s="1"/>
  <c r="AO213" i="15" s="1"/>
  <c r="AA516" i="20"/>
  <c r="AC516" i="20" s="1"/>
  <c r="AP516" i="20" s="1"/>
  <c r="Z428" i="20"/>
  <c r="AB428" i="20" s="1"/>
  <c r="AO428" i="20" s="1"/>
  <c r="Z259" i="5"/>
  <c r="AB259" i="5" s="1"/>
  <c r="AO259" i="5" s="1"/>
  <c r="Z37" i="15"/>
  <c r="AB37" i="15" s="1"/>
  <c r="AO37" i="15" s="1"/>
  <c r="AA168" i="20"/>
  <c r="AC168" i="20" s="1"/>
  <c r="AP168" i="20" s="1"/>
  <c r="Z117" i="20"/>
  <c r="AB117" i="20" s="1"/>
  <c r="AO117" i="20" s="1"/>
  <c r="AA273" i="20"/>
  <c r="AC273" i="20" s="1"/>
  <c r="AP273" i="20" s="1"/>
  <c r="Z147" i="5"/>
  <c r="AB147" i="5" s="1"/>
  <c r="AO147" i="5" s="1"/>
  <c r="Z116" i="20"/>
  <c r="AB116" i="20" s="1"/>
  <c r="AO116" i="20" s="1"/>
  <c r="AA496" i="20"/>
  <c r="AC496" i="20" s="1"/>
  <c r="AP496" i="20" s="1"/>
  <c r="Z135" i="5"/>
  <c r="AB135" i="5" s="1"/>
  <c r="AO135" i="5" s="1"/>
  <c r="Z130" i="5"/>
  <c r="AB130" i="5" s="1"/>
  <c r="AO130" i="5" s="1"/>
  <c r="Z563" i="20"/>
  <c r="AB563" i="20" s="1"/>
  <c r="AO563" i="20" s="1"/>
  <c r="Z542" i="20"/>
  <c r="AB542" i="20" s="1"/>
  <c r="AO542" i="20" s="1"/>
  <c r="Z171" i="20"/>
  <c r="AB171" i="20" s="1"/>
  <c r="AO171" i="20" s="1"/>
  <c r="AA322" i="20"/>
  <c r="AC322" i="20" s="1"/>
  <c r="AP322" i="20" s="1"/>
  <c r="Z79" i="5"/>
  <c r="AB79" i="5" s="1"/>
  <c r="AO79" i="5" s="1"/>
  <c r="AA77" i="5"/>
  <c r="AC77" i="5" s="1"/>
  <c r="AP77" i="5" s="1"/>
  <c r="AA139" i="5"/>
  <c r="AC139" i="5" s="1"/>
  <c r="AP139" i="5" s="1"/>
  <c r="AA45" i="6"/>
  <c r="AC45" i="6" s="1"/>
  <c r="AP45" i="6" s="1"/>
  <c r="Z510" i="15"/>
  <c r="AB510" i="15" s="1"/>
  <c r="AO510" i="15" s="1"/>
  <c r="Z221" i="15"/>
  <c r="AB221" i="15" s="1"/>
  <c r="AO221" i="15" s="1"/>
  <c r="AA24" i="30"/>
  <c r="AC24" i="30" s="1"/>
  <c r="AP24" i="30" s="1"/>
  <c r="AA481" i="20"/>
  <c r="AC481" i="20" s="1"/>
  <c r="AP481" i="20" s="1"/>
  <c r="Z453" i="20"/>
  <c r="AB453" i="20" s="1"/>
  <c r="AO453" i="20" s="1"/>
  <c r="AA567" i="20"/>
  <c r="AC567" i="20" s="1"/>
  <c r="AP567" i="20" s="1"/>
  <c r="AA546" i="20"/>
  <c r="AC546" i="20" s="1"/>
  <c r="AP546" i="20" s="1"/>
  <c r="AA155" i="20"/>
  <c r="AC155" i="20" s="1"/>
  <c r="AP155" i="20" s="1"/>
  <c r="AA235" i="20"/>
  <c r="AC235" i="20" s="1"/>
  <c r="AP235" i="20" s="1"/>
  <c r="AA152" i="5"/>
  <c r="AC152" i="5" s="1"/>
  <c r="AP152" i="5" s="1"/>
  <c r="AA81" i="5"/>
  <c r="AC81" i="5" s="1"/>
  <c r="AP81" i="5" s="1"/>
  <c r="Z379" i="20"/>
  <c r="AB379" i="20" s="1"/>
  <c r="AO379" i="20" s="1"/>
  <c r="AA331" i="20"/>
  <c r="AC331" i="20" s="1"/>
  <c r="AP331" i="20" s="1"/>
  <c r="AA199" i="5"/>
  <c r="AC199" i="5" s="1"/>
  <c r="AP199" i="5" s="1"/>
  <c r="AA252" i="5"/>
  <c r="AC252" i="5" s="1"/>
  <c r="AP252" i="5" s="1"/>
  <c r="AA227" i="5"/>
  <c r="AC227" i="5" s="1"/>
  <c r="AP227" i="5" s="1"/>
  <c r="AA474" i="15"/>
  <c r="AC474" i="15" s="1"/>
  <c r="AP474" i="15" s="1"/>
  <c r="AA192" i="20"/>
  <c r="AC192" i="20" s="1"/>
  <c r="AP192" i="20" s="1"/>
  <c r="Z436" i="20"/>
  <c r="AB436" i="20" s="1"/>
  <c r="AO436" i="20" s="1"/>
  <c r="AA256" i="20"/>
  <c r="AC256" i="20" s="1"/>
  <c r="AP256" i="20" s="1"/>
  <c r="Z461" i="20"/>
  <c r="AB461" i="20" s="1"/>
  <c r="AO461" i="20" s="1"/>
  <c r="Z395" i="20"/>
  <c r="AB395" i="20" s="1"/>
  <c r="AO395" i="20" s="1"/>
  <c r="Z390" i="20"/>
  <c r="AB390" i="20" s="1"/>
  <c r="AO390" i="20" s="1"/>
  <c r="AA299" i="5"/>
  <c r="AC299" i="5" s="1"/>
  <c r="AP299" i="5" s="1"/>
  <c r="AA205" i="5"/>
  <c r="AC205" i="5" s="1"/>
  <c r="AP205" i="5" s="1"/>
  <c r="AA31" i="6"/>
  <c r="AC31" i="6" s="1"/>
  <c r="AP31" i="6" s="1"/>
  <c r="AA411" i="20"/>
  <c r="AC411" i="20" s="1"/>
  <c r="AP411" i="20" s="1"/>
  <c r="Z551" i="20"/>
  <c r="AB551" i="20" s="1"/>
  <c r="AO551" i="20" s="1"/>
  <c r="Z553" i="20"/>
  <c r="AB553" i="20" s="1"/>
  <c r="AO553" i="20" s="1"/>
  <c r="Z180" i="5"/>
  <c r="AB180" i="5" s="1"/>
  <c r="AO180" i="5" s="1"/>
  <c r="AA246" i="5"/>
  <c r="AC246" i="5" s="1"/>
  <c r="AP246" i="5" s="1"/>
  <c r="Z294" i="5"/>
  <c r="AB294" i="5" s="1"/>
  <c r="AO294" i="5" s="1"/>
  <c r="Z244" i="5"/>
  <c r="AB244" i="5" s="1"/>
  <c r="AO244" i="5" s="1"/>
  <c r="AA38" i="6"/>
  <c r="AC38" i="6" s="1"/>
  <c r="AP38" i="6" s="1"/>
  <c r="AA227" i="15"/>
  <c r="AC227" i="15" s="1"/>
  <c r="AP227" i="15" s="1"/>
  <c r="Z280" i="20"/>
  <c r="AB280" i="20" s="1"/>
  <c r="AO280" i="20" s="1"/>
  <c r="AA288" i="5"/>
  <c r="AC288" i="5" s="1"/>
  <c r="AP288" i="5" s="1"/>
  <c r="Z372" i="20"/>
  <c r="AB372" i="20" s="1"/>
  <c r="AO372" i="20" s="1"/>
  <c r="Z297" i="5"/>
  <c r="AB297" i="5" s="1"/>
  <c r="AO297" i="5" s="1"/>
  <c r="Z83" i="20"/>
  <c r="AB83" i="20" s="1"/>
  <c r="AO83" i="20" s="1"/>
  <c r="AA183" i="20"/>
  <c r="AC183" i="20" s="1"/>
  <c r="AP183" i="20" s="1"/>
  <c r="Z472" i="20"/>
  <c r="AB472" i="20" s="1"/>
  <c r="AO472" i="20" s="1"/>
  <c r="AA328" i="20"/>
  <c r="AC328" i="20" s="1"/>
  <c r="AP328" i="20" s="1"/>
  <c r="AA259" i="20"/>
  <c r="AC259" i="20" s="1"/>
  <c r="AP259" i="20" s="1"/>
  <c r="Z99" i="20"/>
  <c r="AB99" i="20" s="1"/>
  <c r="AO99" i="20" s="1"/>
  <c r="AA307" i="20"/>
  <c r="AC307" i="20" s="1"/>
  <c r="AP307" i="20" s="1"/>
  <c r="Z89" i="5"/>
  <c r="AB89" i="5" s="1"/>
  <c r="AO89" i="5" s="1"/>
  <c r="AA302" i="20"/>
  <c r="AC302" i="20" s="1"/>
  <c r="AP302" i="20" s="1"/>
  <c r="Z144" i="20"/>
  <c r="AB144" i="20" s="1"/>
  <c r="AO144" i="20" s="1"/>
  <c r="AA72" i="5"/>
  <c r="AC72" i="5" s="1"/>
  <c r="AP72" i="5" s="1"/>
  <c r="AA116" i="5"/>
  <c r="AC116" i="5" s="1"/>
  <c r="AP116" i="5" s="1"/>
  <c r="AA338" i="20"/>
  <c r="AC338" i="20" s="1"/>
  <c r="AP338" i="20" s="1"/>
  <c r="Z269" i="5"/>
  <c r="AB269" i="5" s="1"/>
  <c r="AO269" i="5" s="1"/>
  <c r="AA185" i="5"/>
  <c r="AC185" i="5" s="1"/>
  <c r="AP185" i="5" s="1"/>
  <c r="Z464" i="20"/>
  <c r="AB464" i="20" s="1"/>
  <c r="AO464" i="20" s="1"/>
  <c r="AA192" i="5"/>
  <c r="AC192" i="5" s="1"/>
  <c r="AP192" i="5" s="1"/>
  <c r="AA62" i="5"/>
  <c r="AC62" i="5" s="1"/>
  <c r="AP62" i="5" s="1"/>
  <c r="AA65" i="6"/>
  <c r="AC65" i="6" s="1"/>
  <c r="AP65" i="6" s="1"/>
  <c r="Z126" i="5"/>
  <c r="AB126" i="5" s="1"/>
  <c r="AO126" i="5" s="1"/>
  <c r="AA287" i="5"/>
  <c r="AC287" i="5" s="1"/>
  <c r="AP287" i="5" s="1"/>
  <c r="AA203" i="5"/>
  <c r="AC203" i="5" s="1"/>
  <c r="AP203" i="5" s="1"/>
  <c r="AA177" i="20"/>
  <c r="AC177" i="20" s="1"/>
  <c r="AP177" i="20" s="1"/>
  <c r="Z190" i="20"/>
  <c r="AB190" i="20" s="1"/>
  <c r="AO190" i="20" s="1"/>
  <c r="AA225" i="5"/>
  <c r="AC225" i="5" s="1"/>
  <c r="AP225" i="5" s="1"/>
  <c r="Z189" i="5"/>
  <c r="AB189" i="5" s="1"/>
  <c r="AO189" i="5" s="1"/>
  <c r="AA106" i="5"/>
  <c r="AC106" i="5" s="1"/>
  <c r="AP106" i="5" s="1"/>
  <c r="Z216" i="20"/>
  <c r="AB216" i="20" s="1"/>
  <c r="AO216" i="20" s="1"/>
  <c r="AA186" i="20"/>
  <c r="AC186" i="20" s="1"/>
  <c r="AP186" i="20" s="1"/>
  <c r="Z272" i="5"/>
  <c r="AB272" i="5" s="1"/>
  <c r="AO272" i="5" s="1"/>
  <c r="AA221" i="5"/>
  <c r="AC221" i="5" s="1"/>
  <c r="AP221" i="5" s="1"/>
  <c r="AA207" i="5"/>
  <c r="AC207" i="5" s="1"/>
  <c r="AP207" i="5" s="1"/>
  <c r="AA296" i="20"/>
  <c r="AC296" i="20" s="1"/>
  <c r="AP296" i="20" s="1"/>
  <c r="AA87" i="5"/>
  <c r="AC87" i="5" s="1"/>
  <c r="AP87" i="5" s="1"/>
  <c r="AA236" i="5"/>
  <c r="AC236" i="5" s="1"/>
  <c r="AP236" i="5" s="1"/>
  <c r="Z533" i="20"/>
  <c r="AB533" i="20" s="1"/>
  <c r="AO533" i="20" s="1"/>
  <c r="AA150" i="5"/>
  <c r="AC150" i="5" s="1"/>
  <c r="AP150" i="5" s="1"/>
  <c r="AA134" i="5"/>
  <c r="AC134" i="5" s="1"/>
  <c r="AP134" i="5" s="1"/>
  <c r="AA280" i="5"/>
  <c r="AC280" i="5" s="1"/>
  <c r="AP280" i="5" s="1"/>
  <c r="AA58" i="6"/>
  <c r="AC58" i="6" s="1"/>
  <c r="AP58" i="6" s="1"/>
  <c r="Z134" i="20"/>
  <c r="AB134" i="20" s="1"/>
  <c r="AO134" i="20" s="1"/>
  <c r="Z251" i="20"/>
  <c r="AB251" i="20" s="1"/>
  <c r="AO251" i="20" s="1"/>
  <c r="AA386" i="20"/>
  <c r="AC386" i="20" s="1"/>
  <c r="AP386" i="20" s="1"/>
  <c r="AA231" i="5"/>
  <c r="AC231" i="5" s="1"/>
  <c r="AP231" i="5" s="1"/>
  <c r="Z278" i="5"/>
  <c r="AB278" i="5" s="1"/>
  <c r="AO278" i="5" s="1"/>
  <c r="Z205" i="20"/>
  <c r="AB205" i="20" s="1"/>
  <c r="AO205" i="20" s="1"/>
  <c r="Z433" i="20"/>
  <c r="AB433" i="20" s="1"/>
  <c r="AO433" i="20" s="1"/>
  <c r="AA261" i="20"/>
  <c r="AC261" i="20" s="1"/>
  <c r="AP261" i="20" s="1"/>
  <c r="AA382" i="20"/>
  <c r="AC382" i="20" s="1"/>
  <c r="AP382" i="20" s="1"/>
  <c r="Z70" i="5"/>
  <c r="AB70" i="5" s="1"/>
  <c r="AO70" i="5" s="1"/>
  <c r="AA115" i="5"/>
  <c r="AC115" i="5" s="1"/>
  <c r="AP115" i="5" s="1"/>
  <c r="Z300" i="5"/>
  <c r="AB300" i="5" s="1"/>
  <c r="AO300" i="5" s="1"/>
  <c r="Z219" i="20"/>
  <c r="AB219" i="20" s="1"/>
  <c r="AO219" i="20" s="1"/>
  <c r="Z373" i="20"/>
  <c r="AB373" i="20" s="1"/>
  <c r="AO373" i="20" s="1"/>
  <c r="AA190" i="5"/>
  <c r="AC190" i="5" s="1"/>
  <c r="AP190" i="5" s="1"/>
  <c r="AA114" i="5"/>
  <c r="AC114" i="5" s="1"/>
  <c r="AP114" i="5" s="1"/>
  <c r="AA53" i="5"/>
  <c r="AC53" i="5" s="1"/>
  <c r="AP53" i="5" s="1"/>
  <c r="Z49" i="6"/>
  <c r="AB49" i="6" s="1"/>
  <c r="AO49" i="6" s="1"/>
  <c r="AA198" i="20"/>
  <c r="AC198" i="20" s="1"/>
  <c r="AP198" i="20" s="1"/>
  <c r="AA237" i="5"/>
  <c r="AC237" i="5" s="1"/>
  <c r="AP237" i="5" s="1"/>
  <c r="V25" i="67"/>
  <c r="O24" i="2" s="1"/>
  <c r="Z182" i="20"/>
  <c r="AB182" i="20" s="1"/>
  <c r="AO182" i="20" s="1"/>
  <c r="AA351" i="20"/>
  <c r="AC351" i="20" s="1"/>
  <c r="AP351" i="20" s="1"/>
  <c r="AA227" i="20"/>
  <c r="AC227" i="20" s="1"/>
  <c r="AP227" i="20" s="1"/>
  <c r="AA211" i="20"/>
  <c r="AC211" i="20" s="1"/>
  <c r="AP211" i="20" s="1"/>
  <c r="Z260" i="5"/>
  <c r="AB260" i="5" s="1"/>
  <c r="AO260" i="5" s="1"/>
  <c r="AA129" i="20"/>
  <c r="AC129" i="20" s="1"/>
  <c r="AP129" i="20" s="1"/>
  <c r="Z151" i="20"/>
  <c r="AB151" i="20" s="1"/>
  <c r="AO151" i="20" s="1"/>
  <c r="Z358" i="20"/>
  <c r="AB358" i="20" s="1"/>
  <c r="AO358" i="20" s="1"/>
  <c r="Z119" i="20"/>
  <c r="AB119" i="20" s="1"/>
  <c r="AO119" i="20" s="1"/>
  <c r="AA564" i="20"/>
  <c r="AC564" i="20" s="1"/>
  <c r="AP564" i="20" s="1"/>
  <c r="AA149" i="20"/>
  <c r="AC149" i="20" s="1"/>
  <c r="AP149" i="20" s="1"/>
  <c r="AA290" i="20"/>
  <c r="AC290" i="20" s="1"/>
  <c r="AP290" i="20" s="1"/>
  <c r="AA260" i="20"/>
  <c r="AC260" i="20" s="1"/>
  <c r="AP260" i="20" s="1"/>
  <c r="AA120" i="20"/>
  <c r="AC120" i="20" s="1"/>
  <c r="AP120" i="20" s="1"/>
  <c r="AA237" i="20"/>
  <c r="AC237" i="20" s="1"/>
  <c r="AP237" i="20" s="1"/>
  <c r="Z85" i="20"/>
  <c r="AB85" i="20" s="1"/>
  <c r="AO85" i="20" s="1"/>
  <c r="AA255" i="20"/>
  <c r="AC255" i="20" s="1"/>
  <c r="AP255" i="20" s="1"/>
  <c r="Z203" i="20"/>
  <c r="AB203" i="20" s="1"/>
  <c r="AO203" i="20" s="1"/>
  <c r="AA352" i="20"/>
  <c r="AC352" i="20" s="1"/>
  <c r="AP352" i="20" s="1"/>
  <c r="Z469" i="20"/>
  <c r="AB469" i="20" s="1"/>
  <c r="AO469" i="20" s="1"/>
  <c r="AA185" i="20"/>
  <c r="AC185" i="20" s="1"/>
  <c r="AP185" i="20" s="1"/>
  <c r="AA220" i="5"/>
  <c r="AC220" i="5" s="1"/>
  <c r="AP220" i="5" s="1"/>
  <c r="AA487" i="20"/>
  <c r="AC487" i="20" s="1"/>
  <c r="AP487" i="20" s="1"/>
  <c r="Z93" i="20"/>
  <c r="AB93" i="20" s="1"/>
  <c r="AO93" i="20" s="1"/>
  <c r="Z466" i="20"/>
  <c r="AB466" i="20" s="1"/>
  <c r="AO466" i="20" s="1"/>
  <c r="AA175" i="5"/>
  <c r="AC175" i="5" s="1"/>
  <c r="AP175" i="5" s="1"/>
  <c r="AA57" i="5"/>
  <c r="AC57" i="5" s="1"/>
  <c r="AP57" i="5" s="1"/>
  <c r="Z491" i="20"/>
  <c r="AB491" i="20" s="1"/>
  <c r="AO491" i="20" s="1"/>
  <c r="AA365" i="20"/>
  <c r="AC365" i="20" s="1"/>
  <c r="AP365" i="20" s="1"/>
  <c r="Z266" i="20"/>
  <c r="AB266" i="20" s="1"/>
  <c r="AO266" i="20" s="1"/>
  <c r="AA277" i="20"/>
  <c r="AC277" i="20" s="1"/>
  <c r="AP277" i="20" s="1"/>
  <c r="AA133" i="5"/>
  <c r="AC133" i="5" s="1"/>
  <c r="AP133" i="5" s="1"/>
  <c r="Z285" i="5"/>
  <c r="AB285" i="5" s="1"/>
  <c r="AO285" i="5" s="1"/>
  <c r="Z371" i="20"/>
  <c r="AB371" i="20" s="1"/>
  <c r="AO371" i="20" s="1"/>
  <c r="AA534" i="20"/>
  <c r="AC534" i="20" s="1"/>
  <c r="AP534" i="20" s="1"/>
  <c r="Z446" i="20"/>
  <c r="AB446" i="20" s="1"/>
  <c r="AO446" i="20" s="1"/>
  <c r="AA122" i="20"/>
  <c r="AC122" i="20" s="1"/>
  <c r="AP122" i="20" s="1"/>
  <c r="AA164" i="5"/>
  <c r="AC164" i="5" s="1"/>
  <c r="AP164" i="5" s="1"/>
  <c r="AA509" i="20"/>
  <c r="AC509" i="20" s="1"/>
  <c r="AP509" i="20" s="1"/>
  <c r="AA503" i="20"/>
  <c r="AC503" i="20" s="1"/>
  <c r="AP503" i="20" s="1"/>
  <c r="AA29" i="6"/>
  <c r="AC29" i="6" s="1"/>
  <c r="AP29" i="6" s="1"/>
  <c r="AA299" i="20"/>
  <c r="AC299" i="20" s="1"/>
  <c r="AP299" i="20" s="1"/>
  <c r="Z191" i="5"/>
  <c r="AB191" i="5" s="1"/>
  <c r="AO191" i="5" s="1"/>
  <c r="Z254" i="20"/>
  <c r="AB254" i="20" s="1"/>
  <c r="AO254" i="20" s="1"/>
  <c r="AA275" i="5"/>
  <c r="AC275" i="5" s="1"/>
  <c r="AP275" i="5" s="1"/>
  <c r="Z13" i="63"/>
  <c r="AB13" i="63" s="1"/>
  <c r="AO13" i="63" s="1"/>
  <c r="AA248" i="20"/>
  <c r="AC248" i="20" s="1"/>
  <c r="AP248" i="20" s="1"/>
  <c r="AA218" i="20"/>
  <c r="AC218" i="20" s="1"/>
  <c r="AP218" i="20" s="1"/>
  <c r="AA432" i="20"/>
  <c r="AC432" i="20" s="1"/>
  <c r="AP432" i="20" s="1"/>
  <c r="Z547" i="20"/>
  <c r="AB547" i="20" s="1"/>
  <c r="AO547" i="20" s="1"/>
  <c r="AA506" i="20"/>
  <c r="AC506" i="20" s="1"/>
  <c r="AP506" i="20" s="1"/>
  <c r="Z146" i="5"/>
  <c r="AB146" i="5" s="1"/>
  <c r="AO146" i="5" s="1"/>
  <c r="AA83" i="5"/>
  <c r="AC83" i="5" s="1"/>
  <c r="AP83" i="5" s="1"/>
  <c r="AA303" i="5"/>
  <c r="AC303" i="5" s="1"/>
  <c r="AP303" i="5" s="1"/>
  <c r="Z23" i="63"/>
  <c r="AB23" i="63" s="1"/>
  <c r="AO23" i="63" s="1"/>
  <c r="Z200" i="20"/>
  <c r="AB200" i="20" s="1"/>
  <c r="AO200" i="20" s="1"/>
  <c r="AA495" i="20"/>
  <c r="AC495" i="20" s="1"/>
  <c r="AP495" i="20" s="1"/>
  <c r="AA140" i="31"/>
  <c r="AC140" i="31" s="1"/>
  <c r="AP140" i="31" s="1"/>
  <c r="Z286" i="20"/>
  <c r="AB286" i="20" s="1"/>
  <c r="AO286" i="20" s="1"/>
  <c r="Z103" i="5"/>
  <c r="AB103" i="5" s="1"/>
  <c r="AO103" i="5" s="1"/>
  <c r="Z112" i="31"/>
  <c r="AB112" i="31" s="1"/>
  <c r="AO112" i="31" s="1"/>
  <c r="AA313" i="20"/>
  <c r="AC313" i="20" s="1"/>
  <c r="AP313" i="20" s="1"/>
  <c r="AA300" i="20"/>
  <c r="AC300" i="20" s="1"/>
  <c r="AP300" i="20" s="1"/>
  <c r="Z278" i="20"/>
  <c r="AB278" i="20" s="1"/>
  <c r="AO278" i="20" s="1"/>
  <c r="AA210" i="5"/>
  <c r="AC210" i="5" s="1"/>
  <c r="AP210" i="5" s="1"/>
  <c r="AA403" i="20"/>
  <c r="AC403" i="20" s="1"/>
  <c r="AP403" i="20" s="1"/>
  <c r="AA59" i="6"/>
  <c r="AC59" i="6" s="1"/>
  <c r="AP59" i="6" s="1"/>
  <c r="AA484" i="20"/>
  <c r="AC484" i="20" s="1"/>
  <c r="AP484" i="20" s="1"/>
  <c r="AA100" i="5"/>
  <c r="AC100" i="5" s="1"/>
  <c r="AP100" i="5" s="1"/>
  <c r="AA301" i="5"/>
  <c r="AC301" i="5" s="1"/>
  <c r="AP301" i="5" s="1"/>
  <c r="AA128" i="5"/>
  <c r="AC128" i="5" s="1"/>
  <c r="AP128" i="5" s="1"/>
  <c r="AA72" i="6"/>
  <c r="AC72" i="6" s="1"/>
  <c r="AP72" i="6" s="1"/>
  <c r="Z421" i="20"/>
  <c r="AB421" i="20" s="1"/>
  <c r="AO421" i="20" s="1"/>
  <c r="AA103" i="20"/>
  <c r="AC103" i="20" s="1"/>
  <c r="AP103" i="20" s="1"/>
  <c r="AA258" i="20"/>
  <c r="AC258" i="20" s="1"/>
  <c r="AP258" i="20" s="1"/>
  <c r="Z125" i="5"/>
  <c r="AB125" i="5" s="1"/>
  <c r="AO125" i="5" s="1"/>
  <c r="AA176" i="20"/>
  <c r="AC176" i="20" s="1"/>
  <c r="AP176" i="20" s="1"/>
  <c r="AA221" i="20"/>
  <c r="AC221" i="20" s="1"/>
  <c r="AP221" i="20" s="1"/>
  <c r="AA50" i="6"/>
  <c r="AC50" i="6" s="1"/>
  <c r="AP50" i="6" s="1"/>
  <c r="D46" i="2"/>
  <c r="Z480" i="20"/>
  <c r="AB480" i="20" s="1"/>
  <c r="AO480" i="20" s="1"/>
  <c r="AA539" i="20"/>
  <c r="AC539" i="20" s="1"/>
  <c r="AP539" i="20" s="1"/>
  <c r="Z60" i="6"/>
  <c r="AB60" i="6" s="1"/>
  <c r="AO60" i="6" s="1"/>
  <c r="AA165" i="5"/>
  <c r="AC165" i="5" s="1"/>
  <c r="AP165" i="5" s="1"/>
  <c r="Z84" i="5"/>
  <c r="AB84" i="5" s="1"/>
  <c r="AO84" i="5" s="1"/>
  <c r="Z290" i="5"/>
  <c r="AB290" i="5" s="1"/>
  <c r="AO290" i="5" s="1"/>
  <c r="Z366" i="20"/>
  <c r="AB366" i="20" s="1"/>
  <c r="AO366" i="20" s="1"/>
  <c r="Z239" i="5"/>
  <c r="AB239" i="5" s="1"/>
  <c r="AO239" i="5" s="1"/>
  <c r="Z202" i="20"/>
  <c r="AB202" i="20" s="1"/>
  <c r="AO202" i="20" s="1"/>
  <c r="AA353" i="20"/>
  <c r="AC353" i="20" s="1"/>
  <c r="AP353" i="20" s="1"/>
  <c r="AA554" i="20"/>
  <c r="AC554" i="20" s="1"/>
  <c r="AP554" i="20" s="1"/>
  <c r="AA505" i="15"/>
  <c r="AC505" i="15" s="1"/>
  <c r="AP505" i="15" s="1"/>
  <c r="Z283" i="5"/>
  <c r="AB283" i="5" s="1"/>
  <c r="AO283" i="5" s="1"/>
  <c r="Z107" i="31"/>
  <c r="AB107" i="31" s="1"/>
  <c r="AO107" i="31" s="1"/>
  <c r="AA110" i="5"/>
  <c r="AC110" i="5" s="1"/>
  <c r="AP110" i="5" s="1"/>
  <c r="Z55" i="6"/>
  <c r="AB55" i="6" s="1"/>
  <c r="AO55" i="6" s="1"/>
  <c r="AA96" i="31"/>
  <c r="AC96" i="31" s="1"/>
  <c r="AP96" i="31" s="1"/>
  <c r="AA106" i="31"/>
  <c r="AC106" i="31" s="1"/>
  <c r="AP106" i="31" s="1"/>
  <c r="Z429" i="20"/>
  <c r="AB429" i="20" s="1"/>
  <c r="AO429" i="20" s="1"/>
  <c r="AA56" i="6"/>
  <c r="AC56" i="6" s="1"/>
  <c r="AP56" i="6" s="1"/>
  <c r="AA72" i="31"/>
  <c r="AC72" i="31" s="1"/>
  <c r="AP72" i="31" s="1"/>
  <c r="AA189" i="20"/>
  <c r="AC189" i="20" s="1"/>
  <c r="AP189" i="20" s="1"/>
  <c r="K30" i="2"/>
  <c r="Z15" i="15"/>
  <c r="AB15" i="15" s="1"/>
  <c r="AO15" i="15" s="1"/>
  <c r="AA66" i="5"/>
  <c r="AC66" i="5" s="1"/>
  <c r="AP66" i="5" s="1"/>
  <c r="AA84" i="20"/>
  <c r="AC84" i="20" s="1"/>
  <c r="AP84" i="20" s="1"/>
  <c r="AA206" i="20"/>
  <c r="AC206" i="20" s="1"/>
  <c r="AP206" i="20" s="1"/>
  <c r="AA499" i="20"/>
  <c r="AC499" i="20" s="1"/>
  <c r="AP499" i="20" s="1"/>
  <c r="AA112" i="20"/>
  <c r="AC112" i="20" s="1"/>
  <c r="AP112" i="20" s="1"/>
  <c r="AA294" i="20"/>
  <c r="AC294" i="20" s="1"/>
  <c r="AP294" i="20" s="1"/>
  <c r="AA251" i="15"/>
  <c r="AC251" i="15" s="1"/>
  <c r="AP251" i="15" s="1"/>
  <c r="AA24" i="16"/>
  <c r="AC24" i="16" s="1"/>
  <c r="AP24" i="16" s="1"/>
  <c r="AA256" i="5"/>
  <c r="AC256" i="5" s="1"/>
  <c r="AP256" i="5" s="1"/>
  <c r="Z160" i="15"/>
  <c r="AB160" i="15" s="1"/>
  <c r="AO160" i="15" s="1"/>
  <c r="AA430" i="20"/>
  <c r="AC430" i="20" s="1"/>
  <c r="AP430" i="20" s="1"/>
  <c r="AA172" i="20"/>
  <c r="AC172" i="20" s="1"/>
  <c r="AP172" i="20" s="1"/>
  <c r="AA282" i="5"/>
  <c r="AC282" i="5" s="1"/>
  <c r="AP282" i="5" s="1"/>
  <c r="AA109" i="5"/>
  <c r="AC109" i="5" s="1"/>
  <c r="AP109" i="5" s="1"/>
  <c r="AA145" i="20"/>
  <c r="AC145" i="20" s="1"/>
  <c r="AP145" i="20" s="1"/>
  <c r="Z380" i="20"/>
  <c r="AB380" i="20" s="1"/>
  <c r="AO380" i="20" s="1"/>
  <c r="AA62" i="6"/>
  <c r="AC62" i="6" s="1"/>
  <c r="AP62" i="6" s="1"/>
  <c r="AA155" i="5"/>
  <c r="AC155" i="5" s="1"/>
  <c r="AP155" i="5" s="1"/>
  <c r="Z489" i="20"/>
  <c r="AB489" i="20" s="1"/>
  <c r="AO489" i="20" s="1"/>
  <c r="AA283" i="20"/>
  <c r="AC283" i="20" s="1"/>
  <c r="AP283" i="20" s="1"/>
  <c r="Z412" i="20"/>
  <c r="AB412" i="20" s="1"/>
  <c r="AO412" i="20" s="1"/>
  <c r="Z154" i="20"/>
  <c r="AB154" i="20" s="1"/>
  <c r="AO154" i="20" s="1"/>
  <c r="AA270" i="5"/>
  <c r="AC270" i="5" s="1"/>
  <c r="AP270" i="5" s="1"/>
  <c r="AA97" i="5"/>
  <c r="AC97" i="5" s="1"/>
  <c r="AP97" i="5" s="1"/>
  <c r="Z82" i="5"/>
  <c r="AB82" i="5" s="1"/>
  <c r="AO82" i="5" s="1"/>
  <c r="AA242" i="5"/>
  <c r="AC242" i="5" s="1"/>
  <c r="AP242" i="5" s="1"/>
  <c r="AA57" i="6"/>
  <c r="AC57" i="6" s="1"/>
  <c r="AP57" i="6" s="1"/>
  <c r="AA541" i="20"/>
  <c r="AC541" i="20" s="1"/>
  <c r="AP541" i="20" s="1"/>
  <c r="AA193" i="5"/>
  <c r="AC193" i="5" s="1"/>
  <c r="AP193" i="5" s="1"/>
  <c r="AA96" i="5"/>
  <c r="AC96" i="5" s="1"/>
  <c r="AP96" i="5" s="1"/>
  <c r="AA209" i="5"/>
  <c r="AC209" i="5" s="1"/>
  <c r="AP209" i="5" s="1"/>
  <c r="AA47" i="6"/>
  <c r="AC47" i="6" s="1"/>
  <c r="AP47" i="6" s="1"/>
  <c r="Z22" i="34"/>
  <c r="AB22" i="34" s="1"/>
  <c r="AO22" i="34" s="1"/>
  <c r="Z304" i="20"/>
  <c r="AB304" i="20" s="1"/>
  <c r="AO304" i="20" s="1"/>
  <c r="Z253" i="20"/>
  <c r="AB253" i="20" s="1"/>
  <c r="AO253" i="20" s="1"/>
  <c r="Z437" i="20"/>
  <c r="AB437" i="20" s="1"/>
  <c r="AO437" i="20" s="1"/>
  <c r="Z126" i="20"/>
  <c r="AB126" i="20" s="1"/>
  <c r="AO126" i="20" s="1"/>
  <c r="Z549" i="20"/>
  <c r="AB549" i="20" s="1"/>
  <c r="AO549" i="20" s="1"/>
  <c r="Z422" i="20"/>
  <c r="AB422" i="20" s="1"/>
  <c r="AO422" i="20" s="1"/>
  <c r="AA287" i="20"/>
  <c r="AC287" i="20" s="1"/>
  <c r="AP287" i="20" s="1"/>
  <c r="AA385" i="20"/>
  <c r="AC385" i="20" s="1"/>
  <c r="AP385" i="20" s="1"/>
  <c r="AA110" i="20"/>
  <c r="AC110" i="20" s="1"/>
  <c r="AP110" i="20" s="1"/>
  <c r="AA71" i="6"/>
  <c r="AC71" i="6" s="1"/>
  <c r="AP71" i="6" s="1"/>
  <c r="AA420" i="20"/>
  <c r="AC420" i="20" s="1"/>
  <c r="AP420" i="20" s="1"/>
  <c r="Z195" i="20"/>
  <c r="AB195" i="20" s="1"/>
  <c r="AO195" i="20" s="1"/>
  <c r="Z488" i="20"/>
  <c r="AB488" i="20" s="1"/>
  <c r="AO488" i="20" s="1"/>
  <c r="AA74" i="6"/>
  <c r="AC74" i="6" s="1"/>
  <c r="AP74" i="6" s="1"/>
  <c r="Z511" i="20"/>
  <c r="AB511" i="20" s="1"/>
  <c r="AO511" i="20" s="1"/>
  <c r="Q32" i="68"/>
  <c r="U32" i="68" s="1"/>
  <c r="F32" i="2" s="1"/>
  <c r="Z215" i="5"/>
  <c r="AB215" i="5" s="1"/>
  <c r="AO215" i="5" s="1"/>
  <c r="AA40" i="6"/>
  <c r="AC40" i="6" s="1"/>
  <c r="AP40" i="6" s="1"/>
  <c r="Z235" i="5"/>
  <c r="AB235" i="5" s="1"/>
  <c r="AO235" i="5" s="1"/>
  <c r="AA240" i="5"/>
  <c r="AC240" i="5" s="1"/>
  <c r="AP240" i="5" s="1"/>
  <c r="AA271" i="5"/>
  <c r="AC271" i="5" s="1"/>
  <c r="AP271" i="5" s="1"/>
  <c r="AA261" i="5"/>
  <c r="AC261" i="5" s="1"/>
  <c r="AP261" i="5" s="1"/>
  <c r="AA75" i="6"/>
  <c r="AC75" i="6" s="1"/>
  <c r="AP75" i="6" s="1"/>
  <c r="AA142" i="31"/>
  <c r="AC142" i="31" s="1"/>
  <c r="AP142" i="31" s="1"/>
  <c r="Z348" i="20"/>
  <c r="AB348" i="20" s="1"/>
  <c r="AO348" i="20" s="1"/>
  <c r="AA475" i="20"/>
  <c r="AC475" i="20" s="1"/>
  <c r="AP475" i="20" s="1"/>
  <c r="AA454" i="20"/>
  <c r="AC454" i="20" s="1"/>
  <c r="AP454" i="20" s="1"/>
  <c r="Z30" i="6"/>
  <c r="AB30" i="6" s="1"/>
  <c r="AO30" i="6" s="1"/>
  <c r="Z154" i="31"/>
  <c r="AB154" i="31" s="1"/>
  <c r="AO154" i="31" s="1"/>
  <c r="Z177" i="5"/>
  <c r="AB177" i="5" s="1"/>
  <c r="AO177" i="5" s="1"/>
  <c r="Z100" i="20"/>
  <c r="AB100" i="20" s="1"/>
  <c r="AO100" i="20" s="1"/>
  <c r="Z310" i="20"/>
  <c r="AB310" i="20" s="1"/>
  <c r="AO310" i="20" s="1"/>
  <c r="AA281" i="20"/>
  <c r="AC281" i="20" s="1"/>
  <c r="AP281" i="20" s="1"/>
  <c r="Z68" i="31"/>
  <c r="AB68" i="31" s="1"/>
  <c r="AO68" i="31" s="1"/>
  <c r="AA264" i="20"/>
  <c r="AC264" i="20" s="1"/>
  <c r="AP264" i="20" s="1"/>
  <c r="Z399" i="20"/>
  <c r="AB399" i="20" s="1"/>
  <c r="AO399" i="20" s="1"/>
  <c r="AA65" i="31"/>
  <c r="AC65" i="31" s="1"/>
  <c r="AP65" i="31" s="1"/>
  <c r="Z324" i="20"/>
  <c r="AB324" i="20" s="1"/>
  <c r="AO324" i="20" s="1"/>
  <c r="AA296" i="5"/>
  <c r="AC296" i="5" s="1"/>
  <c r="AP296" i="5" s="1"/>
  <c r="AA142" i="5"/>
  <c r="AC142" i="5" s="1"/>
  <c r="AP142" i="5" s="1"/>
  <c r="AA130" i="31"/>
  <c r="AC130" i="31" s="1"/>
  <c r="AP130" i="31" s="1"/>
  <c r="AA512" i="20"/>
  <c r="AC512" i="20" s="1"/>
  <c r="AP512" i="20" s="1"/>
  <c r="Z354" i="20"/>
  <c r="AB354" i="20" s="1"/>
  <c r="AO354" i="20" s="1"/>
  <c r="AA179" i="20"/>
  <c r="AC179" i="20" s="1"/>
  <c r="AP179" i="20" s="1"/>
  <c r="AA96" i="20"/>
  <c r="AC96" i="20" s="1"/>
  <c r="AP96" i="20" s="1"/>
  <c r="AA86" i="5"/>
  <c r="AC86" i="5" s="1"/>
  <c r="AP86" i="5" s="1"/>
  <c r="AA550" i="20"/>
  <c r="AC550" i="20" s="1"/>
  <c r="AP550" i="20" s="1"/>
  <c r="AA178" i="5"/>
  <c r="AC178" i="5" s="1"/>
  <c r="AP178" i="5" s="1"/>
  <c r="AA127" i="5"/>
  <c r="AC127" i="5" s="1"/>
  <c r="AP127" i="5" s="1"/>
  <c r="Z159" i="5"/>
  <c r="AB159" i="5" s="1"/>
  <c r="AO159" i="5" s="1"/>
  <c r="AA146" i="31"/>
  <c r="AC146" i="31" s="1"/>
  <c r="AP146" i="31" s="1"/>
  <c r="Z442" i="20"/>
  <c r="AB442" i="20" s="1"/>
  <c r="AO442" i="20" s="1"/>
  <c r="AA94" i="20"/>
  <c r="AC94" i="20" s="1"/>
  <c r="AP94" i="20" s="1"/>
  <c r="AA344" i="20"/>
  <c r="AC344" i="20" s="1"/>
  <c r="AP344" i="20" s="1"/>
  <c r="AA68" i="6"/>
  <c r="AC68" i="6" s="1"/>
  <c r="AP68" i="6" s="1"/>
  <c r="AA562" i="20"/>
  <c r="AC562" i="20" s="1"/>
  <c r="AP562" i="20" s="1"/>
  <c r="AA208" i="5"/>
  <c r="AC208" i="5" s="1"/>
  <c r="AP208" i="5" s="1"/>
  <c r="AA46" i="6"/>
  <c r="AC46" i="6" s="1"/>
  <c r="AP46" i="6" s="1"/>
  <c r="AA361" i="20"/>
  <c r="AC361" i="20" s="1"/>
  <c r="AP361" i="20" s="1"/>
  <c r="Z460" i="20"/>
  <c r="AB460" i="20" s="1"/>
  <c r="AO460" i="20" s="1"/>
  <c r="Z471" i="20"/>
  <c r="AB471" i="20" s="1"/>
  <c r="AO471" i="20" s="1"/>
  <c r="AA255" i="5"/>
  <c r="AC255" i="5" s="1"/>
  <c r="AP255" i="5" s="1"/>
  <c r="Z223" i="5"/>
  <c r="AB223" i="5" s="1"/>
  <c r="AO223" i="5" s="1"/>
  <c r="AA176" i="5"/>
  <c r="AC176" i="5" s="1"/>
  <c r="AP176" i="5" s="1"/>
  <c r="Z158" i="5"/>
  <c r="AB158" i="5" s="1"/>
  <c r="AO158" i="5" s="1"/>
  <c r="Z202" i="5"/>
  <c r="AB202" i="5" s="1"/>
  <c r="AO202" i="5" s="1"/>
  <c r="AA25" i="6"/>
  <c r="AC25" i="6" s="1"/>
  <c r="AP25" i="6" s="1"/>
  <c r="Z64" i="6"/>
  <c r="AB64" i="6" s="1"/>
  <c r="AO64" i="6" s="1"/>
  <c r="AA317" i="20"/>
  <c r="AC317" i="20" s="1"/>
  <c r="AP317" i="20" s="1"/>
  <c r="AA319" i="20"/>
  <c r="AC319" i="20" s="1"/>
  <c r="AP319" i="20" s="1"/>
  <c r="AA362" i="20"/>
  <c r="AC362" i="20" s="1"/>
  <c r="AP362" i="20" s="1"/>
  <c r="AA247" i="20"/>
  <c r="AC247" i="20" s="1"/>
  <c r="AP247" i="20" s="1"/>
  <c r="AA494" i="20"/>
  <c r="AC494" i="20" s="1"/>
  <c r="AP494" i="20" s="1"/>
  <c r="Z36" i="6"/>
  <c r="AB36" i="6" s="1"/>
  <c r="AO36" i="6" s="1"/>
  <c r="AA67" i="6"/>
  <c r="AC67" i="6" s="1"/>
  <c r="AP67" i="6" s="1"/>
  <c r="AA146" i="20"/>
  <c r="AC146" i="20" s="1"/>
  <c r="AP146" i="20" s="1"/>
  <c r="Z207" i="20"/>
  <c r="AB207" i="20" s="1"/>
  <c r="AO207" i="20" s="1"/>
  <c r="AA383" i="20"/>
  <c r="AC383" i="20" s="1"/>
  <c r="AP383" i="20" s="1"/>
  <c r="Z199" i="20"/>
  <c r="AB199" i="20" s="1"/>
  <c r="AO199" i="20" s="1"/>
  <c r="AA66" i="31"/>
  <c r="AC66" i="31" s="1"/>
  <c r="AP66" i="31" s="1"/>
  <c r="AA80" i="5"/>
  <c r="AC80" i="5" s="1"/>
  <c r="AP80" i="5" s="1"/>
  <c r="AA500" i="20"/>
  <c r="AC500" i="20" s="1"/>
  <c r="AP500" i="20" s="1"/>
  <c r="AA285" i="20"/>
  <c r="AC285" i="20" s="1"/>
  <c r="AP285" i="20" s="1"/>
  <c r="AA163" i="5"/>
  <c r="AC163" i="5" s="1"/>
  <c r="AP163" i="5" s="1"/>
  <c r="AA133" i="31"/>
  <c r="AC133" i="31" s="1"/>
  <c r="AP133" i="31" s="1"/>
  <c r="AA449" i="20"/>
  <c r="AC449" i="20" s="1"/>
  <c r="AP449" i="20" s="1"/>
  <c r="AA267" i="5"/>
  <c r="AC267" i="5" s="1"/>
  <c r="AP267" i="5" s="1"/>
  <c r="AA558" i="20"/>
  <c r="AC558" i="20" s="1"/>
  <c r="AP558" i="20" s="1"/>
  <c r="Z201" i="20"/>
  <c r="AB201" i="20" s="1"/>
  <c r="AO201" i="20" s="1"/>
  <c r="AA65" i="5"/>
  <c r="AC65" i="5" s="1"/>
  <c r="AP65" i="5" s="1"/>
  <c r="AA59" i="5"/>
  <c r="AC59" i="5" s="1"/>
  <c r="AP59" i="5" s="1"/>
  <c r="AA345" i="20"/>
  <c r="AC345" i="20" s="1"/>
  <c r="AP345" i="20" s="1"/>
  <c r="Z172" i="5"/>
  <c r="AB172" i="5" s="1"/>
  <c r="AO172" i="5" s="1"/>
  <c r="Z171" i="5"/>
  <c r="AB171" i="5" s="1"/>
  <c r="AO171" i="5" s="1"/>
  <c r="AA164" i="20"/>
  <c r="AC164" i="20" s="1"/>
  <c r="AP164" i="20" s="1"/>
  <c r="Z105" i="20"/>
  <c r="AB105" i="20" s="1"/>
  <c r="AO105" i="20" s="1"/>
  <c r="AA194" i="5"/>
  <c r="AC194" i="5" s="1"/>
  <c r="AP194" i="5" s="1"/>
  <c r="Z476" i="20"/>
  <c r="AB476" i="20" s="1"/>
  <c r="AO476" i="20" s="1"/>
  <c r="Z306" i="20"/>
  <c r="AB306" i="20" s="1"/>
  <c r="AO306" i="20" s="1"/>
  <c r="AA27" i="6"/>
  <c r="AC27" i="6" s="1"/>
  <c r="AP27" i="6" s="1"/>
  <c r="AA204" i="20"/>
  <c r="AC204" i="20" s="1"/>
  <c r="AP204" i="20" s="1"/>
  <c r="AA156" i="5"/>
  <c r="AC156" i="5" s="1"/>
  <c r="AP156" i="5" s="1"/>
  <c r="AA39" i="6"/>
  <c r="AC39" i="6" s="1"/>
  <c r="AP39" i="6" s="1"/>
  <c r="AA28" i="6"/>
  <c r="AC28" i="6" s="1"/>
  <c r="AP28" i="6" s="1"/>
  <c r="Z101" i="31"/>
  <c r="AB101" i="31" s="1"/>
  <c r="AO101" i="31" s="1"/>
  <c r="Z548" i="20"/>
  <c r="AB548" i="20" s="1"/>
  <c r="AO548" i="20" s="1"/>
  <c r="AA561" i="20"/>
  <c r="AC561" i="20" s="1"/>
  <c r="AP561" i="20" s="1"/>
  <c r="AA76" i="31"/>
  <c r="AC76" i="31" s="1"/>
  <c r="AP76" i="31" s="1"/>
  <c r="Z364" i="20"/>
  <c r="AB364" i="20" s="1"/>
  <c r="AO364" i="20" s="1"/>
  <c r="AA127" i="20"/>
  <c r="AC127" i="20" s="1"/>
  <c r="AP127" i="20" s="1"/>
  <c r="AA339" i="20"/>
  <c r="AC339" i="20" s="1"/>
  <c r="AP339" i="20" s="1"/>
  <c r="Z216" i="5"/>
  <c r="AB216" i="5" s="1"/>
  <c r="AO216" i="5" s="1"/>
  <c r="AA140" i="5"/>
  <c r="AC140" i="5" s="1"/>
  <c r="AP140" i="5" s="1"/>
  <c r="AA55" i="5"/>
  <c r="AC55" i="5" s="1"/>
  <c r="AP55" i="5" s="1"/>
  <c r="AA42" i="6"/>
  <c r="AC42" i="6" s="1"/>
  <c r="AP42" i="6" s="1"/>
  <c r="AA61" i="6"/>
  <c r="AC61" i="6" s="1"/>
  <c r="AP61" i="6" s="1"/>
  <c r="Z74" i="31"/>
  <c r="AB74" i="31" s="1"/>
  <c r="AO74" i="31" s="1"/>
  <c r="Z559" i="20"/>
  <c r="AB559" i="20" s="1"/>
  <c r="AO559" i="20" s="1"/>
  <c r="Z166" i="20"/>
  <c r="AB166" i="20" s="1"/>
  <c r="AO166" i="20" s="1"/>
  <c r="AA423" i="20"/>
  <c r="AC423" i="20" s="1"/>
  <c r="AP423" i="20" s="1"/>
  <c r="Z419" i="20"/>
  <c r="AB419" i="20" s="1"/>
  <c r="AO419" i="20" s="1"/>
  <c r="AA132" i="20"/>
  <c r="AC132" i="20" s="1"/>
  <c r="AP132" i="20" s="1"/>
  <c r="AA330" i="20"/>
  <c r="AC330" i="20" s="1"/>
  <c r="AP330" i="20" s="1"/>
  <c r="AA424" i="20"/>
  <c r="AC424" i="20" s="1"/>
  <c r="AP424" i="20" s="1"/>
  <c r="AA78" i="5"/>
  <c r="AC78" i="5" s="1"/>
  <c r="AP78" i="5" s="1"/>
  <c r="AA124" i="5"/>
  <c r="AC124" i="5" s="1"/>
  <c r="AP124" i="5" s="1"/>
  <c r="AA33" i="6"/>
  <c r="AC33" i="6" s="1"/>
  <c r="AP33" i="6" s="1"/>
  <c r="AA69" i="6"/>
  <c r="AC69" i="6" s="1"/>
  <c r="AP69" i="6" s="1"/>
  <c r="Q45" i="68"/>
  <c r="U45" i="68" s="1"/>
  <c r="F45" i="2" s="1"/>
  <c r="D45" i="2"/>
  <c r="Z529" i="20"/>
  <c r="AB529" i="20" s="1"/>
  <c r="AO529" i="20" s="1"/>
  <c r="AA121" i="31"/>
  <c r="AC121" i="31" s="1"/>
  <c r="AP121" i="31" s="1"/>
  <c r="AA289" i="20"/>
  <c r="AC289" i="20" s="1"/>
  <c r="AP289" i="20" s="1"/>
  <c r="AA228" i="5"/>
  <c r="AC228" i="5" s="1"/>
  <c r="AP228" i="5" s="1"/>
  <c r="AA263" i="5"/>
  <c r="AC263" i="5" s="1"/>
  <c r="AP263" i="5" s="1"/>
  <c r="AP21" i="58"/>
  <c r="AP11" i="58"/>
  <c r="AP10" i="30"/>
  <c r="U19" i="67"/>
  <c r="N19" i="2" s="1"/>
  <c r="AA347" i="20"/>
  <c r="AC347" i="20" s="1"/>
  <c r="AP347" i="20" s="1"/>
  <c r="AA474" i="20"/>
  <c r="AC474" i="20" s="1"/>
  <c r="AP474" i="20" s="1"/>
  <c r="AA282" i="20"/>
  <c r="AC282" i="20" s="1"/>
  <c r="AP282" i="20" s="1"/>
  <c r="AA193" i="20"/>
  <c r="AC193" i="20" s="1"/>
  <c r="AP193" i="20" s="1"/>
  <c r="Z128" i="20"/>
  <c r="AB128" i="20" s="1"/>
  <c r="AO128" i="20" s="1"/>
  <c r="Z333" i="20"/>
  <c r="AB333" i="20" s="1"/>
  <c r="AO333" i="20" s="1"/>
  <c r="AA527" i="20"/>
  <c r="AC527" i="20" s="1"/>
  <c r="AP527" i="20" s="1"/>
  <c r="Z231" i="20"/>
  <c r="AB231" i="20" s="1"/>
  <c r="AO231" i="20" s="1"/>
  <c r="AA242" i="20"/>
  <c r="AC242" i="20" s="1"/>
  <c r="AP242" i="20" s="1"/>
  <c r="Z392" i="20"/>
  <c r="AB392" i="20" s="1"/>
  <c r="AO392" i="20" s="1"/>
  <c r="Z215" i="20"/>
  <c r="AB215" i="20" s="1"/>
  <c r="AO215" i="20" s="1"/>
  <c r="AA462" i="20"/>
  <c r="AC462" i="20" s="1"/>
  <c r="AP462" i="20" s="1"/>
  <c r="Z157" i="20"/>
  <c r="AB157" i="20" s="1"/>
  <c r="AO157" i="20" s="1"/>
  <c r="Z408" i="20"/>
  <c r="AB408" i="20" s="1"/>
  <c r="AO408" i="20" s="1"/>
  <c r="AA246" i="20"/>
  <c r="AC246" i="20" s="1"/>
  <c r="AP246" i="20" s="1"/>
  <c r="Z396" i="20"/>
  <c r="AB396" i="20" s="1"/>
  <c r="AO396" i="20" s="1"/>
  <c r="AA455" i="20"/>
  <c r="AC455" i="20" s="1"/>
  <c r="AP455" i="20" s="1"/>
  <c r="Z89" i="20"/>
  <c r="AB89" i="20" s="1"/>
  <c r="AO89" i="20" s="1"/>
  <c r="Z187" i="20"/>
  <c r="AB187" i="20" s="1"/>
  <c r="AO187" i="20" s="1"/>
  <c r="AA121" i="20"/>
  <c r="AC121" i="20" s="1"/>
  <c r="AP121" i="20" s="1"/>
  <c r="AA214" i="20"/>
  <c r="AC214" i="20" s="1"/>
  <c r="AP214" i="20" s="1"/>
  <c r="AA150" i="20"/>
  <c r="AC150" i="20" s="1"/>
  <c r="AP150" i="20" s="1"/>
  <c r="AA108" i="20"/>
  <c r="AC108" i="20" s="1"/>
  <c r="AP108" i="20" s="1"/>
  <c r="Z478" i="20"/>
  <c r="AB478" i="20" s="1"/>
  <c r="AO478" i="20" s="1"/>
  <c r="AA318" i="20"/>
  <c r="AC318" i="20" s="1"/>
  <c r="AP318" i="20" s="1"/>
  <c r="AA325" i="20"/>
  <c r="AC325" i="20" s="1"/>
  <c r="AP325" i="20" s="1"/>
  <c r="AA167" i="20"/>
  <c r="AC167" i="20" s="1"/>
  <c r="AP167" i="20" s="1"/>
  <c r="Z384" i="20"/>
  <c r="AB384" i="20" s="1"/>
  <c r="AO384" i="20" s="1"/>
  <c r="AA320" i="20"/>
  <c r="AC320" i="20" s="1"/>
  <c r="AP320" i="20" s="1"/>
  <c r="Z470" i="20"/>
  <c r="AB470" i="20" s="1"/>
  <c r="AO470" i="20" s="1"/>
  <c r="AA141" i="20"/>
  <c r="AC141" i="20" s="1"/>
  <c r="AP141" i="20" s="1"/>
  <c r="Z232" i="20"/>
  <c r="AB232" i="20" s="1"/>
  <c r="AO232" i="20" s="1"/>
  <c r="AA440" i="20"/>
  <c r="AC440" i="20" s="1"/>
  <c r="AP440" i="20" s="1"/>
  <c r="AA312" i="20"/>
  <c r="AC312" i="20" s="1"/>
  <c r="AP312" i="20" s="1"/>
  <c r="AA327" i="20"/>
  <c r="AC327" i="20" s="1"/>
  <c r="AP327" i="20" s="1"/>
  <c r="AA197" i="20"/>
  <c r="AC197" i="20" s="1"/>
  <c r="AP197" i="20" s="1"/>
  <c r="Z389" i="20"/>
  <c r="AB389" i="20" s="1"/>
  <c r="AO389" i="20" s="1"/>
  <c r="AA178" i="20"/>
  <c r="AC178" i="20" s="1"/>
  <c r="AP178" i="20" s="1"/>
  <c r="Z90" i="20"/>
  <c r="AB90" i="20" s="1"/>
  <c r="AO90" i="20" s="1"/>
  <c r="AA194" i="20"/>
  <c r="AC194" i="20" s="1"/>
  <c r="AP194" i="20" s="1"/>
  <c r="AA477" i="20"/>
  <c r="AC477" i="20" s="1"/>
  <c r="AP477" i="20" s="1"/>
  <c r="AA97" i="20"/>
  <c r="AC97" i="20" s="1"/>
  <c r="AP97" i="20" s="1"/>
  <c r="AA160" i="20"/>
  <c r="AC160" i="20" s="1"/>
  <c r="AP160" i="20" s="1"/>
  <c r="Z87" i="20"/>
  <c r="AB87" i="20" s="1"/>
  <c r="AO87" i="20" s="1"/>
  <c r="Z279" i="20"/>
  <c r="AB279" i="20" s="1"/>
  <c r="AO279" i="20" s="1"/>
  <c r="AA102" i="20"/>
  <c r="AC102" i="20" s="1"/>
  <c r="AP102" i="20" s="1"/>
  <c r="Z292" i="20"/>
  <c r="AB292" i="20" s="1"/>
  <c r="AO292" i="20" s="1"/>
  <c r="Z250" i="20"/>
  <c r="AB250" i="20" s="1"/>
  <c r="AO250" i="20" s="1"/>
  <c r="AA228" i="20"/>
  <c r="AC228" i="20" s="1"/>
  <c r="AP228" i="20" s="1"/>
  <c r="AA566" i="20"/>
  <c r="AC566" i="20" s="1"/>
  <c r="AP566" i="20" s="1"/>
  <c r="AP13" i="39"/>
  <c r="AP10" i="39"/>
  <c r="AP8" i="39"/>
  <c r="AP41" i="5"/>
  <c r="AP33" i="66"/>
  <c r="U12" i="67"/>
  <c r="N12" i="2" s="1"/>
  <c r="U12" i="68"/>
  <c r="F13" i="2" s="1"/>
  <c r="AP90" i="15"/>
  <c r="AA157" i="15"/>
  <c r="AC157" i="15" s="1"/>
  <c r="AP157" i="15" s="1"/>
  <c r="Z76" i="15"/>
  <c r="AB76" i="15" s="1"/>
  <c r="AO76" i="15" s="1"/>
  <c r="AP40" i="46"/>
  <c r="AP70" i="46"/>
  <c r="AP146" i="15"/>
  <c r="AP164" i="15"/>
  <c r="AP69" i="15"/>
  <c r="AP33" i="15"/>
  <c r="AP73" i="15"/>
  <c r="AP89" i="15"/>
  <c r="AP82" i="15"/>
  <c r="AP105" i="15"/>
  <c r="AP116" i="15"/>
  <c r="AP98" i="15"/>
  <c r="AP57" i="15"/>
  <c r="AP42" i="15"/>
  <c r="AP17" i="15"/>
  <c r="AP24" i="15"/>
  <c r="AP64" i="15"/>
  <c r="AP28" i="15"/>
  <c r="AP56" i="15"/>
  <c r="AP32" i="15"/>
  <c r="AP21" i="5"/>
  <c r="Z545" i="20"/>
  <c r="AB545" i="20" s="1"/>
  <c r="AO545" i="20" s="1"/>
  <c r="AA415" i="20"/>
  <c r="AC415" i="20" s="1"/>
  <c r="AP415" i="20" s="1"/>
  <c r="Z540" i="20"/>
  <c r="AB540" i="20" s="1"/>
  <c r="AO540" i="20" s="1"/>
  <c r="Z275" i="20"/>
  <c r="AB275" i="20" s="1"/>
  <c r="AO275" i="20" s="1"/>
  <c r="Z86" i="20"/>
  <c r="AB86" i="20" s="1"/>
  <c r="AO86" i="20" s="1"/>
  <c r="Z329" i="20"/>
  <c r="AB329" i="20" s="1"/>
  <c r="AO329" i="20" s="1"/>
  <c r="AA493" i="20"/>
  <c r="AC493" i="20" s="1"/>
  <c r="AP493" i="20" s="1"/>
  <c r="Z128" i="31"/>
  <c r="AB128" i="31" s="1"/>
  <c r="AO128" i="31" s="1"/>
  <c r="AA95" i="20"/>
  <c r="AC95" i="20" s="1"/>
  <c r="AP95" i="20" s="1"/>
  <c r="Z142" i="20"/>
  <c r="AB142" i="20" s="1"/>
  <c r="AO142" i="20" s="1"/>
  <c r="AA288" i="20"/>
  <c r="AC288" i="20" s="1"/>
  <c r="AP288" i="20" s="1"/>
  <c r="AA115" i="20"/>
  <c r="AC115" i="20" s="1"/>
  <c r="AP115" i="20" s="1"/>
  <c r="AA241" i="20"/>
  <c r="AC241" i="20" s="1"/>
  <c r="AP241" i="20" s="1"/>
  <c r="AA224" i="20"/>
  <c r="AC224" i="20" s="1"/>
  <c r="AP224" i="20" s="1"/>
  <c r="Z492" i="20"/>
  <c r="AB492" i="20" s="1"/>
  <c r="AO492" i="20" s="1"/>
  <c r="AA159" i="20"/>
  <c r="AC159" i="20" s="1"/>
  <c r="AP159" i="20" s="1"/>
  <c r="Z441" i="20"/>
  <c r="AB441" i="20" s="1"/>
  <c r="AO441" i="20" s="1"/>
  <c r="AA544" i="20"/>
  <c r="AC544" i="20" s="1"/>
  <c r="AP544" i="20" s="1"/>
  <c r="AA238" i="20"/>
  <c r="AC238" i="20" s="1"/>
  <c r="AP238" i="20" s="1"/>
  <c r="Z463" i="20"/>
  <c r="AB463" i="20" s="1"/>
  <c r="AO463" i="20" s="1"/>
  <c r="AA507" i="20"/>
  <c r="AC507" i="20" s="1"/>
  <c r="AP507" i="20" s="1"/>
  <c r="AA269" i="20"/>
  <c r="AC269" i="20" s="1"/>
  <c r="AP269" i="20" s="1"/>
  <c r="AA468" i="20"/>
  <c r="AC468" i="20" s="1"/>
  <c r="AP468" i="20" s="1"/>
  <c r="Z537" i="20"/>
  <c r="AB537" i="20" s="1"/>
  <c r="AO537" i="20" s="1"/>
  <c r="Z515" i="20"/>
  <c r="AB515" i="20" s="1"/>
  <c r="AO515" i="20" s="1"/>
  <c r="Z457" i="20"/>
  <c r="AB457" i="20" s="1"/>
  <c r="AO457" i="20" s="1"/>
  <c r="AA226" i="20"/>
  <c r="AC226" i="20" s="1"/>
  <c r="AP226" i="20" s="1"/>
  <c r="AA173" i="20"/>
  <c r="AC173" i="20" s="1"/>
  <c r="AP173" i="20" s="1"/>
  <c r="AA123" i="20"/>
  <c r="AC123" i="20" s="1"/>
  <c r="AP123" i="20" s="1"/>
  <c r="AA359" i="20"/>
  <c r="AC359" i="20" s="1"/>
  <c r="AP359" i="20" s="1"/>
  <c r="AA427" i="20"/>
  <c r="AC427" i="20" s="1"/>
  <c r="AP427" i="20" s="1"/>
  <c r="AA381" i="20"/>
  <c r="AC381" i="20" s="1"/>
  <c r="AP381" i="20" s="1"/>
  <c r="AA526" i="20"/>
  <c r="AC526" i="20" s="1"/>
  <c r="AP526" i="20" s="1"/>
  <c r="AA274" i="20"/>
  <c r="AC274" i="20" s="1"/>
  <c r="AP274" i="20" s="1"/>
  <c r="Z114" i="20"/>
  <c r="AB114" i="20" s="1"/>
  <c r="AO114" i="20" s="1"/>
  <c r="AA349" i="20"/>
  <c r="AC349" i="20" s="1"/>
  <c r="AP349" i="20" s="1"/>
  <c r="AA234" i="20"/>
  <c r="AC234" i="20" s="1"/>
  <c r="AP234" i="20" s="1"/>
  <c r="Z378" i="20"/>
  <c r="AB378" i="20" s="1"/>
  <c r="AO378" i="20" s="1"/>
  <c r="Z301" i="20"/>
  <c r="AB301" i="20" s="1"/>
  <c r="AO301" i="20" s="1"/>
  <c r="AA262" i="20"/>
  <c r="AC262" i="20" s="1"/>
  <c r="AP262" i="20" s="1"/>
  <c r="AA81" i="20"/>
  <c r="AC81" i="20" s="1"/>
  <c r="AP81" i="20" s="1"/>
  <c r="Z482" i="20"/>
  <c r="AB482" i="20" s="1"/>
  <c r="AO482" i="20" s="1"/>
  <c r="Z450" i="20"/>
  <c r="AB450" i="20" s="1"/>
  <c r="AO450" i="20" s="1"/>
  <c r="Z498" i="20"/>
  <c r="AB498" i="20" s="1"/>
  <c r="AO498" i="20" s="1"/>
  <c r="Z109" i="20"/>
  <c r="AB109" i="20" s="1"/>
  <c r="AO109" i="20" s="1"/>
  <c r="Z407" i="20"/>
  <c r="AB407" i="20" s="1"/>
  <c r="AO407" i="20" s="1"/>
  <c r="Z560" i="20"/>
  <c r="AB560" i="20" s="1"/>
  <c r="AO560" i="20" s="1"/>
  <c r="AA174" i="20"/>
  <c r="AC174" i="20" s="1"/>
  <c r="AP174" i="20" s="1"/>
  <c r="Z520" i="20"/>
  <c r="AB520" i="20" s="1"/>
  <c r="AO520" i="20" s="1"/>
  <c r="Z426" i="20"/>
  <c r="AB426" i="20" s="1"/>
  <c r="AO426" i="20" s="1"/>
  <c r="AA284" i="20"/>
  <c r="AC284" i="20" s="1"/>
  <c r="AP284" i="20" s="1"/>
  <c r="AA368" i="20"/>
  <c r="AC368" i="20" s="1"/>
  <c r="AP368" i="20" s="1"/>
  <c r="AA502" i="20"/>
  <c r="AC502" i="20" s="1"/>
  <c r="AP502" i="20" s="1"/>
  <c r="AA268" i="20"/>
  <c r="AC268" i="20" s="1"/>
  <c r="AP268" i="20" s="1"/>
  <c r="AA439" i="20"/>
  <c r="AC439" i="20" s="1"/>
  <c r="AP439" i="20" s="1"/>
  <c r="Z229" i="20"/>
  <c r="AB229" i="20" s="1"/>
  <c r="AO229" i="20" s="1"/>
  <c r="AA152" i="20"/>
  <c r="AC152" i="20" s="1"/>
  <c r="AP152" i="20" s="1"/>
  <c r="AP14" i="51"/>
  <c r="V19" i="67"/>
  <c r="O19" i="2" s="1"/>
  <c r="AA531" i="20"/>
  <c r="AC531" i="20" s="1"/>
  <c r="AP531" i="20" s="1"/>
  <c r="AA387" i="20"/>
  <c r="AC387" i="20" s="1"/>
  <c r="AP387" i="20" s="1"/>
  <c r="AA212" i="20"/>
  <c r="AC212" i="20" s="1"/>
  <c r="AP212" i="20" s="1"/>
  <c r="Z169" i="20"/>
  <c r="AB169" i="20" s="1"/>
  <c r="AO169" i="20" s="1"/>
  <c r="Z156" i="20"/>
  <c r="AB156" i="20" s="1"/>
  <c r="AO156" i="20" s="1"/>
  <c r="AP32" i="20"/>
  <c r="AA139" i="20"/>
  <c r="AC139" i="20" s="1"/>
  <c r="AP139" i="20" s="1"/>
  <c r="AA236" i="20"/>
  <c r="AC236" i="20" s="1"/>
  <c r="AP236" i="20" s="1"/>
  <c r="AA163" i="20"/>
  <c r="AC163" i="20" s="1"/>
  <c r="AP163" i="20" s="1"/>
  <c r="AA557" i="20"/>
  <c r="AC557" i="20" s="1"/>
  <c r="AP557" i="20" s="1"/>
  <c r="Z230" i="20"/>
  <c r="AB230" i="20" s="1"/>
  <c r="AO230" i="20" s="1"/>
  <c r="AA473" i="20"/>
  <c r="AC473" i="20" s="1"/>
  <c r="AP473" i="20" s="1"/>
  <c r="AA434" i="20"/>
  <c r="AC434" i="20" s="1"/>
  <c r="AP434" i="20" s="1"/>
  <c r="AP70" i="20"/>
  <c r="AP78" i="20"/>
  <c r="Z334" i="20"/>
  <c r="AB334" i="20" s="1"/>
  <c r="AO334" i="20" s="1"/>
  <c r="AA443" i="20"/>
  <c r="AC443" i="20" s="1"/>
  <c r="AP443" i="20" s="1"/>
  <c r="AA538" i="20"/>
  <c r="AC538" i="20" s="1"/>
  <c r="AP538" i="20" s="1"/>
  <c r="AA335" i="20"/>
  <c r="AC335" i="20" s="1"/>
  <c r="AP335" i="20" s="1"/>
  <c r="AA394" i="20"/>
  <c r="AC394" i="20" s="1"/>
  <c r="AP394" i="20" s="1"/>
  <c r="AA445" i="20"/>
  <c r="AC445" i="20" s="1"/>
  <c r="AP445" i="20" s="1"/>
  <c r="AA240" i="20"/>
  <c r="AC240" i="20" s="1"/>
  <c r="AP240" i="20" s="1"/>
  <c r="Z101" i="20"/>
  <c r="AB101" i="20" s="1"/>
  <c r="AO101" i="20" s="1"/>
  <c r="AA374" i="20"/>
  <c r="AC374" i="20" s="1"/>
  <c r="AP374" i="20" s="1"/>
  <c r="Z343" i="20"/>
  <c r="AB343" i="20" s="1"/>
  <c r="AO343" i="20" s="1"/>
  <c r="Z107" i="20"/>
  <c r="AB107" i="20" s="1"/>
  <c r="AO107" i="20" s="1"/>
  <c r="AA377" i="20"/>
  <c r="AC377" i="20" s="1"/>
  <c r="AP377" i="20" s="1"/>
  <c r="AA425" i="20"/>
  <c r="AC425" i="20" s="1"/>
  <c r="AP425" i="20" s="1"/>
  <c r="Z565" i="20"/>
  <c r="AB565" i="20" s="1"/>
  <c r="AO565" i="20" s="1"/>
  <c r="AA113" i="20"/>
  <c r="AC113" i="20" s="1"/>
  <c r="AP113" i="20" s="1"/>
  <c r="AA525" i="20"/>
  <c r="AC525" i="20" s="1"/>
  <c r="AP525" i="20" s="1"/>
  <c r="AA518" i="20"/>
  <c r="AC518" i="20" s="1"/>
  <c r="AP518" i="20" s="1"/>
  <c r="Z239" i="20"/>
  <c r="AB239" i="20" s="1"/>
  <c r="AO239" i="20" s="1"/>
  <c r="AA451" i="20"/>
  <c r="AC451" i="20" s="1"/>
  <c r="AP451" i="20" s="1"/>
  <c r="AA309" i="20"/>
  <c r="AC309" i="20" s="1"/>
  <c r="AP309" i="20" s="1"/>
  <c r="AA357" i="20"/>
  <c r="AC357" i="20" s="1"/>
  <c r="AP357" i="20" s="1"/>
  <c r="AA162" i="20"/>
  <c r="AC162" i="20" s="1"/>
  <c r="AP162" i="20" s="1"/>
  <c r="AA447" i="20"/>
  <c r="AC447" i="20" s="1"/>
  <c r="AP447" i="20" s="1"/>
  <c r="AA125" i="20"/>
  <c r="AC125" i="20" s="1"/>
  <c r="AP125" i="20" s="1"/>
  <c r="AA293" i="20"/>
  <c r="AC293" i="20" s="1"/>
  <c r="AP293" i="20" s="1"/>
  <c r="Z536" i="20"/>
  <c r="AB536" i="20" s="1"/>
  <c r="AO536" i="20" s="1"/>
  <c r="AA140" i="20"/>
  <c r="AC140" i="20" s="1"/>
  <c r="AP140" i="20" s="1"/>
  <c r="Z485" i="20"/>
  <c r="AB485" i="20" s="1"/>
  <c r="AO485" i="20" s="1"/>
  <c r="AA340" i="20"/>
  <c r="AC340" i="20" s="1"/>
  <c r="AP340" i="20" s="1"/>
  <c r="AA305" i="20"/>
  <c r="AC305" i="20" s="1"/>
  <c r="AP305" i="20" s="1"/>
  <c r="Z276" i="20"/>
  <c r="AB276" i="20" s="1"/>
  <c r="AO276" i="20" s="1"/>
  <c r="Z504" i="20"/>
  <c r="AB504" i="20" s="1"/>
  <c r="AO504" i="20" s="1"/>
  <c r="Z297" i="20"/>
  <c r="AB297" i="20" s="1"/>
  <c r="AO297" i="20" s="1"/>
  <c r="AA272" i="20"/>
  <c r="AC272" i="20" s="1"/>
  <c r="AP272" i="20" s="1"/>
  <c r="AA243" i="20"/>
  <c r="AC243" i="20" s="1"/>
  <c r="AP243" i="20" s="1"/>
  <c r="Z210" i="20"/>
  <c r="AB210" i="20" s="1"/>
  <c r="AO210" i="20" s="1"/>
  <c r="Z350" i="20"/>
  <c r="AB350" i="20" s="1"/>
  <c r="AO350" i="20" s="1"/>
  <c r="Z398" i="20"/>
  <c r="AB398" i="20" s="1"/>
  <c r="AO398" i="20" s="1"/>
  <c r="AA406" i="20"/>
  <c r="AC406" i="20" s="1"/>
  <c r="AP406" i="20" s="1"/>
  <c r="AA148" i="20"/>
  <c r="AC148" i="20" s="1"/>
  <c r="AP148" i="20" s="1"/>
  <c r="Z556" i="20"/>
  <c r="AB556" i="20" s="1"/>
  <c r="AO556" i="20" s="1"/>
  <c r="AA360" i="20"/>
  <c r="AC360" i="20" s="1"/>
  <c r="AP360" i="20" s="1"/>
  <c r="AA267" i="20"/>
  <c r="AC267" i="20" s="1"/>
  <c r="AP267" i="20" s="1"/>
  <c r="Z356" i="20"/>
  <c r="AB356" i="20" s="1"/>
  <c r="AO356" i="20" s="1"/>
  <c r="AA188" i="20"/>
  <c r="AC188" i="20" s="1"/>
  <c r="AP188" i="20" s="1"/>
  <c r="AP8" i="20"/>
  <c r="AP17" i="20"/>
  <c r="AP35" i="20"/>
  <c r="V18" i="67"/>
  <c r="O18" i="2" s="1"/>
  <c r="AP6" i="70"/>
  <c r="Z156" i="31"/>
  <c r="AB156" i="31" s="1"/>
  <c r="AO156" i="31" s="1"/>
  <c r="AA59" i="31"/>
  <c r="AC59" i="31" s="1"/>
  <c r="AP59" i="31" s="1"/>
  <c r="AA115" i="31"/>
  <c r="AC115" i="31" s="1"/>
  <c r="AP115" i="31" s="1"/>
  <c r="AA155" i="31"/>
  <c r="AC155" i="31" s="1"/>
  <c r="AP155" i="31" s="1"/>
  <c r="AA143" i="31"/>
  <c r="AC143" i="31" s="1"/>
  <c r="AP143" i="31" s="1"/>
  <c r="AA82" i="31"/>
  <c r="AC82" i="31" s="1"/>
  <c r="AP82" i="31" s="1"/>
  <c r="Z139" i="31"/>
  <c r="AB139" i="31" s="1"/>
  <c r="AO139" i="31" s="1"/>
  <c r="AA147" i="31"/>
  <c r="AC147" i="31" s="1"/>
  <c r="AP147" i="31" s="1"/>
  <c r="AA99" i="31"/>
  <c r="AC99" i="31" s="1"/>
  <c r="AP99" i="31" s="1"/>
  <c r="Z98" i="31"/>
  <c r="AB98" i="31" s="1"/>
  <c r="AO98" i="31" s="1"/>
  <c r="AA114" i="31"/>
  <c r="AC114" i="31" s="1"/>
  <c r="AP114" i="31" s="1"/>
  <c r="Z116" i="31"/>
  <c r="AB116" i="31" s="1"/>
  <c r="AO116" i="31" s="1"/>
  <c r="AA131" i="31"/>
  <c r="AC131" i="31" s="1"/>
  <c r="AP131" i="31" s="1"/>
  <c r="AA152" i="31"/>
  <c r="AC152" i="31" s="1"/>
  <c r="AP152" i="31" s="1"/>
  <c r="AA109" i="31"/>
  <c r="AC109" i="31" s="1"/>
  <c r="AP109" i="31" s="1"/>
  <c r="AA87" i="31"/>
  <c r="AC87" i="31" s="1"/>
  <c r="AP87" i="31" s="1"/>
  <c r="Z138" i="31"/>
  <c r="AB138" i="31" s="1"/>
  <c r="AO138" i="31" s="1"/>
  <c r="AA69" i="31"/>
  <c r="AC69" i="31" s="1"/>
  <c r="AP69" i="31" s="1"/>
  <c r="Z73" i="31"/>
  <c r="AB73" i="31" s="1"/>
  <c r="AO73" i="31" s="1"/>
  <c r="AA92" i="31"/>
  <c r="AC92" i="31" s="1"/>
  <c r="AP92" i="31" s="1"/>
  <c r="AA55" i="31"/>
  <c r="AC55" i="31" s="1"/>
  <c r="AP55" i="31" s="1"/>
  <c r="AA135" i="31"/>
  <c r="AC135" i="31" s="1"/>
  <c r="AP135" i="31" s="1"/>
  <c r="AA149" i="31"/>
  <c r="AC149" i="31" s="1"/>
  <c r="AP149" i="31" s="1"/>
  <c r="Z145" i="31"/>
  <c r="AB145" i="31" s="1"/>
  <c r="AO145" i="31" s="1"/>
  <c r="AA57" i="31"/>
  <c r="AC57" i="31" s="1"/>
  <c r="AP57" i="31" s="1"/>
  <c r="Z151" i="31"/>
  <c r="AB151" i="31" s="1"/>
  <c r="AO151" i="31" s="1"/>
  <c r="AA80" i="31"/>
  <c r="AC80" i="31" s="1"/>
  <c r="AP80" i="31" s="1"/>
  <c r="AA153" i="31"/>
  <c r="AC153" i="31" s="1"/>
  <c r="AP153" i="31" s="1"/>
  <c r="AA129" i="31"/>
  <c r="AC129" i="31" s="1"/>
  <c r="AP129" i="31" s="1"/>
  <c r="AA83" i="31"/>
  <c r="AC83" i="31" s="1"/>
  <c r="AP83" i="31" s="1"/>
  <c r="AA91" i="31"/>
  <c r="AC91" i="31" s="1"/>
  <c r="AP91" i="31" s="1"/>
  <c r="Z126" i="31"/>
  <c r="AB126" i="31" s="1"/>
  <c r="AO126" i="31" s="1"/>
  <c r="AA137" i="31"/>
  <c r="AC137" i="31" s="1"/>
  <c r="AP137" i="31" s="1"/>
  <c r="Z64" i="31"/>
  <c r="AB64" i="31" s="1"/>
  <c r="AO64" i="31" s="1"/>
  <c r="AA157" i="31"/>
  <c r="AC157" i="31" s="1"/>
  <c r="AP157" i="31" s="1"/>
  <c r="Z86" i="31"/>
  <c r="AB86" i="31" s="1"/>
  <c r="AO86" i="31" s="1"/>
  <c r="AA93" i="31"/>
  <c r="AC93" i="31" s="1"/>
  <c r="AP93" i="31" s="1"/>
  <c r="Z141" i="31"/>
  <c r="AB141" i="31" s="1"/>
  <c r="AO141" i="31" s="1"/>
  <c r="Z144" i="31"/>
  <c r="AB144" i="31" s="1"/>
  <c r="AO144" i="31" s="1"/>
  <c r="AA134" i="31"/>
  <c r="AC134" i="31" s="1"/>
  <c r="AP134" i="31" s="1"/>
  <c r="Z102" i="31"/>
  <c r="AB102" i="31" s="1"/>
  <c r="AO102" i="31" s="1"/>
  <c r="AA67" i="31"/>
  <c r="AC67" i="31" s="1"/>
  <c r="AP67" i="31" s="1"/>
  <c r="Z94" i="31"/>
  <c r="AB94" i="31" s="1"/>
  <c r="AO94" i="31" s="1"/>
  <c r="Z60" i="31"/>
  <c r="AB60" i="31" s="1"/>
  <c r="AO60" i="31" s="1"/>
  <c r="Z89" i="31"/>
  <c r="AB89" i="31" s="1"/>
  <c r="AO89" i="31" s="1"/>
  <c r="AA105" i="31"/>
  <c r="AC105" i="31" s="1"/>
  <c r="AP105" i="31" s="1"/>
  <c r="AA63" i="31"/>
  <c r="AC63" i="31" s="1"/>
  <c r="AP63" i="31" s="1"/>
  <c r="AA70" i="31"/>
  <c r="AC70" i="31" s="1"/>
  <c r="AP70" i="31" s="1"/>
  <c r="AA148" i="31"/>
  <c r="AC148" i="31" s="1"/>
  <c r="AP148" i="31" s="1"/>
  <c r="AA110" i="31"/>
  <c r="AC110" i="31" s="1"/>
  <c r="AP110" i="31" s="1"/>
  <c r="Z79" i="31"/>
  <c r="AB79" i="31" s="1"/>
  <c r="AO79" i="31" s="1"/>
  <c r="Z61" i="31"/>
  <c r="AB61" i="31" s="1"/>
  <c r="AO61" i="31" s="1"/>
  <c r="AA100" i="31"/>
  <c r="AC100" i="31" s="1"/>
  <c r="AP100" i="31" s="1"/>
  <c r="AA71" i="31"/>
  <c r="AC71" i="31" s="1"/>
  <c r="AP71" i="31" s="1"/>
  <c r="Z125" i="31"/>
  <c r="AB125" i="31" s="1"/>
  <c r="AO125" i="31" s="1"/>
  <c r="Z158" i="31"/>
  <c r="AB158" i="31" s="1"/>
  <c r="AO158" i="31" s="1"/>
  <c r="AA85" i="31"/>
  <c r="AC85" i="31" s="1"/>
  <c r="AP85" i="31" s="1"/>
  <c r="AA104" i="31"/>
  <c r="AC104" i="31" s="1"/>
  <c r="AP104" i="31" s="1"/>
  <c r="AA84" i="31"/>
  <c r="AC84" i="31" s="1"/>
  <c r="AP84" i="31" s="1"/>
  <c r="Z117" i="31"/>
  <c r="AB117" i="31" s="1"/>
  <c r="AO117" i="31" s="1"/>
  <c r="AA62" i="31"/>
  <c r="AC62" i="31" s="1"/>
  <c r="AP62" i="31" s="1"/>
  <c r="AA127" i="31"/>
  <c r="AC127" i="31" s="1"/>
  <c r="AP127" i="31" s="1"/>
  <c r="AA150" i="31"/>
  <c r="AC150" i="31" s="1"/>
  <c r="AP150" i="31" s="1"/>
  <c r="AA97" i="31"/>
  <c r="AC97" i="31" s="1"/>
  <c r="AP97" i="31" s="1"/>
  <c r="Z81" i="31"/>
  <c r="AB81" i="31" s="1"/>
  <c r="AO81" i="31" s="1"/>
  <c r="AA95" i="31"/>
  <c r="AC95" i="31" s="1"/>
  <c r="AP95" i="31" s="1"/>
  <c r="AA118" i="31"/>
  <c r="AC118" i="31" s="1"/>
  <c r="AP118" i="31" s="1"/>
  <c r="AA108" i="31"/>
  <c r="AC108" i="31" s="1"/>
  <c r="AP108" i="31" s="1"/>
  <c r="AA54" i="31"/>
  <c r="AC54" i="31" s="1"/>
  <c r="AP54" i="31" s="1"/>
  <c r="AA122" i="31"/>
  <c r="AC122" i="31" s="1"/>
  <c r="AP122" i="31" s="1"/>
  <c r="Z113" i="31"/>
  <c r="AB113" i="31" s="1"/>
  <c r="AO113" i="31" s="1"/>
  <c r="Z75" i="31"/>
  <c r="AB75" i="31" s="1"/>
  <c r="AO75" i="31" s="1"/>
  <c r="Z119" i="31"/>
  <c r="AB119" i="31" s="1"/>
  <c r="AO119" i="31" s="1"/>
  <c r="AA132" i="31"/>
  <c r="AC132" i="31" s="1"/>
  <c r="AP132" i="31" s="1"/>
  <c r="AA111" i="31"/>
  <c r="AC111" i="31" s="1"/>
  <c r="AP111" i="31" s="1"/>
  <c r="AA136" i="31"/>
  <c r="AC136" i="31" s="1"/>
  <c r="AP136" i="31" s="1"/>
  <c r="AA123" i="31"/>
  <c r="AC123" i="31" s="1"/>
  <c r="AP123" i="31" s="1"/>
  <c r="Z90" i="31"/>
  <c r="AB90" i="31" s="1"/>
  <c r="AO90" i="31" s="1"/>
  <c r="Z78" i="31"/>
  <c r="AB78" i="31" s="1"/>
  <c r="AO78" i="31" s="1"/>
  <c r="Z88" i="31"/>
  <c r="AB88" i="31" s="1"/>
  <c r="AO88" i="31" s="1"/>
  <c r="Z103" i="31"/>
  <c r="AB103" i="31" s="1"/>
  <c r="AO103" i="31" s="1"/>
  <c r="AA124" i="31"/>
  <c r="AC124" i="31" s="1"/>
  <c r="AP124" i="31" s="1"/>
  <c r="AA77" i="31"/>
  <c r="AC77" i="31" s="1"/>
  <c r="AP77" i="31" s="1"/>
  <c r="Z120" i="31"/>
  <c r="AB120" i="31" s="1"/>
  <c r="AO120" i="31" s="1"/>
  <c r="AA58" i="31"/>
  <c r="AC58" i="31" s="1"/>
  <c r="AP58" i="31" s="1"/>
  <c r="AA56" i="31"/>
  <c r="AC56" i="31" s="1"/>
  <c r="AP56" i="31" s="1"/>
  <c r="Z121" i="15"/>
  <c r="AB121" i="15" s="1"/>
  <c r="AO121" i="15" s="1"/>
  <c r="Z155" i="15"/>
  <c r="AB155" i="15" s="1"/>
  <c r="AO155" i="15" s="1"/>
  <c r="Z499" i="15"/>
  <c r="AB499" i="15" s="1"/>
  <c r="AO499" i="15" s="1"/>
  <c r="AA339" i="15"/>
  <c r="AC339" i="15" s="1"/>
  <c r="AP339" i="15" s="1"/>
  <c r="AA386" i="15"/>
  <c r="AC386" i="15" s="1"/>
  <c r="AP386" i="15" s="1"/>
  <c r="Z321" i="15"/>
  <c r="AB321" i="15" s="1"/>
  <c r="AO321" i="15" s="1"/>
  <c r="Z11" i="27"/>
  <c r="AB11" i="27" s="1"/>
  <c r="AO11" i="27" s="1"/>
  <c r="AA335" i="15"/>
  <c r="AC335" i="15" s="1"/>
  <c r="AP335" i="15" s="1"/>
  <c r="AA432" i="15"/>
  <c r="AC432" i="15" s="1"/>
  <c r="AP432" i="15" s="1"/>
  <c r="Z173" i="15"/>
  <c r="AB173" i="15" s="1"/>
  <c r="AO173" i="15" s="1"/>
  <c r="AA273" i="15"/>
  <c r="AC273" i="15" s="1"/>
  <c r="AP273" i="15" s="1"/>
  <c r="AA16" i="72"/>
  <c r="AC16" i="72" s="1"/>
  <c r="AP16" i="72" s="1"/>
  <c r="AA245" i="15"/>
  <c r="AC245" i="15" s="1"/>
  <c r="AP245" i="15" s="1"/>
  <c r="Z416" i="15"/>
  <c r="AB416" i="15" s="1"/>
  <c r="AO416" i="15" s="1"/>
  <c r="Z33" i="13"/>
  <c r="AB33" i="13" s="1"/>
  <c r="AO33" i="13" s="1"/>
  <c r="Z326" i="15"/>
  <c r="AB326" i="15" s="1"/>
  <c r="AO326" i="15" s="1"/>
  <c r="AA24" i="55"/>
  <c r="AC24" i="55" s="1"/>
  <c r="AP24" i="55" s="1"/>
  <c r="AA18" i="63"/>
  <c r="AC18" i="63" s="1"/>
  <c r="AP18" i="63" s="1"/>
  <c r="Z16" i="23"/>
  <c r="AB16" i="23" s="1"/>
  <c r="AO16" i="23" s="1"/>
  <c r="AA6" i="63"/>
  <c r="AC6" i="63" s="1"/>
  <c r="AP6" i="63" s="1"/>
  <c r="Z17" i="72"/>
  <c r="AB17" i="72" s="1"/>
  <c r="AO17" i="72" s="1"/>
  <c r="Z14" i="63"/>
  <c r="AB14" i="63" s="1"/>
  <c r="AO14" i="63" s="1"/>
  <c r="AA417" i="15"/>
  <c r="AC417" i="15" s="1"/>
  <c r="AP417" i="15" s="1"/>
  <c r="AA17" i="63"/>
  <c r="AC17" i="63" s="1"/>
  <c r="AP17" i="63" s="1"/>
  <c r="AA490" i="15"/>
  <c r="AC490" i="15" s="1"/>
  <c r="AP490" i="15" s="1"/>
  <c r="Z303" i="15"/>
  <c r="AB303" i="15" s="1"/>
  <c r="AO303" i="15" s="1"/>
  <c r="Z9" i="63"/>
  <c r="AB9" i="63" s="1"/>
  <c r="AO9" i="63" s="1"/>
  <c r="AA209" i="15"/>
  <c r="AC209" i="15" s="1"/>
  <c r="AP209" i="15" s="1"/>
  <c r="AA479" i="15"/>
  <c r="AC479" i="15" s="1"/>
  <c r="AP479" i="15" s="1"/>
  <c r="Z97" i="15"/>
  <c r="AB97" i="15" s="1"/>
  <c r="AO97" i="15" s="1"/>
  <c r="AA34" i="13"/>
  <c r="AC34" i="13" s="1"/>
  <c r="AP34" i="13" s="1"/>
  <c r="Z140" i="15"/>
  <c r="AB140" i="15" s="1"/>
  <c r="AO140" i="15" s="1"/>
  <c r="Z126" i="15"/>
  <c r="AB126" i="15" s="1"/>
  <c r="AO126" i="15" s="1"/>
  <c r="Z12" i="25"/>
  <c r="AB12" i="25" s="1"/>
  <c r="AO12" i="25" s="1"/>
  <c r="AA358" i="15"/>
  <c r="AC358" i="15" s="1"/>
  <c r="AP358" i="15" s="1"/>
  <c r="Z341" i="15"/>
  <c r="AB341" i="15" s="1"/>
  <c r="AO341" i="15" s="1"/>
  <c r="Z225" i="15"/>
  <c r="AB225" i="15" s="1"/>
  <c r="AO225" i="15" s="1"/>
  <c r="AA107" i="15"/>
  <c r="AC107" i="15" s="1"/>
  <c r="AP107" i="15" s="1"/>
  <c r="AA9" i="23"/>
  <c r="AC9" i="23" s="1"/>
  <c r="AP9" i="23" s="1"/>
  <c r="Z7" i="23"/>
  <c r="AB7" i="23" s="1"/>
  <c r="AO7" i="23" s="1"/>
  <c r="AA63" i="15"/>
  <c r="AC63" i="15" s="1"/>
  <c r="AP63" i="15" s="1"/>
  <c r="Z54" i="15"/>
  <c r="AB54" i="15" s="1"/>
  <c r="AO54" i="15" s="1"/>
  <c r="AA23" i="23"/>
  <c r="AC23" i="23" s="1"/>
  <c r="AP23" i="23" s="1"/>
  <c r="AA395" i="15"/>
  <c r="AC395" i="15" s="1"/>
  <c r="AP395" i="15" s="1"/>
  <c r="Z264" i="15"/>
  <c r="AB264" i="15" s="1"/>
  <c r="AO264" i="15" s="1"/>
  <c r="Z352" i="15"/>
  <c r="AB352" i="15" s="1"/>
  <c r="AO352" i="15" s="1"/>
  <c r="AA460" i="15"/>
  <c r="AC460" i="15" s="1"/>
  <c r="AP460" i="15" s="1"/>
  <c r="Z115" i="15"/>
  <c r="AB115" i="15" s="1"/>
  <c r="AO115" i="15" s="1"/>
  <c r="Z83" i="15"/>
  <c r="AB83" i="15" s="1"/>
  <c r="AO83" i="15" s="1"/>
  <c r="Z376" i="15"/>
  <c r="AB376" i="15" s="1"/>
  <c r="AO376" i="15" s="1"/>
  <c r="Z368" i="15"/>
  <c r="AB368" i="15" s="1"/>
  <c r="AO368" i="15" s="1"/>
  <c r="Z240" i="15"/>
  <c r="AB240" i="15" s="1"/>
  <c r="AO240" i="15" s="1"/>
  <c r="AA10" i="23"/>
  <c r="AC10" i="23" s="1"/>
  <c r="AP10" i="23" s="1"/>
  <c r="AA41" i="60"/>
  <c r="AC41" i="60" s="1"/>
  <c r="AP41" i="60" s="1"/>
  <c r="AP6" i="60"/>
  <c r="AP12" i="59"/>
  <c r="U32" i="67"/>
  <c r="N32" i="2" s="1"/>
  <c r="AP8" i="57"/>
  <c r="AA7" i="55"/>
  <c r="AC7" i="55" s="1"/>
  <c r="AP7" i="55" s="1"/>
  <c r="AP10" i="51"/>
  <c r="AP24" i="46"/>
  <c r="AP6" i="39"/>
  <c r="AP16" i="32"/>
  <c r="AP15" i="32"/>
  <c r="AP133" i="32"/>
  <c r="AP37" i="32"/>
  <c r="AP159" i="32"/>
  <c r="AP20" i="30"/>
  <c r="AP7" i="30"/>
  <c r="AP6" i="29"/>
  <c r="AA22" i="26"/>
  <c r="AC22" i="26" s="1"/>
  <c r="AP22" i="26" s="1"/>
  <c r="Z18" i="23"/>
  <c r="AB18" i="23" s="1"/>
  <c r="AO18" i="23" s="1"/>
  <c r="AA15" i="23"/>
  <c r="AC15" i="23" s="1"/>
  <c r="AP15" i="23" s="1"/>
  <c r="Z8" i="23"/>
  <c r="AB8" i="23" s="1"/>
  <c r="AO8" i="23" s="1"/>
  <c r="Z27" i="23"/>
  <c r="AB27" i="23" s="1"/>
  <c r="AO27" i="23" s="1"/>
  <c r="Z14" i="23"/>
  <c r="AB14" i="23" s="1"/>
  <c r="AO14" i="23" s="1"/>
  <c r="AA11" i="23"/>
  <c r="AC11" i="23" s="1"/>
  <c r="AP11" i="23" s="1"/>
  <c r="AA18" i="72"/>
  <c r="AC18" i="72" s="1"/>
  <c r="AP18" i="72" s="1"/>
  <c r="AA11" i="72"/>
  <c r="AC11" i="72" s="1"/>
  <c r="AP11" i="72" s="1"/>
  <c r="Z6" i="15"/>
  <c r="AB6" i="15" s="1"/>
  <c r="AO6" i="15" s="1"/>
  <c r="AA503" i="15"/>
  <c r="AC503" i="15" s="1"/>
  <c r="AP503" i="15" s="1"/>
  <c r="Z158" i="15"/>
  <c r="AB158" i="15" s="1"/>
  <c r="AO158" i="15" s="1"/>
  <c r="Z120" i="15"/>
  <c r="AB120" i="15" s="1"/>
  <c r="AO120" i="15" s="1"/>
  <c r="AA275" i="15"/>
  <c r="AC275" i="15" s="1"/>
  <c r="AP275" i="15" s="1"/>
  <c r="Z496" i="15"/>
  <c r="AB496" i="15" s="1"/>
  <c r="AO496" i="15" s="1"/>
  <c r="AA141" i="15"/>
  <c r="AC141" i="15" s="1"/>
  <c r="AP141" i="15" s="1"/>
  <c r="Z136" i="15"/>
  <c r="AB136" i="15" s="1"/>
  <c r="AO136" i="15" s="1"/>
  <c r="Z314" i="15"/>
  <c r="AB314" i="15" s="1"/>
  <c r="AO314" i="15" s="1"/>
  <c r="AA235" i="15"/>
  <c r="AC235" i="15" s="1"/>
  <c r="AP235" i="15" s="1"/>
  <c r="AP53" i="15"/>
  <c r="AA122" i="15"/>
  <c r="AC122" i="15" s="1"/>
  <c r="AP122" i="15" s="1"/>
  <c r="AA298" i="15"/>
  <c r="AC298" i="15" s="1"/>
  <c r="AP298" i="15" s="1"/>
  <c r="AP88" i="15"/>
  <c r="AA186" i="15"/>
  <c r="AC186" i="15" s="1"/>
  <c r="AP186" i="15" s="1"/>
  <c r="AA318" i="15"/>
  <c r="AC318" i="15" s="1"/>
  <c r="AP318" i="15" s="1"/>
  <c r="AA299" i="15"/>
  <c r="AC299" i="15" s="1"/>
  <c r="AP299" i="15" s="1"/>
  <c r="Z238" i="15"/>
  <c r="AB238" i="15" s="1"/>
  <c r="AO238" i="15" s="1"/>
  <c r="Z261" i="15"/>
  <c r="AB261" i="15" s="1"/>
  <c r="AO261" i="15" s="1"/>
  <c r="Z206" i="15"/>
  <c r="AB206" i="15" s="1"/>
  <c r="AO206" i="15" s="1"/>
  <c r="AA229" i="15"/>
  <c r="AC229" i="15" s="1"/>
  <c r="AP229" i="15" s="1"/>
  <c r="AP80" i="15"/>
  <c r="AA487" i="15"/>
  <c r="AC487" i="15" s="1"/>
  <c r="AP487" i="15" s="1"/>
  <c r="Z66" i="15"/>
  <c r="AB66" i="15" s="1"/>
  <c r="AO66" i="15" s="1"/>
  <c r="AP47" i="15"/>
  <c r="AP18" i="15"/>
  <c r="Z457" i="15"/>
  <c r="AB457" i="15" s="1"/>
  <c r="AO457" i="15" s="1"/>
  <c r="AP85" i="15"/>
  <c r="AP35" i="15"/>
  <c r="Z135" i="15"/>
  <c r="AB135" i="15" s="1"/>
  <c r="AO135" i="15" s="1"/>
  <c r="AA458" i="15"/>
  <c r="AC458" i="15" s="1"/>
  <c r="AP458" i="15" s="1"/>
  <c r="AA81" i="15"/>
  <c r="AC81" i="15" s="1"/>
  <c r="AP81" i="15" s="1"/>
  <c r="Z17" i="15"/>
  <c r="AB17" i="15" s="1"/>
  <c r="AO17" i="15" s="1"/>
  <c r="AA359" i="15"/>
  <c r="AC359" i="15" s="1"/>
  <c r="AP359" i="15" s="1"/>
  <c r="AA349" i="15"/>
  <c r="AC349" i="15" s="1"/>
  <c r="AP349" i="15" s="1"/>
  <c r="Z64" i="15"/>
  <c r="AB64" i="15" s="1"/>
  <c r="AO64" i="15" s="1"/>
  <c r="AA24" i="3"/>
  <c r="AC24" i="3" s="1"/>
  <c r="AP24" i="3" s="1"/>
  <c r="AA23" i="3"/>
  <c r="AC23" i="3" s="1"/>
  <c r="AP23" i="3" s="1"/>
  <c r="Q61" i="67"/>
  <c r="Q67" i="67" s="1"/>
  <c r="AA6" i="13"/>
  <c r="AC6" i="13" s="1"/>
  <c r="AP6" i="13" s="1"/>
  <c r="Z297" i="15"/>
  <c r="AB297" i="15" s="1"/>
  <c r="AO297" i="15" s="1"/>
  <c r="Z38" i="15"/>
  <c r="AB38" i="15" s="1"/>
  <c r="AO38" i="15" s="1"/>
  <c r="Z130" i="15"/>
  <c r="AB130" i="15" s="1"/>
  <c r="AO130" i="15" s="1"/>
  <c r="AA20" i="75"/>
  <c r="AC20" i="75" s="1"/>
  <c r="AP20" i="75" s="1"/>
  <c r="O76" i="68"/>
  <c r="Z513" i="15"/>
  <c r="AB513" i="15" s="1"/>
  <c r="AO513" i="15" s="1"/>
  <c r="AA15" i="3"/>
  <c r="AC15" i="3" s="1"/>
  <c r="AP15" i="3" s="1"/>
  <c r="Z480" i="15"/>
  <c r="AB480" i="15" s="1"/>
  <c r="AO480" i="15" s="1"/>
  <c r="O40" i="67"/>
  <c r="O41" i="67" s="1"/>
  <c r="AA20" i="72"/>
  <c r="AC20" i="72" s="1"/>
  <c r="AP20" i="72" s="1"/>
  <c r="I41" i="67"/>
  <c r="AA177" i="15"/>
  <c r="AC177" i="15" s="1"/>
  <c r="AP177" i="15" s="1"/>
  <c r="AA17" i="23"/>
  <c r="AC17" i="23" s="1"/>
  <c r="AP17" i="23" s="1"/>
  <c r="AA7" i="34"/>
  <c r="AC7" i="34" s="1"/>
  <c r="AP7" i="34" s="1"/>
  <c r="AA207" i="15"/>
  <c r="AC207" i="15" s="1"/>
  <c r="AP207" i="15" s="1"/>
  <c r="AA19" i="15"/>
  <c r="AC19" i="15" s="1"/>
  <c r="AP19" i="15" s="1"/>
  <c r="Z22" i="23"/>
  <c r="AB22" i="23" s="1"/>
  <c r="AO22" i="23" s="1"/>
  <c r="AA406" i="15"/>
  <c r="AC406" i="15" s="1"/>
  <c r="AP406" i="15" s="1"/>
  <c r="Z389" i="15"/>
  <c r="AB389" i="15" s="1"/>
  <c r="AO389" i="15" s="1"/>
  <c r="Z50" i="15"/>
  <c r="AB50" i="15" s="1"/>
  <c r="AO50" i="15" s="1"/>
  <c r="AA403" i="15"/>
  <c r="AC403" i="15" s="1"/>
  <c r="AP403" i="15" s="1"/>
  <c r="AA39" i="15"/>
  <c r="AC39" i="15" s="1"/>
  <c r="AP39" i="15" s="1"/>
  <c r="AA91" i="15"/>
  <c r="AC91" i="15" s="1"/>
  <c r="AP91" i="15" s="1"/>
  <c r="AA77" i="15"/>
  <c r="AC77" i="15" s="1"/>
  <c r="AP77" i="15" s="1"/>
  <c r="AA259" i="15"/>
  <c r="AC259" i="15" s="1"/>
  <c r="AP259" i="15" s="1"/>
  <c r="Z365" i="15"/>
  <c r="AB365" i="15" s="1"/>
  <c r="AO365" i="15" s="1"/>
  <c r="AA13" i="23"/>
  <c r="AC13" i="23" s="1"/>
  <c r="AP13" i="23" s="1"/>
  <c r="AA12" i="12"/>
  <c r="AC12" i="12" s="1"/>
  <c r="AP12" i="12" s="1"/>
  <c r="N76" i="68"/>
  <c r="Z24" i="63"/>
  <c r="AB24" i="63" s="1"/>
  <c r="AO24" i="63" s="1"/>
  <c r="AA292" i="15"/>
  <c r="AC292" i="15" s="1"/>
  <c r="AP292" i="15" s="1"/>
  <c r="AA15" i="72"/>
  <c r="AC15" i="72" s="1"/>
  <c r="AP15" i="72" s="1"/>
  <c r="S7" i="68"/>
  <c r="Z19" i="23"/>
  <c r="AB19" i="23" s="1"/>
  <c r="AO19" i="23" s="1"/>
  <c r="Z329" i="15"/>
  <c r="AB329" i="15" s="1"/>
  <c r="AO329" i="15" s="1"/>
  <c r="Z205" i="15"/>
  <c r="AB205" i="15" s="1"/>
  <c r="AO205" i="15" s="1"/>
  <c r="Z24" i="72"/>
  <c r="AB24" i="72" s="1"/>
  <c r="AO24" i="72" s="1"/>
  <c r="AA459" i="15"/>
  <c r="AC459" i="15" s="1"/>
  <c r="AP459" i="15" s="1"/>
  <c r="AA181" i="15"/>
  <c r="AC181" i="15" s="1"/>
  <c r="AP181" i="15" s="1"/>
  <c r="Z44" i="60"/>
  <c r="AB44" i="60" s="1"/>
  <c r="AO44" i="60" s="1"/>
  <c r="Z21" i="63"/>
  <c r="AB21" i="63" s="1"/>
  <c r="AO21" i="63" s="1"/>
  <c r="Z90" i="15"/>
  <c r="AB90" i="15" s="1"/>
  <c r="AO90" i="15" s="1"/>
  <c r="Z6" i="23"/>
  <c r="AB6" i="23" s="1"/>
  <c r="AO6" i="23" s="1"/>
  <c r="Z189" i="15"/>
  <c r="AB189" i="15" s="1"/>
  <c r="AO189" i="15" s="1"/>
  <c r="Z13" i="55"/>
  <c r="AB13" i="55" s="1"/>
  <c r="AO13" i="55" s="1"/>
  <c r="AA16" i="63"/>
  <c r="AC16" i="63" s="1"/>
  <c r="AP16" i="63" s="1"/>
  <c r="Z249" i="15"/>
  <c r="AB249" i="15" s="1"/>
  <c r="AO249" i="15" s="1"/>
  <c r="AA431" i="15"/>
  <c r="AC431" i="15" s="1"/>
  <c r="AP431" i="15" s="1"/>
  <c r="Z413" i="15"/>
  <c r="AB413" i="15" s="1"/>
  <c r="AO413" i="15" s="1"/>
  <c r="Z40" i="15"/>
  <c r="AB40" i="15" s="1"/>
  <c r="AO40" i="15" s="1"/>
  <c r="Z232" i="15"/>
  <c r="AB232" i="15" s="1"/>
  <c r="AO232" i="15" s="1"/>
  <c r="Z233" i="15"/>
  <c r="AB233" i="15" s="1"/>
  <c r="AO233" i="15" s="1"/>
  <c r="AA507" i="15"/>
  <c r="AC507" i="15" s="1"/>
  <c r="AP507" i="15" s="1"/>
  <c r="Z65" i="15"/>
  <c r="AB65" i="15" s="1"/>
  <c r="AO65" i="15" s="1"/>
  <c r="Z20" i="63"/>
  <c r="AB20" i="63" s="1"/>
  <c r="AO20" i="63" s="1"/>
  <c r="AA19" i="46"/>
  <c r="AC19" i="46" s="1"/>
  <c r="AP19" i="46" s="1"/>
  <c r="AA330" i="15"/>
  <c r="AC330" i="15" s="1"/>
  <c r="AP330" i="15" s="1"/>
  <c r="Z204" i="15"/>
  <c r="AB204" i="15" s="1"/>
  <c r="AO204" i="15" s="1"/>
  <c r="AA491" i="15"/>
  <c r="AC491" i="15" s="1"/>
  <c r="AP491" i="15" s="1"/>
  <c r="AA514" i="15"/>
  <c r="AC514" i="15" s="1"/>
  <c r="AP514" i="15" s="1"/>
  <c r="Z138" i="15"/>
  <c r="AB138" i="15" s="1"/>
  <c r="AO138" i="15" s="1"/>
  <c r="AA295" i="15"/>
  <c r="AC295" i="15" s="1"/>
  <c r="AP295" i="15" s="1"/>
  <c r="Z92" i="15"/>
  <c r="AB92" i="15" s="1"/>
  <c r="AO92" i="15" s="1"/>
  <c r="AA151" i="15"/>
  <c r="AC151" i="15" s="1"/>
  <c r="AP151" i="15" s="1"/>
  <c r="Z169" i="15"/>
  <c r="AB169" i="15" s="1"/>
  <c r="AO169" i="15" s="1"/>
  <c r="Z5" i="23"/>
  <c r="AB5" i="23" s="1"/>
  <c r="AO5" i="23" s="1"/>
  <c r="Z493" i="15"/>
  <c r="AB493" i="15" s="1"/>
  <c r="AO493" i="15" s="1"/>
  <c r="AA345" i="15"/>
  <c r="AC345" i="15" s="1"/>
  <c r="AP345" i="15" s="1"/>
  <c r="AA384" i="15"/>
  <c r="AC384" i="15" s="1"/>
  <c r="AP384" i="15" s="1"/>
  <c r="Z461" i="15"/>
  <c r="AB461" i="15" s="1"/>
  <c r="AO461" i="15" s="1"/>
  <c r="AA87" i="15"/>
  <c r="AC87" i="15" s="1"/>
  <c r="AP87" i="15" s="1"/>
  <c r="Z343" i="15"/>
  <c r="AB343" i="15" s="1"/>
  <c r="AO343" i="15" s="1"/>
  <c r="Z11" i="63"/>
  <c r="AB11" i="63" s="1"/>
  <c r="AO11" i="63" s="1"/>
  <c r="Z337" i="15"/>
  <c r="AB337" i="15" s="1"/>
  <c r="AO337" i="15" s="1"/>
  <c r="AA494" i="15"/>
  <c r="AC494" i="15" s="1"/>
  <c r="AP494" i="15" s="1"/>
  <c r="Z400" i="15"/>
  <c r="AB400" i="15" s="1"/>
  <c r="AO400" i="15" s="1"/>
  <c r="AA390" i="15"/>
  <c r="AC390" i="15" s="1"/>
  <c r="AP390" i="15" s="1"/>
  <c r="AA5" i="15"/>
  <c r="AC5" i="15" s="1"/>
  <c r="AP5" i="15" s="1"/>
  <c r="AA10" i="72"/>
  <c r="AC10" i="72" s="1"/>
  <c r="AP10" i="72" s="1"/>
  <c r="AA423" i="15"/>
  <c r="AC423" i="15" s="1"/>
  <c r="AP423" i="15" s="1"/>
  <c r="AA51" i="15"/>
  <c r="AC51" i="15" s="1"/>
  <c r="AP51" i="15" s="1"/>
  <c r="AA13" i="15"/>
  <c r="AC13" i="15" s="1"/>
  <c r="AP13" i="15" s="1"/>
  <c r="Z412" i="15"/>
  <c r="AB412" i="15" s="1"/>
  <c r="AO412" i="15" s="1"/>
  <c r="Z397" i="15"/>
  <c r="AB397" i="15" s="1"/>
  <c r="AO397" i="15" s="1"/>
  <c r="Z142" i="15"/>
  <c r="AB142" i="15" s="1"/>
  <c r="AO142" i="15" s="1"/>
  <c r="Z79" i="15"/>
  <c r="AB79" i="15" s="1"/>
  <c r="AO79" i="15" s="1"/>
  <c r="AA129" i="15"/>
  <c r="AC129" i="15" s="1"/>
  <c r="AP129" i="15" s="1"/>
  <c r="AA478" i="15"/>
  <c r="AC478" i="15" s="1"/>
  <c r="AP478" i="15" s="1"/>
  <c r="Z312" i="15"/>
  <c r="AB312" i="15" s="1"/>
  <c r="AO312" i="15" s="1"/>
  <c r="Z28" i="15"/>
  <c r="AB28" i="15" s="1"/>
  <c r="AO28" i="15" s="1"/>
  <c r="Z20" i="23"/>
  <c r="AB20" i="23" s="1"/>
  <c r="AO20" i="23" s="1"/>
  <c r="Z26" i="23"/>
  <c r="AB26" i="23" s="1"/>
  <c r="AO26" i="23" s="1"/>
  <c r="Z74" i="15"/>
  <c r="AB74" i="15" s="1"/>
  <c r="AO74" i="15" s="1"/>
  <c r="Z19" i="63"/>
  <c r="AB19" i="63" s="1"/>
  <c r="AO19" i="63" s="1"/>
  <c r="AA28" i="60"/>
  <c r="AC28" i="60" s="1"/>
  <c r="AP28" i="60" s="1"/>
  <c r="Z404" i="15"/>
  <c r="AB404" i="15" s="1"/>
  <c r="AO404" i="15" s="1"/>
  <c r="Z497" i="15"/>
  <c r="AB497" i="15" s="1"/>
  <c r="AO497" i="15" s="1"/>
  <c r="Z286" i="15"/>
  <c r="AB286" i="15" s="1"/>
  <c r="AO286" i="15" s="1"/>
  <c r="AA8" i="15"/>
  <c r="AC8" i="15" s="1"/>
  <c r="AP8" i="15" s="1"/>
  <c r="Z208" i="15"/>
  <c r="AB208" i="15" s="1"/>
  <c r="AO208" i="15" s="1"/>
  <c r="AA139" i="15"/>
  <c r="AC139" i="15" s="1"/>
  <c r="AP139" i="15" s="1"/>
  <c r="Z300" i="15"/>
  <c r="AB300" i="15" s="1"/>
  <c r="AO300" i="15" s="1"/>
  <c r="Z309" i="15"/>
  <c r="AB309" i="15" s="1"/>
  <c r="AO309" i="15" s="1"/>
  <c r="AA483" i="15"/>
  <c r="AC483" i="15" s="1"/>
  <c r="AP483" i="15" s="1"/>
  <c r="Z170" i="15"/>
  <c r="AB170" i="15" s="1"/>
  <c r="AO170" i="15" s="1"/>
  <c r="AA152" i="15"/>
  <c r="AC152" i="15" s="1"/>
  <c r="AP152" i="15" s="1"/>
  <c r="S7" i="67"/>
  <c r="M9" i="2"/>
  <c r="T7" i="67"/>
  <c r="M8" i="2" s="1"/>
  <c r="S21" i="67"/>
  <c r="S22" i="67" s="1"/>
  <c r="Z248" i="15"/>
  <c r="AB248" i="15" s="1"/>
  <c r="AO248" i="15" s="1"/>
  <c r="AA27" i="15"/>
  <c r="AC27" i="15" s="1"/>
  <c r="AP27" i="15" s="1"/>
  <c r="Z172" i="15"/>
  <c r="AB172" i="15" s="1"/>
  <c r="AO172" i="15" s="1"/>
  <c r="AA128" i="15"/>
  <c r="AC128" i="15" s="1"/>
  <c r="AP128" i="15" s="1"/>
  <c r="Z30" i="15"/>
  <c r="AB30" i="15" s="1"/>
  <c r="AO30" i="15" s="1"/>
  <c r="AA101" i="15"/>
  <c r="AC101" i="15" s="1"/>
  <c r="AP101" i="15" s="1"/>
  <c r="Z436" i="15"/>
  <c r="AB436" i="15" s="1"/>
  <c r="AO436" i="15" s="1"/>
  <c r="Z372" i="15"/>
  <c r="AB372" i="15" s="1"/>
  <c r="AO372" i="15" s="1"/>
  <c r="Z214" i="15"/>
  <c r="AB214" i="15" s="1"/>
  <c r="AO214" i="15" s="1"/>
  <c r="Z162" i="15"/>
  <c r="AB162" i="15" s="1"/>
  <c r="AO162" i="15" s="1"/>
  <c r="Z476" i="15"/>
  <c r="AB476" i="15" s="1"/>
  <c r="AO476" i="15" s="1"/>
  <c r="Z57" i="15"/>
  <c r="AB57" i="15" s="1"/>
  <c r="AO57" i="15" s="1"/>
  <c r="AA23" i="15"/>
  <c r="AC23" i="15" s="1"/>
  <c r="AP23" i="15" s="1"/>
  <c r="Z405" i="15"/>
  <c r="AB405" i="15" s="1"/>
  <c r="AO405" i="15" s="1"/>
  <c r="Z18" i="15"/>
  <c r="AB18" i="15" s="1"/>
  <c r="AO18" i="15" s="1"/>
  <c r="Z59" i="15"/>
  <c r="AB59" i="15" s="1"/>
  <c r="AO59" i="15" s="1"/>
  <c r="AA68" i="15"/>
  <c r="AC68" i="15" s="1"/>
  <c r="AP68" i="15" s="1"/>
  <c r="Z47" i="15"/>
  <c r="AB47" i="15" s="1"/>
  <c r="AO47" i="15" s="1"/>
  <c r="Z274" i="15"/>
  <c r="AB274" i="15" s="1"/>
  <c r="AO274" i="15" s="1"/>
  <c r="AA472" i="15"/>
  <c r="AC472" i="15" s="1"/>
  <c r="AP472" i="15" s="1"/>
  <c r="AA9" i="15"/>
  <c r="AC9" i="15" s="1"/>
  <c r="AP9" i="15" s="1"/>
  <c r="AA407" i="15"/>
  <c r="AC407" i="15" s="1"/>
  <c r="AP407" i="15" s="1"/>
  <c r="AA20" i="55"/>
  <c r="AC20" i="55" s="1"/>
  <c r="AP20" i="55" s="1"/>
  <c r="AA266" i="15"/>
  <c r="AC266" i="15" s="1"/>
  <c r="AP266" i="15" s="1"/>
  <c r="Z42" i="15"/>
  <c r="AB42" i="15" s="1"/>
  <c r="AO42" i="15" s="1"/>
  <c r="Z388" i="15"/>
  <c r="AB388" i="15" s="1"/>
  <c r="AO388" i="15" s="1"/>
  <c r="AA411" i="15"/>
  <c r="AC411" i="15" s="1"/>
  <c r="AP411" i="15" s="1"/>
  <c r="Z36" i="15"/>
  <c r="AB36" i="15" s="1"/>
  <c r="AO36" i="15" s="1"/>
  <c r="AA150" i="15"/>
  <c r="AC150" i="15" s="1"/>
  <c r="AP150" i="15" s="1"/>
  <c r="AA334" i="15"/>
  <c r="AC334" i="15" s="1"/>
  <c r="AP334" i="15" s="1"/>
  <c r="Z364" i="15"/>
  <c r="AB364" i="15" s="1"/>
  <c r="AO364" i="15" s="1"/>
  <c r="Z409" i="15"/>
  <c r="AB409" i="15" s="1"/>
  <c r="AO409" i="15" s="1"/>
  <c r="AA311" i="15"/>
  <c r="AC311" i="15" s="1"/>
  <c r="AP311" i="15" s="1"/>
  <c r="Z230" i="15"/>
  <c r="AB230" i="15" s="1"/>
  <c r="AO230" i="15" s="1"/>
  <c r="Z100" i="15"/>
  <c r="AB100" i="15" s="1"/>
  <c r="AO100" i="15" s="1"/>
  <c r="Z433" i="15"/>
  <c r="AB433" i="15" s="1"/>
  <c r="AO433" i="15" s="1"/>
  <c r="AA475" i="15"/>
  <c r="AC475" i="15" s="1"/>
  <c r="AP475" i="15" s="1"/>
  <c r="Z8" i="72"/>
  <c r="AB8" i="72" s="1"/>
  <c r="AO8" i="72" s="1"/>
  <c r="Z236" i="15"/>
  <c r="AB236" i="15" s="1"/>
  <c r="AO236" i="15" s="1"/>
  <c r="R8" i="67"/>
  <c r="V8" i="67" s="1"/>
  <c r="O9" i="2" s="1"/>
  <c r="O7" i="67"/>
  <c r="R7" i="67" s="1"/>
  <c r="Z33" i="15"/>
  <c r="AB33" i="15" s="1"/>
  <c r="AO33" i="15" s="1"/>
  <c r="Z336" i="15"/>
  <c r="AB336" i="15" s="1"/>
  <c r="AO336" i="15" s="1"/>
  <c r="Z96" i="15"/>
  <c r="AB96" i="15" s="1"/>
  <c r="AO96" i="15" s="1"/>
  <c r="AA342" i="15"/>
  <c r="AC342" i="15" s="1"/>
  <c r="AP342" i="15" s="1"/>
  <c r="Z5" i="72"/>
  <c r="AB5" i="72" s="1"/>
  <c r="AO5" i="72" s="1"/>
  <c r="Z333" i="15"/>
  <c r="AB333" i="15" s="1"/>
  <c r="AO333" i="15" s="1"/>
  <c r="AA426" i="15"/>
  <c r="AC426" i="15" s="1"/>
  <c r="AP426" i="15" s="1"/>
  <c r="AA307" i="15"/>
  <c r="AC307" i="15" s="1"/>
  <c r="AP307" i="15" s="1"/>
  <c r="AA55" i="15"/>
  <c r="AC55" i="15" s="1"/>
  <c r="AP55" i="15" s="1"/>
  <c r="I7" i="67"/>
  <c r="AA287" i="15"/>
  <c r="AC287" i="15" s="1"/>
  <c r="AP287" i="15" s="1"/>
  <c r="AA7" i="72"/>
  <c r="AC7" i="72" s="1"/>
  <c r="AP7" i="72" s="1"/>
  <c r="Z369" i="15"/>
  <c r="AB369" i="15" s="1"/>
  <c r="AO369" i="15" s="1"/>
  <c r="Z197" i="15"/>
  <c r="AB197" i="15" s="1"/>
  <c r="AO197" i="15" s="1"/>
  <c r="AA179" i="15"/>
  <c r="AC179" i="15" s="1"/>
  <c r="AP179" i="15" s="1"/>
  <c r="Z492" i="15"/>
  <c r="AB492" i="15" s="1"/>
  <c r="AO492" i="15" s="1"/>
  <c r="Z6" i="46"/>
  <c r="AB6" i="46" s="1"/>
  <c r="AO6" i="46" s="1"/>
  <c r="AA109" i="15"/>
  <c r="AC109" i="15" s="1"/>
  <c r="AP109" i="15" s="1"/>
  <c r="Z180" i="15"/>
  <c r="AB180" i="15" s="1"/>
  <c r="AO180" i="15" s="1"/>
  <c r="Q8" i="67"/>
  <c r="U8" i="67" s="1"/>
  <c r="N9" i="2" s="1"/>
  <c r="N7" i="67"/>
  <c r="Q7" i="67" s="1"/>
  <c r="T7" i="68"/>
  <c r="E8" i="2" s="1"/>
  <c r="AA448" i="15"/>
  <c r="AC448" i="15" s="1"/>
  <c r="AP448" i="15" s="1"/>
  <c r="AA187" i="15"/>
  <c r="AC187" i="15" s="1"/>
  <c r="AP187" i="15" s="1"/>
  <c r="AA304" i="15"/>
  <c r="AC304" i="15" s="1"/>
  <c r="AP304" i="15" s="1"/>
  <c r="Z35" i="15"/>
  <c r="AB35" i="15" s="1"/>
  <c r="AO35" i="15" s="1"/>
  <c r="Z132" i="15"/>
  <c r="AB132" i="15" s="1"/>
  <c r="AO132" i="15" s="1"/>
  <c r="Z94" i="15"/>
  <c r="AB94" i="15" s="1"/>
  <c r="AO94" i="15" s="1"/>
  <c r="Z316" i="15"/>
  <c r="AB316" i="15" s="1"/>
  <c r="AO316" i="15" s="1"/>
  <c r="Z328" i="15"/>
  <c r="AB328" i="15" s="1"/>
  <c r="AO328" i="15" s="1"/>
  <c r="Z385" i="15"/>
  <c r="AB385" i="15" s="1"/>
  <c r="AO385" i="15" s="1"/>
  <c r="AA190" i="15"/>
  <c r="AC190" i="15" s="1"/>
  <c r="AP190" i="15" s="1"/>
  <c r="Z255" i="15"/>
  <c r="AB255" i="15" s="1"/>
  <c r="AO255" i="15" s="1"/>
  <c r="Z161" i="15"/>
  <c r="AB161" i="15" s="1"/>
  <c r="AO161" i="15" s="1"/>
  <c r="AA174" i="15"/>
  <c r="AC174" i="15" s="1"/>
  <c r="AP174" i="15" s="1"/>
  <c r="AA159" i="15"/>
  <c r="AC159" i="15" s="1"/>
  <c r="AP159" i="15" s="1"/>
  <c r="Z452" i="15"/>
  <c r="AB452" i="15" s="1"/>
  <c r="AO452" i="15" s="1"/>
  <c r="AA118" i="15"/>
  <c r="AC118" i="15" s="1"/>
  <c r="AP118" i="15" s="1"/>
  <c r="AA119" i="15"/>
  <c r="AC119" i="15" s="1"/>
  <c r="AP119" i="15" s="1"/>
  <c r="AA117" i="15"/>
  <c r="AC117" i="15" s="1"/>
  <c r="AP117" i="15" s="1"/>
  <c r="AA254" i="15"/>
  <c r="AC254" i="15" s="1"/>
  <c r="AP254" i="15" s="1"/>
  <c r="Z24" i="15"/>
  <c r="AB24" i="15" s="1"/>
  <c r="AO24" i="15" s="1"/>
  <c r="AA211" i="15"/>
  <c r="AC211" i="15" s="1"/>
  <c r="AP211" i="15" s="1"/>
  <c r="AA143" i="15"/>
  <c r="AC143" i="15" s="1"/>
  <c r="AP143" i="15" s="1"/>
  <c r="Z296" i="15"/>
  <c r="AB296" i="15" s="1"/>
  <c r="AO296" i="15" s="1"/>
  <c r="Z241" i="15"/>
  <c r="AB241" i="15" s="1"/>
  <c r="AO241" i="15" s="1"/>
  <c r="Z89" i="15"/>
  <c r="AB89" i="15" s="1"/>
  <c r="AO89" i="15" s="1"/>
  <c r="Z17" i="3"/>
  <c r="AB17" i="3" s="1"/>
  <c r="AO17" i="3" s="1"/>
  <c r="Z353" i="15"/>
  <c r="AB353" i="15" s="1"/>
  <c r="AO353" i="15" s="1"/>
  <c r="Z366" i="15"/>
  <c r="AB366" i="15" s="1"/>
  <c r="AO366" i="15" s="1"/>
  <c r="Z441" i="15"/>
  <c r="AB441" i="15" s="1"/>
  <c r="AO441" i="15" s="1"/>
  <c r="AA19" i="72"/>
  <c r="AC19" i="72" s="1"/>
  <c r="AP19" i="72" s="1"/>
  <c r="Z24" i="32"/>
  <c r="AB24" i="32" s="1"/>
  <c r="AO24" i="32" s="1"/>
  <c r="Z104" i="15"/>
  <c r="AB104" i="15" s="1"/>
  <c r="AO104" i="15" s="1"/>
  <c r="Z22" i="3"/>
  <c r="AB22" i="3" s="1"/>
  <c r="AO22" i="3" s="1"/>
  <c r="AA463" i="15"/>
  <c r="AC463" i="15" s="1"/>
  <c r="AP463" i="15" s="1"/>
  <c r="Z154" i="15"/>
  <c r="AB154" i="15" s="1"/>
  <c r="AO154" i="15" s="1"/>
  <c r="Z477" i="15"/>
  <c r="AB477" i="15" s="1"/>
  <c r="AO477" i="15" s="1"/>
  <c r="AA442" i="15"/>
  <c r="AC442" i="15" s="1"/>
  <c r="AP442" i="15" s="1"/>
  <c r="AA218" i="15"/>
  <c r="AC218" i="15" s="1"/>
  <c r="AP218" i="15" s="1"/>
  <c r="AA375" i="15"/>
  <c r="AC375" i="15" s="1"/>
  <c r="AP375" i="15" s="1"/>
  <c r="Z468" i="15"/>
  <c r="AB468" i="15" s="1"/>
  <c r="AO468" i="15" s="1"/>
  <c r="Z350" i="15"/>
  <c r="AB350" i="15" s="1"/>
  <c r="AO350" i="15" s="1"/>
  <c r="AA21" i="15"/>
  <c r="AC21" i="15" s="1"/>
  <c r="AP21" i="15" s="1"/>
  <c r="Z23" i="72"/>
  <c r="AB23" i="72" s="1"/>
  <c r="AO23" i="72" s="1"/>
  <c r="AA171" i="15"/>
  <c r="AC171" i="15" s="1"/>
  <c r="AP171" i="15" s="1"/>
  <c r="AA10" i="55"/>
  <c r="AC10" i="55" s="1"/>
  <c r="AP10" i="55" s="1"/>
  <c r="Z269" i="15"/>
  <c r="AB269" i="15" s="1"/>
  <c r="AO269" i="15" s="1"/>
  <c r="Z137" i="15"/>
  <c r="AB137" i="15" s="1"/>
  <c r="AO137" i="15" s="1"/>
  <c r="AA434" i="15"/>
  <c r="AC434" i="15" s="1"/>
  <c r="AP434" i="15" s="1"/>
  <c r="AA14" i="55"/>
  <c r="AC14" i="55" s="1"/>
  <c r="AP14" i="55" s="1"/>
  <c r="AA17" i="28"/>
  <c r="AC17" i="28" s="1"/>
  <c r="AP17" i="28" s="1"/>
  <c r="AA430" i="15"/>
  <c r="AC430" i="15" s="1"/>
  <c r="AP430" i="15" s="1"/>
  <c r="Z20" i="3"/>
  <c r="AB20" i="3" s="1"/>
  <c r="AO20" i="3" s="1"/>
  <c r="AA346" i="15"/>
  <c r="AC346" i="15" s="1"/>
  <c r="AP346" i="15" s="1"/>
  <c r="AA102" i="15"/>
  <c r="AC102" i="15" s="1"/>
  <c r="AP102" i="15" s="1"/>
  <c r="Z435" i="15"/>
  <c r="AB435" i="15" s="1"/>
  <c r="AO435" i="15" s="1"/>
  <c r="AA271" i="15"/>
  <c r="AC271" i="15" s="1"/>
  <c r="AP271" i="15" s="1"/>
  <c r="AA244" i="15"/>
  <c r="AC244" i="15" s="1"/>
  <c r="AP244" i="15" s="1"/>
  <c r="Z268" i="15"/>
  <c r="AB268" i="15" s="1"/>
  <c r="AO268" i="15" s="1"/>
  <c r="Z144" i="15"/>
  <c r="AB144" i="15" s="1"/>
  <c r="AO144" i="15" s="1"/>
  <c r="Z226" i="15"/>
  <c r="AB226" i="15" s="1"/>
  <c r="AO226" i="15" s="1"/>
  <c r="AA194" i="15"/>
  <c r="AC194" i="15" s="1"/>
  <c r="AP194" i="15" s="1"/>
  <c r="Z61" i="15"/>
  <c r="AB61" i="15" s="1"/>
  <c r="AO61" i="15" s="1"/>
  <c r="Z153" i="15"/>
  <c r="AB153" i="15" s="1"/>
  <c r="AO153" i="15" s="1"/>
  <c r="AA315" i="15"/>
  <c r="AC315" i="15" s="1"/>
  <c r="AP315" i="15" s="1"/>
  <c r="Z469" i="15"/>
  <c r="AB469" i="15" s="1"/>
  <c r="AO469" i="15" s="1"/>
  <c r="Z53" i="15"/>
  <c r="AB53" i="15" s="1"/>
  <c r="AO53" i="15" s="1"/>
  <c r="AA14" i="71"/>
  <c r="AC14" i="71" s="1"/>
  <c r="AP14" i="71" s="1"/>
  <c r="AA270" i="15"/>
  <c r="AC270" i="15" s="1"/>
  <c r="AP270" i="15" s="1"/>
  <c r="AA243" i="15"/>
  <c r="AC243" i="15" s="1"/>
  <c r="AP243" i="15" s="1"/>
  <c r="AA200" i="15"/>
  <c r="AC200" i="15" s="1"/>
  <c r="AP200" i="15" s="1"/>
  <c r="Z73" i="15"/>
  <c r="AB73" i="15" s="1"/>
  <c r="AO73" i="15" s="1"/>
  <c r="AA439" i="15"/>
  <c r="AC439" i="15" s="1"/>
  <c r="AP439" i="15" s="1"/>
  <c r="AA70" i="15"/>
  <c r="AC70" i="15" s="1"/>
  <c r="AP70" i="15" s="1"/>
  <c r="AA199" i="15"/>
  <c r="AC199" i="15" s="1"/>
  <c r="AP199" i="15" s="1"/>
  <c r="Z14" i="72"/>
  <c r="AB14" i="72" s="1"/>
  <c r="AO14" i="72" s="1"/>
  <c r="AA371" i="15"/>
  <c r="AC371" i="15" s="1"/>
  <c r="AP371" i="15" s="1"/>
  <c r="AA178" i="15"/>
  <c r="AC178" i="15" s="1"/>
  <c r="AP178" i="15" s="1"/>
  <c r="Z484" i="15"/>
  <c r="AB484" i="15" s="1"/>
  <c r="AO484" i="15" s="1"/>
  <c r="Z38" i="60"/>
  <c r="AB38" i="60" s="1"/>
  <c r="AO38" i="60" s="1"/>
  <c r="AA41" i="13"/>
  <c r="AC41" i="13" s="1"/>
  <c r="AP41" i="13" s="1"/>
  <c r="Z216" i="15"/>
  <c r="AB216" i="15" s="1"/>
  <c r="AO216" i="15" s="1"/>
  <c r="Z464" i="15"/>
  <c r="AB464" i="15" s="1"/>
  <c r="AO464" i="15" s="1"/>
  <c r="AA373" i="15"/>
  <c r="AC373" i="15" s="1"/>
  <c r="AP373" i="15" s="1"/>
  <c r="AA498" i="15"/>
  <c r="AC498" i="15" s="1"/>
  <c r="AP498" i="15" s="1"/>
  <c r="Z25" i="15"/>
  <c r="AB25" i="15" s="1"/>
  <c r="AO25" i="15" s="1"/>
  <c r="Z58" i="15"/>
  <c r="AB58" i="15" s="1"/>
  <c r="AO58" i="15" s="1"/>
  <c r="AA9" i="72"/>
  <c r="AC9" i="72" s="1"/>
  <c r="AP9" i="72" s="1"/>
  <c r="Z228" i="15"/>
  <c r="AB228" i="15" s="1"/>
  <c r="AO228" i="15" s="1"/>
  <c r="Z48" i="15"/>
  <c r="AB48" i="15" s="1"/>
  <c r="AO48" i="15" s="1"/>
  <c r="Z164" i="15"/>
  <c r="AB164" i="15" s="1"/>
  <c r="AO164" i="15" s="1"/>
  <c r="Z21" i="55"/>
  <c r="AB21" i="55" s="1"/>
  <c r="AO21" i="55" s="1"/>
  <c r="Z185" i="15"/>
  <c r="AB185" i="15" s="1"/>
  <c r="AO185" i="15" s="1"/>
  <c r="AA183" i="15"/>
  <c r="AC183" i="15" s="1"/>
  <c r="AP183" i="15" s="1"/>
  <c r="AA402" i="15"/>
  <c r="AC402" i="15" s="1"/>
  <c r="AP402" i="15" s="1"/>
  <c r="Z15" i="55"/>
  <c r="AB15" i="55" s="1"/>
  <c r="AO15" i="55" s="1"/>
  <c r="AA418" i="15"/>
  <c r="AC418" i="15" s="1"/>
  <c r="AP418" i="15" s="1"/>
  <c r="Z280" i="15"/>
  <c r="AB280" i="15" s="1"/>
  <c r="AO280" i="15" s="1"/>
  <c r="AA11" i="15"/>
  <c r="AC11" i="15" s="1"/>
  <c r="AP11" i="15" s="1"/>
  <c r="Z440" i="15"/>
  <c r="AB440" i="15" s="1"/>
  <c r="AO440" i="15" s="1"/>
  <c r="Z148" i="15"/>
  <c r="AB148" i="15" s="1"/>
  <c r="AO148" i="15" s="1"/>
  <c r="AA156" i="15"/>
  <c r="AC156" i="15" s="1"/>
  <c r="AP156" i="15" s="1"/>
  <c r="Z16" i="38"/>
  <c r="AB16" i="38" s="1"/>
  <c r="AO16" i="38" s="1"/>
  <c r="Z508" i="15"/>
  <c r="AB508" i="15" s="1"/>
  <c r="AO508" i="15" s="1"/>
  <c r="AA39" i="28"/>
  <c r="AC39" i="28" s="1"/>
  <c r="AP39" i="28" s="1"/>
  <c r="AA495" i="15"/>
  <c r="AC495" i="15" s="1"/>
  <c r="AP495" i="15" s="1"/>
  <c r="Z16" i="6"/>
  <c r="AB16" i="6" s="1"/>
  <c r="AO16" i="6" s="1"/>
  <c r="AA8" i="34"/>
  <c r="AC8" i="34" s="1"/>
  <c r="AP8" i="34" s="1"/>
  <c r="Z14" i="6"/>
  <c r="AB14" i="6" s="1"/>
  <c r="AO14" i="6" s="1"/>
  <c r="Z5" i="71"/>
  <c r="AB5" i="71" s="1"/>
  <c r="AO5" i="71" s="1"/>
  <c r="Z53" i="46"/>
  <c r="AB53" i="46" s="1"/>
  <c r="AO53" i="46" s="1"/>
  <c r="Z383" i="15"/>
  <c r="AB383" i="15" s="1"/>
  <c r="AO383" i="15" s="1"/>
  <c r="AA45" i="15"/>
  <c r="AC45" i="15" s="1"/>
  <c r="AP45" i="15" s="1"/>
  <c r="AA282" i="15"/>
  <c r="AC282" i="15" s="1"/>
  <c r="AP282" i="15" s="1"/>
  <c r="AA131" i="15"/>
  <c r="AC131" i="15" s="1"/>
  <c r="AP131" i="15" s="1"/>
  <c r="Z13" i="30"/>
  <c r="AB13" i="30" s="1"/>
  <c r="AO13" i="30" s="1"/>
  <c r="Z16" i="15"/>
  <c r="AB16" i="15" s="1"/>
  <c r="AO16" i="15" s="1"/>
  <c r="Z449" i="15"/>
  <c r="AB449" i="15" s="1"/>
  <c r="AO449" i="15" s="1"/>
  <c r="AA414" i="15"/>
  <c r="AC414" i="15" s="1"/>
  <c r="AP414" i="15" s="1"/>
  <c r="Z272" i="15"/>
  <c r="AB272" i="15" s="1"/>
  <c r="AO272" i="15" s="1"/>
  <c r="AA195" i="15"/>
  <c r="AC195" i="15" s="1"/>
  <c r="AP195" i="15" s="1"/>
  <c r="Z285" i="15"/>
  <c r="AB285" i="15" s="1"/>
  <c r="AO285" i="15" s="1"/>
  <c r="AA10" i="15"/>
  <c r="AC10" i="15" s="1"/>
  <c r="AP10" i="15" s="1"/>
  <c r="AA394" i="15"/>
  <c r="AC394" i="15" s="1"/>
  <c r="AP394" i="15" s="1"/>
  <c r="Z444" i="15"/>
  <c r="AB444" i="15" s="1"/>
  <c r="AO444" i="15" s="1"/>
  <c r="Z21" i="6"/>
  <c r="AB21" i="6" s="1"/>
  <c r="AO21" i="6" s="1"/>
  <c r="AA95" i="15"/>
  <c r="AC95" i="15" s="1"/>
  <c r="AP95" i="15" s="1"/>
  <c r="Z356" i="15"/>
  <c r="AB356" i="15" s="1"/>
  <c r="AO356" i="15" s="1"/>
  <c r="Z184" i="15"/>
  <c r="AB184" i="15" s="1"/>
  <c r="AO184" i="15" s="1"/>
  <c r="AA46" i="60"/>
  <c r="AC46" i="60" s="1"/>
  <c r="AP46" i="60" s="1"/>
  <c r="AA382" i="15"/>
  <c r="AC382" i="15" s="1"/>
  <c r="AP382" i="15" s="1"/>
  <c r="Z310" i="15"/>
  <c r="AB310" i="15" s="1"/>
  <c r="AO310" i="15" s="1"/>
  <c r="AA234" i="15"/>
  <c r="AC234" i="15" s="1"/>
  <c r="AP234" i="15" s="1"/>
  <c r="AA379" i="15"/>
  <c r="AC379" i="15" s="1"/>
  <c r="AP379" i="15" s="1"/>
  <c r="AA502" i="15"/>
  <c r="AC502" i="15" s="1"/>
  <c r="AP502" i="15" s="1"/>
  <c r="Z46" i="15"/>
  <c r="AB46" i="15" s="1"/>
  <c r="AO46" i="15" s="1"/>
  <c r="Z260" i="15"/>
  <c r="AB260" i="15" s="1"/>
  <c r="AO260" i="15" s="1"/>
  <c r="AA482" i="15"/>
  <c r="AC482" i="15" s="1"/>
  <c r="AP482" i="15" s="1"/>
  <c r="AA291" i="15"/>
  <c r="AC291" i="15" s="1"/>
  <c r="AP291" i="15" s="1"/>
  <c r="Z253" i="15"/>
  <c r="AB253" i="15" s="1"/>
  <c r="AO253" i="15" s="1"/>
  <c r="Z288" i="15"/>
  <c r="AB288" i="15" s="1"/>
  <c r="AO288" i="15" s="1"/>
  <c r="AA43" i="15"/>
  <c r="AC43" i="15" s="1"/>
  <c r="AP43" i="15" s="1"/>
  <c r="Z176" i="15"/>
  <c r="AB176" i="15" s="1"/>
  <c r="AO176" i="15" s="1"/>
  <c r="AA111" i="15"/>
  <c r="AC111" i="15" s="1"/>
  <c r="AP111" i="15" s="1"/>
  <c r="AA374" i="15"/>
  <c r="AC374" i="15" s="1"/>
  <c r="AP374" i="15" s="1"/>
  <c r="Z20" i="6"/>
  <c r="AB20" i="6" s="1"/>
  <c r="AO20" i="6" s="1"/>
  <c r="Z485" i="15"/>
  <c r="AB485" i="15" s="1"/>
  <c r="AO485" i="15" s="1"/>
  <c r="AA67" i="15"/>
  <c r="AC67" i="15" s="1"/>
  <c r="AP67" i="15" s="1"/>
  <c r="Z6" i="55"/>
  <c r="AB6" i="55" s="1"/>
  <c r="AO6" i="55" s="1"/>
  <c r="Z22" i="72"/>
  <c r="AB22" i="72" s="1"/>
  <c r="AO22" i="72" s="1"/>
  <c r="Z481" i="15"/>
  <c r="AB481" i="15" s="1"/>
  <c r="AO481" i="15" s="1"/>
  <c r="AA165" i="15"/>
  <c r="AC165" i="15" s="1"/>
  <c r="AP165" i="15" s="1"/>
  <c r="AA279" i="15"/>
  <c r="AC279" i="15" s="1"/>
  <c r="AP279" i="15" s="1"/>
  <c r="Z501" i="15"/>
  <c r="AB501" i="15" s="1"/>
  <c r="AO501" i="15" s="1"/>
  <c r="AA147" i="15"/>
  <c r="AC147" i="15" s="1"/>
  <c r="AP147" i="15" s="1"/>
  <c r="Z29" i="60"/>
  <c r="AB29" i="60" s="1"/>
  <c r="AO29" i="60" s="1"/>
  <c r="Z443" i="15"/>
  <c r="AB443" i="15" s="1"/>
  <c r="AO443" i="15" s="1"/>
  <c r="AA212" i="15"/>
  <c r="AC212" i="15" s="1"/>
  <c r="AP212" i="15" s="1"/>
  <c r="Z41" i="15"/>
  <c r="AB41" i="15" s="1"/>
  <c r="AO41" i="15" s="1"/>
  <c r="Z82" i="15"/>
  <c r="AB82" i="15" s="1"/>
  <c r="AO82" i="15" s="1"/>
  <c r="AA39" i="32"/>
  <c r="AC39" i="32" s="1"/>
  <c r="AP39" i="32" s="1"/>
  <c r="Z6" i="72"/>
  <c r="AB6" i="72" s="1"/>
  <c r="AO6" i="72" s="1"/>
  <c r="Z445" i="15"/>
  <c r="AB445" i="15" s="1"/>
  <c r="AO445" i="15" s="1"/>
  <c r="AA511" i="15"/>
  <c r="AC511" i="15" s="1"/>
  <c r="AP511" i="15" s="1"/>
  <c r="AA12" i="55"/>
  <c r="AC12" i="55" s="1"/>
  <c r="AP12" i="55" s="1"/>
  <c r="Z252" i="15"/>
  <c r="AB252" i="15" s="1"/>
  <c r="AO252" i="15" s="1"/>
  <c r="Z198" i="15"/>
  <c r="AB198" i="15" s="1"/>
  <c r="AO198" i="15" s="1"/>
  <c r="AA222" i="15"/>
  <c r="AC222" i="15" s="1"/>
  <c r="AP222" i="15" s="1"/>
  <c r="Z52" i="15"/>
  <c r="AB52" i="15" s="1"/>
  <c r="AO52" i="15" s="1"/>
  <c r="AA354" i="15"/>
  <c r="AC354" i="15" s="1"/>
  <c r="AP354" i="15" s="1"/>
  <c r="Z84" i="15"/>
  <c r="AB84" i="15" s="1"/>
  <c r="AO84" i="15" s="1"/>
  <c r="AA378" i="15"/>
  <c r="AC378" i="15" s="1"/>
  <c r="AP378" i="15" s="1"/>
  <c r="Z512" i="15"/>
  <c r="AB512" i="15" s="1"/>
  <c r="AO512" i="15" s="1"/>
  <c r="Z408" i="15"/>
  <c r="AB408" i="15" s="1"/>
  <c r="AO408" i="15" s="1"/>
  <c r="AA302" i="15"/>
  <c r="AC302" i="15" s="1"/>
  <c r="AP302" i="15" s="1"/>
  <c r="Z80" i="15"/>
  <c r="AB80" i="15" s="1"/>
  <c r="AO80" i="15" s="1"/>
  <c r="AA258" i="15"/>
  <c r="AC258" i="15" s="1"/>
  <c r="AP258" i="15" s="1"/>
  <c r="AA175" i="15"/>
  <c r="AC175" i="15" s="1"/>
  <c r="AP175" i="15" s="1"/>
  <c r="Z509" i="15"/>
  <c r="AB509" i="15" s="1"/>
  <c r="AO509" i="15" s="1"/>
  <c r="AA78" i="15"/>
  <c r="AC78" i="15" s="1"/>
  <c r="AP78" i="15" s="1"/>
  <c r="AA134" i="15"/>
  <c r="AC134" i="15" s="1"/>
  <c r="AP134" i="15" s="1"/>
  <c r="Z15" i="27"/>
  <c r="AB15" i="27" s="1"/>
  <c r="AO15" i="27" s="1"/>
  <c r="Z124" i="15"/>
  <c r="AB124" i="15" s="1"/>
  <c r="AO124" i="15" s="1"/>
  <c r="Z7" i="3"/>
  <c r="AB7" i="3" s="1"/>
  <c r="AO7" i="3" s="1"/>
  <c r="AA250" i="15"/>
  <c r="AC250" i="15" s="1"/>
  <c r="AP250" i="15" s="1"/>
  <c r="AA450" i="15"/>
  <c r="AC450" i="15" s="1"/>
  <c r="AP450" i="15" s="1"/>
  <c r="AA219" i="15"/>
  <c r="AC219" i="15" s="1"/>
  <c r="AP219" i="15" s="1"/>
  <c r="Z146" i="15"/>
  <c r="AB146" i="15" s="1"/>
  <c r="AO146" i="15" s="1"/>
  <c r="AA515" i="15"/>
  <c r="AC515" i="15" s="1"/>
  <c r="AP515" i="15" s="1"/>
  <c r="Z21" i="71"/>
  <c r="AB21" i="71" s="1"/>
  <c r="AO21" i="71" s="1"/>
  <c r="Z21" i="72"/>
  <c r="AB21" i="72" s="1"/>
  <c r="AO21" i="72" s="1"/>
  <c r="AA12" i="15"/>
  <c r="AC12" i="15" s="1"/>
  <c r="AP12" i="15" s="1"/>
  <c r="AA88" i="30"/>
  <c r="AC88" i="30" s="1"/>
  <c r="AP88" i="30" s="1"/>
  <c r="Z60" i="15"/>
  <c r="AB60" i="15" s="1"/>
  <c r="AO60" i="15" s="1"/>
  <c r="AA9" i="38"/>
  <c r="AC9" i="38" s="1"/>
  <c r="AP9" i="38" s="1"/>
  <c r="AA112" i="15"/>
  <c r="AC112" i="15" s="1"/>
  <c r="AP112" i="15" s="1"/>
  <c r="Z363" i="15"/>
  <c r="AB363" i="15" s="1"/>
  <c r="AO363" i="15" s="1"/>
  <c r="Z51" i="65"/>
  <c r="AB51" i="65" s="1"/>
  <c r="AO51" i="65" s="1"/>
  <c r="Z338" i="15"/>
  <c r="AB338" i="15" s="1"/>
  <c r="AO338" i="15" s="1"/>
  <c r="AA58" i="65"/>
  <c r="AC58" i="65" s="1"/>
  <c r="AP58" i="65" s="1"/>
  <c r="AA455" i="15"/>
  <c r="AC455" i="15" s="1"/>
  <c r="AP455" i="15" s="1"/>
  <c r="AA462" i="15"/>
  <c r="AC462" i="15" s="1"/>
  <c r="AP462" i="15" s="1"/>
  <c r="AA67" i="30"/>
  <c r="AC67" i="30" s="1"/>
  <c r="AP67" i="30" s="1"/>
  <c r="Z40" i="60"/>
  <c r="AB40" i="60" s="1"/>
  <c r="AO40" i="60" s="1"/>
  <c r="Z33" i="30"/>
  <c r="AB33" i="30" s="1"/>
  <c r="AO33" i="30" s="1"/>
  <c r="AA446" i="15"/>
  <c r="AC446" i="15" s="1"/>
  <c r="AP446" i="15" s="1"/>
  <c r="AA203" i="15"/>
  <c r="AC203" i="15" s="1"/>
  <c r="AP203" i="15" s="1"/>
  <c r="AA86" i="15"/>
  <c r="AC86" i="15" s="1"/>
  <c r="AP86" i="15" s="1"/>
  <c r="Z377" i="15"/>
  <c r="AB377" i="15" s="1"/>
  <c r="AO377" i="15" s="1"/>
  <c r="Z8" i="38"/>
  <c r="AB8" i="38" s="1"/>
  <c r="AO8" i="38" s="1"/>
  <c r="Z145" i="15"/>
  <c r="AB145" i="15" s="1"/>
  <c r="AO145" i="15" s="1"/>
  <c r="AA22" i="15"/>
  <c r="AC22" i="15" s="1"/>
  <c r="AP22" i="15" s="1"/>
  <c r="AA29" i="15"/>
  <c r="AC29" i="15" s="1"/>
  <c r="AP29" i="15" s="1"/>
  <c r="Z360" i="15"/>
  <c r="AB360" i="15" s="1"/>
  <c r="AO360" i="15" s="1"/>
  <c r="Z361" i="15"/>
  <c r="AB361" i="15" s="1"/>
  <c r="AO361" i="15" s="1"/>
  <c r="Z357" i="15"/>
  <c r="AB357" i="15" s="1"/>
  <c r="AO357" i="15" s="1"/>
  <c r="AA20" i="15"/>
  <c r="AC20" i="15" s="1"/>
  <c r="AP20" i="15" s="1"/>
  <c r="Z428" i="15"/>
  <c r="AB428" i="15" s="1"/>
  <c r="AO428" i="15" s="1"/>
  <c r="Z17" i="55"/>
  <c r="AB17" i="55" s="1"/>
  <c r="AO17" i="55" s="1"/>
  <c r="Z149" i="15"/>
  <c r="AB149" i="15" s="1"/>
  <c r="AO149" i="15" s="1"/>
  <c r="AA391" i="15"/>
  <c r="AC391" i="15" s="1"/>
  <c r="AP391" i="15" s="1"/>
  <c r="Z256" i="15"/>
  <c r="AB256" i="15" s="1"/>
  <c r="AO256" i="15" s="1"/>
  <c r="Z237" i="15"/>
  <c r="AB237" i="15" s="1"/>
  <c r="AO237" i="15" s="1"/>
  <c r="Z325" i="15"/>
  <c r="AB325" i="15" s="1"/>
  <c r="AO325" i="15" s="1"/>
  <c r="Q29" i="68"/>
  <c r="U29" i="68" s="1"/>
  <c r="F29" i="2" s="1"/>
  <c r="AA27" i="30"/>
  <c r="AC27" i="30" s="1"/>
  <c r="AP27" i="30" s="1"/>
  <c r="Z277" i="15"/>
  <c r="AB277" i="15" s="1"/>
  <c r="AO277" i="15" s="1"/>
  <c r="Z78" i="30"/>
  <c r="AB78" i="30" s="1"/>
  <c r="AO78" i="30" s="1"/>
  <c r="AA451" i="15"/>
  <c r="AC451" i="15" s="1"/>
  <c r="AP451" i="15" s="1"/>
  <c r="AA13" i="72"/>
  <c r="AC13" i="72" s="1"/>
  <c r="AP13" i="72" s="1"/>
  <c r="AA113" i="15"/>
  <c r="AC113" i="15" s="1"/>
  <c r="AP113" i="15" s="1"/>
  <c r="AA196" i="15"/>
  <c r="AC196" i="15" s="1"/>
  <c r="AP196" i="15" s="1"/>
  <c r="AA453" i="15"/>
  <c r="AC453" i="15" s="1"/>
  <c r="AP453" i="15" s="1"/>
  <c r="AA93" i="15"/>
  <c r="AC93" i="15" s="1"/>
  <c r="AP93" i="15" s="1"/>
  <c r="Z123" i="15"/>
  <c r="AB123" i="15" s="1"/>
  <c r="AO123" i="15" s="1"/>
  <c r="Z11" i="55"/>
  <c r="AB11" i="55" s="1"/>
  <c r="AO11" i="55" s="1"/>
  <c r="Z344" i="15"/>
  <c r="AB344" i="15" s="1"/>
  <c r="AO344" i="15" s="1"/>
  <c r="AA14" i="15"/>
  <c r="AC14" i="15" s="1"/>
  <c r="AP14" i="15" s="1"/>
  <c r="Z188" i="15"/>
  <c r="AB188" i="15" s="1"/>
  <c r="AO188" i="15" s="1"/>
  <c r="AA62" i="15"/>
  <c r="AC62" i="15" s="1"/>
  <c r="AP62" i="15" s="1"/>
  <c r="AA166" i="15"/>
  <c r="AC166" i="15" s="1"/>
  <c r="AP166" i="15" s="1"/>
  <c r="AA322" i="15"/>
  <c r="AC322" i="15" s="1"/>
  <c r="AP322" i="15" s="1"/>
  <c r="Z106" i="15"/>
  <c r="AB106" i="15" s="1"/>
  <c r="AO106" i="15" s="1"/>
  <c r="AA215" i="15"/>
  <c r="AC215" i="15" s="1"/>
  <c r="AP215" i="15" s="1"/>
  <c r="AA283" i="15"/>
  <c r="AC283" i="15" s="1"/>
  <c r="AP283" i="15" s="1"/>
  <c r="AA419" i="15"/>
  <c r="AC419" i="15" s="1"/>
  <c r="AP419" i="15" s="1"/>
  <c r="AA64" i="30"/>
  <c r="AC64" i="30" s="1"/>
  <c r="AP64" i="30" s="1"/>
  <c r="Z489" i="15"/>
  <c r="AB489" i="15" s="1"/>
  <c r="AO489" i="15" s="1"/>
  <c r="AA30" i="30"/>
  <c r="AC30" i="30" s="1"/>
  <c r="AP30" i="30" s="1"/>
  <c r="Z32" i="60"/>
  <c r="AB32" i="60" s="1"/>
  <c r="AO32" i="60" s="1"/>
  <c r="Z36" i="13"/>
  <c r="AB36" i="13" s="1"/>
  <c r="AO36" i="13" s="1"/>
  <c r="Z60" i="30"/>
  <c r="AB60" i="30" s="1"/>
  <c r="AO60" i="30" s="1"/>
  <c r="Z88" i="15"/>
  <c r="AB88" i="15" s="1"/>
  <c r="AO88" i="15" s="1"/>
  <c r="Z98" i="15"/>
  <c r="AB98" i="15" s="1"/>
  <c r="AO98" i="15" s="1"/>
  <c r="Z420" i="15"/>
  <c r="AB420" i="15" s="1"/>
  <c r="AO420" i="15" s="1"/>
  <c r="AA202" i="15"/>
  <c r="AC202" i="15" s="1"/>
  <c r="AP202" i="15" s="1"/>
  <c r="AA351" i="15"/>
  <c r="AC351" i="15" s="1"/>
  <c r="AP351" i="15" s="1"/>
  <c r="AA163" i="15"/>
  <c r="AC163" i="15" s="1"/>
  <c r="AP163" i="15" s="1"/>
  <c r="AA323" i="15"/>
  <c r="AC323" i="15" s="1"/>
  <c r="AP323" i="15" s="1"/>
  <c r="Z473" i="15"/>
  <c r="AB473" i="15" s="1"/>
  <c r="AO473" i="15" s="1"/>
  <c r="Z454" i="15"/>
  <c r="AB454" i="15" s="1"/>
  <c r="AO454" i="15" s="1"/>
  <c r="AA99" i="15"/>
  <c r="AC99" i="15" s="1"/>
  <c r="AP99" i="15" s="1"/>
  <c r="AA125" i="15"/>
  <c r="AC125" i="15" s="1"/>
  <c r="AP125" i="15" s="1"/>
  <c r="Z313" i="15"/>
  <c r="AB313" i="15" s="1"/>
  <c r="AO313" i="15" s="1"/>
  <c r="Z401" i="15"/>
  <c r="AB401" i="15" s="1"/>
  <c r="AO401" i="15" s="1"/>
  <c r="Z317" i="15"/>
  <c r="AB317" i="15" s="1"/>
  <c r="AO317" i="15" s="1"/>
  <c r="AA319" i="15"/>
  <c r="AC319" i="15" s="1"/>
  <c r="AP319" i="15" s="1"/>
  <c r="Z224" i="15"/>
  <c r="AB224" i="15" s="1"/>
  <c r="AO224" i="15" s="1"/>
  <c r="Z110" i="15"/>
  <c r="AB110" i="15" s="1"/>
  <c r="AO110" i="15" s="1"/>
  <c r="Z30" i="60"/>
  <c r="AB30" i="60" s="1"/>
  <c r="AO30" i="60" s="1"/>
  <c r="AA23" i="55"/>
  <c r="AC23" i="55" s="1"/>
  <c r="AP23" i="55" s="1"/>
  <c r="AA133" i="15"/>
  <c r="AC133" i="15" s="1"/>
  <c r="AP133" i="15" s="1"/>
  <c r="Z429" i="15"/>
  <c r="AB429" i="15" s="1"/>
  <c r="AO429" i="15" s="1"/>
  <c r="Z32" i="15"/>
  <c r="AB32" i="15" s="1"/>
  <c r="AO32" i="15" s="1"/>
  <c r="AA13" i="71"/>
  <c r="AC13" i="71" s="1"/>
  <c r="AP13" i="71" s="1"/>
  <c r="Z44" i="15"/>
  <c r="AB44" i="15" s="1"/>
  <c r="AO44" i="15" s="1"/>
  <c r="Z101" i="30"/>
  <c r="AB101" i="30" s="1"/>
  <c r="AO101" i="30" s="1"/>
  <c r="Z265" i="15"/>
  <c r="AB265" i="15" s="1"/>
  <c r="AO265" i="15" s="1"/>
  <c r="Z294" i="15"/>
  <c r="AB294" i="15" s="1"/>
  <c r="AO294" i="15" s="1"/>
  <c r="AA399" i="15"/>
  <c r="AC399" i="15" s="1"/>
  <c r="AP399" i="15" s="1"/>
  <c r="AA105" i="30"/>
  <c r="AC105" i="30" s="1"/>
  <c r="AP105" i="30" s="1"/>
  <c r="Z276" i="15"/>
  <c r="AB276" i="15" s="1"/>
  <c r="AO276" i="15" s="1"/>
  <c r="AA427" i="15"/>
  <c r="AC427" i="15" s="1"/>
  <c r="AP427" i="15" s="1"/>
  <c r="Z69" i="15"/>
  <c r="AB69" i="15" s="1"/>
  <c r="AO69" i="15" s="1"/>
  <c r="AA239" i="15"/>
  <c r="AC239" i="15" s="1"/>
  <c r="AP239" i="15" s="1"/>
  <c r="Z393" i="15"/>
  <c r="AB393" i="15" s="1"/>
  <c r="AO393" i="15" s="1"/>
  <c r="AA262" i="15"/>
  <c r="AC262" i="15" s="1"/>
  <c r="AP262" i="15" s="1"/>
  <c r="Z284" i="15"/>
  <c r="AB284" i="15" s="1"/>
  <c r="AO284" i="15" s="1"/>
  <c r="Z18" i="55"/>
  <c r="AB18" i="55" s="1"/>
  <c r="AO18" i="55" s="1"/>
  <c r="AA447" i="15"/>
  <c r="AC447" i="15" s="1"/>
  <c r="AP447" i="15" s="1"/>
  <c r="Z380" i="15"/>
  <c r="AB380" i="15" s="1"/>
  <c r="AO380" i="15" s="1"/>
  <c r="AA99" i="30"/>
  <c r="AC99" i="30" s="1"/>
  <c r="AP99" i="30" s="1"/>
  <c r="Z398" i="15"/>
  <c r="AB398" i="15" s="1"/>
  <c r="AO398" i="15" s="1"/>
  <c r="AA467" i="15"/>
  <c r="AC467" i="15" s="1"/>
  <c r="AP467" i="15" s="1"/>
  <c r="AA278" i="15"/>
  <c r="AC278" i="15" s="1"/>
  <c r="AP278" i="15" s="1"/>
  <c r="AA247" i="15"/>
  <c r="AC247" i="15" s="1"/>
  <c r="AP247" i="15" s="1"/>
  <c r="Z456" i="15"/>
  <c r="AB456" i="15" s="1"/>
  <c r="AO456" i="15" s="1"/>
  <c r="Z396" i="15"/>
  <c r="AB396" i="15" s="1"/>
  <c r="AO396" i="15" s="1"/>
  <c r="Z44" i="13"/>
  <c r="AB44" i="13" s="1"/>
  <c r="AO44" i="13" s="1"/>
  <c r="AA50" i="13"/>
  <c r="AC50" i="13" s="1"/>
  <c r="AP50" i="13" s="1"/>
  <c r="I7" i="68"/>
  <c r="O13" i="68"/>
  <c r="R13" i="68" s="1"/>
  <c r="R8" i="68"/>
  <c r="V8" i="68" s="1"/>
  <c r="G9" i="2" s="1"/>
  <c r="AA48" i="13"/>
  <c r="AC48" i="13" s="1"/>
  <c r="AP48" i="13" s="1"/>
  <c r="N7" i="68"/>
  <c r="D8" i="2" s="1"/>
  <c r="AA96" i="30"/>
  <c r="AC96" i="30" s="1"/>
  <c r="AP96" i="30" s="1"/>
  <c r="AA45" i="30"/>
  <c r="AC45" i="30" s="1"/>
  <c r="AP45" i="30" s="1"/>
  <c r="AA110" i="30"/>
  <c r="AC110" i="30" s="1"/>
  <c r="AP110" i="30" s="1"/>
  <c r="AA38" i="30"/>
  <c r="AC38" i="30" s="1"/>
  <c r="AP38" i="30" s="1"/>
  <c r="AA53" i="30"/>
  <c r="AC53" i="30" s="1"/>
  <c r="AP53" i="30" s="1"/>
  <c r="Z39" i="60"/>
  <c r="AB39" i="60" s="1"/>
  <c r="AO39" i="60" s="1"/>
  <c r="AA43" i="30"/>
  <c r="AC43" i="30" s="1"/>
  <c r="AP43" i="30" s="1"/>
  <c r="Z74" i="30"/>
  <c r="AB74" i="30" s="1"/>
  <c r="AO74" i="30" s="1"/>
  <c r="AA103" i="30"/>
  <c r="AC103" i="30" s="1"/>
  <c r="AP103" i="30" s="1"/>
  <c r="AA27" i="60"/>
  <c r="AC27" i="60" s="1"/>
  <c r="AP27" i="60" s="1"/>
  <c r="Z40" i="13"/>
  <c r="AB40" i="13" s="1"/>
  <c r="AO40" i="13" s="1"/>
  <c r="Z50" i="30"/>
  <c r="AB50" i="30" s="1"/>
  <c r="AO50" i="30" s="1"/>
  <c r="AA42" i="13"/>
  <c r="AC42" i="13" s="1"/>
  <c r="AP42" i="13" s="1"/>
  <c r="AA47" i="13"/>
  <c r="AC47" i="13" s="1"/>
  <c r="AP47" i="13" s="1"/>
  <c r="AA90" i="30"/>
  <c r="AC90" i="30" s="1"/>
  <c r="AP90" i="30" s="1"/>
  <c r="AA108" i="30"/>
  <c r="AC108" i="30" s="1"/>
  <c r="AP108" i="30" s="1"/>
  <c r="Z25" i="60"/>
  <c r="AB25" i="60" s="1"/>
  <c r="AO25" i="60" s="1"/>
  <c r="Z45" i="60"/>
  <c r="AB45" i="60" s="1"/>
  <c r="AO45" i="60" s="1"/>
  <c r="AA267" i="15"/>
  <c r="AC267" i="15" s="1"/>
  <c r="AP267" i="15" s="1"/>
  <c r="Z56" i="15"/>
  <c r="AB56" i="15" s="1"/>
  <c r="AO56" i="15" s="1"/>
  <c r="AA23" i="38"/>
  <c r="AC23" i="38" s="1"/>
  <c r="AP23" i="38" s="1"/>
  <c r="AA466" i="15"/>
  <c r="AC466" i="15" s="1"/>
  <c r="AP466" i="15" s="1"/>
  <c r="AA347" i="15"/>
  <c r="AC347" i="15" s="1"/>
  <c r="AP347" i="15" s="1"/>
  <c r="Z7" i="15"/>
  <c r="AB7" i="15" s="1"/>
  <c r="AO7" i="15" s="1"/>
  <c r="Z16" i="55"/>
  <c r="AB16" i="55" s="1"/>
  <c r="AO16" i="55" s="1"/>
  <c r="Z108" i="15"/>
  <c r="AB108" i="15" s="1"/>
  <c r="AO108" i="15" s="1"/>
  <c r="Z424" i="15"/>
  <c r="AB424" i="15" s="1"/>
  <c r="AO424" i="15" s="1"/>
  <c r="AA387" i="15"/>
  <c r="AC387" i="15" s="1"/>
  <c r="AP387" i="15" s="1"/>
  <c r="Z201" i="15"/>
  <c r="AB201" i="15" s="1"/>
  <c r="AO201" i="15" s="1"/>
  <c r="AA370" i="15"/>
  <c r="AC370" i="15" s="1"/>
  <c r="AP370" i="15" s="1"/>
  <c r="Z52" i="13"/>
  <c r="AB52" i="13" s="1"/>
  <c r="AO52" i="13" s="1"/>
  <c r="Z49" i="15"/>
  <c r="AB49" i="15" s="1"/>
  <c r="AO49" i="15" s="1"/>
  <c r="AA327" i="15"/>
  <c r="AC327" i="15" s="1"/>
  <c r="AP327" i="15" s="1"/>
  <c r="Z217" i="15"/>
  <c r="AB217" i="15" s="1"/>
  <c r="AO217" i="15" s="1"/>
  <c r="Z486" i="15"/>
  <c r="AB486" i="15" s="1"/>
  <c r="AO486" i="15" s="1"/>
  <c r="AA103" i="15"/>
  <c r="AC103" i="15" s="1"/>
  <c r="AP103" i="15" s="1"/>
  <c r="Z340" i="15"/>
  <c r="AB340" i="15" s="1"/>
  <c r="AO340" i="15" s="1"/>
  <c r="Z114" i="15"/>
  <c r="AB114" i="15" s="1"/>
  <c r="AO114" i="15" s="1"/>
  <c r="Z22" i="55"/>
  <c r="AB22" i="55" s="1"/>
  <c r="AO22" i="55" s="1"/>
  <c r="Z381" i="15"/>
  <c r="AB381" i="15" s="1"/>
  <c r="AO381" i="15" s="1"/>
  <c r="AA506" i="15"/>
  <c r="AC506" i="15" s="1"/>
  <c r="AP506" i="15" s="1"/>
  <c r="AA410" i="15"/>
  <c r="AC410" i="15" s="1"/>
  <c r="AP410" i="15" s="1"/>
  <c r="AA415" i="15"/>
  <c r="AC415" i="15" s="1"/>
  <c r="AP415" i="15" s="1"/>
  <c r="AA223" i="15"/>
  <c r="AC223" i="15" s="1"/>
  <c r="AP223" i="15" s="1"/>
  <c r="Z392" i="15"/>
  <c r="AB392" i="15" s="1"/>
  <c r="AO392" i="15" s="1"/>
  <c r="Z17" i="18"/>
  <c r="AB17" i="18" s="1"/>
  <c r="AO17" i="18" s="1"/>
  <c r="AA37" i="60"/>
  <c r="AC37" i="60" s="1"/>
  <c r="AP37" i="60" s="1"/>
  <c r="AA306" i="15"/>
  <c r="AC306" i="15" s="1"/>
  <c r="AP306" i="15" s="1"/>
  <c r="Z500" i="15"/>
  <c r="AB500" i="15" s="1"/>
  <c r="AO500" i="15" s="1"/>
  <c r="AA73" i="30"/>
  <c r="AC73" i="30" s="1"/>
  <c r="AP73" i="30" s="1"/>
  <c r="Z49" i="13"/>
  <c r="AB49" i="13" s="1"/>
  <c r="AO49" i="13" s="1"/>
  <c r="AA263" i="15"/>
  <c r="AC263" i="15" s="1"/>
  <c r="AP263" i="15" s="1"/>
  <c r="Z220" i="15"/>
  <c r="AB220" i="15" s="1"/>
  <c r="AO220" i="15" s="1"/>
  <c r="Z422" i="15"/>
  <c r="AB422" i="15" s="1"/>
  <c r="AO422" i="15" s="1"/>
  <c r="Z320" i="15"/>
  <c r="AB320" i="15" s="1"/>
  <c r="AO320" i="15" s="1"/>
  <c r="Z293" i="15"/>
  <c r="AB293" i="15" s="1"/>
  <c r="AO293" i="15" s="1"/>
  <c r="Z168" i="15"/>
  <c r="AB168" i="15" s="1"/>
  <c r="AO168" i="15" s="1"/>
  <c r="AA12" i="72"/>
  <c r="AC12" i="72" s="1"/>
  <c r="AP12" i="72" s="1"/>
  <c r="Z38" i="13"/>
  <c r="AB38" i="13" s="1"/>
  <c r="AO38" i="13" s="1"/>
  <c r="AA470" i="15"/>
  <c r="AC470" i="15" s="1"/>
  <c r="AP470" i="15" s="1"/>
  <c r="AA75" i="15"/>
  <c r="AC75" i="15" s="1"/>
  <c r="AP75" i="15" s="1"/>
  <c r="AA31" i="15"/>
  <c r="AC31" i="15" s="1"/>
  <c r="AP31" i="15" s="1"/>
  <c r="Z437" i="15"/>
  <c r="AB437" i="15" s="1"/>
  <c r="AO437" i="15" s="1"/>
  <c r="Z85" i="15"/>
  <c r="AB85" i="15" s="1"/>
  <c r="AO85" i="15" s="1"/>
  <c r="AA367" i="15"/>
  <c r="AC367" i="15" s="1"/>
  <c r="AP367" i="15" s="1"/>
  <c r="Q13" i="68"/>
  <c r="U13" i="68" s="1"/>
  <c r="F14" i="2" s="1"/>
  <c r="Z332" i="15"/>
  <c r="AB332" i="15" s="1"/>
  <c r="AO332" i="15" s="1"/>
  <c r="AA102" i="30"/>
  <c r="AC102" i="30" s="1"/>
  <c r="AP102" i="30" s="1"/>
  <c r="Z289" i="15"/>
  <c r="AB289" i="15" s="1"/>
  <c r="AO289" i="15" s="1"/>
  <c r="Z193" i="15"/>
  <c r="AB193" i="15" s="1"/>
  <c r="AO193" i="15" s="1"/>
  <c r="AA231" i="15"/>
  <c r="AC231" i="15" s="1"/>
  <c r="AP231" i="15" s="1"/>
  <c r="AA71" i="15"/>
  <c r="AC71" i="15" s="1"/>
  <c r="AP71" i="15" s="1"/>
  <c r="Z348" i="15"/>
  <c r="AB348" i="15" s="1"/>
  <c r="AO348" i="15" s="1"/>
  <c r="AA182" i="15"/>
  <c r="AC182" i="15" s="1"/>
  <c r="AP182" i="15" s="1"/>
  <c r="Z5" i="55"/>
  <c r="AB5" i="55" s="1"/>
  <c r="AO5" i="55" s="1"/>
  <c r="AA290" i="15"/>
  <c r="AC290" i="15" s="1"/>
  <c r="AP290" i="15" s="1"/>
  <c r="Z504" i="15"/>
  <c r="AB504" i="15" s="1"/>
  <c r="AO504" i="15" s="1"/>
  <c r="AA362" i="15"/>
  <c r="AC362" i="15" s="1"/>
  <c r="AP362" i="15" s="1"/>
  <c r="Z488" i="15"/>
  <c r="AB488" i="15" s="1"/>
  <c r="AO488" i="15" s="1"/>
  <c r="Z308" i="15"/>
  <c r="AB308" i="15" s="1"/>
  <c r="AO308" i="15" s="1"/>
  <c r="AA51" i="13"/>
  <c r="AC51" i="13" s="1"/>
  <c r="AP51" i="13" s="1"/>
  <c r="Z324" i="15"/>
  <c r="AB324" i="15" s="1"/>
  <c r="AO324" i="15" s="1"/>
  <c r="Z425" i="15"/>
  <c r="AB425" i="15" s="1"/>
  <c r="AO425" i="15" s="1"/>
  <c r="Z105" i="15"/>
  <c r="AB105" i="15" s="1"/>
  <c r="AO105" i="15" s="1"/>
  <c r="Z438" i="15"/>
  <c r="AB438" i="15" s="1"/>
  <c r="AO438" i="15" s="1"/>
  <c r="AA167" i="15"/>
  <c r="AC167" i="15" s="1"/>
  <c r="AP167" i="15" s="1"/>
  <c r="Z421" i="15"/>
  <c r="AB421" i="15" s="1"/>
  <c r="AO421" i="15" s="1"/>
  <c r="AA37" i="13"/>
  <c r="AC37" i="13" s="1"/>
  <c r="AP37" i="13" s="1"/>
  <c r="AA39" i="13"/>
  <c r="AC39" i="13" s="1"/>
  <c r="AP39" i="13" s="1"/>
  <c r="U20" i="68"/>
  <c r="F21" i="2" s="1"/>
  <c r="AA122" i="32"/>
  <c r="AC122" i="32" s="1"/>
  <c r="AP122" i="32" s="1"/>
  <c r="Z21" i="38"/>
  <c r="AB21" i="38" s="1"/>
  <c r="AO21" i="38" s="1"/>
  <c r="Z16" i="18"/>
  <c r="AB16" i="18" s="1"/>
  <c r="AO16" i="18" s="1"/>
  <c r="AA10" i="38"/>
  <c r="AC10" i="38" s="1"/>
  <c r="AP10" i="38" s="1"/>
  <c r="Z21" i="30"/>
  <c r="AB21" i="30" s="1"/>
  <c r="AO21" i="30" s="1"/>
  <c r="Z109" i="30"/>
  <c r="AB109" i="30" s="1"/>
  <c r="AO109" i="30" s="1"/>
  <c r="Z148" i="65"/>
  <c r="AB148" i="65" s="1"/>
  <c r="AO148" i="65" s="1"/>
  <c r="Z116" i="66"/>
  <c r="AB116" i="66" s="1"/>
  <c r="AO116" i="66" s="1"/>
  <c r="AA33" i="60"/>
  <c r="AC33" i="60" s="1"/>
  <c r="AP33" i="60" s="1"/>
  <c r="Z15" i="70"/>
  <c r="AB15" i="70" s="1"/>
  <c r="AO15" i="70" s="1"/>
  <c r="AA36" i="30"/>
  <c r="AC36" i="30" s="1"/>
  <c r="AP36" i="30" s="1"/>
  <c r="Z43" i="60"/>
  <c r="AB43" i="60" s="1"/>
  <c r="AO43" i="60" s="1"/>
  <c r="AA36" i="60"/>
  <c r="AC36" i="60" s="1"/>
  <c r="AP36" i="60" s="1"/>
  <c r="Z132" i="32"/>
  <c r="AB132" i="32" s="1"/>
  <c r="AO132" i="32" s="1"/>
  <c r="Z15" i="18"/>
  <c r="AB15" i="18" s="1"/>
  <c r="AO15" i="18" s="1"/>
  <c r="AA65" i="30"/>
  <c r="AC65" i="30" s="1"/>
  <c r="AP65" i="30" s="1"/>
  <c r="AA17" i="38"/>
  <c r="AC17" i="38" s="1"/>
  <c r="AP17" i="38" s="1"/>
  <c r="Z43" i="66"/>
  <c r="AB43" i="66" s="1"/>
  <c r="AO43" i="66" s="1"/>
  <c r="AA85" i="30"/>
  <c r="AC85" i="30" s="1"/>
  <c r="AP85" i="30" s="1"/>
  <c r="AA24" i="60"/>
  <c r="AC24" i="60" s="1"/>
  <c r="AP24" i="60" s="1"/>
  <c r="AA34" i="60"/>
  <c r="AC34" i="60" s="1"/>
  <c r="AP34" i="60" s="1"/>
  <c r="AA35" i="13"/>
  <c r="AC35" i="13" s="1"/>
  <c r="AP35" i="13" s="1"/>
  <c r="AA6" i="18"/>
  <c r="AC6" i="18" s="1"/>
  <c r="AP6" i="18" s="1"/>
  <c r="Z61" i="66"/>
  <c r="AB61" i="66" s="1"/>
  <c r="AO61" i="66" s="1"/>
  <c r="Z181" i="65"/>
  <c r="AB181" i="65" s="1"/>
  <c r="AO181" i="65" s="1"/>
  <c r="Z12" i="34"/>
  <c r="AB12" i="34" s="1"/>
  <c r="AO12" i="34" s="1"/>
  <c r="AA8" i="46"/>
  <c r="AC8" i="46" s="1"/>
  <c r="AP8" i="46" s="1"/>
  <c r="AA49" i="30"/>
  <c r="AC49" i="30" s="1"/>
  <c r="AP49" i="30" s="1"/>
  <c r="Z20" i="26"/>
  <c r="AB20" i="26" s="1"/>
  <c r="AO20" i="26" s="1"/>
  <c r="Z37" i="28"/>
  <c r="AB37" i="28" s="1"/>
  <c r="AO37" i="28" s="1"/>
  <c r="AA42" i="60"/>
  <c r="AC42" i="60" s="1"/>
  <c r="AP42" i="60" s="1"/>
  <c r="AA26" i="60"/>
  <c r="AC26" i="60" s="1"/>
  <c r="AP26" i="60" s="1"/>
  <c r="AA35" i="60"/>
  <c r="AC35" i="60" s="1"/>
  <c r="AP35" i="60" s="1"/>
  <c r="Z31" i="60"/>
  <c r="AB31" i="60" s="1"/>
  <c r="AO31" i="60" s="1"/>
  <c r="AA46" i="13"/>
  <c r="AC46" i="13" s="1"/>
  <c r="AP46" i="13" s="1"/>
  <c r="AA45" i="13"/>
  <c r="AC45" i="13" s="1"/>
  <c r="AP45" i="13" s="1"/>
  <c r="AA43" i="13"/>
  <c r="AC43" i="13" s="1"/>
  <c r="AP43" i="13" s="1"/>
  <c r="Z6" i="70"/>
  <c r="AB6" i="70" s="1"/>
  <c r="AO6" i="70" s="1"/>
  <c r="AA29" i="20"/>
  <c r="AC29" i="20" s="1"/>
  <c r="AP29" i="20" s="1"/>
  <c r="AP120" i="15"/>
  <c r="AP108" i="65"/>
  <c r="AP114" i="15"/>
  <c r="AP27" i="69"/>
  <c r="AP140" i="32"/>
  <c r="AP20" i="23"/>
  <c r="AP28" i="32"/>
  <c r="AP10" i="40"/>
  <c r="Z19" i="6"/>
  <c r="AB19" i="6" s="1"/>
  <c r="AO19" i="6" s="1"/>
  <c r="AP32" i="5"/>
  <c r="AP27" i="5"/>
  <c r="Z107" i="30"/>
  <c r="AB107" i="30" s="1"/>
  <c r="AO107" i="30" s="1"/>
  <c r="AA100" i="30"/>
  <c r="AC100" i="30" s="1"/>
  <c r="AP100" i="30" s="1"/>
  <c r="Z82" i="30"/>
  <c r="AB82" i="30" s="1"/>
  <c r="AO82" i="30" s="1"/>
  <c r="AA61" i="30"/>
  <c r="AC61" i="30" s="1"/>
  <c r="AP61" i="30" s="1"/>
  <c r="AA68" i="30"/>
  <c r="AC68" i="30" s="1"/>
  <c r="AP68" i="30" s="1"/>
  <c r="Z63" i="30"/>
  <c r="AB63" i="30" s="1"/>
  <c r="AO63" i="30" s="1"/>
  <c r="AA62" i="30"/>
  <c r="AC62" i="30" s="1"/>
  <c r="AP62" i="30" s="1"/>
  <c r="AA46" i="30"/>
  <c r="AC46" i="30" s="1"/>
  <c r="AP46" i="30" s="1"/>
  <c r="Z76" i="30"/>
  <c r="AB76" i="30" s="1"/>
  <c r="AO76" i="30" s="1"/>
  <c r="AA77" i="30"/>
  <c r="AC77" i="30" s="1"/>
  <c r="AP77" i="30" s="1"/>
  <c r="AA55" i="30"/>
  <c r="AC55" i="30" s="1"/>
  <c r="AP55" i="30" s="1"/>
  <c r="Z75" i="30"/>
  <c r="AB75" i="30" s="1"/>
  <c r="AO75" i="30" s="1"/>
  <c r="AA28" i="30"/>
  <c r="AC28" i="30" s="1"/>
  <c r="AP28" i="30" s="1"/>
  <c r="AA79" i="30"/>
  <c r="AC79" i="30" s="1"/>
  <c r="AP79" i="30" s="1"/>
  <c r="Z57" i="30"/>
  <c r="AB57" i="30" s="1"/>
  <c r="AO57" i="30" s="1"/>
  <c r="AA14" i="30"/>
  <c r="AC14" i="30" s="1"/>
  <c r="AP14" i="30" s="1"/>
  <c r="Z7" i="30"/>
  <c r="AB7" i="30" s="1"/>
  <c r="AO7" i="30" s="1"/>
  <c r="Z10" i="30"/>
  <c r="AB10" i="30" s="1"/>
  <c r="AO10" i="30" s="1"/>
  <c r="AA69" i="30"/>
  <c r="AC69" i="30" s="1"/>
  <c r="AP69" i="30" s="1"/>
  <c r="AA91" i="30"/>
  <c r="AC91" i="30" s="1"/>
  <c r="AP91" i="30" s="1"/>
  <c r="AA111" i="30"/>
  <c r="AC111" i="30" s="1"/>
  <c r="AP111" i="30" s="1"/>
  <c r="AA52" i="30"/>
  <c r="AC52" i="30" s="1"/>
  <c r="AP52" i="30" s="1"/>
  <c r="Z18" i="30"/>
  <c r="AB18" i="30" s="1"/>
  <c r="AO18" i="30" s="1"/>
  <c r="AA80" i="30"/>
  <c r="AC80" i="30" s="1"/>
  <c r="AP80" i="30" s="1"/>
  <c r="Z37" i="30"/>
  <c r="AB37" i="30" s="1"/>
  <c r="AO37" i="30" s="1"/>
  <c r="AA56" i="30"/>
  <c r="AC56" i="30" s="1"/>
  <c r="AP56" i="30" s="1"/>
  <c r="AA95" i="30"/>
  <c r="AC95" i="30" s="1"/>
  <c r="AP95" i="30" s="1"/>
  <c r="AA34" i="30"/>
  <c r="AC34" i="30" s="1"/>
  <c r="AP34" i="30" s="1"/>
  <c r="AA84" i="30"/>
  <c r="AC84" i="30" s="1"/>
  <c r="AP84" i="30" s="1"/>
  <c r="AA41" i="30"/>
  <c r="AC41" i="30" s="1"/>
  <c r="AP41" i="30" s="1"/>
  <c r="AA42" i="30"/>
  <c r="AC42" i="30" s="1"/>
  <c r="AP42" i="30" s="1"/>
  <c r="AA29" i="30"/>
  <c r="AC29" i="30" s="1"/>
  <c r="AP29" i="30" s="1"/>
  <c r="Z94" i="30"/>
  <c r="AB94" i="30" s="1"/>
  <c r="AO94" i="30" s="1"/>
  <c r="AA58" i="30"/>
  <c r="AC58" i="30" s="1"/>
  <c r="AP58" i="30" s="1"/>
  <c r="AA97" i="30"/>
  <c r="AC97" i="30" s="1"/>
  <c r="AP97" i="30" s="1"/>
  <c r="Z32" i="30"/>
  <c r="AB32" i="30" s="1"/>
  <c r="AO32" i="30" s="1"/>
  <c r="AP21" i="30"/>
  <c r="AA83" i="30"/>
  <c r="AC83" i="30" s="1"/>
  <c r="AP83" i="30" s="1"/>
  <c r="Z71" i="30"/>
  <c r="AB71" i="30" s="1"/>
  <c r="AO71" i="30" s="1"/>
  <c r="Z48" i="30"/>
  <c r="AB48" i="30" s="1"/>
  <c r="AO48" i="30" s="1"/>
  <c r="Z11" i="30"/>
  <c r="AB11" i="30" s="1"/>
  <c r="AO11" i="30" s="1"/>
  <c r="Z59" i="30"/>
  <c r="AB59" i="30" s="1"/>
  <c r="AO59" i="30" s="1"/>
  <c r="AA89" i="30"/>
  <c r="AC89" i="30" s="1"/>
  <c r="AP89" i="30" s="1"/>
  <c r="AA87" i="30"/>
  <c r="AC87" i="30" s="1"/>
  <c r="AP87" i="30" s="1"/>
  <c r="Z25" i="30"/>
  <c r="AB25" i="30" s="1"/>
  <c r="AO25" i="30" s="1"/>
  <c r="AA98" i="30"/>
  <c r="AC98" i="30" s="1"/>
  <c r="AP98" i="30" s="1"/>
  <c r="AA35" i="30"/>
  <c r="AC35" i="30" s="1"/>
  <c r="AP35" i="30" s="1"/>
  <c r="AA44" i="30"/>
  <c r="AC44" i="30" s="1"/>
  <c r="AP44" i="30" s="1"/>
  <c r="AA86" i="30"/>
  <c r="AC86" i="30" s="1"/>
  <c r="AP86" i="30" s="1"/>
  <c r="AA66" i="30"/>
  <c r="AC66" i="30" s="1"/>
  <c r="AP66" i="30" s="1"/>
  <c r="AA51" i="30"/>
  <c r="AC51" i="30" s="1"/>
  <c r="AP51" i="30" s="1"/>
  <c r="Z93" i="30"/>
  <c r="AB93" i="30" s="1"/>
  <c r="AO93" i="30" s="1"/>
  <c r="AA47" i="30"/>
  <c r="AC47" i="30" s="1"/>
  <c r="AP47" i="30" s="1"/>
  <c r="Z70" i="30"/>
  <c r="AB70" i="30" s="1"/>
  <c r="AO70" i="30" s="1"/>
  <c r="Z40" i="30"/>
  <c r="AB40" i="30" s="1"/>
  <c r="AO40" i="30" s="1"/>
  <c r="Z106" i="30"/>
  <c r="AB106" i="30" s="1"/>
  <c r="AO106" i="30" s="1"/>
  <c r="Z81" i="30"/>
  <c r="AB81" i="30" s="1"/>
  <c r="AO81" i="30" s="1"/>
  <c r="AA54" i="30"/>
  <c r="AC54" i="30" s="1"/>
  <c r="AP54" i="30" s="1"/>
  <c r="AA92" i="30"/>
  <c r="AC92" i="30" s="1"/>
  <c r="AP92" i="30" s="1"/>
  <c r="AA31" i="30"/>
  <c r="AC31" i="30" s="1"/>
  <c r="AP31" i="30" s="1"/>
  <c r="AA104" i="30"/>
  <c r="AC104" i="30" s="1"/>
  <c r="AP104" i="30" s="1"/>
  <c r="AA39" i="30"/>
  <c r="AC39" i="30" s="1"/>
  <c r="AP39" i="30" s="1"/>
  <c r="AA26" i="30"/>
  <c r="AC26" i="30" s="1"/>
  <c r="AP26" i="30" s="1"/>
  <c r="AA72" i="30"/>
  <c r="AC72" i="30" s="1"/>
  <c r="AP72" i="30" s="1"/>
  <c r="V13" i="67"/>
  <c r="O13" i="2" s="1"/>
  <c r="AP32" i="32"/>
  <c r="AP16" i="70"/>
  <c r="AP22" i="46"/>
  <c r="AP125" i="66"/>
  <c r="AP21" i="13"/>
  <c r="AP35" i="32"/>
  <c r="AP6" i="44"/>
  <c r="AP92" i="32"/>
  <c r="AP41" i="46"/>
  <c r="U21" i="68"/>
  <c r="F22" i="2" s="1"/>
  <c r="AA6" i="30"/>
  <c r="AC6" i="30" s="1"/>
  <c r="AP6" i="30" s="1"/>
  <c r="AA18" i="38"/>
  <c r="AC18" i="38" s="1"/>
  <c r="AP18" i="38" s="1"/>
  <c r="Z125" i="66"/>
  <c r="AB125" i="66" s="1"/>
  <c r="AO125" i="66" s="1"/>
  <c r="Z5" i="38"/>
  <c r="AB5" i="38" s="1"/>
  <c r="AO5" i="38" s="1"/>
  <c r="Z74" i="46"/>
  <c r="AB74" i="46" s="1"/>
  <c r="AO74" i="46" s="1"/>
  <c r="Z6" i="38"/>
  <c r="AB6" i="38" s="1"/>
  <c r="AO6" i="38" s="1"/>
  <c r="AA8" i="6"/>
  <c r="AC8" i="6" s="1"/>
  <c r="AP8" i="6" s="1"/>
  <c r="Z66" i="46"/>
  <c r="AB66" i="46" s="1"/>
  <c r="AO66" i="46" s="1"/>
  <c r="AP194" i="65"/>
  <c r="U11" i="68"/>
  <c r="F12" i="2" s="1"/>
  <c r="AA6" i="6"/>
  <c r="AC6" i="6" s="1"/>
  <c r="AP6" i="6" s="1"/>
  <c r="AA10" i="6"/>
  <c r="AC10" i="6" s="1"/>
  <c r="AP10" i="6" s="1"/>
  <c r="AP66" i="46"/>
  <c r="AP37" i="46"/>
  <c r="AP26" i="46"/>
  <c r="AP25" i="57"/>
  <c r="AP29" i="53"/>
  <c r="AP51" i="20"/>
  <c r="AP66" i="15"/>
  <c r="AP12" i="22"/>
  <c r="AP27" i="12"/>
  <c r="AP9" i="30"/>
  <c r="AP28" i="22"/>
  <c r="AP24" i="12"/>
  <c r="AP10" i="21"/>
  <c r="U9" i="68"/>
  <c r="F10" i="2" s="1"/>
  <c r="AP7" i="24"/>
  <c r="AP55" i="20"/>
  <c r="AP41" i="15"/>
  <c r="AP11" i="59"/>
  <c r="S30" i="67"/>
  <c r="S23" i="67"/>
  <c r="AP9" i="53"/>
  <c r="AP14" i="53"/>
  <c r="Z11" i="53"/>
  <c r="AB11" i="53" s="1"/>
  <c r="AO11" i="53" s="1"/>
  <c r="AA22" i="53"/>
  <c r="AC22" i="53" s="1"/>
  <c r="AP22" i="53" s="1"/>
  <c r="AP26" i="53"/>
  <c r="AP20" i="53"/>
  <c r="K69" i="67"/>
  <c r="AP52" i="46"/>
  <c r="AP47" i="66"/>
  <c r="AP83" i="66"/>
  <c r="U6" i="67"/>
  <c r="N6" i="2" s="1"/>
  <c r="AP36" i="66"/>
  <c r="AP59" i="66"/>
  <c r="AP104" i="66"/>
  <c r="AP81" i="66"/>
  <c r="AP67" i="66"/>
  <c r="AP32" i="66"/>
  <c r="AP20" i="66"/>
  <c r="AP77" i="32"/>
  <c r="AP7" i="32"/>
  <c r="AP79" i="32"/>
  <c r="AP29" i="32"/>
  <c r="AP57" i="32"/>
  <c r="AP27" i="32"/>
  <c r="AP11" i="28"/>
  <c r="AP22" i="28"/>
  <c r="AP11" i="27"/>
  <c r="AP7" i="26"/>
  <c r="AP6" i="26"/>
  <c r="AP9" i="25"/>
  <c r="AP12" i="23"/>
  <c r="AP48" i="20"/>
  <c r="AP30" i="20"/>
  <c r="AP22" i="20"/>
  <c r="AP34" i="20"/>
  <c r="AP13" i="20"/>
  <c r="AP23" i="20"/>
  <c r="AP12" i="20"/>
  <c r="AP21" i="20"/>
  <c r="AP27" i="20"/>
  <c r="AP9" i="18"/>
  <c r="AP18" i="12"/>
  <c r="AP17" i="12"/>
  <c r="AP20" i="12"/>
  <c r="AP10" i="12"/>
  <c r="AP9" i="12"/>
  <c r="Z23" i="6"/>
  <c r="AB23" i="6" s="1"/>
  <c r="AO23" i="6" s="1"/>
  <c r="AP21" i="65"/>
  <c r="AP161" i="65"/>
  <c r="AP136" i="65"/>
  <c r="AP17" i="65"/>
  <c r="AP41" i="65"/>
  <c r="AP32" i="65"/>
  <c r="AP86" i="65"/>
  <c r="AP50" i="65"/>
  <c r="D50" i="2"/>
  <c r="D51" i="2" s="1"/>
  <c r="Z12" i="23"/>
  <c r="AB12" i="23" s="1"/>
  <c r="AO12" i="23" s="1"/>
  <c r="Z9" i="30"/>
  <c r="AB9" i="30" s="1"/>
  <c r="AO9" i="30" s="1"/>
  <c r="AA17" i="6"/>
  <c r="AC17" i="6" s="1"/>
  <c r="AP17" i="6" s="1"/>
  <c r="Z11" i="38"/>
  <c r="AB11" i="38" s="1"/>
  <c r="AO11" i="38" s="1"/>
  <c r="Z20" i="34"/>
  <c r="AB20" i="34" s="1"/>
  <c r="AO20" i="34" s="1"/>
  <c r="AA22" i="38"/>
  <c r="AC22" i="38" s="1"/>
  <c r="AP22" i="38" s="1"/>
  <c r="AA18" i="6"/>
  <c r="AC18" i="6" s="1"/>
  <c r="AP18" i="6" s="1"/>
  <c r="Z20" i="38"/>
  <c r="AB20" i="38" s="1"/>
  <c r="AO20" i="38" s="1"/>
  <c r="AA17" i="30"/>
  <c r="AC17" i="30" s="1"/>
  <c r="AP17" i="30" s="1"/>
  <c r="AA12" i="6"/>
  <c r="AC12" i="6" s="1"/>
  <c r="AP12" i="6" s="1"/>
  <c r="Z19" i="30"/>
  <c r="AB19" i="30" s="1"/>
  <c r="AO19" i="30" s="1"/>
  <c r="AA24" i="6"/>
  <c r="AC24" i="6" s="1"/>
  <c r="AP24" i="6" s="1"/>
  <c r="AA5" i="6"/>
  <c r="AC5" i="6" s="1"/>
  <c r="AA16" i="30"/>
  <c r="AC16" i="30" s="1"/>
  <c r="AP16" i="30" s="1"/>
  <c r="AA11" i="32"/>
  <c r="AC11" i="32" s="1"/>
  <c r="AP11" i="32" s="1"/>
  <c r="AA15" i="30"/>
  <c r="AC15" i="30" s="1"/>
  <c r="AP15" i="30" s="1"/>
  <c r="Z61" i="65"/>
  <c r="AB61" i="65" s="1"/>
  <c r="AO61" i="65" s="1"/>
  <c r="Z25" i="20"/>
  <c r="AB25" i="20" s="1"/>
  <c r="AO25" i="20" s="1"/>
  <c r="AA107" i="65"/>
  <c r="AC107" i="65" s="1"/>
  <c r="AP107" i="65" s="1"/>
  <c r="AA32" i="28"/>
  <c r="AC32" i="28" s="1"/>
  <c r="AP32" i="28" s="1"/>
  <c r="Z19" i="71"/>
  <c r="AB19" i="71" s="1"/>
  <c r="AO19" i="71" s="1"/>
  <c r="Z131" i="66"/>
  <c r="AB131" i="66" s="1"/>
  <c r="AO131" i="66" s="1"/>
  <c r="AA133" i="65"/>
  <c r="AC133" i="65" s="1"/>
  <c r="AP133" i="65" s="1"/>
  <c r="Z34" i="28"/>
  <c r="AB34" i="28" s="1"/>
  <c r="AO34" i="28" s="1"/>
  <c r="AP29" i="28"/>
  <c r="AA11" i="3"/>
  <c r="AC11" i="3" s="1"/>
  <c r="AP11" i="3" s="1"/>
  <c r="Z11" i="6"/>
  <c r="AB11" i="6" s="1"/>
  <c r="AO11" i="6" s="1"/>
  <c r="Z40" i="12"/>
  <c r="AB40" i="12" s="1"/>
  <c r="AO40" i="12" s="1"/>
  <c r="Z19" i="32"/>
  <c r="AB19" i="32" s="1"/>
  <c r="AO19" i="32" s="1"/>
  <c r="Z22" i="30"/>
  <c r="AB22" i="30" s="1"/>
  <c r="AO22" i="30" s="1"/>
  <c r="AA25" i="23"/>
  <c r="AC25" i="23" s="1"/>
  <c r="AP25" i="23" s="1"/>
  <c r="Z113" i="65"/>
  <c r="AB113" i="65" s="1"/>
  <c r="AO113" i="65" s="1"/>
  <c r="AA145" i="65"/>
  <c r="AC145" i="65" s="1"/>
  <c r="AP145" i="65" s="1"/>
  <c r="AA8" i="25"/>
  <c r="AC8" i="25" s="1"/>
  <c r="AP8" i="25" s="1"/>
  <c r="Z18" i="12"/>
  <c r="AB18" i="12" s="1"/>
  <c r="AO18" i="12" s="1"/>
  <c r="Z36" i="53"/>
  <c r="AB36" i="53" s="1"/>
  <c r="AO36" i="53" s="1"/>
  <c r="AA8" i="28"/>
  <c r="AC8" i="28" s="1"/>
  <c r="AP8" i="28" s="1"/>
  <c r="AA14" i="38"/>
  <c r="AC14" i="38" s="1"/>
  <c r="AP14" i="38" s="1"/>
  <c r="AA10" i="71"/>
  <c r="AC10" i="71" s="1"/>
  <c r="AP10" i="71" s="1"/>
  <c r="AA41" i="28"/>
  <c r="AC41" i="28" s="1"/>
  <c r="AP41" i="28" s="1"/>
  <c r="Z124" i="65"/>
  <c r="AB124" i="65" s="1"/>
  <c r="AO124" i="65" s="1"/>
  <c r="AA105" i="66"/>
  <c r="AC105" i="66" s="1"/>
  <c r="AP105" i="66" s="1"/>
  <c r="Z65" i="66"/>
  <c r="AB65" i="66" s="1"/>
  <c r="AO65" i="66" s="1"/>
  <c r="AA23" i="26"/>
  <c r="AC23" i="26" s="1"/>
  <c r="AP23" i="26" s="1"/>
  <c r="Z106" i="66"/>
  <c r="AB106" i="66" s="1"/>
  <c r="AO106" i="66" s="1"/>
  <c r="Z47" i="12"/>
  <c r="AB47" i="12" s="1"/>
  <c r="AO47" i="12" s="1"/>
  <c r="Z29" i="53"/>
  <c r="AB29" i="53" s="1"/>
  <c r="AO29" i="53" s="1"/>
  <c r="Z42" i="12"/>
  <c r="AB42" i="12" s="1"/>
  <c r="AO42" i="12" s="1"/>
  <c r="Z17" i="20"/>
  <c r="AB17" i="20" s="1"/>
  <c r="AO17" i="20" s="1"/>
  <c r="AA47" i="28"/>
  <c r="AC47" i="28" s="1"/>
  <c r="AP47" i="28" s="1"/>
  <c r="Z53" i="53"/>
  <c r="AB53" i="53" s="1"/>
  <c r="AO53" i="53" s="1"/>
  <c r="Z28" i="66"/>
  <c r="AB28" i="66" s="1"/>
  <c r="AO28" i="66" s="1"/>
  <c r="AA119" i="65"/>
  <c r="AC119" i="65" s="1"/>
  <c r="AP119" i="65" s="1"/>
  <c r="Z57" i="20"/>
  <c r="AB57" i="20" s="1"/>
  <c r="AO57" i="20" s="1"/>
  <c r="AA6" i="36"/>
  <c r="AC6" i="36" s="1"/>
  <c r="AP6" i="36" s="1"/>
  <c r="AA42" i="53"/>
  <c r="AC42" i="53" s="1"/>
  <c r="AP42" i="53" s="1"/>
  <c r="AA141" i="65"/>
  <c r="AC141" i="65" s="1"/>
  <c r="AP141" i="65" s="1"/>
  <c r="Z110" i="32"/>
  <c r="AB110" i="32" s="1"/>
  <c r="AO110" i="32" s="1"/>
  <c r="Z102" i="65"/>
  <c r="AB102" i="65" s="1"/>
  <c r="AO102" i="65" s="1"/>
  <c r="AA6" i="27"/>
  <c r="AC6" i="27" s="1"/>
  <c r="AP6" i="27" s="1"/>
  <c r="Z40" i="53"/>
  <c r="AB40" i="53" s="1"/>
  <c r="AO40" i="53" s="1"/>
  <c r="Z6" i="66"/>
  <c r="AB6" i="66" s="1"/>
  <c r="AO6" i="66" s="1"/>
  <c r="AA62" i="65"/>
  <c r="AC62" i="65" s="1"/>
  <c r="AP62" i="65" s="1"/>
  <c r="AA66" i="66"/>
  <c r="AC66" i="66" s="1"/>
  <c r="AP66" i="66" s="1"/>
  <c r="AA10" i="28"/>
  <c r="AC10" i="28" s="1"/>
  <c r="AP10" i="28" s="1"/>
  <c r="AA76" i="46"/>
  <c r="AC76" i="46" s="1"/>
  <c r="AP76" i="46" s="1"/>
  <c r="Z91" i="65"/>
  <c r="AB91" i="65" s="1"/>
  <c r="AO91" i="65" s="1"/>
  <c r="Z14" i="3"/>
  <c r="AB14" i="3" s="1"/>
  <c r="AO14" i="3" s="1"/>
  <c r="AA10" i="36"/>
  <c r="AC10" i="36" s="1"/>
  <c r="AP10" i="36" s="1"/>
  <c r="Z8" i="30"/>
  <c r="AB8" i="30" s="1"/>
  <c r="AO8" i="30" s="1"/>
  <c r="AA37" i="20"/>
  <c r="AC37" i="20" s="1"/>
  <c r="AP37" i="20" s="1"/>
  <c r="Z86" i="65"/>
  <c r="AB86" i="65" s="1"/>
  <c r="AO86" i="65" s="1"/>
  <c r="AA94" i="66"/>
  <c r="AC94" i="66" s="1"/>
  <c r="AP94" i="66" s="1"/>
  <c r="Z126" i="65"/>
  <c r="AB126" i="65" s="1"/>
  <c r="AO126" i="65" s="1"/>
  <c r="Z35" i="66"/>
  <c r="AB35" i="66" s="1"/>
  <c r="AO35" i="66" s="1"/>
  <c r="Z108" i="65"/>
  <c r="AB108" i="65" s="1"/>
  <c r="AO108" i="65" s="1"/>
  <c r="AA12" i="27"/>
  <c r="AC12" i="27" s="1"/>
  <c r="AP12" i="27" s="1"/>
  <c r="AA118" i="32"/>
  <c r="AC118" i="32" s="1"/>
  <c r="AP118" i="32" s="1"/>
  <c r="AA118" i="66"/>
  <c r="AC118" i="66" s="1"/>
  <c r="AP118" i="66" s="1"/>
  <c r="AA68" i="32"/>
  <c r="AC68" i="32" s="1"/>
  <c r="AP68" i="32" s="1"/>
  <c r="L6" i="2"/>
  <c r="AA173" i="65"/>
  <c r="AC173" i="65" s="1"/>
  <c r="AP173" i="65" s="1"/>
  <c r="AA52" i="53"/>
  <c r="AC52" i="53" s="1"/>
  <c r="AP52" i="53" s="1"/>
  <c r="Z59" i="65"/>
  <c r="AB59" i="65" s="1"/>
  <c r="AO59" i="65" s="1"/>
  <c r="Z68" i="66"/>
  <c r="AB68" i="66" s="1"/>
  <c r="AO68" i="66" s="1"/>
  <c r="Z50" i="12"/>
  <c r="AB50" i="12" s="1"/>
  <c r="AO50" i="12" s="1"/>
  <c r="Z189" i="65"/>
  <c r="AB189" i="65" s="1"/>
  <c r="AO189" i="65" s="1"/>
  <c r="Z137" i="32"/>
  <c r="AB137" i="32" s="1"/>
  <c r="AO137" i="32" s="1"/>
  <c r="Z43" i="65"/>
  <c r="AB43" i="65" s="1"/>
  <c r="AO43" i="65" s="1"/>
  <c r="AA88" i="65"/>
  <c r="AC88" i="65" s="1"/>
  <c r="AP88" i="65" s="1"/>
  <c r="AA30" i="66"/>
  <c r="AC30" i="66" s="1"/>
  <c r="AP30" i="66" s="1"/>
  <c r="AA66" i="65"/>
  <c r="AC66" i="65" s="1"/>
  <c r="AP66" i="65" s="1"/>
  <c r="AA110" i="66"/>
  <c r="AC110" i="66" s="1"/>
  <c r="AP110" i="66" s="1"/>
  <c r="AA110" i="65"/>
  <c r="AC110" i="65" s="1"/>
  <c r="AP110" i="65" s="1"/>
  <c r="Z33" i="66"/>
  <c r="AB33" i="66" s="1"/>
  <c r="AO33" i="66" s="1"/>
  <c r="AA5" i="36"/>
  <c r="AC5" i="36" s="1"/>
  <c r="AA118" i="65"/>
  <c r="AC118" i="65" s="1"/>
  <c r="AP118" i="65" s="1"/>
  <c r="AA23" i="30"/>
  <c r="AC23" i="30" s="1"/>
  <c r="AP23" i="30" s="1"/>
  <c r="Z14" i="53"/>
  <c r="AB14" i="53" s="1"/>
  <c r="AO14" i="53" s="1"/>
  <c r="Z119" i="66"/>
  <c r="AB119" i="66" s="1"/>
  <c r="AO119" i="66" s="1"/>
  <c r="Z24" i="38"/>
  <c r="AB24" i="38" s="1"/>
  <c r="AO24" i="38" s="1"/>
  <c r="Z67" i="20"/>
  <c r="AB67" i="20" s="1"/>
  <c r="AO67" i="20" s="1"/>
  <c r="Z21" i="66"/>
  <c r="AB21" i="66" s="1"/>
  <c r="AO21" i="66" s="1"/>
  <c r="AA96" i="65"/>
  <c r="AC96" i="65" s="1"/>
  <c r="AP96" i="65" s="1"/>
  <c r="AA7" i="65"/>
  <c r="AC7" i="65" s="1"/>
  <c r="AP7" i="65" s="1"/>
  <c r="AA44" i="20"/>
  <c r="AC44" i="20" s="1"/>
  <c r="AP44" i="20" s="1"/>
  <c r="Z36" i="66"/>
  <c r="AB36" i="66" s="1"/>
  <c r="AO36" i="66" s="1"/>
  <c r="Z43" i="12"/>
  <c r="AB43" i="12" s="1"/>
  <c r="AO43" i="12" s="1"/>
  <c r="AA12" i="16"/>
  <c r="AC12" i="16" s="1"/>
  <c r="AP12" i="16" s="1"/>
  <c r="AA90" i="65"/>
  <c r="AC90" i="65" s="1"/>
  <c r="AP90" i="65" s="1"/>
  <c r="Z103" i="32"/>
  <c r="AB103" i="32" s="1"/>
  <c r="AO103" i="32" s="1"/>
  <c r="AA54" i="65"/>
  <c r="AC54" i="65" s="1"/>
  <c r="AP54" i="65" s="1"/>
  <c r="Z104" i="66"/>
  <c r="AB104" i="66" s="1"/>
  <c r="AO104" i="66" s="1"/>
  <c r="AA8" i="53"/>
  <c r="AC8" i="53" s="1"/>
  <c r="AP8" i="53" s="1"/>
  <c r="AA15" i="38"/>
  <c r="AC15" i="38" s="1"/>
  <c r="AP15" i="38" s="1"/>
  <c r="Z46" i="66"/>
  <c r="AB46" i="66" s="1"/>
  <c r="AO46" i="66" s="1"/>
  <c r="Z50" i="65"/>
  <c r="AB50" i="65" s="1"/>
  <c r="AO50" i="65" s="1"/>
  <c r="Z21" i="16"/>
  <c r="AB21" i="16" s="1"/>
  <c r="AO21" i="16" s="1"/>
  <c r="AA98" i="66"/>
  <c r="AC98" i="66" s="1"/>
  <c r="AP98" i="66" s="1"/>
  <c r="Z10" i="70"/>
  <c r="AB10" i="70" s="1"/>
  <c r="AO10" i="70" s="1"/>
  <c r="AA6" i="25"/>
  <c r="AC6" i="25" s="1"/>
  <c r="AP6" i="25" s="1"/>
  <c r="Z13" i="6"/>
  <c r="AB13" i="6" s="1"/>
  <c r="AO13" i="6" s="1"/>
  <c r="AA18" i="53"/>
  <c r="AC18" i="53" s="1"/>
  <c r="AP18" i="53" s="1"/>
  <c r="AA28" i="20"/>
  <c r="AC28" i="20" s="1"/>
  <c r="AP28" i="20" s="1"/>
  <c r="Z7" i="6"/>
  <c r="AB7" i="6" s="1"/>
  <c r="AO7" i="6" s="1"/>
  <c r="AA18" i="20"/>
  <c r="AC18" i="20" s="1"/>
  <c r="AP18" i="20" s="1"/>
  <c r="AA101" i="66"/>
  <c r="AC101" i="66" s="1"/>
  <c r="AP101" i="66" s="1"/>
  <c r="Z63" i="66"/>
  <c r="AB63" i="66" s="1"/>
  <c r="AO63" i="66" s="1"/>
  <c r="Z52" i="46"/>
  <c r="AB52" i="46" s="1"/>
  <c r="AO52" i="46" s="1"/>
  <c r="Z63" i="20"/>
  <c r="AB63" i="20" s="1"/>
  <c r="AO63" i="20" s="1"/>
  <c r="Z63" i="65"/>
  <c r="AB63" i="65" s="1"/>
  <c r="AO63" i="65" s="1"/>
  <c r="Z72" i="66"/>
  <c r="AB72" i="66" s="1"/>
  <c r="AO72" i="66" s="1"/>
  <c r="Z12" i="20"/>
  <c r="AB12" i="20" s="1"/>
  <c r="AO12" i="20" s="1"/>
  <c r="Z45" i="46"/>
  <c r="AB45" i="46" s="1"/>
  <c r="AO45" i="46" s="1"/>
  <c r="Z60" i="66"/>
  <c r="AB60" i="66" s="1"/>
  <c r="AO60" i="66" s="1"/>
  <c r="Z19" i="38"/>
  <c r="AB19" i="38" s="1"/>
  <c r="AO19" i="38" s="1"/>
  <c r="Z159" i="65"/>
  <c r="AB159" i="65" s="1"/>
  <c r="AO159" i="65" s="1"/>
  <c r="Z59" i="66"/>
  <c r="AB59" i="66" s="1"/>
  <c r="AO59" i="66" s="1"/>
  <c r="AA179" i="65"/>
  <c r="AC179" i="65" s="1"/>
  <c r="AP179" i="65" s="1"/>
  <c r="Z85" i="66"/>
  <c r="AB85" i="66" s="1"/>
  <c r="AO85" i="66" s="1"/>
  <c r="AA158" i="65"/>
  <c r="AC158" i="65" s="1"/>
  <c r="AP158" i="65" s="1"/>
  <c r="Z29" i="28"/>
  <c r="AB29" i="28" s="1"/>
  <c r="AO29" i="28" s="1"/>
  <c r="T24" i="68"/>
  <c r="E25" i="2" s="1"/>
  <c r="E26" i="2"/>
  <c r="C55" i="2"/>
  <c r="AP143" i="65"/>
  <c r="AA22" i="6"/>
  <c r="AC22" i="6" s="1"/>
  <c r="AP22" i="6" s="1"/>
  <c r="Z12" i="38"/>
  <c r="AB12" i="38" s="1"/>
  <c r="AO12" i="38" s="1"/>
  <c r="D40" i="2"/>
  <c r="AA5" i="30"/>
  <c r="AC5" i="30" s="1"/>
  <c r="AP5" i="30" s="1"/>
  <c r="AA15" i="6"/>
  <c r="AC15" i="6" s="1"/>
  <c r="AP15" i="6" s="1"/>
  <c r="AA9" i="28"/>
  <c r="AC9" i="28" s="1"/>
  <c r="AP9" i="28" s="1"/>
  <c r="Z7" i="66"/>
  <c r="AB7" i="66" s="1"/>
  <c r="AO7" i="66" s="1"/>
  <c r="Z20" i="30"/>
  <c r="AB20" i="30" s="1"/>
  <c r="AO20" i="30" s="1"/>
  <c r="Q10" i="68"/>
  <c r="U10" i="68" s="1"/>
  <c r="F11" i="2" s="1"/>
  <c r="Z14" i="66"/>
  <c r="AB14" i="66" s="1"/>
  <c r="AO14" i="66" s="1"/>
  <c r="Q15" i="67"/>
  <c r="U15" i="67" s="1"/>
  <c r="N15" i="2" s="1"/>
  <c r="Z42" i="28"/>
  <c r="AB42" i="28" s="1"/>
  <c r="AO42" i="28" s="1"/>
  <c r="AA32" i="53"/>
  <c r="AC32" i="53" s="1"/>
  <c r="AP32" i="53" s="1"/>
  <c r="Z26" i="46"/>
  <c r="AB26" i="46" s="1"/>
  <c r="AO26" i="46" s="1"/>
  <c r="Z23" i="12"/>
  <c r="AB23" i="12" s="1"/>
  <c r="AO23" i="12" s="1"/>
  <c r="AA23" i="28"/>
  <c r="AC23" i="28" s="1"/>
  <c r="AP23" i="28" s="1"/>
  <c r="AA16" i="36"/>
  <c r="AC16" i="36" s="1"/>
  <c r="AP16" i="36" s="1"/>
  <c r="AA44" i="28"/>
  <c r="AC44" i="28" s="1"/>
  <c r="AP44" i="28" s="1"/>
  <c r="AA43" i="46"/>
  <c r="AC43" i="46" s="1"/>
  <c r="AP43" i="46" s="1"/>
  <c r="AA19" i="66"/>
  <c r="AC19" i="66" s="1"/>
  <c r="AP19" i="66" s="1"/>
  <c r="AP153" i="65"/>
  <c r="Z7" i="71"/>
  <c r="AB7" i="71" s="1"/>
  <c r="AO7" i="71" s="1"/>
  <c r="Z19" i="25"/>
  <c r="AB19" i="25" s="1"/>
  <c r="AO19" i="25" s="1"/>
  <c r="AA21" i="70"/>
  <c r="AC21" i="70" s="1"/>
  <c r="AP21" i="70" s="1"/>
  <c r="Z153" i="65"/>
  <c r="AB153" i="65" s="1"/>
  <c r="AO153" i="65" s="1"/>
  <c r="AA21" i="36"/>
  <c r="AC21" i="36" s="1"/>
  <c r="AP21" i="36" s="1"/>
  <c r="Z109" i="66"/>
  <c r="AB109" i="66" s="1"/>
  <c r="AO109" i="66" s="1"/>
  <c r="AA82" i="65"/>
  <c r="AC82" i="65" s="1"/>
  <c r="AP82" i="65" s="1"/>
  <c r="AA73" i="32"/>
  <c r="AC73" i="32" s="1"/>
  <c r="AP73" i="32" s="1"/>
  <c r="Z21" i="12"/>
  <c r="AB21" i="12" s="1"/>
  <c r="AO21" i="12" s="1"/>
  <c r="Z7" i="36"/>
  <c r="AB7" i="36" s="1"/>
  <c r="AO7" i="36" s="1"/>
  <c r="Z9" i="18"/>
  <c r="AB9" i="18" s="1"/>
  <c r="AO9" i="18" s="1"/>
  <c r="AA126" i="66"/>
  <c r="AC126" i="66" s="1"/>
  <c r="AP126" i="66" s="1"/>
  <c r="Z17" i="36"/>
  <c r="AB17" i="36" s="1"/>
  <c r="AO17" i="36" s="1"/>
  <c r="Z186" i="65"/>
  <c r="AB186" i="65" s="1"/>
  <c r="AO186" i="65" s="1"/>
  <c r="Z45" i="12"/>
  <c r="AB45" i="12" s="1"/>
  <c r="AO45" i="12" s="1"/>
  <c r="AA18" i="71"/>
  <c r="AC18" i="71" s="1"/>
  <c r="AP18" i="71" s="1"/>
  <c r="Z38" i="12"/>
  <c r="AB38" i="12" s="1"/>
  <c r="AO38" i="12" s="1"/>
  <c r="Z32" i="66"/>
  <c r="AB32" i="66" s="1"/>
  <c r="AO32" i="66" s="1"/>
  <c r="Z69" i="65"/>
  <c r="AB69" i="65" s="1"/>
  <c r="AO69" i="65" s="1"/>
  <c r="Z23" i="25"/>
  <c r="AB23" i="25" s="1"/>
  <c r="AO23" i="25" s="1"/>
  <c r="AA162" i="65"/>
  <c r="AC162" i="65" s="1"/>
  <c r="AP162" i="65" s="1"/>
  <c r="AA80" i="65"/>
  <c r="AC80" i="65" s="1"/>
  <c r="AP80" i="65" s="1"/>
  <c r="AA16" i="3"/>
  <c r="AC16" i="3" s="1"/>
  <c r="AP16" i="3" s="1"/>
  <c r="Q38" i="68"/>
  <c r="U38" i="68" s="1"/>
  <c r="F38" i="2" s="1"/>
  <c r="AA11" i="65"/>
  <c r="AC11" i="65" s="1"/>
  <c r="AP11" i="65" s="1"/>
  <c r="Z24" i="28"/>
  <c r="AB24" i="28" s="1"/>
  <c r="AO24" i="28" s="1"/>
  <c r="Z29" i="12"/>
  <c r="AB29" i="12" s="1"/>
  <c r="AO29" i="12" s="1"/>
  <c r="AA116" i="65"/>
  <c r="AC116" i="65" s="1"/>
  <c r="AP116" i="65" s="1"/>
  <c r="AA56" i="65"/>
  <c r="AC56" i="65" s="1"/>
  <c r="AP56" i="65" s="1"/>
  <c r="AA6" i="16"/>
  <c r="AC6" i="16" s="1"/>
  <c r="AP6" i="16" s="1"/>
  <c r="AA72" i="65"/>
  <c r="AC72" i="65" s="1"/>
  <c r="AP72" i="65" s="1"/>
  <c r="AA13" i="65"/>
  <c r="AC13" i="65" s="1"/>
  <c r="AP13" i="65" s="1"/>
  <c r="AA32" i="12"/>
  <c r="AC32" i="12" s="1"/>
  <c r="AP32" i="12" s="1"/>
  <c r="Z72" i="20"/>
  <c r="AB72" i="20" s="1"/>
  <c r="AO72" i="20" s="1"/>
  <c r="AA55" i="32"/>
  <c r="AC55" i="32" s="1"/>
  <c r="AP55" i="32" s="1"/>
  <c r="AA58" i="20"/>
  <c r="AC58" i="20" s="1"/>
  <c r="AP58" i="20" s="1"/>
  <c r="AA67" i="32"/>
  <c r="AC67" i="32" s="1"/>
  <c r="AP67" i="32" s="1"/>
  <c r="AA23" i="5"/>
  <c r="AC23" i="5" s="1"/>
  <c r="AP23" i="5" s="1"/>
  <c r="Z20" i="28"/>
  <c r="AB20" i="28" s="1"/>
  <c r="AO20" i="28" s="1"/>
  <c r="Z29" i="32"/>
  <c r="AB29" i="32" s="1"/>
  <c r="AO29" i="32" s="1"/>
  <c r="AA5" i="66"/>
  <c r="AC5" i="66" s="1"/>
  <c r="AP5" i="66" s="1"/>
  <c r="AA31" i="53"/>
  <c r="AC31" i="53" s="1"/>
  <c r="AP31" i="53" s="1"/>
  <c r="AA49" i="20"/>
  <c r="AC49" i="20" s="1"/>
  <c r="AP49" i="20" s="1"/>
  <c r="Z164" i="65"/>
  <c r="AB164" i="65" s="1"/>
  <c r="AO164" i="65" s="1"/>
  <c r="AA38" i="53"/>
  <c r="AC38" i="53" s="1"/>
  <c r="AP38" i="53" s="1"/>
  <c r="AA23" i="18"/>
  <c r="AC23" i="18" s="1"/>
  <c r="AP23" i="18" s="1"/>
  <c r="AA164" i="32"/>
  <c r="AC164" i="32" s="1"/>
  <c r="AP164" i="32" s="1"/>
  <c r="Z41" i="53"/>
  <c r="AB41" i="53" s="1"/>
  <c r="AO41" i="53" s="1"/>
  <c r="AA28" i="12"/>
  <c r="AC28" i="12" s="1"/>
  <c r="AP28" i="12" s="1"/>
  <c r="Z7" i="16"/>
  <c r="AB7" i="16" s="1"/>
  <c r="AO7" i="16" s="1"/>
  <c r="Z49" i="65"/>
  <c r="AB49" i="65" s="1"/>
  <c r="AO49" i="65" s="1"/>
  <c r="AA117" i="66"/>
  <c r="AC117" i="66" s="1"/>
  <c r="AP117" i="66" s="1"/>
  <c r="AA5" i="53"/>
  <c r="AC5" i="53" s="1"/>
  <c r="AP5" i="53" s="1"/>
  <c r="Z71" i="65"/>
  <c r="AB71" i="65" s="1"/>
  <c r="AO71" i="65" s="1"/>
  <c r="AA19" i="3"/>
  <c r="AC19" i="3" s="1"/>
  <c r="AP19" i="3" s="1"/>
  <c r="Z35" i="65"/>
  <c r="AB35" i="65" s="1"/>
  <c r="AO35" i="65" s="1"/>
  <c r="Z90" i="66"/>
  <c r="AB90" i="66" s="1"/>
  <c r="AO90" i="66" s="1"/>
  <c r="Z10" i="16"/>
  <c r="AB10" i="16" s="1"/>
  <c r="AO10" i="16" s="1"/>
  <c r="Z133" i="32"/>
  <c r="AB133" i="32" s="1"/>
  <c r="AO133" i="32" s="1"/>
  <c r="Z18" i="16"/>
  <c r="AB18" i="16" s="1"/>
  <c r="AO18" i="16" s="1"/>
  <c r="Z97" i="66"/>
  <c r="AB97" i="66" s="1"/>
  <c r="AO97" i="66" s="1"/>
  <c r="Z136" i="65"/>
  <c r="AB136" i="65" s="1"/>
  <c r="AO136" i="65" s="1"/>
  <c r="AA50" i="32"/>
  <c r="AC50" i="32" s="1"/>
  <c r="AP50" i="32" s="1"/>
  <c r="Z26" i="53"/>
  <c r="AB26" i="53" s="1"/>
  <c r="AO26" i="53" s="1"/>
  <c r="Z40" i="20"/>
  <c r="AB40" i="20" s="1"/>
  <c r="AO40" i="20" s="1"/>
  <c r="AA26" i="12"/>
  <c r="AC26" i="12" s="1"/>
  <c r="AP26" i="12" s="1"/>
  <c r="Z19" i="53"/>
  <c r="AB19" i="53" s="1"/>
  <c r="AO19" i="53" s="1"/>
  <c r="Z74" i="65"/>
  <c r="AB74" i="65" s="1"/>
  <c r="AO74" i="65" s="1"/>
  <c r="AA9" i="26"/>
  <c r="AC9" i="26" s="1"/>
  <c r="AP9" i="26" s="1"/>
  <c r="Z84" i="66"/>
  <c r="AB84" i="66" s="1"/>
  <c r="AO84" i="66" s="1"/>
  <c r="AA6" i="20"/>
  <c r="AC6" i="20" s="1"/>
  <c r="AP6" i="20" s="1"/>
  <c r="Z76" i="66"/>
  <c r="AB76" i="66" s="1"/>
  <c r="AO76" i="66" s="1"/>
  <c r="AA75" i="20"/>
  <c r="AC75" i="20" s="1"/>
  <c r="AP75" i="20" s="1"/>
  <c r="Z53" i="65"/>
  <c r="AB53" i="65" s="1"/>
  <c r="AO53" i="65" s="1"/>
  <c r="Z111" i="66"/>
  <c r="AB111" i="66" s="1"/>
  <c r="AO111" i="66" s="1"/>
  <c r="Z43" i="20"/>
  <c r="AB43" i="20" s="1"/>
  <c r="AO43" i="20" s="1"/>
  <c r="AA150" i="65"/>
  <c r="AC150" i="65" s="1"/>
  <c r="AP150" i="65" s="1"/>
  <c r="AA45" i="28"/>
  <c r="AC45" i="28" s="1"/>
  <c r="AP45" i="28" s="1"/>
  <c r="Z35" i="20"/>
  <c r="AB35" i="20" s="1"/>
  <c r="AO35" i="20" s="1"/>
  <c r="Z5" i="28"/>
  <c r="AB5" i="28" s="1"/>
  <c r="AO5" i="28" s="1"/>
  <c r="Z42" i="20"/>
  <c r="AB42" i="20" s="1"/>
  <c r="AO42" i="20" s="1"/>
  <c r="Z30" i="28"/>
  <c r="AB30" i="28" s="1"/>
  <c r="AO30" i="28" s="1"/>
  <c r="AA55" i="46"/>
  <c r="AC55" i="46" s="1"/>
  <c r="AP55" i="46" s="1"/>
  <c r="AA114" i="66"/>
  <c r="AC114" i="66" s="1"/>
  <c r="AP114" i="66" s="1"/>
  <c r="Z18" i="36"/>
  <c r="AB18" i="36" s="1"/>
  <c r="AO18" i="36" s="1"/>
  <c r="Z87" i="65"/>
  <c r="AB87" i="65" s="1"/>
  <c r="AO87" i="65" s="1"/>
  <c r="Z67" i="66"/>
  <c r="AB67" i="66" s="1"/>
  <c r="AO67" i="66" s="1"/>
  <c r="Z17" i="12"/>
  <c r="AB17" i="12" s="1"/>
  <c r="AO17" i="12" s="1"/>
  <c r="AA8" i="71"/>
  <c r="AC8" i="71" s="1"/>
  <c r="AP8" i="71" s="1"/>
  <c r="AA17" i="25"/>
  <c r="AC17" i="25" s="1"/>
  <c r="AP17" i="25" s="1"/>
  <c r="Z34" i="66"/>
  <c r="AB34" i="66" s="1"/>
  <c r="AO34" i="66" s="1"/>
  <c r="AA20" i="65"/>
  <c r="AC20" i="65" s="1"/>
  <c r="AP20" i="65" s="1"/>
  <c r="AA48" i="65"/>
  <c r="AC48" i="65" s="1"/>
  <c r="AP48" i="65" s="1"/>
  <c r="AA38" i="20"/>
  <c r="AC38" i="20" s="1"/>
  <c r="AP38" i="20" s="1"/>
  <c r="AA16" i="65"/>
  <c r="AC16" i="65" s="1"/>
  <c r="AP16" i="65" s="1"/>
  <c r="Z28" i="65"/>
  <c r="AB28" i="65" s="1"/>
  <c r="AO28" i="65" s="1"/>
  <c r="AA9" i="55"/>
  <c r="AC9" i="55" s="1"/>
  <c r="AP9" i="55" s="1"/>
  <c r="Z87" i="66"/>
  <c r="AB87" i="66" s="1"/>
  <c r="AO87" i="66" s="1"/>
  <c r="AA42" i="66"/>
  <c r="AC42" i="66" s="1"/>
  <c r="AP42" i="66" s="1"/>
  <c r="AA54" i="66"/>
  <c r="AC54" i="66" s="1"/>
  <c r="AP54" i="66" s="1"/>
  <c r="AA99" i="66"/>
  <c r="AC99" i="66" s="1"/>
  <c r="AP99" i="66" s="1"/>
  <c r="Z79" i="65"/>
  <c r="AB79" i="65" s="1"/>
  <c r="AO79" i="65" s="1"/>
  <c r="Z55" i="65"/>
  <c r="AB55" i="65" s="1"/>
  <c r="AO55" i="65" s="1"/>
  <c r="AA5" i="16"/>
  <c r="AC5" i="16" s="1"/>
  <c r="AP5" i="16" s="1"/>
  <c r="Z5" i="3"/>
  <c r="AB5" i="3" s="1"/>
  <c r="AO5" i="3" s="1"/>
  <c r="AA78" i="66"/>
  <c r="AC78" i="66" s="1"/>
  <c r="AP78" i="66" s="1"/>
  <c r="Z149" i="65"/>
  <c r="AB149" i="65" s="1"/>
  <c r="AO149" i="65" s="1"/>
  <c r="U26" i="67"/>
  <c r="N26" i="2" s="1"/>
  <c r="AA114" i="32"/>
  <c r="AC114" i="32" s="1"/>
  <c r="AP114" i="32" s="1"/>
  <c r="Z37" i="46"/>
  <c r="AB37" i="46" s="1"/>
  <c r="AO37" i="46" s="1"/>
  <c r="AA71" i="66"/>
  <c r="AC71" i="66" s="1"/>
  <c r="AP71" i="66" s="1"/>
  <c r="AA11" i="14"/>
  <c r="AC11" i="14" s="1"/>
  <c r="AP11" i="14" s="1"/>
  <c r="AA13" i="18"/>
  <c r="AC13" i="18" s="1"/>
  <c r="AP13" i="18" s="1"/>
  <c r="AA58" i="75"/>
  <c r="AC58" i="75" s="1"/>
  <c r="AP58" i="75" s="1"/>
  <c r="AA20" i="18"/>
  <c r="AC20" i="18" s="1"/>
  <c r="AP20" i="18" s="1"/>
  <c r="AA182" i="65"/>
  <c r="AC182" i="65" s="1"/>
  <c r="AP182" i="65" s="1"/>
  <c r="Z41" i="66"/>
  <c r="AB41" i="66" s="1"/>
  <c r="AO41" i="66" s="1"/>
  <c r="Z20" i="32"/>
  <c r="AB20" i="32" s="1"/>
  <c r="AO20" i="32" s="1"/>
  <c r="Z45" i="65"/>
  <c r="AB45" i="65" s="1"/>
  <c r="AO45" i="65" s="1"/>
  <c r="AA25" i="12"/>
  <c r="AC25" i="12" s="1"/>
  <c r="AP25" i="12" s="1"/>
  <c r="AA36" i="28"/>
  <c r="AC36" i="28" s="1"/>
  <c r="AP36" i="28" s="1"/>
  <c r="AA36" i="20"/>
  <c r="AC36" i="20" s="1"/>
  <c r="AP36" i="20" s="1"/>
  <c r="Z77" i="65"/>
  <c r="AB77" i="65" s="1"/>
  <c r="AO77" i="65" s="1"/>
  <c r="AA105" i="65"/>
  <c r="AC105" i="65" s="1"/>
  <c r="AP105" i="65" s="1"/>
  <c r="U26" i="68"/>
  <c r="F27" i="2" s="1"/>
  <c r="AA13" i="74"/>
  <c r="AC13" i="74" s="1"/>
  <c r="AP13" i="74" s="1"/>
  <c r="Z106" i="65"/>
  <c r="AB106" i="65" s="1"/>
  <c r="AO106" i="65" s="1"/>
  <c r="Z22" i="75"/>
  <c r="AB22" i="75" s="1"/>
  <c r="AO22" i="75" s="1"/>
  <c r="Z23" i="65"/>
  <c r="AB23" i="65" s="1"/>
  <c r="AO23" i="65" s="1"/>
  <c r="Z7" i="60"/>
  <c r="AB7" i="60" s="1"/>
  <c r="AO7" i="60" s="1"/>
  <c r="Z11" i="19"/>
  <c r="AB11" i="19" s="1"/>
  <c r="AO11" i="19" s="1"/>
  <c r="AA5" i="25"/>
  <c r="AC5" i="25" s="1"/>
  <c r="AP5" i="25" s="1"/>
  <c r="Z185" i="65"/>
  <c r="AB185" i="65" s="1"/>
  <c r="AO185" i="65" s="1"/>
  <c r="Z8" i="3"/>
  <c r="AB8" i="3" s="1"/>
  <c r="AO8" i="3" s="1"/>
  <c r="AA122" i="66"/>
  <c r="AC122" i="66" s="1"/>
  <c r="AP122" i="66" s="1"/>
  <c r="Z19" i="12"/>
  <c r="AB19" i="12" s="1"/>
  <c r="AO19" i="12" s="1"/>
  <c r="AA12" i="65"/>
  <c r="AC12" i="65" s="1"/>
  <c r="AP12" i="65" s="1"/>
  <c r="AA144" i="65"/>
  <c r="AC144" i="65" s="1"/>
  <c r="AP144" i="65" s="1"/>
  <c r="Z121" i="66"/>
  <c r="AB121" i="66" s="1"/>
  <c r="AO121" i="66" s="1"/>
  <c r="Z31" i="66"/>
  <c r="AB31" i="66" s="1"/>
  <c r="AO31" i="66" s="1"/>
  <c r="AA16" i="71"/>
  <c r="AC16" i="71" s="1"/>
  <c r="AP16" i="71" s="1"/>
  <c r="AA69" i="66"/>
  <c r="AC69" i="66" s="1"/>
  <c r="AP69" i="66" s="1"/>
  <c r="Z41" i="39"/>
  <c r="AB41" i="39" s="1"/>
  <c r="AO41" i="39" s="1"/>
  <c r="Z83" i="66"/>
  <c r="AB83" i="66" s="1"/>
  <c r="AO83" i="66" s="1"/>
  <c r="AP33" i="65"/>
  <c r="AA17" i="71"/>
  <c r="AC17" i="71" s="1"/>
  <c r="AP17" i="71" s="1"/>
  <c r="AA18" i="66"/>
  <c r="AC18" i="66" s="1"/>
  <c r="AP18" i="66" s="1"/>
  <c r="AA112" i="65"/>
  <c r="AC112" i="65" s="1"/>
  <c r="AP112" i="65" s="1"/>
  <c r="Q82" i="68"/>
  <c r="I51" i="68"/>
  <c r="Z85" i="32"/>
  <c r="AB85" i="32" s="1"/>
  <c r="AO85" i="32" s="1"/>
  <c r="AA138" i="65"/>
  <c r="AC138" i="65" s="1"/>
  <c r="AP138" i="65" s="1"/>
  <c r="Z134" i="65"/>
  <c r="AB134" i="65" s="1"/>
  <c r="AO134" i="65" s="1"/>
  <c r="Z35" i="28"/>
  <c r="AB35" i="28" s="1"/>
  <c r="AO35" i="28" s="1"/>
  <c r="Z23" i="66"/>
  <c r="AB23" i="66" s="1"/>
  <c r="AO23" i="66" s="1"/>
  <c r="Z21" i="25"/>
  <c r="AB21" i="25" s="1"/>
  <c r="AO21" i="25" s="1"/>
  <c r="AA21" i="53"/>
  <c r="AC21" i="53" s="1"/>
  <c r="AP21" i="53" s="1"/>
  <c r="Z31" i="65"/>
  <c r="AB31" i="65" s="1"/>
  <c r="AO31" i="65" s="1"/>
  <c r="AA64" i="66"/>
  <c r="AC64" i="66" s="1"/>
  <c r="AP64" i="66" s="1"/>
  <c r="Z7" i="12"/>
  <c r="AB7" i="12" s="1"/>
  <c r="AO7" i="12" s="1"/>
  <c r="AA27" i="65"/>
  <c r="AC27" i="65" s="1"/>
  <c r="AP27" i="65" s="1"/>
  <c r="AA7" i="25"/>
  <c r="AC7" i="25" s="1"/>
  <c r="AP7" i="25" s="1"/>
  <c r="AA41" i="12"/>
  <c r="AC41" i="12" s="1"/>
  <c r="AP41" i="12" s="1"/>
  <c r="Z19" i="45"/>
  <c r="AB19" i="45" s="1"/>
  <c r="AO19" i="45" s="1"/>
  <c r="AA139" i="32"/>
  <c r="AC139" i="32" s="1"/>
  <c r="AP139" i="32" s="1"/>
  <c r="Z109" i="65"/>
  <c r="AB109" i="65" s="1"/>
  <c r="AO109" i="65" s="1"/>
  <c r="AA120" i="65"/>
  <c r="AC120" i="65" s="1"/>
  <c r="AP120" i="65" s="1"/>
  <c r="Z10" i="12"/>
  <c r="AB10" i="12" s="1"/>
  <c r="AO10" i="12" s="1"/>
  <c r="AA146" i="65"/>
  <c r="AC146" i="65" s="1"/>
  <c r="AP146" i="65" s="1"/>
  <c r="Z71" i="20"/>
  <c r="AB71" i="20" s="1"/>
  <c r="AO71" i="20" s="1"/>
  <c r="AA9" i="20"/>
  <c r="AC9" i="20" s="1"/>
  <c r="AP9" i="20" s="1"/>
  <c r="AA176" i="65"/>
  <c r="AC176" i="65" s="1"/>
  <c r="AP176" i="65" s="1"/>
  <c r="Z54" i="20"/>
  <c r="AB54" i="20" s="1"/>
  <c r="AO54" i="20" s="1"/>
  <c r="Z115" i="65"/>
  <c r="AB115" i="65" s="1"/>
  <c r="AO115" i="65" s="1"/>
  <c r="Z33" i="28"/>
  <c r="AB33" i="28" s="1"/>
  <c r="AO33" i="28" s="1"/>
  <c r="Z27" i="20"/>
  <c r="AB27" i="20" s="1"/>
  <c r="AO27" i="20" s="1"/>
  <c r="Z10" i="3"/>
  <c r="AB10" i="3" s="1"/>
  <c r="AO10" i="3" s="1"/>
  <c r="Z131" i="65"/>
  <c r="AB131" i="65" s="1"/>
  <c r="AO131" i="65" s="1"/>
  <c r="AA50" i="20"/>
  <c r="AC50" i="20" s="1"/>
  <c r="AP50" i="20" s="1"/>
  <c r="AA19" i="65"/>
  <c r="AC19" i="65" s="1"/>
  <c r="AP19" i="65" s="1"/>
  <c r="AA21" i="18"/>
  <c r="AC21" i="18" s="1"/>
  <c r="AP21" i="18" s="1"/>
  <c r="Z14" i="65"/>
  <c r="AB14" i="65" s="1"/>
  <c r="AO14" i="65" s="1"/>
  <c r="Z16" i="26"/>
  <c r="AB16" i="26" s="1"/>
  <c r="AO16" i="26" s="1"/>
  <c r="Z18" i="54"/>
  <c r="AB18" i="54" s="1"/>
  <c r="AO18" i="54" s="1"/>
  <c r="Z170" i="65"/>
  <c r="AB170" i="65" s="1"/>
  <c r="AO170" i="65" s="1"/>
  <c r="Z25" i="28"/>
  <c r="AB25" i="28" s="1"/>
  <c r="AO25" i="28" s="1"/>
  <c r="Z20" i="71"/>
  <c r="AB20" i="71" s="1"/>
  <c r="AO20" i="71" s="1"/>
  <c r="Z7" i="18"/>
  <c r="AB7" i="18" s="1"/>
  <c r="AO7" i="18" s="1"/>
  <c r="Z23" i="53"/>
  <c r="AB23" i="53" s="1"/>
  <c r="AO23" i="53" s="1"/>
  <c r="AA184" i="65"/>
  <c r="AC184" i="65" s="1"/>
  <c r="AP184" i="65" s="1"/>
  <c r="AA29" i="13"/>
  <c r="AC29" i="13" s="1"/>
  <c r="AP29" i="13" s="1"/>
  <c r="AA42" i="5"/>
  <c r="AC42" i="5" s="1"/>
  <c r="AP42" i="5" s="1"/>
  <c r="Z80" i="20"/>
  <c r="AB80" i="20" s="1"/>
  <c r="AO80" i="20" s="1"/>
  <c r="AA51" i="32"/>
  <c r="AC51" i="32" s="1"/>
  <c r="AP51" i="32" s="1"/>
  <c r="AA49" i="5"/>
  <c r="AC49" i="5" s="1"/>
  <c r="AP49" i="5" s="1"/>
  <c r="Z99" i="65"/>
  <c r="AB99" i="65" s="1"/>
  <c r="AO99" i="65" s="1"/>
  <c r="Z52" i="66"/>
  <c r="AB52" i="66" s="1"/>
  <c r="AO52" i="66" s="1"/>
  <c r="AA14" i="18"/>
  <c r="AC14" i="18" s="1"/>
  <c r="AP14" i="18" s="1"/>
  <c r="Z33" i="65"/>
  <c r="AB33" i="65" s="1"/>
  <c r="AO33" i="65" s="1"/>
  <c r="AA22" i="45"/>
  <c r="AC22" i="45" s="1"/>
  <c r="AP22" i="45" s="1"/>
  <c r="Z89" i="66"/>
  <c r="AB89" i="66" s="1"/>
  <c r="AO89" i="66" s="1"/>
  <c r="Z17" i="44"/>
  <c r="AB17" i="44" s="1"/>
  <c r="AO17" i="44" s="1"/>
  <c r="Z115" i="32"/>
  <c r="AB115" i="32" s="1"/>
  <c r="AO115" i="32" s="1"/>
  <c r="Z20" i="33"/>
  <c r="AB20" i="33" s="1"/>
  <c r="AO20" i="33" s="1"/>
  <c r="Z16" i="39"/>
  <c r="AB16" i="39" s="1"/>
  <c r="AO16" i="39" s="1"/>
  <c r="AA23" i="44"/>
  <c r="AC23" i="44" s="1"/>
  <c r="AP23" i="44" s="1"/>
  <c r="Z72" i="32"/>
  <c r="AB72" i="32" s="1"/>
  <c r="AO72" i="32" s="1"/>
  <c r="Z50" i="66"/>
  <c r="AB50" i="66" s="1"/>
  <c r="AO50" i="66" s="1"/>
  <c r="AA12" i="14"/>
  <c r="AC12" i="14" s="1"/>
  <c r="AP12" i="14" s="1"/>
  <c r="Z123" i="32"/>
  <c r="AB123" i="32" s="1"/>
  <c r="AO123" i="32" s="1"/>
  <c r="Z16" i="61"/>
  <c r="AB16" i="61" s="1"/>
  <c r="AO16" i="61" s="1"/>
  <c r="Z11" i="54"/>
  <c r="AB11" i="54" s="1"/>
  <c r="AO11" i="54" s="1"/>
  <c r="Z22" i="20"/>
  <c r="AB22" i="20" s="1"/>
  <c r="AO22" i="20" s="1"/>
  <c r="AA5" i="45"/>
  <c r="AC5" i="45" s="1"/>
  <c r="AP5" i="45" s="1"/>
  <c r="AA15" i="60"/>
  <c r="AC15" i="60" s="1"/>
  <c r="AP15" i="60" s="1"/>
  <c r="AA57" i="22"/>
  <c r="AC57" i="22" s="1"/>
  <c r="AP57" i="22" s="1"/>
  <c r="AA51" i="22"/>
  <c r="AC51" i="22" s="1"/>
  <c r="AP51" i="22" s="1"/>
  <c r="Z174" i="65"/>
  <c r="AB174" i="65" s="1"/>
  <c r="AO174" i="65" s="1"/>
  <c r="Z14" i="28"/>
  <c r="AB14" i="28" s="1"/>
  <c r="AO14" i="28" s="1"/>
  <c r="Z155" i="65"/>
  <c r="AB155" i="65" s="1"/>
  <c r="AO155" i="65" s="1"/>
  <c r="Z40" i="66"/>
  <c r="AB40" i="66" s="1"/>
  <c r="AO40" i="66" s="1"/>
  <c r="Z98" i="65"/>
  <c r="AB98" i="65" s="1"/>
  <c r="AO98" i="65" s="1"/>
  <c r="Z19" i="28"/>
  <c r="AB19" i="28" s="1"/>
  <c r="AO19" i="28" s="1"/>
  <c r="AA60" i="65"/>
  <c r="AC60" i="65" s="1"/>
  <c r="AP60" i="65" s="1"/>
  <c r="AA172" i="65"/>
  <c r="AC172" i="65" s="1"/>
  <c r="AP172" i="65" s="1"/>
  <c r="AA10" i="32"/>
  <c r="AC10" i="32" s="1"/>
  <c r="AP10" i="32" s="1"/>
  <c r="Z121" i="65"/>
  <c r="AB121" i="65" s="1"/>
  <c r="AO121" i="65" s="1"/>
  <c r="Z39" i="22"/>
  <c r="AB39" i="22" s="1"/>
  <c r="AO39" i="22" s="1"/>
  <c r="AA142" i="65"/>
  <c r="AC142" i="65" s="1"/>
  <c r="AP142" i="65" s="1"/>
  <c r="AA5" i="20"/>
  <c r="AC5" i="20" s="1"/>
  <c r="AP5" i="20" s="1"/>
  <c r="Z156" i="65"/>
  <c r="AB156" i="65" s="1"/>
  <c r="AO156" i="65" s="1"/>
  <c r="Z157" i="65"/>
  <c r="AB157" i="65" s="1"/>
  <c r="AO157" i="65" s="1"/>
  <c r="Q18" i="68"/>
  <c r="U18" i="68" s="1"/>
  <c r="F19" i="2" s="1"/>
  <c r="AA23" i="32"/>
  <c r="AC23" i="32" s="1"/>
  <c r="AP23" i="32" s="1"/>
  <c r="AA8" i="19"/>
  <c r="AC8" i="19" s="1"/>
  <c r="AP8" i="19" s="1"/>
  <c r="Z89" i="32"/>
  <c r="AB89" i="32" s="1"/>
  <c r="AO89" i="32" s="1"/>
  <c r="Z75" i="65"/>
  <c r="AB75" i="65" s="1"/>
  <c r="AO75" i="65" s="1"/>
  <c r="AA147" i="65"/>
  <c r="AC147" i="65" s="1"/>
  <c r="AP147" i="65" s="1"/>
  <c r="AA46" i="5"/>
  <c r="AC46" i="5" s="1"/>
  <c r="AP46" i="5" s="1"/>
  <c r="Z11" i="71"/>
  <c r="AB11" i="71" s="1"/>
  <c r="AO11" i="71" s="1"/>
  <c r="Z27" i="32"/>
  <c r="AB27" i="32" s="1"/>
  <c r="AO27" i="32" s="1"/>
  <c r="Z12" i="28"/>
  <c r="AB12" i="28" s="1"/>
  <c r="AO12" i="28" s="1"/>
  <c r="N37" i="68"/>
  <c r="Q37" i="68" s="1"/>
  <c r="AA62" i="20"/>
  <c r="AC62" i="20" s="1"/>
  <c r="AP62" i="20" s="1"/>
  <c r="R79" i="68"/>
  <c r="R82" i="68" s="1"/>
  <c r="O82" i="68"/>
  <c r="Z5" i="33"/>
  <c r="AB5" i="33" s="1"/>
  <c r="AO5" i="33" s="1"/>
  <c r="AA12" i="19"/>
  <c r="AC12" i="19" s="1"/>
  <c r="AP12" i="19" s="1"/>
  <c r="N82" i="68"/>
  <c r="D57" i="2" s="1"/>
  <c r="AA19" i="37"/>
  <c r="AC19" i="37" s="1"/>
  <c r="AP19" i="37" s="1"/>
  <c r="Q27" i="68"/>
  <c r="U27" i="68" s="1"/>
  <c r="F28" i="2" s="1"/>
  <c r="D28" i="2"/>
  <c r="Q24" i="67"/>
  <c r="L24" i="2"/>
  <c r="Q25" i="67"/>
  <c r="U25" i="67" s="1"/>
  <c r="N25" i="2" s="1"/>
  <c r="L25" i="2"/>
  <c r="Q31" i="68"/>
  <c r="U31" i="68" s="1"/>
  <c r="F31" i="2" s="1"/>
  <c r="D31" i="2"/>
  <c r="AP11" i="18"/>
  <c r="AP110" i="15"/>
  <c r="AP37" i="15"/>
  <c r="Z9" i="16"/>
  <c r="AB9" i="16" s="1"/>
  <c r="AO9" i="16" s="1"/>
  <c r="Z11" i="16"/>
  <c r="AB11" i="16" s="1"/>
  <c r="AO11" i="16" s="1"/>
  <c r="S24" i="68"/>
  <c r="AA52" i="20"/>
  <c r="AC52" i="20" s="1"/>
  <c r="AP52" i="20" s="1"/>
  <c r="AA37" i="12"/>
  <c r="AC37" i="12" s="1"/>
  <c r="AP37" i="12" s="1"/>
  <c r="Z43" i="75"/>
  <c r="AB43" i="75" s="1"/>
  <c r="AO43" i="75" s="1"/>
  <c r="Z26" i="65"/>
  <c r="AB26" i="65" s="1"/>
  <c r="AO26" i="65" s="1"/>
  <c r="AA16" i="66"/>
  <c r="AC16" i="66" s="1"/>
  <c r="AP16" i="66" s="1"/>
  <c r="AA30" i="12"/>
  <c r="AC30" i="12" s="1"/>
  <c r="AP30" i="12" s="1"/>
  <c r="Z51" i="66"/>
  <c r="AB51" i="66" s="1"/>
  <c r="AO51" i="66" s="1"/>
  <c r="Z10" i="25"/>
  <c r="AB10" i="25" s="1"/>
  <c r="AO10" i="25" s="1"/>
  <c r="Z11" i="28"/>
  <c r="AB11" i="28" s="1"/>
  <c r="AO11" i="28" s="1"/>
  <c r="Z193" i="65"/>
  <c r="AB193" i="65" s="1"/>
  <c r="AO193" i="65" s="1"/>
  <c r="Z22" i="13"/>
  <c r="AB22" i="13" s="1"/>
  <c r="AO22" i="13" s="1"/>
  <c r="AA13" i="53"/>
  <c r="AC13" i="53" s="1"/>
  <c r="AP13" i="53" s="1"/>
  <c r="AA21" i="26"/>
  <c r="AC21" i="26" s="1"/>
  <c r="AP21" i="26" s="1"/>
  <c r="AA10" i="18"/>
  <c r="AC10" i="18" s="1"/>
  <c r="AP10" i="18" s="1"/>
  <c r="AA46" i="65"/>
  <c r="AC46" i="65" s="1"/>
  <c r="AP46" i="65" s="1"/>
  <c r="AA13" i="26"/>
  <c r="AC13" i="26" s="1"/>
  <c r="AP13" i="26" s="1"/>
  <c r="AA78" i="32"/>
  <c r="AC78" i="32" s="1"/>
  <c r="AP78" i="32" s="1"/>
  <c r="AA14" i="54"/>
  <c r="AC14" i="54" s="1"/>
  <c r="AP14" i="54" s="1"/>
  <c r="Z97" i="65"/>
  <c r="AB97" i="65" s="1"/>
  <c r="AO97" i="65" s="1"/>
  <c r="AA24" i="18"/>
  <c r="AC24" i="18" s="1"/>
  <c r="AP24" i="18" s="1"/>
  <c r="N23" i="67"/>
  <c r="L23" i="2" s="1"/>
  <c r="Z12" i="61"/>
  <c r="AB12" i="61" s="1"/>
  <c r="AO12" i="61" s="1"/>
  <c r="Z160" i="65"/>
  <c r="AB160" i="65" s="1"/>
  <c r="AO160" i="65" s="1"/>
  <c r="AA14" i="12"/>
  <c r="AC14" i="12" s="1"/>
  <c r="AP14" i="12" s="1"/>
  <c r="AA16" i="5"/>
  <c r="AC16" i="5" s="1"/>
  <c r="AP16" i="5" s="1"/>
  <c r="AA83" i="22"/>
  <c r="AC83" i="22" s="1"/>
  <c r="AP83" i="22" s="1"/>
  <c r="Z20" i="66"/>
  <c r="AB20" i="66" s="1"/>
  <c r="AO20" i="66" s="1"/>
  <c r="Z151" i="65"/>
  <c r="AB151" i="65" s="1"/>
  <c r="AO151" i="65" s="1"/>
  <c r="Z113" i="66"/>
  <c r="AB113" i="66" s="1"/>
  <c r="AO113" i="66" s="1"/>
  <c r="Z10" i="53"/>
  <c r="AB10" i="53" s="1"/>
  <c r="AO10" i="53" s="1"/>
  <c r="Z29" i="5"/>
  <c r="AB29" i="5" s="1"/>
  <c r="AO29" i="5" s="1"/>
  <c r="AA8" i="12"/>
  <c r="AC8" i="12" s="1"/>
  <c r="AP8" i="12" s="1"/>
  <c r="Z43" i="28"/>
  <c r="AB43" i="28" s="1"/>
  <c r="AO43" i="28" s="1"/>
  <c r="AA13" i="32"/>
  <c r="AC13" i="32" s="1"/>
  <c r="AP13" i="32" s="1"/>
  <c r="AP188" i="65"/>
  <c r="Z25" i="65"/>
  <c r="AB25" i="65" s="1"/>
  <c r="AO25" i="65" s="1"/>
  <c r="AA12" i="66"/>
  <c r="AC12" i="66" s="1"/>
  <c r="AP12" i="66" s="1"/>
  <c r="Z81" i="65"/>
  <c r="AB81" i="65" s="1"/>
  <c r="AO81" i="65" s="1"/>
  <c r="Z108" i="66"/>
  <c r="AB108" i="66" s="1"/>
  <c r="AO108" i="66" s="1"/>
  <c r="AA45" i="66"/>
  <c r="AC45" i="66" s="1"/>
  <c r="AP45" i="66" s="1"/>
  <c r="AA37" i="75"/>
  <c r="AC37" i="75" s="1"/>
  <c r="AP37" i="75" s="1"/>
  <c r="AA8" i="18"/>
  <c r="AC8" i="18" s="1"/>
  <c r="AP8" i="18" s="1"/>
  <c r="AA190" i="65"/>
  <c r="AC190" i="65" s="1"/>
  <c r="AP190" i="65" s="1"/>
  <c r="Z17" i="75"/>
  <c r="AB17" i="75" s="1"/>
  <c r="AO17" i="75" s="1"/>
  <c r="AA46" i="20"/>
  <c r="AC46" i="20" s="1"/>
  <c r="AP46" i="20" s="1"/>
  <c r="AP156" i="65"/>
  <c r="Z21" i="28"/>
  <c r="AB21" i="28" s="1"/>
  <c r="AO21" i="28" s="1"/>
  <c r="Z55" i="53"/>
  <c r="AB55" i="53" s="1"/>
  <c r="AO55" i="53" s="1"/>
  <c r="Z51" i="20"/>
  <c r="AB51" i="20" s="1"/>
  <c r="AO51" i="20" s="1"/>
  <c r="Z188" i="65"/>
  <c r="AB188" i="65" s="1"/>
  <c r="AO188" i="65" s="1"/>
  <c r="Z127" i="65"/>
  <c r="AB127" i="65" s="1"/>
  <c r="AO127" i="65" s="1"/>
  <c r="Z194" i="65"/>
  <c r="AB194" i="65" s="1"/>
  <c r="AO194" i="65" s="1"/>
  <c r="AA75" i="66"/>
  <c r="AC75" i="66" s="1"/>
  <c r="AP75" i="66" s="1"/>
  <c r="AA39" i="66"/>
  <c r="AC39" i="66" s="1"/>
  <c r="AP39" i="66" s="1"/>
  <c r="Z103" i="65"/>
  <c r="AB103" i="65" s="1"/>
  <c r="AO103" i="65" s="1"/>
  <c r="Z148" i="32"/>
  <c r="AB148" i="32" s="1"/>
  <c r="AO148" i="32" s="1"/>
  <c r="AA139" i="65"/>
  <c r="AC139" i="65" s="1"/>
  <c r="AP139" i="65" s="1"/>
  <c r="Z7" i="26"/>
  <c r="AB7" i="26" s="1"/>
  <c r="AO7" i="26" s="1"/>
  <c r="AA14" i="70"/>
  <c r="AC14" i="70" s="1"/>
  <c r="AP14" i="70" s="1"/>
  <c r="AA40" i="22"/>
  <c r="AC40" i="22" s="1"/>
  <c r="AP40" i="22" s="1"/>
  <c r="Z39" i="12"/>
  <c r="AB39" i="12" s="1"/>
  <c r="AO39" i="12" s="1"/>
  <c r="Z24" i="53"/>
  <c r="AB24" i="53" s="1"/>
  <c r="AO24" i="53" s="1"/>
  <c r="Z161" i="65"/>
  <c r="AB161" i="65" s="1"/>
  <c r="AO161" i="65" s="1"/>
  <c r="Z65" i="65"/>
  <c r="AB65" i="65" s="1"/>
  <c r="AO65" i="65" s="1"/>
  <c r="Z38" i="28"/>
  <c r="AB38" i="28" s="1"/>
  <c r="AO38" i="28" s="1"/>
  <c r="AA60" i="20"/>
  <c r="AC60" i="20" s="1"/>
  <c r="AP60" i="20" s="1"/>
  <c r="Z26" i="20"/>
  <c r="AB26" i="20" s="1"/>
  <c r="AO26" i="20" s="1"/>
  <c r="AA51" i="46"/>
  <c r="AC51" i="46" s="1"/>
  <c r="AP51" i="46" s="1"/>
  <c r="Z14" i="25"/>
  <c r="AB14" i="25" s="1"/>
  <c r="AO14" i="25" s="1"/>
  <c r="Z24" i="12"/>
  <c r="AB24" i="12" s="1"/>
  <c r="AO24" i="12" s="1"/>
  <c r="AA8" i="36"/>
  <c r="AC8" i="36" s="1"/>
  <c r="AP8" i="36" s="1"/>
  <c r="Z46" i="12"/>
  <c r="AB46" i="12" s="1"/>
  <c r="AO46" i="12" s="1"/>
  <c r="Z41" i="65"/>
  <c r="AB41" i="65" s="1"/>
  <c r="AO41" i="65" s="1"/>
  <c r="Z11" i="18"/>
  <c r="AB11" i="18" s="1"/>
  <c r="AO11" i="18" s="1"/>
  <c r="Z5" i="65"/>
  <c r="AB5" i="65" s="1"/>
  <c r="AO5" i="65" s="1"/>
  <c r="AA92" i="65"/>
  <c r="AC92" i="65" s="1"/>
  <c r="AP92" i="65" s="1"/>
  <c r="Z180" i="65"/>
  <c r="AB180" i="65" s="1"/>
  <c r="AO180" i="65" s="1"/>
  <c r="Z140" i="65"/>
  <c r="AB140" i="65" s="1"/>
  <c r="AO140" i="65" s="1"/>
  <c r="AA152" i="65"/>
  <c r="AC152" i="65" s="1"/>
  <c r="AP152" i="65" s="1"/>
  <c r="AA50" i="39"/>
  <c r="AC50" i="39" s="1"/>
  <c r="AP50" i="39" s="1"/>
  <c r="Q9" i="67"/>
  <c r="U9" i="67" s="1"/>
  <c r="N10" i="2" s="1"/>
  <c r="AA9" i="71"/>
  <c r="AC9" i="71" s="1"/>
  <c r="AP9" i="71" s="1"/>
  <c r="AA49" i="53"/>
  <c r="AC49" i="53" s="1"/>
  <c r="AP49" i="53" s="1"/>
  <c r="Z17" i="65"/>
  <c r="AB17" i="65" s="1"/>
  <c r="AO17" i="65" s="1"/>
  <c r="Z21" i="20"/>
  <c r="AB21" i="20" s="1"/>
  <c r="AO21" i="20" s="1"/>
  <c r="Z129" i="66"/>
  <c r="AB129" i="66" s="1"/>
  <c r="AO129" i="66" s="1"/>
  <c r="AA102" i="66"/>
  <c r="AC102" i="66" s="1"/>
  <c r="AP102" i="66" s="1"/>
  <c r="Z19" i="18"/>
  <c r="AB19" i="18" s="1"/>
  <c r="AO19" i="18" s="1"/>
  <c r="Z18" i="26"/>
  <c r="AB18" i="26" s="1"/>
  <c r="AO18" i="26" s="1"/>
  <c r="Z89" i="65"/>
  <c r="AB89" i="65" s="1"/>
  <c r="AO89" i="65" s="1"/>
  <c r="AA30" i="65"/>
  <c r="AC30" i="65" s="1"/>
  <c r="AP30" i="65" s="1"/>
  <c r="AA17" i="13"/>
  <c r="AC17" i="13" s="1"/>
  <c r="AP17" i="13" s="1"/>
  <c r="Z96" i="66"/>
  <c r="AB96" i="66" s="1"/>
  <c r="AO96" i="66" s="1"/>
  <c r="AA17" i="66"/>
  <c r="AC17" i="66" s="1"/>
  <c r="AP17" i="66" s="1"/>
  <c r="Z48" i="28"/>
  <c r="AB48" i="28" s="1"/>
  <c r="AO48" i="28" s="1"/>
  <c r="AA44" i="53"/>
  <c r="AC44" i="53" s="1"/>
  <c r="AP44" i="53" s="1"/>
  <c r="Z136" i="32"/>
  <c r="AB136" i="32" s="1"/>
  <c r="AO136" i="32" s="1"/>
  <c r="AA53" i="20"/>
  <c r="AC53" i="20" s="1"/>
  <c r="AP53" i="20" s="1"/>
  <c r="AA14" i="13"/>
  <c r="AC14" i="13" s="1"/>
  <c r="AP14" i="13" s="1"/>
  <c r="AA16" i="25"/>
  <c r="AC16" i="25" s="1"/>
  <c r="AP16" i="25" s="1"/>
  <c r="AA13" i="12"/>
  <c r="AC13" i="12" s="1"/>
  <c r="AP13" i="12" s="1"/>
  <c r="AA104" i="65"/>
  <c r="AC104" i="65" s="1"/>
  <c r="AP104" i="65" s="1"/>
  <c r="AA14" i="14"/>
  <c r="AC14" i="14" s="1"/>
  <c r="AP14" i="14" s="1"/>
  <c r="Z10" i="65"/>
  <c r="AB10" i="65" s="1"/>
  <c r="AO10" i="65" s="1"/>
  <c r="Z12" i="60"/>
  <c r="AB12" i="60" s="1"/>
  <c r="AO12" i="60" s="1"/>
  <c r="AA91" i="22"/>
  <c r="AC91" i="22" s="1"/>
  <c r="AP91" i="22" s="1"/>
  <c r="AA18" i="3"/>
  <c r="AC18" i="3" s="1"/>
  <c r="AP18" i="3" s="1"/>
  <c r="Z25" i="13"/>
  <c r="AB25" i="13" s="1"/>
  <c r="AO25" i="13" s="1"/>
  <c r="AA47" i="5"/>
  <c r="AC47" i="5" s="1"/>
  <c r="AP47" i="5" s="1"/>
  <c r="Z24" i="66"/>
  <c r="AB24" i="66" s="1"/>
  <c r="AO24" i="66" s="1"/>
  <c r="O23" i="67"/>
  <c r="AA11" i="25"/>
  <c r="AC11" i="25" s="1"/>
  <c r="AP11" i="25" s="1"/>
  <c r="AA9" i="3"/>
  <c r="AC9" i="3" s="1"/>
  <c r="AP9" i="3" s="1"/>
  <c r="Z95" i="65"/>
  <c r="AB95" i="65" s="1"/>
  <c r="AO95" i="65" s="1"/>
  <c r="AA23" i="16"/>
  <c r="AC23" i="16" s="1"/>
  <c r="AP23" i="16" s="1"/>
  <c r="Z64" i="75"/>
  <c r="AB64" i="75" s="1"/>
  <c r="AO64" i="75" s="1"/>
  <c r="AA26" i="66"/>
  <c r="AC26" i="66" s="1"/>
  <c r="AP26" i="66" s="1"/>
  <c r="Z40" i="28"/>
  <c r="AB40" i="28" s="1"/>
  <c r="AO40" i="28" s="1"/>
  <c r="AA132" i="65"/>
  <c r="AC132" i="65" s="1"/>
  <c r="AP132" i="65" s="1"/>
  <c r="AA84" i="65"/>
  <c r="AC84" i="65" s="1"/>
  <c r="AP84" i="65" s="1"/>
  <c r="Z30" i="53"/>
  <c r="AB30" i="53" s="1"/>
  <c r="AO30" i="53" s="1"/>
  <c r="AA165" i="65"/>
  <c r="AC165" i="65" s="1"/>
  <c r="AP165" i="65" s="1"/>
  <c r="Z49" i="66"/>
  <c r="AB49" i="66" s="1"/>
  <c r="AO49" i="66" s="1"/>
  <c r="AA38" i="66"/>
  <c r="AC38" i="66" s="1"/>
  <c r="AP38" i="66" s="1"/>
  <c r="AA13" i="44"/>
  <c r="AC13" i="44" s="1"/>
  <c r="AP13" i="44" s="1"/>
  <c r="Z39" i="65"/>
  <c r="AB39" i="65" s="1"/>
  <c r="AO39" i="65" s="1"/>
  <c r="Z192" i="65"/>
  <c r="AB192" i="65" s="1"/>
  <c r="AO192" i="65" s="1"/>
  <c r="AA127" i="32"/>
  <c r="AC127" i="32" s="1"/>
  <c r="AP127" i="32" s="1"/>
  <c r="AA15" i="71"/>
  <c r="AC15" i="71" s="1"/>
  <c r="AP15" i="71" s="1"/>
  <c r="AA10" i="45"/>
  <c r="AC10" i="45" s="1"/>
  <c r="AP10" i="45" s="1"/>
  <c r="AA19" i="20"/>
  <c r="AC19" i="20" s="1"/>
  <c r="AP19" i="20" s="1"/>
  <c r="AA76" i="65"/>
  <c r="AC76" i="65" s="1"/>
  <c r="AP76" i="65" s="1"/>
  <c r="AA8" i="13"/>
  <c r="AC8" i="13" s="1"/>
  <c r="AP8" i="13" s="1"/>
  <c r="AA15" i="28"/>
  <c r="AC15" i="28" s="1"/>
  <c r="AP15" i="28" s="1"/>
  <c r="Z24" i="13"/>
  <c r="AB24" i="13" s="1"/>
  <c r="AO24" i="13" s="1"/>
  <c r="AA11" i="45"/>
  <c r="AC11" i="45" s="1"/>
  <c r="AP11" i="45" s="1"/>
  <c r="Q6" i="68"/>
  <c r="U6" i="68" s="1"/>
  <c r="F6" i="2" s="1"/>
  <c r="Z48" i="12"/>
  <c r="AB48" i="12" s="1"/>
  <c r="AO48" i="12" s="1"/>
  <c r="Z135" i="65"/>
  <c r="AB135" i="65" s="1"/>
  <c r="AO135" i="65" s="1"/>
  <c r="Z49" i="12"/>
  <c r="AB49" i="12" s="1"/>
  <c r="AO49" i="12" s="1"/>
  <c r="AA12" i="54"/>
  <c r="AC12" i="54" s="1"/>
  <c r="AP12" i="54" s="1"/>
  <c r="Z19" i="26"/>
  <c r="AB19" i="26" s="1"/>
  <c r="AO19" i="26" s="1"/>
  <c r="AA61" i="20"/>
  <c r="AC61" i="20" s="1"/>
  <c r="AP61" i="20" s="1"/>
  <c r="Z44" i="65"/>
  <c r="AB44" i="65" s="1"/>
  <c r="AO44" i="65" s="1"/>
  <c r="D12" i="2"/>
  <c r="Z47" i="20"/>
  <c r="AB47" i="20" s="1"/>
  <c r="AO47" i="20" s="1"/>
  <c r="Z178" i="65"/>
  <c r="AB178" i="65" s="1"/>
  <c r="AO178" i="65" s="1"/>
  <c r="Z73" i="66"/>
  <c r="AB73" i="66" s="1"/>
  <c r="AO73" i="66" s="1"/>
  <c r="Z21" i="44"/>
  <c r="AB21" i="44" s="1"/>
  <c r="AO21" i="44" s="1"/>
  <c r="AA12" i="26"/>
  <c r="AC12" i="26" s="1"/>
  <c r="AP12" i="26" s="1"/>
  <c r="AA10" i="44"/>
  <c r="AC10" i="44" s="1"/>
  <c r="AP10" i="44" s="1"/>
  <c r="Z11" i="44"/>
  <c r="AB11" i="44" s="1"/>
  <c r="AO11" i="44" s="1"/>
  <c r="D34" i="2"/>
  <c r="Z60" i="46"/>
  <c r="AB60" i="46" s="1"/>
  <c r="AO60" i="46" s="1"/>
  <c r="Z6" i="26"/>
  <c r="AB6" i="26" s="1"/>
  <c r="AO6" i="26" s="1"/>
  <c r="AA23" i="19"/>
  <c r="AC23" i="19" s="1"/>
  <c r="AP23" i="19" s="1"/>
  <c r="Z5" i="60"/>
  <c r="AB5" i="60" s="1"/>
  <c r="AO5" i="60" s="1"/>
  <c r="Z11" i="61"/>
  <c r="AB11" i="61" s="1"/>
  <c r="AO11" i="61" s="1"/>
  <c r="AA18" i="28"/>
  <c r="AC18" i="28" s="1"/>
  <c r="AP18" i="28" s="1"/>
  <c r="Z18" i="65"/>
  <c r="AB18" i="65" s="1"/>
  <c r="AO18" i="65" s="1"/>
  <c r="AA39" i="53"/>
  <c r="AC39" i="53" s="1"/>
  <c r="AP39" i="53" s="1"/>
  <c r="Z31" i="12"/>
  <c r="AB31" i="12" s="1"/>
  <c r="AO31" i="12" s="1"/>
  <c r="AA114" i="65"/>
  <c r="AC114" i="65" s="1"/>
  <c r="AP114" i="65" s="1"/>
  <c r="Z13" i="25"/>
  <c r="AB13" i="25" s="1"/>
  <c r="AO13" i="25" s="1"/>
  <c r="Z34" i="12"/>
  <c r="AB34" i="12" s="1"/>
  <c r="AO34" i="12" s="1"/>
  <c r="Z6" i="65"/>
  <c r="AB6" i="65" s="1"/>
  <c r="AO6" i="65" s="1"/>
  <c r="Z48" i="66"/>
  <c r="AB48" i="66" s="1"/>
  <c r="AO48" i="66" s="1"/>
  <c r="Z21" i="65"/>
  <c r="AB21" i="65" s="1"/>
  <c r="AO21" i="65" s="1"/>
  <c r="AA37" i="66"/>
  <c r="AC37" i="66" s="1"/>
  <c r="AP37" i="66" s="1"/>
  <c r="Z20" i="70"/>
  <c r="AB20" i="70" s="1"/>
  <c r="AO20" i="70" s="1"/>
  <c r="Z8" i="20"/>
  <c r="AB8" i="20" s="1"/>
  <c r="AO8" i="20" s="1"/>
  <c r="AA29" i="66"/>
  <c r="AC29" i="66" s="1"/>
  <c r="AP29" i="66" s="1"/>
  <c r="Z127" i="66"/>
  <c r="AB127" i="66" s="1"/>
  <c r="AO127" i="66" s="1"/>
  <c r="AA16" i="12"/>
  <c r="AC16" i="12" s="1"/>
  <c r="AP16" i="12" s="1"/>
  <c r="Z125" i="65"/>
  <c r="AB125" i="65" s="1"/>
  <c r="AO125" i="65" s="1"/>
  <c r="AA122" i="65"/>
  <c r="AC122" i="65" s="1"/>
  <c r="AP122" i="65" s="1"/>
  <c r="Z81" i="66"/>
  <c r="AB81" i="66" s="1"/>
  <c r="AO81" i="66" s="1"/>
  <c r="Z95" i="32"/>
  <c r="AB95" i="32" s="1"/>
  <c r="AO95" i="32" s="1"/>
  <c r="Z56" i="20"/>
  <c r="AB56" i="20" s="1"/>
  <c r="AO56" i="20" s="1"/>
  <c r="Z13" i="66"/>
  <c r="AB13" i="66" s="1"/>
  <c r="AO13" i="66" s="1"/>
  <c r="AA73" i="20"/>
  <c r="AC73" i="20" s="1"/>
  <c r="AP73" i="20" s="1"/>
  <c r="Z67" i="46"/>
  <c r="AB67" i="46" s="1"/>
  <c r="AO67" i="46" s="1"/>
  <c r="Z6" i="12"/>
  <c r="AB6" i="12" s="1"/>
  <c r="AO6" i="12" s="1"/>
  <c r="Z169" i="65"/>
  <c r="AB169" i="65" s="1"/>
  <c r="AO169" i="65" s="1"/>
  <c r="AA31" i="28"/>
  <c r="AC31" i="28" s="1"/>
  <c r="AP31" i="28" s="1"/>
  <c r="AA92" i="66"/>
  <c r="AC92" i="66" s="1"/>
  <c r="AP92" i="66" s="1"/>
  <c r="AA7" i="28"/>
  <c r="AC7" i="28" s="1"/>
  <c r="AP7" i="28" s="1"/>
  <c r="Z8" i="16"/>
  <c r="AB8" i="16" s="1"/>
  <c r="AO8" i="16" s="1"/>
  <c r="AA175" i="65"/>
  <c r="AC175" i="65" s="1"/>
  <c r="AP175" i="65" s="1"/>
  <c r="AA123" i="66"/>
  <c r="AC123" i="66" s="1"/>
  <c r="AP123" i="66" s="1"/>
  <c r="AA16" i="53"/>
  <c r="AC16" i="53" s="1"/>
  <c r="AP16" i="53" s="1"/>
  <c r="AA22" i="12"/>
  <c r="AC22" i="12" s="1"/>
  <c r="AP22" i="12" s="1"/>
  <c r="AA6" i="3"/>
  <c r="AC6" i="3" s="1"/>
  <c r="AP6" i="3" s="1"/>
  <c r="Z57" i="65"/>
  <c r="AB57" i="65" s="1"/>
  <c r="AO57" i="65" s="1"/>
  <c r="Z177" i="65"/>
  <c r="AB177" i="65" s="1"/>
  <c r="AO177" i="65" s="1"/>
  <c r="AA187" i="65"/>
  <c r="AC187" i="65" s="1"/>
  <c r="AP187" i="65" s="1"/>
  <c r="AA17" i="70"/>
  <c r="AC17" i="70" s="1"/>
  <c r="AP17" i="70" s="1"/>
  <c r="Z19" i="36"/>
  <c r="AB19" i="36" s="1"/>
  <c r="AO19" i="36" s="1"/>
  <c r="Z33" i="12"/>
  <c r="AB33" i="12" s="1"/>
  <c r="AO33" i="12" s="1"/>
  <c r="AA130" i="65"/>
  <c r="AC130" i="65" s="1"/>
  <c r="AP130" i="65" s="1"/>
  <c r="Z123" i="65"/>
  <c r="AB123" i="65" s="1"/>
  <c r="AO123" i="65" s="1"/>
  <c r="Z44" i="66"/>
  <c r="AB44" i="66" s="1"/>
  <c r="AO44" i="66" s="1"/>
  <c r="Z168" i="32"/>
  <c r="AB168" i="32" s="1"/>
  <c r="AO168" i="32" s="1"/>
  <c r="Z146" i="32"/>
  <c r="AB146" i="32" s="1"/>
  <c r="AO146" i="32" s="1"/>
  <c r="AA22" i="66"/>
  <c r="AC22" i="66" s="1"/>
  <c r="AP22" i="66" s="1"/>
  <c r="Z9" i="36"/>
  <c r="AB9" i="36" s="1"/>
  <c r="AO9" i="36" s="1"/>
  <c r="AA31" i="32"/>
  <c r="AC31" i="32" s="1"/>
  <c r="AP31" i="32" s="1"/>
  <c r="Z55" i="20"/>
  <c r="AB55" i="20" s="1"/>
  <c r="AO55" i="20" s="1"/>
  <c r="AA15" i="20"/>
  <c r="AC15" i="20" s="1"/>
  <c r="AP15" i="20" s="1"/>
  <c r="Z22" i="16"/>
  <c r="AB22" i="16" s="1"/>
  <c r="AO22" i="16" s="1"/>
  <c r="AA22" i="36"/>
  <c r="AC22" i="36" s="1"/>
  <c r="AP22" i="36" s="1"/>
  <c r="AA78" i="65"/>
  <c r="AC78" i="65" s="1"/>
  <c r="AP78" i="65" s="1"/>
  <c r="AA16" i="28"/>
  <c r="AC16" i="28" s="1"/>
  <c r="AP16" i="28" s="1"/>
  <c r="AA68" i="20"/>
  <c r="AC68" i="20" s="1"/>
  <c r="AP68" i="20" s="1"/>
  <c r="AA25" i="66"/>
  <c r="AC25" i="66" s="1"/>
  <c r="AP25" i="66" s="1"/>
  <c r="AA45" i="20"/>
  <c r="AC45" i="20" s="1"/>
  <c r="AP45" i="20" s="1"/>
  <c r="Z128" i="66"/>
  <c r="AB128" i="66" s="1"/>
  <c r="AO128" i="66" s="1"/>
  <c r="Z6" i="14"/>
  <c r="AB6" i="14" s="1"/>
  <c r="AO6" i="14" s="1"/>
  <c r="Z126" i="32"/>
  <c r="AB126" i="32" s="1"/>
  <c r="AO126" i="32" s="1"/>
  <c r="Z9" i="12"/>
  <c r="AB9" i="12" s="1"/>
  <c r="AO9" i="12" s="1"/>
  <c r="Z6" i="37"/>
  <c r="AB6" i="37" s="1"/>
  <c r="AO6" i="37" s="1"/>
  <c r="AA22" i="65"/>
  <c r="AC22" i="65" s="1"/>
  <c r="AP22" i="65" s="1"/>
  <c r="AP73" i="65"/>
  <c r="AA51" i="5"/>
  <c r="AC51" i="5" s="1"/>
  <c r="AP51" i="5" s="1"/>
  <c r="AA24" i="26"/>
  <c r="AC24" i="26" s="1"/>
  <c r="AP24" i="26" s="1"/>
  <c r="Z149" i="32"/>
  <c r="AB149" i="32" s="1"/>
  <c r="AO149" i="32" s="1"/>
  <c r="AA9" i="66"/>
  <c r="AC9" i="66" s="1"/>
  <c r="AP9" i="66" s="1"/>
  <c r="AA24" i="25"/>
  <c r="AC24" i="25" s="1"/>
  <c r="AP24" i="25" s="1"/>
  <c r="AA124" i="66"/>
  <c r="AC124" i="66" s="1"/>
  <c r="AP124" i="66" s="1"/>
  <c r="Z15" i="66"/>
  <c r="AB15" i="66" s="1"/>
  <c r="AO15" i="66" s="1"/>
  <c r="AA62" i="66"/>
  <c r="AC62" i="66" s="1"/>
  <c r="AP62" i="66" s="1"/>
  <c r="AA14" i="5"/>
  <c r="AC14" i="5" s="1"/>
  <c r="AP14" i="5" s="1"/>
  <c r="Z39" i="20"/>
  <c r="AB39" i="20" s="1"/>
  <c r="AO39" i="20" s="1"/>
  <c r="Z17" i="16"/>
  <c r="AB17" i="16" s="1"/>
  <c r="AO17" i="16" s="1"/>
  <c r="Z162" i="32"/>
  <c r="AB162" i="32" s="1"/>
  <c r="AO162" i="32" s="1"/>
  <c r="Z73" i="65"/>
  <c r="AB73" i="65" s="1"/>
  <c r="AO73" i="65" s="1"/>
  <c r="Z22" i="46"/>
  <c r="AB22" i="46" s="1"/>
  <c r="AO22" i="46" s="1"/>
  <c r="AA42" i="65"/>
  <c r="AC42" i="65" s="1"/>
  <c r="AP42" i="65" s="1"/>
  <c r="Z58" i="32"/>
  <c r="AB58" i="32" s="1"/>
  <c r="AO58" i="32" s="1"/>
  <c r="AA65" i="20"/>
  <c r="AC65" i="20" s="1"/>
  <c r="AP65" i="20" s="1"/>
  <c r="Z105" i="32"/>
  <c r="AB105" i="32" s="1"/>
  <c r="AO105" i="32" s="1"/>
  <c r="Z32" i="65"/>
  <c r="AB32" i="65" s="1"/>
  <c r="AO32" i="65" s="1"/>
  <c r="AA14" i="36"/>
  <c r="AC14" i="36" s="1"/>
  <c r="AP14" i="36" s="1"/>
  <c r="Q14" i="68"/>
  <c r="U14" i="68" s="1"/>
  <c r="F15" i="2" s="1"/>
  <c r="Z24" i="71"/>
  <c r="AB24" i="71" s="1"/>
  <c r="AO24" i="71" s="1"/>
  <c r="Z9" i="25"/>
  <c r="AB9" i="25" s="1"/>
  <c r="AO9" i="25" s="1"/>
  <c r="Z33" i="46"/>
  <c r="AB33" i="46" s="1"/>
  <c r="AO33" i="46" s="1"/>
  <c r="AA25" i="53"/>
  <c r="AC25" i="53" s="1"/>
  <c r="AP25" i="53" s="1"/>
  <c r="Z63" i="46"/>
  <c r="AB63" i="46" s="1"/>
  <c r="AO63" i="46" s="1"/>
  <c r="Z70" i="66"/>
  <c r="AB70" i="66" s="1"/>
  <c r="AO70" i="66" s="1"/>
  <c r="Z115" i="66"/>
  <c r="AB115" i="66" s="1"/>
  <c r="AO115" i="66" s="1"/>
  <c r="AA36" i="65"/>
  <c r="AC36" i="65" s="1"/>
  <c r="AP36" i="65" s="1"/>
  <c r="Z76" i="20"/>
  <c r="AB76" i="20" s="1"/>
  <c r="AO76" i="20" s="1"/>
  <c r="Z8" i="26"/>
  <c r="AB8" i="26" s="1"/>
  <c r="AO8" i="26" s="1"/>
  <c r="AA23" i="71"/>
  <c r="AC23" i="71" s="1"/>
  <c r="AP23" i="71" s="1"/>
  <c r="AA10" i="66"/>
  <c r="AC10" i="66" s="1"/>
  <c r="AP10" i="66" s="1"/>
  <c r="Z23" i="14"/>
  <c r="AB23" i="14" s="1"/>
  <c r="AO23" i="14" s="1"/>
  <c r="AA191" i="65"/>
  <c r="AC191" i="65" s="1"/>
  <c r="AP191" i="65" s="1"/>
  <c r="Z129" i="32"/>
  <c r="AB129" i="32" s="1"/>
  <c r="AO129" i="32" s="1"/>
  <c r="AA7" i="53"/>
  <c r="AC7" i="53" s="1"/>
  <c r="AP7" i="53" s="1"/>
  <c r="AA128" i="65"/>
  <c r="AC128" i="65" s="1"/>
  <c r="AP128" i="65" s="1"/>
  <c r="Z154" i="65"/>
  <c r="AB154" i="65" s="1"/>
  <c r="AO154" i="65" s="1"/>
  <c r="AA168" i="65"/>
  <c r="AC168" i="65" s="1"/>
  <c r="AP168" i="65" s="1"/>
  <c r="Z21" i="3"/>
  <c r="AB21" i="3" s="1"/>
  <c r="AO21" i="3" s="1"/>
  <c r="Z22" i="71"/>
  <c r="AB22" i="71" s="1"/>
  <c r="AO22" i="71" s="1"/>
  <c r="Z86" i="66"/>
  <c r="AB86" i="66" s="1"/>
  <c r="AO86" i="66" s="1"/>
  <c r="AA22" i="25"/>
  <c r="AC22" i="25" s="1"/>
  <c r="AP22" i="25" s="1"/>
  <c r="Z47" i="66"/>
  <c r="AB47" i="66" s="1"/>
  <c r="AO47" i="66" s="1"/>
  <c r="AA15" i="16"/>
  <c r="AC15" i="16" s="1"/>
  <c r="AP15" i="16" s="1"/>
  <c r="Z119" i="32"/>
  <c r="AB119" i="32" s="1"/>
  <c r="AO119" i="32" s="1"/>
  <c r="Z166" i="65"/>
  <c r="AB166" i="65" s="1"/>
  <c r="AO166" i="65" s="1"/>
  <c r="AA13" i="36"/>
  <c r="AC13" i="36" s="1"/>
  <c r="AP13" i="36" s="1"/>
  <c r="Z98" i="32"/>
  <c r="AB98" i="32" s="1"/>
  <c r="AO98" i="32" s="1"/>
  <c r="Z46" i="53"/>
  <c r="AB46" i="53" s="1"/>
  <c r="AO46" i="53" s="1"/>
  <c r="Z16" i="27"/>
  <c r="AB16" i="27" s="1"/>
  <c r="AO16" i="27" s="1"/>
  <c r="AA50" i="53"/>
  <c r="AC50" i="53" s="1"/>
  <c r="AP50" i="53" s="1"/>
  <c r="Z22" i="28"/>
  <c r="AB22" i="28" s="1"/>
  <c r="AO22" i="28" s="1"/>
  <c r="Z88" i="66"/>
  <c r="AB88" i="66" s="1"/>
  <c r="AO88" i="66" s="1"/>
  <c r="Z46" i="28"/>
  <c r="AB46" i="28" s="1"/>
  <c r="AO46" i="28" s="1"/>
  <c r="Z23" i="20"/>
  <c r="AB23" i="20" s="1"/>
  <c r="AO23" i="20" s="1"/>
  <c r="Z20" i="25"/>
  <c r="AB20" i="25" s="1"/>
  <c r="AO20" i="25" s="1"/>
  <c r="Z80" i="66"/>
  <c r="AB80" i="66" s="1"/>
  <c r="AO80" i="66" s="1"/>
  <c r="AA49" i="32"/>
  <c r="AC49" i="32" s="1"/>
  <c r="AP49" i="32" s="1"/>
  <c r="Z9" i="53"/>
  <c r="AB9" i="53" s="1"/>
  <c r="AO9" i="53" s="1"/>
  <c r="Z125" i="32"/>
  <c r="AB125" i="32" s="1"/>
  <c r="AO125" i="32" s="1"/>
  <c r="Z13" i="3"/>
  <c r="AB13" i="3" s="1"/>
  <c r="AO13" i="3" s="1"/>
  <c r="AA15" i="5"/>
  <c r="AC15" i="5" s="1"/>
  <c r="AP15" i="5" s="1"/>
  <c r="Z20" i="20"/>
  <c r="AB20" i="20" s="1"/>
  <c r="AO20" i="20" s="1"/>
  <c r="AA5" i="18"/>
  <c r="AC5" i="18" s="1"/>
  <c r="AP5" i="18" s="1"/>
  <c r="AA12" i="3"/>
  <c r="AC12" i="3" s="1"/>
  <c r="AP12" i="3" s="1"/>
  <c r="AA85" i="65"/>
  <c r="AC85" i="65" s="1"/>
  <c r="AP85" i="65" s="1"/>
  <c r="Z13" i="28"/>
  <c r="AB13" i="28" s="1"/>
  <c r="AO13" i="28" s="1"/>
  <c r="Z20" i="36"/>
  <c r="AB20" i="36" s="1"/>
  <c r="AO20" i="36" s="1"/>
  <c r="AA93" i="66"/>
  <c r="AC93" i="66" s="1"/>
  <c r="AP93" i="66" s="1"/>
  <c r="AA111" i="65"/>
  <c r="AC111" i="65" s="1"/>
  <c r="AP111" i="65" s="1"/>
  <c r="N24" i="68"/>
  <c r="D25" i="2" s="1"/>
  <c r="AA70" i="65"/>
  <c r="AC70" i="65" s="1"/>
  <c r="AP70" i="65" s="1"/>
  <c r="Z171" i="32"/>
  <c r="AB171" i="32" s="1"/>
  <c r="AO171" i="32" s="1"/>
  <c r="Z34" i="20"/>
  <c r="AB34" i="20" s="1"/>
  <c r="AO34" i="20" s="1"/>
  <c r="Z13" i="20"/>
  <c r="AB13" i="20" s="1"/>
  <c r="AO13" i="20" s="1"/>
  <c r="Z12" i="18"/>
  <c r="AB12" i="18" s="1"/>
  <c r="AO12" i="18" s="1"/>
  <c r="AA44" i="12"/>
  <c r="AC44" i="12" s="1"/>
  <c r="AP44" i="12" s="1"/>
  <c r="AA28" i="53"/>
  <c r="AC28" i="53" s="1"/>
  <c r="AP28" i="53" s="1"/>
  <c r="Z83" i="65"/>
  <c r="AB83" i="65" s="1"/>
  <c r="AO83" i="65" s="1"/>
  <c r="Z143" i="65"/>
  <c r="AB143" i="65" s="1"/>
  <c r="AO143" i="65" s="1"/>
  <c r="AA27" i="53"/>
  <c r="AC27" i="53" s="1"/>
  <c r="AP27" i="53" s="1"/>
  <c r="Z95" i="66"/>
  <c r="AB95" i="66" s="1"/>
  <c r="AO95" i="66" s="1"/>
  <c r="Z26" i="28"/>
  <c r="AB26" i="28" s="1"/>
  <c r="AO26" i="28" s="1"/>
  <c r="Z20" i="16"/>
  <c r="AB20" i="16" s="1"/>
  <c r="AO20" i="16" s="1"/>
  <c r="Z67" i="65"/>
  <c r="AB67" i="65" s="1"/>
  <c r="AO67" i="65" s="1"/>
  <c r="AA24" i="27"/>
  <c r="AC24" i="27" s="1"/>
  <c r="AP24" i="27" s="1"/>
  <c r="Z27" i="12"/>
  <c r="AB27" i="12" s="1"/>
  <c r="AO27" i="12" s="1"/>
  <c r="Z93" i="65"/>
  <c r="AB93" i="65" s="1"/>
  <c r="AO93" i="65" s="1"/>
  <c r="Z64" i="20"/>
  <c r="AB64" i="20" s="1"/>
  <c r="AO64" i="20" s="1"/>
  <c r="D21" i="2"/>
  <c r="AA58" i="66"/>
  <c r="AC58" i="66" s="1"/>
  <c r="AP58" i="66" s="1"/>
  <c r="AA6" i="28"/>
  <c r="AC6" i="28" s="1"/>
  <c r="AP6" i="28" s="1"/>
  <c r="AA167" i="65"/>
  <c r="AC167" i="65" s="1"/>
  <c r="AP167" i="65" s="1"/>
  <c r="AA40" i="65"/>
  <c r="AC40" i="65" s="1"/>
  <c r="AP40" i="65" s="1"/>
  <c r="AA41" i="20"/>
  <c r="AC41" i="20" s="1"/>
  <c r="AP41" i="20" s="1"/>
  <c r="AA15" i="12"/>
  <c r="AC15" i="12" s="1"/>
  <c r="AP15" i="12" s="1"/>
  <c r="Z20" i="53"/>
  <c r="AB20" i="53" s="1"/>
  <c r="AO20" i="53" s="1"/>
  <c r="AA64" i="65"/>
  <c r="AC64" i="65" s="1"/>
  <c r="AP64" i="65" s="1"/>
  <c r="Z18" i="25"/>
  <c r="AB18" i="25" s="1"/>
  <c r="AO18" i="25" s="1"/>
  <c r="AA5" i="12"/>
  <c r="AC5" i="12" s="1"/>
  <c r="AP5" i="12" s="1"/>
  <c r="AA6" i="53"/>
  <c r="AC6" i="53" s="1"/>
  <c r="AP6" i="53" s="1"/>
  <c r="AP69" i="65"/>
  <c r="Z12" i="53"/>
  <c r="AB12" i="53" s="1"/>
  <c r="AO12" i="53" s="1"/>
  <c r="Z32" i="20"/>
  <c r="AB32" i="20" s="1"/>
  <c r="AO32" i="20" s="1"/>
  <c r="AA74" i="66"/>
  <c r="AC74" i="66" s="1"/>
  <c r="AP74" i="66" s="1"/>
  <c r="AA16" i="16"/>
  <c r="AC16" i="16" s="1"/>
  <c r="AP16" i="16" s="1"/>
  <c r="Z38" i="65"/>
  <c r="AB38" i="65" s="1"/>
  <c r="AO38" i="65" s="1"/>
  <c r="AA45" i="53"/>
  <c r="AC45" i="53" s="1"/>
  <c r="AP45" i="53" s="1"/>
  <c r="AA28" i="28"/>
  <c r="AC28" i="28" s="1"/>
  <c r="AP28" i="28" s="1"/>
  <c r="Z137" i="65"/>
  <c r="AB137" i="65" s="1"/>
  <c r="AO137" i="65" s="1"/>
  <c r="Z52" i="65"/>
  <c r="AB52" i="65" s="1"/>
  <c r="AO52" i="65" s="1"/>
  <c r="Z120" i="66"/>
  <c r="AB120" i="66" s="1"/>
  <c r="AO120" i="66" s="1"/>
  <c r="Z8" i="66"/>
  <c r="AB8" i="66" s="1"/>
  <c r="AO8" i="66" s="1"/>
  <c r="Z27" i="28"/>
  <c r="AB27" i="28" s="1"/>
  <c r="AO27" i="28" s="1"/>
  <c r="Z34" i="53"/>
  <c r="AB34" i="53" s="1"/>
  <c r="AO34" i="53" s="1"/>
  <c r="Z78" i="20"/>
  <c r="AB78" i="20" s="1"/>
  <c r="AO78" i="20" s="1"/>
  <c r="AA14" i="26"/>
  <c r="AC14" i="26" s="1"/>
  <c r="AP14" i="26" s="1"/>
  <c r="Z24" i="20"/>
  <c r="AB24" i="20" s="1"/>
  <c r="AO24" i="20" s="1"/>
  <c r="Z15" i="36"/>
  <c r="AB15" i="36" s="1"/>
  <c r="AO15" i="36" s="1"/>
  <c r="Z20" i="12"/>
  <c r="AB20" i="12" s="1"/>
  <c r="AO20" i="12" s="1"/>
  <c r="Z13" i="16"/>
  <c r="AB13" i="16" s="1"/>
  <c r="AO13" i="16" s="1"/>
  <c r="AA15" i="25"/>
  <c r="AC15" i="25" s="1"/>
  <c r="AP15" i="25" s="1"/>
  <c r="Z11" i="36"/>
  <c r="AB11" i="36" s="1"/>
  <c r="AO11" i="36" s="1"/>
  <c r="O24" i="68"/>
  <c r="AA5" i="26"/>
  <c r="AC5" i="26" s="1"/>
  <c r="AP5" i="26" s="1"/>
  <c r="Z72" i="46"/>
  <c r="AB72" i="46" s="1"/>
  <c r="AO72" i="46" s="1"/>
  <c r="Z71" i="32"/>
  <c r="AB71" i="32" s="1"/>
  <c r="AO71" i="32" s="1"/>
  <c r="Z57" i="66"/>
  <c r="AB57" i="66" s="1"/>
  <c r="AO57" i="66" s="1"/>
  <c r="Z87" i="32"/>
  <c r="AB87" i="32" s="1"/>
  <c r="AO87" i="32" s="1"/>
  <c r="AA36" i="12"/>
  <c r="AC36" i="12" s="1"/>
  <c r="AP36" i="12" s="1"/>
  <c r="AA44" i="5"/>
  <c r="AC44" i="5" s="1"/>
  <c r="AP44" i="5" s="1"/>
  <c r="Z57" i="32"/>
  <c r="AB57" i="32" s="1"/>
  <c r="AO57" i="32" s="1"/>
  <c r="Z15" i="26"/>
  <c r="AB15" i="26" s="1"/>
  <c r="AO15" i="26" s="1"/>
  <c r="Z15" i="46"/>
  <c r="AB15" i="46" s="1"/>
  <c r="AO15" i="46" s="1"/>
  <c r="Z23" i="36"/>
  <c r="AB23" i="36" s="1"/>
  <c r="AO23" i="36" s="1"/>
  <c r="Z94" i="65"/>
  <c r="AB94" i="65" s="1"/>
  <c r="AO94" i="65" s="1"/>
  <c r="Z11" i="33"/>
  <c r="AB11" i="33" s="1"/>
  <c r="AO11" i="33" s="1"/>
  <c r="Z27" i="66"/>
  <c r="AB27" i="66" s="1"/>
  <c r="AO27" i="66" s="1"/>
  <c r="AA33" i="53"/>
  <c r="AC33" i="53" s="1"/>
  <c r="AP33" i="53" s="1"/>
  <c r="AA53" i="66"/>
  <c r="AC53" i="66" s="1"/>
  <c r="AP53" i="66" s="1"/>
  <c r="Z5" i="14"/>
  <c r="AB5" i="14" s="1"/>
  <c r="AO5" i="14" s="1"/>
  <c r="AA62" i="32"/>
  <c r="AC62" i="32" s="1"/>
  <c r="AP62" i="32" s="1"/>
  <c r="Z30" i="20"/>
  <c r="AB30" i="20" s="1"/>
  <c r="AO30" i="20" s="1"/>
  <c r="Z107" i="66"/>
  <c r="AB107" i="66" s="1"/>
  <c r="AO107" i="66" s="1"/>
  <c r="AA65" i="75"/>
  <c r="AC65" i="75" s="1"/>
  <c r="AP65" i="75" s="1"/>
  <c r="AA35" i="12"/>
  <c r="AC35" i="12" s="1"/>
  <c r="AP35" i="12" s="1"/>
  <c r="Z39" i="5"/>
  <c r="AB39" i="5" s="1"/>
  <c r="AO39" i="5" s="1"/>
  <c r="Z104" i="32"/>
  <c r="AB104" i="32" s="1"/>
  <c r="AO104" i="32" s="1"/>
  <c r="AA183" i="65"/>
  <c r="AC183" i="65" s="1"/>
  <c r="AP183" i="65" s="1"/>
  <c r="AA117" i="65"/>
  <c r="AC117" i="65" s="1"/>
  <c r="AP117" i="65" s="1"/>
  <c r="Z24" i="46"/>
  <c r="AB24" i="46" s="1"/>
  <c r="AO24" i="46" s="1"/>
  <c r="AA26" i="5"/>
  <c r="AC26" i="5" s="1"/>
  <c r="AP26" i="5" s="1"/>
  <c r="Z31" i="20"/>
  <c r="AB31" i="20" s="1"/>
  <c r="AO31" i="20" s="1"/>
  <c r="Z28" i="46"/>
  <c r="AB28" i="46" s="1"/>
  <c r="AO28" i="46" s="1"/>
  <c r="Z135" i="32"/>
  <c r="AB135" i="32" s="1"/>
  <c r="AO135" i="32" s="1"/>
  <c r="AA77" i="66"/>
  <c r="AC77" i="66" s="1"/>
  <c r="AP77" i="66" s="1"/>
  <c r="Z100" i="66"/>
  <c r="AB100" i="66" s="1"/>
  <c r="AO100" i="66" s="1"/>
  <c r="Z18" i="18"/>
  <c r="AB18" i="18" s="1"/>
  <c r="AO18" i="18" s="1"/>
  <c r="Z24" i="36"/>
  <c r="AB24" i="36" s="1"/>
  <c r="AO24" i="36" s="1"/>
  <c r="Z14" i="46"/>
  <c r="AB14" i="46" s="1"/>
  <c r="AO14" i="46" s="1"/>
  <c r="Z17" i="26"/>
  <c r="AB17" i="26" s="1"/>
  <c r="AO17" i="26" s="1"/>
  <c r="Z48" i="20"/>
  <c r="AB48" i="20" s="1"/>
  <c r="AO48" i="20" s="1"/>
  <c r="AA17" i="22"/>
  <c r="AC17" i="22" s="1"/>
  <c r="AP17" i="22" s="1"/>
  <c r="AA22" i="18"/>
  <c r="AC22" i="18" s="1"/>
  <c r="AP22" i="18" s="1"/>
  <c r="AA37" i="65"/>
  <c r="AC37" i="65" s="1"/>
  <c r="AP37" i="65" s="1"/>
  <c r="Z47" i="65"/>
  <c r="AB47" i="65" s="1"/>
  <c r="AO47" i="65" s="1"/>
  <c r="Z147" i="32"/>
  <c r="AB147" i="32" s="1"/>
  <c r="AO147" i="32" s="1"/>
  <c r="Z84" i="32"/>
  <c r="AB84" i="32" s="1"/>
  <c r="AO84" i="32" s="1"/>
  <c r="Z62" i="46"/>
  <c r="AB62" i="46" s="1"/>
  <c r="AO62" i="46" s="1"/>
  <c r="Z55" i="66"/>
  <c r="AB55" i="66" s="1"/>
  <c r="AO55" i="66" s="1"/>
  <c r="AA11" i="12"/>
  <c r="AC11" i="12" s="1"/>
  <c r="AP11" i="12" s="1"/>
  <c r="Z70" i="20"/>
  <c r="AB70" i="20" s="1"/>
  <c r="AO70" i="20" s="1"/>
  <c r="Z57" i="46"/>
  <c r="AB57" i="46" s="1"/>
  <c r="AO57" i="46" s="1"/>
  <c r="Z14" i="16"/>
  <c r="AB14" i="16" s="1"/>
  <c r="AO14" i="16" s="1"/>
  <c r="Z15" i="65"/>
  <c r="AB15" i="65" s="1"/>
  <c r="AO15" i="65" s="1"/>
  <c r="AA171" i="65"/>
  <c r="AC171" i="65" s="1"/>
  <c r="AP171" i="65" s="1"/>
  <c r="AA11" i="66"/>
  <c r="AC11" i="66" s="1"/>
  <c r="AP11" i="66" s="1"/>
  <c r="AA9" i="5"/>
  <c r="AC9" i="5" s="1"/>
  <c r="AP9" i="5" s="1"/>
  <c r="AA100" i="65"/>
  <c r="AC100" i="65" s="1"/>
  <c r="AP100" i="65" s="1"/>
  <c r="AA19" i="19"/>
  <c r="AC19" i="19" s="1"/>
  <c r="AP19" i="19" s="1"/>
  <c r="Z24" i="40"/>
  <c r="AB24" i="40" s="1"/>
  <c r="AO24" i="40" s="1"/>
  <c r="Z163" i="65"/>
  <c r="AB163" i="65" s="1"/>
  <c r="AO163" i="65" s="1"/>
  <c r="Z8" i="37"/>
  <c r="AB8" i="37" s="1"/>
  <c r="AO8" i="37" s="1"/>
  <c r="Z12" i="46"/>
  <c r="AB12" i="46" s="1"/>
  <c r="AO12" i="46" s="1"/>
  <c r="Z56" i="66"/>
  <c r="AB56" i="66" s="1"/>
  <c r="AO56" i="66" s="1"/>
  <c r="AA90" i="32"/>
  <c r="AC90" i="32" s="1"/>
  <c r="AP90" i="32" s="1"/>
  <c r="Z19" i="16"/>
  <c r="AB19" i="16" s="1"/>
  <c r="AO19" i="16" s="1"/>
  <c r="AP57" i="65"/>
  <c r="AP9" i="27"/>
  <c r="AP7" i="51"/>
  <c r="AP26" i="15"/>
  <c r="AP34" i="46"/>
  <c r="AP26" i="28"/>
  <c r="AP43" i="20"/>
  <c r="AP20" i="28"/>
  <c r="AP104" i="15"/>
  <c r="AP16" i="43"/>
  <c r="AP18" i="45"/>
  <c r="AP9" i="39"/>
  <c r="AP115" i="65"/>
  <c r="AP103" i="66"/>
  <c r="AP16" i="20"/>
  <c r="AP43" i="65"/>
  <c r="AP108" i="15"/>
  <c r="AP154" i="15"/>
  <c r="AP27" i="66"/>
  <c r="AP11" i="21"/>
  <c r="AP52" i="29"/>
  <c r="D35" i="2"/>
  <c r="AP79" i="66"/>
  <c r="AP84" i="32"/>
  <c r="AP9" i="21"/>
  <c r="AP50" i="15"/>
  <c r="AP89" i="32"/>
  <c r="AP39" i="20"/>
  <c r="AP59" i="15"/>
  <c r="AP11" i="13"/>
  <c r="AP37" i="57"/>
  <c r="AP36" i="15"/>
  <c r="AP16" i="69"/>
  <c r="AP16" i="46"/>
  <c r="AP9" i="40"/>
  <c r="AP20" i="32"/>
  <c r="AP82" i="66"/>
  <c r="AP18" i="30"/>
  <c r="AP32" i="29"/>
  <c r="AP14" i="69"/>
  <c r="AP60" i="15"/>
  <c r="AP58" i="22"/>
  <c r="AP83" i="32"/>
  <c r="AP25" i="20"/>
  <c r="AP12" i="44"/>
  <c r="AP8" i="24"/>
  <c r="AP23" i="12"/>
  <c r="AP6" i="73"/>
  <c r="AP17" i="5"/>
  <c r="AP29" i="46"/>
  <c r="AP46" i="66"/>
  <c r="Z101" i="65"/>
  <c r="AB101" i="65" s="1"/>
  <c r="AO101" i="65" s="1"/>
  <c r="AP129" i="65"/>
  <c r="AA42" i="39"/>
  <c r="AC42" i="39" s="1"/>
  <c r="AP42" i="39" s="1"/>
  <c r="Z48" i="53"/>
  <c r="AB48" i="53" s="1"/>
  <c r="AO48" i="53" s="1"/>
  <c r="Z74" i="20"/>
  <c r="AB74" i="20" s="1"/>
  <c r="AO74" i="20" s="1"/>
  <c r="Z129" i="65"/>
  <c r="AB129" i="65" s="1"/>
  <c r="AO129" i="65" s="1"/>
  <c r="Z10" i="54"/>
  <c r="AB10" i="54" s="1"/>
  <c r="AO10" i="54" s="1"/>
  <c r="Z28" i="22"/>
  <c r="AB28" i="22" s="1"/>
  <c r="AO28" i="22" s="1"/>
  <c r="AP101" i="65"/>
  <c r="AP89" i="65"/>
  <c r="Z29" i="46"/>
  <c r="AB29" i="46" s="1"/>
  <c r="AO29" i="46" s="1"/>
  <c r="Z16" i="20"/>
  <c r="AB16" i="20" s="1"/>
  <c r="AO16" i="20" s="1"/>
  <c r="Z24" i="74"/>
  <c r="AB24" i="74" s="1"/>
  <c r="AO24" i="74" s="1"/>
  <c r="Z17" i="74"/>
  <c r="AB17" i="74" s="1"/>
  <c r="AO17" i="74" s="1"/>
  <c r="Z106" i="32"/>
  <c r="AB106" i="32" s="1"/>
  <c r="AO106" i="32" s="1"/>
  <c r="AA11" i="20"/>
  <c r="AC11" i="20" s="1"/>
  <c r="AP11" i="20" s="1"/>
  <c r="Z30" i="46"/>
  <c r="AB30" i="46" s="1"/>
  <c r="AO30" i="46" s="1"/>
  <c r="AA33" i="79"/>
  <c r="AC33" i="79" s="1"/>
  <c r="AP33" i="79" s="1"/>
  <c r="Z33" i="79"/>
  <c r="AB33" i="79" s="1"/>
  <c r="AO33" i="79" s="1"/>
  <c r="AA47" i="79"/>
  <c r="AC47" i="79" s="1"/>
  <c r="AP47" i="79" s="1"/>
  <c r="Z47" i="79"/>
  <c r="AB47" i="79" s="1"/>
  <c r="AO47" i="79" s="1"/>
  <c r="Z76" i="79"/>
  <c r="AB76" i="79" s="1"/>
  <c r="AO76" i="79" s="1"/>
  <c r="AA76" i="79"/>
  <c r="AC76" i="79" s="1"/>
  <c r="AP76" i="79" s="1"/>
  <c r="Z39" i="79"/>
  <c r="AB39" i="79" s="1"/>
  <c r="AO39" i="79" s="1"/>
  <c r="AA39" i="79"/>
  <c r="AC39" i="79" s="1"/>
  <c r="AP39" i="79" s="1"/>
  <c r="AA41" i="79"/>
  <c r="AC41" i="79" s="1"/>
  <c r="AP41" i="79" s="1"/>
  <c r="Z41" i="79"/>
  <c r="AB41" i="79" s="1"/>
  <c r="AO41" i="79" s="1"/>
  <c r="Z48" i="79"/>
  <c r="AB48" i="79" s="1"/>
  <c r="AO48" i="79" s="1"/>
  <c r="AA48" i="79"/>
  <c r="AC48" i="79" s="1"/>
  <c r="AP48" i="79" s="1"/>
  <c r="Z49" i="79"/>
  <c r="AB49" i="79" s="1"/>
  <c r="AO49" i="79" s="1"/>
  <c r="AA49" i="79"/>
  <c r="AC49" i="79" s="1"/>
  <c r="AP49" i="79" s="1"/>
  <c r="AA65" i="79"/>
  <c r="AC65" i="79" s="1"/>
  <c r="AP65" i="79" s="1"/>
  <c r="Z65" i="79"/>
  <c r="AB65" i="79" s="1"/>
  <c r="AO65" i="79" s="1"/>
  <c r="AA69" i="79"/>
  <c r="AC69" i="79" s="1"/>
  <c r="AP69" i="79" s="1"/>
  <c r="Z69" i="79"/>
  <c r="AB69" i="79" s="1"/>
  <c r="AO69" i="79" s="1"/>
  <c r="AA56" i="79"/>
  <c r="AC56" i="79" s="1"/>
  <c r="AP56" i="79" s="1"/>
  <c r="Z56" i="79"/>
  <c r="AB56" i="79" s="1"/>
  <c r="AO56" i="79" s="1"/>
  <c r="AA18" i="79"/>
  <c r="AC18" i="79" s="1"/>
  <c r="AP18" i="79" s="1"/>
  <c r="Z18" i="79"/>
  <c r="AB18" i="79" s="1"/>
  <c r="AO18" i="79" s="1"/>
  <c r="Z47" i="53"/>
  <c r="AB47" i="53" s="1"/>
  <c r="AO47" i="53" s="1"/>
  <c r="Z92" i="32"/>
  <c r="AB92" i="32" s="1"/>
  <c r="AO92" i="32" s="1"/>
  <c r="Z14" i="20"/>
  <c r="AB14" i="20" s="1"/>
  <c r="AO14" i="20" s="1"/>
  <c r="Z31" i="22"/>
  <c r="AB31" i="22" s="1"/>
  <c r="AO31" i="22" s="1"/>
  <c r="Z7" i="54"/>
  <c r="AB7" i="54" s="1"/>
  <c r="AO7" i="54" s="1"/>
  <c r="Z10" i="26"/>
  <c r="AB10" i="26" s="1"/>
  <c r="AO10" i="26" s="1"/>
  <c r="AA21" i="74"/>
  <c r="AC21" i="74" s="1"/>
  <c r="AP21" i="74" s="1"/>
  <c r="AA158" i="32"/>
  <c r="AC158" i="32" s="1"/>
  <c r="AP158" i="32" s="1"/>
  <c r="L34" i="2"/>
  <c r="L30" i="2" s="1"/>
  <c r="AA77" i="20"/>
  <c r="AC77" i="20" s="1"/>
  <c r="AP77" i="20" s="1"/>
  <c r="AA19" i="27"/>
  <c r="AC19" i="27" s="1"/>
  <c r="AP19" i="27" s="1"/>
  <c r="AA90" i="79"/>
  <c r="AC90" i="79" s="1"/>
  <c r="AP90" i="79" s="1"/>
  <c r="Z90" i="79"/>
  <c r="AB90" i="79" s="1"/>
  <c r="AO90" i="79" s="1"/>
  <c r="AA83" i="79"/>
  <c r="AC83" i="79" s="1"/>
  <c r="AP83" i="79" s="1"/>
  <c r="Z83" i="79"/>
  <c r="AB83" i="79" s="1"/>
  <c r="AO83" i="79" s="1"/>
  <c r="AA7" i="79"/>
  <c r="AC7" i="79" s="1"/>
  <c r="AP7" i="79" s="1"/>
  <c r="Z7" i="79"/>
  <c r="AB7" i="79" s="1"/>
  <c r="AO7" i="79" s="1"/>
  <c r="AA57" i="79"/>
  <c r="AC57" i="79" s="1"/>
  <c r="AP57" i="79" s="1"/>
  <c r="Z57" i="79"/>
  <c r="AB57" i="79" s="1"/>
  <c r="AO57" i="79" s="1"/>
  <c r="AA71" i="79"/>
  <c r="AC71" i="79" s="1"/>
  <c r="AP71" i="79" s="1"/>
  <c r="Z71" i="79"/>
  <c r="AB71" i="79" s="1"/>
  <c r="AO71" i="79" s="1"/>
  <c r="AA67" i="79"/>
  <c r="AC67" i="79" s="1"/>
  <c r="AP67" i="79" s="1"/>
  <c r="Z67" i="79"/>
  <c r="AB67" i="79" s="1"/>
  <c r="AO67" i="79" s="1"/>
  <c r="AA8" i="79"/>
  <c r="AC8" i="79" s="1"/>
  <c r="AP8" i="79" s="1"/>
  <c r="Z8" i="79"/>
  <c r="AB8" i="79" s="1"/>
  <c r="AO8" i="79" s="1"/>
  <c r="AO5" i="78"/>
  <c r="A22" i="78"/>
  <c r="AA7" i="40"/>
  <c r="AC7" i="40" s="1"/>
  <c r="AP7" i="40" s="1"/>
  <c r="Q34" i="67"/>
  <c r="U34" i="67" s="1"/>
  <c r="N34" i="2" s="1"/>
  <c r="AA11" i="26"/>
  <c r="AC11" i="26" s="1"/>
  <c r="AP11" i="26" s="1"/>
  <c r="AA51" i="53"/>
  <c r="AC51" i="53" s="1"/>
  <c r="AP51" i="53" s="1"/>
  <c r="Z59" i="79"/>
  <c r="AB59" i="79" s="1"/>
  <c r="AO59" i="79" s="1"/>
  <c r="AA59" i="79"/>
  <c r="AC59" i="79" s="1"/>
  <c r="AP59" i="79" s="1"/>
  <c r="Z55" i="79"/>
  <c r="AB55" i="79" s="1"/>
  <c r="AO55" i="79" s="1"/>
  <c r="AA55" i="79"/>
  <c r="AC55" i="79" s="1"/>
  <c r="AP55" i="79" s="1"/>
  <c r="AA86" i="79"/>
  <c r="AC86" i="79" s="1"/>
  <c r="AP86" i="79" s="1"/>
  <c r="Z86" i="79"/>
  <c r="AB86" i="79" s="1"/>
  <c r="AO86" i="79" s="1"/>
  <c r="AA80" i="79"/>
  <c r="AC80" i="79" s="1"/>
  <c r="AP80" i="79" s="1"/>
  <c r="Z80" i="79"/>
  <c r="AB80" i="79" s="1"/>
  <c r="AO80" i="79" s="1"/>
  <c r="AA19" i="79"/>
  <c r="AC19" i="79" s="1"/>
  <c r="AP19" i="79" s="1"/>
  <c r="Z19" i="79"/>
  <c r="AB19" i="79" s="1"/>
  <c r="AO19" i="79" s="1"/>
  <c r="AA22" i="79"/>
  <c r="AC22" i="79" s="1"/>
  <c r="AP22" i="79" s="1"/>
  <c r="Z22" i="79"/>
  <c r="AB22" i="79" s="1"/>
  <c r="AO22" i="79" s="1"/>
  <c r="AA16" i="79"/>
  <c r="AC16" i="79" s="1"/>
  <c r="AP16" i="79" s="1"/>
  <c r="Z16" i="79"/>
  <c r="AB16" i="79" s="1"/>
  <c r="AO16" i="79" s="1"/>
  <c r="AP5" i="78"/>
  <c r="A24" i="78"/>
  <c r="AA33" i="20"/>
  <c r="AC33" i="20" s="1"/>
  <c r="AP33" i="20" s="1"/>
  <c r="AA17" i="53"/>
  <c r="AC17" i="53" s="1"/>
  <c r="AP17" i="53" s="1"/>
  <c r="Z60" i="75"/>
  <c r="AB60" i="75" s="1"/>
  <c r="AO60" i="75" s="1"/>
  <c r="AA10" i="60"/>
  <c r="AC10" i="60" s="1"/>
  <c r="AP10" i="60" s="1"/>
  <c r="Z61" i="32"/>
  <c r="AB61" i="32" s="1"/>
  <c r="AO61" i="32" s="1"/>
  <c r="AA53" i="79"/>
  <c r="AC53" i="79" s="1"/>
  <c r="AP53" i="79" s="1"/>
  <c r="Z53" i="79"/>
  <c r="AB53" i="79" s="1"/>
  <c r="AO53" i="79" s="1"/>
  <c r="AA84" i="79"/>
  <c r="AC84" i="79" s="1"/>
  <c r="AP84" i="79" s="1"/>
  <c r="Z84" i="79"/>
  <c r="AB84" i="79" s="1"/>
  <c r="AO84" i="79" s="1"/>
  <c r="AA81" i="79"/>
  <c r="AC81" i="79" s="1"/>
  <c r="AP81" i="79" s="1"/>
  <c r="Z81" i="79"/>
  <c r="AB81" i="79" s="1"/>
  <c r="AO81" i="79" s="1"/>
  <c r="AA25" i="79"/>
  <c r="AC25" i="79" s="1"/>
  <c r="AP25" i="79" s="1"/>
  <c r="Z25" i="79"/>
  <c r="AB25" i="79" s="1"/>
  <c r="AO25" i="79" s="1"/>
  <c r="AA70" i="79"/>
  <c r="AC70" i="79" s="1"/>
  <c r="AP70" i="79" s="1"/>
  <c r="Z70" i="79"/>
  <c r="AB70" i="79" s="1"/>
  <c r="AO70" i="79" s="1"/>
  <c r="AA40" i="79"/>
  <c r="AC40" i="79" s="1"/>
  <c r="AP40" i="79" s="1"/>
  <c r="Z40" i="79"/>
  <c r="AB40" i="79" s="1"/>
  <c r="AO40" i="79" s="1"/>
  <c r="Z5" i="79"/>
  <c r="AB5" i="79" s="1"/>
  <c r="AA5" i="79"/>
  <c r="AC5" i="79" s="1"/>
  <c r="Z17" i="79"/>
  <c r="AB17" i="79" s="1"/>
  <c r="AO17" i="79" s="1"/>
  <c r="AA17" i="79"/>
  <c r="AC17" i="79" s="1"/>
  <c r="AP17" i="79" s="1"/>
  <c r="Z24" i="54"/>
  <c r="AB24" i="54" s="1"/>
  <c r="AO24" i="54" s="1"/>
  <c r="AA7" i="45"/>
  <c r="AC7" i="45" s="1"/>
  <c r="AP7" i="45" s="1"/>
  <c r="Z16" i="46"/>
  <c r="AB16" i="46" s="1"/>
  <c r="AO16" i="46" s="1"/>
  <c r="AA35" i="53"/>
  <c r="AC35" i="53" s="1"/>
  <c r="AP35" i="53" s="1"/>
  <c r="AA89" i="79"/>
  <c r="AC89" i="79" s="1"/>
  <c r="AP89" i="79" s="1"/>
  <c r="Z89" i="79"/>
  <c r="AB89" i="79" s="1"/>
  <c r="AO89" i="79" s="1"/>
  <c r="Z88" i="79"/>
  <c r="AB88" i="79" s="1"/>
  <c r="AO88" i="79" s="1"/>
  <c r="AA88" i="79"/>
  <c r="AC88" i="79" s="1"/>
  <c r="AP88" i="79" s="1"/>
  <c r="AA62" i="79"/>
  <c r="AC62" i="79" s="1"/>
  <c r="AP62" i="79" s="1"/>
  <c r="Z62" i="79"/>
  <c r="AB62" i="79" s="1"/>
  <c r="AO62" i="79" s="1"/>
  <c r="AA26" i="79"/>
  <c r="AC26" i="79" s="1"/>
  <c r="AP26" i="79" s="1"/>
  <c r="Z26" i="79"/>
  <c r="AB26" i="79" s="1"/>
  <c r="AO26" i="79" s="1"/>
  <c r="AA78" i="79"/>
  <c r="AC78" i="79" s="1"/>
  <c r="AP78" i="79" s="1"/>
  <c r="Z78" i="79"/>
  <c r="AB78" i="79" s="1"/>
  <c r="AO78" i="79" s="1"/>
  <c r="AA43" i="79"/>
  <c r="AC43" i="79" s="1"/>
  <c r="AP43" i="79" s="1"/>
  <c r="Z43" i="79"/>
  <c r="AB43" i="79" s="1"/>
  <c r="AO43" i="79" s="1"/>
  <c r="AA13" i="79"/>
  <c r="AC13" i="79" s="1"/>
  <c r="AP13" i="79" s="1"/>
  <c r="Z13" i="79"/>
  <c r="AB13" i="79" s="1"/>
  <c r="AO13" i="79" s="1"/>
  <c r="Z66" i="20"/>
  <c r="AB66" i="20" s="1"/>
  <c r="AO66" i="20" s="1"/>
  <c r="Z41" i="46"/>
  <c r="AB41" i="46" s="1"/>
  <c r="AO41" i="46" s="1"/>
  <c r="AA26" i="75"/>
  <c r="AC26" i="75" s="1"/>
  <c r="AP26" i="75" s="1"/>
  <c r="Z9" i="32"/>
  <c r="AB9" i="32" s="1"/>
  <c r="AO9" i="32" s="1"/>
  <c r="Z28" i="75"/>
  <c r="AB28" i="75" s="1"/>
  <c r="AO28" i="75" s="1"/>
  <c r="Z7" i="20"/>
  <c r="AB7" i="20" s="1"/>
  <c r="AO7" i="20" s="1"/>
  <c r="AA130" i="66"/>
  <c r="AC130" i="66" s="1"/>
  <c r="AP130" i="66" s="1"/>
  <c r="Z103" i="66"/>
  <c r="AB103" i="66" s="1"/>
  <c r="AO103" i="66" s="1"/>
  <c r="AA91" i="79"/>
  <c r="AC91" i="79" s="1"/>
  <c r="AP91" i="79" s="1"/>
  <c r="Z91" i="79"/>
  <c r="AB91" i="79" s="1"/>
  <c r="AO91" i="79" s="1"/>
  <c r="AA68" i="79"/>
  <c r="AC68" i="79" s="1"/>
  <c r="AP68" i="79" s="1"/>
  <c r="Z68" i="79"/>
  <c r="AB68" i="79" s="1"/>
  <c r="AO68" i="79" s="1"/>
  <c r="AA28" i="79"/>
  <c r="AC28" i="79" s="1"/>
  <c r="AP28" i="79" s="1"/>
  <c r="Z28" i="79"/>
  <c r="AB28" i="79" s="1"/>
  <c r="AO28" i="79" s="1"/>
  <c r="AA24" i="79"/>
  <c r="AC24" i="79" s="1"/>
  <c r="AP24" i="79" s="1"/>
  <c r="Z24" i="79"/>
  <c r="AB24" i="79" s="1"/>
  <c r="AO24" i="79" s="1"/>
  <c r="AA29" i="79"/>
  <c r="AC29" i="79" s="1"/>
  <c r="AP29" i="79" s="1"/>
  <c r="Z29" i="79"/>
  <c r="AB29" i="79" s="1"/>
  <c r="AO29" i="79" s="1"/>
  <c r="AA11" i="79"/>
  <c r="AC11" i="79" s="1"/>
  <c r="AP11" i="79" s="1"/>
  <c r="Z11" i="79"/>
  <c r="AB11" i="79" s="1"/>
  <c r="AO11" i="79" s="1"/>
  <c r="AA10" i="79"/>
  <c r="AC10" i="79" s="1"/>
  <c r="AP10" i="79" s="1"/>
  <c r="Z10" i="79"/>
  <c r="AB10" i="79" s="1"/>
  <c r="AO10" i="79" s="1"/>
  <c r="Z63" i="79"/>
  <c r="AB63" i="79" s="1"/>
  <c r="AO63" i="79" s="1"/>
  <c r="AA63" i="79"/>
  <c r="AC63" i="79" s="1"/>
  <c r="AP63" i="79" s="1"/>
  <c r="AA14" i="79"/>
  <c r="AC14" i="79" s="1"/>
  <c r="AP14" i="79" s="1"/>
  <c r="Z14" i="79"/>
  <c r="AB14" i="79" s="1"/>
  <c r="AO14" i="79" s="1"/>
  <c r="Z40" i="75"/>
  <c r="AB40" i="75" s="1"/>
  <c r="AO40" i="75" s="1"/>
  <c r="Z9" i="74"/>
  <c r="AB9" i="74" s="1"/>
  <c r="AO9" i="74" s="1"/>
  <c r="AA14" i="44"/>
  <c r="AC14" i="44" s="1"/>
  <c r="AP14" i="44" s="1"/>
  <c r="AA37" i="53"/>
  <c r="AC37" i="53" s="1"/>
  <c r="AP37" i="53" s="1"/>
  <c r="Z12" i="22"/>
  <c r="AB12" i="22" s="1"/>
  <c r="AO12" i="22" s="1"/>
  <c r="AA35" i="79"/>
  <c r="AC35" i="79" s="1"/>
  <c r="AP35" i="79" s="1"/>
  <c r="Z35" i="79"/>
  <c r="AB35" i="79" s="1"/>
  <c r="AO35" i="79" s="1"/>
  <c r="AA34" i="79"/>
  <c r="AC34" i="79" s="1"/>
  <c r="AP34" i="79" s="1"/>
  <c r="Z34" i="79"/>
  <c r="AB34" i="79" s="1"/>
  <c r="AO34" i="79" s="1"/>
  <c r="Z36" i="79"/>
  <c r="AB36" i="79" s="1"/>
  <c r="AO36" i="79" s="1"/>
  <c r="AA36" i="79"/>
  <c r="AC36" i="79" s="1"/>
  <c r="AP36" i="79" s="1"/>
  <c r="AA42" i="79"/>
  <c r="AC42" i="79" s="1"/>
  <c r="AP42" i="79" s="1"/>
  <c r="Z42" i="79"/>
  <c r="AB42" i="79" s="1"/>
  <c r="AO42" i="79" s="1"/>
  <c r="Z20" i="79"/>
  <c r="AB20" i="79" s="1"/>
  <c r="AO20" i="79" s="1"/>
  <c r="AA20" i="79"/>
  <c r="AC20" i="79" s="1"/>
  <c r="AP20" i="79" s="1"/>
  <c r="Z31" i="79"/>
  <c r="AB31" i="79" s="1"/>
  <c r="AO31" i="79" s="1"/>
  <c r="AA31" i="79"/>
  <c r="AC31" i="79" s="1"/>
  <c r="AP31" i="79" s="1"/>
  <c r="Z23" i="79"/>
  <c r="AB23" i="79" s="1"/>
  <c r="AO23" i="79" s="1"/>
  <c r="AA23" i="79"/>
  <c r="AC23" i="79" s="1"/>
  <c r="AP23" i="79" s="1"/>
  <c r="AA9" i="79"/>
  <c r="AC9" i="79" s="1"/>
  <c r="AP9" i="79" s="1"/>
  <c r="Z9" i="79"/>
  <c r="AB9" i="79" s="1"/>
  <c r="AO9" i="79" s="1"/>
  <c r="AA45" i="79"/>
  <c r="AC45" i="79" s="1"/>
  <c r="AP45" i="79" s="1"/>
  <c r="Z45" i="79"/>
  <c r="AB45" i="79" s="1"/>
  <c r="AO45" i="79" s="1"/>
  <c r="AA74" i="79"/>
  <c r="AC74" i="79" s="1"/>
  <c r="AP74" i="79" s="1"/>
  <c r="Z74" i="79"/>
  <c r="AB74" i="79" s="1"/>
  <c r="AO74" i="79" s="1"/>
  <c r="Z8" i="27"/>
  <c r="AB8" i="27" s="1"/>
  <c r="AO8" i="27" s="1"/>
  <c r="AA15" i="53"/>
  <c r="AC15" i="53" s="1"/>
  <c r="AP15" i="53" s="1"/>
  <c r="Z59" i="20"/>
  <c r="AB59" i="20" s="1"/>
  <c r="AO59" i="20" s="1"/>
  <c r="AA45" i="32"/>
  <c r="AC45" i="32" s="1"/>
  <c r="AP45" i="32" s="1"/>
  <c r="AA8" i="70"/>
  <c r="AC8" i="70" s="1"/>
  <c r="AP8" i="70" s="1"/>
  <c r="AA113" i="32"/>
  <c r="AC113" i="32" s="1"/>
  <c r="AP113" i="32" s="1"/>
  <c r="Z65" i="46"/>
  <c r="AB65" i="46" s="1"/>
  <c r="AO65" i="46" s="1"/>
  <c r="Z79" i="66"/>
  <c r="AB79" i="66" s="1"/>
  <c r="AO79" i="66" s="1"/>
  <c r="Z79" i="20"/>
  <c r="AB79" i="20" s="1"/>
  <c r="AO79" i="20" s="1"/>
  <c r="AA69" i="20"/>
  <c r="AC69" i="20" s="1"/>
  <c r="AP69" i="20" s="1"/>
  <c r="AA82" i="79"/>
  <c r="AC82" i="79" s="1"/>
  <c r="AP82" i="79" s="1"/>
  <c r="Z82" i="79"/>
  <c r="AB82" i="79" s="1"/>
  <c r="AO82" i="79" s="1"/>
  <c r="AA61" i="79"/>
  <c r="AC61" i="79" s="1"/>
  <c r="AP61" i="79" s="1"/>
  <c r="Z61" i="79"/>
  <c r="AB61" i="79" s="1"/>
  <c r="AO61" i="79" s="1"/>
  <c r="Z21" i="79"/>
  <c r="AB21" i="79" s="1"/>
  <c r="AO21" i="79" s="1"/>
  <c r="AA21" i="79"/>
  <c r="AC21" i="79" s="1"/>
  <c r="AP21" i="79" s="1"/>
  <c r="Z79" i="79"/>
  <c r="AB79" i="79" s="1"/>
  <c r="AO79" i="79" s="1"/>
  <c r="AA79" i="79"/>
  <c r="AC79" i="79" s="1"/>
  <c r="AP79" i="79" s="1"/>
  <c r="AA52" i="79"/>
  <c r="AC52" i="79" s="1"/>
  <c r="AP52" i="79" s="1"/>
  <c r="Z52" i="79"/>
  <c r="AB52" i="79" s="1"/>
  <c r="AO52" i="79" s="1"/>
  <c r="AA54" i="79"/>
  <c r="AC54" i="79" s="1"/>
  <c r="AP54" i="79" s="1"/>
  <c r="Z54" i="79"/>
  <c r="AB54" i="79" s="1"/>
  <c r="AO54" i="79" s="1"/>
  <c r="Z37" i="79"/>
  <c r="AB37" i="79" s="1"/>
  <c r="AO37" i="79" s="1"/>
  <c r="AA37" i="79"/>
  <c r="AC37" i="79" s="1"/>
  <c r="AP37" i="79" s="1"/>
  <c r="AA15" i="79"/>
  <c r="AC15" i="79" s="1"/>
  <c r="AP15" i="79" s="1"/>
  <c r="Z15" i="79"/>
  <c r="AB15" i="79" s="1"/>
  <c r="AO15" i="79" s="1"/>
  <c r="Z51" i="79"/>
  <c r="AB51" i="79" s="1"/>
  <c r="AO51" i="79" s="1"/>
  <c r="AA51" i="79"/>
  <c r="AC51" i="79" s="1"/>
  <c r="AP51" i="79" s="1"/>
  <c r="AA66" i="79"/>
  <c r="AC66" i="79" s="1"/>
  <c r="AP66" i="79" s="1"/>
  <c r="Z66" i="79"/>
  <c r="AB66" i="79" s="1"/>
  <c r="AO66" i="79" s="1"/>
  <c r="AA72" i="79"/>
  <c r="AC72" i="79" s="1"/>
  <c r="AP72" i="79" s="1"/>
  <c r="Z72" i="79"/>
  <c r="AB72" i="79" s="1"/>
  <c r="AO72" i="79" s="1"/>
  <c r="AA58" i="79"/>
  <c r="AC58" i="79" s="1"/>
  <c r="AP58" i="79" s="1"/>
  <c r="Z58" i="79"/>
  <c r="AB58" i="79" s="1"/>
  <c r="AO58" i="79" s="1"/>
  <c r="AA38" i="79"/>
  <c r="AC38" i="79" s="1"/>
  <c r="AP38" i="79" s="1"/>
  <c r="Z38" i="79"/>
  <c r="AB38" i="79" s="1"/>
  <c r="AO38" i="79" s="1"/>
  <c r="AA5" i="27"/>
  <c r="AC5" i="27" s="1"/>
  <c r="AP5" i="27" s="1"/>
  <c r="Z11" i="74"/>
  <c r="AB11" i="74" s="1"/>
  <c r="AO11" i="74" s="1"/>
  <c r="AA66" i="75"/>
  <c r="AC66" i="75" s="1"/>
  <c r="AP66" i="75" s="1"/>
  <c r="Z45" i="22"/>
  <c r="AB45" i="22" s="1"/>
  <c r="AO45" i="22" s="1"/>
  <c r="Z54" i="53"/>
  <c r="AB54" i="53" s="1"/>
  <c r="AO54" i="53" s="1"/>
  <c r="Z9" i="40"/>
  <c r="AB9" i="40" s="1"/>
  <c r="AO9" i="40" s="1"/>
  <c r="AA64" i="79"/>
  <c r="AC64" i="79" s="1"/>
  <c r="AP64" i="79" s="1"/>
  <c r="Z64" i="79"/>
  <c r="AB64" i="79" s="1"/>
  <c r="AO64" i="79" s="1"/>
  <c r="Z75" i="79"/>
  <c r="AB75" i="79" s="1"/>
  <c r="AO75" i="79" s="1"/>
  <c r="AA75" i="79"/>
  <c r="AC75" i="79" s="1"/>
  <c r="AP75" i="79" s="1"/>
  <c r="Z73" i="79"/>
  <c r="AB73" i="79" s="1"/>
  <c r="AO73" i="79" s="1"/>
  <c r="AA73" i="79"/>
  <c r="AC73" i="79" s="1"/>
  <c r="AP73" i="79" s="1"/>
  <c r="AA30" i="79"/>
  <c r="AC30" i="79" s="1"/>
  <c r="AP30" i="79" s="1"/>
  <c r="Z30" i="79"/>
  <c r="AB30" i="79" s="1"/>
  <c r="AO30" i="79" s="1"/>
  <c r="Z87" i="79"/>
  <c r="AB87" i="79" s="1"/>
  <c r="AO87" i="79" s="1"/>
  <c r="AA87" i="79"/>
  <c r="AC87" i="79" s="1"/>
  <c r="AP87" i="79" s="1"/>
  <c r="AA44" i="79"/>
  <c r="AC44" i="79" s="1"/>
  <c r="AP44" i="79" s="1"/>
  <c r="Z44" i="79"/>
  <c r="AB44" i="79" s="1"/>
  <c r="AO44" i="79" s="1"/>
  <c r="Z32" i="79"/>
  <c r="AB32" i="79" s="1"/>
  <c r="AO32" i="79" s="1"/>
  <c r="AA32" i="79"/>
  <c r="AC32" i="79" s="1"/>
  <c r="AP32" i="79" s="1"/>
  <c r="AA6" i="79"/>
  <c r="AC6" i="79" s="1"/>
  <c r="AP6" i="79" s="1"/>
  <c r="Z6" i="79"/>
  <c r="AB6" i="79" s="1"/>
  <c r="AO6" i="79" s="1"/>
  <c r="AA22" i="61"/>
  <c r="AC22" i="61" s="1"/>
  <c r="AP22" i="61" s="1"/>
  <c r="I24" i="68"/>
  <c r="AA60" i="79"/>
  <c r="AC60" i="79" s="1"/>
  <c r="AP60" i="79" s="1"/>
  <c r="Z60" i="79"/>
  <c r="AB60" i="79" s="1"/>
  <c r="AO60" i="79" s="1"/>
  <c r="AA50" i="79"/>
  <c r="AC50" i="79" s="1"/>
  <c r="AP50" i="79" s="1"/>
  <c r="Z50" i="79"/>
  <c r="AB50" i="79" s="1"/>
  <c r="AO50" i="79" s="1"/>
  <c r="AA12" i="79"/>
  <c r="AC12" i="79" s="1"/>
  <c r="AP12" i="79" s="1"/>
  <c r="Z12" i="79"/>
  <c r="AB12" i="79" s="1"/>
  <c r="AO12" i="79" s="1"/>
  <c r="Z27" i="79"/>
  <c r="AB27" i="79" s="1"/>
  <c r="AO27" i="79" s="1"/>
  <c r="AA27" i="79"/>
  <c r="AC27" i="79" s="1"/>
  <c r="AP27" i="79" s="1"/>
  <c r="AA77" i="79"/>
  <c r="AC77" i="79" s="1"/>
  <c r="AP77" i="79" s="1"/>
  <c r="Z77" i="79"/>
  <c r="AB77" i="79" s="1"/>
  <c r="AO77" i="79" s="1"/>
  <c r="AA46" i="79"/>
  <c r="AC46" i="79" s="1"/>
  <c r="AP46" i="79" s="1"/>
  <c r="Z46" i="79"/>
  <c r="AB46" i="79" s="1"/>
  <c r="AO46" i="79" s="1"/>
  <c r="AA85" i="79"/>
  <c r="AC85" i="79" s="1"/>
  <c r="AP85" i="79" s="1"/>
  <c r="Z85" i="79"/>
  <c r="AB85" i="79" s="1"/>
  <c r="AO85" i="79" s="1"/>
  <c r="AP72" i="32"/>
  <c r="AP31" i="20"/>
  <c r="AP13" i="5"/>
  <c r="AP15" i="27"/>
  <c r="AP37" i="22"/>
  <c r="AP80" i="32"/>
  <c r="AP21" i="12"/>
  <c r="AP13" i="25"/>
  <c r="AP21" i="23"/>
  <c r="AP12" i="29"/>
  <c r="AP14" i="3"/>
  <c r="AP17" i="43"/>
  <c r="AP24" i="5"/>
  <c r="AP91" i="32"/>
  <c r="AP20" i="20"/>
  <c r="AP24" i="57"/>
  <c r="AP33" i="5"/>
  <c r="AP28" i="46"/>
  <c r="AP51" i="66"/>
  <c r="AP35" i="57"/>
  <c r="AP15" i="15"/>
  <c r="AP18" i="57"/>
  <c r="AP29" i="5"/>
  <c r="AP7" i="13"/>
  <c r="AP28" i="57"/>
  <c r="AP24" i="23"/>
  <c r="AP53" i="32"/>
  <c r="U35" i="68"/>
  <c r="F35" i="2" s="1"/>
  <c r="Q25" i="68"/>
  <c r="U19" i="68"/>
  <c r="F20" i="2" s="1"/>
  <c r="V26" i="68"/>
  <c r="G27" i="2" s="1"/>
  <c r="AP60" i="32"/>
  <c r="AP71" i="32"/>
  <c r="AP47" i="57"/>
  <c r="AP20" i="5"/>
  <c r="AP55" i="66"/>
  <c r="AP54" i="20"/>
  <c r="AP16" i="27"/>
  <c r="AP40" i="20"/>
  <c r="AP20" i="46"/>
  <c r="AP19" i="23"/>
  <c r="AP23" i="53"/>
  <c r="V18" i="68"/>
  <c r="G19" i="2" s="1"/>
  <c r="AP40" i="29"/>
  <c r="U41" i="68"/>
  <c r="F41" i="2" s="1"/>
  <c r="AP29" i="29"/>
  <c r="O48" i="68"/>
  <c r="R48" i="68" s="1"/>
  <c r="K77" i="68"/>
  <c r="V35" i="68"/>
  <c r="G35" i="2" s="1"/>
  <c r="AP30" i="29"/>
  <c r="V34" i="68"/>
  <c r="G34" i="2" s="1"/>
  <c r="AP9" i="29"/>
  <c r="AP37" i="29"/>
  <c r="V43" i="68"/>
  <c r="G43" i="2" s="1"/>
  <c r="AP49" i="29"/>
  <c r="AP28" i="29"/>
  <c r="AP15" i="29"/>
  <c r="V38" i="68"/>
  <c r="G38" i="2" s="1"/>
  <c r="AP10" i="29"/>
  <c r="AP46" i="29"/>
  <c r="AP22" i="29"/>
  <c r="AP33" i="29"/>
  <c r="AP7" i="29"/>
  <c r="AP47" i="29"/>
  <c r="AP25" i="29"/>
  <c r="AP31" i="29"/>
  <c r="AP51" i="29"/>
  <c r="AP27" i="29"/>
  <c r="AP18" i="29"/>
  <c r="AP34" i="29"/>
  <c r="AP19" i="29"/>
  <c r="AP45" i="29"/>
  <c r="AP8" i="29"/>
  <c r="AP11" i="29"/>
  <c r="V41" i="68"/>
  <c r="G41" i="2" s="1"/>
  <c r="T47" i="68"/>
  <c r="E47" i="2" s="1"/>
  <c r="U34" i="68"/>
  <c r="F34" i="2" s="1"/>
  <c r="AP13" i="29"/>
  <c r="AP5" i="29"/>
  <c r="AP53" i="29"/>
  <c r="AP35" i="29"/>
  <c r="AP21" i="29"/>
  <c r="S22" i="68"/>
  <c r="S23" i="68" s="1"/>
  <c r="Z33" i="75"/>
  <c r="AB33" i="75" s="1"/>
  <c r="AO33" i="75" s="1"/>
  <c r="Z166" i="32"/>
  <c r="AB166" i="32" s="1"/>
  <c r="AO166" i="32" s="1"/>
  <c r="Z25" i="75"/>
  <c r="AB25" i="75" s="1"/>
  <c r="AO25" i="75" s="1"/>
  <c r="Z11" i="5"/>
  <c r="AB11" i="5" s="1"/>
  <c r="AO11" i="5" s="1"/>
  <c r="AA22" i="40"/>
  <c r="AC22" i="40" s="1"/>
  <c r="AP22" i="40" s="1"/>
  <c r="AA13" i="33"/>
  <c r="AC13" i="33" s="1"/>
  <c r="AP13" i="33" s="1"/>
  <c r="Z46" i="46"/>
  <c r="AB46" i="46" s="1"/>
  <c r="AO46" i="46" s="1"/>
  <c r="Z20" i="19"/>
  <c r="AB20" i="19" s="1"/>
  <c r="AO20" i="19" s="1"/>
  <c r="Z120" i="32"/>
  <c r="AB120" i="32" s="1"/>
  <c r="AO120" i="32" s="1"/>
  <c r="AA97" i="32"/>
  <c r="AC97" i="32" s="1"/>
  <c r="AP97" i="32" s="1"/>
  <c r="Z58" i="46"/>
  <c r="AB58" i="46" s="1"/>
  <c r="AO58" i="46" s="1"/>
  <c r="AA27" i="22"/>
  <c r="AC27" i="22" s="1"/>
  <c r="AP27" i="22" s="1"/>
  <c r="Z23" i="33"/>
  <c r="AB23" i="33" s="1"/>
  <c r="AO23" i="33" s="1"/>
  <c r="AA31" i="46"/>
  <c r="AC31" i="46" s="1"/>
  <c r="AP31" i="46" s="1"/>
  <c r="Z10" i="37"/>
  <c r="AB10" i="37" s="1"/>
  <c r="AO10" i="37" s="1"/>
  <c r="Z67" i="75"/>
  <c r="AB67" i="75" s="1"/>
  <c r="AO67" i="75" s="1"/>
  <c r="Z78" i="46"/>
  <c r="AB78" i="46" s="1"/>
  <c r="AO78" i="46" s="1"/>
  <c r="Z23" i="27"/>
  <c r="AB23" i="27" s="1"/>
  <c r="AO23" i="27" s="1"/>
  <c r="Z82" i="66"/>
  <c r="AB82" i="66" s="1"/>
  <c r="AO82" i="66" s="1"/>
  <c r="Z112" i="66"/>
  <c r="AB112" i="66" s="1"/>
  <c r="AO112" i="66" s="1"/>
  <c r="Z7" i="32"/>
  <c r="AB7" i="32" s="1"/>
  <c r="AO7" i="32" s="1"/>
  <c r="AA81" i="32"/>
  <c r="AC81" i="32" s="1"/>
  <c r="AP81" i="32" s="1"/>
  <c r="Z21" i="33"/>
  <c r="AB21" i="33" s="1"/>
  <c r="AO21" i="33" s="1"/>
  <c r="Z64" i="46"/>
  <c r="AB64" i="46" s="1"/>
  <c r="AO64" i="46" s="1"/>
  <c r="Z21" i="13"/>
  <c r="AB21" i="13" s="1"/>
  <c r="AO21" i="13" s="1"/>
  <c r="Z31" i="75"/>
  <c r="AB31" i="75" s="1"/>
  <c r="AO31" i="75" s="1"/>
  <c r="Z37" i="32"/>
  <c r="AB37" i="32" s="1"/>
  <c r="AO37" i="32" s="1"/>
  <c r="Z77" i="32"/>
  <c r="AB77" i="32" s="1"/>
  <c r="AO77" i="32" s="1"/>
  <c r="AA34" i="75"/>
  <c r="AC34" i="75" s="1"/>
  <c r="AP34" i="75" s="1"/>
  <c r="Z9" i="34"/>
  <c r="AB9" i="34" s="1"/>
  <c r="AO9" i="34" s="1"/>
  <c r="Z24" i="5"/>
  <c r="AB24" i="5" s="1"/>
  <c r="AO24" i="5" s="1"/>
  <c r="Z47" i="75"/>
  <c r="AB47" i="75" s="1"/>
  <c r="AO47" i="75" s="1"/>
  <c r="AA68" i="46"/>
  <c r="AC68" i="46" s="1"/>
  <c r="AP68" i="46" s="1"/>
  <c r="Z21" i="14"/>
  <c r="AB21" i="14" s="1"/>
  <c r="AO21" i="14" s="1"/>
  <c r="AA39" i="75"/>
  <c r="AC39" i="75" s="1"/>
  <c r="AP39" i="75" s="1"/>
  <c r="Z52" i="32"/>
  <c r="AB52" i="32" s="1"/>
  <c r="AO52" i="32" s="1"/>
  <c r="AA15" i="75"/>
  <c r="AC15" i="75" s="1"/>
  <c r="AP15" i="75" s="1"/>
  <c r="Z52" i="5"/>
  <c r="AB52" i="5" s="1"/>
  <c r="AO52" i="5" s="1"/>
  <c r="Z159" i="32"/>
  <c r="AB159" i="32" s="1"/>
  <c r="AO159" i="32" s="1"/>
  <c r="Z79" i="32"/>
  <c r="AB79" i="32" s="1"/>
  <c r="AO79" i="32" s="1"/>
  <c r="AA10" i="75"/>
  <c r="AC10" i="75" s="1"/>
  <c r="AP10" i="75" s="1"/>
  <c r="Z22" i="37"/>
  <c r="AB22" i="37" s="1"/>
  <c r="AO22" i="37" s="1"/>
  <c r="Z80" i="46"/>
  <c r="AB80" i="46" s="1"/>
  <c r="AO80" i="46" s="1"/>
  <c r="AA121" i="32"/>
  <c r="AC121" i="32" s="1"/>
  <c r="AP121" i="32" s="1"/>
  <c r="Z25" i="5"/>
  <c r="AB25" i="5" s="1"/>
  <c r="AO25" i="5" s="1"/>
  <c r="AA124" i="32"/>
  <c r="AC124" i="32" s="1"/>
  <c r="AP124" i="32" s="1"/>
  <c r="Z22" i="39"/>
  <c r="AB22" i="39" s="1"/>
  <c r="AO22" i="39" s="1"/>
  <c r="AA68" i="65"/>
  <c r="AC68" i="65" s="1"/>
  <c r="AP68" i="65" s="1"/>
  <c r="AA12" i="74"/>
  <c r="AC12" i="74" s="1"/>
  <c r="AP12" i="74" s="1"/>
  <c r="AA20" i="14"/>
  <c r="AC20" i="14" s="1"/>
  <c r="AP20" i="14" s="1"/>
  <c r="D43" i="2"/>
  <c r="AA10" i="27"/>
  <c r="AC10" i="27" s="1"/>
  <c r="AP10" i="27" s="1"/>
  <c r="Z5" i="32"/>
  <c r="AB5" i="32" s="1"/>
  <c r="AO5" i="32" s="1"/>
  <c r="Z101" i="32"/>
  <c r="AB101" i="32" s="1"/>
  <c r="AO101" i="32" s="1"/>
  <c r="Z17" i="46"/>
  <c r="AB17" i="46" s="1"/>
  <c r="AO17" i="46" s="1"/>
  <c r="Z29" i="22"/>
  <c r="AB29" i="22" s="1"/>
  <c r="AO29" i="22" s="1"/>
  <c r="Z8" i="54"/>
  <c r="AB8" i="54" s="1"/>
  <c r="AO8" i="54" s="1"/>
  <c r="Z44" i="46"/>
  <c r="AB44" i="46" s="1"/>
  <c r="AO44" i="46" s="1"/>
  <c r="Z26" i="13"/>
  <c r="AB26" i="13" s="1"/>
  <c r="AO26" i="13" s="1"/>
  <c r="Z28" i="32"/>
  <c r="AB28" i="32" s="1"/>
  <c r="AO28" i="32" s="1"/>
  <c r="Z91" i="66"/>
  <c r="AB91" i="66" s="1"/>
  <c r="AO91" i="66" s="1"/>
  <c r="A24" i="62"/>
  <c r="Z23" i="75"/>
  <c r="AB23" i="75" s="1"/>
  <c r="AO23" i="75" s="1"/>
  <c r="AA18" i="19"/>
  <c r="AC18" i="19" s="1"/>
  <c r="AP18" i="19" s="1"/>
  <c r="AA38" i="46"/>
  <c r="AC38" i="46" s="1"/>
  <c r="AP38" i="46" s="1"/>
  <c r="Z48" i="75"/>
  <c r="AB48" i="75" s="1"/>
  <c r="AO48" i="75" s="1"/>
  <c r="Z17" i="61"/>
  <c r="AB17" i="61" s="1"/>
  <c r="AO17" i="61" s="1"/>
  <c r="AA20" i="44"/>
  <c r="AC20" i="44" s="1"/>
  <c r="AP20" i="44" s="1"/>
  <c r="AA21" i="45"/>
  <c r="AC21" i="45" s="1"/>
  <c r="AP21" i="45" s="1"/>
  <c r="AA23" i="45"/>
  <c r="AC23" i="45" s="1"/>
  <c r="AP23" i="45" s="1"/>
  <c r="D16" i="2"/>
  <c r="Z21" i="61"/>
  <c r="AB21" i="61" s="1"/>
  <c r="AO21" i="61" s="1"/>
  <c r="Z20" i="5"/>
  <c r="AB20" i="5" s="1"/>
  <c r="AO20" i="5" s="1"/>
  <c r="Z21" i="39"/>
  <c r="AB21" i="39" s="1"/>
  <c r="AO21" i="39" s="1"/>
  <c r="AA25" i="22"/>
  <c r="AC25" i="22" s="1"/>
  <c r="AP25" i="22" s="1"/>
  <c r="AA15" i="45"/>
  <c r="AC15" i="45" s="1"/>
  <c r="AP15" i="45" s="1"/>
  <c r="Z19" i="34"/>
  <c r="AB19" i="34" s="1"/>
  <c r="AO19" i="34" s="1"/>
  <c r="Z28" i="39"/>
  <c r="AB28" i="39" s="1"/>
  <c r="AO28" i="39" s="1"/>
  <c r="AA86" i="32"/>
  <c r="AC86" i="32" s="1"/>
  <c r="AP86" i="32" s="1"/>
  <c r="Z16" i="44"/>
  <c r="AB16" i="44" s="1"/>
  <c r="AO16" i="44" s="1"/>
  <c r="Z9" i="45"/>
  <c r="AB9" i="45" s="1"/>
  <c r="AO9" i="45" s="1"/>
  <c r="Z128" i="32"/>
  <c r="AB128" i="32" s="1"/>
  <c r="AO128" i="32" s="1"/>
  <c r="Z99" i="32"/>
  <c r="AB99" i="32" s="1"/>
  <c r="AO99" i="32" s="1"/>
  <c r="AA27" i="13"/>
  <c r="AC27" i="13" s="1"/>
  <c r="AP27" i="13" s="1"/>
  <c r="Z13" i="70"/>
  <c r="AB13" i="70" s="1"/>
  <c r="AO13" i="70" s="1"/>
  <c r="AA32" i="13"/>
  <c r="AC32" i="13" s="1"/>
  <c r="AP32" i="13" s="1"/>
  <c r="Z16" i="54"/>
  <c r="AB16" i="54" s="1"/>
  <c r="AO16" i="54" s="1"/>
  <c r="AA7" i="74"/>
  <c r="AC7" i="74" s="1"/>
  <c r="AP7" i="74" s="1"/>
  <c r="AP22" i="57"/>
  <c r="S35" i="67"/>
  <c r="AP19" i="57"/>
  <c r="AP33" i="57"/>
  <c r="AP30" i="57"/>
  <c r="AP31" i="57"/>
  <c r="AP27" i="57"/>
  <c r="V29" i="67"/>
  <c r="O29" i="2" s="1"/>
  <c r="Z9" i="54"/>
  <c r="AB9" i="54" s="1"/>
  <c r="AO9" i="54" s="1"/>
  <c r="K46" i="2"/>
  <c r="V26" i="67"/>
  <c r="O25" i="2" s="1"/>
  <c r="AP19" i="53"/>
  <c r="K44" i="2"/>
  <c r="A22" i="50"/>
  <c r="A24" i="50"/>
  <c r="AA12" i="45"/>
  <c r="AC12" i="45" s="1"/>
  <c r="AP12" i="45" s="1"/>
  <c r="H69" i="67"/>
  <c r="Z6" i="40"/>
  <c r="AB6" i="40" s="1"/>
  <c r="AO6" i="40" s="1"/>
  <c r="Z15" i="40"/>
  <c r="AB15" i="40" s="1"/>
  <c r="AO15" i="40" s="1"/>
  <c r="Z12" i="40"/>
  <c r="AB12" i="40" s="1"/>
  <c r="AO12" i="40" s="1"/>
  <c r="A24" i="43"/>
  <c r="A22" i="43"/>
  <c r="AA5" i="40"/>
  <c r="AC5" i="40" s="1"/>
  <c r="AP5" i="40" s="1"/>
  <c r="Z33" i="39"/>
  <c r="AB33" i="39" s="1"/>
  <c r="AO33" i="39" s="1"/>
  <c r="AP111" i="66"/>
  <c r="AP89" i="66"/>
  <c r="AP34" i="66"/>
  <c r="AP91" i="66"/>
  <c r="AP41" i="66"/>
  <c r="AP35" i="66"/>
  <c r="AP31" i="66"/>
  <c r="AP63" i="66"/>
  <c r="AP40" i="66"/>
  <c r="AP96" i="66"/>
  <c r="AP65" i="66"/>
  <c r="AP28" i="66"/>
  <c r="AP95" i="66"/>
  <c r="AP23" i="66"/>
  <c r="AP73" i="66"/>
  <c r="AP125" i="65"/>
  <c r="AP174" i="65"/>
  <c r="AP87" i="65"/>
  <c r="AP164" i="65"/>
  <c r="AP178" i="65"/>
  <c r="AA9" i="65"/>
  <c r="AC9" i="65" s="1"/>
  <c r="AP9" i="65" s="1"/>
  <c r="AP63" i="65"/>
  <c r="AP39" i="65"/>
  <c r="AP170" i="65"/>
  <c r="AP98" i="65"/>
  <c r="AA34" i="65"/>
  <c r="AC34" i="65" s="1"/>
  <c r="AP34" i="65" s="1"/>
  <c r="AP95" i="65"/>
  <c r="AP71" i="65"/>
  <c r="AP151" i="65"/>
  <c r="AP127" i="65"/>
  <c r="AA8" i="65"/>
  <c r="AC8" i="65" s="1"/>
  <c r="AP8" i="65" s="1"/>
  <c r="AP160" i="65"/>
  <c r="AP61" i="65"/>
  <c r="AP155" i="65"/>
  <c r="AP113" i="65"/>
  <c r="AP35" i="65"/>
  <c r="AP163" i="65"/>
  <c r="AP135" i="65"/>
  <c r="AP159" i="65"/>
  <c r="AP65" i="65"/>
  <c r="AP23" i="65"/>
  <c r="AP38" i="65"/>
  <c r="AA29" i="65"/>
  <c r="AC29" i="65" s="1"/>
  <c r="AP29" i="65" s="1"/>
  <c r="AP157" i="65"/>
  <c r="AP74" i="65"/>
  <c r="AP154" i="65"/>
  <c r="H77" i="68"/>
  <c r="E45" i="68" s="1"/>
  <c r="AP193" i="65"/>
  <c r="AP189" i="65"/>
  <c r="AP123" i="65"/>
  <c r="AP59" i="65"/>
  <c r="AP166" i="65"/>
  <c r="AP52" i="65"/>
  <c r="AP180" i="65"/>
  <c r="AP47" i="65"/>
  <c r="AP131" i="65"/>
  <c r="AP134" i="65"/>
  <c r="AP148" i="65"/>
  <c r="AP99" i="65"/>
  <c r="AP140" i="65"/>
  <c r="AP169" i="65"/>
  <c r="AP106" i="65"/>
  <c r="AP25" i="65"/>
  <c r="AP79" i="65"/>
  <c r="AP109" i="66"/>
  <c r="AP14" i="66"/>
  <c r="AP72" i="66"/>
  <c r="AP131" i="66"/>
  <c r="AA13" i="34"/>
  <c r="AC13" i="34" s="1"/>
  <c r="AP13" i="34" s="1"/>
  <c r="Z19" i="75"/>
  <c r="AB19" i="75" s="1"/>
  <c r="AO19" i="75" s="1"/>
  <c r="AA38" i="5"/>
  <c r="AC38" i="5" s="1"/>
  <c r="AP38" i="5" s="1"/>
  <c r="Z18" i="70"/>
  <c r="AB18" i="70" s="1"/>
  <c r="AO18" i="70" s="1"/>
  <c r="AA93" i="32"/>
  <c r="AC93" i="32" s="1"/>
  <c r="AP93" i="32" s="1"/>
  <c r="AA12" i="5"/>
  <c r="AC12" i="5" s="1"/>
  <c r="AP12" i="5" s="1"/>
  <c r="AA7" i="70"/>
  <c r="AC7" i="70" s="1"/>
  <c r="AP7" i="70" s="1"/>
  <c r="Z52" i="22"/>
  <c r="AB52" i="22" s="1"/>
  <c r="AO52" i="22" s="1"/>
  <c r="Z10" i="46"/>
  <c r="AB10" i="46" s="1"/>
  <c r="AO10" i="46" s="1"/>
  <c r="AA59" i="75"/>
  <c r="AC59" i="75" s="1"/>
  <c r="AP59" i="75" s="1"/>
  <c r="Z21" i="34"/>
  <c r="AB21" i="34" s="1"/>
  <c r="AO21" i="34" s="1"/>
  <c r="AA21" i="37"/>
  <c r="AC21" i="37" s="1"/>
  <c r="AP21" i="37" s="1"/>
  <c r="AA32" i="46"/>
  <c r="AC32" i="46" s="1"/>
  <c r="AP32" i="46" s="1"/>
  <c r="Z17" i="5"/>
  <c r="AB17" i="5" s="1"/>
  <c r="AO17" i="5" s="1"/>
  <c r="Z8" i="33"/>
  <c r="AB8" i="33" s="1"/>
  <c r="AO8" i="33" s="1"/>
  <c r="Z60" i="22"/>
  <c r="AB60" i="22" s="1"/>
  <c r="AO60" i="22" s="1"/>
  <c r="AA11" i="37"/>
  <c r="AC11" i="37" s="1"/>
  <c r="AP11" i="37" s="1"/>
  <c r="Z40" i="39"/>
  <c r="AB40" i="39" s="1"/>
  <c r="AO40" i="39" s="1"/>
  <c r="AA87" i="22"/>
  <c r="AC87" i="22" s="1"/>
  <c r="AP87" i="22" s="1"/>
  <c r="AA19" i="33"/>
  <c r="AC19" i="33" s="1"/>
  <c r="AP19" i="33" s="1"/>
  <c r="AA89" i="22"/>
  <c r="AC89" i="22" s="1"/>
  <c r="AP89" i="22" s="1"/>
  <c r="Z31" i="13"/>
  <c r="AB31" i="13" s="1"/>
  <c r="AO31" i="13" s="1"/>
  <c r="AA34" i="32"/>
  <c r="AC34" i="32" s="1"/>
  <c r="AP34" i="32" s="1"/>
  <c r="Z21" i="5"/>
  <c r="AB21" i="5" s="1"/>
  <c r="AO21" i="5" s="1"/>
  <c r="AA36" i="5"/>
  <c r="AC36" i="5" s="1"/>
  <c r="AP36" i="5" s="1"/>
  <c r="Z20" i="46"/>
  <c r="AB20" i="46" s="1"/>
  <c r="AO20" i="46" s="1"/>
  <c r="AA75" i="32"/>
  <c r="AC75" i="32" s="1"/>
  <c r="AP75" i="32" s="1"/>
  <c r="AA100" i="32"/>
  <c r="AC100" i="32" s="1"/>
  <c r="AP100" i="32" s="1"/>
  <c r="Z151" i="32"/>
  <c r="AB151" i="32" s="1"/>
  <c r="AO151" i="32" s="1"/>
  <c r="Z134" i="32"/>
  <c r="AB134" i="32" s="1"/>
  <c r="AO134" i="32" s="1"/>
  <c r="AA144" i="32"/>
  <c r="AC144" i="32" s="1"/>
  <c r="AP144" i="32" s="1"/>
  <c r="AA94" i="32"/>
  <c r="AC94" i="32" s="1"/>
  <c r="AP94" i="32" s="1"/>
  <c r="Z153" i="32"/>
  <c r="AB153" i="32" s="1"/>
  <c r="AO153" i="32" s="1"/>
  <c r="AA5" i="70"/>
  <c r="AC5" i="70" s="1"/>
  <c r="AP5" i="70" s="1"/>
  <c r="AA56" i="32"/>
  <c r="AC56" i="32" s="1"/>
  <c r="AP56" i="32" s="1"/>
  <c r="AA18" i="40"/>
  <c r="AC18" i="40" s="1"/>
  <c r="AP18" i="40" s="1"/>
  <c r="A22" i="77"/>
  <c r="Z172" i="32"/>
  <c r="AB172" i="32" s="1"/>
  <c r="AO172" i="32" s="1"/>
  <c r="Z21" i="23"/>
  <c r="AB21" i="23" s="1"/>
  <c r="AO21" i="23" s="1"/>
  <c r="Z47" i="32"/>
  <c r="AB47" i="32" s="1"/>
  <c r="AO47" i="32" s="1"/>
  <c r="A24" i="77"/>
  <c r="AA12" i="70"/>
  <c r="AC12" i="70" s="1"/>
  <c r="AP12" i="70" s="1"/>
  <c r="Z10" i="40"/>
  <c r="AB10" i="40" s="1"/>
  <c r="AO10" i="40" s="1"/>
  <c r="AA12" i="75"/>
  <c r="AC12" i="75" s="1"/>
  <c r="AP12" i="75" s="1"/>
  <c r="Z53" i="32"/>
  <c r="AB53" i="32" s="1"/>
  <c r="AO53" i="32" s="1"/>
  <c r="Z16" i="75"/>
  <c r="AB16" i="75" s="1"/>
  <c r="AO16" i="75" s="1"/>
  <c r="Z13" i="5"/>
  <c r="AB13" i="5" s="1"/>
  <c r="AO13" i="5" s="1"/>
  <c r="Z44" i="32"/>
  <c r="AB44" i="32" s="1"/>
  <c r="AO44" i="32" s="1"/>
  <c r="AA50" i="5"/>
  <c r="AC50" i="5" s="1"/>
  <c r="AP50" i="5" s="1"/>
  <c r="Z16" i="34"/>
  <c r="AB16" i="34" s="1"/>
  <c r="AO16" i="34" s="1"/>
  <c r="Z30" i="13"/>
  <c r="AB30" i="13" s="1"/>
  <c r="AO30" i="13" s="1"/>
  <c r="AA111" i="32"/>
  <c r="AC111" i="32" s="1"/>
  <c r="AP111" i="32" s="1"/>
  <c r="Z15" i="37"/>
  <c r="AB15" i="37" s="1"/>
  <c r="AO15" i="37" s="1"/>
  <c r="Z24" i="37"/>
  <c r="AB24" i="37" s="1"/>
  <c r="AO24" i="37" s="1"/>
  <c r="AP9" i="46"/>
  <c r="AP69" i="32"/>
  <c r="V19" i="68"/>
  <c r="G20" i="2" s="1"/>
  <c r="AP6" i="5"/>
  <c r="AP59" i="32"/>
  <c r="AP63" i="32"/>
  <c r="V14" i="67"/>
  <c r="O14" i="2" s="1"/>
  <c r="D20" i="2"/>
  <c r="D36" i="2"/>
  <c r="U40" i="68"/>
  <c r="F40" i="2" s="1"/>
  <c r="V33" i="68"/>
  <c r="G33" i="2" s="1"/>
  <c r="D42" i="2"/>
  <c r="D10" i="2"/>
  <c r="Z23" i="74"/>
  <c r="AB23" i="74" s="1"/>
  <c r="AO23" i="74" s="1"/>
  <c r="Z165" i="32"/>
  <c r="AB165" i="32" s="1"/>
  <c r="AO165" i="32" s="1"/>
  <c r="AA82" i="32"/>
  <c r="AC82" i="32" s="1"/>
  <c r="AP82" i="32" s="1"/>
  <c r="AA66" i="32"/>
  <c r="AC66" i="32" s="1"/>
  <c r="AP66" i="32" s="1"/>
  <c r="Z11" i="13"/>
  <c r="AB11" i="13" s="1"/>
  <c r="AO11" i="13" s="1"/>
  <c r="Z6" i="22"/>
  <c r="AB6" i="22" s="1"/>
  <c r="AO6" i="22" s="1"/>
  <c r="Z45" i="5"/>
  <c r="AB45" i="5" s="1"/>
  <c r="AO45" i="5" s="1"/>
  <c r="Z58" i="22"/>
  <c r="AB58" i="22" s="1"/>
  <c r="AO58" i="22" s="1"/>
  <c r="Z21" i="54"/>
  <c r="AB21" i="54" s="1"/>
  <c r="AO21" i="54" s="1"/>
  <c r="Z9" i="70"/>
  <c r="AB9" i="70" s="1"/>
  <c r="AO9" i="70" s="1"/>
  <c r="Z33" i="32"/>
  <c r="AB33" i="32" s="1"/>
  <c r="AO33" i="32" s="1"/>
  <c r="Z82" i="22"/>
  <c r="AB82" i="22" s="1"/>
  <c r="AO82" i="22" s="1"/>
  <c r="AA10" i="61"/>
  <c r="AC10" i="61" s="1"/>
  <c r="AP10" i="61" s="1"/>
  <c r="AA10" i="5"/>
  <c r="AC10" i="5" s="1"/>
  <c r="AP10" i="5" s="1"/>
  <c r="Z63" i="22"/>
  <c r="AB63" i="22" s="1"/>
  <c r="AO63" i="22" s="1"/>
  <c r="AA32" i="39"/>
  <c r="AC32" i="39" s="1"/>
  <c r="AP32" i="39" s="1"/>
  <c r="AA46" i="32"/>
  <c r="AC46" i="32" s="1"/>
  <c r="AP46" i="32" s="1"/>
  <c r="AA23" i="34"/>
  <c r="AC23" i="34" s="1"/>
  <c r="AP23" i="34" s="1"/>
  <c r="Z140" i="32"/>
  <c r="AB140" i="32" s="1"/>
  <c r="AO140" i="32" s="1"/>
  <c r="Z7" i="75"/>
  <c r="AB7" i="75" s="1"/>
  <c r="AO7" i="75" s="1"/>
  <c r="Z15" i="33"/>
  <c r="AB15" i="33" s="1"/>
  <c r="AO15" i="33" s="1"/>
  <c r="AA7" i="19"/>
  <c r="AC7" i="19" s="1"/>
  <c r="AP7" i="19" s="1"/>
  <c r="Z19" i="74"/>
  <c r="AB19" i="74" s="1"/>
  <c r="AO19" i="74" s="1"/>
  <c r="Z8" i="61"/>
  <c r="AB8" i="61" s="1"/>
  <c r="AO8" i="61" s="1"/>
  <c r="Z20" i="45"/>
  <c r="AB20" i="45" s="1"/>
  <c r="AO20" i="45" s="1"/>
  <c r="AA34" i="39"/>
  <c r="AC34" i="39" s="1"/>
  <c r="AP34" i="39" s="1"/>
  <c r="Z49" i="75"/>
  <c r="AB49" i="75" s="1"/>
  <c r="AO49" i="75" s="1"/>
  <c r="Z163" i="32"/>
  <c r="AB163" i="32" s="1"/>
  <c r="AO163" i="32" s="1"/>
  <c r="Z23" i="46"/>
  <c r="AB23" i="46" s="1"/>
  <c r="AO23" i="46" s="1"/>
  <c r="AA11" i="22"/>
  <c r="AC11" i="22" s="1"/>
  <c r="AP11" i="22" s="1"/>
  <c r="Z14" i="32"/>
  <c r="AB14" i="32" s="1"/>
  <c r="AO14" i="32" s="1"/>
  <c r="Z91" i="32"/>
  <c r="AB91" i="32" s="1"/>
  <c r="AO91" i="32" s="1"/>
  <c r="Z66" i="22"/>
  <c r="AB66" i="22" s="1"/>
  <c r="AO66" i="22" s="1"/>
  <c r="AA8" i="5"/>
  <c r="AC8" i="5" s="1"/>
  <c r="AP8" i="5" s="1"/>
  <c r="AA154" i="32"/>
  <c r="AC154" i="32" s="1"/>
  <c r="AP154" i="32" s="1"/>
  <c r="N22" i="68"/>
  <c r="N23" i="68" s="1"/>
  <c r="D24" i="2" s="1"/>
  <c r="AA7" i="14"/>
  <c r="AC7" i="14" s="1"/>
  <c r="AP7" i="14" s="1"/>
  <c r="AA39" i="46"/>
  <c r="AC39" i="46" s="1"/>
  <c r="AP39" i="46" s="1"/>
  <c r="Z8" i="75"/>
  <c r="AB8" i="75" s="1"/>
  <c r="AO8" i="75" s="1"/>
  <c r="Z49" i="46"/>
  <c r="AB49" i="46" s="1"/>
  <c r="AO49" i="46" s="1"/>
  <c r="Z56" i="46"/>
  <c r="AB56" i="46" s="1"/>
  <c r="AO56" i="46" s="1"/>
  <c r="AA23" i="61"/>
  <c r="AC23" i="61" s="1"/>
  <c r="AP23" i="61" s="1"/>
  <c r="Z7" i="5"/>
  <c r="AB7" i="5" s="1"/>
  <c r="AO7" i="5" s="1"/>
  <c r="Z10" i="19"/>
  <c r="AB10" i="19" s="1"/>
  <c r="AO10" i="19" s="1"/>
  <c r="Z9" i="19"/>
  <c r="AB9" i="19" s="1"/>
  <c r="AO9" i="19" s="1"/>
  <c r="AA16" i="45"/>
  <c r="AC16" i="45" s="1"/>
  <c r="AP16" i="45" s="1"/>
  <c r="AA18" i="33"/>
  <c r="AC18" i="33" s="1"/>
  <c r="AP18" i="33" s="1"/>
  <c r="Z18" i="39"/>
  <c r="AB18" i="39" s="1"/>
  <c r="AO18" i="39" s="1"/>
  <c r="AA138" i="32"/>
  <c r="AC138" i="32" s="1"/>
  <c r="AP138" i="32" s="1"/>
  <c r="Z22" i="32"/>
  <c r="AB22" i="32" s="1"/>
  <c r="AO22" i="32" s="1"/>
  <c r="AA75" i="22"/>
  <c r="AC75" i="22" s="1"/>
  <c r="AP75" i="22" s="1"/>
  <c r="AA11" i="40"/>
  <c r="AC11" i="40" s="1"/>
  <c r="AP11" i="40" s="1"/>
  <c r="AA34" i="5"/>
  <c r="AC34" i="5" s="1"/>
  <c r="AP34" i="5" s="1"/>
  <c r="AA48" i="32"/>
  <c r="AC48" i="32" s="1"/>
  <c r="AP48" i="32" s="1"/>
  <c r="Z61" i="46"/>
  <c r="AB61" i="46" s="1"/>
  <c r="AO61" i="46" s="1"/>
  <c r="AA18" i="75"/>
  <c r="AC18" i="75" s="1"/>
  <c r="AP18" i="75" s="1"/>
  <c r="Z12" i="33"/>
  <c r="AB12" i="33" s="1"/>
  <c r="AO12" i="33" s="1"/>
  <c r="Z57" i="75"/>
  <c r="AB57" i="75" s="1"/>
  <c r="AO57" i="75" s="1"/>
  <c r="Z7" i="33"/>
  <c r="AB7" i="33" s="1"/>
  <c r="AO7" i="33" s="1"/>
  <c r="AA37" i="5"/>
  <c r="AC37" i="5" s="1"/>
  <c r="AP37" i="5" s="1"/>
  <c r="AA5" i="74"/>
  <c r="AC5" i="74" s="1"/>
  <c r="A24" i="74" s="1"/>
  <c r="Z6" i="60"/>
  <c r="AB6" i="60" s="1"/>
  <c r="AO6" i="60" s="1"/>
  <c r="Z21" i="19"/>
  <c r="AB21" i="19" s="1"/>
  <c r="AO21" i="19" s="1"/>
  <c r="Z17" i="39"/>
  <c r="AB17" i="39" s="1"/>
  <c r="AO17" i="39" s="1"/>
  <c r="Z62" i="22"/>
  <c r="AB62" i="22" s="1"/>
  <c r="AO62" i="22" s="1"/>
  <c r="AA30" i="5"/>
  <c r="AC30" i="5" s="1"/>
  <c r="AP30" i="5" s="1"/>
  <c r="Z76" i="32"/>
  <c r="AB76" i="32" s="1"/>
  <c r="AO76" i="32" s="1"/>
  <c r="Z6" i="32"/>
  <c r="AB6" i="32" s="1"/>
  <c r="AO6" i="32" s="1"/>
  <c r="AA18" i="32"/>
  <c r="AC18" i="32" s="1"/>
  <c r="AP18" i="32" s="1"/>
  <c r="AA38" i="32"/>
  <c r="AC38" i="32" s="1"/>
  <c r="AP38" i="32" s="1"/>
  <c r="Z13" i="60"/>
  <c r="AB13" i="60" s="1"/>
  <c r="AO13" i="60" s="1"/>
  <c r="Z10" i="14"/>
  <c r="AB10" i="14" s="1"/>
  <c r="AO10" i="14" s="1"/>
  <c r="AA35" i="46"/>
  <c r="AC35" i="46" s="1"/>
  <c r="AP35" i="46" s="1"/>
  <c r="Z76" i="22"/>
  <c r="AB76" i="22" s="1"/>
  <c r="AO76" i="22" s="1"/>
  <c r="AA13" i="14"/>
  <c r="AC13" i="14" s="1"/>
  <c r="AP13" i="14" s="1"/>
  <c r="Z9" i="46"/>
  <c r="AB9" i="46" s="1"/>
  <c r="AO9" i="46" s="1"/>
  <c r="Z9" i="75"/>
  <c r="AB9" i="75" s="1"/>
  <c r="AO9" i="75" s="1"/>
  <c r="Q13" i="67"/>
  <c r="U13" i="67" s="1"/>
  <c r="N13" i="2" s="1"/>
  <c r="AA35" i="22"/>
  <c r="AC35" i="22" s="1"/>
  <c r="AP35" i="22" s="1"/>
  <c r="L12" i="2"/>
  <c r="Z48" i="39"/>
  <c r="AB48" i="39" s="1"/>
  <c r="AO48" i="39" s="1"/>
  <c r="Z51" i="75"/>
  <c r="AB51" i="75" s="1"/>
  <c r="AO51" i="75" s="1"/>
  <c r="AA17" i="54"/>
  <c r="AC17" i="54" s="1"/>
  <c r="AP17" i="54" s="1"/>
  <c r="Z22" i="19"/>
  <c r="AB22" i="19" s="1"/>
  <c r="AO22" i="19" s="1"/>
  <c r="Z30" i="22"/>
  <c r="AB30" i="22" s="1"/>
  <c r="AO30" i="22" s="1"/>
  <c r="Z33" i="5"/>
  <c r="AB33" i="5" s="1"/>
  <c r="AO33" i="5" s="1"/>
  <c r="AO5" i="50"/>
  <c r="Z21" i="27"/>
  <c r="AB21" i="27" s="1"/>
  <c r="AO21" i="27" s="1"/>
  <c r="AA8" i="14"/>
  <c r="AC8" i="14" s="1"/>
  <c r="AP8" i="14" s="1"/>
  <c r="Z17" i="45"/>
  <c r="AB17" i="45" s="1"/>
  <c r="AO17" i="45" s="1"/>
  <c r="Z25" i="39"/>
  <c r="AB25" i="39" s="1"/>
  <c r="AO25" i="39" s="1"/>
  <c r="AA12" i="32"/>
  <c r="AC12" i="32" s="1"/>
  <c r="AP12" i="32" s="1"/>
  <c r="AA142" i="32"/>
  <c r="AC142" i="32" s="1"/>
  <c r="AP142" i="32" s="1"/>
  <c r="AA21" i="40"/>
  <c r="AC21" i="40" s="1"/>
  <c r="AP21" i="40" s="1"/>
  <c r="Z35" i="32"/>
  <c r="AB35" i="32" s="1"/>
  <c r="AO35" i="32" s="1"/>
  <c r="Z21" i="32"/>
  <c r="AB21" i="32" s="1"/>
  <c r="AO21" i="32" s="1"/>
  <c r="Z22" i="70"/>
  <c r="AB22" i="70" s="1"/>
  <c r="AO22" i="70" s="1"/>
  <c r="Z7" i="37"/>
  <c r="AB7" i="37" s="1"/>
  <c r="AO7" i="37" s="1"/>
  <c r="AA64" i="22"/>
  <c r="AC64" i="22" s="1"/>
  <c r="AP64" i="22" s="1"/>
  <c r="Z7" i="61"/>
  <c r="AB7" i="61" s="1"/>
  <c r="AO7" i="61" s="1"/>
  <c r="Z15" i="74"/>
  <c r="AB15" i="74" s="1"/>
  <c r="AO15" i="74" s="1"/>
  <c r="Z54" i="75"/>
  <c r="AB54" i="75" s="1"/>
  <c r="AO54" i="75" s="1"/>
  <c r="Z11" i="70"/>
  <c r="AB11" i="70" s="1"/>
  <c r="AO11" i="70" s="1"/>
  <c r="N51" i="68"/>
  <c r="Z6" i="39"/>
  <c r="AB6" i="39" s="1"/>
  <c r="AO6" i="39" s="1"/>
  <c r="Z152" i="32"/>
  <c r="AB152" i="32" s="1"/>
  <c r="AO152" i="32" s="1"/>
  <c r="Z83" i="32"/>
  <c r="AB83" i="32" s="1"/>
  <c r="AO83" i="32" s="1"/>
  <c r="AA54" i="32"/>
  <c r="AC54" i="32" s="1"/>
  <c r="AP54" i="32" s="1"/>
  <c r="AA61" i="75"/>
  <c r="AC61" i="75" s="1"/>
  <c r="AP61" i="75" s="1"/>
  <c r="D13" i="2"/>
  <c r="Z112" i="32"/>
  <c r="AB112" i="32" s="1"/>
  <c r="AO112" i="32" s="1"/>
  <c r="Z17" i="32"/>
  <c r="AB17" i="32" s="1"/>
  <c r="AO17" i="32" s="1"/>
  <c r="I47" i="68"/>
  <c r="AA26" i="39"/>
  <c r="AC26" i="39" s="1"/>
  <c r="AP26" i="39" s="1"/>
  <c r="Q48" i="68"/>
  <c r="Q51" i="68" s="1"/>
  <c r="U51" i="68" s="1"/>
  <c r="F51" i="2" s="1"/>
  <c r="AO5" i="76"/>
  <c r="A22" i="76"/>
  <c r="AA18" i="13"/>
  <c r="AC18" i="13" s="1"/>
  <c r="AP18" i="13" s="1"/>
  <c r="AA150" i="32"/>
  <c r="AC150" i="32" s="1"/>
  <c r="AP150" i="32" s="1"/>
  <c r="Z36" i="46"/>
  <c r="AB36" i="46" s="1"/>
  <c r="AO36" i="46" s="1"/>
  <c r="Q42" i="68"/>
  <c r="U42" i="68" s="1"/>
  <c r="F42" i="2" s="1"/>
  <c r="Z41" i="5"/>
  <c r="AB41" i="5" s="1"/>
  <c r="AO41" i="5" s="1"/>
  <c r="Z5" i="54"/>
  <c r="AB5" i="54" s="1"/>
  <c r="AO5" i="54" s="1"/>
  <c r="Z15" i="19"/>
  <c r="AB15" i="19" s="1"/>
  <c r="AO15" i="19" s="1"/>
  <c r="Z63" i="32"/>
  <c r="AB63" i="32" s="1"/>
  <c r="AO63" i="32" s="1"/>
  <c r="Z69" i="32"/>
  <c r="AB69" i="32" s="1"/>
  <c r="AO69" i="32" s="1"/>
  <c r="AA10" i="13"/>
  <c r="AC10" i="13" s="1"/>
  <c r="AP10" i="13" s="1"/>
  <c r="AA29" i="75"/>
  <c r="AC29" i="75" s="1"/>
  <c r="AP29" i="75" s="1"/>
  <c r="Z19" i="54"/>
  <c r="AB19" i="54" s="1"/>
  <c r="AO19" i="54" s="1"/>
  <c r="Z42" i="46"/>
  <c r="AB42" i="46" s="1"/>
  <c r="AO42" i="46" s="1"/>
  <c r="AA16" i="60"/>
  <c r="AC16" i="60" s="1"/>
  <c r="AP16" i="60" s="1"/>
  <c r="AA28" i="13"/>
  <c r="AC28" i="13" s="1"/>
  <c r="AP28" i="13" s="1"/>
  <c r="AA14" i="39"/>
  <c r="AC14" i="39" s="1"/>
  <c r="AP14" i="39" s="1"/>
  <c r="AA12" i="37"/>
  <c r="AC12" i="37" s="1"/>
  <c r="AP12" i="37" s="1"/>
  <c r="Z11" i="60"/>
  <c r="AB11" i="60" s="1"/>
  <c r="AO11" i="60" s="1"/>
  <c r="AA38" i="39"/>
  <c r="AC38" i="39" s="1"/>
  <c r="AP38" i="39" s="1"/>
  <c r="R25" i="68"/>
  <c r="R24" i="68" s="1"/>
  <c r="AA11" i="75"/>
  <c r="AC11" i="75" s="1"/>
  <c r="AP11" i="75" s="1"/>
  <c r="Z59" i="32"/>
  <c r="AB59" i="32" s="1"/>
  <c r="AO59" i="32" s="1"/>
  <c r="Z7" i="13"/>
  <c r="AB7" i="13" s="1"/>
  <c r="AO7" i="13" s="1"/>
  <c r="AA50" i="75"/>
  <c r="AC50" i="75" s="1"/>
  <c r="AP50" i="75" s="1"/>
  <c r="AA24" i="65"/>
  <c r="AC24" i="65" s="1"/>
  <c r="AP24" i="65" s="1"/>
  <c r="AA36" i="32"/>
  <c r="AC36" i="32" s="1"/>
  <c r="AP36" i="32" s="1"/>
  <c r="Z169" i="32"/>
  <c r="AB169" i="32" s="1"/>
  <c r="AO169" i="32" s="1"/>
  <c r="Z85" i="22"/>
  <c r="AB85" i="22" s="1"/>
  <c r="AO85" i="22" s="1"/>
  <c r="Z22" i="14"/>
  <c r="AB22" i="14" s="1"/>
  <c r="AO22" i="14" s="1"/>
  <c r="AA79" i="22"/>
  <c r="AC79" i="22" s="1"/>
  <c r="AP79" i="22" s="1"/>
  <c r="Z17" i="40"/>
  <c r="AB17" i="40" s="1"/>
  <c r="AO17" i="40" s="1"/>
  <c r="AA102" i="32"/>
  <c r="AC102" i="32" s="1"/>
  <c r="AP102" i="32" s="1"/>
  <c r="Z14" i="33"/>
  <c r="AB14" i="33" s="1"/>
  <c r="AO14" i="33" s="1"/>
  <c r="Z13" i="75"/>
  <c r="AB13" i="75" s="1"/>
  <c r="AO13" i="75" s="1"/>
  <c r="Z19" i="44"/>
  <c r="AB19" i="44" s="1"/>
  <c r="AO19" i="44" s="1"/>
  <c r="Z9" i="37"/>
  <c r="AB9" i="37" s="1"/>
  <c r="AO9" i="37" s="1"/>
  <c r="AA69" i="22"/>
  <c r="AC69" i="22" s="1"/>
  <c r="AP69" i="22" s="1"/>
  <c r="AA20" i="40"/>
  <c r="AC20" i="40" s="1"/>
  <c r="AP20" i="40" s="1"/>
  <c r="AA7" i="27"/>
  <c r="AC7" i="27" s="1"/>
  <c r="AP7" i="27" s="1"/>
  <c r="AA20" i="27"/>
  <c r="AC20" i="27" s="1"/>
  <c r="AP20" i="27" s="1"/>
  <c r="Z70" i="46"/>
  <c r="AB70" i="46" s="1"/>
  <c r="AO70" i="46" s="1"/>
  <c r="AA13" i="46"/>
  <c r="AC13" i="46" s="1"/>
  <c r="AP13" i="46" s="1"/>
  <c r="Z81" i="22"/>
  <c r="AB81" i="22" s="1"/>
  <c r="AO81" i="22" s="1"/>
  <c r="AA46" i="75"/>
  <c r="AC46" i="75" s="1"/>
  <c r="AP46" i="75" s="1"/>
  <c r="N38" i="67"/>
  <c r="Z14" i="34"/>
  <c r="AB14" i="34" s="1"/>
  <c r="AO14" i="34" s="1"/>
  <c r="Z9" i="22"/>
  <c r="AB9" i="22" s="1"/>
  <c r="AO9" i="22" s="1"/>
  <c r="Z160" i="32"/>
  <c r="AB160" i="32" s="1"/>
  <c r="AO160" i="32" s="1"/>
  <c r="Z48" i="5"/>
  <c r="AB48" i="5" s="1"/>
  <c r="AO48" i="5" s="1"/>
  <c r="Z8" i="45"/>
  <c r="AB8" i="45" s="1"/>
  <c r="AO8" i="45" s="1"/>
  <c r="AA14" i="40"/>
  <c r="AC14" i="40" s="1"/>
  <c r="AP14" i="40" s="1"/>
  <c r="Z12" i="13"/>
  <c r="AB12" i="13" s="1"/>
  <c r="AO12" i="13" s="1"/>
  <c r="AA28" i="5"/>
  <c r="AC28" i="5" s="1"/>
  <c r="AP28" i="5" s="1"/>
  <c r="Z6" i="5"/>
  <c r="AB6" i="5" s="1"/>
  <c r="AO6" i="5" s="1"/>
  <c r="AA59" i="46"/>
  <c r="AC59" i="46" s="1"/>
  <c r="AP59" i="46" s="1"/>
  <c r="AA18" i="44"/>
  <c r="AC18" i="44" s="1"/>
  <c r="AP18" i="44" s="1"/>
  <c r="Z17" i="37"/>
  <c r="AB17" i="37" s="1"/>
  <c r="AO17" i="37" s="1"/>
  <c r="L39" i="2"/>
  <c r="L41" i="2" s="1"/>
  <c r="Z55" i="75"/>
  <c r="AB55" i="75" s="1"/>
  <c r="AO55" i="75" s="1"/>
  <c r="Z88" i="32"/>
  <c r="AB88" i="32" s="1"/>
  <c r="AO88" i="32" s="1"/>
  <c r="Z13" i="37"/>
  <c r="AB13" i="37" s="1"/>
  <c r="AO13" i="37" s="1"/>
  <c r="Z141" i="32"/>
  <c r="AB141" i="32" s="1"/>
  <c r="AO141" i="32" s="1"/>
  <c r="AA26" i="32"/>
  <c r="AC26" i="32" s="1"/>
  <c r="AP26" i="32" s="1"/>
  <c r="Z19" i="40"/>
  <c r="AB19" i="40" s="1"/>
  <c r="AO19" i="40" s="1"/>
  <c r="Z41" i="75"/>
  <c r="AB41" i="75" s="1"/>
  <c r="AO41" i="75" s="1"/>
  <c r="AA14" i="22"/>
  <c r="AC14" i="22" s="1"/>
  <c r="AP14" i="22" s="1"/>
  <c r="AA8" i="40"/>
  <c r="AC8" i="40" s="1"/>
  <c r="AP8" i="40" s="1"/>
  <c r="Z22" i="27"/>
  <c r="AB22" i="27" s="1"/>
  <c r="AO22" i="27" s="1"/>
  <c r="Z33" i="22"/>
  <c r="AB33" i="22" s="1"/>
  <c r="AO33" i="22" s="1"/>
  <c r="Z23" i="40"/>
  <c r="AB23" i="40" s="1"/>
  <c r="AO23" i="40" s="1"/>
  <c r="Z6" i="34"/>
  <c r="AB6" i="34" s="1"/>
  <c r="AO6" i="34" s="1"/>
  <c r="AA19" i="39"/>
  <c r="AC19" i="39" s="1"/>
  <c r="AP19" i="39" s="1"/>
  <c r="Z43" i="5"/>
  <c r="AB43" i="5" s="1"/>
  <c r="AO43" i="5" s="1"/>
  <c r="A24" i="76"/>
  <c r="AP5" i="76"/>
  <c r="AA59" i="22"/>
  <c r="AC59" i="22" s="1"/>
  <c r="AP59" i="22" s="1"/>
  <c r="Z43" i="22"/>
  <c r="AB43" i="22" s="1"/>
  <c r="AO43" i="22" s="1"/>
  <c r="Z86" i="22"/>
  <c r="AB86" i="22" s="1"/>
  <c r="AO86" i="22" s="1"/>
  <c r="Z80" i="22"/>
  <c r="AB80" i="22" s="1"/>
  <c r="AO80" i="22" s="1"/>
  <c r="Z7" i="22"/>
  <c r="AB7" i="22" s="1"/>
  <c r="AO7" i="22" s="1"/>
  <c r="Z44" i="22"/>
  <c r="AB44" i="22" s="1"/>
  <c r="AO44" i="22" s="1"/>
  <c r="Z48" i="22"/>
  <c r="AB48" i="22" s="1"/>
  <c r="AO48" i="22" s="1"/>
  <c r="AA13" i="22"/>
  <c r="AC13" i="22" s="1"/>
  <c r="AP13" i="22" s="1"/>
  <c r="Z34" i="22"/>
  <c r="AB34" i="22" s="1"/>
  <c r="AO34" i="22" s="1"/>
  <c r="AA67" i="22"/>
  <c r="AC67" i="22" s="1"/>
  <c r="AP67" i="22" s="1"/>
  <c r="Z72" i="22"/>
  <c r="AB72" i="22" s="1"/>
  <c r="AO72" i="22" s="1"/>
  <c r="Z88" i="22"/>
  <c r="AB88" i="22" s="1"/>
  <c r="AO88" i="22" s="1"/>
  <c r="AP75" i="65"/>
  <c r="AP83" i="65"/>
  <c r="AP67" i="65"/>
  <c r="AP45" i="65"/>
  <c r="AP44" i="65"/>
  <c r="AP93" i="65"/>
  <c r="AP109" i="65"/>
  <c r="AP28" i="65"/>
  <c r="V6" i="68"/>
  <c r="G6" i="2" s="1"/>
  <c r="AP137" i="65"/>
  <c r="AP177" i="65"/>
  <c r="AP77" i="65"/>
  <c r="AP55" i="65"/>
  <c r="AP76" i="32"/>
  <c r="AP57" i="20"/>
  <c r="AP44" i="32"/>
  <c r="AP136" i="15"/>
  <c r="AP16" i="51"/>
  <c r="AP24" i="20"/>
  <c r="V17" i="67"/>
  <c r="O17" i="2" s="1"/>
  <c r="V32" i="68"/>
  <c r="G32" i="2" s="1"/>
  <c r="AP23" i="29"/>
  <c r="AP23" i="46"/>
  <c r="V28" i="67"/>
  <c r="O28" i="2" s="1"/>
  <c r="V27" i="67"/>
  <c r="AP44" i="46"/>
  <c r="AP17" i="46"/>
  <c r="AP25" i="46"/>
  <c r="AP52" i="32"/>
  <c r="AP70" i="32"/>
  <c r="AP85" i="32"/>
  <c r="Z8" i="32"/>
  <c r="AB8" i="32" s="1"/>
  <c r="AO8" i="32" s="1"/>
  <c r="AP65" i="32"/>
  <c r="AA161" i="32"/>
  <c r="AC161" i="32" s="1"/>
  <c r="AP161" i="32" s="1"/>
  <c r="AA30" i="32"/>
  <c r="AC30" i="32" s="1"/>
  <c r="AP30" i="32" s="1"/>
  <c r="Z107" i="32"/>
  <c r="AB107" i="32" s="1"/>
  <c r="AO107" i="32" s="1"/>
  <c r="AA74" i="32"/>
  <c r="AC74" i="32" s="1"/>
  <c r="AP74" i="32" s="1"/>
  <c r="AP61" i="32"/>
  <c r="AA108" i="32"/>
  <c r="AC108" i="32" s="1"/>
  <c r="AP108" i="32" s="1"/>
  <c r="AP58" i="32"/>
  <c r="S37" i="68"/>
  <c r="AP13" i="30"/>
  <c r="S44" i="68"/>
  <c r="AP20" i="29"/>
  <c r="U39" i="68"/>
  <c r="F39" i="2" s="1"/>
  <c r="AP39" i="29"/>
  <c r="AP43" i="29"/>
  <c r="V39" i="68"/>
  <c r="G39" i="2" s="1"/>
  <c r="AP14" i="29"/>
  <c r="AP24" i="29"/>
  <c r="V36" i="68"/>
  <c r="G36" i="2" s="1"/>
  <c r="V27" i="68"/>
  <c r="G28" i="2" s="1"/>
  <c r="Z16" i="70"/>
  <c r="AB16" i="70" s="1"/>
  <c r="AO16" i="70" s="1"/>
  <c r="AP16" i="22"/>
  <c r="AP10" i="22"/>
  <c r="V21" i="68"/>
  <c r="G22" i="2" s="1"/>
  <c r="AP42" i="20"/>
  <c r="AP38" i="15"/>
  <c r="Z17" i="14"/>
  <c r="AB17" i="14" s="1"/>
  <c r="AO17" i="14" s="1"/>
  <c r="Z19" i="14"/>
  <c r="AB19" i="14" s="1"/>
  <c r="AO19" i="14" s="1"/>
  <c r="AP18" i="5"/>
  <c r="V9" i="68"/>
  <c r="G10" i="2" s="1"/>
  <c r="F48" i="68"/>
  <c r="F8" i="68"/>
  <c r="Z15" i="54"/>
  <c r="AB15" i="54" s="1"/>
  <c r="AO15" i="54" s="1"/>
  <c r="Z25" i="46"/>
  <c r="AB25" i="46" s="1"/>
  <c r="AO25" i="46" s="1"/>
  <c r="Z16" i="40"/>
  <c r="AB16" i="40" s="1"/>
  <c r="AO16" i="40" s="1"/>
  <c r="Z90" i="22"/>
  <c r="AB90" i="22" s="1"/>
  <c r="AO90" i="22" s="1"/>
  <c r="Z6" i="19"/>
  <c r="AB6" i="19" s="1"/>
  <c r="AO6" i="19" s="1"/>
  <c r="Z9" i="61"/>
  <c r="AB9" i="61" s="1"/>
  <c r="AO9" i="61" s="1"/>
  <c r="Z36" i="75"/>
  <c r="AB36" i="75" s="1"/>
  <c r="AO36" i="75" s="1"/>
  <c r="Z50" i="46"/>
  <c r="AB50" i="46" s="1"/>
  <c r="AO50" i="46" s="1"/>
  <c r="Z7" i="44"/>
  <c r="AB7" i="44" s="1"/>
  <c r="AO7" i="44" s="1"/>
  <c r="Z13" i="27"/>
  <c r="AB13" i="27" s="1"/>
  <c r="AO13" i="27" s="1"/>
  <c r="AA25" i="32"/>
  <c r="AC25" i="32" s="1"/>
  <c r="AP25" i="32" s="1"/>
  <c r="Z96" i="32"/>
  <c r="AB96" i="32" s="1"/>
  <c r="AO96" i="32" s="1"/>
  <c r="Z9" i="27"/>
  <c r="AB9" i="27" s="1"/>
  <c r="AO9" i="27" s="1"/>
  <c r="Z14" i="37"/>
  <c r="AB14" i="37" s="1"/>
  <c r="AO14" i="37" s="1"/>
  <c r="Z21" i="60"/>
  <c r="AB21" i="60" s="1"/>
  <c r="AO21" i="60" s="1"/>
  <c r="Z5" i="19"/>
  <c r="AB5" i="19" s="1"/>
  <c r="AO5" i="19" s="1"/>
  <c r="AA170" i="32"/>
  <c r="AC170" i="32" s="1"/>
  <c r="AP170" i="32" s="1"/>
  <c r="Z48" i="46"/>
  <c r="AB48" i="46" s="1"/>
  <c r="AO48" i="46" s="1"/>
  <c r="Z61" i="22"/>
  <c r="AB61" i="22" s="1"/>
  <c r="AO61" i="22" s="1"/>
  <c r="AA13" i="40"/>
  <c r="AC13" i="40" s="1"/>
  <c r="AP13" i="40" s="1"/>
  <c r="Z18" i="14"/>
  <c r="AB18" i="14" s="1"/>
  <c r="AO18" i="14" s="1"/>
  <c r="Z18" i="45"/>
  <c r="AB18" i="45" s="1"/>
  <c r="AO18" i="45" s="1"/>
  <c r="L9" i="2"/>
  <c r="Z155" i="32"/>
  <c r="AB155" i="32" s="1"/>
  <c r="AO155" i="32" s="1"/>
  <c r="AA71" i="22"/>
  <c r="AC71" i="22" s="1"/>
  <c r="AP71" i="22" s="1"/>
  <c r="AA22" i="5"/>
  <c r="AC22" i="5" s="1"/>
  <c r="AP22" i="5" s="1"/>
  <c r="AA130" i="32"/>
  <c r="AC130" i="32" s="1"/>
  <c r="AP130" i="32" s="1"/>
  <c r="Z6" i="33"/>
  <c r="AB6" i="33" s="1"/>
  <c r="AO6" i="33" s="1"/>
  <c r="AA15" i="61"/>
  <c r="AC15" i="61" s="1"/>
  <c r="AP15" i="61" s="1"/>
  <c r="AA145" i="32"/>
  <c r="AC145" i="32" s="1"/>
  <c r="AP145" i="32" s="1"/>
  <c r="Z109" i="32"/>
  <c r="AB109" i="32" s="1"/>
  <c r="AO109" i="32" s="1"/>
  <c r="Z9" i="14"/>
  <c r="AB9" i="14" s="1"/>
  <c r="AO9" i="14" s="1"/>
  <c r="Z19" i="70"/>
  <c r="AB19" i="70" s="1"/>
  <c r="AO19" i="70" s="1"/>
  <c r="Z80" i="32"/>
  <c r="AB80" i="32" s="1"/>
  <c r="AO80" i="32" s="1"/>
  <c r="AA16" i="14"/>
  <c r="AC16" i="14" s="1"/>
  <c r="AP16" i="14" s="1"/>
  <c r="Z24" i="22"/>
  <c r="AB24" i="22" s="1"/>
  <c r="AO24" i="22" s="1"/>
  <c r="AA5" i="22"/>
  <c r="AC5" i="22" s="1"/>
  <c r="AP5" i="22" s="1"/>
  <c r="Z41" i="32"/>
  <c r="AB41" i="32" s="1"/>
  <c r="AO41" i="32" s="1"/>
  <c r="Z32" i="22"/>
  <c r="AB32" i="22" s="1"/>
  <c r="AO32" i="22" s="1"/>
  <c r="Z9" i="39"/>
  <c r="AB9" i="39" s="1"/>
  <c r="AO9" i="39" s="1"/>
  <c r="AA7" i="39"/>
  <c r="AC7" i="39" s="1"/>
  <c r="AP7" i="39" s="1"/>
  <c r="N21" i="67"/>
  <c r="N22" i="67" s="1"/>
  <c r="L22" i="2" s="1"/>
  <c r="Z40" i="32"/>
  <c r="AB40" i="32" s="1"/>
  <c r="AO40" i="32" s="1"/>
  <c r="AA13" i="13"/>
  <c r="AC13" i="13" s="1"/>
  <c r="AP13" i="13" s="1"/>
  <c r="AA77" i="22"/>
  <c r="AC77" i="22" s="1"/>
  <c r="AP77" i="22" s="1"/>
  <c r="Z32" i="32"/>
  <c r="AB32" i="32" s="1"/>
  <c r="AO32" i="32" s="1"/>
  <c r="Z70" i="32"/>
  <c r="AB70" i="32" s="1"/>
  <c r="AO70" i="32" s="1"/>
  <c r="Z27" i="46"/>
  <c r="AB27" i="46" s="1"/>
  <c r="AO27" i="46" s="1"/>
  <c r="AA17" i="27"/>
  <c r="AC17" i="27" s="1"/>
  <c r="AP17" i="27" s="1"/>
  <c r="Z156" i="32"/>
  <c r="AB156" i="32" s="1"/>
  <c r="AO156" i="32" s="1"/>
  <c r="Z60" i="32"/>
  <c r="AB60" i="32" s="1"/>
  <c r="AO60" i="32" s="1"/>
  <c r="Z54" i="22"/>
  <c r="AB54" i="22" s="1"/>
  <c r="AO54" i="22" s="1"/>
  <c r="Z5" i="34"/>
  <c r="AB5" i="34" s="1"/>
  <c r="Z24" i="70"/>
  <c r="AB24" i="70" s="1"/>
  <c r="AO24" i="70" s="1"/>
  <c r="AA42" i="32"/>
  <c r="AC42" i="32" s="1"/>
  <c r="AP42" i="32" s="1"/>
  <c r="Z56" i="22"/>
  <c r="AB56" i="22" s="1"/>
  <c r="AO56" i="22" s="1"/>
  <c r="Z15" i="22"/>
  <c r="AB15" i="22" s="1"/>
  <c r="AO15" i="22" s="1"/>
  <c r="Z18" i="37"/>
  <c r="AB18" i="37" s="1"/>
  <c r="AO18" i="37" s="1"/>
  <c r="Z8" i="44"/>
  <c r="AB8" i="44" s="1"/>
  <c r="AO8" i="44" s="1"/>
  <c r="Z24" i="19"/>
  <c r="AB24" i="19" s="1"/>
  <c r="AO24" i="19" s="1"/>
  <c r="AA62" i="75"/>
  <c r="AC62" i="75" s="1"/>
  <c r="AP62" i="75" s="1"/>
  <c r="AA53" i="75"/>
  <c r="AC53" i="75" s="1"/>
  <c r="AP53" i="75" s="1"/>
  <c r="AA5" i="61"/>
  <c r="AC5" i="61" s="1"/>
  <c r="AP5" i="61" s="1"/>
  <c r="Z27" i="5"/>
  <c r="AB27" i="5" s="1"/>
  <c r="AO27" i="5" s="1"/>
  <c r="Z82" i="46"/>
  <c r="AB82" i="46" s="1"/>
  <c r="AO82" i="46" s="1"/>
  <c r="Z116" i="32"/>
  <c r="AB116" i="32" s="1"/>
  <c r="AO116" i="32" s="1"/>
  <c r="Z73" i="22"/>
  <c r="AB73" i="22" s="1"/>
  <c r="AO73" i="22" s="1"/>
  <c r="Z117" i="32"/>
  <c r="AB117" i="32" s="1"/>
  <c r="AO117" i="32" s="1"/>
  <c r="Z8" i="60"/>
  <c r="AB8" i="60" s="1"/>
  <c r="AO8" i="60" s="1"/>
  <c r="AA47" i="22"/>
  <c r="AC47" i="22" s="1"/>
  <c r="AP47" i="22" s="1"/>
  <c r="Z46" i="22"/>
  <c r="AB46" i="22" s="1"/>
  <c r="AO46" i="22" s="1"/>
  <c r="AA5" i="5"/>
  <c r="AC5" i="5" s="1"/>
  <c r="AP5" i="5" s="1"/>
  <c r="Z14" i="75"/>
  <c r="AB14" i="75" s="1"/>
  <c r="AO14" i="75" s="1"/>
  <c r="Z42" i="22"/>
  <c r="AB42" i="22" s="1"/>
  <c r="AO42" i="22" s="1"/>
  <c r="AA9" i="13"/>
  <c r="AC9" i="13" s="1"/>
  <c r="AP9" i="13" s="1"/>
  <c r="AA18" i="27"/>
  <c r="AC18" i="27" s="1"/>
  <c r="AP18" i="27" s="1"/>
  <c r="AA22" i="74"/>
  <c r="AC22" i="74" s="1"/>
  <c r="AP22" i="74" s="1"/>
  <c r="Z18" i="34"/>
  <c r="AB18" i="34" s="1"/>
  <c r="AO18" i="34" s="1"/>
  <c r="Z157" i="32"/>
  <c r="AB157" i="32" s="1"/>
  <c r="AO157" i="32" s="1"/>
  <c r="Z27" i="75"/>
  <c r="AB27" i="75" s="1"/>
  <c r="AO27" i="75" s="1"/>
  <c r="Z10" i="34"/>
  <c r="AB10" i="34" s="1"/>
  <c r="AO10" i="34" s="1"/>
  <c r="Z43" i="32"/>
  <c r="AB43" i="32" s="1"/>
  <c r="AO43" i="32" s="1"/>
  <c r="Z11" i="46"/>
  <c r="AB11" i="46" s="1"/>
  <c r="AO11" i="46" s="1"/>
  <c r="AA21" i="22"/>
  <c r="AC21" i="22" s="1"/>
  <c r="AP21" i="22" s="1"/>
  <c r="Z32" i="75"/>
  <c r="AB32" i="75" s="1"/>
  <c r="AO32" i="75" s="1"/>
  <c r="Z35" i="5"/>
  <c r="AB35" i="5" s="1"/>
  <c r="AO35" i="5" s="1"/>
  <c r="AA64" i="32"/>
  <c r="AC64" i="32" s="1"/>
  <c r="AP64" i="32" s="1"/>
  <c r="Z65" i="32"/>
  <c r="AB65" i="32" s="1"/>
  <c r="AO65" i="32" s="1"/>
  <c r="Z5" i="37"/>
  <c r="AB5" i="37" s="1"/>
  <c r="AO5" i="37" s="1"/>
  <c r="Z167" i="32"/>
  <c r="AB167" i="32" s="1"/>
  <c r="AO167" i="32" s="1"/>
  <c r="Z22" i="60"/>
  <c r="AB22" i="60" s="1"/>
  <c r="AO22" i="60" s="1"/>
  <c r="Z23" i="70"/>
  <c r="AB23" i="70" s="1"/>
  <c r="AO23" i="70" s="1"/>
  <c r="Z6" i="74"/>
  <c r="AB6" i="74" s="1"/>
  <c r="AO6" i="74" s="1"/>
  <c r="Z44" i="75"/>
  <c r="AB44" i="75" s="1"/>
  <c r="AO44" i="75" s="1"/>
  <c r="Z143" i="32"/>
  <c r="AB143" i="32" s="1"/>
  <c r="AO143" i="32" s="1"/>
  <c r="Z15" i="32"/>
  <c r="AB15" i="32" s="1"/>
  <c r="AO15" i="32" s="1"/>
  <c r="Z5" i="44"/>
  <c r="AB5" i="44" s="1"/>
  <c r="AO5" i="44" s="1"/>
  <c r="O21" i="67"/>
  <c r="O22" i="67" s="1"/>
  <c r="Z16" i="32"/>
  <c r="AB16" i="32" s="1"/>
  <c r="AO16" i="32" s="1"/>
  <c r="Z34" i="46"/>
  <c r="AB34" i="46" s="1"/>
  <c r="AO34" i="46" s="1"/>
  <c r="AA15" i="34"/>
  <c r="AC15" i="34" s="1"/>
  <c r="AP15" i="34" s="1"/>
  <c r="Z131" i="32"/>
  <c r="AB131" i="32" s="1"/>
  <c r="AO131" i="32" s="1"/>
  <c r="AA14" i="27"/>
  <c r="AC14" i="27" s="1"/>
  <c r="AP14" i="27" s="1"/>
  <c r="AA24" i="14"/>
  <c r="AC24" i="14" s="1"/>
  <c r="AP24" i="14" s="1"/>
  <c r="AA54" i="46"/>
  <c r="AC54" i="46" s="1"/>
  <c r="AP54" i="46" s="1"/>
  <c r="Z5" i="13"/>
  <c r="AB5" i="13" s="1"/>
  <c r="AO5" i="13" s="1"/>
  <c r="AA15" i="14"/>
  <c r="AC15" i="14" s="1"/>
  <c r="AP15" i="14" s="1"/>
  <c r="Z32" i="5"/>
  <c r="AB32" i="5" s="1"/>
  <c r="AO32" i="5" s="1"/>
  <c r="Z19" i="5"/>
  <c r="AB19" i="5" s="1"/>
  <c r="AO19" i="5" s="1"/>
  <c r="Z23" i="54"/>
  <c r="AB23" i="54" s="1"/>
  <c r="AO23" i="54" s="1"/>
  <c r="Z40" i="5"/>
  <c r="AB40" i="5" s="1"/>
  <c r="AO40" i="5" s="1"/>
  <c r="Z31" i="5"/>
  <c r="AB31" i="5" s="1"/>
  <c r="AO31" i="5" s="1"/>
  <c r="Z40" i="46"/>
  <c r="AB40" i="46" s="1"/>
  <c r="AO40" i="46" s="1"/>
  <c r="AA79" i="46"/>
  <c r="AC79" i="46" s="1"/>
  <c r="AP79" i="46" s="1"/>
  <c r="Z16" i="37"/>
  <c r="AB16" i="37" s="1"/>
  <c r="AO16" i="37" s="1"/>
  <c r="AA43" i="39"/>
  <c r="AC43" i="39" s="1"/>
  <c r="AP43" i="39" s="1"/>
  <c r="Z16" i="13"/>
  <c r="AB16" i="13" s="1"/>
  <c r="AO16" i="13" s="1"/>
  <c r="AA75" i="46"/>
  <c r="AC75" i="46" s="1"/>
  <c r="AP75" i="46" s="1"/>
  <c r="AA20" i="61"/>
  <c r="AC20" i="61" s="1"/>
  <c r="AP20" i="61" s="1"/>
  <c r="Z11" i="34"/>
  <c r="AB11" i="34" s="1"/>
  <c r="AO11" i="34" s="1"/>
  <c r="Z18" i="5"/>
  <c r="AB18" i="5" s="1"/>
  <c r="AO18" i="5" s="1"/>
  <c r="Z18" i="74"/>
  <c r="AB18" i="74" s="1"/>
  <c r="AO18" i="74" s="1"/>
  <c r="Z7" i="46"/>
  <c r="AB7" i="46" s="1"/>
  <c r="AO7" i="46" s="1"/>
  <c r="N44" i="68"/>
  <c r="Q44" i="68" s="1"/>
  <c r="Z16" i="33"/>
  <c r="AB16" i="33" s="1"/>
  <c r="AO16" i="33" s="1"/>
  <c r="Z35" i="75"/>
  <c r="AB35" i="75" s="1"/>
  <c r="AO35" i="75" s="1"/>
  <c r="AA16" i="74"/>
  <c r="AC16" i="74" s="1"/>
  <c r="AP16" i="74" s="1"/>
  <c r="AA18" i="46"/>
  <c r="AC18" i="46" s="1"/>
  <c r="AP18" i="46" s="1"/>
  <c r="AA71" i="46"/>
  <c r="AC71" i="46" s="1"/>
  <c r="AP71" i="46" s="1"/>
  <c r="AA22" i="33"/>
  <c r="AC22" i="33" s="1"/>
  <c r="AP22" i="33" s="1"/>
  <c r="AA9" i="33"/>
  <c r="AC9" i="33" s="1"/>
  <c r="AP9" i="33" s="1"/>
  <c r="I22" i="68"/>
  <c r="I23" i="68" s="1"/>
  <c r="I44" i="68"/>
  <c r="AA38" i="75"/>
  <c r="AC38" i="75" s="1"/>
  <c r="AP38" i="75" s="1"/>
  <c r="Z17" i="34"/>
  <c r="AB17" i="34" s="1"/>
  <c r="AO17" i="34" s="1"/>
  <c r="Z69" i="46"/>
  <c r="AB69" i="46" s="1"/>
  <c r="AO69" i="46" s="1"/>
  <c r="AA20" i="37"/>
  <c r="AC20" i="37" s="1"/>
  <c r="AP20" i="37" s="1"/>
  <c r="AA47" i="46"/>
  <c r="AC47" i="46" s="1"/>
  <c r="AP47" i="46" s="1"/>
  <c r="Z73" i="46"/>
  <c r="AB73" i="46" s="1"/>
  <c r="AO73" i="46" s="1"/>
  <c r="AA21" i="46"/>
  <c r="AC21" i="46" s="1"/>
  <c r="AP21" i="46" s="1"/>
  <c r="Z77" i="46"/>
  <c r="AB77" i="46" s="1"/>
  <c r="AO77" i="46" s="1"/>
  <c r="Z21" i="75"/>
  <c r="AB21" i="75" s="1"/>
  <c r="AO21" i="75" s="1"/>
  <c r="Z24" i="33"/>
  <c r="AB24" i="33" s="1"/>
  <c r="AO24" i="33" s="1"/>
  <c r="AA6" i="75"/>
  <c r="AC6" i="75" s="1"/>
  <c r="AP6" i="75" s="1"/>
  <c r="AA17" i="33"/>
  <c r="AC17" i="33" s="1"/>
  <c r="AP17" i="33" s="1"/>
  <c r="Z81" i="46"/>
  <c r="AB81" i="46" s="1"/>
  <c r="AO81" i="46" s="1"/>
  <c r="AA5" i="46"/>
  <c r="AC5" i="46" s="1"/>
  <c r="Z50" i="22"/>
  <c r="AB50" i="22" s="1"/>
  <c r="AO50" i="22" s="1"/>
  <c r="Z20" i="74"/>
  <c r="AB20" i="74" s="1"/>
  <c r="AO20" i="74" s="1"/>
  <c r="Z23" i="37"/>
  <c r="AB23" i="37" s="1"/>
  <c r="AO23" i="37" s="1"/>
  <c r="Z36" i="22"/>
  <c r="AB36" i="22" s="1"/>
  <c r="AO36" i="22" s="1"/>
  <c r="Z15" i="44"/>
  <c r="AB15" i="44" s="1"/>
  <c r="AO15" i="44" s="1"/>
  <c r="Z36" i="39"/>
  <c r="AB36" i="39" s="1"/>
  <c r="AO36" i="39" s="1"/>
  <c r="R36" i="67"/>
  <c r="R38" i="67" s="1"/>
  <c r="V38" i="67" s="1"/>
  <c r="AA9" i="44"/>
  <c r="AC9" i="44" s="1"/>
  <c r="AP9" i="44" s="1"/>
  <c r="AA22" i="22"/>
  <c r="AC22" i="22" s="1"/>
  <c r="AP22" i="22" s="1"/>
  <c r="Z56" i="75"/>
  <c r="AB56" i="75" s="1"/>
  <c r="AO56" i="75" s="1"/>
  <c r="AA30" i="39"/>
  <c r="AC30" i="39" s="1"/>
  <c r="AP30" i="39" s="1"/>
  <c r="Z16" i="19"/>
  <c r="AB16" i="19" s="1"/>
  <c r="AO16" i="19" s="1"/>
  <c r="I68" i="67"/>
  <c r="AA46" i="39"/>
  <c r="AC46" i="39" s="1"/>
  <c r="AP46" i="39" s="1"/>
  <c r="Z20" i="60"/>
  <c r="AB20" i="60" s="1"/>
  <c r="AO20" i="60" s="1"/>
  <c r="Z38" i="22"/>
  <c r="AB38" i="22" s="1"/>
  <c r="AO38" i="22" s="1"/>
  <c r="AA8" i="22"/>
  <c r="AC8" i="22" s="1"/>
  <c r="AP8" i="22" s="1"/>
  <c r="Z18" i="22"/>
  <c r="AB18" i="22" s="1"/>
  <c r="AO18" i="22" s="1"/>
  <c r="Z19" i="60"/>
  <c r="AB19" i="60" s="1"/>
  <c r="AO19" i="60" s="1"/>
  <c r="Z10" i="22"/>
  <c r="AB10" i="22" s="1"/>
  <c r="AO10" i="22" s="1"/>
  <c r="AA24" i="45"/>
  <c r="AC24" i="45" s="1"/>
  <c r="AP24" i="45" s="1"/>
  <c r="Z10" i="74"/>
  <c r="AB10" i="74" s="1"/>
  <c r="AO10" i="74" s="1"/>
  <c r="Z63" i="75"/>
  <c r="AB63" i="75" s="1"/>
  <c r="AO63" i="75" s="1"/>
  <c r="AA42" i="75"/>
  <c r="AC42" i="75" s="1"/>
  <c r="AP42" i="75" s="1"/>
  <c r="Z49" i="22"/>
  <c r="AB49" i="22" s="1"/>
  <c r="AO49" i="22" s="1"/>
  <c r="AA14" i="74"/>
  <c r="AC14" i="74" s="1"/>
  <c r="AP14" i="74" s="1"/>
  <c r="Z13" i="19"/>
  <c r="AB13" i="19" s="1"/>
  <c r="AO13" i="19" s="1"/>
  <c r="AA14" i="45"/>
  <c r="AC14" i="45" s="1"/>
  <c r="AP14" i="45" s="1"/>
  <c r="AA20" i="13"/>
  <c r="AC20" i="13" s="1"/>
  <c r="AP20" i="13" s="1"/>
  <c r="Z52" i="75"/>
  <c r="AB52" i="75" s="1"/>
  <c r="AO52" i="75" s="1"/>
  <c r="AA6" i="45"/>
  <c r="AC6" i="45" s="1"/>
  <c r="AP6" i="45" s="1"/>
  <c r="AA35" i="39"/>
  <c r="AC35" i="39" s="1"/>
  <c r="AP35" i="39" s="1"/>
  <c r="AA5" i="75"/>
  <c r="AC5" i="75" s="1"/>
  <c r="A24" i="75" s="1"/>
  <c r="Z14" i="61"/>
  <c r="AB14" i="61" s="1"/>
  <c r="AO14" i="61" s="1"/>
  <c r="Z20" i="54"/>
  <c r="AB20" i="54" s="1"/>
  <c r="AO20" i="54" s="1"/>
  <c r="AA18" i="60"/>
  <c r="AC18" i="60" s="1"/>
  <c r="AP18" i="60" s="1"/>
  <c r="Z23" i="39"/>
  <c r="AB23" i="39" s="1"/>
  <c r="AO23" i="39" s="1"/>
  <c r="Z26" i="22"/>
  <c r="AB26" i="22" s="1"/>
  <c r="AO26" i="22" s="1"/>
  <c r="Z23" i="22"/>
  <c r="AB23" i="22" s="1"/>
  <c r="AO23" i="22" s="1"/>
  <c r="Z65" i="22"/>
  <c r="AB65" i="22" s="1"/>
  <c r="AO65" i="22" s="1"/>
  <c r="AA22" i="54"/>
  <c r="AC22" i="54" s="1"/>
  <c r="AP22" i="54" s="1"/>
  <c r="Z15" i="13"/>
  <c r="AB15" i="13" s="1"/>
  <c r="AO15" i="13" s="1"/>
  <c r="Z20" i="22"/>
  <c r="AB20" i="22" s="1"/>
  <c r="AO20" i="22" s="1"/>
  <c r="AA17" i="60"/>
  <c r="AC17" i="60" s="1"/>
  <c r="AP17" i="60" s="1"/>
  <c r="Z5" i="39"/>
  <c r="AB5" i="39" s="1"/>
  <c r="AO5" i="39" s="1"/>
  <c r="Z6" i="44"/>
  <c r="AB6" i="44" s="1"/>
  <c r="AO6" i="44" s="1"/>
  <c r="Z10" i="39"/>
  <c r="AB10" i="39" s="1"/>
  <c r="AO10" i="39" s="1"/>
  <c r="AA45" i="75"/>
  <c r="AC45" i="75" s="1"/>
  <c r="AP45" i="75" s="1"/>
  <c r="Z19" i="61"/>
  <c r="AB19" i="61" s="1"/>
  <c r="AO19" i="61" s="1"/>
  <c r="Z24" i="75"/>
  <c r="AB24" i="75" s="1"/>
  <c r="AO24" i="75" s="1"/>
  <c r="AA30" i="75"/>
  <c r="AC30" i="75" s="1"/>
  <c r="AP30" i="75" s="1"/>
  <c r="Z45" i="39"/>
  <c r="AB45" i="39" s="1"/>
  <c r="AO45" i="39" s="1"/>
  <c r="Z53" i="22"/>
  <c r="AB53" i="22" s="1"/>
  <c r="AO53" i="22" s="1"/>
  <c r="Z17" i="19"/>
  <c r="AB17" i="19" s="1"/>
  <c r="AO17" i="19" s="1"/>
  <c r="Z13" i="39"/>
  <c r="AB13" i="39" s="1"/>
  <c r="AO13" i="39" s="1"/>
  <c r="AA12" i="39"/>
  <c r="AC12" i="39" s="1"/>
  <c r="AP12" i="39" s="1"/>
  <c r="Z78" i="22"/>
  <c r="AB78" i="22" s="1"/>
  <c r="AO78" i="22" s="1"/>
  <c r="AA19" i="13"/>
  <c r="AC19" i="13" s="1"/>
  <c r="AP19" i="13" s="1"/>
  <c r="Z19" i="13"/>
  <c r="AB19" i="13" s="1"/>
  <c r="AO19" i="13" s="1"/>
  <c r="Z14" i="19"/>
  <c r="AB14" i="19" s="1"/>
  <c r="AO14" i="19" s="1"/>
  <c r="Z26" i="15"/>
  <c r="AB26" i="15" s="1"/>
  <c r="AO26" i="15" s="1"/>
  <c r="Z23" i="60"/>
  <c r="AB23" i="60" s="1"/>
  <c r="AO23" i="60" s="1"/>
  <c r="Z47" i="39"/>
  <c r="AB47" i="39" s="1"/>
  <c r="AO47" i="39" s="1"/>
  <c r="AA23" i="13"/>
  <c r="AC23" i="13" s="1"/>
  <c r="AP23" i="13" s="1"/>
  <c r="Z12" i="44"/>
  <c r="AB12" i="44" s="1"/>
  <c r="AO12" i="44" s="1"/>
  <c r="AA11" i="39"/>
  <c r="AC11" i="39" s="1"/>
  <c r="AP11" i="39" s="1"/>
  <c r="Z29" i="39"/>
  <c r="AB29" i="39" s="1"/>
  <c r="AO29" i="39" s="1"/>
  <c r="AA6" i="54"/>
  <c r="AC6" i="54" s="1"/>
  <c r="AP6" i="54" s="1"/>
  <c r="AA44" i="39"/>
  <c r="AC44" i="39" s="1"/>
  <c r="AP44" i="39" s="1"/>
  <c r="AA6" i="61"/>
  <c r="AC6" i="61" s="1"/>
  <c r="AP6" i="61" s="1"/>
  <c r="Z84" i="22"/>
  <c r="AB84" i="22" s="1"/>
  <c r="AO84" i="22" s="1"/>
  <c r="Z19" i="22"/>
  <c r="AB19" i="22" s="1"/>
  <c r="AO19" i="22" s="1"/>
  <c r="N35" i="67"/>
  <c r="Z13" i="45"/>
  <c r="AB13" i="45" s="1"/>
  <c r="AO13" i="45" s="1"/>
  <c r="O37" i="68"/>
  <c r="R37" i="68" s="1"/>
  <c r="Z22" i="44"/>
  <c r="AB22" i="44" s="1"/>
  <c r="AO22" i="44" s="1"/>
  <c r="Z31" i="39"/>
  <c r="AB31" i="39" s="1"/>
  <c r="AO31" i="39" s="1"/>
  <c r="O35" i="67"/>
  <c r="AA9" i="60"/>
  <c r="AC9" i="60" s="1"/>
  <c r="AP9" i="60" s="1"/>
  <c r="Z24" i="39"/>
  <c r="AB24" i="39" s="1"/>
  <c r="AO24" i="39" s="1"/>
  <c r="Z13" i="61"/>
  <c r="AB13" i="61" s="1"/>
  <c r="AO13" i="61" s="1"/>
  <c r="Z18" i="61"/>
  <c r="AB18" i="61" s="1"/>
  <c r="AO18" i="61" s="1"/>
  <c r="Z15" i="39"/>
  <c r="AB15" i="39" s="1"/>
  <c r="AO15" i="39" s="1"/>
  <c r="L27" i="2"/>
  <c r="Z37" i="22"/>
  <c r="AB37" i="22" s="1"/>
  <c r="AO37" i="22" s="1"/>
  <c r="Z70" i="22"/>
  <c r="AB70" i="22" s="1"/>
  <c r="AO70" i="22" s="1"/>
  <c r="AA24" i="61"/>
  <c r="AC24" i="61" s="1"/>
  <c r="AP24" i="61" s="1"/>
  <c r="AA13" i="54"/>
  <c r="AC13" i="54" s="1"/>
  <c r="AP13" i="54" s="1"/>
  <c r="Z27" i="39"/>
  <c r="AB27" i="39" s="1"/>
  <c r="AO27" i="39" s="1"/>
  <c r="I21" i="67"/>
  <c r="I22" i="67" s="1"/>
  <c r="Z49" i="39"/>
  <c r="AB49" i="39" s="1"/>
  <c r="AO49" i="39" s="1"/>
  <c r="Z37" i="39"/>
  <c r="AB37" i="39" s="1"/>
  <c r="AO37" i="39" s="1"/>
  <c r="Z8" i="39"/>
  <c r="AB8" i="39" s="1"/>
  <c r="AO8" i="39" s="1"/>
  <c r="Z24" i="44"/>
  <c r="AB24" i="44" s="1"/>
  <c r="AO24" i="44" s="1"/>
  <c r="AA20" i="39"/>
  <c r="AC20" i="39" s="1"/>
  <c r="AP20" i="39" s="1"/>
  <c r="Z14" i="60"/>
  <c r="AB14" i="60" s="1"/>
  <c r="AO14" i="60" s="1"/>
  <c r="Z16" i="22"/>
  <c r="AB16" i="22" s="1"/>
  <c r="AO16" i="22" s="1"/>
  <c r="AA55" i="22"/>
  <c r="AC55" i="22" s="1"/>
  <c r="AP55" i="22" s="1"/>
  <c r="Z39" i="39"/>
  <c r="AB39" i="39" s="1"/>
  <c r="AO39" i="39" s="1"/>
  <c r="Z41" i="22"/>
  <c r="AB41" i="22" s="1"/>
  <c r="AO41" i="22" s="1"/>
  <c r="Z74" i="22"/>
  <c r="AB74" i="22" s="1"/>
  <c r="AO74" i="22" s="1"/>
  <c r="O30" i="67"/>
  <c r="AA68" i="22"/>
  <c r="AC68" i="22" s="1"/>
  <c r="AP68" i="22" s="1"/>
  <c r="Z68" i="22"/>
  <c r="AB68" i="22" s="1"/>
  <c r="AO68" i="22" s="1"/>
  <c r="V33" i="67"/>
  <c r="O33" i="2" s="1"/>
  <c r="V32" i="67"/>
  <c r="O32" i="2" s="1"/>
  <c r="AP21" i="57"/>
  <c r="T30" i="67"/>
  <c r="M31" i="2"/>
  <c r="M30" i="2" s="1"/>
  <c r="T23" i="67"/>
  <c r="M23" i="2" s="1"/>
  <c r="T35" i="67"/>
  <c r="V20" i="67"/>
  <c r="O20" i="2" s="1"/>
  <c r="V12" i="67"/>
  <c r="O12" i="2" s="1"/>
  <c r="V11" i="67"/>
  <c r="O11" i="2" s="1"/>
  <c r="V9" i="67"/>
  <c r="O10" i="2" s="1"/>
  <c r="M6" i="2"/>
  <c r="T21" i="67"/>
  <c r="T22" i="67" s="1"/>
  <c r="V6" i="67"/>
  <c r="O6" i="2" s="1"/>
  <c r="V42" i="68"/>
  <c r="G42" i="2" s="1"/>
  <c r="V40" i="68"/>
  <c r="G40" i="2" s="1"/>
  <c r="AP16" i="29"/>
  <c r="E38" i="2"/>
  <c r="E37" i="2" s="1"/>
  <c r="T37" i="68"/>
  <c r="T44" i="68"/>
  <c r="AP7" i="20"/>
  <c r="V20" i="68"/>
  <c r="G21" i="2" s="1"/>
  <c r="AP46" i="15"/>
  <c r="AP9" i="14"/>
  <c r="V12" i="68"/>
  <c r="G13" i="2" s="1"/>
  <c r="V11" i="68"/>
  <c r="G12" i="2" s="1"/>
  <c r="V10" i="68"/>
  <c r="G11" i="2" s="1"/>
  <c r="E9" i="2"/>
  <c r="T22" i="68"/>
  <c r="T23" i="68" s="1"/>
  <c r="E6" i="2"/>
  <c r="O44" i="68"/>
  <c r="R44" i="68" s="1"/>
  <c r="R35" i="67"/>
  <c r="I37" i="68"/>
  <c r="Q60" i="67"/>
  <c r="R60" i="67"/>
  <c r="Q69" i="68"/>
  <c r="N69" i="68"/>
  <c r="D52" i="2" s="1"/>
  <c r="AP5" i="24"/>
  <c r="A24" i="24"/>
  <c r="A24" i="42"/>
  <c r="AP5" i="42"/>
  <c r="AP5" i="64"/>
  <c r="A24" i="64"/>
  <c r="AP5" i="33"/>
  <c r="U31" i="67"/>
  <c r="N31" i="2" s="1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38" i="31"/>
  <c r="AC38" i="31" s="1"/>
  <c r="AP38" i="31" s="1"/>
  <c r="Z38" i="31"/>
  <c r="AB38" i="31" s="1"/>
  <c r="AO38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O5" i="70"/>
  <c r="A24" i="63"/>
  <c r="AP5" i="63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4" i="31"/>
  <c r="AC44" i="31" s="1"/>
  <c r="AP44" i="31" s="1"/>
  <c r="Z44" i="31"/>
  <c r="AB44" i="31" s="1"/>
  <c r="AO44" i="31" s="1"/>
  <c r="AA50" i="31"/>
  <c r="AC50" i="31" s="1"/>
  <c r="AP50" i="31" s="1"/>
  <c r="Z50" i="31"/>
  <c r="AB50" i="31" s="1"/>
  <c r="AO50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P5" i="60"/>
  <c r="A22" i="73"/>
  <c r="AO5" i="73"/>
  <c r="A22" i="29"/>
  <c r="R70" i="68"/>
  <c r="R76" i="68" s="1"/>
  <c r="Q46" i="68"/>
  <c r="U46" i="68" s="1"/>
  <c r="F46" i="2" s="1"/>
  <c r="AP5" i="47"/>
  <c r="A24" i="47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V24" i="67"/>
  <c r="O23" i="2" s="1"/>
  <c r="R23" i="67"/>
  <c r="AA15" i="31"/>
  <c r="AC15" i="31" s="1"/>
  <c r="AP15" i="31" s="1"/>
  <c r="Z15" i="31"/>
  <c r="AB15" i="31" s="1"/>
  <c r="AO15" i="31" s="1"/>
  <c r="Z41" i="31"/>
  <c r="AB41" i="31" s="1"/>
  <c r="AO41" i="31" s="1"/>
  <c r="AA41" i="31"/>
  <c r="AC41" i="31" s="1"/>
  <c r="AP41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6" i="31"/>
  <c r="AC46" i="31" s="1"/>
  <c r="AP46" i="31" s="1"/>
  <c r="Z46" i="31"/>
  <c r="AB46" i="31" s="1"/>
  <c r="AO46" i="31" s="1"/>
  <c r="AP5" i="73"/>
  <c r="A24" i="73"/>
  <c r="AP5" i="54"/>
  <c r="AP5" i="3"/>
  <c r="A22" i="75"/>
  <c r="AO5" i="75"/>
  <c r="AO5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AP5" i="51"/>
  <c r="A24" i="51"/>
  <c r="AO5" i="25"/>
  <c r="AP5" i="19"/>
  <c r="R54" i="68"/>
  <c r="R69" i="68" s="1"/>
  <c r="O69" i="68"/>
  <c r="U8" i="68"/>
  <c r="F9" i="2" s="1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AO5" i="16"/>
  <c r="AO5" i="12"/>
  <c r="AP5" i="14"/>
  <c r="AO5" i="56"/>
  <c r="A22" i="56"/>
  <c r="A24" i="58"/>
  <c r="AP5" i="58"/>
  <c r="AP5" i="39"/>
  <c r="AO5" i="30"/>
  <c r="AO5" i="51"/>
  <c r="A22" i="51"/>
  <c r="A22" i="57"/>
  <c r="AO5" i="57"/>
  <c r="AP5" i="44"/>
  <c r="AO5" i="46"/>
  <c r="AP5" i="71"/>
  <c r="AO5" i="5"/>
  <c r="AP5" i="55"/>
  <c r="AA36" i="31"/>
  <c r="AC36" i="31" s="1"/>
  <c r="AP36" i="31" s="1"/>
  <c r="Z36" i="31"/>
  <c r="AB36" i="31" s="1"/>
  <c r="AO36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7" i="31"/>
  <c r="AB47" i="31" s="1"/>
  <c r="AO47" i="31" s="1"/>
  <c r="AA47" i="31"/>
  <c r="AC47" i="31" s="1"/>
  <c r="AP47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7" i="31"/>
  <c r="AC37" i="31" s="1"/>
  <c r="AP37" i="31" s="1"/>
  <c r="Z37" i="31"/>
  <c r="AB37" i="31" s="1"/>
  <c r="AO37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39" i="31"/>
  <c r="AC39" i="31" s="1"/>
  <c r="AP39" i="31" s="1"/>
  <c r="Z39" i="31"/>
  <c r="AB39" i="31" s="1"/>
  <c r="AO39" i="31" s="1"/>
  <c r="Z45" i="31"/>
  <c r="AB45" i="31" s="1"/>
  <c r="AO45" i="31" s="1"/>
  <c r="AA45" i="31"/>
  <c r="AC45" i="31" s="1"/>
  <c r="AP45" i="31" s="1"/>
  <c r="AO5" i="21"/>
  <c r="A22" i="21"/>
  <c r="AP5" i="38"/>
  <c r="A22" i="74"/>
  <c r="AO5" i="74"/>
  <c r="A24" i="29"/>
  <c r="O60" i="67"/>
  <c r="AO5" i="53"/>
  <c r="AO5" i="45"/>
  <c r="A22" i="49"/>
  <c r="AO5" i="49"/>
  <c r="A22" i="41"/>
  <c r="AO5" i="41"/>
  <c r="AO5" i="59"/>
  <c r="A22" i="59"/>
  <c r="AO5" i="36"/>
  <c r="A24" i="69"/>
  <c r="AP5" i="69"/>
  <c r="AP5" i="52"/>
  <c r="A24" i="52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2" i="31"/>
  <c r="AC42" i="31" s="1"/>
  <c r="AP42" i="31" s="1"/>
  <c r="Z42" i="31"/>
  <c r="AB42" i="31" s="1"/>
  <c r="AO42" i="31" s="1"/>
  <c r="AA52" i="31"/>
  <c r="AC52" i="31" s="1"/>
  <c r="AP52" i="31" s="1"/>
  <c r="Z52" i="31"/>
  <c r="AB52" i="31" s="1"/>
  <c r="AO52" i="31" s="1"/>
  <c r="AA53" i="31"/>
  <c r="AC53" i="31" s="1"/>
  <c r="AP53" i="31" s="1"/>
  <c r="Z53" i="31"/>
  <c r="AB53" i="31" s="1"/>
  <c r="AO53" i="31" s="1"/>
  <c r="AO5" i="22"/>
  <c r="A22" i="58"/>
  <c r="AO5" i="58"/>
  <c r="A24" i="57"/>
  <c r="AP5" i="57"/>
  <c r="AP6" i="66"/>
  <c r="AO5" i="26"/>
  <c r="A24" i="56"/>
  <c r="AP5" i="56"/>
  <c r="AO5" i="24"/>
  <c r="A22" i="24"/>
  <c r="L37" i="2"/>
  <c r="L38" i="2" s="1"/>
  <c r="Q40" i="67"/>
  <c r="N41" i="67"/>
  <c r="AO5" i="6"/>
  <c r="AP5" i="13"/>
  <c r="AO5" i="42"/>
  <c r="A22" i="42"/>
  <c r="U36" i="67"/>
  <c r="Q38" i="67"/>
  <c r="U38" i="67" s="1"/>
  <c r="AP6" i="65"/>
  <c r="AP5" i="34"/>
  <c r="A22" i="64"/>
  <c r="AO5" i="64"/>
  <c r="AA48" i="31"/>
  <c r="AC48" i="31" s="1"/>
  <c r="AP48" i="31" s="1"/>
  <c r="Z48" i="31"/>
  <c r="AB48" i="31" s="1"/>
  <c r="AO48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1" i="31"/>
  <c r="AB51" i="31" s="1"/>
  <c r="AO51" i="31" s="1"/>
  <c r="AA51" i="31"/>
  <c r="AC51" i="31" s="1"/>
  <c r="AP51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0" i="31"/>
  <c r="AC40" i="31" s="1"/>
  <c r="AP40" i="31" s="1"/>
  <c r="Z40" i="31"/>
  <c r="AB40" i="31" s="1"/>
  <c r="AO40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3" i="31"/>
  <c r="AB43" i="31" s="1"/>
  <c r="AO43" i="31" s="1"/>
  <c r="AA43" i="31"/>
  <c r="AC43" i="31" s="1"/>
  <c r="AP43" i="31" s="1"/>
  <c r="AA49" i="31"/>
  <c r="AC49" i="31" s="1"/>
  <c r="AP49" i="31" s="1"/>
  <c r="Z49" i="31"/>
  <c r="AB49" i="31" s="1"/>
  <c r="AO49" i="31" s="1"/>
  <c r="AO5" i="40"/>
  <c r="AO5" i="61"/>
  <c r="A22" i="61"/>
  <c r="AP5" i="21"/>
  <c r="A24" i="21"/>
  <c r="AP5" i="23"/>
  <c r="V31" i="67"/>
  <c r="O31" i="2" s="1"/>
  <c r="R30" i="67"/>
  <c r="AO5" i="18"/>
  <c r="A24" i="49"/>
  <c r="AP5" i="49"/>
  <c r="A24" i="41"/>
  <c r="AP5" i="41"/>
  <c r="A24" i="59"/>
  <c r="AP5" i="59"/>
  <c r="AP5" i="28"/>
  <c r="AP5" i="32"/>
  <c r="Q70" i="68"/>
  <c r="Q76" i="68" s="1"/>
  <c r="A22" i="69"/>
  <c r="AO5" i="69"/>
  <c r="A22" i="52"/>
  <c r="AO5" i="52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O5" i="27"/>
  <c r="O47" i="68" l="1"/>
  <c r="A22" i="63"/>
  <c r="D44" i="2"/>
  <c r="R47" i="68"/>
  <c r="V47" i="68" s="1"/>
  <c r="G47" i="2" s="1"/>
  <c r="V45" i="68"/>
  <c r="G45" i="2" s="1"/>
  <c r="N47" i="68"/>
  <c r="N77" i="68" s="1"/>
  <c r="D37" i="2"/>
  <c r="M35" i="2"/>
  <c r="L35" i="2"/>
  <c r="M21" i="2"/>
  <c r="D23" i="2"/>
  <c r="R40" i="67"/>
  <c r="U7" i="67"/>
  <c r="N8" i="2" s="1"/>
  <c r="R21" i="67"/>
  <c r="R22" i="67" s="1"/>
  <c r="A22" i="72"/>
  <c r="D47" i="2"/>
  <c r="I77" i="68"/>
  <c r="O22" i="68"/>
  <c r="O23" i="68" s="1"/>
  <c r="A24" i="72"/>
  <c r="O7" i="68"/>
  <c r="R7" i="68" s="1"/>
  <c r="V7" i="68" s="1"/>
  <c r="G8" i="2" s="1"/>
  <c r="A22" i="55"/>
  <c r="V13" i="68"/>
  <c r="G14" i="2" s="1"/>
  <c r="R22" i="68"/>
  <c r="V22" i="68" s="1"/>
  <c r="S69" i="67"/>
  <c r="A24" i="15"/>
  <c r="A22" i="36"/>
  <c r="A24" i="36"/>
  <c r="S77" i="68"/>
  <c r="E23" i="2"/>
  <c r="A22" i="6"/>
  <c r="A24" i="6"/>
  <c r="AP5" i="36"/>
  <c r="A24" i="55"/>
  <c r="AP5" i="6"/>
  <c r="A24" i="30"/>
  <c r="A22" i="38"/>
  <c r="A22" i="30"/>
  <c r="A24" i="23"/>
  <c r="A24" i="38"/>
  <c r="E44" i="2"/>
  <c r="A22" i="18"/>
  <c r="U37" i="68"/>
  <c r="F37" i="2" s="1"/>
  <c r="A24" i="25"/>
  <c r="A22" i="3"/>
  <c r="Q24" i="68"/>
  <c r="U24" i="68" s="1"/>
  <c r="F25" i="2" s="1"/>
  <c r="Q23" i="67"/>
  <c r="U23" i="67" s="1"/>
  <c r="N23" i="2" s="1"/>
  <c r="A22" i="71"/>
  <c r="Q30" i="67"/>
  <c r="U30" i="67" s="1"/>
  <c r="N30" i="2" s="1"/>
  <c r="Q35" i="67"/>
  <c r="U35" i="67" s="1"/>
  <c r="N35" i="2" s="1"/>
  <c r="U24" i="67"/>
  <c r="N24" i="2" s="1"/>
  <c r="A24" i="71"/>
  <c r="O27" i="2"/>
  <c r="O26" i="2"/>
  <c r="A22" i="25"/>
  <c r="Q22" i="68"/>
  <c r="U22" i="68" s="1"/>
  <c r="A22" i="12"/>
  <c r="A24" i="16"/>
  <c r="A24" i="12"/>
  <c r="A24" i="3"/>
  <c r="A22" i="26"/>
  <c r="A22" i="16"/>
  <c r="A22" i="28"/>
  <c r="A24" i="18"/>
  <c r="A24" i="60"/>
  <c r="A24" i="20"/>
  <c r="A24" i="28"/>
  <c r="A22" i="23"/>
  <c r="A24" i="66"/>
  <c r="U25" i="68"/>
  <c r="F26" i="2" s="1"/>
  <c r="C58" i="2"/>
  <c r="A22" i="20"/>
  <c r="Q21" i="67"/>
  <c r="U21" i="67" s="1"/>
  <c r="A22" i="53"/>
  <c r="AO5" i="79"/>
  <c r="A22" i="79"/>
  <c r="A24" i="26"/>
  <c r="AP5" i="79"/>
  <c r="A24" i="79"/>
  <c r="A24" i="53"/>
  <c r="A24" i="44"/>
  <c r="V25" i="68"/>
  <c r="G26" i="2" s="1"/>
  <c r="O51" i="68"/>
  <c r="A24" i="19"/>
  <c r="A22" i="66"/>
  <c r="A24" i="37"/>
  <c r="A24" i="45"/>
  <c r="A22" i="45"/>
  <c r="A22" i="46"/>
  <c r="A24" i="70"/>
  <c r="A22" i="60"/>
  <c r="V30" i="67"/>
  <c r="O30" i="2" s="1"/>
  <c r="A22" i="54"/>
  <c r="A24" i="54"/>
  <c r="A24" i="46"/>
  <c r="A22" i="40"/>
  <c r="A24" i="40"/>
  <c r="A24" i="39"/>
  <c r="A22" i="65"/>
  <c r="E15" i="68"/>
  <c r="E13" i="68"/>
  <c r="E49" i="68"/>
  <c r="E9" i="68"/>
  <c r="E25" i="68"/>
  <c r="E10" i="68"/>
  <c r="E14" i="68"/>
  <c r="E11" i="68"/>
  <c r="E35" i="68"/>
  <c r="E48" i="68"/>
  <c r="E32" i="68"/>
  <c r="E26" i="68"/>
  <c r="E27" i="68"/>
  <c r="E29" i="68"/>
  <c r="E12" i="68"/>
  <c r="E6" i="68"/>
  <c r="E37" i="68"/>
  <c r="V23" i="67"/>
  <c r="A22" i="34"/>
  <c r="A24" i="34"/>
  <c r="AP5" i="74"/>
  <c r="V36" i="67"/>
  <c r="U48" i="68"/>
  <c r="F48" i="2" s="1"/>
  <c r="Q7" i="68"/>
  <c r="U7" i="68" s="1"/>
  <c r="F8" i="2" s="1"/>
  <c r="A22" i="14"/>
  <c r="A22" i="37"/>
  <c r="A24" i="14"/>
  <c r="A22" i="15"/>
  <c r="A24" i="65"/>
  <c r="A24" i="5"/>
  <c r="AP5" i="46"/>
  <c r="A24" i="33"/>
  <c r="U44" i="68"/>
  <c r="F44" i="2" s="1"/>
  <c r="A22" i="33"/>
  <c r="A22" i="19"/>
  <c r="A22" i="39"/>
  <c r="A24" i="32"/>
  <c r="A22" i="32"/>
  <c r="A22" i="27"/>
  <c r="A24" i="27"/>
  <c r="V24" i="68"/>
  <c r="G25" i="2" s="1"/>
  <c r="A22" i="70"/>
  <c r="A22" i="22"/>
  <c r="A24" i="22"/>
  <c r="A24" i="13"/>
  <c r="A22" i="13"/>
  <c r="A22" i="5"/>
  <c r="L21" i="2"/>
  <c r="I69" i="67"/>
  <c r="A22" i="44"/>
  <c r="A24" i="61"/>
  <c r="L8" i="2"/>
  <c r="AO5" i="34"/>
  <c r="V37" i="68"/>
  <c r="G37" i="2" s="1"/>
  <c r="AP5" i="75"/>
  <c r="R68" i="67"/>
  <c r="Q68" i="67"/>
  <c r="V35" i="67"/>
  <c r="O35" i="2" s="1"/>
  <c r="V7" i="67"/>
  <c r="O8" i="2" s="1"/>
  <c r="T69" i="67"/>
  <c r="M22" i="2"/>
  <c r="V44" i="68"/>
  <c r="G44" i="2" s="1"/>
  <c r="E24" i="2"/>
  <c r="T77" i="68"/>
  <c r="Q47" i="68"/>
  <c r="U47" i="68" s="1"/>
  <c r="F47" i="2" s="1"/>
  <c r="AP5" i="35"/>
  <c r="A24" i="35"/>
  <c r="U40" i="67"/>
  <c r="N37" i="2" s="1"/>
  <c r="N38" i="2" s="1"/>
  <c r="Q41" i="67"/>
  <c r="U41" i="67" s="1"/>
  <c r="O68" i="67"/>
  <c r="O69" i="67" s="1"/>
  <c r="D53" i="2"/>
  <c r="A24" i="31"/>
  <c r="AP5" i="31"/>
  <c r="N68" i="67"/>
  <c r="N69" i="67" s="1"/>
  <c r="L42" i="2"/>
  <c r="V48" i="68"/>
  <c r="G48" i="2" s="1"/>
  <c r="R51" i="68"/>
  <c r="V51" i="68" s="1"/>
  <c r="G51" i="2" s="1"/>
  <c r="AO5" i="35"/>
  <c r="A22" i="35"/>
  <c r="A22" i="31"/>
  <c r="AO5" i="31"/>
  <c r="V40" i="67"/>
  <c r="O37" i="2" s="1"/>
  <c r="O38" i="2" s="1"/>
  <c r="R41" i="67"/>
  <c r="V41" i="67" s="1"/>
  <c r="M46" i="2" l="1"/>
  <c r="V21" i="67"/>
  <c r="O77" i="68"/>
  <c r="R23" i="68"/>
  <c r="V23" i="68" s="1"/>
  <c r="G24" i="2" s="1"/>
  <c r="D58" i="2"/>
  <c r="E58" i="2"/>
  <c r="Q23" i="68"/>
  <c r="U23" i="68" s="1"/>
  <c r="F24" i="2" s="1"/>
  <c r="L44" i="2"/>
  <c r="D55" i="2"/>
  <c r="Q22" i="67"/>
  <c r="U22" i="67" s="1"/>
  <c r="N22" i="2" s="1"/>
  <c r="M44" i="2"/>
  <c r="E55" i="2"/>
  <c r="L46" i="2"/>
  <c r="V22" i="67"/>
  <c r="O22" i="2" s="1"/>
  <c r="R69" i="67"/>
  <c r="Q77" i="68" l="1"/>
  <c r="U77" i="68" s="1"/>
  <c r="F55" i="2" s="1"/>
  <c r="R77" i="68"/>
  <c r="V77" i="68" s="1"/>
  <c r="G55" i="2" s="1"/>
  <c r="Q69" i="67"/>
  <c r="U69" i="67" s="1"/>
  <c r="N44" i="2" s="1"/>
  <c r="V69" i="67"/>
  <c r="O44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2B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4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4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5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5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6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6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7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7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8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8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9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9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A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A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B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B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C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C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D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D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2C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E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F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F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40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40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G5" authorId="0" shapeId="0" xr:uid="{00000000-0006-0000-4000-000003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Per Rich Perlot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41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41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42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42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43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43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44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44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45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45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46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46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47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47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2D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48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48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2E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2F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0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0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1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1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2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Curtis, Kasey</author>
  </authors>
  <commentList>
    <comment ref="W3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 xr:uid="{00000000-0006-0000-3300-000002000000}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<sst xmlns="http://schemas.openxmlformats.org/spreadsheetml/2006/main" count="11328" uniqueCount="1094">
  <si>
    <t>Entered</t>
  </si>
  <si>
    <t>TARIFFID</t>
  </si>
  <si>
    <t>ORDERNAME</t>
  </si>
  <si>
    <t>ORDERNUM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</si>
  <si>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</si>
  <si>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</si>
  <si>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</si>
  <si>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</si>
  <si>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</si>
  <si>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</si>
  <si>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</si>
  <si>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</si>
  <si>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</si>
  <si>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</si>
  <si>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</si>
  <si>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</si>
  <si>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</si>
  <si>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</si>
  <si>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</si>
  <si>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E249A</t>
  </si>
  <si>
    <t>Targeted Demand Response {E}</t>
  </si>
  <si>
    <t>n/a G507</t>
  </si>
  <si>
    <t>E249C</t>
  </si>
  <si>
    <t>Commercial Pay for Performance Pilot {E}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</si>
  <si>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</si>
  <si>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</si>
  <si>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</si>
  <si>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</si>
  <si>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</si>
  <si>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</si>
  <si>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G249R</t>
  </si>
  <si>
    <t>Retail Choice {G}</t>
  </si>
  <si>
    <t>Single Family New Construction {E}</t>
  </si>
  <si>
    <t>E217</t>
  </si>
  <si>
    <t>Multi Family Retrofit {E}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</si>
  <si>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</si>
  <si>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</si>
  <si>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</si>
  <si>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</si>
  <si>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</si>
  <si>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</si>
  <si>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</si>
  <si>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</si>
  <si>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</si>
  <si>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</si>
  <si>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</si>
  <si>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</si>
  <si>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</si>
  <si>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</si>
  <si>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</si>
  <si>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</si>
  <si>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</si>
  <si>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</si>
  <si>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</si>
  <si>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</si>
  <si>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</si>
  <si>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</si>
  <si>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</si>
  <si>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</si>
  <si>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</si>
  <si>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</si>
  <si>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</si>
  <si>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</si>
  <si>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</si>
  <si>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</si>
  <si>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</si>
  <si>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</si>
  <si>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</si>
  <si>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</si>
  <si>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</si>
  <si>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</si>
  <si>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</si>
  <si>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</si>
  <si>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</si>
  <si>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</si>
  <si>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</si>
  <si>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</si>
  <si>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</si>
  <si>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</si>
  <si>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</si>
  <si>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</si>
  <si>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</si>
  <si>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</si>
  <si>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</si>
  <si>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</si>
  <si>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</si>
  <si>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</si>
  <si>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Industrial Energy Management {E}</t>
  </si>
  <si>
    <t>BTL</t>
  </si>
  <si>
    <t>LIW Macquarie {SH}</t>
  </si>
  <si>
    <t>G218</t>
  </si>
  <si>
    <t>Multi Family New Construction {G}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</si>
  <si>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</si>
  <si>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</si>
  <si>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</si>
  <si>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</si>
  <si>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</si>
  <si>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</si>
  <si>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</si>
  <si>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</si>
  <si>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</si>
  <si>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</si>
  <si>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</si>
  <si>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</si>
  <si>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</si>
  <si>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</si>
  <si>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</si>
  <si>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</si>
  <si>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</si>
  <si>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</si>
  <si>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</si>
  <si>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</si>
  <si>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</si>
  <si>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</si>
  <si>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</si>
  <si>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</si>
  <si>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</si>
  <si>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</si>
  <si>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</si>
  <si>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</si>
  <si>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</si>
  <si>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</si>
  <si>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</si>
  <si>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</si>
  <si>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</si>
  <si>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</si>
  <si>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</si>
  <si>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</si>
  <si>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</si>
  <si>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</si>
  <si>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</si>
  <si>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</si>
  <si>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</si>
  <si>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</si>
  <si>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</si>
  <si>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</si>
  <si>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</si>
  <si>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</si>
  <si>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</si>
  <si>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</si>
  <si>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</si>
  <si>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</si>
  <si>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</si>
  <si>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Retail Choice {E}</t>
  </si>
  <si>
    <t>Resource Accounting Software {E}</t>
  </si>
  <si>
    <t>Resource Accounting Software {G}</t>
  </si>
  <si>
    <t>SMB Virtual Commissioning {E}</t>
  </si>
  <si>
    <t>Small Business Direct Install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</si>
  <si>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</si>
  <si>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</si>
  <si>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</si>
  <si>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</si>
  <si>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</si>
  <si>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</si>
  <si>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</si>
  <si>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</si>
  <si>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</si>
  <si>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</si>
  <si>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</si>
  <si>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</si>
  <si>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</si>
  <si>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</si>
  <si>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</si>
  <si>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</si>
  <si>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</si>
  <si>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</si>
  <si>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</si>
  <si>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</si>
  <si>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</si>
  <si>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</si>
  <si>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</si>
  <si>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</si>
  <si>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</si>
  <si>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</si>
  <si>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</si>
  <si>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</si>
  <si>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</si>
  <si>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</si>
  <si>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</si>
  <si>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</si>
  <si>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</si>
  <si>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</si>
  <si>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</si>
  <si>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</si>
  <si>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</si>
  <si>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</si>
  <si>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</si>
  <si>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</si>
  <si>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</si>
  <si>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</si>
  <si>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</si>
  <si>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</si>
  <si>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</si>
  <si>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</si>
  <si>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</si>
  <si>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</si>
  <si>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</si>
  <si>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</si>
  <si>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</si>
  <si>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</si>
  <si>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</si>
  <si>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</si>
  <si>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</si>
  <si>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</si>
  <si>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</si>
  <si>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</si>
  <si>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</si>
  <si>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</si>
  <si>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</si>
  <si>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</si>
  <si>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</si>
  <si>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</si>
  <si>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</si>
  <si>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</si>
  <si>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</si>
  <si>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</si>
  <si>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</si>
  <si>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</si>
  <si>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</si>
  <si>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</si>
  <si>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</si>
  <si>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</si>
  <si>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</si>
  <si>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</si>
  <si>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</si>
  <si>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</si>
  <si>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</si>
  <si>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</si>
  <si>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</si>
  <si>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</si>
  <si>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</si>
  <si>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</si>
  <si>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</si>
  <si>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E216</t>
  </si>
  <si>
    <t>Total Savings (kWh):</t>
  </si>
  <si>
    <t>Total Incentives:</t>
  </si>
  <si>
    <t>E220</t>
  </si>
  <si>
    <t>E221</t>
  </si>
  <si>
    <t>Total Customer Costs:</t>
  </si>
  <si>
    <t>E222</t>
  </si>
  <si>
    <t>E223</t>
  </si>
  <si>
    <t>Weighted Avg Life</t>
  </si>
  <si>
    <t>E224</t>
  </si>
  <si>
    <t>E225</t>
  </si>
  <si>
    <t>Total Utility Cost</t>
  </si>
  <si>
    <t>E226</t>
  </si>
  <si>
    <t>E227</t>
  </si>
  <si>
    <t>E228</t>
  </si>
  <si>
    <t>E229</t>
  </si>
  <si>
    <t>E230</t>
  </si>
  <si>
    <t>E231</t>
  </si>
  <si>
    <t>E232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</si>
  <si>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</si>
  <si>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</si>
  <si>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</si>
  <si>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</si>
  <si>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</si>
  <si>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</si>
  <si>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</si>
  <si>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</si>
  <si>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</si>
  <si>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</si>
  <si>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</si>
  <si>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</si>
  <si>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</si>
  <si>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</si>
  <si>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</si>
  <si>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</si>
  <si>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</si>
  <si>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</si>
  <si>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</si>
  <si>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</si>
  <si>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</si>
  <si>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</si>
  <si>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</si>
  <si>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</si>
  <si>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</si>
  <si>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</si>
  <si>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</si>
  <si>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</si>
  <si>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</si>
  <si>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</si>
  <si>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</si>
  <si>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</si>
  <si>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</si>
  <si>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</si>
  <si>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</si>
  <si>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</si>
  <si>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</si>
  <si>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</si>
  <si>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</si>
  <si>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</si>
  <si>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</si>
  <si>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</si>
  <si>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</si>
  <si>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</si>
  <si>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</si>
  <si>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</si>
  <si>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</si>
  <si>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</si>
  <si>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</si>
  <si>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</si>
  <si>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</si>
  <si>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</si>
  <si>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</si>
  <si>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</si>
  <si>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</si>
  <si>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</si>
  <si>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</si>
  <si>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</si>
  <si>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</si>
  <si>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</si>
  <si>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</si>
  <si>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</si>
  <si>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</si>
  <si>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</si>
  <si>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</si>
  <si>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 xml:space="preserve"> - 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</si>
  <si>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</si>
  <si>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</si>
  <si>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</si>
  <si>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</si>
  <si>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</si>
  <si>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</si>
  <si>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</si>
  <si>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</si>
  <si>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</si>
  <si>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</si>
  <si>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</si>
  <si>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</si>
  <si>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</si>
  <si>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</si>
  <si>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</si>
  <si>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</si>
  <si>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</si>
  <si>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</si>
  <si>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</si>
  <si>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</si>
  <si>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</si>
  <si>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</si>
  <si>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</si>
  <si>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</si>
  <si>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</si>
  <si>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</si>
  <si>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</si>
  <si>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</si>
  <si>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</si>
  <si>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</si>
  <si>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</si>
  <si>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</si>
  <si>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</si>
  <si>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</si>
  <si>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</si>
  <si>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</si>
  <si>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</si>
  <si>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</si>
  <si>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</si>
  <si>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</si>
  <si>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</si>
  <si>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</si>
  <si>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</si>
  <si>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</si>
  <si>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</si>
  <si>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</si>
  <si>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</si>
  <si>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</si>
  <si>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</si>
  <si>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</si>
  <si>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</si>
  <si>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</si>
  <si>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</si>
  <si>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</si>
  <si>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</si>
  <si>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</si>
  <si>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</si>
  <si>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</si>
  <si>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</si>
  <si>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</si>
  <si>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</si>
  <si>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</si>
  <si>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</si>
  <si>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</si>
  <si>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</si>
  <si>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</si>
  <si>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</si>
  <si>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</si>
  <si>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</si>
  <si>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</si>
  <si>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</si>
  <si>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</si>
  <si>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</si>
  <si>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</si>
  <si>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</si>
  <si>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</si>
  <si>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</si>
  <si>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</si>
  <si>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</si>
  <si>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</si>
  <si>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</si>
  <si>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</si>
  <si>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</si>
  <si>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</si>
  <si>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</si>
  <si>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</si>
  <si>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</si>
  <si>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</si>
  <si>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</si>
  <si>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</si>
  <si>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</si>
  <si>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</si>
  <si>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</si>
  <si>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</si>
  <si>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</si>
  <si>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</si>
  <si>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</si>
  <si>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</si>
  <si>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</si>
  <si>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</si>
  <si>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</si>
  <si>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</si>
  <si>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</si>
  <si>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</si>
  <si>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</si>
  <si>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</si>
  <si>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</si>
  <si>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</si>
  <si>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</si>
  <si>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</si>
  <si>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</si>
  <si>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</si>
  <si>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</si>
  <si>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</si>
  <si>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</si>
  <si>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</si>
  <si>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</si>
  <si>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</si>
  <si>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</si>
  <si>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</si>
  <si>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</si>
  <si>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</si>
  <si>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</si>
  <si>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</si>
  <si>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</si>
  <si>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</si>
  <si>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</si>
  <si>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</si>
  <si>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</si>
  <si>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</si>
  <si>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</si>
  <si>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</si>
  <si>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</si>
  <si>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</si>
  <si>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</si>
  <si>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</si>
  <si>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</si>
  <si>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</si>
  <si>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</si>
  <si>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</si>
  <si>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</si>
  <si>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</si>
  <si>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</si>
  <si>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</si>
  <si>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</si>
  <si>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</si>
  <si>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</si>
  <si>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</si>
  <si>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</si>
  <si>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</si>
  <si>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</si>
  <si>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</si>
  <si>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</si>
  <si>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</si>
  <si>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</si>
  <si>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</si>
  <si>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</si>
  <si>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</si>
  <si>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</si>
  <si>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</si>
  <si>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</si>
  <si>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</si>
  <si>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</si>
  <si>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</si>
  <si>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</si>
  <si>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</si>
  <si>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</si>
  <si>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</si>
  <si>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</si>
  <si>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</si>
  <si>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</si>
  <si>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</si>
  <si>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</si>
  <si>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</si>
  <si>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</si>
  <si>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</si>
  <si>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</si>
  <si>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</si>
  <si>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</si>
  <si>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</si>
  <si>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</si>
  <si>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</si>
  <si>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</si>
  <si>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</si>
  <si>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</si>
  <si>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</si>
  <si>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</si>
  <si>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</si>
  <si>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</si>
  <si>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</si>
  <si>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</si>
  <si>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</si>
  <si>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</si>
  <si>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</si>
  <si>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</si>
  <si>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</si>
  <si>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</si>
  <si>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</si>
  <si>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Order #</t>
  </si>
  <si>
    <t>A20</t>
  </si>
  <si>
    <t>A18</t>
  </si>
  <si>
    <t>Business Lighting Grants</t>
  </si>
  <si>
    <t>Industrial Energy Management</t>
  </si>
  <si>
    <t>Commercial/Industrial Retrofit Total</t>
  </si>
  <si>
    <t>4440 -  BEM AMI SMB Pilot - Electric</t>
  </si>
  <si>
    <t>Single Fam AMI Pilot Prgrm - Elec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</si>
  <si>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</si>
  <si>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</si>
  <si>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</si>
  <si>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</si>
  <si>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</si>
  <si>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</si>
  <si>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</si>
  <si>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</si>
  <si>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</si>
  <si>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</si>
  <si>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E271</t>
  </si>
  <si>
    <t>Telecommunications Efficiency {E}</t>
  </si>
  <si>
    <t>Commercial Foodservice {E}</t>
  </si>
  <si>
    <t>SMB Virtual Commissioning Pilot {E}</t>
  </si>
  <si>
    <t>Hybrid Heating Pilot {E}</t>
  </si>
  <si>
    <t>Home Energy Display Pilot {E}</t>
  </si>
  <si>
    <t>Residential Midstream HVAC and Water Heat {E}</t>
  </si>
  <si>
    <t>Lodging Direct Install {G}</t>
  </si>
  <si>
    <t>Commercial Foodservice {G}</t>
  </si>
  <si>
    <t>SMB Virtual Commissioning Pilot {G}</t>
  </si>
  <si>
    <t>Hybrid Heating Pilot {G}</t>
  </si>
  <si>
    <t>Residential Midstream HVAC and Water Heat {G}</t>
  </si>
  <si>
    <t>LIW Microsoft Settlement {SH}</t>
  </si>
  <si>
    <t>Residential Midstream HVAC and Water Heat</t>
  </si>
  <si>
    <t>SMB Virtual Commissioning</t>
  </si>
  <si>
    <t>Commercial Foodservice</t>
  </si>
  <si>
    <t>Industrial Optimization</t>
  </si>
  <si>
    <t>Telecommunications Efficiency</t>
  </si>
  <si>
    <t>Demand Response Admin</t>
  </si>
  <si>
    <r>
      <t xml:space="preserve">Commercial/Industrial Retrofit </t>
    </r>
    <r>
      <rPr>
        <i/>
        <sz val="11"/>
        <color theme="1"/>
        <rFont val="Calibri"/>
        <family val="2"/>
        <scheme val="minor"/>
      </rPr>
      <t>(all subprograms)</t>
    </r>
  </si>
  <si>
    <t>Electric Vehicle Chargers</t>
  </si>
  <si>
    <t>Equity Support</t>
  </si>
  <si>
    <t>Biennial Conservation Acquisition Review {G}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</si>
  <si>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2024-2025</t>
    </r>
  </si>
  <si>
    <t xml:space="preserve">Includes Energy, Capacity, Social Cost of Carbon, Renewable Premium and Equity Premium and does NOT apply the conservation Credit to energy or capacity </t>
  </si>
  <si>
    <r>
      <t xml:space="preserve">Gas Conservation Cost Effectiveness Standard, </t>
    </r>
    <r>
      <rPr>
        <b/>
        <sz val="12"/>
        <color rgb="FFFF0000"/>
        <rFont val="Verdana"/>
        <family val="2"/>
      </rPr>
      <t>2024-2025</t>
    </r>
  </si>
  <si>
    <t>Includes Both Capacity, Energy, Social Cost of Carbon and CCA price, but does not include 10% conservation credit</t>
  </si>
  <si>
    <t>EV Chargers</t>
  </si>
  <si>
    <t>EV Chargers {E}</t>
  </si>
  <si>
    <t>Residential Midstream HVAC &amp; Water Heat</t>
  </si>
  <si>
    <t>Residential Midstream HVAC &amp; Water Heat {G}</t>
  </si>
  <si>
    <t xml:space="preserve">x - </t>
  </si>
  <si>
    <t>Technlogy Evaluation</t>
  </si>
  <si>
    <t>Energy Efficiency Technology Evaluation {E}</t>
  </si>
  <si>
    <t>Energy Efficiency Technology Evaluation {G}</t>
  </si>
  <si>
    <t>Biennial Conservation Acquisition Review</t>
  </si>
  <si>
    <t>Demand Response Pilot {G}</t>
  </si>
  <si>
    <t>Demand Response Pilot {E}</t>
  </si>
  <si>
    <t>x</t>
  </si>
  <si>
    <t>Customer Online Experience {E}</t>
  </si>
  <si>
    <t>Customer Online Experience {G}</t>
  </si>
  <si>
    <t>EnergyCAP {G}</t>
  </si>
  <si>
    <t>EnergyCAP {E}</t>
  </si>
  <si>
    <t>Public Participation - Equity {E}</t>
  </si>
  <si>
    <t>Public Participation - Equity {G}</t>
  </si>
  <si>
    <t>EnergyCAP</t>
  </si>
  <si>
    <t>Planning Measure- Custom Incentives</t>
  </si>
  <si>
    <t>CBA 2025 Planning Measure</t>
  </si>
  <si>
    <t>2025 CBA Planning Measure</t>
  </si>
  <si>
    <t>2025 - Midstream Program Planning Line - Incentives</t>
  </si>
  <si>
    <t>2025 - Midstream Program Planning Line - SPIFFS ONLY</t>
  </si>
  <si>
    <t>2025 - Downstream Program Planning Line</t>
  </si>
  <si>
    <t>Supply Fan VFD and Controller - RTU - 10 to 20 Tons - Gas Pack - Comm</t>
  </si>
  <si>
    <t>Supply Fan VFD and Controller - RTU - 10 to 20 Tons - Heat Pump - Comm</t>
  </si>
  <si>
    <t>Supply Fan VFD and Controller - RTU - 5 to under 10 Tons - Gas Pack - Comm</t>
  </si>
  <si>
    <t>Supply Fan VFD and Controller - RTU - 5 to under 10 Tons - Heat Pump - Comm</t>
  </si>
  <si>
    <t>Supply Fan VFD and Controller - RTU - Less than 5 Tons - Gas Pack - Comm</t>
  </si>
  <si>
    <t>Supply Fan VFD and Controller - RTU - Less than 5 Tons - Heat Pump - Comm</t>
  </si>
  <si>
    <t>Supply Fan VFD and Controller - RTU - More than 20 Tons - Gas Pack - Comm</t>
  </si>
  <si>
    <t>Supply Fan VFD and Controller - RTU - More than 20 Tons - Heat Pump - Comm</t>
  </si>
  <si>
    <t>Supply Fan VFD and Controller - with DCV - RTU - 10 to 20 Tons - Gas Pack - Comm - C</t>
  </si>
  <si>
    <t>Supply Fan VFD and Controller - with DCV - RTU - 10 to 20 Tons - Heat Pump - Comm - EO</t>
  </si>
  <si>
    <t>Supply Fan VFD and Controller - with DCV - RTU - 5 to under 10 Tons - Gas Pack - Comm - C</t>
  </si>
  <si>
    <t>Supply Fan VFD and Controller - with DCV - RTU - 5 to under 10 Tons - Heat Pump - Comm - EO</t>
  </si>
  <si>
    <t>Supply Fan VFD and Controller - with DCV - RTU - More than 20 Tons - Gas Pack - Comm - C</t>
  </si>
  <si>
    <t>Supply Fan VFD and Controller - with DCV - RTU - More than 20 Tons - Heat Pump - Comm - EO</t>
  </si>
  <si>
    <t>Heat Pump - Ductless - from Zonal - Comm</t>
  </si>
  <si>
    <t>Thermostat - Web Enabled - ER Heating - Comm - Grocery</t>
  </si>
  <si>
    <t>Thermostat - Web Enabled - HP Heating - Comm - Grocery</t>
  </si>
  <si>
    <t>Thermostat - Web Enabled - GP Heating - Comm - Grocery</t>
  </si>
  <si>
    <t>Thermostat - Web Enabled - ER Heating - wo AC - Comm - Grocery</t>
  </si>
  <si>
    <t>Thermostat - Web Enabled - HP Heating - wo AC - Comm - Grocery</t>
  </si>
  <si>
    <t>Thermostat - Web Enabled - GP Heating - wo AC - Comm - Grocery</t>
  </si>
  <si>
    <t>Thermostat - Web Enabled - ER Heating - Comm</t>
  </si>
  <si>
    <t>Thermostat - Web Enabled - HP Heating - Comm</t>
  </si>
  <si>
    <t>Thermostat - Web Enabled - GP Heating - Comm</t>
  </si>
  <si>
    <t>Thermostat - Web Enabled - ER Heating - wo AC - Comm</t>
  </si>
  <si>
    <t>Thermostat - Web Enabled - HP Heating - wo AC - Comm</t>
  </si>
  <si>
    <t>Thermostat - Web Enabled - GP Heating - wo AC - Comm</t>
  </si>
  <si>
    <t>Insulation - Attic - R26 - EH - Comm</t>
  </si>
  <si>
    <t>Insulation - Attic - R26 - GH - Comm</t>
  </si>
  <si>
    <t>Insulation - Attic - R48 or higher - EH - Comm</t>
  </si>
  <si>
    <t>Insulation - Attic - R48 or higher - GH - Comm</t>
  </si>
  <si>
    <t>Insulation - Wall - R14 - EH - Comm</t>
  </si>
  <si>
    <t>Insulation - Wall - R18 - EH - Comm</t>
  </si>
  <si>
    <t>Insulation - Wall - R14 - GH - Comm</t>
  </si>
  <si>
    <t>Insulation - Wall - R18 - GH - Comm</t>
  </si>
  <si>
    <t>Windows - Any Pane - U26 - from SP U116 - EH -Comm</t>
  </si>
  <si>
    <t>Windows - Any Pane - U26 - from SP U116 - GH - Comm</t>
  </si>
  <si>
    <t>Windows - Any pane - U26 - from DP U63 - EH - Comm</t>
  </si>
  <si>
    <t>Windows - Any pane - U26 - from DP U63 -GH - Comm</t>
  </si>
  <si>
    <t>Water Heater - Heat Pump - Exhaust Ducted - Tier 3 - Comm - ALL TYPES</t>
  </si>
  <si>
    <t>Water Heater - Heat Pump - Exhaust Ducted - Tier 4 - Comm - ALL TYPES</t>
  </si>
  <si>
    <t>Water Heater - Heat Pump - Tier 3 - Comm - ALL TYPES</t>
  </si>
  <si>
    <t>Water Heater - Heat Pump - Tier 4 - Comm - ALL TYPES</t>
  </si>
  <si>
    <t>Insulation - Attic - R26 - GH ONLY - Comm</t>
  </si>
  <si>
    <t>Insulation - Attic - R48 or higher - GH ONLY - Comm</t>
  </si>
  <si>
    <t>Insulation - Wall - R14 - GH ONLY - Comm</t>
  </si>
  <si>
    <t>Insulation - Wall - R18 - GH ONLY - Comm</t>
  </si>
  <si>
    <t>Windows - Any Pane - U26 - from SP U116 - GH ONLY - Comm</t>
  </si>
  <si>
    <t>Windows - Any pane - U26 - from DP U63 -GH ONLY - Comm</t>
  </si>
  <si>
    <t>CNC 2025 Planning Measures</t>
  </si>
  <si>
    <t>2025 Planning Measure</t>
  </si>
  <si>
    <t>0 - 1</t>
  </si>
  <si>
    <t>2025 Planning Measure - CSEM Savings</t>
  </si>
  <si>
    <t>2025 Planning Measure - HSEM Savings</t>
  </si>
  <si>
    <t>CVR/VVO Projects</t>
  </si>
  <si>
    <t>12993 - 3</t>
  </si>
  <si>
    <t xml:space="preserve">Clothes Washer - Front Load - Energy Star - Any WH - Any Dryer - Res - C </t>
  </si>
  <si>
    <t xml:space="preserve">Clothes Washer - Front Load - Energy Star - Any WH - Any Dryer - Res - EO </t>
  </si>
  <si>
    <t>Clothes Dryer - Vented - Energy Star - EH - Res</t>
  </si>
  <si>
    <t>Clothes Dryer - Ventless - Energy Star - EH - Res</t>
  </si>
  <si>
    <t>13213 - 2</t>
  </si>
  <si>
    <t>Clothes Washer - Front Load - Energy Star - Any WH - Any Dryer - Res - MI - C</t>
  </si>
  <si>
    <t>Clothes Washer - Front Load - Energy Star - Any WH - Any Dryer - Res - MI - EO</t>
  </si>
  <si>
    <t>Clothes Dryer - Vented - Energy Star - EH - Res -MI</t>
  </si>
  <si>
    <t>Clothes Dryer - Ventless - Energy Star - EH - Res - MI</t>
  </si>
  <si>
    <t>Clothes Dryer - HP - Vented - EH - Res</t>
  </si>
  <si>
    <t>Clothes Dryer - HP - Ventless - EH - Res</t>
  </si>
  <si>
    <t>Clothes Dryer - HP - Vented - EH - Res -MI</t>
  </si>
  <si>
    <t>Clothes Dryer - HP - Ventless - EH - Res -MI</t>
  </si>
  <si>
    <t>Clothes Dryer - HP - Vented - EH - Res LTO</t>
  </si>
  <si>
    <t>Clothes Dryer - HP - Ventless - EH - Res LTO</t>
  </si>
  <si>
    <t>Clothes Washer - Front Load - Energy Star - Any WH - Any Dryer - Res - C LTO</t>
  </si>
  <si>
    <t>Clothes Washer - Front Load - Energy Star - Any WH - Any Dryer - Res - EO LTO</t>
  </si>
  <si>
    <t>Clothes Dryer - Vented - Energy Star - EH - Res LTO</t>
  </si>
  <si>
    <t>Clothes Dryer - Ventless - Energy Star - EH - Res LTO</t>
  </si>
  <si>
    <t>Energy Reports - E - Res</t>
  </si>
  <si>
    <t>13353 - 4</t>
  </si>
  <si>
    <t>Energy Reports - G - Res</t>
  </si>
  <si>
    <t>13354 - 4</t>
  </si>
  <si>
    <t>2025 Planning Measure - ISEM</t>
  </si>
  <si>
    <t>2025 Planning Measure - ISOP</t>
  </si>
  <si>
    <t>2025 Planning Measure - CAP</t>
  </si>
  <si>
    <t>2025 Planning Measure - CSI</t>
  </si>
  <si>
    <t>N/A - 1</t>
  </si>
  <si>
    <t>L2G Planning Measures 2025</t>
  </si>
  <si>
    <t>Thermostat Control - Occupancy Based - Setback - 5 Degrees - Lodging</t>
  </si>
  <si>
    <t>Heat Pump - Packaged Terminal - Lodging</t>
  </si>
  <si>
    <t>13022 - 4</t>
  </si>
  <si>
    <t>13064 - 5</t>
  </si>
  <si>
    <t>Repairs - Year 2</t>
  </si>
  <si>
    <t>Sealing - Air - Prescriptive - EH - MH - LI</t>
  </si>
  <si>
    <t>Sealing - Air - Prescriptive - EH - SF - LI</t>
  </si>
  <si>
    <t>Sealing - Duct - EH - MH - LI</t>
  </si>
  <si>
    <t>Sealing - Duct - EH - SF - LI</t>
  </si>
  <si>
    <t>Sealing - Shell - EH - MH - LI</t>
  </si>
  <si>
    <t>Sealing - Shell - EH - SF - LI</t>
  </si>
  <si>
    <t>Sealing - Air - Package - EH - MF - LI</t>
  </si>
  <si>
    <t>Insulation - SIR - Res - LI</t>
  </si>
  <si>
    <t>Insulation - Slab On - SIR - EH - Res - LI</t>
  </si>
  <si>
    <t>Insulation - Wall - Rigid - SIR - EH - Res - LI</t>
  </si>
  <si>
    <t>Insulation - Attic - R0 to R22 - EH - MH - LI</t>
  </si>
  <si>
    <t>Insulation - Attic - R0 to R30 - EH - MH - LI</t>
  </si>
  <si>
    <t>Insulation - Attic - R0 to R38 - EH - SF - LI</t>
  </si>
  <si>
    <t>Insulation - Attic - R0 to R49 - EH - SF - LI</t>
  </si>
  <si>
    <t>Insulation - Attic - R11 to R38 - EH - SF - LI</t>
  </si>
  <si>
    <t>Insulation - Attic - R11 to R49 - EH - SF - LI</t>
  </si>
  <si>
    <t>Insulation - Attic - R19 to R38 - EH - SF - LI</t>
  </si>
  <si>
    <t>Insulation - Floor - R0 to R19 - EH - SF - LI</t>
  </si>
  <si>
    <t>Insulation - Floor - R0 to R22 - EH - MH - LI</t>
  </si>
  <si>
    <t>Insulation - Floor - R0 to R30 - EH - MH - LI</t>
  </si>
  <si>
    <t>Insulation - Floor - R0 to R30 - EH - SF - LI</t>
  </si>
  <si>
    <t>Insulation - Floor - R11 to R22 - EH - MH - LI</t>
  </si>
  <si>
    <t>Insulation - Duct - R0 to R11 - EH - SF - LI</t>
  </si>
  <si>
    <t>Insulation - Pipe - Water Heater - EH - MH - LI</t>
  </si>
  <si>
    <t>Insulation - Pipe - Water Heater - EH - SF - LI</t>
  </si>
  <si>
    <t>Insulation - Wall - R0 to R11 - EH - MH - LI</t>
  </si>
  <si>
    <t>Insulation - Wall - R0 to R11 - EH - SF - LI</t>
  </si>
  <si>
    <t>Insulation - Attic - R0 to R38 - EH - MF - LI</t>
  </si>
  <si>
    <t>Insulation - Attic - R0 to R49 - EH - MF - LI</t>
  </si>
  <si>
    <t>Insulation - Attic - R11 to R38 - EH - MF - LI</t>
  </si>
  <si>
    <t>Insulation - Attic - R19 to R38 - EH - MF - LI</t>
  </si>
  <si>
    <t>Insulation - Attic - R19 to R49 - EH - MF - LI</t>
  </si>
  <si>
    <t>Insulation - Duct - R0 to R11 - EH - MF - LI</t>
  </si>
  <si>
    <t>Insulation - Floor - R0 to R19 - EH - MF - LI</t>
  </si>
  <si>
    <t>Insulation - Floor - R0 to R30 - EH - MF - LI</t>
  </si>
  <si>
    <t>Insulation - Floor - R11 to R30 - EH - MF - LI</t>
  </si>
  <si>
    <t>Insulation - Pipe - Water Heater - EH - MF - LI</t>
  </si>
  <si>
    <t>Insulation - Wall - R0 to R11 - EH - MF - LI</t>
  </si>
  <si>
    <t>Heat Pump - Ductless - SIR - EH - Res - LI</t>
  </si>
  <si>
    <t>Heat Pump - SIR - EH - Res - LI</t>
  </si>
  <si>
    <t>Heat Pump - Ductless - EH - MH - LI</t>
  </si>
  <si>
    <t>Heat Pump - Ductless - EH - SF - LI</t>
  </si>
  <si>
    <t>Heat Pump - from E FAF - MH - LI</t>
  </si>
  <si>
    <t>Heat Pump - from E FAF - SF - LI</t>
  </si>
  <si>
    <t>Thermostat - SIR - EH - Res - LI</t>
  </si>
  <si>
    <t>Thermostat - ELV - EH - MF - LI</t>
  </si>
  <si>
    <t>Thermostat - ELV - EH - SF - LI</t>
  </si>
  <si>
    <t>Thermostat - Smart - EH - MF - LI</t>
  </si>
  <si>
    <t>Thermostat - Smart - EH - SF - LI</t>
  </si>
  <si>
    <t>Thermostat - Smart - EH - MH - LI</t>
  </si>
  <si>
    <t>Windows - Double Pane - from DP - EH - MH - LI</t>
  </si>
  <si>
    <t>Windows - Double Pane - from DP - EH - SF - LI</t>
  </si>
  <si>
    <t>Windows - Double Pane - from SP - EH - MH - LI</t>
  </si>
  <si>
    <t>Windows - Double Pane - from SP - EH - SF - LI</t>
  </si>
  <si>
    <t>Windows - Double Pane - from DP - EH - MF - LI</t>
  </si>
  <si>
    <t>Windows - Double Pane - from SP - EH - MF - LI</t>
  </si>
  <si>
    <t>Ventilation - Whole House - MF - LI</t>
  </si>
  <si>
    <t>Ventilation - Whole House - MH - LI</t>
  </si>
  <si>
    <t>Ventilation - Whole House - SF - LI</t>
  </si>
  <si>
    <t>Heat Pump - Ductless - EH - MF - LI</t>
  </si>
  <si>
    <t>Sealing - Air - Prescriptive - GH - MH - LI</t>
  </si>
  <si>
    <t>Sealing - Air - Prescriptive - GH - SF - LI</t>
  </si>
  <si>
    <t>Sealing - Duct - GH - MH - LI</t>
  </si>
  <si>
    <t>Sealing - Duct - GH - SF - LI</t>
  </si>
  <si>
    <t>Sealing - Shell - GH - MH - LI</t>
  </si>
  <si>
    <t>Sealing - Shell - GH - SF - LI</t>
  </si>
  <si>
    <t>Insulation - Attic - R0 to R30 - GH - MH - LI</t>
  </si>
  <si>
    <t>Insulation - Attic - R0 to R38 - GH - SF - LI</t>
  </si>
  <si>
    <t>Insulation - Attic - R0 to R49 - GH - SF - LI</t>
  </si>
  <si>
    <t>Insulation - Attic - R11 to R38 - GH - SF - LI</t>
  </si>
  <si>
    <t>Insulation - Attic - R11 to R49 - GH - SF - LI</t>
  </si>
  <si>
    <t>Insulation - Floor - R0 to R22 - GH - MH - LI</t>
  </si>
  <si>
    <t>Insulation - Floor - R0 to R30 - GH - MH - LI</t>
  </si>
  <si>
    <t>Insulation - Floor - R0 to R30 - GH - SF - LI</t>
  </si>
  <si>
    <t>Insulation - Pipe - Water Heater - GH - SF - LI</t>
  </si>
  <si>
    <t>Insulation - Wall - R0 to R11 - GH - MH - LI</t>
  </si>
  <si>
    <t>Insulation - Wall - R0 to R11 - GH - SF - LI</t>
  </si>
  <si>
    <t>Insulation - Attic - R0 to R38 - GH - MF - LI</t>
  </si>
  <si>
    <t>Insulation - Attic - R0 to R49 - GH - MF - LI</t>
  </si>
  <si>
    <t>Insulation - Duct - R0 to R11 - GH - MF - LI</t>
  </si>
  <si>
    <t>Insulation - Floor - R0 to R30 - GH - MF - LI</t>
  </si>
  <si>
    <t>Insulation - Pipe - Water Heater - GH - MF - LI</t>
  </si>
  <si>
    <t>Insulation - Wall - R0 to R11 - GH - MF - LI</t>
  </si>
  <si>
    <t>Insulation - Attic - R0 to R22 - GH - MH - LI</t>
  </si>
  <si>
    <t>Thermostat - Smart - GH - MF - LI</t>
  </si>
  <si>
    <t>Thermostat - Smart - GH - SF - LI</t>
  </si>
  <si>
    <t>Thermostat - Smart - GH - MH - LI</t>
  </si>
  <si>
    <t>Windows - Double Pane - from SP - GH - SF - LI</t>
  </si>
  <si>
    <t>Boiler - SIR - GH - Res - LI</t>
  </si>
  <si>
    <t>Insulation - Duct - R0 to R11 - GH - SF - LI</t>
  </si>
  <si>
    <t>13324 - 2</t>
  </si>
  <si>
    <t>NEEM 1.1 - Energy Star Rated - EH</t>
  </si>
  <si>
    <t>13326 - 2</t>
  </si>
  <si>
    <t>NEEM 2.0 - Energy Star with NEEM Plus Rated - EH</t>
  </si>
  <si>
    <t>12891 - 3</t>
  </si>
  <si>
    <t xml:space="preserve">Incentive - Sales - NEEM 1.1 </t>
  </si>
  <si>
    <t>12892 - 4</t>
  </si>
  <si>
    <t>Incentive - Sales - NEEM 2.0</t>
  </si>
  <si>
    <t>13325 - 2</t>
  </si>
  <si>
    <t>NEEM 1.1 - Energy Star Rated - GH</t>
  </si>
  <si>
    <t>13327 - 2</t>
  </si>
  <si>
    <t>NEEM 2.0 - Energy Star with NEEM Plus Rated - GH</t>
  </si>
  <si>
    <t>MFRFT: Insulation - Attic - R0 to R38 - E</t>
  </si>
  <si>
    <t>MFRFT: Insulation - Attic - R11 to R38 - E</t>
  </si>
  <si>
    <t>MFRFT: Insulation - Floor - R0 to R30 - E</t>
  </si>
  <si>
    <t>Insulation - Attic - R0 to R49 - EH - MF</t>
  </si>
  <si>
    <t>New - 1</t>
  </si>
  <si>
    <t>Insulation - Attic - R19 to R49 - EH - MF</t>
  </si>
  <si>
    <t>Windows - Double Pane - from U60 to U30 - EH - MF</t>
  </si>
  <si>
    <t>Windows - Double Pane - U30 - from SP U120 - EH - MF</t>
  </si>
  <si>
    <t>Windows - Triple Pane - U22 - from DP U60 - EH - MF</t>
  </si>
  <si>
    <t>Windows - Triple Pane - U22 - from SP U120 - EH - MF</t>
  </si>
  <si>
    <t>Windows - Triple Pane - U22 - from DP U30 - EH - MF</t>
  </si>
  <si>
    <t>Windows - Double Pane - from U60 to U30 - EH - MF - MI</t>
  </si>
  <si>
    <t>Windows - Double Pane - U30 - from SP U120 - EH - MF - MI</t>
  </si>
  <si>
    <t>Windows - Triple Pane - U22 - from DP U60 - EH - MF - MI</t>
  </si>
  <si>
    <t>Windows - Triple Pane - U22 - from SP U120 - EH - MF - MI</t>
  </si>
  <si>
    <t>Windows - Triple Pane - U22 - from DP U30 - EH - MF - MI</t>
  </si>
  <si>
    <t>MFRFT: Lighting - Common Area</t>
  </si>
  <si>
    <t>MFRFT: Lighting - Common Area - MI</t>
  </si>
  <si>
    <t>Fixture - LED - 30w or less - from T8 59w - MFIU</t>
  </si>
  <si>
    <t>Fixture - LED - 30w or less - from T12 75w - MFIU</t>
  </si>
  <si>
    <t>Lamp - TLED - 4 ft - 1x - w Ext Driver - from 4 ft T12 37w 1x - MFIU</t>
  </si>
  <si>
    <t>Lamp - TLED - 4 ft - 1x - w Ext Driver - from 4 ft T8 31w 1x - MFIU</t>
  </si>
  <si>
    <t>Lamp - TLED - 4 ft - 2x - w Ext Driver - from 4 ft T12 75w 2x - MFIU</t>
  </si>
  <si>
    <t>Lamp - TLED - 4 ft - 2x - w Ext Driver - from 4 ft T8 59w 2x - MFIU</t>
  </si>
  <si>
    <t>Lamp - TLED - 4 ft - 3x - w Ext Driver - from 4 ft T12 112w 3x - MFIU</t>
  </si>
  <si>
    <t>Lamp - TLED - 4 ft - 3x - w Ext Driver - from 4 ft T8 90w 3x - MFIU</t>
  </si>
  <si>
    <t>Lamp - TLED - 4 ft - 4x - w Ext Driver - from 4 ft T12 150w 4x - MFIU</t>
  </si>
  <si>
    <t>Lamp - TLED - 4 ft - 4x - w Ext Driver - from 4 ft T8 114w 4x - MFIU</t>
  </si>
  <si>
    <t>Lamp - TLED - 4 ft - 2x - from 4 ft T12 2x - DI - MF</t>
  </si>
  <si>
    <t>Lamp - TLED - 4 ft - 2x - from 4 ft T8 32w 2x - DI - MF</t>
  </si>
  <si>
    <t>MFRFT: Thermostat - Electronic Line Voltage - kWh</t>
  </si>
  <si>
    <t>Thermostat - ELV - Smart - Zonal - MF</t>
  </si>
  <si>
    <t>Thermostat - ELV - Smart - Zonal and DHP - MF</t>
  </si>
  <si>
    <t>Thermostat - Smart - EH - Res</t>
  </si>
  <si>
    <t>Thermostat - Smart - EH - Res - MI</t>
  </si>
  <si>
    <t>Thermostat - ELV - Smart - Zonal - MF - LTO</t>
  </si>
  <si>
    <t>Thermostat - Smart - EH - Res - LTO</t>
  </si>
  <si>
    <t>MFRFT: Sealing - Air</t>
  </si>
  <si>
    <t>MFRFT: HVAC - Central - Upgrade</t>
  </si>
  <si>
    <t>MFRFT: Ventilator - Heat Recovery</t>
  </si>
  <si>
    <t>Fan - Ventilation - Energy Star - Res</t>
  </si>
  <si>
    <t>Fan - Ventilation - Energy Star - with AS - Res</t>
  </si>
  <si>
    <t>12682 - 2</t>
  </si>
  <si>
    <t>Water Heater - Heat Pump - NEEA Specs - Tier 3 - EH - Res</t>
  </si>
  <si>
    <t>Water Heater - Storage - Energy Star - 0.67 EF - GH - MF</t>
  </si>
  <si>
    <t>Water Heater - Storage - Energy Star - 0.67 EF - GH - Res - MI</t>
  </si>
  <si>
    <t>Clothes Washer - non GWH - E Dryer - MFCA</t>
  </si>
  <si>
    <t>Clothes Washer - EWH - non G Dryer - MFCA</t>
  </si>
  <si>
    <t>Clothes Washer - EWH - E Dryer - MFCA</t>
  </si>
  <si>
    <t>Clothes Washer - EWH - G Dryer - MFCA</t>
  </si>
  <si>
    <t>Clothes Washer - GWH - E Dryer - MFCA</t>
  </si>
  <si>
    <t>Clothes Washer - Top Load - Energy Star - Any WH - Any Dryer - Res - C</t>
  </si>
  <si>
    <t>Clothes Washer - Top Load - Energy Star - Any WH - Any Dryer - Res - EO</t>
  </si>
  <si>
    <t>Clothes Washer - Front Load - Energy Star - Any WH - Any Dryer - Res - C - LTO</t>
  </si>
  <si>
    <t>Clothes Washer - Front Load - Energy Star - Any WH - Any Dryer - Res - EO - LTO</t>
  </si>
  <si>
    <t>Clothes Dryer - Vented - Energy Star - EH - Res - LTO</t>
  </si>
  <si>
    <t>Clothes Dryer - Ventless - Energy Star - EH - Res - LTO</t>
  </si>
  <si>
    <t>MFRFT: Tub Spout - DI</t>
  </si>
  <si>
    <t>Adapter - Thermostatic Restrictor Valve - DI - EWH - MF</t>
  </si>
  <si>
    <t>Heat Pump - Ductless - from Zonal - 9.0 or greater HSPF - HZ1CZ1 - MF</t>
  </si>
  <si>
    <t>MFRFT: Strategic Energy Management</t>
  </si>
  <si>
    <t>Air Sealing - Door Kit - EH - MF</t>
  </si>
  <si>
    <t>Heat Pump - Package Terminal - MF</t>
  </si>
  <si>
    <t>Heat Pump - Ductless - from Zonal - 9.0 or greater HSPF - MF - MI</t>
  </si>
  <si>
    <t>Thermostat - ELV - Zonal - MF</t>
  </si>
  <si>
    <t>Thermostat - ELV - Zonal - MF - MI</t>
  </si>
  <si>
    <t>Thermostat - ELV - Any</t>
  </si>
  <si>
    <t>Thermostat - ELV - Smart - Zonal - MF - MI</t>
  </si>
  <si>
    <t>Thermostat - Smart - HP optimized - MF</t>
  </si>
  <si>
    <t>Thermostat - Smart - HP or eFAF - MF</t>
  </si>
  <si>
    <t>Thermostat - Smart - HP or eFAF - MF - MI</t>
  </si>
  <si>
    <t>Thermostat - Smart - HP or eFAF - MF - LTO</t>
  </si>
  <si>
    <t>SEALING + Insulation - Floor - R11 to R30 - EH - MF</t>
  </si>
  <si>
    <t>Insulation - Floor - R0 to R30 - EH - MF</t>
  </si>
  <si>
    <t>Heat Pump - Ductless - from Zonal - 9.0 or greater HSPF - HZ1CZ1 - MF - TDSM - Bainbridge</t>
  </si>
  <si>
    <t>Heat Pump - Ductless - from E FAF - HZ1 - MF - MI</t>
  </si>
  <si>
    <t>Insulation - Wall - Dense Pack - EH - MF</t>
  </si>
  <si>
    <t>Insulation - Wall - Rigid - Exterior - GH - MF</t>
  </si>
  <si>
    <t>Fan - Ventilation - Energy Star - with Whole Building AS - Res</t>
  </si>
  <si>
    <t>Sealing - Air - EH - MF</t>
  </si>
  <si>
    <t>SEALING + Insulation - Attic - R11 to R49 - EH - MF</t>
  </si>
  <si>
    <t>Low E Storm Window_Single Pane Wood Frame_HZ1_Zonal</t>
  </si>
  <si>
    <t>Low E Storm Window_Single Pane Metal Frame_HZ1_Zonal</t>
  </si>
  <si>
    <t>Low E Storm Window_Double Pane Metal Frame_HZ1_Zonal</t>
  </si>
  <si>
    <t>Heat Pump - Ductless - EH - MF - LI Qualified</t>
  </si>
  <si>
    <t>Water Heater - Heat Pump - NEEA Specs - Tier 3 - EH - Res - MI</t>
  </si>
  <si>
    <t>14539 - 2</t>
  </si>
  <si>
    <t>Water Heater - Heat Pump - NEEA Specs - Tier 3 - EH - Res - LTO</t>
  </si>
  <si>
    <t>14120 - 2</t>
  </si>
  <si>
    <t>Water Heater - Heat Pump - NEEA Specs - Tier 4 - EH - Res</t>
  </si>
  <si>
    <t>14121 - 2</t>
  </si>
  <si>
    <t>Water Heater - Heat Pump - NEEA Specs - Tier 4 - EH - Res - MI</t>
  </si>
  <si>
    <t>14541 - 2</t>
  </si>
  <si>
    <t>Water Heater - Heat Pump - NEEA Specs - Tier 4 - EH - Res - LTO</t>
  </si>
  <si>
    <t>MFRFT: Insulation - Attic - R0 to R38 - NG</t>
  </si>
  <si>
    <t>MFRFT: Insulation - Attic - R11 to R38 - NG</t>
  </si>
  <si>
    <t>MFRFT: Insulation - Floor - R0 to R30 - NG</t>
  </si>
  <si>
    <t>Insulation - Attic - R0 to R49 - GH - MF</t>
  </si>
  <si>
    <t>Insulation - Attic - R19 to R49 - GH - MF</t>
  </si>
  <si>
    <t>Windows - Double Pane - U30 - from SP U120 - GH - MF</t>
  </si>
  <si>
    <t>Windows - Triple Pane - U22 - from SP U120 - GH - MF</t>
  </si>
  <si>
    <t>Windows - Double Pane - from U60 to U30 - GH - MF</t>
  </si>
  <si>
    <t>Windows - Triple Pane - U22 - from DP U60 - GH - MF</t>
  </si>
  <si>
    <t>Windows - Triple Pane - U22 - from DP U30 - GH - MF</t>
  </si>
  <si>
    <t>Windows - Double Pane - U30 - from SP U120 - GH - MF - MI</t>
  </si>
  <si>
    <t>Windows - Triple Pane - U22 - from SP U120 - GH - MF - MI</t>
  </si>
  <si>
    <t>Windows - Double Pane - from U60 to U30 - GH - MF - MI</t>
  </si>
  <si>
    <t>Windows - Triple Pane - U22 - from DP U60 - GH - MF - MI</t>
  </si>
  <si>
    <t>Windows - Triple Pane - U22 - from DP U30 - GH - MF - MI</t>
  </si>
  <si>
    <t>Thermostat - Smart - GH - Res</t>
  </si>
  <si>
    <t>Thermostat - Smart - GH - Res - MI</t>
  </si>
  <si>
    <t>Thermostat - Smart - GH - Res - LTO</t>
  </si>
  <si>
    <t>MFRFT: Boiler - Replacement - Combined Space and Water Heating</t>
  </si>
  <si>
    <t>Clothes Washer - non EWH - G Dryer - MFCA</t>
  </si>
  <si>
    <t>Clothes Washer - GWH - non E Dryer - MFCA</t>
  </si>
  <si>
    <t>Clothes Washer - GWH - G Dryer - MFCA</t>
  </si>
  <si>
    <t>Adapter - Thermostatic Restrictor Valve - DI - GWH - MF</t>
  </si>
  <si>
    <t>Furnace - 95pc - GH - Res</t>
  </si>
  <si>
    <t>Furnace - 95pc - GH - Res - MI</t>
  </si>
  <si>
    <t>Integrated Heating System - Space and Water - GH - Res</t>
  </si>
  <si>
    <t>MFRFT: Air Sealing - G</t>
  </si>
  <si>
    <t>Place Holder for  "Water Heat Loop – Control – GH - MF"</t>
  </si>
  <si>
    <t>Insulation - Wall - Dense Pack - GH - MF</t>
  </si>
  <si>
    <t>SEALING + Insulation - Attic - R11 to R49 - GH - MF</t>
  </si>
  <si>
    <t>SEALING + Insulation - Floor - R11 to R30 - GH - MF</t>
  </si>
  <si>
    <t xml:space="preserve">Control - Water Heating - Recirculation - GH - MF - 30 to 49 units </t>
  </si>
  <si>
    <t>Heat Pump - Air Source - Hybrid System - MF</t>
  </si>
  <si>
    <t>Heat Pump - Air Source - Hybrid System - MF - MI</t>
  </si>
  <si>
    <t>Heat Pump - Air Source - Hybrid System - MF - LTO</t>
  </si>
  <si>
    <t>Heat Pump - Air Source - Hybrid System - MF - MI - LTO</t>
  </si>
  <si>
    <t>NEEA Planning Measure</t>
  </si>
  <si>
    <t>Sealing - Duct - Advanced - E FAF - SF or DX</t>
  </si>
  <si>
    <t>Sealing - Duct - Advanced - GH - SF or DX</t>
  </si>
  <si>
    <t>Sealing - Duct - Advanced - HP - SF or DX</t>
  </si>
  <si>
    <t>Heat Pump - Ductless - from Zonal - 9.0 or greater HSPF - HZ1CZ1 - MH</t>
  </si>
  <si>
    <t>Heat Pump - Ductless - from Zonal - 9.0 or greater HSPF - HZ1CZ1 - SF or DX</t>
  </si>
  <si>
    <t>Heat Pump - from E FAF - SF or DX</t>
  </si>
  <si>
    <t>Heat Pump - from E FAF - MH</t>
  </si>
  <si>
    <t>Heat Pump - Ductless - from Zonal - 9.0 or greater HSPF - HZ1CZ1 - SF or DX - MI</t>
  </si>
  <si>
    <t>Heat Pump - from E FAF - SF or DX - MI</t>
  </si>
  <si>
    <t>Heat Pump - with AC - from E FAF - MH</t>
  </si>
  <si>
    <t>Heat Pump - with AC - from E FAF - SF or DX</t>
  </si>
  <si>
    <t>Heat Pump - with AC - from E FAF - SF or DX - MI</t>
  </si>
  <si>
    <t>Heat Pump - Ductless - from E FAF - HZ1 - MH</t>
  </si>
  <si>
    <t>Heat Pump - Ductless - from E FAF - HZ1 - SF or DX</t>
  </si>
  <si>
    <t>Heat Pump - Ductless - from E FAF - HZ1 - SF or DX - MI</t>
  </si>
  <si>
    <t>Heat Pump - Ductless - from E FAF - HZ1 - MH - LTO</t>
  </si>
  <si>
    <t>Heat Pump - Ductless - from E FAF - HZ1 - SF or DX - LTO</t>
  </si>
  <si>
    <t>Heat Pump - Ductless - from E FAF - HZ1 - SF or DX - MI - LTO</t>
  </si>
  <si>
    <t>Heat Pump - Ductless - from Zonal - 9.0 or greater HSPF - HZ1CZ1 - MH - LTO</t>
  </si>
  <si>
    <t>Heat Pump - Ductless - from Zonal - 9.0 or greater HSPF - HZ1CZ1 - SF or DX - LTO</t>
  </si>
  <si>
    <t>Heat Pump - Ductless - from Zonal - 9.0 or greater HSPF - HZ1CZ1 - SF or DX - MI - LTO</t>
  </si>
  <si>
    <t>Heat Pump - from E FAF - MH - LTO</t>
  </si>
  <si>
    <t>Heat Pump - from E FAF - SF or DX - LTO</t>
  </si>
  <si>
    <t>Heat Pump - from E FAF - SF or DX - MI - LTO</t>
  </si>
  <si>
    <t>Heat Pump - with AC - from E FAF - MH - LTO</t>
  </si>
  <si>
    <t>Heat Pump - with AC - from E FAF - SF or DX - LTO</t>
  </si>
  <si>
    <t>Heat Pump - with AC - from E FAF - SF or DX - MI - LTO</t>
  </si>
  <si>
    <t>Heat Pump - Ductless - from Zonal - 9.0 or greater HSPF - HZ1CZ1 - MH - TDSM - Bainbridge</t>
  </si>
  <si>
    <t>Heat Pump - Ductless - from Zonal - 9.0 or greater HSPF - HZ1CZ1 - SF or DX - TDSM - Bainbridge</t>
  </si>
  <si>
    <t>Heat Pump - from E FAF - SF or DX - TDSM - Bainbridge</t>
  </si>
  <si>
    <t>Heat Pump - from E FAF - MH - TDSM - Bainbridge</t>
  </si>
  <si>
    <t>Heat Pump - with AC - from E FAF - MH - TDSM - Bainbridge</t>
  </si>
  <si>
    <t>Heat Pump - with AC - from E FAF - SF or DX - TDSM - Bainbridge</t>
  </si>
  <si>
    <t>Heat Pump - Ductless - from E FAF - HZ1 - MH - TDSM - Bainbridge</t>
  </si>
  <si>
    <t>Heat Pump - Ductless - from E FAF - HZ1 - SF or DX - TDSM - Bainbridge</t>
  </si>
  <si>
    <t>Thermostat - Smart - EH - Res - LTO - a</t>
  </si>
  <si>
    <t>Thermostat - Smart - EH - Res - LTO - b</t>
  </si>
  <si>
    <t>Thermostat - ELV - Smart - SF or MH or DX</t>
  </si>
  <si>
    <t>Thermostat - ELV - Smart - SF or MH or DX - MI</t>
  </si>
  <si>
    <t>Thermostat - ELV - Smart - SF or MH or DX - LTO - Mysa</t>
  </si>
  <si>
    <t>Thermostat - ELV - Smart - SF or MH or DX - LTO - Sinope</t>
  </si>
  <si>
    <t>Furnace - 95pc - GH - MH</t>
  </si>
  <si>
    <t>Furnace - 95pc - GH - Res - TDSM - Duvall</t>
  </si>
  <si>
    <t>Furnace - Hybrid System - GH - SF or DX</t>
  </si>
  <si>
    <t>Thermostat - Smart - GH - Res - LTO - a</t>
  </si>
  <si>
    <t>Thermostat - Smart - GH - Res - LTO - b</t>
  </si>
  <si>
    <t>Heat Pump - Air Source - Hybrid System - SF or DX</t>
  </si>
  <si>
    <t>Heat Pump - Air Source - Hybrid System - SF oo DX - MI</t>
  </si>
  <si>
    <t>Heat Pump - Air Source - Hybrid System -  MH</t>
  </si>
  <si>
    <t>Heat Pump - Air Source - Hybrid System - SF or DX - LTO</t>
  </si>
  <si>
    <t>Heat Pump - Air Source - Hybrid System - SF or DX - MI - LTO</t>
  </si>
  <si>
    <t>Heat Pump - Air Source - Hybrid System - MH - LTO</t>
  </si>
  <si>
    <t>Water Heater - Heat Pump - NEEA Specs - Tier 3 - RP - Any - Res - E or B</t>
  </si>
  <si>
    <t>Heat Pump Water Heater - Tier 3 - NEEA Specs - MH</t>
  </si>
  <si>
    <t>Water Heater - Heat Pump - NEEA Specs - Tier 3 - EH - Res - TDSM - Bainbridge</t>
  </si>
  <si>
    <t>Water Heater - Tankless - Energy Star - 0.9 EF - GH - SF or DX</t>
  </si>
  <si>
    <t>Water Heater - Heat Pump - NEEA Specs - Tier 4 - RP - Any - Res - E or B</t>
  </si>
  <si>
    <t>Heat Pump Water Heater - Tier 4 - NEEA Specs - MH</t>
  </si>
  <si>
    <t>12965 - 4</t>
  </si>
  <si>
    <t>14122 - 2</t>
  </si>
  <si>
    <t>13733 - 3</t>
  </si>
  <si>
    <t>Water Heater - Heat Pump - NEEA Specs - Tier 3 - RP - Any - Res - E or B - LTO</t>
  </si>
  <si>
    <t>14540 - 2</t>
  </si>
  <si>
    <t>Water Heater - Heat Pump - NEEA Specs - Tier 4 - RP - Any - Res - E or B - LTO</t>
  </si>
  <si>
    <t>12683 - 4</t>
  </si>
  <si>
    <t>12548 - 5</t>
  </si>
  <si>
    <t>14118 - 2</t>
  </si>
  <si>
    <t>Sealing - Duct - HP - SF or DX</t>
  </si>
  <si>
    <t>Windows - Double Pane - Metal Frame - to U30 - ER - MH</t>
  </si>
  <si>
    <t>Windows - Double Pane - Metal Frame - to U30 - HP - MH</t>
  </si>
  <si>
    <t>Windows - Double Pane - Metal Frame - to U30 - NG - MH</t>
  </si>
  <si>
    <t>Windows - Single Pane - to U30 - E FAF - SF or DX - MI</t>
  </si>
  <si>
    <t>Windows - Single Pane - to U30 - GH - SF or DX - MI</t>
  </si>
  <si>
    <t>Windows - Single Pane - to U30 - HP - MH</t>
  </si>
  <si>
    <t>Windows - Single Pane - to U30 - HP - SF or DX - MI</t>
  </si>
  <si>
    <t>Windows - Single Pane - to U30 - Zonal - SF or DX - MI</t>
  </si>
  <si>
    <t>Windows - Double Pane - Metal Frame - to U22 - E FAF - SF or DX</t>
  </si>
  <si>
    <t>Windows - Double Pane - Metal Frame - to U22 - E FAF - SF or DX - MI</t>
  </si>
  <si>
    <t>Windows - Double Pane - Metal Frame - to U22 - GH - SF or DX</t>
  </si>
  <si>
    <t>Windows - Double Pane - Metal Frame - to U22 - GH - SF or DX - MI</t>
  </si>
  <si>
    <t>Windows - Double Pane - Metal Frame - to U22 - HP - SF or DX</t>
  </si>
  <si>
    <t>Windows - Double Pane - Metal Frame - to U22 - HP - SF or DX - MI</t>
  </si>
  <si>
    <t>Windows - Double Pane - Metal Frame - to U22 - Zonal - SF or DX</t>
  </si>
  <si>
    <t>Windows - Double Pane - Metal Frame - to U22 - Zonal - SF or DX - MI</t>
  </si>
  <si>
    <t>Windows - Single Pane - to U22 - E FAF - SF or DX</t>
  </si>
  <si>
    <t>Windows - Single Pane - to U22 - E FAF - SF or DX - MI</t>
  </si>
  <si>
    <t>Windows - Single Pane - to U22 - GH - SF or DX</t>
  </si>
  <si>
    <t>Windows - Single Pane - to U22 - GH - SF or DX - MI</t>
  </si>
  <si>
    <t>Windows - Single Pane - to U22 - HP - SF or DX</t>
  </si>
  <si>
    <t>Windows - Single Pane - to U22 - HP - SF or DX - MI</t>
  </si>
  <si>
    <t>Windows - Single Pane - to U22 - Zonal - SF or DX</t>
  </si>
  <si>
    <t>Windows - Single Pane - to U22 - Zonal - SF or DX - MI</t>
  </si>
  <si>
    <t>Windows - Single Pane - to U30 - E FAF - SF or DX</t>
  </si>
  <si>
    <t>Windows - Single Pane - to U30 - ER - MH</t>
  </si>
  <si>
    <t>Windows - Single Pane - to U30 - GH - MH</t>
  </si>
  <si>
    <t>Windows - Single Pane - to U30 - GH - SF or DX</t>
  </si>
  <si>
    <t>Windows - Single Pane - to U30 - HP - SF or DX</t>
  </si>
  <si>
    <t>Windows - Single Pane - to U30 - Zonal - SF or DX</t>
  </si>
  <si>
    <t>Sealing - Air - Attic - EH - SF or DX</t>
  </si>
  <si>
    <t>Sealing - Air - Floor - EH - SF or DX</t>
  </si>
  <si>
    <t>Sealing - Duct - EH - MH</t>
  </si>
  <si>
    <t>Duct Sealing and Insulation - EH - SF or DX</t>
  </si>
  <si>
    <t>Sealing - Duct - E FAF - SF or DX</t>
  </si>
  <si>
    <t>Sealing - Duct - GH - SF or DX</t>
  </si>
  <si>
    <t>Insulation - Attic - R0 to R22 - ER - MH - Pre HUD</t>
  </si>
  <si>
    <t>Insulation - Attic - R0 to R22 - HP - MH - Pre HUD</t>
  </si>
  <si>
    <t>Insulation - Attic - R0 to R22 - NG - MH - Pre HUD</t>
  </si>
  <si>
    <t>Insulation - Attic - R0 to R30 - ER - MH - HUD</t>
  </si>
  <si>
    <t>Insulation - Attic - R0 to R30 - HP - MH - HUD</t>
  </si>
  <si>
    <t>Insulation - Attic - R0 to R49 - E FAF - SF or DX</t>
  </si>
  <si>
    <t>Insulation - Attic - R0 to R49 - GH - SF or DX</t>
  </si>
  <si>
    <t>Insulation - Attic - R0 to R49 - HP - SF or DX</t>
  </si>
  <si>
    <t>Insulation - Attic - R0 to R49 - Zonal - SF or DX</t>
  </si>
  <si>
    <t>Insulation - Attic - R11 to R49 - E FAF - SF or DX</t>
  </si>
  <si>
    <t>Insulation - Attic - R11 to R49 - GH - SF or DX</t>
  </si>
  <si>
    <t>Insulation - Attic - R11 to R49 - HP - SF or DX</t>
  </si>
  <si>
    <t>Insulation - Attic - R11 to R49 - Zonal - SF or DX</t>
  </si>
  <si>
    <t>Insulation - Floor - R0 to R22 - GH - MH</t>
  </si>
  <si>
    <t>Insulation - Floor - R0 to R22 - HP - MH</t>
  </si>
  <si>
    <t>Insulation - Floor - R0 to R22 - Zonal - MH</t>
  </si>
  <si>
    <t>Insulation - Floor - R0 to R30 - E FAF - SF or DX</t>
  </si>
  <si>
    <t>Insulation - Floor - R0 to R30 - GH - SF or DX</t>
  </si>
  <si>
    <t>Insulation - Floor - R0 to R30 - HP - SF or DX</t>
  </si>
  <si>
    <t>Insulation - Floor - R0 to R30 - Zonal - SF or DX</t>
  </si>
  <si>
    <t>Insulation - Wall - R0 to R13 - E FAF - SF or DX</t>
  </si>
  <si>
    <t>Insulation - Wall - R0 to R13 - GH - SF or DX</t>
  </si>
  <si>
    <t>Insulation - Wall - R0 to R13 - HP - SF or DX</t>
  </si>
  <si>
    <t>Insulation - Wall - R0 to R13 - Zonal - SF or DX</t>
  </si>
  <si>
    <t>Insulation - Attic - R0 to R30 - NG - MH - HUD</t>
  </si>
  <si>
    <t>NEW</t>
  </si>
  <si>
    <t>Insulation - Attic - R19 to R49 - E FAF - SF or DX</t>
  </si>
  <si>
    <t>Insulation - Attic - R19 to R49 - GH - SF or DX</t>
  </si>
  <si>
    <t>Insulation - Attic - R19 to R49 - HP - SF or DX</t>
  </si>
  <si>
    <t>Insulation - Attic - R19 to R49 - Zonal - SF or DX</t>
  </si>
  <si>
    <t>Duct Sealing and Insulation - GH - SF or DX</t>
  </si>
  <si>
    <t>Sealing - Air - Attic - GH - SF or DX</t>
  </si>
  <si>
    <t>Sealing - Air - Floor - GH - SF or DX</t>
  </si>
  <si>
    <t>Sealing - Duct - GH - MH</t>
  </si>
  <si>
    <t>EV Charger - Level 2 Networked - ES - SF or MH or DX</t>
  </si>
  <si>
    <t>EV Charger - Level 2 Networked - ES - SF or MH or DX- EM</t>
  </si>
  <si>
    <t>13328 - 2</t>
  </si>
  <si>
    <t>HVAC Tune-up</t>
  </si>
  <si>
    <t>N/A</t>
  </si>
  <si>
    <t>Thermostat - ELV - Smart - SF or MH or DX - LTO</t>
  </si>
  <si>
    <t>Thermostat - Smart - EH - Res - TDSM - Bainbridge</t>
  </si>
  <si>
    <t>Thermostat - ELV - Smart - SF or MH or DX - TDSM - Bainbridge</t>
  </si>
  <si>
    <t>Thermostat - Smart - GH - Res - TDSM - Duvall</t>
  </si>
  <si>
    <t>New ID</t>
  </si>
  <si>
    <t>New</t>
  </si>
  <si>
    <t>Insulation - Attic - R38 to R49 - EH - MF</t>
  </si>
  <si>
    <t>Insulation - Attic - R38 to R49 - GH - MF</t>
  </si>
  <si>
    <t>Digital Experience</t>
  </si>
  <si>
    <t>Customer Digital Experience</t>
  </si>
  <si>
    <t>Customer Awareness Tools</t>
  </si>
  <si>
    <t>PSE Marketplace</t>
  </si>
  <si>
    <t>Demand Response Admin {E}</t>
  </si>
  <si>
    <r>
      <t xml:space="preserve">Commercial Rebates </t>
    </r>
    <r>
      <rPr>
        <i/>
        <sz val="11"/>
        <color theme="1"/>
        <rFont val="Calibri"/>
        <family val="2"/>
        <scheme val="minor"/>
      </rPr>
      <t>(all subprograms)</t>
    </r>
  </si>
  <si>
    <t>Verification Team</t>
  </si>
  <si>
    <t>Trade Ally Network (revenue + cost)</t>
  </si>
  <si>
    <t>Energy CAP</t>
  </si>
  <si>
    <t>Energy Advisors</t>
  </si>
  <si>
    <t>Public Participation - Equity</t>
  </si>
  <si>
    <t>Cutomer Awareness Tools</t>
  </si>
  <si>
    <t>Market Integration</t>
  </si>
  <si>
    <t xml:space="preserve">2025 Electric Cost-Effectiveness Tests:  </t>
  </si>
  <si>
    <t xml:space="preserve">2025 Gas Cost-Effectiveness Tests:  </t>
  </si>
  <si>
    <t>Exhibit 2: 2025 Annual Conservation Plan Cost-Effectiveness Estimate</t>
  </si>
  <si>
    <t>Furnace - 95pc - GH - MF - LI</t>
  </si>
  <si>
    <t>Furnace - 95pc - GH - SF - LI</t>
  </si>
  <si>
    <t>Integrated Heating System - Space and Water - GH - MF - LI</t>
  </si>
  <si>
    <t>Integrated Heating System - Space and Water - GH - SF - LI</t>
  </si>
  <si>
    <t>Water Heater - Storage - Energy Star - GH - MH - LI</t>
  </si>
  <si>
    <t>Water Heater - Storage - Energy Star - GH - SF - LI</t>
  </si>
  <si>
    <t>Water Heater - Tankless - Energy Star - GH - MH - LI</t>
  </si>
  <si>
    <t>Water Heater - Tankless - Energy Star - GH - SF - LI</t>
  </si>
  <si>
    <t>Water Heater - Tankless - Energy Star - 0.95 EF - GH - Res</t>
  </si>
  <si>
    <t>Water Heater - Tankless - Energy Star - 0.95 EF - GH - Res - MI v2</t>
  </si>
  <si>
    <t>Water Heater - Tankless - Energy Star - 0.95 EF - GH - Res LTO v2</t>
  </si>
  <si>
    <t>Incentive - Sales - Property Owner - G Wx - MF</t>
  </si>
  <si>
    <t>2025 Resi Storage Water Heat</t>
  </si>
  <si>
    <t>2025 Resi Space Heat Boiler &lt;300,000 btu</t>
  </si>
  <si>
    <t>Water Heater - Tankless - Energy Star - 0.9 EF - GH - MH</t>
  </si>
  <si>
    <t>Water Heater - Tankless - Energy Star - 0.9 EF - GH - Res - MI</t>
  </si>
  <si>
    <t>Water Heater - Tankless - Energy Star - 0.9 EF - GH - SF or DX - LTO</t>
  </si>
  <si>
    <t>Labor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</si>
</sst>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_(* #,##0_);_(* \(#,##0\);_(* &quot;-&quot;??_);_(@_)"/>
    <numFmt numFmtId="169" formatCode="&quot;$&quot;#,##0"/>
    <numFmt numFmtId="170" formatCode="###.0\ &quot;aMW&quot;"/>
    <numFmt numFmtId="171" formatCode="_(&quot;$&quot;* #,##0.0000_);_(&quot;$&quot;* \(#,##0.0000\);_(&quot;$&quot;* &quot;-&quot;??_);_(@_)"/>
    <numFmt numFmtId="172" formatCode="0.000%"/>
    <numFmt numFmtId="173" formatCode="0.000000000000"/>
    <numFmt numFmtId="174" formatCode="#,##0.0_);\(#,##0.0\)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rgb="FFFF0000"/>
      <name val="Verdana"/>
      <family val="2"/>
    </font>
    <font>
      <sz val="10"/>
      <color theme="0"/>
      <name val="Arial"/>
      <family val="2"/>
    </font>
    <font>
      <b/>
      <sz val="16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08">
    <xf numFmtId="0" fontId="0" fillId="0" borderId="0" xfId="0"/>
    <xf numFmtId="0" fontId="1" fillId="0" borderId="0" xfId="3"/>
    <xf numFmtId="0" fontId="1" fillId="0" borderId="0" xfId="4"/>
    <xf numFmtId="8" fontId="0" fillId="0" borderId="0" xfId="0" applyNumberFormat="1"/>
    <xf numFmtId="0" fontId="2" fillId="0" borderId="0" xfId="5" applyFill="1" applyAlignment="1" applyProtection="1">
      <alignment wrapText="1"/>
    </xf>
    <xf numFmtId="0" fontId="3" fillId="0" borderId="1" xfId="0" applyFont="1" applyBorder="1"/>
    <xf numFmtId="0" fontId="0" fillId="0" borderId="2" xfId="0" applyBorder="1"/>
    <xf numFmtId="0" fontId="0" fillId="0" borderId="3" xfId="0" applyBorder="1"/>
    <xf numFmtId="0" fontId="4" fillId="2" borderId="0" xfId="0" applyFont="1" applyFill="1"/>
    <xf numFmtId="10" fontId="3" fillId="2" borderId="0" xfId="0" applyNumberFormat="1" applyFont="1" applyFill="1"/>
    <xf numFmtId="0" fontId="3" fillId="0" borderId="0" xfId="0" applyFont="1"/>
    <xf numFmtId="42" fontId="3" fillId="0" borderId="0" xfId="0" applyNumberFormat="1" applyFont="1"/>
    <xf numFmtId="3" fontId="3" fillId="0" borderId="0" xfId="0" applyNumberFormat="1" applyFont="1"/>
    <xf numFmtId="0" fontId="3" fillId="3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5" fillId="0" borderId="4" xfId="0" applyFont="1" applyBorder="1"/>
    <xf numFmtId="0" fontId="5" fillId="0" borderId="5" xfId="0" applyFont="1" applyBorder="1"/>
    <xf numFmtId="0" fontId="5" fillId="0" borderId="6" xfId="0" applyFont="1" applyBorder="1"/>
    <xf numFmtId="0" fontId="4" fillId="0" borderId="0" xfId="0" applyFont="1"/>
    <xf numFmtId="10" fontId="3" fillId="0" borderId="0" xfId="0" applyNumberFormat="1" applyFont="1"/>
    <xf numFmtId="0" fontId="3" fillId="4" borderId="0" xfId="0" applyFont="1" applyFill="1" applyAlignment="1">
      <alignment wrapText="1"/>
    </xf>
    <xf numFmtId="0" fontId="5" fillId="5" borderId="0" xfId="0" applyFont="1" applyFill="1" applyAlignment="1">
      <alignment horizontal="center" wrapText="1"/>
    </xf>
    <xf numFmtId="0" fontId="5" fillId="0" borderId="0" xfId="0" applyFont="1" applyAlignment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>
      <alignment horizontal="center" wrapText="1"/>
    </xf>
    <xf numFmtId="0" fontId="3" fillId="6" borderId="8" xfId="0" applyFont="1" applyFill="1" applyBorder="1" applyAlignment="1">
      <alignment horizontal="center" wrapText="1"/>
    </xf>
    <xf numFmtId="0" fontId="3" fillId="6" borderId="9" xfId="0" applyFont="1" applyFill="1" applyBorder="1" applyAlignment="1">
      <alignment horizontal="center" wrapText="1"/>
    </xf>
    <xf numFmtId="42" fontId="3" fillId="6" borderId="9" xfId="0" applyNumberFormat="1" applyFont="1" applyFill="1" applyBorder="1" applyAlignment="1">
      <alignment horizontal="center" wrapText="1"/>
    </xf>
    <xf numFmtId="3" fontId="3" fillId="6" borderId="9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left"/>
    </xf>
    <xf numFmtId="0" fontId="0" fillId="0" borderId="10" xfId="6" applyFont="1" applyBorder="1"/>
    <xf numFmtId="0" fontId="4" fillId="0" borderId="10" xfId="7" applyFont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>
      <alignment horizontal="left"/>
    </xf>
    <xf numFmtId="166" fontId="6" fillId="0" borderId="0" xfId="0" applyNumberFormat="1" applyFont="1" applyAlignment="1">
      <alignment horizontal="left"/>
    </xf>
    <xf numFmtId="0" fontId="6" fillId="0" borderId="0" xfId="0" applyFont="1"/>
    <xf numFmtId="2" fontId="11" fillId="0" borderId="0" xfId="0" applyNumberFormat="1" applyFont="1" applyAlignment="1">
      <alignment horizontal="left"/>
    </xf>
    <xf numFmtId="0" fontId="12" fillId="0" borderId="0" xfId="9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Alignment="1" applyProtection="1">
      <alignment horizontal="center" vertical="center"/>
      <protection hidden="1"/>
    </xf>
    <xf numFmtId="0" fontId="14" fillId="8" borderId="0" xfId="11" applyFont="1" applyFill="1" applyAlignment="1" applyProtection="1">
      <alignment horizontal="left" vertical="center"/>
      <protection hidden="1"/>
    </xf>
    <xf numFmtId="0" fontId="13" fillId="8" borderId="0" xfId="11" applyFont="1" applyFill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Alignment="1" applyProtection="1">
      <alignment vertical="center"/>
      <protection hidden="1"/>
    </xf>
    <xf numFmtId="0" fontId="13" fillId="9" borderId="23" xfId="13" applyFont="1" applyFill="1" applyBorder="1" applyAlignment="1" applyProtection="1">
      <alignment horizontal="center" vertical="center"/>
      <protection hidden="1"/>
    </xf>
    <xf numFmtId="0" fontId="13" fillId="9" borderId="25" xfId="13" applyFont="1" applyFill="1" applyBorder="1" applyAlignment="1" applyProtection="1">
      <alignment horizontal="center" vertical="center"/>
      <protection hidden="1"/>
    </xf>
    <xf numFmtId="0" fontId="13" fillId="9" borderId="19" xfId="13" applyFont="1" applyFill="1" applyBorder="1" applyAlignment="1" applyProtection="1">
      <alignment horizontal="center" vertical="center"/>
      <protection hidden="1"/>
    </xf>
    <xf numFmtId="0" fontId="13" fillId="9" borderId="27" xfId="13" applyFont="1" applyFill="1" applyBorder="1" applyAlignment="1" applyProtection="1">
      <alignment horizontal="center" vertical="center"/>
      <protection hidden="1"/>
    </xf>
    <xf numFmtId="0" fontId="17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Border="1"/>
    <xf numFmtId="0" fontId="12" fillId="0" borderId="0" xfId="0" applyFont="1"/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center"/>
    </xf>
    <xf numFmtId="10" fontId="0" fillId="0" borderId="0" xfId="0" applyNumberFormat="1"/>
    <xf numFmtId="0" fontId="21" fillId="2" borderId="20" xfId="0" applyFont="1" applyFill="1" applyBorder="1"/>
    <xf numFmtId="10" fontId="0" fillId="2" borderId="20" xfId="0" applyNumberFormat="1" applyFill="1" applyBorder="1"/>
    <xf numFmtId="0" fontId="0" fillId="10" borderId="20" xfId="0" applyFill="1" applyBorder="1"/>
    <xf numFmtId="0" fontId="6" fillId="10" borderId="20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11" borderId="20" xfId="0" applyFont="1" applyFill="1" applyBorder="1" applyAlignment="1">
      <alignment horizontal="center" vertical="center"/>
    </xf>
    <xf numFmtId="0" fontId="6" fillId="12" borderId="2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3" fillId="6" borderId="28" xfId="0" applyFont="1" applyFill="1" applyBorder="1" applyAlignment="1">
      <alignment horizontal="center" vertical="top" wrapText="1"/>
    </xf>
    <xf numFmtId="0" fontId="3" fillId="6" borderId="19" xfId="0" applyFont="1" applyFill="1" applyBorder="1" applyAlignment="1">
      <alignment horizontal="center" vertical="top" wrapText="1"/>
    </xf>
    <xf numFmtId="0" fontId="22" fillId="6" borderId="29" xfId="0" applyFont="1" applyFill="1" applyBorder="1" applyAlignment="1">
      <alignment horizontal="center" vertical="top" wrapText="1"/>
    </xf>
    <xf numFmtId="0" fontId="22" fillId="6" borderId="29" xfId="0" applyFont="1" applyFill="1" applyBorder="1" applyAlignment="1">
      <alignment horizontal="right" vertical="center" wrapText="1"/>
    </xf>
    <xf numFmtId="0" fontId="22" fillId="6" borderId="26" xfId="0" applyFont="1" applyFill="1" applyBorder="1" applyAlignment="1">
      <alignment horizontal="right" vertical="center" wrapText="1"/>
    </xf>
    <xf numFmtId="0" fontId="22" fillId="6" borderId="26" xfId="0" applyFont="1" applyFill="1" applyBorder="1" applyAlignment="1">
      <alignment horizontal="center" vertical="top" wrapText="1"/>
    </xf>
    <xf numFmtId="0" fontId="2" fillId="0" borderId="11" xfId="5" applyBorder="1" applyAlignment="1" applyProtection="1">
      <alignment wrapText="1"/>
    </xf>
    <xf numFmtId="0" fontId="23" fillId="0" borderId="11" xfId="0" applyFont="1" applyBorder="1"/>
    <xf numFmtId="0" fontId="22" fillId="0" borderId="11" xfId="0" applyFont="1" applyBorder="1"/>
    <xf numFmtId="0" fontId="22" fillId="0" borderId="11" xfId="0" applyFont="1" applyBorder="1" applyAlignment="1">
      <alignment horizontal="center" wrapText="1"/>
    </xf>
    <xf numFmtId="0" fontId="22" fillId="0" borderId="0" xfId="0" applyFont="1"/>
    <xf numFmtId="0" fontId="24" fillId="0" borderId="31" xfId="0" applyFont="1" applyBorder="1" applyAlignment="1">
      <alignment horizontal="center"/>
    </xf>
    <xf numFmtId="0" fontId="2" fillId="0" borderId="0" xfId="5" applyAlignment="1" applyProtection="1"/>
    <xf numFmtId="2" fontId="24" fillId="0" borderId="31" xfId="0" applyNumberFormat="1" applyFont="1" applyBorder="1"/>
    <xf numFmtId="43" fontId="24" fillId="0" borderId="31" xfId="16" applyFont="1" applyFill="1" applyBorder="1" applyAlignment="1" applyProtection="1">
      <alignment horizontal="center"/>
    </xf>
    <xf numFmtId="0" fontId="24" fillId="0" borderId="0" xfId="0" applyFont="1"/>
    <xf numFmtId="0" fontId="2" fillId="0" borderId="0" xfId="5" applyFill="1" applyBorder="1" applyAlignment="1" applyProtection="1">
      <alignment horizontal="center" vertical="center" wrapText="1"/>
    </xf>
    <xf numFmtId="0" fontId="24" fillId="14" borderId="31" xfId="0" applyFont="1" applyFill="1" applyBorder="1" applyAlignment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4" fillId="14" borderId="31" xfId="0" applyNumberFormat="1" applyFont="1" applyFill="1" applyBorder="1"/>
    <xf numFmtId="1" fontId="24" fillId="14" borderId="31" xfId="16" applyNumberFormat="1" applyFont="1" applyFill="1" applyBorder="1" applyAlignment="1" applyProtection="1">
      <alignment horizontal="center"/>
    </xf>
    <xf numFmtId="168" fontId="25" fillId="14" borderId="31" xfId="16" applyNumberFormat="1" applyFont="1" applyFill="1" applyBorder="1" applyAlignment="1" applyProtection="1">
      <alignment horizontal="center"/>
    </xf>
    <xf numFmtId="43" fontId="24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4" fillId="0" borderId="31" xfId="16" applyNumberFormat="1" applyFont="1" applyFill="1" applyBorder="1" applyAlignment="1" applyProtection="1">
      <alignment horizontal="center"/>
    </xf>
    <xf numFmtId="168" fontId="25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69" fontId="24" fillId="0" borderId="0" xfId="0" applyNumberFormat="1" applyFont="1"/>
    <xf numFmtId="169" fontId="26" fillId="15" borderId="31" xfId="0" applyNumberFormat="1" applyFont="1" applyFill="1" applyBorder="1"/>
    <xf numFmtId="2" fontId="26" fillId="15" borderId="31" xfId="0" applyNumberFormat="1" applyFont="1" applyFill="1" applyBorder="1"/>
    <xf numFmtId="169" fontId="26" fillId="15" borderId="31" xfId="16" applyNumberFormat="1" applyFont="1" applyFill="1" applyBorder="1" applyAlignment="1" applyProtection="1">
      <alignment horizontal="center"/>
    </xf>
    <xf numFmtId="169" fontId="20" fillId="15" borderId="31" xfId="16" applyNumberFormat="1" applyFont="1" applyFill="1" applyBorder="1" applyAlignment="1" applyProtection="1">
      <alignment horizontal="center"/>
    </xf>
    <xf numFmtId="3" fontId="20" fillId="15" borderId="31" xfId="16" applyNumberFormat="1" applyFont="1" applyFill="1" applyBorder="1" applyAlignment="1" applyProtection="1">
      <alignment horizontal="right"/>
    </xf>
    <xf numFmtId="4" fontId="20" fillId="15" borderId="31" xfId="16" applyNumberFormat="1" applyFont="1" applyFill="1" applyBorder="1" applyAlignment="1" applyProtection="1"/>
    <xf numFmtId="169" fontId="0" fillId="0" borderId="0" xfId="0" applyNumberFormat="1"/>
    <xf numFmtId="169" fontId="26" fillId="15" borderId="0" xfId="0" applyNumberFormat="1" applyFont="1" applyFill="1"/>
    <xf numFmtId="2" fontId="26" fillId="15" borderId="33" xfId="0" applyNumberFormat="1" applyFont="1" applyFill="1" applyBorder="1"/>
    <xf numFmtId="2" fontId="4" fillId="0" borderId="33" xfId="0" applyNumberFormat="1" applyFont="1" applyBorder="1"/>
    <xf numFmtId="168" fontId="21" fillId="0" borderId="31" xfId="16" applyNumberFormat="1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4" fillId="14" borderId="33" xfId="0" applyNumberFormat="1" applyFont="1" applyFill="1" applyBorder="1"/>
    <xf numFmtId="2" fontId="24" fillId="0" borderId="33" xfId="0" applyNumberFormat="1" applyFont="1" applyBorder="1"/>
    <xf numFmtId="164" fontId="20" fillId="15" borderId="26" xfId="16" applyNumberFormat="1" applyFont="1" applyFill="1" applyBorder="1" applyAlignment="1" applyProtection="1">
      <alignment horizontal="center"/>
    </xf>
    <xf numFmtId="4" fontId="20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Border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4" fillId="0" borderId="35" xfId="0" applyFont="1" applyBorder="1" applyAlignment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/>
    <xf numFmtId="0" fontId="26" fillId="15" borderId="26" xfId="0" applyFont="1" applyFill="1" applyBorder="1"/>
    <xf numFmtId="0" fontId="26" fillId="15" borderId="26" xfId="16" applyNumberFormat="1" applyFont="1" applyFill="1" applyBorder="1" applyAlignment="1" applyProtection="1">
      <alignment horizontal="center"/>
    </xf>
    <xf numFmtId="168" fontId="20" fillId="15" borderId="26" xfId="16" applyNumberFormat="1" applyFont="1" applyFill="1" applyBorder="1" applyAlignment="1" applyProtection="1">
      <alignment horizontal="center"/>
    </xf>
    <xf numFmtId="3" fontId="20" fillId="15" borderId="26" xfId="16" applyNumberFormat="1" applyFont="1" applyFill="1" applyBorder="1" applyAlignment="1" applyProtection="1">
      <alignment horizontal="right"/>
    </xf>
    <xf numFmtId="4" fontId="20" fillId="15" borderId="26" xfId="16" applyNumberFormat="1" applyFont="1" applyFill="1" applyBorder="1" applyAlignment="1" applyProtection="1">
      <alignment horizontal="right"/>
    </xf>
    <xf numFmtId="0" fontId="4" fillId="0" borderId="37" xfId="0" applyFont="1" applyBorder="1" applyAlignment="1">
      <alignment horizontal="center"/>
    </xf>
    <xf numFmtId="0" fontId="26" fillId="17" borderId="37" xfId="0" applyFont="1" applyFill="1" applyBorder="1" applyAlignment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8" fontId="21" fillId="17" borderId="37" xfId="16" applyNumberFormat="1" applyFont="1" applyFill="1" applyBorder="1" applyAlignment="1" applyProtection="1">
      <alignment horizontal="center"/>
    </xf>
    <xf numFmtId="169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Border="1" applyAlignment="1">
      <alignment horizontal="center"/>
    </xf>
    <xf numFmtId="0" fontId="4" fillId="0" borderId="32" xfId="0" applyFont="1" applyBorder="1" applyAlignment="1">
      <alignment horizontal="left"/>
    </xf>
    <xf numFmtId="8" fontId="4" fillId="0" borderId="32" xfId="0" applyNumberFormat="1" applyFont="1" applyBorder="1" applyAlignment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Border="1" applyAlignment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Border="1" applyAlignment="1">
      <alignment horizontal="center"/>
    </xf>
    <xf numFmtId="42" fontId="4" fillId="0" borderId="32" xfId="0" applyNumberFormat="1" applyFont="1" applyBorder="1" applyAlignment="1">
      <alignment horizontal="center"/>
    </xf>
    <xf numFmtId="0" fontId="0" fillId="0" borderId="32" xfId="0" applyBorder="1" applyAlignment="1">
      <alignment horizontal="left"/>
    </xf>
    <xf numFmtId="0" fontId="4" fillId="0" borderId="32" xfId="16" applyNumberFormat="1" applyFont="1" applyFill="1" applyBorder="1" applyAlignment="1" applyProtection="1">
      <alignment horizontal="center"/>
    </xf>
    <xf numFmtId="168" fontId="21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0" fillId="0" borderId="0" xfId="0" applyFont="1"/>
    <xf numFmtId="0" fontId="20" fillId="16" borderId="0" xfId="0" applyFont="1" applyFill="1"/>
    <xf numFmtId="169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/>
    <xf numFmtId="169" fontId="0" fillId="0" borderId="20" xfId="0" applyNumberFormat="1" applyBorder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/>
    <xf numFmtId="0" fontId="21" fillId="0" borderId="0" xfId="0" applyFont="1"/>
    <xf numFmtId="0" fontId="20" fillId="2" borderId="38" xfId="0" applyFont="1" applyFill="1" applyBorder="1" applyAlignment="1">
      <alignment horizontal="left"/>
    </xf>
    <xf numFmtId="0" fontId="20" fillId="2" borderId="19" xfId="0" applyFont="1" applyFill="1" applyBorder="1"/>
    <xf numFmtId="2" fontId="20" fillId="2" borderId="19" xfId="16" applyNumberFormat="1" applyFont="1" applyFill="1" applyBorder="1" applyAlignment="1" applyProtection="1">
      <alignment horizontal="center"/>
    </xf>
    <xf numFmtId="168" fontId="20" fillId="2" borderId="19" xfId="16" applyNumberFormat="1" applyFont="1" applyFill="1" applyBorder="1" applyAlignment="1" applyProtection="1">
      <alignment horizontal="center"/>
    </xf>
    <xf numFmtId="3" fontId="20" fillId="2" borderId="19" xfId="16" applyNumberFormat="1" applyFont="1" applyFill="1" applyBorder="1" applyAlignment="1" applyProtection="1">
      <alignment horizontal="right"/>
    </xf>
    <xf numFmtId="42" fontId="20" fillId="2" borderId="19" xfId="16" applyNumberFormat="1" applyFont="1" applyFill="1" applyBorder="1" applyAlignment="1" applyProtection="1">
      <alignment horizontal="right"/>
    </xf>
    <xf numFmtId="164" fontId="20" fillId="2" borderId="19" xfId="16" applyNumberFormat="1" applyFont="1" applyFill="1" applyBorder="1" applyAlignment="1" applyProtection="1">
      <alignment horizontal="right"/>
    </xf>
    <xf numFmtId="43" fontId="20" fillId="2" borderId="19" xfId="16" applyFont="1" applyFill="1" applyBorder="1" applyAlignment="1" applyProtection="1">
      <alignment horizontal="center"/>
    </xf>
    <xf numFmtId="0" fontId="21" fillId="15" borderId="0" xfId="0" applyFont="1" applyFill="1"/>
    <xf numFmtId="3" fontId="4" fillId="17" borderId="37" xfId="17" applyNumberFormat="1" applyFont="1" applyFill="1" applyBorder="1" applyAlignment="1" applyProtection="1">
      <alignment horizontal="right"/>
    </xf>
    <xf numFmtId="169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44" fontId="4" fillId="0" borderId="32" xfId="17" applyFont="1" applyFill="1" applyBorder="1" applyAlignment="1" applyProtection="1"/>
    <xf numFmtId="0" fontId="0" fillId="15" borderId="0" xfId="0" applyFill="1"/>
    <xf numFmtId="164" fontId="27" fillId="0" borderId="39" xfId="17" applyNumberFormat="1" applyFont="1" applyFill="1" applyBorder="1"/>
    <xf numFmtId="170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/>
    <xf numFmtId="44" fontId="0" fillId="0" borderId="0" xfId="17" applyFont="1" applyAlignment="1" applyProtection="1">
      <alignment horizontal="right"/>
    </xf>
    <xf numFmtId="3" fontId="0" fillId="0" borderId="0" xfId="0" applyNumberFormat="1"/>
    <xf numFmtId="168" fontId="22" fillId="0" borderId="11" xfId="16" applyNumberFormat="1" applyFont="1" applyFill="1" applyBorder="1" applyAlignment="1" applyProtection="1">
      <alignment wrapText="1"/>
    </xf>
    <xf numFmtId="164" fontId="22" fillId="0" borderId="11" xfId="17" applyNumberFormat="1" applyFont="1" applyFill="1" applyBorder="1" applyAlignment="1" applyProtection="1">
      <alignment horizontal="center" wrapText="1"/>
    </xf>
    <xf numFmtId="43" fontId="22" fillId="0" borderId="11" xfId="16" applyFont="1" applyFill="1" applyBorder="1" applyAlignment="1" applyProtection="1">
      <alignment horizontal="center" wrapText="1"/>
    </xf>
    <xf numFmtId="3" fontId="24" fillId="0" borderId="31" xfId="17" applyNumberFormat="1" applyFont="1" applyFill="1" applyBorder="1" applyAlignment="1" applyProtection="1">
      <alignment horizontal="right"/>
    </xf>
    <xf numFmtId="42" fontId="24" fillId="0" borderId="31" xfId="17" applyNumberFormat="1" applyFont="1" applyFill="1" applyBorder="1" applyAlignment="1" applyProtection="1">
      <alignment horizontal="right"/>
    </xf>
    <xf numFmtId="42" fontId="24" fillId="13" borderId="31" xfId="17" applyNumberFormat="1" applyFont="1" applyFill="1" applyBorder="1" applyAlignment="1" applyProtection="1">
      <alignment horizontal="right"/>
    </xf>
    <xf numFmtId="164" fontId="24" fillId="0" borderId="32" xfId="17" applyNumberFormat="1" applyFont="1" applyFill="1" applyBorder="1" applyProtection="1"/>
    <xf numFmtId="3" fontId="24" fillId="14" borderId="31" xfId="17" applyNumberFormat="1" applyFont="1" applyFill="1" applyBorder="1" applyAlignment="1" applyProtection="1">
      <alignment horizontal="right"/>
    </xf>
    <xf numFmtId="42" fontId="24" fillId="14" borderId="31" xfId="17" applyNumberFormat="1" applyFont="1" applyFill="1" applyBorder="1" applyAlignment="1" applyProtection="1">
      <alignment horizontal="right"/>
    </xf>
    <xf numFmtId="164" fontId="2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4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4" fillId="0" borderId="36" xfId="17" applyNumberFormat="1" applyFont="1" applyFill="1" applyBorder="1" applyProtection="1"/>
    <xf numFmtId="0" fontId="26" fillId="0" borderId="0" xfId="0" applyFont="1" applyAlignment="1">
      <alignment horizontal="center"/>
    </xf>
    <xf numFmtId="164" fontId="20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Alignment="1">
      <alignment horizontal="center"/>
    </xf>
    <xf numFmtId="164" fontId="20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Alignment="1">
      <alignment horizontal="center"/>
    </xf>
    <xf numFmtId="42" fontId="20" fillId="0" borderId="0" xfId="19" applyNumberFormat="1" applyFont="1" applyFill="1" applyBorder="1" applyAlignment="1" applyProtection="1">
      <alignment horizontal="center"/>
    </xf>
    <xf numFmtId="164" fontId="20" fillId="0" borderId="0" xfId="19" applyNumberFormat="1" applyFont="1" applyFill="1" applyBorder="1" applyAlignment="1" applyProtection="1"/>
    <xf numFmtId="0" fontId="3" fillId="2" borderId="20" xfId="0" applyFont="1" applyFill="1" applyBorder="1"/>
    <xf numFmtId="10" fontId="3" fillId="2" borderId="20" xfId="0" applyNumberFormat="1" applyFont="1" applyFill="1" applyBorder="1"/>
    <xf numFmtId="10" fontId="3" fillId="10" borderId="20" xfId="0" applyNumberFormat="1" applyFont="1" applyFill="1" applyBorder="1"/>
    <xf numFmtId="0" fontId="3" fillId="0" borderId="40" xfId="0" applyFont="1" applyBorder="1"/>
    <xf numFmtId="0" fontId="21" fillId="6" borderId="19" xfId="0" applyFont="1" applyFill="1" applyBorder="1" applyAlignment="1">
      <alignment horizontal="center" vertical="top" wrapText="1"/>
    </xf>
    <xf numFmtId="42" fontId="21" fillId="6" borderId="19" xfId="0" applyNumberFormat="1" applyFont="1" applyFill="1" applyBorder="1" applyAlignment="1">
      <alignment horizontal="center" vertical="top" wrapText="1"/>
    </xf>
    <xf numFmtId="0" fontId="28" fillId="0" borderId="0" xfId="5" applyFont="1" applyFill="1" applyAlignment="1" applyProtection="1">
      <alignment wrapText="1"/>
    </xf>
    <xf numFmtId="0" fontId="2" fillId="0" borderId="0" xfId="5" applyAlignment="1" applyProtection="1">
      <alignment wrapText="1"/>
    </xf>
    <xf numFmtId="0" fontId="23" fillId="0" borderId="11" xfId="0" applyFont="1" applyBorder="1" applyAlignment="1">
      <alignment horizontal="left"/>
    </xf>
    <xf numFmtId="0" fontId="23" fillId="0" borderId="19" xfId="0" applyFont="1" applyBorder="1" applyAlignment="1">
      <alignment horizontal="left"/>
    </xf>
    <xf numFmtId="0" fontId="21" fillId="10" borderId="19" xfId="0" applyFont="1" applyFill="1" applyBorder="1" applyAlignment="1">
      <alignment horizontal="center"/>
    </xf>
    <xf numFmtId="168" fontId="21" fillId="10" borderId="11" xfId="18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center" wrapText="1"/>
    </xf>
    <xf numFmtId="0" fontId="21" fillId="10" borderId="11" xfId="19" applyNumberFormat="1" applyFont="1" applyFill="1" applyBorder="1" applyAlignment="1" applyProtection="1">
      <alignment horizontal="center" wrapText="1"/>
    </xf>
    <xf numFmtId="164" fontId="21" fillId="10" borderId="11" xfId="19" applyNumberFormat="1" applyFont="1" applyFill="1" applyBorder="1" applyAlignment="1" applyProtection="1">
      <alignment horizontal="right" wrapText="1"/>
    </xf>
    <xf numFmtId="42" fontId="21" fillId="10" borderId="11" xfId="18" applyNumberFormat="1" applyFont="1" applyFill="1" applyBorder="1" applyAlignment="1" applyProtection="1">
      <alignment horizontal="center" wrapText="1"/>
    </xf>
    <xf numFmtId="43" fontId="21" fillId="10" borderId="11" xfId="18" applyFont="1" applyFill="1" applyBorder="1" applyAlignment="1" applyProtection="1">
      <alignment horizontal="center" wrapText="1"/>
    </xf>
    <xf numFmtId="0" fontId="21" fillId="10" borderId="0" xfId="0" applyFont="1" applyFill="1"/>
    <xf numFmtId="0" fontId="4" fillId="0" borderId="37" xfId="18" applyNumberFormat="1" applyFont="1" applyFill="1" applyBorder="1" applyAlignment="1" applyProtection="1">
      <alignment horizontal="center"/>
    </xf>
    <xf numFmtId="4" fontId="24" fillId="0" borderId="37" xfId="18" applyNumberFormat="1" applyFont="1" applyFill="1" applyBorder="1" applyAlignment="1" applyProtection="1">
      <alignment horizontal="center"/>
    </xf>
    <xf numFmtId="168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/>
    <xf numFmtId="4" fontId="24" fillId="0" borderId="31" xfId="18" applyNumberFormat="1" applyFont="1" applyFill="1" applyBorder="1" applyAlignment="1" applyProtection="1">
      <alignment horizontal="center"/>
    </xf>
    <xf numFmtId="0" fontId="4" fillId="0" borderId="0" xfId="0" applyFont="1" applyAlignment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8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4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/>
    <xf numFmtId="0" fontId="26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164" fontId="26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69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4" fillId="0" borderId="0" xfId="0" applyFont="1" applyAlignment="1">
      <alignment horizontal="center"/>
    </xf>
    <xf numFmtId="0" fontId="26" fillId="15" borderId="32" xfId="18" applyNumberFormat="1" applyFont="1" applyFill="1" applyBorder="1" applyAlignment="1" applyProtection="1">
      <alignment horizontal="center"/>
    </xf>
    <xf numFmtId="3" fontId="26" fillId="15" borderId="32" xfId="18" applyNumberFormat="1" applyFont="1" applyFill="1" applyBorder="1" applyAlignment="1" applyProtection="1">
      <alignment horizontal="center"/>
    </xf>
    <xf numFmtId="0" fontId="2" fillId="0" borderId="32" xfId="5" applyNumberFormat="1" applyFill="1" applyBorder="1" applyAlignment="1" applyProtection="1"/>
    <xf numFmtId="0" fontId="26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64" fontId="26" fillId="15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/>
    <xf numFmtId="0" fontId="4" fillId="0" borderId="32" xfId="18" applyNumberFormat="1" applyFont="1" applyFill="1" applyBorder="1" applyAlignment="1" applyProtection="1"/>
    <xf numFmtId="164" fontId="26" fillId="20" borderId="32" xfId="17" applyNumberFormat="1" applyFont="1" applyFill="1" applyBorder="1" applyAlignment="1" applyProtection="1">
      <alignment horizontal="left"/>
    </xf>
    <xf numFmtId="0" fontId="26" fillId="20" borderId="32" xfId="5" applyFont="1" applyFill="1" applyBorder="1" applyAlignment="1" applyProtection="1">
      <alignment horizontal="left"/>
    </xf>
    <xf numFmtId="164" fontId="26" fillId="20" borderId="32" xfId="17" applyNumberFormat="1" applyFont="1" applyFill="1" applyBorder="1" applyAlignment="1" applyProtection="1">
      <alignment horizontal="right"/>
    </xf>
    <xf numFmtId="0" fontId="26" fillId="17" borderId="32" xfId="0" applyFont="1" applyFill="1" applyBorder="1" applyAlignment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8" fontId="21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69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69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4" fontId="0" fillId="14" borderId="36" xfId="17" applyNumberFormat="1" applyFont="1" applyFill="1" applyBorder="1" applyAlignment="1" applyProtection="1">
      <alignment horizontal="right"/>
    </xf>
    <xf numFmtId="164" fontId="0" fillId="0" borderId="0" xfId="0" applyNumberFormat="1"/>
    <xf numFmtId="42" fontId="0" fillId="0" borderId="0" xfId="0" applyNumberFormat="1"/>
    <xf numFmtId="166" fontId="0" fillId="0" borderId="0" xfId="0" applyNumberFormat="1"/>
    <xf numFmtId="0" fontId="21" fillId="6" borderId="38" xfId="0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1" fillId="6" borderId="0" xfId="0" applyFont="1" applyFill="1" applyAlignment="1">
      <alignment horizontal="center" vertical="top" wrapText="1"/>
    </xf>
    <xf numFmtId="0" fontId="30" fillId="0" borderId="0" xfId="0" applyFont="1"/>
    <xf numFmtId="0" fontId="3" fillId="6" borderId="43" xfId="0" applyFont="1" applyFill="1" applyBorder="1" applyAlignment="1">
      <alignment horizontal="center" vertical="top" wrapText="1"/>
    </xf>
    <xf numFmtId="0" fontId="3" fillId="6" borderId="44" xfId="0" applyFont="1" applyFill="1" applyBorder="1" applyAlignment="1">
      <alignment horizontal="center" vertical="top" wrapText="1"/>
    </xf>
    <xf numFmtId="0" fontId="3" fillId="6" borderId="45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/>
    <xf numFmtId="43" fontId="0" fillId="0" borderId="47" xfId="0" applyNumberFormat="1" applyBorder="1"/>
    <xf numFmtId="43" fontId="31" fillId="0" borderId="48" xfId="0" applyNumberFormat="1" applyFont="1" applyBorder="1" applyAlignment="1">
      <alignment horizontal="right"/>
    </xf>
    <xf numFmtId="43" fontId="0" fillId="0" borderId="48" xfId="0" applyNumberFormat="1" applyBorder="1"/>
    <xf numFmtId="43" fontId="0" fillId="0" borderId="0" xfId="0" applyNumberFormat="1"/>
    <xf numFmtId="164" fontId="0" fillId="0" borderId="49" xfId="0" applyNumberFormat="1" applyBorder="1"/>
    <xf numFmtId="0" fontId="26" fillId="14" borderId="50" xfId="0" applyFont="1" applyFill="1" applyBorder="1" applyAlignment="1">
      <alignment wrapText="1"/>
    </xf>
    <xf numFmtId="3" fontId="26" fillId="14" borderId="47" xfId="0" applyNumberFormat="1" applyFont="1" applyFill="1" applyBorder="1" applyAlignment="1">
      <alignment vertical="center"/>
    </xf>
    <xf numFmtId="164" fontId="26" fillId="14" borderId="47" xfId="0" applyNumberFormat="1" applyFont="1" applyFill="1" applyBorder="1" applyAlignment="1">
      <alignment vertical="center"/>
    </xf>
    <xf numFmtId="164" fontId="26" fillId="14" borderId="10" xfId="0" applyNumberFormat="1" applyFont="1" applyFill="1" applyBorder="1" applyAlignment="1">
      <alignment vertical="center"/>
    </xf>
    <xf numFmtId="2" fontId="26" fillId="14" borderId="10" xfId="0" applyNumberFormat="1" applyFont="1" applyFill="1" applyBorder="1"/>
    <xf numFmtId="2" fontId="26" fillId="14" borderId="51" xfId="0" applyNumberFormat="1" applyFont="1" applyFill="1" applyBorder="1"/>
    <xf numFmtId="3" fontId="26" fillId="14" borderId="10" xfId="0" applyNumberFormat="1" applyFont="1" applyFill="1" applyBorder="1" applyAlignment="1">
      <alignment vertical="center"/>
    </xf>
    <xf numFmtId="4" fontId="26" fillId="14" borderId="10" xfId="0" applyNumberFormat="1" applyFont="1" applyFill="1" applyBorder="1" applyAlignment="1">
      <alignment vertical="center"/>
    </xf>
    <xf numFmtId="4" fontId="26" fillId="14" borderId="51" xfId="0" applyNumberFormat="1" applyFont="1" applyFill="1" applyBorder="1" applyAlignment="1">
      <alignment vertical="center"/>
    </xf>
    <xf numFmtId="43" fontId="26" fillId="0" borderId="0" xfId="0" applyNumberFormat="1" applyFont="1"/>
    <xf numFmtId="0" fontId="26" fillId="14" borderId="50" xfId="0" applyFont="1" applyFill="1" applyBorder="1"/>
    <xf numFmtId="171" fontId="0" fillId="0" borderId="0" xfId="0" applyNumberFormat="1"/>
    <xf numFmtId="0" fontId="0" fillId="0" borderId="50" xfId="0" applyBorder="1"/>
    <xf numFmtId="3" fontId="0" fillId="0" borderId="10" xfId="0" applyNumberFormat="1" applyBorder="1"/>
    <xf numFmtId="164" fontId="0" fillId="0" borderId="10" xfId="0" applyNumberFormat="1" applyBorder="1"/>
    <xf numFmtId="43" fontId="0" fillId="0" borderId="10" xfId="0" applyNumberFormat="1" applyBorder="1"/>
    <xf numFmtId="43" fontId="0" fillId="0" borderId="51" xfId="0" applyNumberFormat="1" applyBorder="1"/>
    <xf numFmtId="0" fontId="26" fillId="0" borderId="0" xfId="0" applyFont="1"/>
    <xf numFmtId="0" fontId="26" fillId="22" borderId="46" xfId="0" applyFont="1" applyFill="1" applyBorder="1"/>
    <xf numFmtId="3" fontId="26" fillId="22" borderId="47" xfId="0" applyNumberFormat="1" applyFont="1" applyFill="1" applyBorder="1"/>
    <xf numFmtId="164" fontId="26" fillId="22" borderId="47" xfId="0" applyNumberFormat="1" applyFont="1" applyFill="1" applyBorder="1"/>
    <xf numFmtId="43" fontId="26" fillId="22" borderId="47" xfId="0" applyNumberFormat="1" applyFont="1" applyFill="1" applyBorder="1"/>
    <xf numFmtId="43" fontId="26" fillId="22" borderId="48" xfId="0" applyNumberFormat="1" applyFont="1" applyFill="1" applyBorder="1"/>
    <xf numFmtId="3" fontId="4" fillId="0" borderId="10" xfId="0" applyNumberFormat="1" applyFont="1" applyBorder="1"/>
    <xf numFmtId="164" fontId="4" fillId="0" borderId="10" xfId="0" applyNumberFormat="1" applyFont="1" applyBorder="1"/>
    <xf numFmtId="0" fontId="26" fillId="22" borderId="50" xfId="0" applyFont="1" applyFill="1" applyBorder="1"/>
    <xf numFmtId="3" fontId="26" fillId="22" borderId="10" xfId="0" applyNumberFormat="1" applyFont="1" applyFill="1" applyBorder="1"/>
    <xf numFmtId="164" fontId="26" fillId="22" borderId="10" xfId="0" applyNumberFormat="1" applyFont="1" applyFill="1" applyBorder="1"/>
    <xf numFmtId="43" fontId="26" fillId="22" borderId="10" xfId="0" applyNumberFormat="1" applyFont="1" applyFill="1" applyBorder="1"/>
    <xf numFmtId="43" fontId="26" fillId="22" borderId="51" xfId="0" applyNumberFormat="1" applyFont="1" applyFill="1" applyBorder="1"/>
    <xf numFmtId="43" fontId="4" fillId="0" borderId="10" xfId="0" applyNumberFormat="1" applyFont="1" applyBorder="1"/>
    <xf numFmtId="43" fontId="4" fillId="0" borderId="51" xfId="0" applyNumberFormat="1" applyFont="1" applyBorder="1"/>
    <xf numFmtId="0" fontId="26" fillId="0" borderId="52" xfId="0" applyFont="1" applyBorder="1"/>
    <xf numFmtId="3" fontId="0" fillId="0" borderId="49" xfId="0" applyNumberFormat="1" applyBorder="1"/>
    <xf numFmtId="43" fontId="0" fillId="0" borderId="49" xfId="0" applyNumberFormat="1" applyBorder="1"/>
    <xf numFmtId="43" fontId="0" fillId="0" borderId="53" xfId="0" applyNumberFormat="1" applyBorder="1"/>
    <xf numFmtId="3" fontId="32" fillId="21" borderId="54" xfId="0" applyNumberFormat="1" applyFont="1" applyFill="1" applyBorder="1"/>
    <xf numFmtId="3" fontId="32" fillId="21" borderId="55" xfId="0" applyNumberFormat="1" applyFont="1" applyFill="1" applyBorder="1"/>
    <xf numFmtId="4" fontId="32" fillId="21" borderId="55" xfId="0" applyNumberFormat="1" applyFont="1" applyFill="1" applyBorder="1"/>
    <xf numFmtId="4" fontId="32" fillId="21" borderId="56" xfId="0" applyNumberFormat="1" applyFont="1" applyFill="1" applyBorder="1"/>
    <xf numFmtId="0" fontId="0" fillId="0" borderId="57" xfId="0" applyBorder="1"/>
    <xf numFmtId="3" fontId="4" fillId="0" borderId="58" xfId="0" applyNumberFormat="1" applyFont="1" applyBorder="1"/>
    <xf numFmtId="164" fontId="4" fillId="0" borderId="58" xfId="0" applyNumberFormat="1" applyFont="1" applyBorder="1"/>
    <xf numFmtId="43" fontId="4" fillId="0" borderId="58" xfId="0" applyNumberFormat="1" applyFont="1" applyBorder="1" applyAlignment="1">
      <alignment horizontal="center"/>
    </xf>
    <xf numFmtId="43" fontId="4" fillId="0" borderId="59" xfId="0" applyNumberFormat="1" applyFont="1" applyBorder="1" applyAlignment="1">
      <alignment horizontal="center"/>
    </xf>
    <xf numFmtId="0" fontId="33" fillId="20" borderId="4" xfId="0" applyFont="1" applyFill="1" applyBorder="1"/>
    <xf numFmtId="3" fontId="33" fillId="20" borderId="5" xfId="0" applyNumberFormat="1" applyFont="1" applyFill="1" applyBorder="1"/>
    <xf numFmtId="4" fontId="32" fillId="23" borderId="5" xfId="0" applyNumberFormat="1" applyFont="1" applyFill="1" applyBorder="1"/>
    <xf numFmtId="4" fontId="32" fillId="23" borderId="6" xfId="0" applyNumberFormat="1" applyFont="1" applyFill="1" applyBorder="1"/>
    <xf numFmtId="0" fontId="26" fillId="22" borderId="60" xfId="0" applyFont="1" applyFill="1" applyBorder="1"/>
    <xf numFmtId="3" fontId="26" fillId="22" borderId="61" xfId="0" applyNumberFormat="1" applyFont="1" applyFill="1" applyBorder="1"/>
    <xf numFmtId="164" fontId="26" fillId="22" borderId="61" xfId="0" applyNumberFormat="1" applyFont="1" applyFill="1" applyBorder="1"/>
    <xf numFmtId="43" fontId="26" fillId="22" borderId="61" xfId="0" applyNumberFormat="1" applyFont="1" applyFill="1" applyBorder="1"/>
    <xf numFmtId="43" fontId="26" fillId="22" borderId="62" xfId="0" applyNumberFormat="1" applyFont="1" applyFill="1" applyBorder="1"/>
    <xf numFmtId="0" fontId="26" fillId="0" borderId="57" xfId="0" applyFont="1" applyBorder="1"/>
    <xf numFmtId="3" fontId="26" fillId="0" borderId="58" xfId="0" applyNumberFormat="1" applyFont="1" applyBorder="1"/>
    <xf numFmtId="164" fontId="26" fillId="0" borderId="58" xfId="0" applyNumberFormat="1" applyFont="1" applyBorder="1"/>
    <xf numFmtId="43" fontId="26" fillId="0" borderId="58" xfId="0" applyNumberFormat="1" applyFont="1" applyBorder="1"/>
    <xf numFmtId="43" fontId="26" fillId="0" borderId="59" xfId="0" applyNumberFormat="1" applyFont="1" applyBorder="1"/>
    <xf numFmtId="0" fontId="0" fillId="0" borderId="0" xfId="0" quotePrefix="1"/>
    <xf numFmtId="0" fontId="4" fillId="0" borderId="57" xfId="0" applyFont="1" applyBorder="1"/>
    <xf numFmtId="43" fontId="4" fillId="0" borderId="58" xfId="0" applyNumberFormat="1" applyFont="1" applyBorder="1"/>
    <xf numFmtId="43" fontId="4" fillId="0" borderId="59" xfId="0" applyNumberFormat="1" applyFont="1" applyBorder="1"/>
    <xf numFmtId="0" fontId="33" fillId="20" borderId="54" xfId="0" applyFont="1" applyFill="1" applyBorder="1"/>
    <xf numFmtId="3" fontId="33" fillId="20" borderId="55" xfId="0" applyNumberFormat="1" applyFont="1" applyFill="1" applyBorder="1"/>
    <xf numFmtId="4" fontId="26" fillId="20" borderId="55" xfId="0" applyNumberFormat="1" applyFont="1" applyFill="1" applyBorder="1"/>
    <xf numFmtId="4" fontId="26" fillId="20" borderId="56" xfId="0" applyNumberFormat="1" applyFont="1" applyFill="1" applyBorder="1"/>
    <xf numFmtId="4" fontId="26" fillId="0" borderId="0" xfId="0" applyNumberFormat="1" applyFont="1"/>
    <xf numFmtId="43" fontId="4" fillId="0" borderId="0" xfId="0" applyNumberFormat="1" applyFont="1" applyAlignment="1">
      <alignment horizontal="center"/>
    </xf>
    <xf numFmtId="0" fontId="0" fillId="24" borderId="0" xfId="0" applyFill="1"/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6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Border="1" applyAlignment="1">
      <alignment horizontal="right"/>
    </xf>
    <xf numFmtId="43" fontId="4" fillId="0" borderId="51" xfId="0" applyNumberFormat="1" applyFont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4" fillId="0" borderId="0" xfId="5" applyFont="1" applyFill="1" applyAlignment="1" applyProtection="1"/>
    <xf numFmtId="0" fontId="34" fillId="0" borderId="0" xfId="5" applyFont="1" applyFill="1" applyBorder="1" applyAlignment="1" applyProtection="1"/>
    <xf numFmtId="2" fontId="4" fillId="19" borderId="33" xfId="18" applyNumberFormat="1" applyFont="1" applyFill="1" applyBorder="1" applyAlignment="1" applyProtection="1">
      <alignment horizontal="right"/>
    </xf>
    <xf numFmtId="2" fontId="26" fillId="15" borderId="33" xfId="18" applyNumberFormat="1" applyFont="1" applyFill="1" applyBorder="1" applyAlignment="1" applyProtection="1">
      <alignment horizontal="right"/>
    </xf>
    <xf numFmtId="43" fontId="24" fillId="0" borderId="31" xfId="16" applyFont="1" applyFill="1" applyBorder="1" applyAlignment="1" applyProtection="1">
      <alignment horizontal="right"/>
    </xf>
    <xf numFmtId="0" fontId="1" fillId="14" borderId="32" xfId="5" applyFont="1" applyFill="1" applyBorder="1" applyAlignment="1" applyProtection="1">
      <alignment horizontal="left"/>
    </xf>
    <xf numFmtId="0" fontId="2" fillId="0" borderId="0" xfId="5" applyAlignment="1" applyProtection="1">
      <alignment horizontal="left" indent="1"/>
    </xf>
    <xf numFmtId="172" fontId="4" fillId="0" borderId="10" xfId="2" applyNumberFormat="1" applyFont="1" applyFill="1" applyBorder="1" applyProtection="1"/>
    <xf numFmtId="0" fontId="0" fillId="0" borderId="0" xfId="4" applyFont="1"/>
    <xf numFmtId="44" fontId="4" fillId="0" borderId="0" xfId="0" applyNumberFormat="1" applyFont="1"/>
    <xf numFmtId="0" fontId="0" fillId="5" borderId="0" xfId="0" applyFill="1"/>
    <xf numFmtId="0" fontId="1" fillId="5" borderId="0" xfId="3" applyFill="1"/>
    <xf numFmtId="0" fontId="8" fillId="7" borderId="11" xfId="0" applyFont="1" applyFill="1" applyBorder="1" applyAlignment="1" applyProtection="1">
      <alignment horizontal="left" vertical="center"/>
      <protection locked="0"/>
    </xf>
    <xf numFmtId="164" fontId="27" fillId="0" borderId="0" xfId="17" applyNumberFormat="1" applyFont="1" applyFill="1" applyBorder="1"/>
    <xf numFmtId="0" fontId="4" fillId="0" borderId="34" xfId="0" applyFont="1" applyBorder="1" applyAlignment="1">
      <alignment horizontal="center"/>
    </xf>
    <xf numFmtId="0" fontId="0" fillId="0" borderId="34" xfId="0" applyBorder="1"/>
    <xf numFmtId="0" fontId="4" fillId="0" borderId="34" xfId="16" applyNumberFormat="1" applyFont="1" applyFill="1" applyBorder="1" applyAlignment="1" applyProtection="1">
      <alignment horizontal="center"/>
    </xf>
    <xf numFmtId="168" fontId="21" fillId="0" borderId="34" xfId="16" applyNumberFormat="1" applyFont="1" applyFill="1" applyBorder="1" applyAlignment="1" applyProtection="1">
      <alignment horizontal="center"/>
    </xf>
    <xf numFmtId="3" fontId="4" fillId="0" borderId="34" xfId="17" applyNumberFormat="1" applyFont="1" applyFill="1" applyBorder="1" applyAlignment="1" applyProtection="1">
      <alignment horizontal="right"/>
    </xf>
    <xf numFmtId="44" fontId="4" fillId="0" borderId="34" xfId="17" applyFont="1" applyFill="1" applyBorder="1" applyAlignment="1" applyProtection="1">
      <alignment horizontal="center"/>
    </xf>
    <xf numFmtId="44" fontId="4" fillId="0" borderId="34" xfId="17" applyFont="1" applyFill="1" applyBorder="1" applyAlignment="1" applyProtection="1"/>
    <xf numFmtId="164" fontId="4" fillId="0" borderId="34" xfId="17" applyNumberFormat="1" applyFont="1" applyFill="1" applyBorder="1" applyAlignment="1" applyProtection="1"/>
    <xf numFmtId="43" fontId="4" fillId="0" borderId="34" xfId="16" applyFont="1" applyFill="1" applyBorder="1" applyAlignment="1" applyProtection="1">
      <alignment horizontal="center"/>
    </xf>
    <xf numFmtId="44" fontId="0" fillId="14" borderId="36" xfId="5" applyNumberFormat="1" applyFont="1" applyFill="1" applyBorder="1" applyAlignment="1" applyProtection="1">
      <alignment horizontal="left"/>
    </xf>
    <xf numFmtId="3" fontId="0" fillId="25" borderId="47" xfId="0" applyNumberFormat="1" applyFill="1" applyBorder="1"/>
    <xf numFmtId="164" fontId="0" fillId="25" borderId="47" xfId="0" applyNumberFormat="1" applyFill="1" applyBorder="1"/>
    <xf numFmtId="43" fontId="0" fillId="25" borderId="47" xfId="0" applyNumberFormat="1" applyFill="1" applyBorder="1"/>
    <xf numFmtId="43" fontId="0" fillId="25" borderId="48" xfId="0" applyNumberFormat="1" applyFill="1" applyBorder="1"/>
    <xf numFmtId="0" fontId="0" fillId="25" borderId="46" xfId="0" applyFill="1" applyBorder="1" applyAlignment="1">
      <alignment horizontal="left" indent="2"/>
    </xf>
    <xf numFmtId="0" fontId="0" fillId="25" borderId="50" xfId="0" applyFill="1" applyBorder="1" applyAlignment="1">
      <alignment horizontal="left" indent="2"/>
    </xf>
    <xf numFmtId="3" fontId="0" fillId="25" borderId="10" xfId="0" applyNumberFormat="1" applyFill="1" applyBorder="1"/>
    <xf numFmtId="164" fontId="0" fillId="25" borderId="10" xfId="0" applyNumberFormat="1" applyFill="1" applyBorder="1"/>
    <xf numFmtId="43" fontId="0" fillId="25" borderId="10" xfId="0" applyNumberFormat="1" applyFill="1" applyBorder="1"/>
    <xf numFmtId="43" fontId="0" fillId="25" borderId="51" xfId="0" applyNumberFormat="1" applyFill="1" applyBorder="1"/>
    <xf numFmtId="44" fontId="0" fillId="0" borderId="0" xfId="2" applyFont="1"/>
    <xf numFmtId="44" fontId="1" fillId="0" borderId="0" xfId="2"/>
    <xf numFmtId="0" fontId="0" fillId="8" borderId="0" xfId="0" applyFill="1"/>
    <xf numFmtId="167" fontId="0" fillId="0" borderId="0" xfId="0" applyNumberFormat="1"/>
    <xf numFmtId="0" fontId="13" fillId="9" borderId="0" xfId="0" applyFont="1" applyFill="1" applyAlignment="1" applyProtection="1">
      <alignment horizontal="center" vertical="center"/>
      <protection hidden="1"/>
    </xf>
    <xf numFmtId="173" fontId="13" fillId="26" borderId="19" xfId="13" applyNumberFormat="1" applyFont="1" applyFill="1" applyBorder="1" applyAlignment="1" applyProtection="1">
      <alignment horizontal="center" vertical="center"/>
      <protection hidden="1"/>
    </xf>
    <xf numFmtId="173" fontId="13" fillId="26" borderId="26" xfId="13" applyNumberFormat="1" applyFont="1" applyFill="1" applyBorder="1" applyAlignment="1" applyProtection="1">
      <alignment horizontal="center" vertical="center"/>
      <protection hidden="1"/>
    </xf>
    <xf numFmtId="173" fontId="13" fillId="26" borderId="24" xfId="13" applyNumberFormat="1" applyFont="1" applyFill="1" applyBorder="1" applyAlignment="1" applyProtection="1">
      <alignment horizontal="center" vertical="center"/>
      <protection hidden="1"/>
    </xf>
    <xf numFmtId="173" fontId="13" fillId="26" borderId="22" xfId="13" applyNumberFormat="1" applyFont="1" applyFill="1" applyBorder="1" applyAlignment="1" applyProtection="1">
      <alignment horizontal="center" vertical="center"/>
      <protection hidden="1"/>
    </xf>
    <xf numFmtId="44" fontId="4" fillId="0" borderId="10" xfId="2" applyFont="1" applyFill="1" applyBorder="1" applyProtection="1"/>
    <xf numFmtId="44" fontId="0" fillId="0" borderId="0" xfId="0" applyNumberFormat="1"/>
    <xf numFmtId="174" fontId="4" fillId="0" borderId="11" xfId="1" applyNumberFormat="1" applyFont="1" applyFill="1" applyBorder="1" applyAlignment="1" applyProtection="1">
      <alignment horizontal="center" vertical="center"/>
      <protection locked="0"/>
    </xf>
    <xf numFmtId="0" fontId="0" fillId="0" borderId="32" xfId="0" applyBorder="1" applyAlignment="1">
      <alignment horizontal="left" indent="1"/>
    </xf>
    <xf numFmtId="0" fontId="4" fillId="0" borderId="32" xfId="0" applyFont="1" applyBorder="1" applyAlignment="1">
      <alignment horizontal="left" indent="1"/>
    </xf>
    <xf numFmtId="0" fontId="33" fillId="15" borderId="32" xfId="18" applyNumberFormat="1" applyFont="1" applyFill="1" applyBorder="1" applyAlignment="1" applyProtection="1"/>
    <xf numFmtId="0" fontId="37" fillId="15" borderId="32" xfId="18" applyNumberFormat="1" applyFont="1" applyFill="1" applyBorder="1" applyAlignment="1" applyProtection="1"/>
    <xf numFmtId="0" fontId="33" fillId="15" borderId="32" xfId="18" applyNumberFormat="1" applyFont="1" applyFill="1" applyBorder="1" applyAlignment="1" applyProtection="1">
      <alignment horizontal="center"/>
    </xf>
    <xf numFmtId="3" fontId="33" fillId="15" borderId="32" xfId="18" applyNumberFormat="1" applyFont="1" applyFill="1" applyBorder="1" applyAlignment="1" applyProtection="1">
      <alignment horizontal="right"/>
    </xf>
    <xf numFmtId="3" fontId="33" fillId="15" borderId="32" xfId="18" applyNumberFormat="1" applyFont="1" applyFill="1" applyBorder="1" applyAlignment="1" applyProtection="1">
      <alignment horizontal="center"/>
    </xf>
    <xf numFmtId="164" fontId="33" fillId="15" borderId="32" xfId="19" applyNumberFormat="1" applyFont="1" applyFill="1" applyBorder="1" applyAlignment="1" applyProtection="1">
      <alignment wrapText="1"/>
    </xf>
    <xf numFmtId="2" fontId="33" fillId="15" borderId="33" xfId="18" applyNumberFormat="1" applyFont="1" applyFill="1" applyBorder="1" applyAlignment="1" applyProtection="1">
      <alignment horizontal="right"/>
    </xf>
    <xf numFmtId="0" fontId="37" fillId="15" borderId="32" xfId="18" applyNumberFormat="1" applyFont="1" applyFill="1" applyBorder="1" applyAlignment="1" applyProtection="1">
      <alignment horizontal="center"/>
    </xf>
    <xf numFmtId="3" fontId="33" fillId="20" borderId="32" xfId="18" applyNumberFormat="1" applyFont="1" applyFill="1" applyBorder="1" applyAlignment="1" applyProtection="1">
      <alignment horizontal="right"/>
    </xf>
    <xf numFmtId="3" fontId="33" fillId="20" borderId="32" xfId="18" applyNumberFormat="1" applyFont="1" applyFill="1" applyBorder="1" applyAlignment="1" applyProtection="1">
      <alignment horizontal="center"/>
    </xf>
    <xf numFmtId="169" fontId="33" fillId="15" borderId="41" xfId="0" applyNumberFormat="1" applyFont="1" applyFill="1" applyBorder="1"/>
    <xf numFmtId="169" fontId="37" fillId="15" borderId="0" xfId="0" applyNumberFormat="1" applyFont="1" applyFill="1"/>
    <xf numFmtId="169" fontId="33" fillId="15" borderId="0" xfId="0" applyNumberFormat="1" applyFont="1" applyFill="1"/>
    <xf numFmtId="1" fontId="33" fillId="15" borderId="32" xfId="18" applyNumberFormat="1" applyFont="1" applyFill="1" applyBorder="1" applyAlignment="1" applyProtection="1">
      <alignment horizontal="right"/>
    </xf>
    <xf numFmtId="164" fontId="33" fillId="15" borderId="32" xfId="18" applyNumberFormat="1" applyFont="1" applyFill="1" applyBorder="1" applyAlignment="1" applyProtection="1">
      <alignment horizontal="right"/>
    </xf>
    <xf numFmtId="168" fontId="29" fillId="2" borderId="19" xfId="1" applyNumberFormat="1" applyFont="1" applyFill="1" applyBorder="1" applyProtection="1"/>
    <xf numFmtId="164" fontId="29" fillId="2" borderId="19" xfId="19" applyNumberFormat="1" applyFont="1" applyFill="1" applyBorder="1" applyProtection="1"/>
    <xf numFmtId="164" fontId="29" fillId="2" borderId="19" xfId="19" applyNumberFormat="1" applyFont="1" applyFill="1" applyBorder="1" applyAlignment="1" applyProtection="1">
      <alignment horizontal="right"/>
    </xf>
    <xf numFmtId="2" fontId="29" fillId="2" borderId="19" xfId="19" applyNumberFormat="1" applyFont="1" applyFill="1" applyBorder="1" applyProtection="1"/>
    <xf numFmtId="168" fontId="29" fillId="2" borderId="19" xfId="18" applyNumberFormat="1" applyFont="1" applyFill="1" applyBorder="1" applyProtection="1"/>
    <xf numFmtId="43" fontId="26" fillId="22" borderId="10" xfId="0" applyNumberFormat="1" applyFont="1" applyFill="1" applyBorder="1" applyAlignment="1">
      <alignment horizontal="center"/>
    </xf>
    <xf numFmtId="43" fontId="26" fillId="22" borderId="51" xfId="0" applyNumberFormat="1" applyFont="1" applyFill="1" applyBorder="1" applyAlignment="1">
      <alignment horizontal="center"/>
    </xf>
    <xf numFmtId="0" fontId="38" fillId="0" borderId="0" xfId="0" applyFont="1"/>
    <xf numFmtId="0" fontId="29" fillId="10" borderId="0" xfId="0" applyFont="1" applyFill="1"/>
    <xf numFmtId="4" fontId="4" fillId="0" borderId="10" xfId="1" applyNumberFormat="1" applyFont="1" applyFill="1" applyBorder="1" applyAlignment="1" applyProtection="1">
      <alignment horizontal="center"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 xr:uid="{00000000-0005-0000-0000-000001000000}"/>
    <cellStyle name="Comma 10 2" xfId="18" xr:uid="{00000000-0005-0000-0000-000002000000}"/>
    <cellStyle name="Currency" xfId="2" builtinId="4"/>
    <cellStyle name="Currency 11" xfId="17" xr:uid="{00000000-0005-0000-0000-000004000000}"/>
    <cellStyle name="Currency 11 2" xfId="19" xr:uid="{00000000-0005-0000-0000-000005000000}"/>
    <cellStyle name="Currency 16 2" xfId="8" xr:uid="{00000000-0005-0000-0000-000006000000}"/>
    <cellStyle name="Hyperlink" xfId="5" builtinId="8"/>
    <cellStyle name="Normal" xfId="0" builtinId="0"/>
    <cellStyle name="Normal 10" xfId="9" xr:uid="{00000000-0005-0000-0000-000009000000}"/>
    <cellStyle name="Normal 10 2" xfId="13" xr:uid="{00000000-0005-0000-0000-00000A000000}"/>
    <cellStyle name="Normal 2" xfId="10" xr:uid="{00000000-0005-0000-0000-00000B000000}"/>
    <cellStyle name="Normal 2 2" xfId="12" xr:uid="{00000000-0005-0000-0000-00000C000000}"/>
    <cellStyle name="Normal 22 4" xfId="11" xr:uid="{00000000-0005-0000-0000-00000D000000}"/>
    <cellStyle name="Normal 222" xfId="6" xr:uid="{00000000-0005-0000-0000-00000E000000}"/>
    <cellStyle name="Normal 223" xfId="7" xr:uid="{00000000-0005-0000-0000-00000F000000}"/>
    <cellStyle name="Normal 339" xfId="3" xr:uid="{00000000-0005-0000-0000-000010000000}"/>
    <cellStyle name="Normal 340" xfId="4" xr:uid="{00000000-0005-0000-0000-000011000000}"/>
    <cellStyle name="Normal 8 2 2" xfId="14" xr:uid="{00000000-0005-0000-0000-000012000000}"/>
    <cellStyle name="Normal_Cost Effectiveness Algorithm-2002_rev6c" xfId="15" xr:uid="{00000000-0005-0000-0000-000013000000}"/>
  </cellStyles>
  <dxfs count="235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S64"/>
  <sheetViews>
    <sheetView tabSelected="1" zoomScale="70" zoomScaleNormal="70" workbookViewId="0">
      <selection activeCell="L19" sqref="L19"/>
    </sheetView>
  </sheetViews>
  <sheetFormatPr defaultRowHeight="15" x14ac:dyDescent="0.2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20.25" x14ac:dyDescent="0.3">
      <c r="B1" s="502" t="s">
        <v>1075</v>
      </c>
    </row>
    <row r="2" spans="2:16" ht="18" x14ac:dyDescent="0.25">
      <c r="B2" s="341" t="s">
        <v>454</v>
      </c>
    </row>
    <row r="4" spans="2:16" ht="15.75" thickBot="1" x14ac:dyDescent="0.3">
      <c r="B4" s="110" t="s">
        <v>455</v>
      </c>
      <c r="J4" s="110" t="s">
        <v>456</v>
      </c>
    </row>
    <row r="5" spans="2:16" ht="45.75" thickBot="1" x14ac:dyDescent="0.3">
      <c r="B5" s="342" t="s">
        <v>457</v>
      </c>
      <c r="C5" s="343" t="s">
        <v>458</v>
      </c>
      <c r="D5" s="343" t="s">
        <v>459</v>
      </c>
      <c r="E5" s="343" t="s">
        <v>460</v>
      </c>
      <c r="F5" s="343" t="s">
        <v>461</v>
      </c>
      <c r="G5" s="344" t="s">
        <v>462</v>
      </c>
      <c r="H5" s="345"/>
      <c r="J5" s="342" t="s">
        <v>457</v>
      </c>
      <c r="K5" s="343" t="s">
        <v>458</v>
      </c>
      <c r="L5" s="343" t="s">
        <v>459</v>
      </c>
      <c r="M5" s="343" t="s">
        <v>460</v>
      </c>
      <c r="N5" s="343" t="s">
        <v>461</v>
      </c>
      <c r="O5" s="344" t="s">
        <v>463</v>
      </c>
    </row>
    <row r="6" spans="2:16" ht="15.75" thickTop="1" x14ac:dyDescent="0.25">
      <c r="B6" s="346" t="s">
        <v>358</v>
      </c>
      <c r="C6" s="347">
        <f>'Electric CE'!H6</f>
        <v>2150056.0989999999</v>
      </c>
      <c r="D6" s="348">
        <f>'Electric CE'!N6</f>
        <v>14610902.594000004</v>
      </c>
      <c r="E6" s="348">
        <f>'Electric CE'!T6</f>
        <v>4544837.8251215732</v>
      </c>
      <c r="F6" s="349">
        <f>'Electric CE'!U6</f>
        <v>0.3416451696928588</v>
      </c>
      <c r="G6" s="350">
        <f>'Electric CE'!V6</f>
        <v>0.92865394657577516</v>
      </c>
      <c r="H6" s="351"/>
      <c r="J6" s="346" t="s">
        <v>358</v>
      </c>
      <c r="K6" s="347">
        <f>'Gas CE'!H6</f>
        <v>21727.67</v>
      </c>
      <c r="L6" s="348">
        <f>'Gas CE'!N6</f>
        <v>1981021.18</v>
      </c>
      <c r="M6" s="348">
        <f>'Gas CE'!T6</f>
        <v>487289.95288477774</v>
      </c>
      <c r="N6" s="349">
        <f>'Gas CE'!U6</f>
        <v>0.29060004748418633</v>
      </c>
      <c r="O6" s="350">
        <f>'Gas CE'!V6</f>
        <v>0.71578568168531287</v>
      </c>
      <c r="P6" s="351"/>
    </row>
    <row r="7" spans="2:16" x14ac:dyDescent="0.25">
      <c r="B7" s="346"/>
      <c r="C7" s="347"/>
      <c r="D7" s="348"/>
      <c r="E7" s="348"/>
      <c r="F7" s="352"/>
      <c r="G7" s="353" t="s">
        <v>464</v>
      </c>
      <c r="H7" s="351"/>
      <c r="J7" s="346"/>
      <c r="K7" s="347"/>
      <c r="L7" s="348"/>
      <c r="M7" s="348"/>
      <c r="N7" s="352"/>
      <c r="O7" s="353" t="s">
        <v>464</v>
      </c>
      <c r="P7" s="351"/>
    </row>
    <row r="8" spans="2:16" x14ac:dyDescent="0.25">
      <c r="B8" s="346" t="s">
        <v>529</v>
      </c>
      <c r="C8" s="347">
        <f>'Electric CE'!H7</f>
        <v>69477332.777136669</v>
      </c>
      <c r="D8" s="348">
        <f>'Electric CE'!N7</f>
        <v>21725984.280000001</v>
      </c>
      <c r="E8" s="348">
        <f>'Electric CE'!T7</f>
        <v>2197456.3444221076</v>
      </c>
      <c r="F8" s="352">
        <f>'Electric CE'!U7</f>
        <v>2.621533345045119</v>
      </c>
      <c r="G8" s="354">
        <f>'Electric CE'!V7</f>
        <v>1.8410252550512807</v>
      </c>
      <c r="H8" s="351"/>
      <c r="J8" s="346" t="s">
        <v>530</v>
      </c>
      <c r="K8" s="347">
        <f>'Gas CE'!H7</f>
        <v>2529383.8973150002</v>
      </c>
      <c r="L8" s="348">
        <f>'Gas CE'!N7</f>
        <v>19290297.140000001</v>
      </c>
      <c r="M8" s="348">
        <f>'Gas CE'!T7</f>
        <v>6872030.0866647251</v>
      </c>
      <c r="N8" s="352">
        <f>'Gas CE'!U7</f>
        <v>1.6999215507507923</v>
      </c>
      <c r="O8" s="354">
        <f>'Gas CE'!V7</f>
        <v>1.9019948311775945</v>
      </c>
      <c r="P8" s="351"/>
    </row>
    <row r="9" spans="2:16" x14ac:dyDescent="0.25">
      <c r="B9" s="460" t="s">
        <v>361</v>
      </c>
      <c r="C9" s="456">
        <f>'Electric CE'!H8</f>
        <v>0</v>
      </c>
      <c r="D9" s="457">
        <f>'Electric CE'!N8</f>
        <v>0</v>
      </c>
      <c r="E9" s="457">
        <f>'Electric CE'!T8</f>
        <v>0</v>
      </c>
      <c r="F9" s="458">
        <f>'Electric CE'!U8</f>
        <v>0</v>
      </c>
      <c r="G9" s="459">
        <f>'Electric CE'!V8</f>
        <v>0</v>
      </c>
      <c r="H9" s="355"/>
      <c r="J9" s="460" t="s">
        <v>465</v>
      </c>
      <c r="K9" s="456">
        <f>'Gas CE'!H8</f>
        <v>447011.9</v>
      </c>
      <c r="L9" s="457">
        <f>'Gas CE'!N8</f>
        <v>2696118.93</v>
      </c>
      <c r="M9" s="457">
        <f>'Gas CE'!T8</f>
        <v>2072067.5609043026</v>
      </c>
      <c r="N9" s="458">
        <f>'Gas CE'!U8</f>
        <v>3.3245735657665736</v>
      </c>
      <c r="O9" s="459">
        <f>'Gas CE'!V8</f>
        <v>3.4700161575183111</v>
      </c>
    </row>
    <row r="10" spans="2:16" x14ac:dyDescent="0.25">
      <c r="B10" s="460" t="s">
        <v>465</v>
      </c>
      <c r="C10" s="456">
        <f>'Electric CE'!H9</f>
        <v>7325321</v>
      </c>
      <c r="D10" s="457">
        <f>'Electric CE'!N9</f>
        <v>6521010.46</v>
      </c>
      <c r="E10" s="457">
        <f>'Electric CE'!T9</f>
        <v>1259728.3166451736</v>
      </c>
      <c r="F10" s="458">
        <f>'Electric CE'!U9</f>
        <v>2.0535923084380165</v>
      </c>
      <c r="G10" s="459">
        <f>'Electric CE'!V9</f>
        <v>1.0347898798944901</v>
      </c>
      <c r="H10" s="355"/>
      <c r="J10" s="460" t="s">
        <v>466</v>
      </c>
      <c r="K10" s="456">
        <f>'Gas CE'!H9</f>
        <v>61231.1</v>
      </c>
      <c r="L10" s="457">
        <f>'Gas CE'!N9</f>
        <v>666299.07999999996</v>
      </c>
      <c r="M10" s="457">
        <f>'Gas CE'!T9</f>
        <v>192519.01794256008</v>
      </c>
      <c r="N10" s="458">
        <f>'Gas CE'!U9</f>
        <v>1.8534212209461438</v>
      </c>
      <c r="O10" s="459">
        <f>'Gas CE'!V9</f>
        <v>1.7346683524149458</v>
      </c>
    </row>
    <row r="11" spans="2:16" x14ac:dyDescent="0.25">
      <c r="B11" s="460" t="s">
        <v>466</v>
      </c>
      <c r="C11" s="456">
        <f>'Electric CE'!H10</f>
        <v>637466.48</v>
      </c>
      <c r="D11" s="457">
        <f>'Electric CE'!N10</f>
        <v>833654.57000000007</v>
      </c>
      <c r="E11" s="457">
        <f>'Electric CE'!T10</f>
        <v>13456.319324492</v>
      </c>
      <c r="F11" s="458">
        <f>'Electric CE'!U10</f>
        <v>1.0308471248888866</v>
      </c>
      <c r="G11" s="459">
        <f>'Electric CE'!V10</f>
        <v>1.1655664103774546</v>
      </c>
      <c r="H11" s="355"/>
      <c r="J11" s="460" t="s">
        <v>366</v>
      </c>
      <c r="K11" s="456">
        <f>'Gas CE'!H11</f>
        <v>4836</v>
      </c>
      <c r="L11" s="457">
        <f>'Gas CE'!N11</f>
        <v>0</v>
      </c>
      <c r="M11" s="457">
        <f>'Gas CE'!T11</f>
        <v>338541.50446999795</v>
      </c>
      <c r="N11" s="458">
        <f>'Gas CE'!U11</f>
        <v>0</v>
      </c>
      <c r="O11" s="459">
        <f>'Gas CE'!V11</f>
        <v>0</v>
      </c>
    </row>
    <row r="12" spans="2:16" x14ac:dyDescent="0.25">
      <c r="B12" s="460" t="s">
        <v>366</v>
      </c>
      <c r="C12" s="456">
        <f>'Electric CE'!H11</f>
        <v>755323.95000000007</v>
      </c>
      <c r="D12" s="457">
        <f>'Electric CE'!N11</f>
        <v>952325.71</v>
      </c>
      <c r="E12" s="457">
        <f>'Electric CE'!T11</f>
        <v>706540.12796290603</v>
      </c>
      <c r="F12" s="458">
        <f>'Electric CE'!U11</f>
        <v>1.0820375577777397</v>
      </c>
      <c r="G12" s="459">
        <f>'Electric CE'!V11</f>
        <v>1.3954996260197858</v>
      </c>
      <c r="H12" s="355"/>
      <c r="J12" s="460" t="s">
        <v>437</v>
      </c>
      <c r="K12" s="456">
        <f>'Gas CE'!H12</f>
        <v>195043.5</v>
      </c>
      <c r="L12" s="457">
        <f>'Gas CE'!N12</f>
        <v>1735737.99</v>
      </c>
      <c r="M12" s="457">
        <f>'Gas CE'!T12</f>
        <v>204685.88467346801</v>
      </c>
      <c r="N12" s="458">
        <f>'Gas CE'!U12</f>
        <v>0.99567442877745516</v>
      </c>
      <c r="O12" s="459">
        <f>'Gas CE'!V12</f>
        <v>0.99615820715157533</v>
      </c>
    </row>
    <row r="13" spans="2:16" x14ac:dyDescent="0.25">
      <c r="B13" s="460" t="s">
        <v>437</v>
      </c>
      <c r="C13" s="456">
        <f>'Electric CE'!H12</f>
        <v>852882</v>
      </c>
      <c r="D13" s="457">
        <f>'Electric CE'!N12</f>
        <v>809883.22</v>
      </c>
      <c r="E13" s="457">
        <f>'Electric CE'!T12</f>
        <v>217731.58048953564</v>
      </c>
      <c r="F13" s="458">
        <f>'Electric CE'!U12</f>
        <v>1.3071807643956914</v>
      </c>
      <c r="G13" s="459">
        <f>'Electric CE'!V12</f>
        <v>1.4930354129643404</v>
      </c>
      <c r="H13" s="355"/>
      <c r="J13" s="460" t="s">
        <v>467</v>
      </c>
      <c r="K13" s="456">
        <f>'Gas CE'!H13</f>
        <v>500077.28731500002</v>
      </c>
      <c r="L13" s="457">
        <f>'Gas CE'!N13</f>
        <v>12395160.640000001</v>
      </c>
      <c r="M13" s="457">
        <f>'Gas CE'!T13</f>
        <v>4064158.0086868415</v>
      </c>
      <c r="N13" s="458">
        <f>'Gas CE'!U13</f>
        <v>1.4405232763460132</v>
      </c>
      <c r="O13" s="459">
        <f>'Gas CE'!V13</f>
        <v>1.7665631890103128</v>
      </c>
    </row>
    <row r="14" spans="2:16" x14ac:dyDescent="0.25">
      <c r="B14" s="460" t="s">
        <v>467</v>
      </c>
      <c r="C14" s="456">
        <f>'Electric CE'!H13</f>
        <v>1956799.3471366668</v>
      </c>
      <c r="D14" s="457">
        <f>'Electric CE'!N13</f>
        <v>5156427.1900000004</v>
      </c>
      <c r="E14" s="457">
        <f>'Electric CE'!T13</f>
        <v>0</v>
      </c>
      <c r="F14" s="458">
        <f>'Electric CE'!U13</f>
        <v>1.2983796215022061</v>
      </c>
      <c r="G14" s="459">
        <f>'Electric CE'!V13</f>
        <v>1.3560616537168455</v>
      </c>
      <c r="H14" s="355"/>
      <c r="J14" s="460" t="s">
        <v>370</v>
      </c>
      <c r="K14" s="456">
        <f>'Gas CE'!H14</f>
        <v>1244780.1099999999</v>
      </c>
      <c r="L14" s="457">
        <f>'Gas CE'!N14</f>
        <v>1188260.52</v>
      </c>
      <c r="M14" s="457">
        <f>'Gas CE'!T14</f>
        <v>0</v>
      </c>
      <c r="N14" s="458">
        <f>'Gas CE'!U14</f>
        <v>1.4301903432272889</v>
      </c>
      <c r="O14" s="459">
        <f>'Gas CE'!V14</f>
        <v>1.573209377550018</v>
      </c>
    </row>
    <row r="15" spans="2:16" x14ac:dyDescent="0.25">
      <c r="B15" s="460" t="s">
        <v>370</v>
      </c>
      <c r="C15" s="456">
        <f>'Electric CE'!H14</f>
        <v>43200000</v>
      </c>
      <c r="D15" s="457">
        <f>'Electric CE'!N14</f>
        <v>1429073.82</v>
      </c>
      <c r="E15" s="457">
        <f>'Electric CE'!T14</f>
        <v>0</v>
      </c>
      <c r="F15" s="458">
        <f>'Electric CE'!U14</f>
        <v>4.3557360117700901</v>
      </c>
      <c r="G15" s="459">
        <f>'Electric CE'!V14</f>
        <v>4.7913096129470993</v>
      </c>
      <c r="H15" s="355"/>
      <c r="J15" s="460" t="s">
        <v>531</v>
      </c>
      <c r="K15" s="456">
        <f>'Gas CE'!H15</f>
        <v>0</v>
      </c>
      <c r="L15" s="457">
        <f>'Gas CE'!N15</f>
        <v>68573.98</v>
      </c>
      <c r="M15" s="457">
        <f>'Gas CE'!T15</f>
        <v>0</v>
      </c>
      <c r="N15" s="458">
        <f>'Gas CE'!U15</f>
        <v>0</v>
      </c>
      <c r="O15" s="459">
        <f>'Gas CE'!V15</f>
        <v>0</v>
      </c>
    </row>
    <row r="16" spans="2:16" x14ac:dyDescent="0.25">
      <c r="B16" s="460" t="s">
        <v>531</v>
      </c>
      <c r="C16" s="456">
        <f>'Electric CE'!H15</f>
        <v>0</v>
      </c>
      <c r="D16" s="457">
        <f>'Electric CE'!N15</f>
        <v>77997.440000000002</v>
      </c>
      <c r="E16" s="457">
        <f>'Electric CE'!T15</f>
        <v>0</v>
      </c>
      <c r="F16" s="458">
        <f>'Electric CE'!U15</f>
        <v>0</v>
      </c>
      <c r="G16" s="459">
        <f>'Electric CE'!V15</f>
        <v>0</v>
      </c>
      <c r="H16" s="355"/>
      <c r="J16" s="460" t="s">
        <v>547</v>
      </c>
      <c r="K16" s="456">
        <f>'Gas CE'!H16</f>
        <v>76404</v>
      </c>
      <c r="L16" s="457">
        <f>'Gas CE'!N16</f>
        <v>540146</v>
      </c>
      <c r="M16" s="457">
        <f>'Gas CE'!T16</f>
        <v>58.109987555322022</v>
      </c>
      <c r="N16" s="458">
        <f>'Gas CE'!U16</f>
        <v>2.2915798194449422</v>
      </c>
      <c r="O16" s="459">
        <f>'Gas CE'!V16</f>
        <v>0.91819960978412896</v>
      </c>
    </row>
    <row r="17" spans="1:16" x14ac:dyDescent="0.25">
      <c r="B17" s="460" t="s">
        <v>547</v>
      </c>
      <c r="C17" s="456">
        <f>'Electric CE'!H16</f>
        <v>14604340</v>
      </c>
      <c r="D17" s="457">
        <f>'Electric CE'!N16</f>
        <v>5925853.0099999998</v>
      </c>
      <c r="E17" s="457">
        <f>'Electric CE'!T16</f>
        <v>0</v>
      </c>
      <c r="F17" s="458">
        <f>'Electric CE'!U16</f>
        <v>4.6467561154205361</v>
      </c>
      <c r="G17" s="459">
        <f>'Electric CE'!V16</f>
        <v>3.7295059781663609</v>
      </c>
      <c r="H17" s="355"/>
      <c r="J17" s="346" t="s">
        <v>371</v>
      </c>
      <c r="K17" s="347">
        <f>'Gas CE'!H17</f>
        <v>0</v>
      </c>
      <c r="L17" s="348">
        <f>'Gas CE'!N17</f>
        <v>0</v>
      </c>
      <c r="M17" s="348">
        <f>'Gas CE'!T17</f>
        <v>0</v>
      </c>
      <c r="N17" s="352">
        <f>'Gas CE'!U17</f>
        <v>0</v>
      </c>
      <c r="O17" s="354">
        <f>'Gas CE'!V17</f>
        <v>0</v>
      </c>
    </row>
    <row r="18" spans="1:16" x14ac:dyDescent="0.25">
      <c r="B18" s="460" t="s">
        <v>561</v>
      </c>
      <c r="C18" s="456">
        <f>'Electric CE'!H17</f>
        <v>145200</v>
      </c>
      <c r="D18" s="457">
        <f>'Electric CE'!N17</f>
        <v>19758.86</v>
      </c>
      <c r="E18" s="457">
        <f>'Electric CE'!T17</f>
        <v>0</v>
      </c>
      <c r="F18" s="458">
        <f>'Electric CE'!U17</f>
        <v>8.0848264299974488</v>
      </c>
      <c r="G18" s="459">
        <f>'Electric CE'!V17</f>
        <v>0.54342611459627665</v>
      </c>
      <c r="H18" s="355"/>
      <c r="J18" s="346" t="s">
        <v>438</v>
      </c>
      <c r="K18" s="347">
        <f>'Gas CE'!H18</f>
        <v>547.4</v>
      </c>
      <c r="L18" s="348">
        <f>'Gas CE'!N18</f>
        <v>14800</v>
      </c>
      <c r="M18" s="348">
        <f>'Gas CE'!T18</f>
        <v>0</v>
      </c>
      <c r="N18" s="352">
        <f>'Gas CE'!U18</f>
        <v>0.6329658511403401</v>
      </c>
      <c r="O18" s="354">
        <f>'Gas CE'!V18</f>
        <v>0.68097995766393504</v>
      </c>
    </row>
    <row r="19" spans="1:16" x14ac:dyDescent="0.25">
      <c r="B19" s="346" t="s">
        <v>371</v>
      </c>
      <c r="C19" s="347">
        <f>'Electric CE'!H18</f>
        <v>2040600</v>
      </c>
      <c r="D19" s="348">
        <f>'Electric CE'!N18</f>
        <v>2405211.31</v>
      </c>
      <c r="E19" s="348">
        <f>'Electric CE'!T18</f>
        <v>291670.95977998397</v>
      </c>
      <c r="F19" s="352">
        <f>'Electric CE'!U18</f>
        <v>2.2797797383407392</v>
      </c>
      <c r="G19" s="354">
        <f>'Electric CE'!V18</f>
        <v>2.6685531937560847</v>
      </c>
      <c r="H19" s="355"/>
      <c r="J19" s="346" t="s">
        <v>439</v>
      </c>
      <c r="K19" s="347">
        <f>'Gas CE'!H19</f>
        <v>17433.599999999999</v>
      </c>
      <c r="L19" s="348">
        <f>'Gas CE'!N19</f>
        <v>366523</v>
      </c>
      <c r="M19" s="348">
        <f>'Gas CE'!T19</f>
        <v>51649.137337197128</v>
      </c>
      <c r="N19" s="352">
        <f>'Gas CE'!U19</f>
        <v>1.0146540437395546</v>
      </c>
      <c r="O19" s="354">
        <f>'Gas CE'!V19</f>
        <v>1.4420509093613718</v>
      </c>
    </row>
    <row r="20" spans="1:16" x14ac:dyDescent="0.25">
      <c r="B20" s="346" t="s">
        <v>438</v>
      </c>
      <c r="C20" s="347">
        <f>'Electric CE'!H19</f>
        <v>186128</v>
      </c>
      <c r="D20" s="348">
        <f>'Electric CE'!N19</f>
        <v>327931.19</v>
      </c>
      <c r="E20" s="348">
        <f>'Electric CE'!T19</f>
        <v>89543.843232138446</v>
      </c>
      <c r="F20" s="352">
        <f>'Electric CE'!U19</f>
        <v>2.2558718570432532</v>
      </c>
      <c r="G20" s="354">
        <f>'Electric CE'!V19</f>
        <v>2.6448327346067275</v>
      </c>
      <c r="H20" s="355"/>
      <c r="J20" s="346" t="s">
        <v>374</v>
      </c>
      <c r="K20" s="347">
        <f>'Gas CE'!H20</f>
        <v>3200</v>
      </c>
      <c r="L20" s="348">
        <f>'Gas CE'!N20</f>
        <v>34020</v>
      </c>
      <c r="M20" s="348">
        <f>'Gas CE'!T20</f>
        <v>0</v>
      </c>
      <c r="N20" s="352">
        <f>'Gas CE'!U20</f>
        <v>1.5553475090395903</v>
      </c>
      <c r="O20" s="354">
        <f>'Gas CE'!V20</f>
        <v>1.7108822599435494</v>
      </c>
    </row>
    <row r="21" spans="1:16" x14ac:dyDescent="0.25">
      <c r="B21" s="346" t="s">
        <v>439</v>
      </c>
      <c r="C21" s="347">
        <f>'Electric CE'!H20</f>
        <v>6755190.9999999991</v>
      </c>
      <c r="D21" s="348">
        <f>'Electric CE'!N20</f>
        <v>10535709.449999999</v>
      </c>
      <c r="E21" s="348">
        <f>'Electric CE'!T20</f>
        <v>932454.83648668032</v>
      </c>
      <c r="F21" s="352">
        <f>'Electric CE'!U20</f>
        <v>1.5334300156899723</v>
      </c>
      <c r="G21" s="354">
        <f>'Electric CE'!V20</f>
        <v>1.6296063866871948</v>
      </c>
      <c r="H21" s="355"/>
      <c r="J21" s="357" t="s">
        <v>468</v>
      </c>
      <c r="K21" s="358">
        <f>SUM(K6,K9:K20)</f>
        <v>2572292.5673150001</v>
      </c>
      <c r="L21" s="359">
        <f>SUM(L6,L9:L20)</f>
        <v>21686661.32</v>
      </c>
      <c r="M21" s="360">
        <f>SUM(M6,M9:M20)</f>
        <v>7410969.1768867001</v>
      </c>
      <c r="N21" s="361"/>
      <c r="O21" s="362"/>
    </row>
    <row r="22" spans="1:16" x14ac:dyDescent="0.25">
      <c r="B22" s="346" t="s">
        <v>374</v>
      </c>
      <c r="C22" s="347">
        <f>'Electric CE'!H21</f>
        <v>4000000</v>
      </c>
      <c r="D22" s="348">
        <f>'Electric CE'!N21</f>
        <v>2620384.81</v>
      </c>
      <c r="E22" s="348">
        <f>'Electric CE'!T21</f>
        <v>0</v>
      </c>
      <c r="F22" s="352">
        <f>'Electric CE'!U21</f>
        <v>2.1636905124298562</v>
      </c>
      <c r="G22" s="354">
        <f>'Electric CE'!V21</f>
        <v>2.3800595636728419</v>
      </c>
      <c r="H22" s="355"/>
      <c r="J22" s="367" t="s">
        <v>469</v>
      </c>
      <c r="K22" s="358">
        <f>'Gas CE'!H22</f>
        <v>2550564.8973150002</v>
      </c>
      <c r="L22" s="359">
        <f>'Gas CE'!N22</f>
        <v>19705640.140000001</v>
      </c>
      <c r="M22" s="360">
        <f>'Gas CE'!T22</f>
        <v>6923679.2240019226</v>
      </c>
      <c r="N22" s="361">
        <f>'Gas CE'!U22</f>
        <v>1.6861247061015456</v>
      </c>
      <c r="O22" s="362">
        <f>'Gas CE'!V22</f>
        <v>1.8945341110253702</v>
      </c>
      <c r="P22" s="368"/>
    </row>
    <row r="23" spans="1:16" x14ac:dyDescent="0.25">
      <c r="B23" s="357" t="s">
        <v>468</v>
      </c>
      <c r="C23" s="363">
        <f>SUM(C6,C9:C22)</f>
        <v>84609307.876136661</v>
      </c>
      <c r="D23" s="360">
        <f>SUM(D6,D9:D22)</f>
        <v>52226123.634000003</v>
      </c>
      <c r="E23" s="360">
        <f>SUM(E6,E9:E22)</f>
        <v>8055963.8090424826</v>
      </c>
      <c r="F23" s="364"/>
      <c r="G23" s="365"/>
      <c r="H23" s="366"/>
      <c r="J23" s="369" t="s">
        <v>553</v>
      </c>
      <c r="K23" s="347">
        <f>'Gas CE'!H23</f>
        <v>389000</v>
      </c>
      <c r="L23" s="348">
        <f>'Gas CE'!N23</f>
        <v>2796608.63</v>
      </c>
      <c r="M23" s="348">
        <f>'Gas CE'!T23</f>
        <v>0</v>
      </c>
      <c r="N23" s="352">
        <f>'Gas CE'!U23</f>
        <v>2.119711689703796</v>
      </c>
      <c r="O23" s="354">
        <f>'Gas CE'!V24</f>
        <v>0.93618464712414073</v>
      </c>
    </row>
    <row r="24" spans="1:16" ht="16.350000000000001" customHeight="1" x14ac:dyDescent="0.25">
      <c r="A24" s="374"/>
      <c r="B24" s="367" t="s">
        <v>469</v>
      </c>
      <c r="C24" s="363">
        <f>'Electric CE'!H23</f>
        <v>82459251.777136669</v>
      </c>
      <c r="D24" s="360">
        <f>'Electric CE'!N23</f>
        <v>37615221.040000007</v>
      </c>
      <c r="E24" s="360">
        <f>'Electric CE'!T23</f>
        <v>3511125.9839209104</v>
      </c>
      <c r="F24" s="364">
        <f>'Electric CE'!U23</f>
        <v>2.2598295984122321</v>
      </c>
      <c r="G24" s="365">
        <f>'Electric CE'!V23</f>
        <v>1.9111398182243584</v>
      </c>
      <c r="H24" s="366"/>
      <c r="J24" s="460" t="s">
        <v>377</v>
      </c>
      <c r="K24" s="456">
        <f>'Gas CE'!H24</f>
        <v>290000</v>
      </c>
      <c r="L24" s="457">
        <f>'Gas CE'!N24</f>
        <v>2411563.14</v>
      </c>
      <c r="M24" s="457">
        <f>'Gas CE'!T24</f>
        <v>0</v>
      </c>
      <c r="N24" s="458">
        <f>'Gas CE'!U24</f>
        <v>2.1912242513998796</v>
      </c>
      <c r="O24" s="459">
        <f>'Gas CE'!V25</f>
        <v>2.6532826123721529</v>
      </c>
      <c r="P24" s="18"/>
    </row>
    <row r="25" spans="1:16" x14ac:dyDescent="0.25">
      <c r="B25" s="369" t="s">
        <v>553</v>
      </c>
      <c r="C25" s="370">
        <f>'Electric CE'!H24</f>
        <v>42500000</v>
      </c>
      <c r="D25" s="348">
        <f>'Electric CE'!N24</f>
        <v>21488991.750000004</v>
      </c>
      <c r="E25" s="371">
        <f>'Electric CE'!T24</f>
        <v>0</v>
      </c>
      <c r="F25" s="372">
        <f>'Electric CE'!U24</f>
        <v>2.2188514059019151</v>
      </c>
      <c r="G25" s="373">
        <f>'Electric CE'!V24</f>
        <v>1.2795304816597588</v>
      </c>
      <c r="J25" s="460" t="s">
        <v>313</v>
      </c>
      <c r="K25" s="456">
        <f>'Gas CE'!H25</f>
        <v>75000</v>
      </c>
      <c r="L25" s="457">
        <f>'Gas CE'!N25</f>
        <v>194011.69</v>
      </c>
      <c r="M25" s="457">
        <f>'Gas CE'!T25</f>
        <v>0</v>
      </c>
      <c r="N25" s="458">
        <f>'Gas CE'!U25</f>
        <v>2.4120751021565026</v>
      </c>
      <c r="O25" s="459">
        <f>'Gas CE'!V26</f>
        <v>0.81577392131054827</v>
      </c>
      <c r="P25" s="18"/>
    </row>
    <row r="26" spans="1:16" x14ac:dyDescent="0.25">
      <c r="B26" s="461" t="s">
        <v>377</v>
      </c>
      <c r="C26" s="462">
        <f>'Electric CE'!H25</f>
        <v>8000000</v>
      </c>
      <c r="D26" s="463">
        <f>'Electric CE'!N25</f>
        <v>5506652.46</v>
      </c>
      <c r="E26" s="463">
        <f>'Electric CE'!T25</f>
        <v>0</v>
      </c>
      <c r="F26" s="464">
        <f>'Electric CE'!U25</f>
        <v>1.6625036909250954</v>
      </c>
      <c r="G26" s="465">
        <f>'Electric CE'!V25</f>
        <v>0.91994452917261371</v>
      </c>
      <c r="J26" s="460" t="s">
        <v>520</v>
      </c>
      <c r="K26" s="456">
        <f>'Gas CE'!H26</f>
        <v>24000</v>
      </c>
      <c r="L26" s="457">
        <f>'Gas CE'!N26</f>
        <v>191033.8</v>
      </c>
      <c r="M26" s="457">
        <f>'Gas CE'!T26</f>
        <v>0</v>
      </c>
      <c r="N26" s="458">
        <f>'Gas CE'!U26</f>
        <v>0.92003405371808933</v>
      </c>
      <c r="O26" s="459">
        <f>'Gas CE'!V27</f>
        <v>1.2228742521762208</v>
      </c>
      <c r="P26" s="18"/>
    </row>
    <row r="27" spans="1:16" x14ac:dyDescent="0.25">
      <c r="B27" s="461" t="s">
        <v>519</v>
      </c>
      <c r="C27" s="462">
        <f>'Electric CE'!H26</f>
        <v>15600000</v>
      </c>
      <c r="D27" s="463">
        <f>'Electric CE'!N26</f>
        <v>7173393.1400000006</v>
      </c>
      <c r="E27" s="463">
        <f>'Electric CE'!T26</f>
        <v>0</v>
      </c>
      <c r="F27" s="464">
        <f>'Electric CE'!U26</f>
        <v>3.1602305931781633</v>
      </c>
      <c r="G27" s="465">
        <f>'Electric CE'!V26</f>
        <v>1.6954179120681991</v>
      </c>
      <c r="J27" s="346" t="str">
        <f>'Gas CE'!C27</f>
        <v>Commercial/Industrial New Construction</v>
      </c>
      <c r="K27" s="347">
        <f>'Gas CE'!H27</f>
        <v>20000</v>
      </c>
      <c r="L27" s="348">
        <f>'Gas CE'!N27</f>
        <v>259194.64</v>
      </c>
      <c r="M27" s="348">
        <f>'Gas CE'!T27</f>
        <v>0</v>
      </c>
      <c r="N27" s="352">
        <f>'Gas CE'!U27</f>
        <v>1.4060198254605358</v>
      </c>
      <c r="O27" s="354">
        <f>'Gas CE'!V27</f>
        <v>1.2228742521762208</v>
      </c>
      <c r="P27" s="18"/>
    </row>
    <row r="28" spans="1:16" x14ac:dyDescent="0.25">
      <c r="B28" s="461" t="s">
        <v>520</v>
      </c>
      <c r="C28" s="462">
        <f>'Electric CE'!H27</f>
        <v>7500000</v>
      </c>
      <c r="D28" s="463">
        <f>'Electric CE'!N27</f>
        <v>3612809.81</v>
      </c>
      <c r="E28" s="463">
        <f>'Electric CE'!T27</f>
        <v>0</v>
      </c>
      <c r="F28" s="464">
        <f>'Electric CE'!U27</f>
        <v>1.2455648990959902</v>
      </c>
      <c r="G28" s="465">
        <f>'Electric CE'!V27</f>
        <v>0.98452172658659476</v>
      </c>
      <c r="J28" s="346" t="s">
        <v>379</v>
      </c>
      <c r="K28" s="347">
        <f>'Gas CE'!H28</f>
        <v>370000</v>
      </c>
      <c r="L28" s="348">
        <f>'Gas CE'!N28</f>
        <v>890041.03</v>
      </c>
      <c r="M28" s="348">
        <f>'Gas CE'!T28</f>
        <v>0</v>
      </c>
      <c r="N28" s="352">
        <f>'Gas CE'!U28</f>
        <v>1.6295961846799736</v>
      </c>
      <c r="O28" s="354">
        <f>'Gas CE'!V28</f>
        <v>1.6971661164761984</v>
      </c>
      <c r="P28" s="18"/>
    </row>
    <row r="29" spans="1:16" x14ac:dyDescent="0.25">
      <c r="B29" s="461" t="s">
        <v>313</v>
      </c>
      <c r="C29" s="462">
        <f>'Electric CE'!H29</f>
        <v>1300000</v>
      </c>
      <c r="D29" s="463">
        <f>'Electric CE'!N29</f>
        <v>652922.1</v>
      </c>
      <c r="E29" s="463">
        <f>'Electric CE'!T29</f>
        <v>0</v>
      </c>
      <c r="F29" s="464">
        <f>'Electric CE'!U29</f>
        <v>1.5648532545078315</v>
      </c>
      <c r="G29" s="465">
        <f>'Electric CE'!V29</f>
        <v>1.7213385799586149</v>
      </c>
      <c r="J29" s="346" t="s">
        <v>380</v>
      </c>
      <c r="K29" s="347">
        <f>'Gas CE'!H29</f>
        <v>13502</v>
      </c>
      <c r="L29" s="348">
        <f>'Gas CE'!N29</f>
        <v>111322.34</v>
      </c>
      <c r="M29" s="348">
        <f>'Gas CE'!T29</f>
        <v>0</v>
      </c>
      <c r="N29" s="352">
        <f>'Gas CE'!U29</f>
        <v>2.0105363735285824</v>
      </c>
      <c r="O29" s="354">
        <f>'Gas CE'!V29</f>
        <v>1.5074445733017752</v>
      </c>
      <c r="P29" s="18"/>
    </row>
    <row r="30" spans="1:16" x14ac:dyDescent="0.25">
      <c r="B30" s="461" t="s">
        <v>548</v>
      </c>
      <c r="C30" s="462">
        <f>'Electric CE'!H30</f>
        <v>3000000</v>
      </c>
      <c r="D30" s="463">
        <f>'Electric CE'!N30</f>
        <v>933768.19</v>
      </c>
      <c r="E30" s="463">
        <f>'Electric CE'!T30</f>
        <v>0</v>
      </c>
      <c r="F30" s="464">
        <f>'Electric CE'!U30</f>
        <v>2.5312227222073962</v>
      </c>
      <c r="G30" s="465">
        <f>'Electric CE'!V30</f>
        <v>2.7843449944281362</v>
      </c>
      <c r="J30" s="346" t="s">
        <v>1065</v>
      </c>
      <c r="K30" s="347">
        <f>SUM(K31:K34)</f>
        <v>464970.55</v>
      </c>
      <c r="L30" s="348">
        <f>SUM(L31:L34)</f>
        <v>3049244.2</v>
      </c>
      <c r="M30" s="348">
        <f>SUM(M31:M34)</f>
        <v>1411474.2266787479</v>
      </c>
      <c r="N30" s="352">
        <f>'Gas CE'!U30</f>
        <v>2.1863846576866326</v>
      </c>
      <c r="O30" s="354">
        <f>'Gas CE'!V30</f>
        <v>2.1518370120419115</v>
      </c>
      <c r="P30" s="18"/>
    </row>
    <row r="31" spans="1:16" x14ac:dyDescent="0.25">
      <c r="B31" s="461" t="s">
        <v>551</v>
      </c>
      <c r="C31" s="462">
        <f>'Electric CE'!H31</f>
        <v>7100000</v>
      </c>
      <c r="D31" s="463">
        <f>'Electric CE'!N31</f>
        <v>3609446.05</v>
      </c>
      <c r="E31" s="463">
        <f>'Electric CE'!T31</f>
        <v>0</v>
      </c>
      <c r="F31" s="464">
        <f>'Electric CE'!U31</f>
        <v>2.2084223808289951</v>
      </c>
      <c r="G31" s="465">
        <f>'Electric CE'!V31</f>
        <v>1.0053722207151981</v>
      </c>
      <c r="J31" s="460" t="str">
        <f>'Gas CE'!C31</f>
        <v>Commercial Foodservice</v>
      </c>
      <c r="K31" s="456">
        <f>'Gas CE'!H31</f>
        <v>171582</v>
      </c>
      <c r="L31" s="457">
        <f>'Gas CE'!N31</f>
        <v>1494339.69</v>
      </c>
      <c r="M31" s="457">
        <f>'Gas CE'!T31</f>
        <v>1411474.2266787479</v>
      </c>
      <c r="N31" s="458">
        <f>'Gas CE'!U31</f>
        <v>1.5104198987029125</v>
      </c>
      <c r="O31" s="459">
        <f>'Gas CE'!V31</f>
        <v>2.6530011588987845</v>
      </c>
      <c r="P31" s="18"/>
    </row>
    <row r="32" spans="1:16" x14ac:dyDescent="0.25">
      <c r="B32" s="369" t="s">
        <v>378</v>
      </c>
      <c r="C32" s="370">
        <f>'Electric CE'!H32</f>
        <v>3000000</v>
      </c>
      <c r="D32" s="371">
        <f>'Electric CE'!N32</f>
        <v>1947448.37</v>
      </c>
      <c r="E32" s="371">
        <f>'Electric CE'!T32</f>
        <v>0</v>
      </c>
      <c r="F32" s="372">
        <f>'Electric CE'!U32</f>
        <v>2.2901980007957565</v>
      </c>
      <c r="G32" s="373">
        <f>'Electric CE'!V32</f>
        <v>1.3705578371882123</v>
      </c>
      <c r="J32" s="460" t="str">
        <f>'Gas CE'!C32</f>
        <v>Commercial HVAC</v>
      </c>
      <c r="K32" s="456">
        <f>'Gas CE'!H32</f>
        <v>19428.55</v>
      </c>
      <c r="L32" s="457">
        <f>'Gas CE'!N32</f>
        <v>127238.43</v>
      </c>
      <c r="M32" s="457">
        <f>'Gas CE'!T32</f>
        <v>0</v>
      </c>
      <c r="N32" s="458">
        <f>'Gas CE'!U32</f>
        <v>4.5069188490673611</v>
      </c>
      <c r="O32" s="459">
        <f>'Gas CE'!V32</f>
        <v>3.0103118984082005</v>
      </c>
      <c r="P32" s="18"/>
    </row>
    <row r="33" spans="1:19" x14ac:dyDescent="0.25">
      <c r="B33" s="369" t="s">
        <v>379</v>
      </c>
      <c r="C33" s="370">
        <f>'Electric CE'!H33</f>
        <v>13744500</v>
      </c>
      <c r="D33" s="371">
        <f>'Electric CE'!N33</f>
        <v>2103677.2800000003</v>
      </c>
      <c r="E33" s="371">
        <f>'Electric CE'!T33</f>
        <v>0</v>
      </c>
      <c r="F33" s="372">
        <f>'Electric CE'!U33</f>
        <v>2.4927543975586071</v>
      </c>
      <c r="G33" s="373">
        <f>'Electric CE'!V33</f>
        <v>2.4713602755434652</v>
      </c>
      <c r="H33" s="18"/>
      <c r="J33" s="460" t="str">
        <f>'Gas CE'!C33</f>
        <v>Commercial Midstream</v>
      </c>
      <c r="K33" s="456">
        <f>'Gas CE'!H33</f>
        <v>270270</v>
      </c>
      <c r="L33" s="457">
        <f>'Gas CE'!N33</f>
        <v>1412866.08</v>
      </c>
      <c r="M33" s="457">
        <f>'Gas CE'!T33</f>
        <v>0</v>
      </c>
      <c r="N33" s="458">
        <f>'Gas CE'!U33</f>
        <v>2.6921691283738314</v>
      </c>
      <c r="O33" s="459">
        <f>'Gas CE'!V33</f>
        <v>1.7578766485318162</v>
      </c>
      <c r="P33" s="18"/>
    </row>
    <row r="34" spans="1:19" x14ac:dyDescent="0.25">
      <c r="B34" s="369" t="s">
        <v>380</v>
      </c>
      <c r="C34" s="370">
        <f>'Electric CE'!H34</f>
        <v>1000000</v>
      </c>
      <c r="D34" s="371">
        <f>'Electric CE'!N34</f>
        <v>570196.79</v>
      </c>
      <c r="E34" s="371">
        <f>'Electric CE'!T34</f>
        <v>0</v>
      </c>
      <c r="F34" s="372">
        <f>'Electric CE'!U34</f>
        <v>2.2625757086984208</v>
      </c>
      <c r="G34" s="373">
        <f>'Electric CE'!V34</f>
        <v>1.3577584244733436</v>
      </c>
      <c r="H34" s="18"/>
      <c r="J34" s="460" t="str">
        <f>'Gas CE'!C34</f>
        <v>Small Business Direct Install</v>
      </c>
      <c r="K34" s="456">
        <f>'Gas CE'!H34</f>
        <v>3690</v>
      </c>
      <c r="L34" s="457">
        <f>'Gas CE'!N34</f>
        <v>14800</v>
      </c>
      <c r="M34" s="457">
        <f>'Gas CE'!T34</f>
        <v>0</v>
      </c>
      <c r="N34" s="458">
        <f>'Gas CE'!U34</f>
        <v>2.2035548396701272</v>
      </c>
      <c r="O34" s="459">
        <f>'Gas CE'!V34</f>
        <v>2.4239103236371404</v>
      </c>
    </row>
    <row r="35" spans="1:19" x14ac:dyDescent="0.25">
      <c r="B35" s="369" t="s">
        <v>470</v>
      </c>
      <c r="C35" s="370">
        <f>'Electric CE'!H35</f>
        <v>6000000</v>
      </c>
      <c r="D35" s="371">
        <f>'Electric CE'!N35</f>
        <v>4381515.8899999997</v>
      </c>
      <c r="E35" s="371">
        <f>'Electric CE'!T35</f>
        <v>0</v>
      </c>
      <c r="F35" s="372">
        <f>'Electric CE'!U35</f>
        <v>2.093707249828539</v>
      </c>
      <c r="G35" s="373">
        <f>'Electric CE'!V35</f>
        <v>1.5139361276386629</v>
      </c>
      <c r="H35" s="18"/>
      <c r="I35" s="374"/>
      <c r="J35" s="375" t="s">
        <v>473</v>
      </c>
      <c r="K35" s="376">
        <f>SUM(K24:K29,K31:K34)</f>
        <v>1257472.55</v>
      </c>
      <c r="L35" s="376">
        <f>SUM(L24:L29,L31:L34)</f>
        <v>7106410.8399999999</v>
      </c>
      <c r="M35" s="376">
        <f>SUM(M24:M29,M31:M34)</f>
        <v>1411474.2266787479</v>
      </c>
      <c r="N35" s="378">
        <f>'Gas CE'!U35</f>
        <v>2.0591945714052642</v>
      </c>
      <c r="O35" s="379">
        <f>'Gas CE'!V35</f>
        <v>1.4453793044440437</v>
      </c>
      <c r="P35" s="374"/>
      <c r="S35" s="374"/>
    </row>
    <row r="36" spans="1:19" s="374" customFormat="1" x14ac:dyDescent="0.25">
      <c r="A36"/>
      <c r="B36" s="369" t="s">
        <v>471</v>
      </c>
      <c r="C36" s="370">
        <f>'Electric CE'!H36</f>
        <v>800000</v>
      </c>
      <c r="D36" s="371">
        <f>'Electric CE'!N36</f>
        <v>1255283.24</v>
      </c>
      <c r="E36" s="371">
        <f>'Electric CE'!T36</f>
        <v>0</v>
      </c>
      <c r="F36" s="372">
        <f>'Electric CE'!U36</f>
        <v>0.8641121570614938</v>
      </c>
      <c r="G36" s="373">
        <f>'Electric CE'!V36</f>
        <v>0.64392688083174865</v>
      </c>
      <c r="H36" s="18"/>
      <c r="I36"/>
      <c r="J36" s="369" t="s">
        <v>391</v>
      </c>
      <c r="K36" s="380">
        <f>'Gas CE'!H39</f>
        <v>0</v>
      </c>
      <c r="L36" s="381">
        <f>'Gas CE'!N39</f>
        <v>0</v>
      </c>
      <c r="M36" s="381">
        <f>'Gas CE'!T39</f>
        <v>0</v>
      </c>
      <c r="N36" s="352">
        <f>'Gas CE'!U39</f>
        <v>0</v>
      </c>
      <c r="O36" s="354">
        <f>'Gas CE'!V39</f>
        <v>0</v>
      </c>
      <c r="P36"/>
      <c r="S36"/>
    </row>
    <row r="37" spans="1:19" x14ac:dyDescent="0.25">
      <c r="A37" s="374"/>
      <c r="B37" s="369" t="s">
        <v>1065</v>
      </c>
      <c r="C37" s="370">
        <f>SUM(C38:C43)</f>
        <v>31486849.060000002</v>
      </c>
      <c r="D37" s="370">
        <f>SUM(D38:D43)</f>
        <v>16185684.050000001</v>
      </c>
      <c r="E37" s="370">
        <f>SUM(E38:E43)</f>
        <v>950216.26248990896</v>
      </c>
      <c r="F37" s="372">
        <f>'Electric CE'!U37</f>
        <v>3.1528429402968312</v>
      </c>
      <c r="G37" s="373">
        <f>'Electric CE'!V37</f>
        <v>3.351772383386487</v>
      </c>
      <c r="H37" s="355"/>
      <c r="J37" s="369" t="s">
        <v>474</v>
      </c>
      <c r="K37" s="380">
        <f>'Gas CE'!H40</f>
        <v>0</v>
      </c>
      <c r="L37" s="381">
        <f>'Gas CE'!N40</f>
        <v>0</v>
      </c>
      <c r="M37" s="381">
        <f>'Gas CE'!T40</f>
        <v>0</v>
      </c>
      <c r="N37" s="352">
        <f>'Gas CE'!U40</f>
        <v>0</v>
      </c>
      <c r="O37" s="354">
        <f>'Gas CE'!V40</f>
        <v>0</v>
      </c>
    </row>
    <row r="38" spans="1:19" x14ac:dyDescent="0.25">
      <c r="A38" s="374"/>
      <c r="B38" s="461" t="s">
        <v>472</v>
      </c>
      <c r="C38" s="462">
        <f>'Electric CE'!H38</f>
        <v>13500000</v>
      </c>
      <c r="D38" s="463">
        <f>'Electric CE'!N38</f>
        <v>2559511.7599999998</v>
      </c>
      <c r="E38" s="463">
        <f>'Electric CE'!T38</f>
        <v>0</v>
      </c>
      <c r="F38" s="464">
        <f>'Electric CE'!U38</f>
        <v>7.6647050467044107</v>
      </c>
      <c r="G38" s="465">
        <f>'Electric CE'!V38</f>
        <v>8.431175551374853</v>
      </c>
      <c r="H38" s="355"/>
      <c r="J38" s="375" t="s">
        <v>393</v>
      </c>
      <c r="K38" s="376">
        <f>SUM(K36:K37)</f>
        <v>0</v>
      </c>
      <c r="L38" s="376">
        <f>SUM(L36:L37)</f>
        <v>0</v>
      </c>
      <c r="M38" s="376">
        <f>SUM(M36:M37)</f>
        <v>0</v>
      </c>
      <c r="N38" s="378">
        <f>SUM(N36:N37)</f>
        <v>0</v>
      </c>
      <c r="O38" s="379">
        <f>SUM(O36:O37)</f>
        <v>0</v>
      </c>
    </row>
    <row r="39" spans="1:19" x14ac:dyDescent="0.25">
      <c r="A39" s="374"/>
      <c r="B39" s="461" t="s">
        <v>549</v>
      </c>
      <c r="C39" s="462">
        <f>'Electric CE'!H39</f>
        <v>1162661</v>
      </c>
      <c r="D39" s="463">
        <f>'Electric CE'!N39</f>
        <v>1048840.32</v>
      </c>
      <c r="E39" s="463">
        <f>'Electric CE'!T39</f>
        <v>946843.28818974667</v>
      </c>
      <c r="F39" s="464">
        <f>'Electric CE'!U39</f>
        <v>1.3338353538838683</v>
      </c>
      <c r="G39" s="465">
        <f>'Electric CE'!V39</f>
        <v>2.015554943036014</v>
      </c>
      <c r="H39" s="355"/>
      <c r="J39" s="369" t="s">
        <v>475</v>
      </c>
      <c r="K39" s="370">
        <f>'Gas CE'!H36</f>
        <v>0</v>
      </c>
      <c r="L39" s="371">
        <f>'Gas CE'!N36</f>
        <v>2983459</v>
      </c>
      <c r="M39" s="371">
        <f>'Electric CE'!X43</f>
        <v>0</v>
      </c>
      <c r="N39" s="372">
        <f>'Electric CE'!AC43</f>
        <v>0</v>
      </c>
      <c r="O39" s="373">
        <f>'Electric CE'!AD43</f>
        <v>0</v>
      </c>
    </row>
    <row r="40" spans="1:19" x14ac:dyDescent="0.25">
      <c r="B40" s="461" t="s">
        <v>444</v>
      </c>
      <c r="C40" s="462">
        <f>'Electric CE'!H40</f>
        <v>684738.05999999994</v>
      </c>
      <c r="D40" s="463">
        <f>'Electric CE'!N40</f>
        <v>611133.51</v>
      </c>
      <c r="E40" s="463">
        <f>'Electric CE'!T40</f>
        <v>3372.9743001622473</v>
      </c>
      <c r="F40" s="464">
        <f>'Electric CE'!U40</f>
        <v>1.307849248486352</v>
      </c>
      <c r="G40" s="465">
        <f>'Electric CE'!V40</f>
        <v>1.0367183520882133</v>
      </c>
      <c r="H40" s="355"/>
      <c r="J40" s="369" t="s">
        <v>398</v>
      </c>
      <c r="K40" s="370">
        <f>'Gas CE'!H37</f>
        <v>0</v>
      </c>
      <c r="L40" s="371">
        <f>'Gas CE'!N37</f>
        <v>267519.32</v>
      </c>
      <c r="M40" s="371"/>
      <c r="N40" s="372"/>
      <c r="O40" s="373"/>
    </row>
    <row r="41" spans="1:19" x14ac:dyDescent="0.25">
      <c r="B41" s="461" t="s">
        <v>386</v>
      </c>
      <c r="C41" s="462">
        <f>'Electric CE'!H41</f>
        <v>639450</v>
      </c>
      <c r="D41" s="463">
        <f>'Electric CE'!N41</f>
        <v>592007.66</v>
      </c>
      <c r="E41" s="463">
        <f>'Electric CE'!T41</f>
        <v>0</v>
      </c>
      <c r="F41" s="464">
        <f>'Electric CE'!U41</f>
        <v>1.9810162384586898</v>
      </c>
      <c r="G41" s="465">
        <f>'Electric CE'!V41</f>
        <v>1.4347765618113844</v>
      </c>
      <c r="H41" s="355"/>
      <c r="J41" s="375" t="s">
        <v>448</v>
      </c>
      <c r="K41" s="377">
        <f>SUM(K39:K40)</f>
        <v>0</v>
      </c>
      <c r="L41" s="377">
        <f>SUM(L39:L40)</f>
        <v>3250978.32</v>
      </c>
      <c r="M41" s="377">
        <f>SUM(M39:M40)</f>
        <v>0</v>
      </c>
      <c r="N41" s="378">
        <f>SUM(N39:N40)</f>
        <v>0</v>
      </c>
      <c r="O41" s="379">
        <f>SUM(O39:O40)</f>
        <v>0</v>
      </c>
    </row>
    <row r="42" spans="1:19" x14ac:dyDescent="0.25">
      <c r="B42" s="461" t="s">
        <v>387</v>
      </c>
      <c r="C42" s="462">
        <f>'Electric CE'!H42</f>
        <v>13000000</v>
      </c>
      <c r="D42" s="463">
        <f>'Electric CE'!N42</f>
        <v>8471833.8300000001</v>
      </c>
      <c r="E42" s="463">
        <f>'Electric CE'!T42</f>
        <v>0</v>
      </c>
      <c r="F42" s="464">
        <f>'Electric CE'!U42</f>
        <v>2.2298966308850878</v>
      </c>
      <c r="G42" s="465">
        <f>'Electric CE'!V42</f>
        <v>2.4528862939735969</v>
      </c>
      <c r="H42" s="351"/>
      <c r="I42" s="18"/>
      <c r="J42" s="389" t="s">
        <v>476</v>
      </c>
      <c r="K42" s="390">
        <f>'Gas CE'!H62</f>
        <v>0</v>
      </c>
      <c r="L42" s="356">
        <f>'Gas CE'!N60</f>
        <v>2914698.7700000005</v>
      </c>
      <c r="M42" s="356">
        <f>'Gas CE'!T62</f>
        <v>0</v>
      </c>
      <c r="N42" s="391"/>
      <c r="O42" s="392"/>
      <c r="P42" s="18"/>
      <c r="S42" s="18"/>
    </row>
    <row r="43" spans="1:19" s="18" customFormat="1" x14ac:dyDescent="0.25">
      <c r="A43"/>
      <c r="B43" s="461" t="s">
        <v>388</v>
      </c>
      <c r="C43" s="462">
        <f>'Electric CE'!H43</f>
        <v>2500000</v>
      </c>
      <c r="D43" s="463">
        <f>'Electric CE'!N43</f>
        <v>2902356.9699999997</v>
      </c>
      <c r="E43" s="463">
        <f>'Electric CE'!T43</f>
        <v>0</v>
      </c>
      <c r="F43" s="464">
        <f>'Electric CE'!U43</f>
        <v>1.3087232245331728</v>
      </c>
      <c r="G43" s="465">
        <f>'Electric CE'!V43</f>
        <v>0.83886438766938687</v>
      </c>
      <c r="H43" s="355"/>
      <c r="I43" s="374"/>
      <c r="J43" s="389" t="s">
        <v>478</v>
      </c>
      <c r="K43" s="390">
        <f>'Gas CE'!H67</f>
        <v>0</v>
      </c>
      <c r="L43" s="356">
        <f>'Gas CE'!I67</f>
        <v>435429.25</v>
      </c>
      <c r="M43" s="356">
        <f>'Gas CE'!T67</f>
        <v>0</v>
      </c>
      <c r="N43" s="391"/>
      <c r="O43" s="392"/>
      <c r="P43" s="374"/>
      <c r="S43" s="374"/>
    </row>
    <row r="44" spans="1:19" s="374" customFormat="1" ht="15.75" thickBot="1" x14ac:dyDescent="0.3">
      <c r="A44"/>
      <c r="B44" s="382" t="s">
        <v>473</v>
      </c>
      <c r="C44" s="383">
        <f>SUM(C26:C36,C38:C43)</f>
        <v>98531349.060000002</v>
      </c>
      <c r="D44" s="383">
        <f>SUM(D26:D36,D38:D43)</f>
        <v>47932797.369999997</v>
      </c>
      <c r="E44" s="384">
        <f>SUM(E26:E43)</f>
        <v>1900432.5249798179</v>
      </c>
      <c r="F44" s="385">
        <f>'Electric CE'!U44</f>
        <v>2.3910961904548862</v>
      </c>
      <c r="G44" s="386">
        <f>'Electric CE'!V44</f>
        <v>1.6833721955879504</v>
      </c>
      <c r="H44" s="355"/>
      <c r="J44" s="393" t="s">
        <v>479</v>
      </c>
      <c r="K44" s="394">
        <f>K22+K35+K38</f>
        <v>3808037.447315</v>
      </c>
      <c r="L44" s="394">
        <f>L22+L35+L38+L41+L42+L43</f>
        <v>33413157.32</v>
      </c>
      <c r="M44" s="394">
        <f>M22+M35</f>
        <v>8335153.4506806703</v>
      </c>
      <c r="N44" s="395">
        <f>'Gas CE'!U69</f>
        <v>1.4323593803228125</v>
      </c>
      <c r="O44" s="396">
        <f>'Gas CE'!V69</f>
        <v>1.4673895829554877</v>
      </c>
    </row>
    <row r="45" spans="1:19" s="374" customFormat="1" x14ac:dyDescent="0.25">
      <c r="A45"/>
      <c r="B45" s="369" t="str">
        <f>'Electric CE'!C45</f>
        <v>Residential Pilots</v>
      </c>
      <c r="C45" s="370">
        <f>'Electric CE'!H45</f>
        <v>0</v>
      </c>
      <c r="D45" s="371" t="str">
        <f>'Electric CE'!N45</f>
        <v>0</v>
      </c>
      <c r="E45" s="381">
        <f>'Electric CE'!T45</f>
        <v>0</v>
      </c>
      <c r="F45" s="429">
        <f>IFERROR('Electric CE'!U45,"-")</f>
        <v>0</v>
      </c>
      <c r="G45" s="430">
        <f>IFERROR('Electric CE'!V45,"-")</f>
        <v>0</v>
      </c>
      <c r="H45" s="355"/>
      <c r="J45" s="397" t="s">
        <v>480</v>
      </c>
      <c r="K45" s="398">
        <f>'Gas CE'!H73</f>
        <v>0</v>
      </c>
      <c r="L45" s="399">
        <f>'Gas CE'!N73</f>
        <v>180000</v>
      </c>
      <c r="M45" s="399"/>
      <c r="N45" s="400" t="s">
        <v>481</v>
      </c>
      <c r="O45" s="401" t="s">
        <v>481</v>
      </c>
    </row>
    <row r="46" spans="1:19" s="374" customFormat="1" ht="15.75" thickBot="1" x14ac:dyDescent="0.3">
      <c r="A46"/>
      <c r="B46" s="369" t="s">
        <v>474</v>
      </c>
      <c r="C46" s="370">
        <f>'Electric CE'!H46</f>
        <v>0</v>
      </c>
      <c r="D46" s="371" t="str">
        <f>'Electric CE'!N46</f>
        <v>0</v>
      </c>
      <c r="E46" s="381"/>
      <c r="F46" s="387">
        <f>'Electric CE'!U46</f>
        <v>0</v>
      </c>
      <c r="G46" s="388">
        <f>'Electric CE'!V46</f>
        <v>0</v>
      </c>
      <c r="H46" s="355"/>
      <c r="J46" s="402" t="s">
        <v>482</v>
      </c>
      <c r="K46" s="403">
        <f>K21+K35+K38</f>
        <v>3829765.1173149999</v>
      </c>
      <c r="L46" s="403">
        <f>L21+L35+L41+L42+L43+L38+L45</f>
        <v>35574178.5</v>
      </c>
      <c r="M46" s="403">
        <f>M21+M35+M38</f>
        <v>8822443.4035654478</v>
      </c>
      <c r="N46" s="404"/>
      <c r="O46" s="405"/>
    </row>
    <row r="47" spans="1:19" s="374" customFormat="1" x14ac:dyDescent="0.25">
      <c r="A47" s="18"/>
      <c r="B47" s="382" t="s">
        <v>477</v>
      </c>
      <c r="C47" s="383">
        <f>SUM(C45:C46)</f>
        <v>0</v>
      </c>
      <c r="D47" s="384">
        <f>SUM(D45:D46)</f>
        <v>0</v>
      </c>
      <c r="E47" s="384">
        <f>'Electric CE'!T47</f>
        <v>0</v>
      </c>
      <c r="F47" s="500" t="str">
        <f>IFERROR('Electric CE'!U47,"-")</f>
        <v>-</v>
      </c>
      <c r="G47" s="501" t="str">
        <f>IFERROR('Electric CE'!V47,"-")</f>
        <v>-</v>
      </c>
      <c r="H47" s="355"/>
      <c r="I47"/>
      <c r="J47"/>
      <c r="K47"/>
      <c r="L47"/>
      <c r="M47"/>
      <c r="N47"/>
      <c r="O47"/>
      <c r="P47"/>
      <c r="S47"/>
    </row>
    <row r="48" spans="1:19" x14ac:dyDescent="0.25">
      <c r="B48" s="369" t="str">
        <f>'Electric CE'!C48</f>
        <v>Northwest Energy Efficiency Alliance</v>
      </c>
      <c r="C48" s="370">
        <f>'Electric CE'!H48</f>
        <v>18976749</v>
      </c>
      <c r="D48" s="371">
        <f>'Electric CE'!N48</f>
        <v>6687538.2000000002</v>
      </c>
      <c r="E48" s="371">
        <f>'Electric CE'!P48</f>
        <v>0</v>
      </c>
      <c r="F48" s="372">
        <f>'Electric CE'!U48</f>
        <v>1.7025729716448517</v>
      </c>
      <c r="G48" s="373">
        <f>'Electric CE'!V48</f>
        <v>1.8728302688093368</v>
      </c>
      <c r="H48" s="355"/>
      <c r="O48" s="416"/>
    </row>
    <row r="49" spans="1:19" x14ac:dyDescent="0.25">
      <c r="B49" s="369" t="s">
        <v>398</v>
      </c>
      <c r="C49" s="370">
        <f>'Electric CE'!H50</f>
        <v>0</v>
      </c>
      <c r="D49" s="371">
        <f>'Electric CE'!N50</f>
        <v>580292.28</v>
      </c>
      <c r="E49" s="371"/>
      <c r="F49" s="372">
        <f>'Electric CE'!U49</f>
        <v>0</v>
      </c>
      <c r="G49" s="373">
        <f>'Electric CE'!V49</f>
        <v>0</v>
      </c>
      <c r="H49" s="355"/>
    </row>
    <row r="50" spans="1:19" x14ac:dyDescent="0.25">
      <c r="B50" s="369" t="str">
        <f>'Electric CE'!C49</f>
        <v>Transmission &amp; Distribution</v>
      </c>
      <c r="C50" s="370">
        <f>'Electric CE'!H49</f>
        <v>4403843.9879889209</v>
      </c>
      <c r="D50" s="371">
        <f>'Electric CE'!N49</f>
        <v>0</v>
      </c>
      <c r="E50" s="371">
        <f>'Electric CE'!T49</f>
        <v>0</v>
      </c>
      <c r="F50" s="372">
        <f>'Electric CE'!U49</f>
        <v>0</v>
      </c>
      <c r="G50" s="373">
        <f>'Electric CE'!V49</f>
        <v>0</v>
      </c>
      <c r="H50" s="355"/>
      <c r="J50" t="s">
        <v>483</v>
      </c>
    </row>
    <row r="51" spans="1:19" ht="15.75" thickBot="1" x14ac:dyDescent="0.3">
      <c r="B51" s="406" t="s">
        <v>448</v>
      </c>
      <c r="C51" s="407">
        <f>SUM(C48:C50)</f>
        <v>23380592.987988919</v>
      </c>
      <c r="D51" s="408">
        <f>SUM(D48:D50)</f>
        <v>7267830.4800000004</v>
      </c>
      <c r="E51" s="408">
        <f>'Electric CE'!T51</f>
        <v>0</v>
      </c>
      <c r="F51" s="409">
        <f>'Electric CE'!U51</f>
        <v>2.6359688352980424</v>
      </c>
      <c r="G51" s="410">
        <f>'Electric CE'!V51</f>
        <v>2.6940001660155359</v>
      </c>
      <c r="H51" s="366"/>
      <c r="J51" s="2" t="s">
        <v>485</v>
      </c>
    </row>
    <row r="52" spans="1:19" ht="15.75" thickTop="1" x14ac:dyDescent="0.25">
      <c r="B52" s="411" t="s">
        <v>476</v>
      </c>
      <c r="C52" s="412">
        <f>'Electric CE'!H69</f>
        <v>0</v>
      </c>
      <c r="D52" s="413">
        <f>'Electric CE'!$N$69</f>
        <v>14526008.16</v>
      </c>
      <c r="E52" s="413"/>
      <c r="F52" s="414"/>
      <c r="G52" s="415"/>
      <c r="H52" s="351"/>
      <c r="J52" t="s">
        <v>486</v>
      </c>
    </row>
    <row r="53" spans="1:19" x14ac:dyDescent="0.25">
      <c r="B53" s="411" t="s">
        <v>478</v>
      </c>
      <c r="C53" s="412">
        <f>'Electric CE'!H76</f>
        <v>0</v>
      </c>
      <c r="D53" s="413">
        <f>'Electric CE'!$N$76</f>
        <v>3294837.1</v>
      </c>
      <c r="E53" s="413"/>
      <c r="F53" s="414"/>
      <c r="G53" s="415"/>
      <c r="H53" s="355"/>
      <c r="I53" s="18"/>
      <c r="J53" t="s">
        <v>488</v>
      </c>
      <c r="K53" s="18"/>
      <c r="L53" s="18"/>
      <c r="M53" s="18"/>
      <c r="N53" s="18"/>
      <c r="O53" s="18"/>
      <c r="P53" s="18"/>
      <c r="S53" s="18"/>
    </row>
    <row r="54" spans="1:19" s="18" customFormat="1" x14ac:dyDescent="0.25">
      <c r="A54"/>
      <c r="B54" s="417"/>
      <c r="C54" s="398"/>
      <c r="D54" s="399"/>
      <c r="E54" s="399"/>
      <c r="F54" s="418"/>
      <c r="G54" s="419"/>
      <c r="H54" s="366"/>
      <c r="I54"/>
      <c r="J54"/>
      <c r="K54"/>
      <c r="L54"/>
      <c r="M54"/>
      <c r="N54"/>
      <c r="O54"/>
      <c r="P54"/>
      <c r="S54"/>
    </row>
    <row r="55" spans="1:19" ht="15.75" thickBot="1" x14ac:dyDescent="0.3">
      <c r="B55" s="393" t="s">
        <v>484</v>
      </c>
      <c r="C55" s="394">
        <f>C24+C44+C47+C51</f>
        <v>204371193.8251256</v>
      </c>
      <c r="D55" s="394">
        <f>D24+D44+D47+D51+D52+D53</f>
        <v>110636694.14999999</v>
      </c>
      <c r="E55" s="394">
        <f>E24+E44</f>
        <v>5411558.5089007281</v>
      </c>
      <c r="F55" s="395">
        <f>'Electric CE'!U77</f>
        <v>1.9739338887613291</v>
      </c>
      <c r="G55" s="396">
        <f>'Electric CE'!V77</f>
        <v>1.6098324491540377</v>
      </c>
      <c r="H55" s="355"/>
      <c r="J55" t="s">
        <v>490</v>
      </c>
    </row>
    <row r="56" spans="1:19" x14ac:dyDescent="0.25">
      <c r="B56" s="417"/>
      <c r="C56" s="398"/>
      <c r="D56" s="399"/>
      <c r="E56" s="399"/>
      <c r="F56" s="418"/>
      <c r="G56" s="419"/>
      <c r="H56" s="355"/>
      <c r="J56" t="s">
        <v>491</v>
      </c>
    </row>
    <row r="57" spans="1:19" x14ac:dyDescent="0.25">
      <c r="B57" s="417" t="s">
        <v>487</v>
      </c>
      <c r="C57" s="398">
        <f>'Electric CE'!H82</f>
        <v>0</v>
      </c>
      <c r="D57" s="399">
        <f>'Electric CE'!N82</f>
        <v>11171604.220000001</v>
      </c>
      <c r="E57" s="399"/>
      <c r="F57" s="400" t="s">
        <v>481</v>
      </c>
      <c r="G57" s="401" t="s">
        <v>481</v>
      </c>
      <c r="H57" s="366"/>
      <c r="J57" t="s">
        <v>492</v>
      </c>
    </row>
    <row r="58" spans="1:19" ht="15.75" thickBot="1" x14ac:dyDescent="0.3">
      <c r="B58" s="420" t="s">
        <v>489</v>
      </c>
      <c r="C58" s="421">
        <f>C23+C44+C47+C51+C57</f>
        <v>206521249.92412558</v>
      </c>
      <c r="D58" s="421">
        <f>D23+D44+D47+D51+D52+D53+D57</f>
        <v>136419200.96400002</v>
      </c>
      <c r="E58" s="421">
        <f>E23+E44+E47+E51+E52+E53+E57</f>
        <v>9956396.3340223003</v>
      </c>
      <c r="F58" s="422"/>
      <c r="G58" s="423"/>
      <c r="H58" s="351"/>
      <c r="J58" t="s">
        <v>493</v>
      </c>
    </row>
    <row r="59" spans="1:19" x14ac:dyDescent="0.25">
      <c r="H59" s="351"/>
    </row>
    <row r="60" spans="1:19" x14ac:dyDescent="0.25">
      <c r="B60" s="18"/>
      <c r="D60" s="336"/>
      <c r="H60" s="351"/>
    </row>
    <row r="61" spans="1:19" x14ac:dyDescent="0.25">
      <c r="D61" s="335"/>
      <c r="H61" s="424"/>
    </row>
    <row r="62" spans="1:19" x14ac:dyDescent="0.25">
      <c r="E62" s="366"/>
      <c r="H62" s="351"/>
    </row>
    <row r="63" spans="1:19" x14ac:dyDescent="0.25">
      <c r="H63" s="425"/>
    </row>
    <row r="64" spans="1:19" x14ac:dyDescent="0.25">
      <c r="F64" s="426"/>
      <c r="G64" s="416" t="s">
        <v>494</v>
      </c>
      <c r="H64" s="424"/>
    </row>
  </sheetData>
  <pageMargins left="0.5" right="0.5" top="0.75" bottom="0.75" header="0.3" footer="0.3"/>
  <pageSetup paperSize="5" scale="51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C3399"/>
  </sheetPr>
  <dimension ref="A1:AP50"/>
  <sheetViews>
    <sheetView zoomScale="85" zoomScaleNormal="85" workbookViewId="0">
      <selection activeCell="P6" sqref="P6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18230016</v>
      </c>
      <c r="D2" s="17" t="s">
        <v>562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56">
        <v>18230016</v>
      </c>
      <c r="D5" s="56" t="s">
        <v>562</v>
      </c>
      <c r="E5" s="35" t="s">
        <v>782</v>
      </c>
      <c r="F5" s="36" t="s">
        <v>1047</v>
      </c>
      <c r="G5" s="36">
        <v>10</v>
      </c>
      <c r="H5" s="36">
        <v>0</v>
      </c>
      <c r="I5" s="37" t="s">
        <v>260</v>
      </c>
      <c r="J5" s="38">
        <v>2700</v>
      </c>
      <c r="K5" s="40">
        <v>48.4</v>
      </c>
      <c r="L5" s="38">
        <v>0</v>
      </c>
      <c r="M5" s="39">
        <v>0</v>
      </c>
      <c r="N5" s="39">
        <v>50.6</v>
      </c>
      <c r="O5" s="40">
        <v>130680</v>
      </c>
      <c r="P5" s="41">
        <v>0</v>
      </c>
      <c r="Q5" s="41">
        <v>273240</v>
      </c>
      <c r="R5" s="42">
        <v>0</v>
      </c>
      <c r="S5" s="43"/>
      <c r="T5" s="36">
        <f t="shared" ref="T5:T50" si="0">G5+H5</f>
        <v>10</v>
      </c>
      <c r="U5" s="44">
        <f t="shared" ref="U5:U50" si="1">(O5/$A$10)*T5</f>
        <v>9</v>
      </c>
      <c r="V5" s="45">
        <f t="shared" ref="V5:V50" si="2">N5-M5</f>
        <v>50.6</v>
      </c>
      <c r="W5" s="46">
        <f t="shared" ref="W5:W50" si="3">(O5/A$10)</f>
        <v>0.9</v>
      </c>
      <c r="X5" s="41">
        <f t="shared" ref="X5:X50" si="4">W5*A$8</f>
        <v>17782.974000000002</v>
      </c>
      <c r="Y5" s="41">
        <f t="shared" ref="Y5:Y50" si="5">Q5-P5</f>
        <v>273240</v>
      </c>
      <c r="Z5" s="41">
        <f t="shared" ref="Z5:Z50" si="6">X5+(A$6*W5)</f>
        <v>17782.974000000002</v>
      </c>
      <c r="AA5" s="47">
        <f t="shared" ref="AA5:AA50" si="7">Q5+X5</f>
        <v>291022.97399999999</v>
      </c>
      <c r="AB5" s="48">
        <f t="shared" ref="AB5:AC20" si="8">Z5/(1+ElecDiscountRate)^1</f>
        <v>16650.724719101123</v>
      </c>
      <c r="AC5" s="41">
        <f t="shared" si="8"/>
        <v>272493.42134831456</v>
      </c>
      <c r="AD5" s="41">
        <f t="shared" ref="AD5:AD50" si="9">-PV(ElecDiscountRate,T5,R5)*J5</f>
        <v>0</v>
      </c>
      <c r="AE5" s="41">
        <v>0</v>
      </c>
      <c r="AF5" s="49">
        <f>HLOOKUP(I5,ElecAvoidedCostsWOCC!$A$5:$Q$50,G5+1,FALSE)</f>
        <v>1.0301363581848837</v>
      </c>
      <c r="AG5" s="41">
        <f t="shared" ref="AG5:AG50" si="10">AF5*J5*K5</f>
        <v>134618.2192876006</v>
      </c>
      <c r="AH5" s="49">
        <f>HLOOKUP(I5,ElecAvoidedCostsWOCC!$A$5:$Q$50,T5+1,FALSE)</f>
        <v>1.0301363581848837</v>
      </c>
      <c r="AI5" s="41">
        <f t="shared" ref="AI5:AI50" si="11">AH5*J5*L5</f>
        <v>0</v>
      </c>
      <c r="AJ5" s="41">
        <f>AG5+AI5</f>
        <v>134618.2192876006</v>
      </c>
      <c r="AK5" s="41">
        <f>HLOOKUP(I5,ElecAvoidedCostsWOCC!$A$5:$Q$50,G5+1,FALSE)*J5*L5</f>
        <v>0</v>
      </c>
      <c r="AL5" s="41">
        <f>AG5+AI5-AK5</f>
        <v>134618.2192876006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134618.2192876006</v>
      </c>
      <c r="AN5" s="45">
        <f>AM5*1.1+AD5+AE5</f>
        <v>148080.04121636067</v>
      </c>
      <c r="AO5" s="44">
        <f>IFERROR(AM5/AB5,0)</f>
        <v>8.0848264299974488</v>
      </c>
      <c r="AP5" s="44">
        <f>AN5/AC5</f>
        <v>0.54342611459627654</v>
      </c>
    </row>
    <row r="6" spans="1:42" ht="13.5" customHeight="1" x14ac:dyDescent="0.25">
      <c r="A6" s="50">
        <f>SUMIF('Program Costs'!D:D,C2,'Program Costs'!L:L)</f>
        <v>0</v>
      </c>
      <c r="B6" s="84" t="s">
        <v>14</v>
      </c>
      <c r="C6" s="56">
        <v>18230017</v>
      </c>
      <c r="D6" s="56" t="s">
        <v>562</v>
      </c>
      <c r="E6" s="35" t="s">
        <v>782</v>
      </c>
      <c r="F6" s="36" t="s">
        <v>1048</v>
      </c>
      <c r="G6" s="36">
        <v>10</v>
      </c>
      <c r="H6" s="36">
        <v>0</v>
      </c>
      <c r="I6" s="37" t="s">
        <v>260</v>
      </c>
      <c r="J6" s="38">
        <v>300</v>
      </c>
      <c r="K6" s="38">
        <v>48.4</v>
      </c>
      <c r="L6" s="38">
        <v>0</v>
      </c>
      <c r="M6" s="39">
        <v>0</v>
      </c>
      <c r="N6" s="39">
        <v>50.6</v>
      </c>
      <c r="O6" s="40">
        <v>14520</v>
      </c>
      <c r="P6" s="41">
        <v>0</v>
      </c>
      <c r="Q6" s="41">
        <v>30360</v>
      </c>
      <c r="R6" s="42">
        <v>0</v>
      </c>
      <c r="S6" s="43"/>
      <c r="T6" s="36">
        <f t="shared" si="0"/>
        <v>10</v>
      </c>
      <c r="U6" s="44">
        <f t="shared" si="1"/>
        <v>1</v>
      </c>
      <c r="V6" s="45">
        <f t="shared" si="2"/>
        <v>50.6</v>
      </c>
      <c r="W6" s="46">
        <f t="shared" si="3"/>
        <v>0.1</v>
      </c>
      <c r="X6" s="41">
        <f t="shared" si="4"/>
        <v>1975.8860000000002</v>
      </c>
      <c r="Y6" s="41">
        <f t="shared" si="5"/>
        <v>30360</v>
      </c>
      <c r="Z6" s="41">
        <f t="shared" si="6"/>
        <v>1975.8860000000002</v>
      </c>
      <c r="AA6" s="47">
        <f t="shared" si="7"/>
        <v>32335.885999999999</v>
      </c>
      <c r="AB6" s="48">
        <f t="shared" si="8"/>
        <v>1850.0805243445693</v>
      </c>
      <c r="AC6" s="41">
        <f t="shared" si="8"/>
        <v>30277.046816479397</v>
      </c>
      <c r="AD6" s="41">
        <f t="shared" si="9"/>
        <v>0</v>
      </c>
      <c r="AE6" s="41">
        <v>0</v>
      </c>
      <c r="AF6" s="49">
        <f>HLOOKUP(I6,ElecAvoidedCostsWOCC!$A$5:$Q$50,G6+1,FALSE)</f>
        <v>1.0301363581848837</v>
      </c>
      <c r="AG6" s="41">
        <f t="shared" si="10"/>
        <v>14957.579920844511</v>
      </c>
      <c r="AH6" s="49">
        <f>HLOOKUP(I6,ElecAvoidedCostsWOCC!$A$5:$Q$50,T6+1,FALSE)</f>
        <v>1.0301363581848837</v>
      </c>
      <c r="AI6" s="41">
        <f t="shared" si="11"/>
        <v>0</v>
      </c>
      <c r="AJ6" s="41">
        <f t="shared" ref="AJ6:AJ50" si="12">AG6+AI6</f>
        <v>14957.579920844511</v>
      </c>
      <c r="AK6" s="41">
        <f>HLOOKUP(I6,ElecAvoidedCostsWOCC!$A$5:$Q$50,G6+1,FALSE)*J6*L6</f>
        <v>0</v>
      </c>
      <c r="AL6" s="41">
        <f t="shared" ref="AL6:AL50" si="13">AG6+AI6-AK6</f>
        <v>14957.579920844511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14957.579920844511</v>
      </c>
      <c r="AN6" s="45">
        <f t="shared" ref="AN6:AN50" si="14">AM6*1.1+AD6+AE6</f>
        <v>16453.337912928964</v>
      </c>
      <c r="AO6" s="44">
        <f t="shared" ref="AO6:AO50" si="15">IFERROR(AM6/AB6,0)</f>
        <v>8.0848264299974488</v>
      </c>
      <c r="AP6" s="44">
        <f t="shared" ref="AP6:AP50" si="16">AN6/AC6</f>
        <v>0.54342611459627665</v>
      </c>
    </row>
    <row r="7" spans="1:42" ht="13.5" customHeight="1" x14ac:dyDescent="0.25">
      <c r="A7" s="33" t="s">
        <v>232</v>
      </c>
      <c r="B7" s="84" t="s">
        <v>14</v>
      </c>
      <c r="C7" s="56">
        <v>18230018</v>
      </c>
      <c r="D7" s="56" t="s">
        <v>562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19758.86</v>
      </c>
      <c r="B8" s="84" t="s">
        <v>14</v>
      </c>
      <c r="C8" s="56">
        <v>18230019</v>
      </c>
      <c r="D8" s="56" t="s">
        <v>562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14</v>
      </c>
      <c r="C9" s="56">
        <v>18230020</v>
      </c>
      <c r="D9" s="56" t="s">
        <v>562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50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145200</v>
      </c>
      <c r="B10" s="84" t="s">
        <v>14</v>
      </c>
      <c r="C10" s="56">
        <v>18230021</v>
      </c>
      <c r="D10" s="56" t="s">
        <v>562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14</v>
      </c>
      <c r="C11" s="56">
        <v>18230022</v>
      </c>
      <c r="D11" s="56" t="s">
        <v>562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84" t="s">
        <v>14</v>
      </c>
      <c r="C12" s="56">
        <v>18230023</v>
      </c>
      <c r="D12" s="56" t="s">
        <v>562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14</v>
      </c>
      <c r="C13" s="56">
        <v>18230024</v>
      </c>
      <c r="D13" s="56" t="s">
        <v>562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303600</v>
      </c>
      <c r="B14" s="84" t="s">
        <v>14</v>
      </c>
      <c r="C14" s="56">
        <v>18230025</v>
      </c>
      <c r="D14" s="56" t="s">
        <v>562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14</v>
      </c>
      <c r="C15" s="56">
        <v>18230026</v>
      </c>
      <c r="D15" s="56" t="s">
        <v>562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10</v>
      </c>
      <c r="B16" s="84" t="s">
        <v>14</v>
      </c>
      <c r="C16" s="56">
        <v>18230027</v>
      </c>
      <c r="D16" s="56" t="s">
        <v>562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 t="s">
        <v>14</v>
      </c>
      <c r="C17" s="56">
        <v>18230028</v>
      </c>
      <c r="D17" s="56" t="s">
        <v>562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19758.86</v>
      </c>
      <c r="B18" s="84" t="s">
        <v>14</v>
      </c>
      <c r="C18" s="56">
        <v>18230029</v>
      </c>
      <c r="D18" s="56" t="s">
        <v>562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 t="s">
        <v>14</v>
      </c>
      <c r="C19" s="56">
        <v>18230030</v>
      </c>
      <c r="D19" s="56" t="s">
        <v>562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323358.86</v>
      </c>
      <c r="B20" s="84" t="s">
        <v>14</v>
      </c>
      <c r="C20" s="56">
        <v>18230031</v>
      </c>
      <c r="D20" s="56" t="s">
        <v>562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 t="s">
        <v>14</v>
      </c>
      <c r="C21" s="56">
        <v>18230032</v>
      </c>
      <c r="D21" s="56" t="s">
        <v>562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36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8.0848264299974488</v>
      </c>
      <c r="B22" s="84" t="s">
        <v>14</v>
      </c>
      <c r="C22" s="56">
        <v>18230033</v>
      </c>
      <c r="D22" s="56" t="s">
        <v>562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 t="s">
        <v>14</v>
      </c>
      <c r="C23" s="56">
        <v>18230034</v>
      </c>
      <c r="D23" s="56" t="s">
        <v>562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0.54342611459627654</v>
      </c>
      <c r="B24" s="84" t="s">
        <v>14</v>
      </c>
      <c r="C24" s="56">
        <v>18230035</v>
      </c>
      <c r="D24" s="56" t="s">
        <v>562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84" t="s">
        <v>14</v>
      </c>
      <c r="C25" s="56">
        <v>18230036</v>
      </c>
      <c r="D25" s="56" t="s">
        <v>562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si="0"/>
        <v>0</v>
      </c>
      <c r="U25" s="44">
        <f t="shared" si="1"/>
        <v>0</v>
      </c>
      <c r="V25" s="45">
        <f t="shared" si="2"/>
        <v>0</v>
      </c>
      <c r="W25" s="46">
        <f t="shared" si="3"/>
        <v>0</v>
      </c>
      <c r="X25" s="41">
        <f t="shared" si="4"/>
        <v>0</v>
      </c>
      <c r="Y25" s="41">
        <f t="shared" si="5"/>
        <v>0</v>
      </c>
      <c r="Z25" s="41">
        <f t="shared" si="6"/>
        <v>0</v>
      </c>
      <c r="AA25" s="47">
        <f t="shared" si="7"/>
        <v>0</v>
      </c>
      <c r="AB25" s="48">
        <f t="shared" si="18"/>
        <v>0</v>
      </c>
      <c r="AC25" s="41">
        <f t="shared" si="18"/>
        <v>0</v>
      </c>
      <c r="AD25" s="41">
        <f t="shared" si="9"/>
        <v>0</v>
      </c>
      <c r="AE25" s="41">
        <f t="shared" si="17"/>
        <v>0</v>
      </c>
      <c r="AF25" s="49" t="e">
        <f>HLOOKUP(I25,ElecAvoidedCostsWOCC!$A$5:$Q$50,G25+1,FALSE)</f>
        <v>#N/A</v>
      </c>
      <c r="AG25" s="41" t="e">
        <f t="shared" si="10"/>
        <v>#N/A</v>
      </c>
      <c r="AH25" s="49" t="e">
        <f>HLOOKUP(I25,ElecAvoidedCostsWOCC!$A$5:$Q$50,T25+1,FALSE)</f>
        <v>#N/A</v>
      </c>
      <c r="AI25" s="41" t="e">
        <f t="shared" si="11"/>
        <v>#N/A</v>
      </c>
      <c r="AJ25" s="41" t="e">
        <f t="shared" si="12"/>
        <v>#N/A</v>
      </c>
      <c r="AK25" s="41" t="e">
        <f>HLOOKUP(I25,ElecAvoidedCostsWOCC!$A$5:$Q$50,G25+1,FALSE)*J25*L25</f>
        <v>#N/A</v>
      </c>
      <c r="AL25" s="41" t="e">
        <f t="shared" si="13"/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si="14"/>
        <v>0</v>
      </c>
      <c r="AO25" s="44">
        <f t="shared" si="15"/>
        <v>0</v>
      </c>
      <c r="AP25" s="44" t="e">
        <f t="shared" si="16"/>
        <v>#DIV/0!</v>
      </c>
    </row>
    <row r="26" spans="1:42" ht="13.5" customHeight="1" x14ac:dyDescent="0.25">
      <c r="B26" s="84" t="s">
        <v>14</v>
      </c>
      <c r="C26" s="56">
        <v>18230037</v>
      </c>
      <c r="D26" s="56" t="s">
        <v>562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0"/>
        <v>0</v>
      </c>
      <c r="U26" s="44">
        <f t="shared" si="1"/>
        <v>0</v>
      </c>
      <c r="V26" s="45">
        <f t="shared" si="2"/>
        <v>0</v>
      </c>
      <c r="W26" s="46">
        <f t="shared" si="3"/>
        <v>0</v>
      </c>
      <c r="X26" s="41">
        <f t="shared" si="4"/>
        <v>0</v>
      </c>
      <c r="Y26" s="41">
        <f t="shared" si="5"/>
        <v>0</v>
      </c>
      <c r="Z26" s="41">
        <f t="shared" si="6"/>
        <v>0</v>
      </c>
      <c r="AA26" s="47">
        <f t="shared" si="7"/>
        <v>0</v>
      </c>
      <c r="AB26" s="48">
        <f t="shared" si="18"/>
        <v>0</v>
      </c>
      <c r="AC26" s="41">
        <f t="shared" si="18"/>
        <v>0</v>
      </c>
      <c r="AD26" s="41">
        <f t="shared" si="9"/>
        <v>0</v>
      </c>
      <c r="AE26" s="41">
        <f t="shared" si="17"/>
        <v>0</v>
      </c>
      <c r="AF26" s="49" t="e">
        <f>HLOOKUP(I26,ElecAvoidedCostsWOCC!$A$5:$Q$50,G26+1,FALSE)</f>
        <v>#N/A</v>
      </c>
      <c r="AG26" s="41" t="e">
        <f t="shared" si="10"/>
        <v>#N/A</v>
      </c>
      <c r="AH26" s="49" t="e">
        <f>HLOOKUP(I26,ElecAvoidedCostsWOCC!$A$5:$Q$50,T26+1,FALSE)</f>
        <v>#N/A</v>
      </c>
      <c r="AI26" s="41" t="e">
        <f t="shared" si="11"/>
        <v>#N/A</v>
      </c>
      <c r="AJ26" s="41" t="e">
        <f t="shared" si="12"/>
        <v>#N/A</v>
      </c>
      <c r="AK26" s="41" t="e">
        <f>HLOOKUP(I26,ElecAvoidedCostsWOCC!$A$5:$Q$50,G26+1,FALSE)*J26*L26</f>
        <v>#N/A</v>
      </c>
      <c r="AL26" s="41" t="e">
        <f t="shared" si="13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14"/>
        <v>0</v>
      </c>
      <c r="AO26" s="44">
        <f t="shared" si="15"/>
        <v>0</v>
      </c>
      <c r="AP26" s="44" t="e">
        <f t="shared" si="16"/>
        <v>#DIV/0!</v>
      </c>
    </row>
    <row r="27" spans="1:42" ht="13.5" customHeight="1" x14ac:dyDescent="0.25">
      <c r="B27" s="84" t="s">
        <v>14</v>
      </c>
      <c r="C27" s="56">
        <v>18230038</v>
      </c>
      <c r="D27" s="56" t="s">
        <v>562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0"/>
        <v>0</v>
      </c>
      <c r="U27" s="44">
        <f t="shared" si="1"/>
        <v>0</v>
      </c>
      <c r="V27" s="45">
        <f t="shared" si="2"/>
        <v>0</v>
      </c>
      <c r="W27" s="46">
        <f t="shared" si="3"/>
        <v>0</v>
      </c>
      <c r="X27" s="41">
        <f t="shared" si="4"/>
        <v>0</v>
      </c>
      <c r="Y27" s="41">
        <f t="shared" si="5"/>
        <v>0</v>
      </c>
      <c r="Z27" s="41">
        <f t="shared" si="6"/>
        <v>0</v>
      </c>
      <c r="AA27" s="47">
        <f t="shared" si="7"/>
        <v>0</v>
      </c>
      <c r="AB27" s="48">
        <f t="shared" si="18"/>
        <v>0</v>
      </c>
      <c r="AC27" s="41">
        <f t="shared" si="18"/>
        <v>0</v>
      </c>
      <c r="AD27" s="41">
        <f t="shared" si="9"/>
        <v>0</v>
      </c>
      <c r="AE27" s="41">
        <f t="shared" si="17"/>
        <v>0</v>
      </c>
      <c r="AF27" s="49" t="e">
        <f>HLOOKUP(I27,ElecAvoidedCostsWOCC!$A$5:$Q$50,G27+1,FALSE)</f>
        <v>#N/A</v>
      </c>
      <c r="AG27" s="41" t="e">
        <f t="shared" si="10"/>
        <v>#N/A</v>
      </c>
      <c r="AH27" s="49" t="e">
        <f>HLOOKUP(I27,ElecAvoidedCostsWOCC!$A$5:$Q$50,T27+1,FALSE)</f>
        <v>#N/A</v>
      </c>
      <c r="AI27" s="41" t="e">
        <f t="shared" si="11"/>
        <v>#N/A</v>
      </c>
      <c r="AJ27" s="41" t="e">
        <f t="shared" si="12"/>
        <v>#N/A</v>
      </c>
      <c r="AK27" s="41" t="e">
        <f>HLOOKUP(I27,ElecAvoidedCostsWOCC!$A$5:$Q$50,G27+1,FALSE)*J27*L27</f>
        <v>#N/A</v>
      </c>
      <c r="AL27" s="41" t="e">
        <f t="shared" si="13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14"/>
        <v>0</v>
      </c>
      <c r="AO27" s="44">
        <f t="shared" si="15"/>
        <v>0</v>
      </c>
      <c r="AP27" s="44" t="e">
        <f t="shared" si="16"/>
        <v>#DIV/0!</v>
      </c>
    </row>
    <row r="28" spans="1:42" ht="13.5" customHeight="1" x14ac:dyDescent="0.25">
      <c r="B28" s="84" t="s">
        <v>14</v>
      </c>
      <c r="C28" s="56">
        <v>18230039</v>
      </c>
      <c r="D28" s="56" t="s">
        <v>562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0"/>
        <v>0</v>
      </c>
      <c r="U28" s="44">
        <f t="shared" si="1"/>
        <v>0</v>
      </c>
      <c r="V28" s="45">
        <f t="shared" si="2"/>
        <v>0</v>
      </c>
      <c r="W28" s="46">
        <f t="shared" si="3"/>
        <v>0</v>
      </c>
      <c r="X28" s="41">
        <f t="shared" si="4"/>
        <v>0</v>
      </c>
      <c r="Y28" s="41">
        <f t="shared" si="5"/>
        <v>0</v>
      </c>
      <c r="Z28" s="41">
        <f t="shared" si="6"/>
        <v>0</v>
      </c>
      <c r="AA28" s="47">
        <f t="shared" si="7"/>
        <v>0</v>
      </c>
      <c r="AB28" s="48">
        <f t="shared" si="18"/>
        <v>0</v>
      </c>
      <c r="AC28" s="41">
        <f t="shared" si="18"/>
        <v>0</v>
      </c>
      <c r="AD28" s="41">
        <f t="shared" si="9"/>
        <v>0</v>
      </c>
      <c r="AE28" s="41">
        <f t="shared" si="17"/>
        <v>0</v>
      </c>
      <c r="AF28" s="49" t="e">
        <f>HLOOKUP(I28,ElecAvoidedCostsWOCC!$A$5:$Q$50,G28+1,FALSE)</f>
        <v>#N/A</v>
      </c>
      <c r="AG28" s="41" t="e">
        <f t="shared" si="10"/>
        <v>#N/A</v>
      </c>
      <c r="AH28" s="49" t="e">
        <f>HLOOKUP(I28,ElecAvoidedCostsWOCC!$A$5:$Q$50,T28+1,FALSE)</f>
        <v>#N/A</v>
      </c>
      <c r="AI28" s="41" t="e">
        <f t="shared" si="11"/>
        <v>#N/A</v>
      </c>
      <c r="AJ28" s="41" t="e">
        <f t="shared" si="12"/>
        <v>#N/A</v>
      </c>
      <c r="AK28" s="41" t="e">
        <f>HLOOKUP(I28,ElecAvoidedCostsWOCC!$A$5:$Q$50,G28+1,FALSE)*J28*L28</f>
        <v>#N/A</v>
      </c>
      <c r="AL28" s="41" t="e">
        <f t="shared" si="13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14"/>
        <v>0</v>
      </c>
      <c r="AO28" s="44">
        <f t="shared" si="15"/>
        <v>0</v>
      </c>
      <c r="AP28" s="44" t="e">
        <f t="shared" si="16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0"/>
        <v>0</v>
      </c>
      <c r="U29" s="44">
        <f t="shared" si="1"/>
        <v>0</v>
      </c>
      <c r="V29" s="45">
        <f t="shared" si="2"/>
        <v>0</v>
      </c>
      <c r="W29" s="46">
        <f t="shared" si="3"/>
        <v>0</v>
      </c>
      <c r="X29" s="41">
        <f t="shared" si="4"/>
        <v>0</v>
      </c>
      <c r="Y29" s="41">
        <f t="shared" si="5"/>
        <v>0</v>
      </c>
      <c r="Z29" s="41">
        <f t="shared" si="6"/>
        <v>0</v>
      </c>
      <c r="AA29" s="47">
        <f t="shared" si="7"/>
        <v>0</v>
      </c>
      <c r="AB29" s="48">
        <f t="shared" si="18"/>
        <v>0</v>
      </c>
      <c r="AC29" s="41">
        <f t="shared" si="18"/>
        <v>0</v>
      </c>
      <c r="AD29" s="41">
        <f t="shared" si="9"/>
        <v>0</v>
      </c>
      <c r="AE29" s="41">
        <f t="shared" si="17"/>
        <v>0</v>
      </c>
      <c r="AF29" s="49" t="e">
        <f>HLOOKUP(I29,ElecAvoidedCostsWOCC!$A$5:$Q$50,G29+1,FALSE)</f>
        <v>#N/A</v>
      </c>
      <c r="AG29" s="41" t="e">
        <f t="shared" si="10"/>
        <v>#N/A</v>
      </c>
      <c r="AH29" s="49" t="e">
        <f>HLOOKUP(I29,ElecAvoidedCostsWOCC!$A$5:$Q$50,T29+1,FALSE)</f>
        <v>#N/A</v>
      </c>
      <c r="AI29" s="41" t="e">
        <f t="shared" si="11"/>
        <v>#N/A</v>
      </c>
      <c r="AJ29" s="41" t="e">
        <f t="shared" si="12"/>
        <v>#N/A</v>
      </c>
      <c r="AK29" s="41" t="e">
        <f>HLOOKUP(I29,ElecAvoidedCostsWOCC!$A$5:$Q$50,G29+1,FALSE)*J29*L29</f>
        <v>#N/A</v>
      </c>
      <c r="AL29" s="41" t="e">
        <f t="shared" si="13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14"/>
        <v>0</v>
      </c>
      <c r="AO29" s="44">
        <f t="shared" si="15"/>
        <v>0</v>
      </c>
      <c r="AP29" s="44" t="e">
        <f t="shared" si="16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0"/>
        <v>0</v>
      </c>
      <c r="U30" s="44">
        <f t="shared" si="1"/>
        <v>0</v>
      </c>
      <c r="V30" s="45">
        <f t="shared" si="2"/>
        <v>0</v>
      </c>
      <c r="W30" s="46">
        <f t="shared" si="3"/>
        <v>0</v>
      </c>
      <c r="X30" s="41">
        <f t="shared" si="4"/>
        <v>0</v>
      </c>
      <c r="Y30" s="41">
        <f t="shared" si="5"/>
        <v>0</v>
      </c>
      <c r="Z30" s="41">
        <f t="shared" si="6"/>
        <v>0</v>
      </c>
      <c r="AA30" s="47">
        <f t="shared" si="7"/>
        <v>0</v>
      </c>
      <c r="AB30" s="48">
        <f t="shared" si="18"/>
        <v>0</v>
      </c>
      <c r="AC30" s="41">
        <f t="shared" si="18"/>
        <v>0</v>
      </c>
      <c r="AD30" s="41">
        <f t="shared" si="9"/>
        <v>0</v>
      </c>
      <c r="AE30" s="41">
        <f t="shared" si="17"/>
        <v>0</v>
      </c>
      <c r="AF30" s="49" t="e">
        <f>HLOOKUP(I30,ElecAvoidedCostsWOCC!$A$5:$Q$50,G30+1,FALSE)</f>
        <v>#N/A</v>
      </c>
      <c r="AG30" s="41" t="e">
        <f t="shared" si="10"/>
        <v>#N/A</v>
      </c>
      <c r="AH30" s="49" t="e">
        <f>HLOOKUP(I30,ElecAvoidedCostsWOCC!$A$5:$Q$50,T30+1,FALSE)</f>
        <v>#N/A</v>
      </c>
      <c r="AI30" s="41" t="e">
        <f t="shared" si="11"/>
        <v>#N/A</v>
      </c>
      <c r="AJ30" s="41" t="e">
        <f t="shared" si="12"/>
        <v>#N/A</v>
      </c>
      <c r="AK30" s="41" t="e">
        <f>HLOOKUP(I30,ElecAvoidedCostsWOCC!$A$5:$Q$50,G30+1,FALSE)*J30*L30</f>
        <v>#N/A</v>
      </c>
      <c r="AL30" s="41" t="e">
        <f t="shared" si="13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14"/>
        <v>0</v>
      </c>
      <c r="AO30" s="44">
        <f t="shared" si="15"/>
        <v>0</v>
      </c>
      <c r="AP30" s="44" t="e">
        <f t="shared" si="16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0"/>
        <v>0</v>
      </c>
      <c r="U31" s="44">
        <f t="shared" si="1"/>
        <v>0</v>
      </c>
      <c r="V31" s="45">
        <f t="shared" si="2"/>
        <v>0</v>
      </c>
      <c r="W31" s="46">
        <f t="shared" si="3"/>
        <v>0</v>
      </c>
      <c r="X31" s="41">
        <f t="shared" si="4"/>
        <v>0</v>
      </c>
      <c r="Y31" s="41">
        <f t="shared" si="5"/>
        <v>0</v>
      </c>
      <c r="Z31" s="41">
        <f t="shared" si="6"/>
        <v>0</v>
      </c>
      <c r="AA31" s="47">
        <f t="shared" si="7"/>
        <v>0</v>
      </c>
      <c r="AB31" s="48">
        <f t="shared" si="18"/>
        <v>0</v>
      </c>
      <c r="AC31" s="41">
        <f t="shared" si="18"/>
        <v>0</v>
      </c>
      <c r="AD31" s="41">
        <f t="shared" si="9"/>
        <v>0</v>
      </c>
      <c r="AE31" s="41">
        <f t="shared" si="17"/>
        <v>0</v>
      </c>
      <c r="AF31" s="49" t="e">
        <f>HLOOKUP(I31,ElecAvoidedCostsWOCC!$A$5:$Q$50,G31+1,FALSE)</f>
        <v>#N/A</v>
      </c>
      <c r="AG31" s="41" t="e">
        <f t="shared" si="10"/>
        <v>#N/A</v>
      </c>
      <c r="AH31" s="49" t="e">
        <f>HLOOKUP(I31,ElecAvoidedCostsWOCC!$A$5:$Q$50,T31+1,FALSE)</f>
        <v>#N/A</v>
      </c>
      <c r="AI31" s="41" t="e">
        <f t="shared" si="11"/>
        <v>#N/A</v>
      </c>
      <c r="AJ31" s="41" t="e">
        <f t="shared" si="12"/>
        <v>#N/A</v>
      </c>
      <c r="AK31" s="41" t="e">
        <f>HLOOKUP(I31,ElecAvoidedCostsWOCC!$A$5:$Q$50,G31+1,FALSE)*J31*L31</f>
        <v>#N/A</v>
      </c>
      <c r="AL31" s="41" t="e">
        <f t="shared" si="13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14"/>
        <v>0</v>
      </c>
      <c r="AO31" s="44">
        <f t="shared" si="15"/>
        <v>0</v>
      </c>
      <c r="AP31" s="44" t="e">
        <f t="shared" si="16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0"/>
        <v>0</v>
      </c>
      <c r="U32" s="44">
        <f t="shared" si="1"/>
        <v>0</v>
      </c>
      <c r="V32" s="45">
        <f t="shared" si="2"/>
        <v>0</v>
      </c>
      <c r="W32" s="46">
        <f t="shared" si="3"/>
        <v>0</v>
      </c>
      <c r="X32" s="41">
        <f t="shared" si="4"/>
        <v>0</v>
      </c>
      <c r="Y32" s="41">
        <f t="shared" si="5"/>
        <v>0</v>
      </c>
      <c r="Z32" s="41">
        <f t="shared" si="6"/>
        <v>0</v>
      </c>
      <c r="AA32" s="47">
        <f t="shared" si="7"/>
        <v>0</v>
      </c>
      <c r="AB32" s="48">
        <f t="shared" si="18"/>
        <v>0</v>
      </c>
      <c r="AC32" s="41">
        <f t="shared" si="18"/>
        <v>0</v>
      </c>
      <c r="AD32" s="41">
        <f t="shared" si="9"/>
        <v>0</v>
      </c>
      <c r="AE32" s="41">
        <f t="shared" si="17"/>
        <v>0</v>
      </c>
      <c r="AF32" s="49" t="e">
        <f>HLOOKUP(I32,ElecAvoidedCostsWOCC!$A$5:$Q$50,G32+1,FALSE)</f>
        <v>#N/A</v>
      </c>
      <c r="AG32" s="41" t="e">
        <f t="shared" si="10"/>
        <v>#N/A</v>
      </c>
      <c r="AH32" s="49" t="e">
        <f>HLOOKUP(I32,ElecAvoidedCostsWOCC!$A$5:$Q$50,T32+1,FALSE)</f>
        <v>#N/A</v>
      </c>
      <c r="AI32" s="41" t="e">
        <f t="shared" si="11"/>
        <v>#N/A</v>
      </c>
      <c r="AJ32" s="41" t="e">
        <f t="shared" si="12"/>
        <v>#N/A</v>
      </c>
      <c r="AK32" s="41" t="e">
        <f>HLOOKUP(I32,ElecAvoidedCostsWOCC!$A$5:$Q$50,G32+1,FALSE)*J32*L32</f>
        <v>#N/A</v>
      </c>
      <c r="AL32" s="41" t="e">
        <f t="shared" si="13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14"/>
        <v>0</v>
      </c>
      <c r="AO32" s="44">
        <f t="shared" si="15"/>
        <v>0</v>
      </c>
      <c r="AP32" s="44" t="e">
        <f t="shared" si="16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0"/>
        <v>0</v>
      </c>
      <c r="U33" s="44">
        <f t="shared" si="1"/>
        <v>0</v>
      </c>
      <c r="V33" s="45">
        <f t="shared" si="2"/>
        <v>0</v>
      </c>
      <c r="W33" s="46">
        <f t="shared" si="3"/>
        <v>0</v>
      </c>
      <c r="X33" s="41">
        <f t="shared" si="4"/>
        <v>0</v>
      </c>
      <c r="Y33" s="41">
        <f t="shared" si="5"/>
        <v>0</v>
      </c>
      <c r="Z33" s="41">
        <f t="shared" si="6"/>
        <v>0</v>
      </c>
      <c r="AA33" s="47">
        <f t="shared" si="7"/>
        <v>0</v>
      </c>
      <c r="AB33" s="48">
        <f t="shared" si="18"/>
        <v>0</v>
      </c>
      <c r="AC33" s="41">
        <f t="shared" si="18"/>
        <v>0</v>
      </c>
      <c r="AD33" s="41">
        <f t="shared" si="9"/>
        <v>0</v>
      </c>
      <c r="AE33" s="41">
        <f t="shared" si="17"/>
        <v>0</v>
      </c>
      <c r="AF33" s="49" t="e">
        <f>HLOOKUP(I33,ElecAvoidedCostsWOCC!$A$5:$Q$50,G33+1,FALSE)</f>
        <v>#N/A</v>
      </c>
      <c r="AG33" s="41" t="e">
        <f t="shared" si="10"/>
        <v>#N/A</v>
      </c>
      <c r="AH33" s="49" t="e">
        <f>HLOOKUP(I33,ElecAvoidedCostsWOCC!$A$5:$Q$50,T33+1,FALSE)</f>
        <v>#N/A</v>
      </c>
      <c r="AI33" s="41" t="e">
        <f t="shared" si="11"/>
        <v>#N/A</v>
      </c>
      <c r="AJ33" s="41" t="e">
        <f t="shared" si="12"/>
        <v>#N/A</v>
      </c>
      <c r="AK33" s="41" t="e">
        <f>HLOOKUP(I33,ElecAvoidedCostsWOCC!$A$5:$Q$50,G33+1,FALSE)*J33*L33</f>
        <v>#N/A</v>
      </c>
      <c r="AL33" s="41" t="e">
        <f t="shared" si="13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14"/>
        <v>0</v>
      </c>
      <c r="AO33" s="44">
        <f t="shared" si="15"/>
        <v>0</v>
      </c>
      <c r="AP33" s="44" t="e">
        <f t="shared" si="16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0"/>
        <v>0</v>
      </c>
      <c r="U34" s="44">
        <f t="shared" si="1"/>
        <v>0</v>
      </c>
      <c r="V34" s="45">
        <f t="shared" si="2"/>
        <v>0</v>
      </c>
      <c r="W34" s="46">
        <f t="shared" si="3"/>
        <v>0</v>
      </c>
      <c r="X34" s="41">
        <f t="shared" si="4"/>
        <v>0</v>
      </c>
      <c r="Y34" s="41">
        <f t="shared" si="5"/>
        <v>0</v>
      </c>
      <c r="Z34" s="41">
        <f t="shared" si="6"/>
        <v>0</v>
      </c>
      <c r="AA34" s="47">
        <f t="shared" si="7"/>
        <v>0</v>
      </c>
      <c r="AB34" s="48">
        <f t="shared" si="18"/>
        <v>0</v>
      </c>
      <c r="AC34" s="41">
        <f t="shared" si="18"/>
        <v>0</v>
      </c>
      <c r="AD34" s="41">
        <f t="shared" si="9"/>
        <v>0</v>
      </c>
      <c r="AE34" s="41">
        <f t="shared" si="17"/>
        <v>0</v>
      </c>
      <c r="AF34" s="49" t="e">
        <f>HLOOKUP(I34,ElecAvoidedCostsWOCC!$A$5:$Q$50,G34+1,FALSE)</f>
        <v>#N/A</v>
      </c>
      <c r="AG34" s="41" t="e">
        <f t="shared" si="10"/>
        <v>#N/A</v>
      </c>
      <c r="AH34" s="49" t="e">
        <f>HLOOKUP(I34,ElecAvoidedCostsWOCC!$A$5:$Q$50,T34+1,FALSE)</f>
        <v>#N/A</v>
      </c>
      <c r="AI34" s="41" t="e">
        <f t="shared" si="11"/>
        <v>#N/A</v>
      </c>
      <c r="AJ34" s="41" t="e">
        <f t="shared" si="12"/>
        <v>#N/A</v>
      </c>
      <c r="AK34" s="41" t="e">
        <f>HLOOKUP(I34,ElecAvoidedCostsWOCC!$A$5:$Q$50,G34+1,FALSE)*J34*L34</f>
        <v>#N/A</v>
      </c>
      <c r="AL34" s="41" t="e">
        <f t="shared" si="13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14"/>
        <v>0</v>
      </c>
      <c r="AO34" s="44">
        <f t="shared" si="15"/>
        <v>0</v>
      </c>
      <c r="AP34" s="44" t="e">
        <f t="shared" si="16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0"/>
        <v>0</v>
      </c>
      <c r="U35" s="44">
        <f t="shared" si="1"/>
        <v>0</v>
      </c>
      <c r="V35" s="45">
        <f t="shared" si="2"/>
        <v>0</v>
      </c>
      <c r="W35" s="46">
        <f t="shared" si="3"/>
        <v>0</v>
      </c>
      <c r="X35" s="41">
        <f t="shared" si="4"/>
        <v>0</v>
      </c>
      <c r="Y35" s="41">
        <f t="shared" si="5"/>
        <v>0</v>
      </c>
      <c r="Z35" s="41">
        <f t="shared" si="6"/>
        <v>0</v>
      </c>
      <c r="AA35" s="47">
        <f t="shared" si="7"/>
        <v>0</v>
      </c>
      <c r="AB35" s="48">
        <f t="shared" si="18"/>
        <v>0</v>
      </c>
      <c r="AC35" s="41">
        <f t="shared" si="18"/>
        <v>0</v>
      </c>
      <c r="AD35" s="41">
        <f t="shared" si="9"/>
        <v>0</v>
      </c>
      <c r="AE35" s="41">
        <f t="shared" si="17"/>
        <v>0</v>
      </c>
      <c r="AF35" s="49" t="e">
        <f>HLOOKUP(I35,ElecAvoidedCostsWOCC!$A$5:$Q$50,G35+1,FALSE)</f>
        <v>#N/A</v>
      </c>
      <c r="AG35" s="41" t="e">
        <f t="shared" si="10"/>
        <v>#N/A</v>
      </c>
      <c r="AH35" s="49" t="e">
        <f>HLOOKUP(I35,ElecAvoidedCostsWOCC!$A$5:$Q$50,T35+1,FALSE)</f>
        <v>#N/A</v>
      </c>
      <c r="AI35" s="41" t="e">
        <f t="shared" si="11"/>
        <v>#N/A</v>
      </c>
      <c r="AJ35" s="41" t="e">
        <f t="shared" si="12"/>
        <v>#N/A</v>
      </c>
      <c r="AK35" s="41" t="e">
        <f>HLOOKUP(I35,ElecAvoidedCostsWOCC!$A$5:$Q$50,G35+1,FALSE)*J35*L35</f>
        <v>#N/A</v>
      </c>
      <c r="AL35" s="41" t="e">
        <f t="shared" si="13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14"/>
        <v>0</v>
      </c>
      <c r="AO35" s="44">
        <f t="shared" si="15"/>
        <v>0</v>
      </c>
      <c r="AP35" s="44" t="e">
        <f t="shared" si="16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0"/>
        <v>0</v>
      </c>
      <c r="U36" s="44">
        <f t="shared" si="1"/>
        <v>0</v>
      </c>
      <c r="V36" s="45">
        <f t="shared" si="2"/>
        <v>0</v>
      </c>
      <c r="W36" s="46">
        <f t="shared" si="3"/>
        <v>0</v>
      </c>
      <c r="X36" s="41">
        <f t="shared" si="4"/>
        <v>0</v>
      </c>
      <c r="Y36" s="41">
        <f t="shared" si="5"/>
        <v>0</v>
      </c>
      <c r="Z36" s="41">
        <f t="shared" si="6"/>
        <v>0</v>
      </c>
      <c r="AA36" s="47">
        <f t="shared" si="7"/>
        <v>0</v>
      </c>
      <c r="AB36" s="48">
        <f t="shared" si="18"/>
        <v>0</v>
      </c>
      <c r="AC36" s="41">
        <f t="shared" si="18"/>
        <v>0</v>
      </c>
      <c r="AD36" s="41">
        <f t="shared" si="9"/>
        <v>0</v>
      </c>
      <c r="AE36" s="41">
        <f t="shared" si="17"/>
        <v>0</v>
      </c>
      <c r="AF36" s="49" t="e">
        <f>HLOOKUP(I36,ElecAvoidedCostsWOCC!$A$5:$Q$50,G36+1,FALSE)</f>
        <v>#N/A</v>
      </c>
      <c r="AG36" s="41" t="e">
        <f t="shared" si="10"/>
        <v>#N/A</v>
      </c>
      <c r="AH36" s="49" t="e">
        <f>HLOOKUP(I36,ElecAvoidedCostsWOCC!$A$5:$Q$50,T36+1,FALSE)</f>
        <v>#N/A</v>
      </c>
      <c r="AI36" s="41" t="e">
        <f t="shared" si="11"/>
        <v>#N/A</v>
      </c>
      <c r="AJ36" s="41" t="e">
        <f t="shared" si="12"/>
        <v>#N/A</v>
      </c>
      <c r="AK36" s="41" t="e">
        <f>HLOOKUP(I36,ElecAvoidedCostsWOCC!$A$5:$Q$50,G36+1,FALSE)*J36*L36</f>
        <v>#N/A</v>
      </c>
      <c r="AL36" s="41" t="e">
        <f t="shared" si="13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14"/>
        <v>0</v>
      </c>
      <c r="AO36" s="44">
        <f t="shared" si="15"/>
        <v>0</v>
      </c>
      <c r="AP36" s="44" t="e">
        <f t="shared" si="16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0"/>
        <v>0</v>
      </c>
      <c r="U37" s="44">
        <f t="shared" si="1"/>
        <v>0</v>
      </c>
      <c r="V37" s="45">
        <f t="shared" si="2"/>
        <v>0</v>
      </c>
      <c r="W37" s="46">
        <f t="shared" si="3"/>
        <v>0</v>
      </c>
      <c r="X37" s="41">
        <f t="shared" si="4"/>
        <v>0</v>
      </c>
      <c r="Y37" s="41">
        <f t="shared" si="5"/>
        <v>0</v>
      </c>
      <c r="Z37" s="41">
        <f t="shared" si="6"/>
        <v>0</v>
      </c>
      <c r="AA37" s="47">
        <f t="shared" si="7"/>
        <v>0</v>
      </c>
      <c r="AB37" s="48">
        <f t="shared" ref="AB37:AC50" si="19">Z37/(1+ElecDiscountRate)^1</f>
        <v>0</v>
      </c>
      <c r="AC37" s="41">
        <f t="shared" si="19"/>
        <v>0</v>
      </c>
      <c r="AD37" s="41">
        <f t="shared" si="9"/>
        <v>0</v>
      </c>
      <c r="AE37" s="41">
        <f t="shared" si="17"/>
        <v>0</v>
      </c>
      <c r="AF37" s="49" t="e">
        <f>HLOOKUP(I37,ElecAvoidedCostsWOCC!$A$5:$Q$50,G37+1,FALSE)</f>
        <v>#N/A</v>
      </c>
      <c r="AG37" s="41" t="e">
        <f t="shared" si="10"/>
        <v>#N/A</v>
      </c>
      <c r="AH37" s="49" t="e">
        <f>HLOOKUP(I37,ElecAvoidedCostsWOCC!$A$5:$Q$50,T37+1,FALSE)</f>
        <v>#N/A</v>
      </c>
      <c r="AI37" s="41" t="e">
        <f t="shared" si="11"/>
        <v>#N/A</v>
      </c>
      <c r="AJ37" s="41" t="e">
        <f t="shared" si="12"/>
        <v>#N/A</v>
      </c>
      <c r="AK37" s="41" t="e">
        <f>HLOOKUP(I37,ElecAvoidedCostsWOCC!$A$5:$Q$50,G37+1,FALSE)*J37*L37</f>
        <v>#N/A</v>
      </c>
      <c r="AL37" s="41" t="e">
        <f t="shared" si="13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14"/>
        <v>0</v>
      </c>
      <c r="AO37" s="44">
        <f t="shared" si="15"/>
        <v>0</v>
      </c>
      <c r="AP37" s="44" t="e">
        <f t="shared" si="16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0"/>
        <v>0</v>
      </c>
      <c r="U38" s="44">
        <f t="shared" si="1"/>
        <v>0</v>
      </c>
      <c r="V38" s="45">
        <f t="shared" si="2"/>
        <v>0</v>
      </c>
      <c r="W38" s="46">
        <f t="shared" si="3"/>
        <v>0</v>
      </c>
      <c r="X38" s="41">
        <f t="shared" si="4"/>
        <v>0</v>
      </c>
      <c r="Y38" s="41">
        <f t="shared" si="5"/>
        <v>0</v>
      </c>
      <c r="Z38" s="41">
        <f t="shared" si="6"/>
        <v>0</v>
      </c>
      <c r="AA38" s="47">
        <f t="shared" si="7"/>
        <v>0</v>
      </c>
      <c r="AB38" s="48">
        <f t="shared" si="19"/>
        <v>0</v>
      </c>
      <c r="AC38" s="41">
        <f t="shared" si="19"/>
        <v>0</v>
      </c>
      <c r="AD38" s="41">
        <f t="shared" si="9"/>
        <v>0</v>
      </c>
      <c r="AE38" s="41">
        <f t="shared" si="17"/>
        <v>0</v>
      </c>
      <c r="AF38" s="49" t="e">
        <f>HLOOKUP(I38,ElecAvoidedCostsWOCC!$A$5:$Q$50,G38+1,FALSE)</f>
        <v>#N/A</v>
      </c>
      <c r="AG38" s="41" t="e">
        <f t="shared" si="10"/>
        <v>#N/A</v>
      </c>
      <c r="AH38" s="49" t="e">
        <f>HLOOKUP(I38,ElecAvoidedCostsWOCC!$A$5:$Q$50,T38+1,FALSE)</f>
        <v>#N/A</v>
      </c>
      <c r="AI38" s="41" t="e">
        <f t="shared" si="11"/>
        <v>#N/A</v>
      </c>
      <c r="AJ38" s="41" t="e">
        <f t="shared" si="12"/>
        <v>#N/A</v>
      </c>
      <c r="AK38" s="41" t="e">
        <f>HLOOKUP(I38,ElecAvoidedCostsWOCC!$A$5:$Q$50,G38+1,FALSE)*J38*L38</f>
        <v>#N/A</v>
      </c>
      <c r="AL38" s="41" t="e">
        <f t="shared" si="13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14"/>
        <v>0</v>
      </c>
      <c r="AO38" s="44">
        <f t="shared" si="15"/>
        <v>0</v>
      </c>
      <c r="AP38" s="44" t="e">
        <f t="shared" si="16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0"/>
        <v>0</v>
      </c>
      <c r="U39" s="44">
        <f t="shared" si="1"/>
        <v>0</v>
      </c>
      <c r="V39" s="45">
        <f t="shared" si="2"/>
        <v>0</v>
      </c>
      <c r="W39" s="46">
        <f t="shared" si="3"/>
        <v>0</v>
      </c>
      <c r="X39" s="41">
        <f t="shared" si="4"/>
        <v>0</v>
      </c>
      <c r="Y39" s="41">
        <f t="shared" si="5"/>
        <v>0</v>
      </c>
      <c r="Z39" s="41">
        <f t="shared" si="6"/>
        <v>0</v>
      </c>
      <c r="AA39" s="47">
        <f t="shared" si="7"/>
        <v>0</v>
      </c>
      <c r="AB39" s="48">
        <f t="shared" si="19"/>
        <v>0</v>
      </c>
      <c r="AC39" s="41">
        <f t="shared" si="19"/>
        <v>0</v>
      </c>
      <c r="AD39" s="41">
        <f t="shared" si="9"/>
        <v>0</v>
      </c>
      <c r="AE39" s="41">
        <f t="shared" si="17"/>
        <v>0</v>
      </c>
      <c r="AF39" s="49" t="e">
        <f>HLOOKUP(I39,ElecAvoidedCostsWOCC!$A$5:$Q$50,G39+1,FALSE)</f>
        <v>#N/A</v>
      </c>
      <c r="AG39" s="41" t="e">
        <f t="shared" si="10"/>
        <v>#N/A</v>
      </c>
      <c r="AH39" s="49" t="e">
        <f>HLOOKUP(I39,ElecAvoidedCostsWOCC!$A$5:$Q$50,T39+1,FALSE)</f>
        <v>#N/A</v>
      </c>
      <c r="AI39" s="41" t="e">
        <f t="shared" si="11"/>
        <v>#N/A</v>
      </c>
      <c r="AJ39" s="41" t="e">
        <f t="shared" si="12"/>
        <v>#N/A</v>
      </c>
      <c r="AK39" s="41" t="e">
        <f>HLOOKUP(I39,ElecAvoidedCostsWOCC!$A$5:$Q$50,G39+1,FALSE)*J39*L39</f>
        <v>#N/A</v>
      </c>
      <c r="AL39" s="41" t="e">
        <f t="shared" si="13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14"/>
        <v>0</v>
      </c>
      <c r="AO39" s="44">
        <f t="shared" si="15"/>
        <v>0</v>
      </c>
      <c r="AP39" s="44" t="e">
        <f t="shared" si="16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0"/>
        <v>0</v>
      </c>
      <c r="U40" s="44">
        <f t="shared" si="1"/>
        <v>0</v>
      </c>
      <c r="V40" s="45">
        <f t="shared" si="2"/>
        <v>0</v>
      </c>
      <c r="W40" s="46">
        <f t="shared" si="3"/>
        <v>0</v>
      </c>
      <c r="X40" s="41">
        <f t="shared" si="4"/>
        <v>0</v>
      </c>
      <c r="Y40" s="41">
        <f t="shared" si="5"/>
        <v>0</v>
      </c>
      <c r="Z40" s="41">
        <f t="shared" si="6"/>
        <v>0</v>
      </c>
      <c r="AA40" s="47">
        <f t="shared" si="7"/>
        <v>0</v>
      </c>
      <c r="AB40" s="48">
        <f t="shared" si="19"/>
        <v>0</v>
      </c>
      <c r="AC40" s="41">
        <f t="shared" si="19"/>
        <v>0</v>
      </c>
      <c r="AD40" s="41">
        <f t="shared" si="9"/>
        <v>0</v>
      </c>
      <c r="AE40" s="41">
        <f t="shared" si="17"/>
        <v>0</v>
      </c>
      <c r="AF40" s="49" t="e">
        <f>HLOOKUP(I40,ElecAvoidedCostsWOCC!$A$5:$Q$50,G40+1,FALSE)</f>
        <v>#N/A</v>
      </c>
      <c r="AG40" s="41" t="e">
        <f t="shared" si="10"/>
        <v>#N/A</v>
      </c>
      <c r="AH40" s="49" t="e">
        <f>HLOOKUP(I40,ElecAvoidedCostsWOCC!$A$5:$Q$50,T40+1,FALSE)</f>
        <v>#N/A</v>
      </c>
      <c r="AI40" s="41" t="e">
        <f t="shared" si="11"/>
        <v>#N/A</v>
      </c>
      <c r="AJ40" s="41" t="e">
        <f t="shared" si="12"/>
        <v>#N/A</v>
      </c>
      <c r="AK40" s="41" t="e">
        <f>HLOOKUP(I40,ElecAvoidedCostsWOCC!$A$5:$Q$50,G40+1,FALSE)*J40*L40</f>
        <v>#N/A</v>
      </c>
      <c r="AL40" s="41" t="e">
        <f t="shared" si="13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14"/>
        <v>0</v>
      </c>
      <c r="AO40" s="44">
        <f t="shared" si="15"/>
        <v>0</v>
      </c>
      <c r="AP40" s="44" t="e">
        <f t="shared" si="16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0"/>
        <v>0</v>
      </c>
      <c r="U41" s="44">
        <f t="shared" si="1"/>
        <v>0</v>
      </c>
      <c r="V41" s="45">
        <f t="shared" si="2"/>
        <v>0</v>
      </c>
      <c r="W41" s="46">
        <f t="shared" si="3"/>
        <v>0</v>
      </c>
      <c r="X41" s="41">
        <f t="shared" si="4"/>
        <v>0</v>
      </c>
      <c r="Y41" s="41">
        <f t="shared" si="5"/>
        <v>0</v>
      </c>
      <c r="Z41" s="41">
        <f t="shared" si="6"/>
        <v>0</v>
      </c>
      <c r="AA41" s="47">
        <f t="shared" si="7"/>
        <v>0</v>
      </c>
      <c r="AB41" s="48">
        <f t="shared" si="19"/>
        <v>0</v>
      </c>
      <c r="AC41" s="41">
        <f t="shared" si="19"/>
        <v>0</v>
      </c>
      <c r="AD41" s="41">
        <f t="shared" si="9"/>
        <v>0</v>
      </c>
      <c r="AE41" s="41">
        <f t="shared" si="17"/>
        <v>0</v>
      </c>
      <c r="AF41" s="49" t="e">
        <f>HLOOKUP(I41,ElecAvoidedCostsWOCC!$A$5:$Q$50,G41+1,FALSE)</f>
        <v>#N/A</v>
      </c>
      <c r="AG41" s="41" t="e">
        <f t="shared" si="10"/>
        <v>#N/A</v>
      </c>
      <c r="AH41" s="49" t="e">
        <f>HLOOKUP(I41,ElecAvoidedCostsWOCC!$A$5:$Q$50,T41+1,FALSE)</f>
        <v>#N/A</v>
      </c>
      <c r="AI41" s="41" t="e">
        <f t="shared" si="11"/>
        <v>#N/A</v>
      </c>
      <c r="AJ41" s="41" t="e">
        <f t="shared" si="12"/>
        <v>#N/A</v>
      </c>
      <c r="AK41" s="41" t="e">
        <f>HLOOKUP(I41,ElecAvoidedCostsWOCC!$A$5:$Q$50,G41+1,FALSE)*J41*L41</f>
        <v>#N/A</v>
      </c>
      <c r="AL41" s="41" t="e">
        <f t="shared" si="13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14"/>
        <v>0</v>
      </c>
      <c r="AO41" s="44">
        <f t="shared" si="15"/>
        <v>0</v>
      </c>
      <c r="AP41" s="44" t="e">
        <f t="shared" si="16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0"/>
        <v>0</v>
      </c>
      <c r="U42" s="44">
        <f t="shared" si="1"/>
        <v>0</v>
      </c>
      <c r="V42" s="45">
        <f t="shared" si="2"/>
        <v>0</v>
      </c>
      <c r="W42" s="46">
        <f t="shared" si="3"/>
        <v>0</v>
      </c>
      <c r="X42" s="41">
        <f t="shared" si="4"/>
        <v>0</v>
      </c>
      <c r="Y42" s="41">
        <f t="shared" si="5"/>
        <v>0</v>
      </c>
      <c r="Z42" s="41">
        <f t="shared" si="6"/>
        <v>0</v>
      </c>
      <c r="AA42" s="47">
        <f t="shared" si="7"/>
        <v>0</v>
      </c>
      <c r="AB42" s="48">
        <f t="shared" si="19"/>
        <v>0</v>
      </c>
      <c r="AC42" s="41">
        <f t="shared" si="19"/>
        <v>0</v>
      </c>
      <c r="AD42" s="41">
        <f t="shared" si="9"/>
        <v>0</v>
      </c>
      <c r="AE42" s="41">
        <f t="shared" si="17"/>
        <v>0</v>
      </c>
      <c r="AF42" s="49" t="e">
        <f>HLOOKUP(I42,ElecAvoidedCostsWOCC!$A$5:$Q$50,G42+1,FALSE)</f>
        <v>#N/A</v>
      </c>
      <c r="AG42" s="41" t="e">
        <f t="shared" si="10"/>
        <v>#N/A</v>
      </c>
      <c r="AH42" s="49" t="e">
        <f>HLOOKUP(I42,ElecAvoidedCostsWOCC!$A$5:$Q$50,T42+1,FALSE)</f>
        <v>#N/A</v>
      </c>
      <c r="AI42" s="41" t="e">
        <f t="shared" si="11"/>
        <v>#N/A</v>
      </c>
      <c r="AJ42" s="41" t="e">
        <f t="shared" si="12"/>
        <v>#N/A</v>
      </c>
      <c r="AK42" s="41" t="e">
        <f>HLOOKUP(I42,ElecAvoidedCostsWOCC!$A$5:$Q$50,G42+1,FALSE)*J42*L42</f>
        <v>#N/A</v>
      </c>
      <c r="AL42" s="41" t="e">
        <f t="shared" si="13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14"/>
        <v>0</v>
      </c>
      <c r="AO42" s="44">
        <f t="shared" si="15"/>
        <v>0</v>
      </c>
      <c r="AP42" s="44" t="e">
        <f t="shared" si="16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0"/>
        <v>0</v>
      </c>
      <c r="U43" s="44">
        <f t="shared" si="1"/>
        <v>0</v>
      </c>
      <c r="V43" s="45">
        <f t="shared" si="2"/>
        <v>0</v>
      </c>
      <c r="W43" s="46">
        <f t="shared" si="3"/>
        <v>0</v>
      </c>
      <c r="X43" s="41">
        <f t="shared" si="4"/>
        <v>0</v>
      </c>
      <c r="Y43" s="41">
        <f t="shared" si="5"/>
        <v>0</v>
      </c>
      <c r="Z43" s="41">
        <f t="shared" si="6"/>
        <v>0</v>
      </c>
      <c r="AA43" s="47">
        <f t="shared" si="7"/>
        <v>0</v>
      </c>
      <c r="AB43" s="48">
        <f t="shared" si="19"/>
        <v>0</v>
      </c>
      <c r="AC43" s="41">
        <f t="shared" si="19"/>
        <v>0</v>
      </c>
      <c r="AD43" s="41">
        <f t="shared" si="9"/>
        <v>0</v>
      </c>
      <c r="AE43" s="41">
        <f t="shared" si="17"/>
        <v>0</v>
      </c>
      <c r="AF43" s="49" t="e">
        <f>HLOOKUP(I43,ElecAvoidedCostsWOCC!$A$5:$Q$50,G43+1,FALSE)</f>
        <v>#N/A</v>
      </c>
      <c r="AG43" s="41" t="e">
        <f t="shared" si="10"/>
        <v>#N/A</v>
      </c>
      <c r="AH43" s="49" t="e">
        <f>HLOOKUP(I43,ElecAvoidedCostsWOCC!$A$5:$Q$50,T43+1,FALSE)</f>
        <v>#N/A</v>
      </c>
      <c r="AI43" s="41" t="e">
        <f t="shared" si="11"/>
        <v>#N/A</v>
      </c>
      <c r="AJ43" s="41" t="e">
        <f t="shared" si="12"/>
        <v>#N/A</v>
      </c>
      <c r="AK43" s="41" t="e">
        <f>HLOOKUP(I43,ElecAvoidedCostsWOCC!$A$5:$Q$50,G43+1,FALSE)*J43*L43</f>
        <v>#N/A</v>
      </c>
      <c r="AL43" s="41" t="e">
        <f t="shared" si="13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14"/>
        <v>0</v>
      </c>
      <c r="AO43" s="44">
        <f t="shared" si="15"/>
        <v>0</v>
      </c>
      <c r="AP43" s="44" t="e">
        <f t="shared" si="16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0"/>
        <v>0</v>
      </c>
      <c r="U44" s="44">
        <f t="shared" si="1"/>
        <v>0</v>
      </c>
      <c r="V44" s="45">
        <f t="shared" si="2"/>
        <v>0</v>
      </c>
      <c r="W44" s="46">
        <f t="shared" si="3"/>
        <v>0</v>
      </c>
      <c r="X44" s="41">
        <f t="shared" si="4"/>
        <v>0</v>
      </c>
      <c r="Y44" s="41">
        <f t="shared" si="5"/>
        <v>0</v>
      </c>
      <c r="Z44" s="41">
        <f t="shared" si="6"/>
        <v>0</v>
      </c>
      <c r="AA44" s="47">
        <f t="shared" si="7"/>
        <v>0</v>
      </c>
      <c r="AB44" s="48">
        <f t="shared" si="19"/>
        <v>0</v>
      </c>
      <c r="AC44" s="41">
        <f t="shared" si="19"/>
        <v>0</v>
      </c>
      <c r="AD44" s="41">
        <f t="shared" si="9"/>
        <v>0</v>
      </c>
      <c r="AE44" s="41">
        <f t="shared" si="17"/>
        <v>0</v>
      </c>
      <c r="AF44" s="49" t="e">
        <f>HLOOKUP(I44,ElecAvoidedCostsWOCC!$A$5:$Q$50,G44+1,FALSE)</f>
        <v>#N/A</v>
      </c>
      <c r="AG44" s="41" t="e">
        <f t="shared" si="10"/>
        <v>#N/A</v>
      </c>
      <c r="AH44" s="49" t="e">
        <f>HLOOKUP(I44,ElecAvoidedCostsWOCC!$A$5:$Q$50,T44+1,FALSE)</f>
        <v>#N/A</v>
      </c>
      <c r="AI44" s="41" t="e">
        <f t="shared" si="11"/>
        <v>#N/A</v>
      </c>
      <c r="AJ44" s="41" t="e">
        <f t="shared" si="12"/>
        <v>#N/A</v>
      </c>
      <c r="AK44" s="41" t="e">
        <f>HLOOKUP(I44,ElecAvoidedCostsWOCC!$A$5:$Q$50,G44+1,FALSE)*J44*L44</f>
        <v>#N/A</v>
      </c>
      <c r="AL44" s="41" t="e">
        <f t="shared" si="13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14"/>
        <v>0</v>
      </c>
      <c r="AO44" s="44">
        <f t="shared" si="15"/>
        <v>0</v>
      </c>
      <c r="AP44" s="44" t="e">
        <f t="shared" si="16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0"/>
        <v>0</v>
      </c>
      <c r="U45" s="44">
        <f t="shared" si="1"/>
        <v>0</v>
      </c>
      <c r="V45" s="45">
        <f t="shared" si="2"/>
        <v>0</v>
      </c>
      <c r="W45" s="46">
        <f t="shared" si="3"/>
        <v>0</v>
      </c>
      <c r="X45" s="41">
        <f t="shared" si="4"/>
        <v>0</v>
      </c>
      <c r="Y45" s="41">
        <f t="shared" si="5"/>
        <v>0</v>
      </c>
      <c r="Z45" s="41">
        <f t="shared" si="6"/>
        <v>0</v>
      </c>
      <c r="AA45" s="47">
        <f t="shared" si="7"/>
        <v>0</v>
      </c>
      <c r="AB45" s="48">
        <f t="shared" si="19"/>
        <v>0</v>
      </c>
      <c r="AC45" s="41">
        <f t="shared" si="19"/>
        <v>0</v>
      </c>
      <c r="AD45" s="41">
        <f t="shared" si="9"/>
        <v>0</v>
      </c>
      <c r="AE45" s="41">
        <f t="shared" si="17"/>
        <v>0</v>
      </c>
      <c r="AF45" s="49" t="e">
        <f>HLOOKUP(I45,ElecAvoidedCostsWOCC!$A$5:$Q$50,G45+1,FALSE)</f>
        <v>#N/A</v>
      </c>
      <c r="AG45" s="41" t="e">
        <f t="shared" si="10"/>
        <v>#N/A</v>
      </c>
      <c r="AH45" s="49" t="e">
        <f>HLOOKUP(I45,ElecAvoidedCostsWOCC!$A$5:$Q$50,T45+1,FALSE)</f>
        <v>#N/A</v>
      </c>
      <c r="AI45" s="41" t="e">
        <f t="shared" si="11"/>
        <v>#N/A</v>
      </c>
      <c r="AJ45" s="41" t="e">
        <f t="shared" si="12"/>
        <v>#N/A</v>
      </c>
      <c r="AK45" s="41" t="e">
        <f>HLOOKUP(I45,ElecAvoidedCostsWOCC!$A$5:$Q$50,G45+1,FALSE)*J45*L45</f>
        <v>#N/A</v>
      </c>
      <c r="AL45" s="41" t="e">
        <f t="shared" si="13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14"/>
        <v>0</v>
      </c>
      <c r="AO45" s="44">
        <f t="shared" si="15"/>
        <v>0</v>
      </c>
      <c r="AP45" s="44" t="e">
        <f t="shared" si="16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0"/>
        <v>0</v>
      </c>
      <c r="U46" s="44">
        <f t="shared" si="1"/>
        <v>0</v>
      </c>
      <c r="V46" s="45">
        <f t="shared" si="2"/>
        <v>0</v>
      </c>
      <c r="W46" s="46">
        <f t="shared" si="3"/>
        <v>0</v>
      </c>
      <c r="X46" s="41">
        <f t="shared" si="4"/>
        <v>0</v>
      </c>
      <c r="Y46" s="41">
        <f t="shared" si="5"/>
        <v>0</v>
      </c>
      <c r="Z46" s="41">
        <f t="shared" si="6"/>
        <v>0</v>
      </c>
      <c r="AA46" s="47">
        <f t="shared" si="7"/>
        <v>0</v>
      </c>
      <c r="AB46" s="48">
        <f t="shared" si="19"/>
        <v>0</v>
      </c>
      <c r="AC46" s="41">
        <f t="shared" si="19"/>
        <v>0</v>
      </c>
      <c r="AD46" s="41">
        <f t="shared" si="9"/>
        <v>0</v>
      </c>
      <c r="AE46" s="41">
        <f t="shared" si="17"/>
        <v>0</v>
      </c>
      <c r="AF46" s="49" t="e">
        <f>HLOOKUP(I46,ElecAvoidedCostsWOCC!$A$5:$Q$50,G46+1,FALSE)</f>
        <v>#N/A</v>
      </c>
      <c r="AG46" s="41" t="e">
        <f t="shared" si="10"/>
        <v>#N/A</v>
      </c>
      <c r="AH46" s="49" t="e">
        <f>HLOOKUP(I46,ElecAvoidedCostsWOCC!$A$5:$Q$50,T46+1,FALSE)</f>
        <v>#N/A</v>
      </c>
      <c r="AI46" s="41" t="e">
        <f t="shared" si="11"/>
        <v>#N/A</v>
      </c>
      <c r="AJ46" s="41" t="e">
        <f t="shared" si="12"/>
        <v>#N/A</v>
      </c>
      <c r="AK46" s="41" t="e">
        <f>HLOOKUP(I46,ElecAvoidedCostsWOCC!$A$5:$Q$50,G46+1,FALSE)*J46*L46</f>
        <v>#N/A</v>
      </c>
      <c r="AL46" s="41" t="e">
        <f t="shared" si="13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14"/>
        <v>0</v>
      </c>
      <c r="AO46" s="44">
        <f t="shared" si="15"/>
        <v>0</v>
      </c>
      <c r="AP46" s="44" t="e">
        <f t="shared" si="16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0"/>
        <v>0</v>
      </c>
      <c r="U47" s="44">
        <f t="shared" si="1"/>
        <v>0</v>
      </c>
      <c r="V47" s="45">
        <f t="shared" si="2"/>
        <v>0</v>
      </c>
      <c r="W47" s="46">
        <f t="shared" si="3"/>
        <v>0</v>
      </c>
      <c r="X47" s="41">
        <f t="shared" si="4"/>
        <v>0</v>
      </c>
      <c r="Y47" s="41">
        <f t="shared" si="5"/>
        <v>0</v>
      </c>
      <c r="Z47" s="41">
        <f t="shared" si="6"/>
        <v>0</v>
      </c>
      <c r="AA47" s="47">
        <f t="shared" si="7"/>
        <v>0</v>
      </c>
      <c r="AB47" s="48">
        <f t="shared" si="19"/>
        <v>0</v>
      </c>
      <c r="AC47" s="41">
        <f t="shared" si="19"/>
        <v>0</v>
      </c>
      <c r="AD47" s="41">
        <f t="shared" si="9"/>
        <v>0</v>
      </c>
      <c r="AE47" s="41">
        <f t="shared" si="17"/>
        <v>0</v>
      </c>
      <c r="AF47" s="49" t="e">
        <f>HLOOKUP(I47,ElecAvoidedCostsWOCC!$A$5:$Q$50,G47+1,FALSE)</f>
        <v>#N/A</v>
      </c>
      <c r="AG47" s="41" t="e">
        <f t="shared" si="10"/>
        <v>#N/A</v>
      </c>
      <c r="AH47" s="49" t="e">
        <f>HLOOKUP(I47,ElecAvoidedCostsWOCC!$A$5:$Q$50,T47+1,FALSE)</f>
        <v>#N/A</v>
      </c>
      <c r="AI47" s="41" t="e">
        <f t="shared" si="11"/>
        <v>#N/A</v>
      </c>
      <c r="AJ47" s="41" t="e">
        <f t="shared" si="12"/>
        <v>#N/A</v>
      </c>
      <c r="AK47" s="41" t="e">
        <f>HLOOKUP(I47,ElecAvoidedCostsWOCC!$A$5:$Q$50,G47+1,FALSE)*J47*L47</f>
        <v>#N/A</v>
      </c>
      <c r="AL47" s="41" t="e">
        <f t="shared" si="13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14"/>
        <v>0</v>
      </c>
      <c r="AO47" s="44">
        <f t="shared" si="15"/>
        <v>0</v>
      </c>
      <c r="AP47" s="44" t="e">
        <f t="shared" si="16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0"/>
        <v>0</v>
      </c>
      <c r="U48" s="44">
        <f t="shared" si="1"/>
        <v>0</v>
      </c>
      <c r="V48" s="45">
        <f t="shared" si="2"/>
        <v>0</v>
      </c>
      <c r="W48" s="46">
        <f t="shared" si="3"/>
        <v>0</v>
      </c>
      <c r="X48" s="41">
        <f t="shared" si="4"/>
        <v>0</v>
      </c>
      <c r="Y48" s="41">
        <f t="shared" si="5"/>
        <v>0</v>
      </c>
      <c r="Z48" s="41">
        <f t="shared" si="6"/>
        <v>0</v>
      </c>
      <c r="AA48" s="47">
        <f t="shared" si="7"/>
        <v>0</v>
      </c>
      <c r="AB48" s="48">
        <f t="shared" si="19"/>
        <v>0</v>
      </c>
      <c r="AC48" s="41">
        <f t="shared" si="19"/>
        <v>0</v>
      </c>
      <c r="AD48" s="41">
        <f t="shared" si="9"/>
        <v>0</v>
      </c>
      <c r="AE48" s="41">
        <f t="shared" si="17"/>
        <v>0</v>
      </c>
      <c r="AF48" s="49" t="e">
        <f>HLOOKUP(I48,ElecAvoidedCostsWOCC!$A$5:$Q$50,G48+1,FALSE)</f>
        <v>#N/A</v>
      </c>
      <c r="AG48" s="41" t="e">
        <f t="shared" si="10"/>
        <v>#N/A</v>
      </c>
      <c r="AH48" s="49" t="e">
        <f>HLOOKUP(I48,ElecAvoidedCostsWOCC!$A$5:$Q$50,T48+1,FALSE)</f>
        <v>#N/A</v>
      </c>
      <c r="AI48" s="41" t="e">
        <f t="shared" si="11"/>
        <v>#N/A</v>
      </c>
      <c r="AJ48" s="41" t="e">
        <f t="shared" si="12"/>
        <v>#N/A</v>
      </c>
      <c r="AK48" s="41" t="e">
        <f>HLOOKUP(I48,ElecAvoidedCostsWOCC!$A$5:$Q$50,G48+1,FALSE)*J48*L48</f>
        <v>#N/A</v>
      </c>
      <c r="AL48" s="41" t="e">
        <f t="shared" si="13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14"/>
        <v>0</v>
      </c>
      <c r="AO48" s="44">
        <f t="shared" si="15"/>
        <v>0</v>
      </c>
      <c r="AP48" s="44" t="e">
        <f t="shared" si="16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0"/>
        <v>0</v>
      </c>
      <c r="U49" s="44">
        <f t="shared" si="1"/>
        <v>0</v>
      </c>
      <c r="V49" s="45">
        <f t="shared" si="2"/>
        <v>0</v>
      </c>
      <c r="W49" s="46">
        <f t="shared" si="3"/>
        <v>0</v>
      </c>
      <c r="X49" s="41">
        <f t="shared" si="4"/>
        <v>0</v>
      </c>
      <c r="Y49" s="41">
        <f t="shared" si="5"/>
        <v>0</v>
      </c>
      <c r="Z49" s="41">
        <f t="shared" si="6"/>
        <v>0</v>
      </c>
      <c r="AA49" s="47">
        <f t="shared" si="7"/>
        <v>0</v>
      </c>
      <c r="AB49" s="48">
        <f t="shared" si="19"/>
        <v>0</v>
      </c>
      <c r="AC49" s="41">
        <f t="shared" si="19"/>
        <v>0</v>
      </c>
      <c r="AD49" s="41">
        <f t="shared" si="9"/>
        <v>0</v>
      </c>
      <c r="AE49" s="41">
        <f t="shared" si="17"/>
        <v>0</v>
      </c>
      <c r="AF49" s="49" t="e">
        <f>HLOOKUP(I49,ElecAvoidedCostsWOCC!$A$5:$Q$50,G49+1,FALSE)</f>
        <v>#N/A</v>
      </c>
      <c r="AG49" s="41" t="e">
        <f t="shared" si="10"/>
        <v>#N/A</v>
      </c>
      <c r="AH49" s="49" t="e">
        <f>HLOOKUP(I49,ElecAvoidedCostsWOCC!$A$5:$Q$50,T49+1,FALSE)</f>
        <v>#N/A</v>
      </c>
      <c r="AI49" s="41" t="e">
        <f t="shared" si="11"/>
        <v>#N/A</v>
      </c>
      <c r="AJ49" s="41" t="e">
        <f t="shared" si="12"/>
        <v>#N/A</v>
      </c>
      <c r="AK49" s="41" t="e">
        <f>HLOOKUP(I49,ElecAvoidedCostsWOCC!$A$5:$Q$50,G49+1,FALSE)*J49*L49</f>
        <v>#N/A</v>
      </c>
      <c r="AL49" s="41" t="e">
        <f t="shared" si="13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14"/>
        <v>0</v>
      </c>
      <c r="AO49" s="44">
        <f t="shared" si="15"/>
        <v>0</v>
      </c>
      <c r="AP49" s="44" t="e">
        <f t="shared" si="16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0"/>
        <v>0</v>
      </c>
      <c r="U50" s="44">
        <f t="shared" si="1"/>
        <v>0</v>
      </c>
      <c r="V50" s="45">
        <f t="shared" si="2"/>
        <v>0</v>
      </c>
      <c r="W50" s="46">
        <f t="shared" si="3"/>
        <v>0</v>
      </c>
      <c r="X50" s="41">
        <f t="shared" si="4"/>
        <v>0</v>
      </c>
      <c r="Y50" s="41">
        <f t="shared" si="5"/>
        <v>0</v>
      </c>
      <c r="Z50" s="41">
        <f t="shared" si="6"/>
        <v>0</v>
      </c>
      <c r="AA50" s="47">
        <f t="shared" si="7"/>
        <v>0</v>
      </c>
      <c r="AB50" s="48">
        <f t="shared" si="19"/>
        <v>0</v>
      </c>
      <c r="AC50" s="41">
        <f t="shared" si="19"/>
        <v>0</v>
      </c>
      <c r="AD50" s="41">
        <f t="shared" si="9"/>
        <v>0</v>
      </c>
      <c r="AE50" s="41">
        <f t="shared" si="17"/>
        <v>0</v>
      </c>
      <c r="AF50" s="49" t="e">
        <f>HLOOKUP(I50,ElecAvoidedCostsWOCC!$A$5:$Q$50,G50+1,FALSE)</f>
        <v>#N/A</v>
      </c>
      <c r="AG50" s="41" t="e">
        <f t="shared" si="10"/>
        <v>#N/A</v>
      </c>
      <c r="AH50" s="49" t="e">
        <f>HLOOKUP(I50,ElecAvoidedCostsWOCC!$A$5:$Q$50,T50+1,FALSE)</f>
        <v>#N/A</v>
      </c>
      <c r="AI50" s="41" t="e">
        <f t="shared" si="11"/>
        <v>#N/A</v>
      </c>
      <c r="AJ50" s="41" t="e">
        <f t="shared" si="12"/>
        <v>#N/A</v>
      </c>
      <c r="AK50" s="41" t="e">
        <f>HLOOKUP(I50,ElecAvoidedCostsWOCC!$A$5:$Q$50,G50+1,FALSE)*J50*L50</f>
        <v>#N/A</v>
      </c>
      <c r="AL50" s="41" t="e">
        <f t="shared" si="13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14"/>
        <v>0</v>
      </c>
      <c r="AO50" s="44">
        <f t="shared" si="15"/>
        <v>0</v>
      </c>
      <c r="AP50" s="44" t="e">
        <f t="shared" si="16"/>
        <v>#DIV/0!</v>
      </c>
    </row>
  </sheetData>
  <conditionalFormatting sqref="J5 L5 J6:L50">
    <cfRule type="expression" dxfId="213" priority="4">
      <formula>ISTEXT(J5)</formula>
    </cfRule>
    <cfRule type="notContainsBlanks" dxfId="212" priority="5">
      <formula>LEN(TRIM(J5))&gt;0</formula>
    </cfRule>
  </conditionalFormatting>
  <conditionalFormatting sqref="M5:N50 R5:S50">
    <cfRule type="expression" dxfId="211" priority="2">
      <formula>ISTEXT(M5)</formula>
    </cfRule>
    <cfRule type="notContainsBlanks" dxfId="210" priority="3">
      <formula>LEN(TRIM(M5))&gt;0</formula>
    </cfRule>
  </conditionalFormatting>
  <conditionalFormatting sqref="R5:S50">
    <cfRule type="expression" dxfId="209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C3399"/>
  </sheetPr>
  <dimension ref="A1:AP52"/>
  <sheetViews>
    <sheetView zoomScale="70" zoomScaleNormal="70" workbookViewId="0">
      <selection activeCell="Q8" sqref="Q8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18230023</v>
      </c>
      <c r="D2" s="17" t="s">
        <v>290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56">
        <v>18230023</v>
      </c>
      <c r="D5" s="56" t="s">
        <v>290</v>
      </c>
      <c r="E5" s="35">
        <v>12972</v>
      </c>
      <c r="F5" s="36" t="s">
        <v>946</v>
      </c>
      <c r="G5" s="36">
        <v>15</v>
      </c>
      <c r="H5" s="36"/>
      <c r="I5" s="37" t="s">
        <v>266</v>
      </c>
      <c r="J5" s="38">
        <v>2022</v>
      </c>
      <c r="K5" s="38">
        <v>58</v>
      </c>
      <c r="L5" s="38"/>
      <c r="M5" s="39">
        <v>75</v>
      </c>
      <c r="N5" s="39">
        <v>91.85</v>
      </c>
      <c r="O5" s="40">
        <v>117276</v>
      </c>
      <c r="P5" s="41">
        <v>151650</v>
      </c>
      <c r="Q5" s="41">
        <f>N5*J5</f>
        <v>185720.69999999998</v>
      </c>
      <c r="R5" s="42">
        <v>2.0093999999999999</v>
      </c>
      <c r="S5" s="43"/>
      <c r="T5" s="36">
        <f t="shared" ref="T5:T24" si="0">G5+H5</f>
        <v>15</v>
      </c>
      <c r="U5" s="44">
        <f t="shared" ref="U5:U24" si="1">(O5/$A$10)*T5</f>
        <v>2.0625831005930477</v>
      </c>
      <c r="V5" s="45">
        <f t="shared" ref="V5:V24" si="2">N5-M5</f>
        <v>16.849999999999994</v>
      </c>
      <c r="W5" s="46">
        <f t="shared" ref="W5:W24" si="3">(O5/A$10)</f>
        <v>0.13750554003953652</v>
      </c>
      <c r="X5" s="41">
        <f t="shared" ref="X5:X24" si="4">W5*A$8</f>
        <v>27824.688794839138</v>
      </c>
      <c r="Y5" s="41">
        <f t="shared" ref="Y5:Y24" si="5">Q5-P5</f>
        <v>34070.699999999983</v>
      </c>
      <c r="Z5" s="41">
        <f t="shared" ref="Z5:Z24" si="6">X5+(A$6*W5)</f>
        <v>111363.42953505876</v>
      </c>
      <c r="AA5" s="47">
        <f t="shared" ref="AA5:AA24" si="7">Q5+X5</f>
        <v>213545.38879483912</v>
      </c>
      <c r="AB5" s="48">
        <f t="shared" ref="AB5:AC20" si="8">Z5/(1+ElecDiscountRate)^1</f>
        <v>104272.87409649696</v>
      </c>
      <c r="AC5" s="41">
        <f t="shared" si="8"/>
        <v>199948.86591277071</v>
      </c>
      <c r="AD5" s="41">
        <f t="shared" ref="AD5:AD24" si="9">-PV(ElecDiscountRate,T5,R5)*J5</f>
        <v>37477.554947861325</v>
      </c>
      <c r="AE5" s="41">
        <v>0</v>
      </c>
      <c r="AF5" s="49">
        <f>HLOOKUP(I5,ElecAvoidedCostsWOCC!$A$5:$Q$50,G5+1,FALSE)</f>
        <v>1.7462566560958237</v>
      </c>
      <c r="AG5" s="41">
        <f t="shared" ref="AG5:AG24" si="10">AF5*J5*K5</f>
        <v>204793.99560029383</v>
      </c>
      <c r="AH5" s="49">
        <f>HLOOKUP(I5,ElecAvoidedCostsWOCC!$A$5:$Q$50,T5+1,FALSE)</f>
        <v>1.7462566560958237</v>
      </c>
      <c r="AI5" s="41">
        <f t="shared" ref="AI5:AI24" si="11">AH5*J5*L5</f>
        <v>0</v>
      </c>
      <c r="AJ5" s="41">
        <f>AG5+AI5</f>
        <v>204793.99560029383</v>
      </c>
      <c r="AK5" s="41">
        <f>HLOOKUP(I5,ElecAvoidedCostsWOCC!$A$5:$Q$50,G5+1,FALSE)*J5*L5</f>
        <v>0</v>
      </c>
      <c r="AL5" s="41">
        <f>AG5+AI5-AK5</f>
        <v>204793.99560029383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204793.99560029383</v>
      </c>
      <c r="AN5" s="45">
        <f>AM5*1.1+AD5+AE5</f>
        <v>262750.9501081846</v>
      </c>
      <c r="AO5" s="44">
        <f>IFERROR(AM5/AB5,0)</f>
        <v>1.9640198601485932</v>
      </c>
      <c r="AP5" s="44">
        <f>AN5/AC5</f>
        <v>1.3140907246896405</v>
      </c>
    </row>
    <row r="6" spans="1:42" ht="13.5" customHeight="1" x14ac:dyDescent="0.25">
      <c r="A6" s="50">
        <f>SUMIF('Program Costs'!D:D,C2,'Program Costs'!L:L)</f>
        <v>607530</v>
      </c>
      <c r="B6" s="84" t="s">
        <v>14</v>
      </c>
      <c r="C6" s="56">
        <v>18230023</v>
      </c>
      <c r="D6" s="56" t="s">
        <v>290</v>
      </c>
      <c r="E6" s="35">
        <v>13263</v>
      </c>
      <c r="F6" s="36" t="s">
        <v>947</v>
      </c>
      <c r="G6" s="36">
        <v>15</v>
      </c>
      <c r="H6" s="36"/>
      <c r="I6" s="37" t="s">
        <v>266</v>
      </c>
      <c r="J6" s="38">
        <v>261</v>
      </c>
      <c r="K6" s="38">
        <v>58</v>
      </c>
      <c r="L6" s="38"/>
      <c r="M6" s="39">
        <v>130</v>
      </c>
      <c r="N6" s="39">
        <v>91.85</v>
      </c>
      <c r="O6" s="40">
        <v>15138</v>
      </c>
      <c r="P6" s="41">
        <v>33930</v>
      </c>
      <c r="Q6" s="41">
        <f t="shared" ref="Q6:Q13" si="12">N6*J6</f>
        <v>23972.85</v>
      </c>
      <c r="R6" s="42">
        <v>2.0093999999999999</v>
      </c>
      <c r="S6" s="43"/>
      <c r="T6" s="36">
        <f t="shared" si="0"/>
        <v>15</v>
      </c>
      <c r="U6" s="44">
        <f t="shared" si="1"/>
        <v>0.26623847144153584</v>
      </c>
      <c r="V6" s="45">
        <f t="shared" si="2"/>
        <v>-38.150000000000006</v>
      </c>
      <c r="W6" s="46">
        <f t="shared" si="3"/>
        <v>1.7749231429435724E-2</v>
      </c>
      <c r="X6" s="41">
        <f t="shared" si="4"/>
        <v>3591.6141322715212</v>
      </c>
      <c r="Y6" s="41">
        <f t="shared" si="5"/>
        <v>-9957.1500000000015</v>
      </c>
      <c r="Z6" s="41">
        <f t="shared" si="6"/>
        <v>14374.804702596606</v>
      </c>
      <c r="AA6" s="47">
        <f t="shared" si="7"/>
        <v>27564.464132271518</v>
      </c>
      <c r="AB6" s="48">
        <f t="shared" si="8"/>
        <v>13459.554964978095</v>
      </c>
      <c r="AC6" s="41">
        <f t="shared" si="8"/>
        <v>25809.423344823517</v>
      </c>
      <c r="AD6" s="41">
        <f t="shared" si="9"/>
        <v>4837.6072410444149</v>
      </c>
      <c r="AE6" s="41">
        <v>0</v>
      </c>
      <c r="AF6" s="49">
        <f>HLOOKUP(I6,ElecAvoidedCostsWOCC!$A$5:$Q$50,G6+1,FALSE)</f>
        <v>1.7462566560958237</v>
      </c>
      <c r="AG6" s="41">
        <f t="shared" si="10"/>
        <v>26434.833259978579</v>
      </c>
      <c r="AH6" s="49">
        <f>HLOOKUP(I6,ElecAvoidedCostsWOCC!$A$5:$Q$50,T6+1,FALSE)</f>
        <v>1.7462566560958237</v>
      </c>
      <c r="AI6" s="41">
        <f t="shared" si="11"/>
        <v>0</v>
      </c>
      <c r="AJ6" s="41">
        <f t="shared" ref="AJ6:AJ24" si="13">AG6+AI6</f>
        <v>26434.833259978579</v>
      </c>
      <c r="AK6" s="41">
        <f>HLOOKUP(I6,ElecAvoidedCostsWOCC!$A$5:$Q$50,G6+1,FALSE)*J6*L6</f>
        <v>0</v>
      </c>
      <c r="AL6" s="41">
        <f t="shared" ref="AL6:AL24" si="14">AG6+AI6-AK6</f>
        <v>26434.833259978579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26434.833259978579</v>
      </c>
      <c r="AN6" s="45">
        <f t="shared" ref="AN6:AN24" si="15">AM6*1.1+AD6+AE6</f>
        <v>33915.923827020852</v>
      </c>
      <c r="AO6" s="44">
        <f t="shared" ref="AO6:AO24" si="16">IFERROR(AM6/AB6,0)</f>
        <v>1.964019860148593</v>
      </c>
      <c r="AP6" s="44">
        <f t="shared" ref="AP6:AP24" si="17">AN6/AC6</f>
        <v>1.3140907246896401</v>
      </c>
    </row>
    <row r="7" spans="1:42" ht="13.5" customHeight="1" x14ac:dyDescent="0.25">
      <c r="A7" s="33" t="s">
        <v>232</v>
      </c>
      <c r="B7" s="84" t="s">
        <v>14</v>
      </c>
      <c r="C7" s="56">
        <v>18230023</v>
      </c>
      <c r="D7" s="56" t="s">
        <v>290</v>
      </c>
      <c r="E7" s="35">
        <v>12736</v>
      </c>
      <c r="F7" s="36" t="s">
        <v>811</v>
      </c>
      <c r="G7" s="36">
        <v>7</v>
      </c>
      <c r="H7" s="36"/>
      <c r="I7" s="37" t="s">
        <v>266</v>
      </c>
      <c r="J7" s="38">
        <v>1139</v>
      </c>
      <c r="K7" s="38">
        <v>260</v>
      </c>
      <c r="L7" s="38"/>
      <c r="M7" s="39">
        <v>75</v>
      </c>
      <c r="N7" s="39">
        <v>165.03</v>
      </c>
      <c r="O7" s="40">
        <v>296140</v>
      </c>
      <c r="P7" s="41">
        <v>85425</v>
      </c>
      <c r="Q7" s="41">
        <f t="shared" si="12"/>
        <v>187969.17</v>
      </c>
      <c r="R7" s="42">
        <v>11.28</v>
      </c>
      <c r="S7" s="43"/>
      <c r="T7" s="36">
        <f t="shared" si="0"/>
        <v>7</v>
      </c>
      <c r="U7" s="44">
        <f t="shared" si="1"/>
        <v>2.4305589753330472</v>
      </c>
      <c r="V7" s="45">
        <f t="shared" si="2"/>
        <v>90.03</v>
      </c>
      <c r="W7" s="46">
        <f t="shared" si="3"/>
        <v>0.3472227107618639</v>
      </c>
      <c r="X7" s="41">
        <f t="shared" si="4"/>
        <v>70261.6335797918</v>
      </c>
      <c r="Y7" s="41">
        <f t="shared" si="5"/>
        <v>102544.17000000001</v>
      </c>
      <c r="Z7" s="41">
        <f t="shared" si="6"/>
        <v>281209.84704894695</v>
      </c>
      <c r="AA7" s="47">
        <f t="shared" si="7"/>
        <v>258230.8035797918</v>
      </c>
      <c r="AB7" s="48">
        <f t="shared" si="8"/>
        <v>263305.1002330964</v>
      </c>
      <c r="AC7" s="41">
        <f t="shared" si="8"/>
        <v>241789.14192864398</v>
      </c>
      <c r="AD7" s="41">
        <f t="shared" si="9"/>
        <v>69726.581384283534</v>
      </c>
      <c r="AE7" s="41">
        <v>0</v>
      </c>
      <c r="AF7" s="49">
        <f>HLOOKUP(I7,ElecAvoidedCostsWOCC!$A$5:$Q$50,G7+1,FALSE)</f>
        <v>0.98146455242736486</v>
      </c>
      <c r="AG7" s="41">
        <f t="shared" si="10"/>
        <v>290650.91255583981</v>
      </c>
      <c r="AH7" s="49">
        <f>HLOOKUP(I7,ElecAvoidedCostsWOCC!$A$5:$Q$50,T7+1,FALSE)</f>
        <v>0.98146455242736486</v>
      </c>
      <c r="AI7" s="41">
        <f t="shared" si="11"/>
        <v>0</v>
      </c>
      <c r="AJ7" s="41">
        <f t="shared" si="13"/>
        <v>290650.91255583981</v>
      </c>
      <c r="AK7" s="41">
        <f>HLOOKUP(I7,ElecAvoidedCostsWOCC!$A$5:$Q$50,G7+1,FALSE)*J7*L7</f>
        <v>0</v>
      </c>
      <c r="AL7" s="41">
        <f t="shared" si="14"/>
        <v>290650.91255583981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290650.91255583981</v>
      </c>
      <c r="AN7" s="45">
        <f t="shared" si="15"/>
        <v>389442.58519570739</v>
      </c>
      <c r="AO7" s="44">
        <f t="shared" si="16"/>
        <v>1.1038559917697566</v>
      </c>
      <c r="AP7" s="44">
        <f t="shared" si="17"/>
        <v>1.6106702810940883</v>
      </c>
    </row>
    <row r="8" spans="1:42" ht="13.5" customHeight="1" x14ac:dyDescent="0.25">
      <c r="A8" s="50">
        <f>SUMIF('Program Costs'!D:D,C2,'Program Costs'!O:O)</f>
        <v>202353.21999999997</v>
      </c>
      <c r="B8" s="84" t="s">
        <v>14</v>
      </c>
      <c r="C8" s="56">
        <v>18230023</v>
      </c>
      <c r="D8" s="56" t="s">
        <v>290</v>
      </c>
      <c r="E8" s="35">
        <v>12737</v>
      </c>
      <c r="F8" s="36" t="s">
        <v>812</v>
      </c>
      <c r="G8" s="36">
        <v>7</v>
      </c>
      <c r="H8" s="36"/>
      <c r="I8" s="37" t="s">
        <v>266</v>
      </c>
      <c r="J8" s="38">
        <v>243</v>
      </c>
      <c r="K8" s="38">
        <v>260</v>
      </c>
      <c r="L8" s="38"/>
      <c r="M8" s="39">
        <v>175</v>
      </c>
      <c r="N8" s="39">
        <v>165.03</v>
      </c>
      <c r="O8" s="40">
        <v>63180</v>
      </c>
      <c r="P8" s="41">
        <v>42525</v>
      </c>
      <c r="Q8" s="41">
        <f t="shared" si="12"/>
        <v>40102.29</v>
      </c>
      <c r="R8" s="42">
        <v>11.28</v>
      </c>
      <c r="S8" s="43"/>
      <c r="T8" s="36">
        <f t="shared" si="0"/>
        <v>7</v>
      </c>
      <c r="U8" s="44">
        <f t="shared" si="1"/>
        <v>0.51854770061978095</v>
      </c>
      <c r="V8" s="45">
        <f t="shared" si="2"/>
        <v>-9.9699999999999989</v>
      </c>
      <c r="W8" s="46">
        <f t="shared" si="3"/>
        <v>7.4078242945682993E-2</v>
      </c>
      <c r="X8" s="41">
        <f t="shared" si="4"/>
        <v>14989.970992001237</v>
      </c>
      <c r="Y8" s="41">
        <f t="shared" si="5"/>
        <v>-2422.7099999999991</v>
      </c>
      <c r="Z8" s="41">
        <f t="shared" si="6"/>
        <v>59994.725928792024</v>
      </c>
      <c r="AA8" s="47">
        <f t="shared" si="7"/>
        <v>55092.26099200124</v>
      </c>
      <c r="AB8" s="48">
        <f t="shared" si="8"/>
        <v>56174.83701197755</v>
      </c>
      <c r="AC8" s="41">
        <f t="shared" si="8"/>
        <v>51584.514037454341</v>
      </c>
      <c r="AD8" s="41">
        <f t="shared" si="9"/>
        <v>14875.8202602115</v>
      </c>
      <c r="AE8" s="41">
        <v>0</v>
      </c>
      <c r="AF8" s="49">
        <f>HLOOKUP(I8,ElecAvoidedCostsWOCC!$A$5:$Q$50,G8+1,FALSE)</f>
        <v>0.98146455242736486</v>
      </c>
      <c r="AG8" s="41">
        <f t="shared" si="10"/>
        <v>62008.930422360907</v>
      </c>
      <c r="AH8" s="49">
        <f>HLOOKUP(I8,ElecAvoidedCostsWOCC!$A$5:$Q$50,T8+1,FALSE)</f>
        <v>0.98146455242736486</v>
      </c>
      <c r="AI8" s="41">
        <f t="shared" si="11"/>
        <v>0</v>
      </c>
      <c r="AJ8" s="41">
        <f t="shared" si="13"/>
        <v>62008.930422360907</v>
      </c>
      <c r="AK8" s="41">
        <f>HLOOKUP(I8,ElecAvoidedCostsWOCC!$A$5:$Q$50,G8+1,FALSE)*J8*L8</f>
        <v>0</v>
      </c>
      <c r="AL8" s="41">
        <f t="shared" si="14"/>
        <v>62008.930422360907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62008.930422360907</v>
      </c>
      <c r="AN8" s="45">
        <f t="shared" si="15"/>
        <v>83085.643724808513</v>
      </c>
      <c r="AO8" s="44">
        <f t="shared" si="16"/>
        <v>1.1038559917697566</v>
      </c>
      <c r="AP8" s="44">
        <f t="shared" si="17"/>
        <v>1.6106702810940881</v>
      </c>
    </row>
    <row r="9" spans="1:42" ht="13.5" customHeight="1" x14ac:dyDescent="0.25">
      <c r="A9" s="33" t="s">
        <v>234</v>
      </c>
      <c r="B9" s="84" t="s">
        <v>14</v>
      </c>
      <c r="C9" s="56">
        <v>18230023</v>
      </c>
      <c r="D9" s="56" t="s">
        <v>290</v>
      </c>
      <c r="E9" s="35">
        <v>12973</v>
      </c>
      <c r="F9" s="36" t="s">
        <v>1052</v>
      </c>
      <c r="G9" s="36">
        <v>15</v>
      </c>
      <c r="H9" s="36"/>
      <c r="I9" s="37" t="s">
        <v>266</v>
      </c>
      <c r="J9" s="38">
        <v>1196</v>
      </c>
      <c r="K9" s="38">
        <v>58</v>
      </c>
      <c r="L9" s="38"/>
      <c r="M9" s="39">
        <v>100</v>
      </c>
      <c r="N9" s="39">
        <v>91.85</v>
      </c>
      <c r="O9" s="40">
        <v>69368</v>
      </c>
      <c r="P9" s="41">
        <v>119600</v>
      </c>
      <c r="Q9" s="41">
        <f t="shared" si="12"/>
        <v>109852.59999999999</v>
      </c>
      <c r="R9" s="42">
        <v>2.0093999999999999</v>
      </c>
      <c r="S9" s="43"/>
      <c r="T9" s="36">
        <f t="shared" si="0"/>
        <v>15</v>
      </c>
      <c r="U9" s="44">
        <f t="shared" si="1"/>
        <v>1.2200046430807543</v>
      </c>
      <c r="V9" s="45">
        <f t="shared" si="2"/>
        <v>-8.1500000000000057</v>
      </c>
      <c r="W9" s="46">
        <f t="shared" si="3"/>
        <v>8.1333642872050291E-2</v>
      </c>
      <c r="X9" s="41">
        <f t="shared" si="4"/>
        <v>16458.124529489422</v>
      </c>
      <c r="Y9" s="41">
        <f t="shared" si="5"/>
        <v>-9747.4000000000087</v>
      </c>
      <c r="Z9" s="41">
        <f t="shared" si="6"/>
        <v>65870.752583546127</v>
      </c>
      <c r="AA9" s="47">
        <f t="shared" si="7"/>
        <v>126310.72452948941</v>
      </c>
      <c r="AB9" s="48">
        <f t="shared" si="8"/>
        <v>61676.734628788508</v>
      </c>
      <c r="AC9" s="41">
        <f t="shared" si="8"/>
        <v>118268.46866057061</v>
      </c>
      <c r="AD9" s="41">
        <f t="shared" si="9"/>
        <v>22167.732798042605</v>
      </c>
      <c r="AE9" s="41">
        <f t="shared" ref="AE9:AE24" si="18">-PV(ElecDiscountRate,T9,S9)*J9</f>
        <v>0</v>
      </c>
      <c r="AF9" s="49">
        <f>HLOOKUP(I9,ElecAvoidedCostsWOCC!$A$5:$Q$50,G9+1,FALSE)</f>
        <v>1.7462566560958237</v>
      </c>
      <c r="AG9" s="41">
        <f t="shared" si="10"/>
        <v>121134.3317200551</v>
      </c>
      <c r="AH9" s="49">
        <f>HLOOKUP(I9,ElecAvoidedCostsWOCC!$A$5:$Q$50,T9+1,FALSE)</f>
        <v>1.7462566560958237</v>
      </c>
      <c r="AI9" s="41">
        <f t="shared" si="11"/>
        <v>0</v>
      </c>
      <c r="AJ9" s="41">
        <f t="shared" si="13"/>
        <v>121134.3317200551</v>
      </c>
      <c r="AK9" s="41">
        <f>HLOOKUP(I9,ElecAvoidedCostsWOCC!$A$5:$Q$50,G9+1,FALSE)*J9*L9</f>
        <v>0</v>
      </c>
      <c r="AL9" s="41">
        <f t="shared" si="14"/>
        <v>121134.3317200551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121134.3317200551</v>
      </c>
      <c r="AN9" s="45">
        <f t="shared" si="15"/>
        <v>155415.49769010325</v>
      </c>
      <c r="AO9" s="44">
        <f t="shared" si="16"/>
        <v>1.9640198601485932</v>
      </c>
      <c r="AP9" s="44">
        <f t="shared" si="17"/>
        <v>1.3140907246896403</v>
      </c>
    </row>
    <row r="10" spans="1:42" ht="13.5" customHeight="1" x14ac:dyDescent="0.25">
      <c r="A10" s="51">
        <f>SUM(O5:O999)</f>
        <v>852882</v>
      </c>
      <c r="B10" s="84" t="s">
        <v>14</v>
      </c>
      <c r="C10" s="56">
        <v>18230023</v>
      </c>
      <c r="D10" s="56" t="s">
        <v>290</v>
      </c>
      <c r="E10" s="35">
        <v>13266</v>
      </c>
      <c r="F10" s="36" t="s">
        <v>944</v>
      </c>
      <c r="G10" s="36">
        <v>7</v>
      </c>
      <c r="H10" s="36"/>
      <c r="I10" s="37" t="s">
        <v>266</v>
      </c>
      <c r="J10" s="38">
        <v>60</v>
      </c>
      <c r="K10" s="38">
        <v>260</v>
      </c>
      <c r="L10" s="38"/>
      <c r="M10" s="39">
        <v>100</v>
      </c>
      <c r="N10" s="39">
        <v>165.03</v>
      </c>
      <c r="O10" s="40">
        <v>15600</v>
      </c>
      <c r="P10" s="41">
        <v>6000</v>
      </c>
      <c r="Q10" s="41">
        <f t="shared" si="12"/>
        <v>9901.7999999999993</v>
      </c>
      <c r="R10" s="42">
        <v>11.28</v>
      </c>
      <c r="S10" s="43"/>
      <c r="T10" s="36">
        <f t="shared" si="0"/>
        <v>7</v>
      </c>
      <c r="U10" s="44">
        <f t="shared" si="1"/>
        <v>0.1280364692888348</v>
      </c>
      <c r="V10" s="45">
        <f t="shared" si="2"/>
        <v>65.03</v>
      </c>
      <c r="W10" s="46">
        <f t="shared" si="3"/>
        <v>1.8290924184119258E-2</v>
      </c>
      <c r="X10" s="41">
        <f t="shared" si="4"/>
        <v>3701.2274054324043</v>
      </c>
      <c r="Y10" s="41">
        <f t="shared" si="5"/>
        <v>3901.7999999999993</v>
      </c>
      <c r="Z10" s="41">
        <f t="shared" si="6"/>
        <v>14813.512575010378</v>
      </c>
      <c r="AA10" s="47">
        <f t="shared" si="7"/>
        <v>13603.027405432404</v>
      </c>
      <c r="AB10" s="48">
        <f t="shared" si="8"/>
        <v>13870.33012641421</v>
      </c>
      <c r="AC10" s="41">
        <f t="shared" si="8"/>
        <v>12736.917046285022</v>
      </c>
      <c r="AD10" s="41">
        <f t="shared" si="9"/>
        <v>3673.0420395583951</v>
      </c>
      <c r="AE10" s="41">
        <f t="shared" si="18"/>
        <v>0</v>
      </c>
      <c r="AF10" s="49">
        <f>HLOOKUP(I10,ElecAvoidedCostsWOCC!$A$5:$Q$50,G10+1,FALSE)</f>
        <v>0.98146455242736486</v>
      </c>
      <c r="AG10" s="41">
        <f t="shared" si="10"/>
        <v>15310.847017866892</v>
      </c>
      <c r="AH10" s="49">
        <f>HLOOKUP(I10,ElecAvoidedCostsWOCC!$A$5:$Q$50,T10+1,FALSE)</f>
        <v>0.98146455242736486</v>
      </c>
      <c r="AI10" s="41">
        <f t="shared" si="11"/>
        <v>0</v>
      </c>
      <c r="AJ10" s="41">
        <f t="shared" si="13"/>
        <v>15310.847017866892</v>
      </c>
      <c r="AK10" s="41">
        <f>HLOOKUP(I10,ElecAvoidedCostsWOCC!$A$5:$Q$50,G10+1,FALSE)*J10*L10</f>
        <v>0</v>
      </c>
      <c r="AL10" s="41">
        <f t="shared" si="14"/>
        <v>15310.847017866892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15310.84701786689</v>
      </c>
      <c r="AN10" s="45">
        <f t="shared" si="15"/>
        <v>20514.973759211978</v>
      </c>
      <c r="AO10" s="44">
        <f t="shared" si="16"/>
        <v>1.1038559917697566</v>
      </c>
      <c r="AP10" s="44">
        <f t="shared" si="17"/>
        <v>1.6106702810940881</v>
      </c>
    </row>
    <row r="11" spans="1:42" ht="13.5" customHeight="1" x14ac:dyDescent="0.25">
      <c r="A11" s="33" t="s">
        <v>235</v>
      </c>
      <c r="B11" s="84" t="s">
        <v>14</v>
      </c>
      <c r="C11" s="56">
        <v>18230023</v>
      </c>
      <c r="D11" s="56" t="s">
        <v>290</v>
      </c>
      <c r="E11" s="35">
        <v>13267</v>
      </c>
      <c r="F11" s="36" t="s">
        <v>945</v>
      </c>
      <c r="G11" s="36">
        <v>7</v>
      </c>
      <c r="H11" s="36"/>
      <c r="I11" s="37" t="s">
        <v>266</v>
      </c>
      <c r="J11" s="38">
        <v>1020</v>
      </c>
      <c r="K11" s="38">
        <v>260</v>
      </c>
      <c r="L11" s="38"/>
      <c r="M11" s="39">
        <v>150</v>
      </c>
      <c r="N11" s="39">
        <v>165.03</v>
      </c>
      <c r="O11" s="40">
        <v>265200</v>
      </c>
      <c r="P11" s="41">
        <v>153000</v>
      </c>
      <c r="Q11" s="41">
        <f t="shared" si="12"/>
        <v>168330.6</v>
      </c>
      <c r="R11" s="42">
        <v>11.28</v>
      </c>
      <c r="S11" s="43"/>
      <c r="T11" s="36">
        <f t="shared" si="0"/>
        <v>7</v>
      </c>
      <c r="U11" s="44">
        <f t="shared" si="1"/>
        <v>2.1766199779101916</v>
      </c>
      <c r="V11" s="45">
        <f t="shared" si="2"/>
        <v>15.030000000000001</v>
      </c>
      <c r="W11" s="46">
        <f t="shared" si="3"/>
        <v>0.31094571113002739</v>
      </c>
      <c r="X11" s="41">
        <f t="shared" si="4"/>
        <v>62920.86589235087</v>
      </c>
      <c r="Y11" s="41">
        <f t="shared" si="5"/>
        <v>15330.600000000006</v>
      </c>
      <c r="Z11" s="41">
        <f t="shared" si="6"/>
        <v>251829.71377517641</v>
      </c>
      <c r="AA11" s="47">
        <f t="shared" si="7"/>
        <v>231251.46589235088</v>
      </c>
      <c r="AB11" s="48">
        <f t="shared" si="8"/>
        <v>235795.61214904158</v>
      </c>
      <c r="AC11" s="41">
        <f t="shared" si="8"/>
        <v>216527.58978684538</v>
      </c>
      <c r="AD11" s="41">
        <f t="shared" si="9"/>
        <v>62441.714672492715</v>
      </c>
      <c r="AE11" s="41">
        <f t="shared" si="18"/>
        <v>0</v>
      </c>
      <c r="AF11" s="49">
        <f>HLOOKUP(I11,ElecAvoidedCostsWOCC!$A$5:$Q$50,G11+1,FALSE)</f>
        <v>0.98146455242736486</v>
      </c>
      <c r="AG11" s="41">
        <f t="shared" si="10"/>
        <v>260284.39930373718</v>
      </c>
      <c r="AH11" s="49">
        <f>HLOOKUP(I11,ElecAvoidedCostsWOCC!$A$5:$Q$50,T11+1,FALSE)</f>
        <v>0.98146455242736486</v>
      </c>
      <c r="AI11" s="41">
        <f t="shared" si="11"/>
        <v>0</v>
      </c>
      <c r="AJ11" s="41">
        <f t="shared" si="13"/>
        <v>260284.39930373718</v>
      </c>
      <c r="AK11" s="41">
        <f>HLOOKUP(I11,ElecAvoidedCostsWOCC!$A$5:$Q$50,G11+1,FALSE)*J11*L11</f>
        <v>0</v>
      </c>
      <c r="AL11" s="41">
        <f t="shared" si="14"/>
        <v>260284.39930373718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260284.39930373715</v>
      </c>
      <c r="AN11" s="45">
        <f t="shared" si="15"/>
        <v>348754.5539066036</v>
      </c>
      <c r="AO11" s="44">
        <f t="shared" si="16"/>
        <v>1.1038559917697566</v>
      </c>
      <c r="AP11" s="44">
        <f t="shared" si="17"/>
        <v>1.6106702810940878</v>
      </c>
    </row>
    <row r="12" spans="1:42" ht="13.5" customHeight="1" x14ac:dyDescent="0.25">
      <c r="A12" s="52">
        <f>SUM(P5:P1000)</f>
        <v>607530</v>
      </c>
      <c r="B12" s="84" t="s">
        <v>14</v>
      </c>
      <c r="C12" s="56">
        <v>18230023</v>
      </c>
      <c r="D12" s="56" t="s">
        <v>290</v>
      </c>
      <c r="E12" s="35">
        <v>13525</v>
      </c>
      <c r="F12" s="36" t="s">
        <v>1053</v>
      </c>
      <c r="G12" s="36">
        <v>7</v>
      </c>
      <c r="H12" s="36"/>
      <c r="I12" s="37" t="s">
        <v>266</v>
      </c>
      <c r="J12" s="38">
        <v>40</v>
      </c>
      <c r="K12" s="38">
        <v>260</v>
      </c>
      <c r="L12" s="38"/>
      <c r="M12" s="39">
        <v>350</v>
      </c>
      <c r="N12" s="39">
        <v>165.03</v>
      </c>
      <c r="O12" s="40">
        <v>10400</v>
      </c>
      <c r="P12" s="41">
        <v>14000</v>
      </c>
      <c r="Q12" s="41">
        <f t="shared" si="12"/>
        <v>6601.2</v>
      </c>
      <c r="R12" s="42">
        <v>11.28</v>
      </c>
      <c r="S12" s="43"/>
      <c r="T12" s="36">
        <f t="shared" si="0"/>
        <v>7</v>
      </c>
      <c r="U12" s="44">
        <f t="shared" si="1"/>
        <v>8.5357646192556536E-2</v>
      </c>
      <c r="V12" s="45">
        <f t="shared" si="2"/>
        <v>-184.97</v>
      </c>
      <c r="W12" s="46">
        <f t="shared" si="3"/>
        <v>1.2193949456079505E-2</v>
      </c>
      <c r="X12" s="41">
        <f t="shared" si="4"/>
        <v>2467.4849369549361</v>
      </c>
      <c r="Y12" s="41">
        <f t="shared" si="5"/>
        <v>-7398.8</v>
      </c>
      <c r="Z12" s="41">
        <f t="shared" si="6"/>
        <v>9875.6750500069174</v>
      </c>
      <c r="AA12" s="47">
        <f t="shared" si="7"/>
        <v>9068.6849369549363</v>
      </c>
      <c r="AB12" s="48">
        <f t="shared" si="8"/>
        <v>9246.8867509428055</v>
      </c>
      <c r="AC12" s="41">
        <f t="shared" si="8"/>
        <v>8491.2780308566817</v>
      </c>
      <c r="AD12" s="41">
        <f t="shared" si="9"/>
        <v>2448.6946930389299</v>
      </c>
      <c r="AE12" s="41">
        <f t="shared" si="18"/>
        <v>0</v>
      </c>
      <c r="AF12" s="49">
        <f>HLOOKUP(I12,ElecAvoidedCostsWOCC!$A$5:$Q$50,G12+1,FALSE)</f>
        <v>0.98146455242736486</v>
      </c>
      <c r="AG12" s="41">
        <f t="shared" si="10"/>
        <v>10207.231345244594</v>
      </c>
      <c r="AH12" s="49">
        <f>HLOOKUP(I12,ElecAvoidedCostsWOCC!$A$5:$Q$50,T12+1,FALSE)</f>
        <v>0.98146455242736486</v>
      </c>
      <c r="AI12" s="41">
        <f t="shared" si="11"/>
        <v>0</v>
      </c>
      <c r="AJ12" s="41">
        <f t="shared" si="13"/>
        <v>10207.231345244594</v>
      </c>
      <c r="AK12" s="41">
        <f>HLOOKUP(I12,ElecAvoidedCostsWOCC!$A$5:$Q$50,G12+1,FALSE)*J12*L12</f>
        <v>0</v>
      </c>
      <c r="AL12" s="41">
        <f t="shared" si="14"/>
        <v>10207.231345244594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10207.231345244594</v>
      </c>
      <c r="AN12" s="45">
        <f t="shared" si="15"/>
        <v>13676.649172807984</v>
      </c>
      <c r="AO12" s="44">
        <f t="shared" si="16"/>
        <v>1.1038559917697568</v>
      </c>
      <c r="AP12" s="44">
        <f t="shared" si="17"/>
        <v>1.6106702810940878</v>
      </c>
    </row>
    <row r="13" spans="1:42" ht="13.5" customHeight="1" x14ac:dyDescent="0.25">
      <c r="A13" s="53" t="s">
        <v>238</v>
      </c>
      <c r="B13" s="84" t="s">
        <v>14</v>
      </c>
      <c r="C13" s="56">
        <v>18230023</v>
      </c>
      <c r="D13" s="56" t="s">
        <v>290</v>
      </c>
      <c r="E13" s="35">
        <v>13524</v>
      </c>
      <c r="F13" s="36" t="s">
        <v>1054</v>
      </c>
      <c r="G13" s="36">
        <v>5</v>
      </c>
      <c r="H13" s="36"/>
      <c r="I13" s="37" t="s">
        <v>266</v>
      </c>
      <c r="J13" s="38">
        <v>10</v>
      </c>
      <c r="K13" s="38">
        <v>58</v>
      </c>
      <c r="L13" s="38"/>
      <c r="M13" s="39">
        <v>140</v>
      </c>
      <c r="N13" s="39">
        <v>91.85</v>
      </c>
      <c r="O13" s="40">
        <v>580</v>
      </c>
      <c r="P13" s="41">
        <v>1400</v>
      </c>
      <c r="Q13" s="41">
        <f t="shared" si="12"/>
        <v>918.5</v>
      </c>
      <c r="R13" s="42">
        <v>2.0093999999999999</v>
      </c>
      <c r="S13" s="43"/>
      <c r="T13" s="36">
        <f t="shared" si="0"/>
        <v>5</v>
      </c>
      <c r="U13" s="44">
        <f t="shared" si="1"/>
        <v>3.4002359060221693E-3</v>
      </c>
      <c r="V13" s="45">
        <f t="shared" si="2"/>
        <v>-48.150000000000006</v>
      </c>
      <c r="W13" s="46">
        <f t="shared" si="3"/>
        <v>6.8004718120443387E-4</v>
      </c>
      <c r="X13" s="41">
        <f t="shared" si="4"/>
        <v>137.60973686864065</v>
      </c>
      <c r="Y13" s="41">
        <f t="shared" si="5"/>
        <v>-481.5</v>
      </c>
      <c r="Z13" s="41">
        <f t="shared" si="6"/>
        <v>550.75880086577035</v>
      </c>
      <c r="AA13" s="47">
        <f t="shared" si="7"/>
        <v>1056.1097368686405</v>
      </c>
      <c r="AB13" s="48">
        <f t="shared" si="8"/>
        <v>515.69176111027184</v>
      </c>
      <c r="AC13" s="41">
        <f t="shared" si="8"/>
        <v>988.86679482082445</v>
      </c>
      <c r="AD13" s="41">
        <f t="shared" si="9"/>
        <v>82.832453002213413</v>
      </c>
      <c r="AE13" s="41">
        <f t="shared" si="18"/>
        <v>0</v>
      </c>
      <c r="AF13" s="49">
        <f>HLOOKUP(I13,ElecAvoidedCostsWOCC!$A$5:$Q$50,G13+1,FALSE)</f>
        <v>0.74608136726953223</v>
      </c>
      <c r="AG13" s="41">
        <f t="shared" si="10"/>
        <v>432.72719301632873</v>
      </c>
      <c r="AH13" s="49">
        <f>HLOOKUP(I13,ElecAvoidedCostsWOCC!$A$5:$Q$50,T13+1,FALSE)</f>
        <v>0.74608136726953223</v>
      </c>
      <c r="AI13" s="41">
        <f t="shared" si="11"/>
        <v>0</v>
      </c>
      <c r="AJ13" s="41">
        <f t="shared" si="13"/>
        <v>432.72719301632873</v>
      </c>
      <c r="AK13" s="41">
        <f>HLOOKUP(I13,ElecAvoidedCostsWOCC!$A$5:$Q$50,G13+1,FALSE)*J13*L13</f>
        <v>0</v>
      </c>
      <c r="AL13" s="41">
        <f t="shared" si="14"/>
        <v>432.72719301632873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432.72719301632867</v>
      </c>
      <c r="AN13" s="45">
        <f t="shared" si="15"/>
        <v>558.83236532017497</v>
      </c>
      <c r="AO13" s="44">
        <f t="shared" si="16"/>
        <v>0.83911984958743091</v>
      </c>
      <c r="AP13" s="44">
        <f t="shared" si="17"/>
        <v>0.56512400684000252</v>
      </c>
    </row>
    <row r="14" spans="1:42" ht="13.5" customHeight="1" x14ac:dyDescent="0.25">
      <c r="A14" s="52">
        <f>SUM(Y5:Y1000)</f>
        <v>125839.71</v>
      </c>
      <c r="B14" s="84" t="s">
        <v>14</v>
      </c>
      <c r="C14" s="56">
        <v>18230023</v>
      </c>
      <c r="D14" s="56" t="s">
        <v>290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8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3"/>
        <v>#N/A</v>
      </c>
      <c r="AK14" s="41" t="e">
        <f>HLOOKUP(I14,ElecAvoidedCostsWOCC!$A$5:$Q$50,G14+1,FALSE)*J14*L14</f>
        <v>#N/A</v>
      </c>
      <c r="AL14" s="41" t="e">
        <f t="shared" si="14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84" t="s">
        <v>14</v>
      </c>
      <c r="C15" s="56">
        <v>18230023</v>
      </c>
      <c r="D15" s="56" t="s">
        <v>290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8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3"/>
        <v>#N/A</v>
      </c>
      <c r="AK15" s="41" t="e">
        <f>HLOOKUP(I15,ElecAvoidedCostsWOCC!$A$5:$Q$50,G15+1,FALSE)*J15*L15</f>
        <v>#N/A</v>
      </c>
      <c r="AL15" s="41" t="e">
        <f t="shared" si="14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8.8913472203657733</v>
      </c>
      <c r="B16" s="84" t="s">
        <v>14</v>
      </c>
      <c r="C16" s="56">
        <v>18230023</v>
      </c>
      <c r="D16" s="56" t="s">
        <v>290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8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3"/>
        <v>#N/A</v>
      </c>
      <c r="AK16" s="41" t="e">
        <f>HLOOKUP(I16,ElecAvoidedCostsWOCC!$A$5:$Q$50,G16+1,FALSE)*J16*L16</f>
        <v>#N/A</v>
      </c>
      <c r="AL16" s="41" t="e">
        <f t="shared" si="14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84" t="s">
        <v>14</v>
      </c>
      <c r="C17" s="56">
        <v>18230023</v>
      </c>
      <c r="D17" s="56" t="s">
        <v>290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8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3"/>
        <v>#N/A</v>
      </c>
      <c r="AK17" s="41" t="e">
        <f>HLOOKUP(I17,ElecAvoidedCostsWOCC!$A$5:$Q$50,G17+1,FALSE)*J17*L17</f>
        <v>#N/A</v>
      </c>
      <c r="AL17" s="41" t="e">
        <f t="shared" si="14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809883.22</v>
      </c>
      <c r="B18" s="84" t="s">
        <v>14</v>
      </c>
      <c r="C18" s="56">
        <v>18230023</v>
      </c>
      <c r="D18" s="56" t="s">
        <v>290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8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3"/>
        <v>#N/A</v>
      </c>
      <c r="AK18" s="41" t="e">
        <f>HLOOKUP(I18,ElecAvoidedCostsWOCC!$A$5:$Q$50,G18+1,FALSE)*J18*L18</f>
        <v>#N/A</v>
      </c>
      <c r="AL18" s="41" t="e">
        <f t="shared" si="14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84" t="s">
        <v>14</v>
      </c>
      <c r="C19" s="56">
        <v>18230023</v>
      </c>
      <c r="D19" s="56" t="s">
        <v>290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8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3"/>
        <v>#N/A</v>
      </c>
      <c r="AK19" s="41" t="e">
        <f>HLOOKUP(I19,ElecAvoidedCostsWOCC!$A$5:$Q$50,G19+1,FALSE)*J19*L19</f>
        <v>#N/A</v>
      </c>
      <c r="AL19" s="41" t="e">
        <f t="shared" si="14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935722.92999999993</v>
      </c>
      <c r="B20" s="84" t="s">
        <v>14</v>
      </c>
      <c r="C20" s="56">
        <v>18230023</v>
      </c>
      <c r="D20" s="56" t="s">
        <v>290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8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3"/>
        <v>#N/A</v>
      </c>
      <c r="AK20" s="41" t="e">
        <f>HLOOKUP(I20,ElecAvoidedCostsWOCC!$A$5:$Q$50,G20+1,FALSE)*J20*L20</f>
        <v>#N/A</v>
      </c>
      <c r="AL20" s="41" t="e">
        <f t="shared" si="14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84" t="s">
        <v>14</v>
      </c>
      <c r="C21" s="56">
        <v>18230023</v>
      </c>
      <c r="D21" s="56" t="s">
        <v>290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9">Z21/(1+ElecDiscountRate)^1</f>
        <v>0</v>
      </c>
      <c r="AC21" s="41">
        <f t="shared" si="19"/>
        <v>0</v>
      </c>
      <c r="AD21" s="41">
        <f t="shared" si="9"/>
        <v>0</v>
      </c>
      <c r="AE21" s="41">
        <f t="shared" si="18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3"/>
        <v>#N/A</v>
      </c>
      <c r="AK21" s="41" t="e">
        <f>HLOOKUP(I21,ElecAvoidedCostsWOCC!$A$5:$Q$50,G21+1,FALSE)*J21*L21</f>
        <v>#N/A</v>
      </c>
      <c r="AL21" s="41" t="e">
        <f t="shared" si="14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>
        <f>(SUM(AM5:AM1000)/(SUM(AB5:AB1000)))</f>
        <v>1.3071807643956914</v>
      </c>
      <c r="B22" s="84" t="s">
        <v>14</v>
      </c>
      <c r="C22" s="56">
        <v>18230023</v>
      </c>
      <c r="D22" s="56" t="s">
        <v>290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9"/>
        <v>0</v>
      </c>
      <c r="AC22" s="41">
        <f t="shared" si="19"/>
        <v>0</v>
      </c>
      <c r="AD22" s="41">
        <f t="shared" si="9"/>
        <v>0</v>
      </c>
      <c r="AE22" s="41">
        <f t="shared" si="18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3"/>
        <v>#N/A</v>
      </c>
      <c r="AK22" s="41" t="e">
        <f>HLOOKUP(I22,ElecAvoidedCostsWOCC!$A$5:$Q$50,G22+1,FALSE)*J22*L22</f>
        <v>#N/A</v>
      </c>
      <c r="AL22" s="41" t="e">
        <f t="shared" si="14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84" t="s">
        <v>14</v>
      </c>
      <c r="C23" s="56">
        <v>18230023</v>
      </c>
      <c r="D23" s="56" t="s">
        <v>290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9"/>
        <v>0</v>
      </c>
      <c r="AC23" s="41">
        <f t="shared" si="19"/>
        <v>0</v>
      </c>
      <c r="AD23" s="41">
        <f t="shared" si="9"/>
        <v>0</v>
      </c>
      <c r="AE23" s="41">
        <f t="shared" si="18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3"/>
        <v>#N/A</v>
      </c>
      <c r="AK23" s="41" t="e">
        <f>HLOOKUP(I23,ElecAvoidedCostsWOCC!$A$5:$Q$50,G23+1,FALSE)*J23*L23</f>
        <v>#N/A</v>
      </c>
      <c r="AL23" s="41" t="e">
        <f t="shared" si="14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(SUM(AN5:AN1000)/SUM(AC5:AC1000))</f>
        <v>1.4930354129643404</v>
      </c>
      <c r="B24" s="84" t="s">
        <v>14</v>
      </c>
      <c r="C24" s="56">
        <v>18230023</v>
      </c>
      <c r="D24" s="56" t="s">
        <v>290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9"/>
        <v>0</v>
      </c>
      <c r="AC24" s="41">
        <f t="shared" si="19"/>
        <v>0</v>
      </c>
      <c r="AD24" s="41">
        <f t="shared" si="9"/>
        <v>0</v>
      </c>
      <c r="AE24" s="41">
        <f t="shared" si="18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3"/>
        <v>#N/A</v>
      </c>
      <c r="AK24" s="41" t="e">
        <f>HLOOKUP(I24,ElecAvoidedCostsWOCC!$A$5:$Q$50,G24+1,FALSE)*J24*L24</f>
        <v>#N/A</v>
      </c>
      <c r="AL24" s="41" t="e">
        <f t="shared" si="14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>
      <c r="B25" s="84" t="s">
        <v>14</v>
      </c>
      <c r="C25" s="56">
        <v>18230023</v>
      </c>
      <c r="D25" s="56" t="s">
        <v>290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32" si="20">G25+H25</f>
        <v>0</v>
      </c>
      <c r="U25" s="44">
        <f t="shared" ref="U25:U32" si="21">(O25/$A$10)*T25</f>
        <v>0</v>
      </c>
      <c r="V25" s="45">
        <f t="shared" ref="V25:V32" si="22">N25-M25</f>
        <v>0</v>
      </c>
      <c r="W25" s="46">
        <f t="shared" ref="W25:W32" si="23">(O25/A$10)</f>
        <v>0</v>
      </c>
      <c r="X25" s="41">
        <f t="shared" ref="X25:X32" si="24">W25*A$8</f>
        <v>0</v>
      </c>
      <c r="Y25" s="41">
        <f t="shared" ref="Y25:Y32" si="25">Q25-P25</f>
        <v>0</v>
      </c>
      <c r="Z25" s="41">
        <f t="shared" ref="Z25:Z32" si="26">X25+(A$6*W25)</f>
        <v>0</v>
      </c>
      <c r="AA25" s="47">
        <f t="shared" ref="AA25:AA32" si="27">Q25+X25</f>
        <v>0</v>
      </c>
      <c r="AB25" s="48">
        <f t="shared" ref="AB25:AB32" si="28">Z25/(1+ElecDiscountRate)^1</f>
        <v>0</v>
      </c>
      <c r="AC25" s="41">
        <f t="shared" ref="AC25:AC32" si="29">AA25/(1+ElecDiscountRate)^1</f>
        <v>0</v>
      </c>
      <c r="AD25" s="41">
        <f t="shared" ref="AD25:AD32" si="30">-PV(ElecDiscountRate,T25,R25)*J25</f>
        <v>0</v>
      </c>
      <c r="AE25" s="41">
        <f t="shared" ref="AE25:AE32" si="31">-PV(ElecDiscountRate,T25,S25)*J25</f>
        <v>0</v>
      </c>
      <c r="AF25" s="49" t="e">
        <f>HLOOKUP(I25,ElecAvoidedCostsWOCC!$A$5:$Q$50,G25+1,FALSE)</f>
        <v>#N/A</v>
      </c>
      <c r="AG25" s="41" t="e">
        <f t="shared" ref="AG25:AG32" si="32">AF25*J25*K25</f>
        <v>#N/A</v>
      </c>
      <c r="AH25" s="49" t="e">
        <f>HLOOKUP(I25,ElecAvoidedCostsWOCC!$A$5:$Q$50,T25+1,FALSE)</f>
        <v>#N/A</v>
      </c>
      <c r="AI25" s="41" t="e">
        <f t="shared" ref="AI25:AI32" si="33">AH25*J25*L25</f>
        <v>#N/A</v>
      </c>
      <c r="AJ25" s="41" t="e">
        <f t="shared" ref="AJ25:AJ32" si="34">AG25+AI25</f>
        <v>#N/A</v>
      </c>
      <c r="AK25" s="41" t="e">
        <f>HLOOKUP(I25,ElecAvoidedCostsWOCC!$A$5:$Q$50,G25+1,FALSE)*J25*L25</f>
        <v>#N/A</v>
      </c>
      <c r="AL25" s="41" t="e">
        <f t="shared" ref="AL25:AL32" si="35">AG25+AI25-AK25</f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ref="AN25:AN32" si="36">AM25*1.1+AD25+AE25</f>
        <v>0</v>
      </c>
      <c r="AO25" s="44">
        <f t="shared" ref="AO25:AO32" si="37">IFERROR(AM25/AB25,0)</f>
        <v>0</v>
      </c>
      <c r="AP25" s="44" t="e">
        <f t="shared" ref="AP25:AP32" si="38">AN25/AC25</f>
        <v>#DIV/0!</v>
      </c>
    </row>
    <row r="26" spans="1:42" ht="13.5" customHeight="1" x14ac:dyDescent="0.25">
      <c r="B26" s="84" t="s">
        <v>14</v>
      </c>
      <c r="C26" s="56">
        <v>18230023</v>
      </c>
      <c r="D26" s="56" t="s">
        <v>290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20"/>
        <v>0</v>
      </c>
      <c r="U26" s="44">
        <f t="shared" si="21"/>
        <v>0</v>
      </c>
      <c r="V26" s="45">
        <f t="shared" si="22"/>
        <v>0</v>
      </c>
      <c r="W26" s="46">
        <f t="shared" si="23"/>
        <v>0</v>
      </c>
      <c r="X26" s="41">
        <f t="shared" si="24"/>
        <v>0</v>
      </c>
      <c r="Y26" s="41">
        <f t="shared" si="25"/>
        <v>0</v>
      </c>
      <c r="Z26" s="41">
        <f t="shared" si="26"/>
        <v>0</v>
      </c>
      <c r="AA26" s="47">
        <f t="shared" si="27"/>
        <v>0</v>
      </c>
      <c r="AB26" s="48">
        <f t="shared" si="28"/>
        <v>0</v>
      </c>
      <c r="AC26" s="41">
        <f t="shared" si="29"/>
        <v>0</v>
      </c>
      <c r="AD26" s="41">
        <f t="shared" si="30"/>
        <v>0</v>
      </c>
      <c r="AE26" s="41">
        <f t="shared" si="31"/>
        <v>0</v>
      </c>
      <c r="AF26" s="49" t="e">
        <f>HLOOKUP(I26,ElecAvoidedCostsWOCC!$A$5:$Q$50,G26+1,FALSE)</f>
        <v>#N/A</v>
      </c>
      <c r="AG26" s="41" t="e">
        <f t="shared" si="32"/>
        <v>#N/A</v>
      </c>
      <c r="AH26" s="49" t="e">
        <f>HLOOKUP(I26,ElecAvoidedCostsWOCC!$A$5:$Q$50,T26+1,FALSE)</f>
        <v>#N/A</v>
      </c>
      <c r="AI26" s="41" t="e">
        <f t="shared" si="33"/>
        <v>#N/A</v>
      </c>
      <c r="AJ26" s="41" t="e">
        <f t="shared" si="34"/>
        <v>#N/A</v>
      </c>
      <c r="AK26" s="41" t="e">
        <f>HLOOKUP(I26,ElecAvoidedCostsWOCC!$A$5:$Q$50,G26+1,FALSE)*J26*L26</f>
        <v>#N/A</v>
      </c>
      <c r="AL26" s="41" t="e">
        <f t="shared" si="35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6"/>
        <v>0</v>
      </c>
      <c r="AO26" s="44">
        <f t="shared" si="37"/>
        <v>0</v>
      </c>
      <c r="AP26" s="44" t="e">
        <f t="shared" si="38"/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20"/>
        <v>0</v>
      </c>
      <c r="U27" s="44">
        <f t="shared" si="21"/>
        <v>0</v>
      </c>
      <c r="V27" s="45">
        <f t="shared" si="22"/>
        <v>0</v>
      </c>
      <c r="W27" s="46">
        <f t="shared" si="23"/>
        <v>0</v>
      </c>
      <c r="X27" s="41">
        <f t="shared" si="24"/>
        <v>0</v>
      </c>
      <c r="Y27" s="41">
        <f t="shared" si="25"/>
        <v>0</v>
      </c>
      <c r="Z27" s="41">
        <f t="shared" si="26"/>
        <v>0</v>
      </c>
      <c r="AA27" s="47">
        <f t="shared" si="27"/>
        <v>0</v>
      </c>
      <c r="AB27" s="48">
        <f t="shared" si="28"/>
        <v>0</v>
      </c>
      <c r="AC27" s="41">
        <f t="shared" si="29"/>
        <v>0</v>
      </c>
      <c r="AD27" s="41">
        <f t="shared" si="30"/>
        <v>0</v>
      </c>
      <c r="AE27" s="41">
        <f t="shared" si="31"/>
        <v>0</v>
      </c>
      <c r="AF27" s="49" t="e">
        <f>HLOOKUP(I27,ElecAvoidedCostsWOCC!$A$5:$Q$50,G27+1,FALSE)</f>
        <v>#N/A</v>
      </c>
      <c r="AG27" s="41" t="e">
        <f t="shared" si="32"/>
        <v>#N/A</v>
      </c>
      <c r="AH27" s="49" t="e">
        <f>HLOOKUP(I27,ElecAvoidedCostsWOCC!$A$5:$Q$50,T27+1,FALSE)</f>
        <v>#N/A</v>
      </c>
      <c r="AI27" s="41" t="e">
        <f t="shared" si="33"/>
        <v>#N/A</v>
      </c>
      <c r="AJ27" s="41" t="e">
        <f t="shared" si="34"/>
        <v>#N/A</v>
      </c>
      <c r="AK27" s="41" t="e">
        <f>HLOOKUP(I27,ElecAvoidedCostsWOCC!$A$5:$Q$50,G27+1,FALSE)*J27*L27</f>
        <v>#N/A</v>
      </c>
      <c r="AL27" s="41" t="e">
        <f t="shared" si="35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6"/>
        <v>0</v>
      </c>
      <c r="AO27" s="44">
        <f t="shared" si="37"/>
        <v>0</v>
      </c>
      <c r="AP27" s="44" t="e">
        <f t="shared" si="38"/>
        <v>#DIV/0!</v>
      </c>
    </row>
    <row r="28" spans="1:42" ht="13.5" customHeight="1" x14ac:dyDescent="0.25">
      <c r="B28" s="3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20"/>
        <v>0</v>
      </c>
      <c r="U28" s="44">
        <f t="shared" si="21"/>
        <v>0</v>
      </c>
      <c r="V28" s="45">
        <f t="shared" si="22"/>
        <v>0</v>
      </c>
      <c r="W28" s="46">
        <f t="shared" si="23"/>
        <v>0</v>
      </c>
      <c r="X28" s="41">
        <f t="shared" si="24"/>
        <v>0</v>
      </c>
      <c r="Y28" s="41">
        <f t="shared" si="25"/>
        <v>0</v>
      </c>
      <c r="Z28" s="41">
        <f t="shared" si="26"/>
        <v>0</v>
      </c>
      <c r="AA28" s="47">
        <f t="shared" si="27"/>
        <v>0</v>
      </c>
      <c r="AB28" s="48">
        <f t="shared" si="28"/>
        <v>0</v>
      </c>
      <c r="AC28" s="41">
        <f t="shared" si="29"/>
        <v>0</v>
      </c>
      <c r="AD28" s="41">
        <f t="shared" si="30"/>
        <v>0</v>
      </c>
      <c r="AE28" s="41">
        <f t="shared" si="31"/>
        <v>0</v>
      </c>
      <c r="AF28" s="49" t="e">
        <f>HLOOKUP(I28,ElecAvoidedCostsWOCC!$A$5:$Q$50,G28+1,FALSE)</f>
        <v>#N/A</v>
      </c>
      <c r="AG28" s="41" t="e">
        <f t="shared" si="32"/>
        <v>#N/A</v>
      </c>
      <c r="AH28" s="49" t="e">
        <f>HLOOKUP(I28,ElecAvoidedCostsWOCC!$A$5:$Q$50,T28+1,FALSE)</f>
        <v>#N/A</v>
      </c>
      <c r="AI28" s="41" t="e">
        <f t="shared" si="33"/>
        <v>#N/A</v>
      </c>
      <c r="AJ28" s="41" t="e">
        <f t="shared" si="34"/>
        <v>#N/A</v>
      </c>
      <c r="AK28" s="41" t="e">
        <f>HLOOKUP(I28,ElecAvoidedCostsWOCC!$A$5:$Q$50,G28+1,FALSE)*J28*L28</f>
        <v>#N/A</v>
      </c>
      <c r="AL28" s="41" t="e">
        <f t="shared" si="35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6"/>
        <v>0</v>
      </c>
      <c r="AO28" s="44">
        <f t="shared" si="37"/>
        <v>0</v>
      </c>
      <c r="AP28" s="44" t="e">
        <f t="shared" si="38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20"/>
        <v>0</v>
      </c>
      <c r="U29" s="44">
        <f t="shared" si="21"/>
        <v>0</v>
      </c>
      <c r="V29" s="45">
        <f t="shared" si="22"/>
        <v>0</v>
      </c>
      <c r="W29" s="46">
        <f t="shared" si="23"/>
        <v>0</v>
      </c>
      <c r="X29" s="41">
        <f t="shared" si="24"/>
        <v>0</v>
      </c>
      <c r="Y29" s="41">
        <f t="shared" si="25"/>
        <v>0</v>
      </c>
      <c r="Z29" s="41">
        <f t="shared" si="26"/>
        <v>0</v>
      </c>
      <c r="AA29" s="47">
        <f t="shared" si="27"/>
        <v>0</v>
      </c>
      <c r="AB29" s="48">
        <f t="shared" si="28"/>
        <v>0</v>
      </c>
      <c r="AC29" s="41">
        <f t="shared" si="29"/>
        <v>0</v>
      </c>
      <c r="AD29" s="41">
        <f t="shared" si="30"/>
        <v>0</v>
      </c>
      <c r="AE29" s="41">
        <f t="shared" si="31"/>
        <v>0</v>
      </c>
      <c r="AF29" s="49" t="e">
        <f>HLOOKUP(I29,ElecAvoidedCostsWOCC!$A$5:$Q$50,G29+1,FALSE)</f>
        <v>#N/A</v>
      </c>
      <c r="AG29" s="41" t="e">
        <f t="shared" si="32"/>
        <v>#N/A</v>
      </c>
      <c r="AH29" s="49" t="e">
        <f>HLOOKUP(I29,ElecAvoidedCostsWOCC!$A$5:$Q$50,T29+1,FALSE)</f>
        <v>#N/A</v>
      </c>
      <c r="AI29" s="41" t="e">
        <f t="shared" si="33"/>
        <v>#N/A</v>
      </c>
      <c r="AJ29" s="41" t="e">
        <f t="shared" si="34"/>
        <v>#N/A</v>
      </c>
      <c r="AK29" s="41" t="e">
        <f>HLOOKUP(I29,ElecAvoidedCostsWOCC!$A$5:$Q$50,G29+1,FALSE)*J29*L29</f>
        <v>#N/A</v>
      </c>
      <c r="AL29" s="41" t="e">
        <f t="shared" si="35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36"/>
        <v>0</v>
      </c>
      <c r="AO29" s="44">
        <f t="shared" si="37"/>
        <v>0</v>
      </c>
      <c r="AP29" s="44" t="e">
        <f t="shared" si="38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20"/>
        <v>0</v>
      </c>
      <c r="U30" s="44">
        <f t="shared" si="21"/>
        <v>0</v>
      </c>
      <c r="V30" s="45">
        <f t="shared" si="22"/>
        <v>0</v>
      </c>
      <c r="W30" s="46">
        <f t="shared" si="23"/>
        <v>0</v>
      </c>
      <c r="X30" s="41">
        <f t="shared" si="24"/>
        <v>0</v>
      </c>
      <c r="Y30" s="41">
        <f t="shared" si="25"/>
        <v>0</v>
      </c>
      <c r="Z30" s="41">
        <f t="shared" si="26"/>
        <v>0</v>
      </c>
      <c r="AA30" s="47">
        <f t="shared" si="27"/>
        <v>0</v>
      </c>
      <c r="AB30" s="48">
        <f t="shared" si="28"/>
        <v>0</v>
      </c>
      <c r="AC30" s="41">
        <f t="shared" si="29"/>
        <v>0</v>
      </c>
      <c r="AD30" s="41">
        <f t="shared" si="30"/>
        <v>0</v>
      </c>
      <c r="AE30" s="41">
        <f t="shared" si="31"/>
        <v>0</v>
      </c>
      <c r="AF30" s="49" t="e">
        <f>HLOOKUP(I30,ElecAvoidedCostsWOCC!$A$5:$Q$50,G30+1,FALSE)</f>
        <v>#N/A</v>
      </c>
      <c r="AG30" s="41" t="e">
        <f t="shared" si="32"/>
        <v>#N/A</v>
      </c>
      <c r="AH30" s="49" t="e">
        <f>HLOOKUP(I30,ElecAvoidedCostsWOCC!$A$5:$Q$50,T30+1,FALSE)</f>
        <v>#N/A</v>
      </c>
      <c r="AI30" s="41" t="e">
        <f t="shared" si="33"/>
        <v>#N/A</v>
      </c>
      <c r="AJ30" s="41" t="e">
        <f t="shared" si="34"/>
        <v>#N/A</v>
      </c>
      <c r="AK30" s="41" t="e">
        <f>HLOOKUP(I30,ElecAvoidedCostsWOCC!$A$5:$Q$50,G30+1,FALSE)*J30*L30</f>
        <v>#N/A</v>
      </c>
      <c r="AL30" s="41" t="e">
        <f t="shared" si="35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36"/>
        <v>0</v>
      </c>
      <c r="AO30" s="44">
        <f t="shared" si="37"/>
        <v>0</v>
      </c>
      <c r="AP30" s="44" t="e">
        <f t="shared" si="38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20"/>
        <v>0</v>
      </c>
      <c r="U31" s="44">
        <f t="shared" si="21"/>
        <v>0</v>
      </c>
      <c r="V31" s="45">
        <f t="shared" si="22"/>
        <v>0</v>
      </c>
      <c r="W31" s="46">
        <f t="shared" si="23"/>
        <v>0</v>
      </c>
      <c r="X31" s="41">
        <f t="shared" si="24"/>
        <v>0</v>
      </c>
      <c r="Y31" s="41">
        <f t="shared" si="25"/>
        <v>0</v>
      </c>
      <c r="Z31" s="41">
        <f t="shared" si="26"/>
        <v>0</v>
      </c>
      <c r="AA31" s="47">
        <f t="shared" si="27"/>
        <v>0</v>
      </c>
      <c r="AB31" s="48">
        <f t="shared" si="28"/>
        <v>0</v>
      </c>
      <c r="AC31" s="41">
        <f t="shared" si="29"/>
        <v>0</v>
      </c>
      <c r="AD31" s="41">
        <f t="shared" si="30"/>
        <v>0</v>
      </c>
      <c r="AE31" s="41">
        <f t="shared" si="31"/>
        <v>0</v>
      </c>
      <c r="AF31" s="49" t="e">
        <f>HLOOKUP(I31,ElecAvoidedCostsWOCC!$A$5:$Q$50,G31+1,FALSE)</f>
        <v>#N/A</v>
      </c>
      <c r="AG31" s="41" t="e">
        <f t="shared" si="32"/>
        <v>#N/A</v>
      </c>
      <c r="AH31" s="49" t="e">
        <f>HLOOKUP(I31,ElecAvoidedCostsWOCC!$A$5:$Q$50,T31+1,FALSE)</f>
        <v>#N/A</v>
      </c>
      <c r="AI31" s="41" t="e">
        <f t="shared" si="33"/>
        <v>#N/A</v>
      </c>
      <c r="AJ31" s="41" t="e">
        <f t="shared" si="34"/>
        <v>#N/A</v>
      </c>
      <c r="AK31" s="41" t="e">
        <f>HLOOKUP(I31,ElecAvoidedCostsWOCC!$A$5:$Q$50,G31+1,FALSE)*J31*L31</f>
        <v>#N/A</v>
      </c>
      <c r="AL31" s="41" t="e">
        <f t="shared" si="35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36"/>
        <v>0</v>
      </c>
      <c r="AO31" s="44">
        <f t="shared" si="37"/>
        <v>0</v>
      </c>
      <c r="AP31" s="44" t="e">
        <f t="shared" si="38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20"/>
        <v>0</v>
      </c>
      <c r="U32" s="44">
        <f t="shared" si="21"/>
        <v>0</v>
      </c>
      <c r="V32" s="45">
        <f t="shared" si="22"/>
        <v>0</v>
      </c>
      <c r="W32" s="46">
        <f t="shared" si="23"/>
        <v>0</v>
      </c>
      <c r="X32" s="41">
        <f t="shared" si="24"/>
        <v>0</v>
      </c>
      <c r="Y32" s="41">
        <f t="shared" si="25"/>
        <v>0</v>
      </c>
      <c r="Z32" s="41">
        <f t="shared" si="26"/>
        <v>0</v>
      </c>
      <c r="AA32" s="47">
        <f t="shared" si="27"/>
        <v>0</v>
      </c>
      <c r="AB32" s="48">
        <f t="shared" si="28"/>
        <v>0</v>
      </c>
      <c r="AC32" s="41">
        <f t="shared" si="29"/>
        <v>0</v>
      </c>
      <c r="AD32" s="41">
        <f t="shared" si="30"/>
        <v>0</v>
      </c>
      <c r="AE32" s="41">
        <f t="shared" si="31"/>
        <v>0</v>
      </c>
      <c r="AF32" s="49" t="e">
        <f>HLOOKUP(I32,ElecAvoidedCostsWOCC!$A$5:$Q$50,G32+1,FALSE)</f>
        <v>#N/A</v>
      </c>
      <c r="AG32" s="41" t="e">
        <f t="shared" si="32"/>
        <v>#N/A</v>
      </c>
      <c r="AH32" s="49" t="e">
        <f>HLOOKUP(I32,ElecAvoidedCostsWOCC!$A$5:$Q$50,T32+1,FALSE)</f>
        <v>#N/A</v>
      </c>
      <c r="AI32" s="41" t="e">
        <f t="shared" si="33"/>
        <v>#N/A</v>
      </c>
      <c r="AJ32" s="41" t="e">
        <f t="shared" si="34"/>
        <v>#N/A</v>
      </c>
      <c r="AK32" s="41" t="e">
        <f>HLOOKUP(I32,ElecAvoidedCostsWOCC!$A$5:$Q$50,G32+1,FALSE)*J32*L32</f>
        <v>#N/A</v>
      </c>
      <c r="AL32" s="41" t="e">
        <f t="shared" si="35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36"/>
        <v>0</v>
      </c>
      <c r="AO32" s="44">
        <f t="shared" si="37"/>
        <v>0</v>
      </c>
      <c r="AP32" s="44" t="e">
        <f t="shared" si="38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ref="T33:T52" si="39">G33+H33</f>
        <v>0</v>
      </c>
      <c r="U33" s="44">
        <f t="shared" ref="U33:U52" si="40">(O33/$A$10)*T33</f>
        <v>0</v>
      </c>
      <c r="V33" s="45">
        <f t="shared" ref="V33:V52" si="41">N33-M33</f>
        <v>0</v>
      </c>
      <c r="W33" s="46">
        <f t="shared" ref="W33:W52" si="42">(O33/A$10)</f>
        <v>0</v>
      </c>
      <c r="X33" s="41">
        <f t="shared" ref="X33:X52" si="43">W33*A$8</f>
        <v>0</v>
      </c>
      <c r="Y33" s="41">
        <f t="shared" ref="Y33:Y52" si="44">Q33-P33</f>
        <v>0</v>
      </c>
      <c r="Z33" s="41">
        <f t="shared" ref="Z33:Z52" si="45">X33+(A$6*W33)</f>
        <v>0</v>
      </c>
      <c r="AA33" s="47">
        <f t="shared" ref="AA33:AA52" si="46">Q33+X33</f>
        <v>0</v>
      </c>
      <c r="AB33" s="48">
        <f t="shared" ref="AB33:AB52" si="47">Z33/(1+ElecDiscountRate)^1</f>
        <v>0</v>
      </c>
      <c r="AC33" s="41">
        <f t="shared" ref="AC33:AC52" si="48">AA33/(1+ElecDiscountRate)^1</f>
        <v>0</v>
      </c>
      <c r="AD33" s="41">
        <f t="shared" ref="AD33:AD52" si="49">-PV(ElecDiscountRate,T33,R33)*J33</f>
        <v>0</v>
      </c>
      <c r="AE33" s="41">
        <f t="shared" ref="AE33:AE52" si="50">-PV(ElecDiscountRate,T33,S33)*J33</f>
        <v>0</v>
      </c>
      <c r="AF33" s="49" t="e">
        <f>HLOOKUP(I33,ElecAvoidedCostsWOCC!$A$5:$Q$50,G33+1,FALSE)</f>
        <v>#N/A</v>
      </c>
      <c r="AG33" s="41" t="e">
        <f t="shared" ref="AG33:AG52" si="51">AF33*J33*K33</f>
        <v>#N/A</v>
      </c>
      <c r="AH33" s="49" t="e">
        <f>HLOOKUP(I33,ElecAvoidedCostsWOCC!$A$5:$Q$50,T33+1,FALSE)</f>
        <v>#N/A</v>
      </c>
      <c r="AI33" s="41" t="e">
        <f t="shared" ref="AI33:AI52" si="52">AH33*J33*L33</f>
        <v>#N/A</v>
      </c>
      <c r="AJ33" s="41" t="e">
        <f t="shared" ref="AJ33:AJ52" si="53">AG33+AI33</f>
        <v>#N/A</v>
      </c>
      <c r="AK33" s="41" t="e">
        <f>HLOOKUP(I33,ElecAvoidedCostsWOCC!$A$5:$Q$50,G33+1,FALSE)*J33*L33</f>
        <v>#N/A</v>
      </c>
      <c r="AL33" s="41" t="e">
        <f t="shared" ref="AL33:AL52" si="54">AG33+AI33-AK33</f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ref="AN33:AN52" si="55">AM33*1.1+AD33+AE33</f>
        <v>0</v>
      </c>
      <c r="AO33" s="44">
        <f t="shared" ref="AO33:AO52" si="56">IFERROR(AM33/AB33,0)</f>
        <v>0</v>
      </c>
      <c r="AP33" s="44" t="e">
        <f t="shared" ref="AP33:AP52" si="57">AN33/AC33</f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39"/>
        <v>0</v>
      </c>
      <c r="U34" s="44">
        <f t="shared" si="40"/>
        <v>0</v>
      </c>
      <c r="V34" s="45">
        <f t="shared" si="41"/>
        <v>0</v>
      </c>
      <c r="W34" s="46">
        <f t="shared" si="42"/>
        <v>0</v>
      </c>
      <c r="X34" s="41">
        <f t="shared" si="43"/>
        <v>0</v>
      </c>
      <c r="Y34" s="41">
        <f t="shared" si="44"/>
        <v>0</v>
      </c>
      <c r="Z34" s="41">
        <f t="shared" si="45"/>
        <v>0</v>
      </c>
      <c r="AA34" s="47">
        <f t="shared" si="46"/>
        <v>0</v>
      </c>
      <c r="AB34" s="48">
        <f t="shared" si="47"/>
        <v>0</v>
      </c>
      <c r="AC34" s="41">
        <f t="shared" si="48"/>
        <v>0</v>
      </c>
      <c r="AD34" s="41">
        <f t="shared" si="49"/>
        <v>0</v>
      </c>
      <c r="AE34" s="41">
        <f t="shared" si="50"/>
        <v>0</v>
      </c>
      <c r="AF34" s="49" t="e">
        <f>HLOOKUP(I34,ElecAvoidedCostsWOCC!$A$5:$Q$50,G34+1,FALSE)</f>
        <v>#N/A</v>
      </c>
      <c r="AG34" s="41" t="e">
        <f t="shared" si="51"/>
        <v>#N/A</v>
      </c>
      <c r="AH34" s="49" t="e">
        <f>HLOOKUP(I34,ElecAvoidedCostsWOCC!$A$5:$Q$50,T34+1,FALSE)</f>
        <v>#N/A</v>
      </c>
      <c r="AI34" s="41" t="e">
        <f t="shared" si="52"/>
        <v>#N/A</v>
      </c>
      <c r="AJ34" s="41" t="e">
        <f t="shared" si="53"/>
        <v>#N/A</v>
      </c>
      <c r="AK34" s="41" t="e">
        <f>HLOOKUP(I34,ElecAvoidedCostsWOCC!$A$5:$Q$50,G34+1,FALSE)*J34*L34</f>
        <v>#N/A</v>
      </c>
      <c r="AL34" s="41" t="e">
        <f t="shared" si="54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55"/>
        <v>0</v>
      </c>
      <c r="AO34" s="44">
        <f t="shared" si="56"/>
        <v>0</v>
      </c>
      <c r="AP34" s="44" t="e">
        <f t="shared" si="57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39"/>
        <v>0</v>
      </c>
      <c r="U35" s="44">
        <f t="shared" si="40"/>
        <v>0</v>
      </c>
      <c r="V35" s="45">
        <f t="shared" si="41"/>
        <v>0</v>
      </c>
      <c r="W35" s="46">
        <f t="shared" si="42"/>
        <v>0</v>
      </c>
      <c r="X35" s="41">
        <f t="shared" si="43"/>
        <v>0</v>
      </c>
      <c r="Y35" s="41">
        <f t="shared" si="44"/>
        <v>0</v>
      </c>
      <c r="Z35" s="41">
        <f t="shared" si="45"/>
        <v>0</v>
      </c>
      <c r="AA35" s="47">
        <f t="shared" si="46"/>
        <v>0</v>
      </c>
      <c r="AB35" s="48">
        <f t="shared" si="47"/>
        <v>0</v>
      </c>
      <c r="AC35" s="41">
        <f t="shared" si="48"/>
        <v>0</v>
      </c>
      <c r="AD35" s="41">
        <f t="shared" si="49"/>
        <v>0</v>
      </c>
      <c r="AE35" s="41">
        <f t="shared" si="50"/>
        <v>0</v>
      </c>
      <c r="AF35" s="49" t="e">
        <f>HLOOKUP(I35,ElecAvoidedCostsWOCC!$A$5:$Q$50,G35+1,FALSE)</f>
        <v>#N/A</v>
      </c>
      <c r="AG35" s="41" t="e">
        <f t="shared" si="51"/>
        <v>#N/A</v>
      </c>
      <c r="AH35" s="49" t="e">
        <f>HLOOKUP(I35,ElecAvoidedCostsWOCC!$A$5:$Q$50,T35+1,FALSE)</f>
        <v>#N/A</v>
      </c>
      <c r="AI35" s="41" t="e">
        <f t="shared" si="52"/>
        <v>#N/A</v>
      </c>
      <c r="AJ35" s="41" t="e">
        <f t="shared" si="53"/>
        <v>#N/A</v>
      </c>
      <c r="AK35" s="41" t="e">
        <f>HLOOKUP(I35,ElecAvoidedCostsWOCC!$A$5:$Q$50,G35+1,FALSE)*J35*L35</f>
        <v>#N/A</v>
      </c>
      <c r="AL35" s="41" t="e">
        <f t="shared" si="54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55"/>
        <v>0</v>
      </c>
      <c r="AO35" s="44">
        <f t="shared" si="56"/>
        <v>0</v>
      </c>
      <c r="AP35" s="44" t="e">
        <f t="shared" si="57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39"/>
        <v>0</v>
      </c>
      <c r="U36" s="44">
        <f t="shared" si="40"/>
        <v>0</v>
      </c>
      <c r="V36" s="45">
        <f t="shared" si="41"/>
        <v>0</v>
      </c>
      <c r="W36" s="46">
        <f t="shared" si="42"/>
        <v>0</v>
      </c>
      <c r="X36" s="41">
        <f t="shared" si="43"/>
        <v>0</v>
      </c>
      <c r="Y36" s="41">
        <f t="shared" si="44"/>
        <v>0</v>
      </c>
      <c r="Z36" s="41">
        <f t="shared" si="45"/>
        <v>0</v>
      </c>
      <c r="AA36" s="47">
        <f t="shared" si="46"/>
        <v>0</v>
      </c>
      <c r="AB36" s="48">
        <f t="shared" si="47"/>
        <v>0</v>
      </c>
      <c r="AC36" s="41">
        <f t="shared" si="48"/>
        <v>0</v>
      </c>
      <c r="AD36" s="41">
        <f t="shared" si="49"/>
        <v>0</v>
      </c>
      <c r="AE36" s="41">
        <f t="shared" si="50"/>
        <v>0</v>
      </c>
      <c r="AF36" s="49" t="e">
        <f>HLOOKUP(I36,ElecAvoidedCostsWOCC!$A$5:$Q$50,G36+1,FALSE)</f>
        <v>#N/A</v>
      </c>
      <c r="AG36" s="41" t="e">
        <f t="shared" si="51"/>
        <v>#N/A</v>
      </c>
      <c r="AH36" s="49" t="e">
        <f>HLOOKUP(I36,ElecAvoidedCostsWOCC!$A$5:$Q$50,T36+1,FALSE)</f>
        <v>#N/A</v>
      </c>
      <c r="AI36" s="41" t="e">
        <f t="shared" si="52"/>
        <v>#N/A</v>
      </c>
      <c r="AJ36" s="41" t="e">
        <f t="shared" si="53"/>
        <v>#N/A</v>
      </c>
      <c r="AK36" s="41" t="e">
        <f>HLOOKUP(I36,ElecAvoidedCostsWOCC!$A$5:$Q$50,G36+1,FALSE)*J36*L36</f>
        <v>#N/A</v>
      </c>
      <c r="AL36" s="41" t="e">
        <f t="shared" si="54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55"/>
        <v>0</v>
      </c>
      <c r="AO36" s="44">
        <f t="shared" si="56"/>
        <v>0</v>
      </c>
      <c r="AP36" s="44" t="e">
        <f t="shared" si="57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39"/>
        <v>0</v>
      </c>
      <c r="U37" s="44">
        <f t="shared" si="40"/>
        <v>0</v>
      </c>
      <c r="V37" s="45">
        <f t="shared" si="41"/>
        <v>0</v>
      </c>
      <c r="W37" s="46">
        <f t="shared" si="42"/>
        <v>0</v>
      </c>
      <c r="X37" s="41">
        <f t="shared" si="43"/>
        <v>0</v>
      </c>
      <c r="Y37" s="41">
        <f t="shared" si="44"/>
        <v>0</v>
      </c>
      <c r="Z37" s="41">
        <f t="shared" si="45"/>
        <v>0</v>
      </c>
      <c r="AA37" s="47">
        <f t="shared" si="46"/>
        <v>0</v>
      </c>
      <c r="AB37" s="48">
        <f t="shared" si="47"/>
        <v>0</v>
      </c>
      <c r="AC37" s="41">
        <f t="shared" si="48"/>
        <v>0</v>
      </c>
      <c r="AD37" s="41">
        <f t="shared" si="49"/>
        <v>0</v>
      </c>
      <c r="AE37" s="41">
        <f t="shared" si="50"/>
        <v>0</v>
      </c>
      <c r="AF37" s="49" t="e">
        <f>HLOOKUP(I37,ElecAvoidedCostsWOCC!$A$5:$Q$50,G37+1,FALSE)</f>
        <v>#N/A</v>
      </c>
      <c r="AG37" s="41" t="e">
        <f t="shared" si="51"/>
        <v>#N/A</v>
      </c>
      <c r="AH37" s="49" t="e">
        <f>HLOOKUP(I37,ElecAvoidedCostsWOCC!$A$5:$Q$50,T37+1,FALSE)</f>
        <v>#N/A</v>
      </c>
      <c r="AI37" s="41" t="e">
        <f t="shared" si="52"/>
        <v>#N/A</v>
      </c>
      <c r="AJ37" s="41" t="e">
        <f t="shared" si="53"/>
        <v>#N/A</v>
      </c>
      <c r="AK37" s="41" t="e">
        <f>HLOOKUP(I37,ElecAvoidedCostsWOCC!$A$5:$Q$50,G37+1,FALSE)*J37*L37</f>
        <v>#N/A</v>
      </c>
      <c r="AL37" s="41" t="e">
        <f t="shared" si="54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55"/>
        <v>0</v>
      </c>
      <c r="AO37" s="44">
        <f t="shared" si="56"/>
        <v>0</v>
      </c>
      <c r="AP37" s="44" t="e">
        <f t="shared" si="57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39"/>
        <v>0</v>
      </c>
      <c r="U38" s="44">
        <f t="shared" si="40"/>
        <v>0</v>
      </c>
      <c r="V38" s="45">
        <f t="shared" si="41"/>
        <v>0</v>
      </c>
      <c r="W38" s="46">
        <f t="shared" si="42"/>
        <v>0</v>
      </c>
      <c r="X38" s="41">
        <f t="shared" si="43"/>
        <v>0</v>
      </c>
      <c r="Y38" s="41">
        <f t="shared" si="44"/>
        <v>0</v>
      </c>
      <c r="Z38" s="41">
        <f t="shared" si="45"/>
        <v>0</v>
      </c>
      <c r="AA38" s="47">
        <f t="shared" si="46"/>
        <v>0</v>
      </c>
      <c r="AB38" s="48">
        <f t="shared" si="47"/>
        <v>0</v>
      </c>
      <c r="AC38" s="41">
        <f t="shared" si="48"/>
        <v>0</v>
      </c>
      <c r="AD38" s="41">
        <f t="shared" si="49"/>
        <v>0</v>
      </c>
      <c r="AE38" s="41">
        <f t="shared" si="50"/>
        <v>0</v>
      </c>
      <c r="AF38" s="49" t="e">
        <f>HLOOKUP(I38,ElecAvoidedCostsWOCC!$A$5:$Q$50,G38+1,FALSE)</f>
        <v>#N/A</v>
      </c>
      <c r="AG38" s="41" t="e">
        <f t="shared" si="51"/>
        <v>#N/A</v>
      </c>
      <c r="AH38" s="49" t="e">
        <f>HLOOKUP(I38,ElecAvoidedCostsWOCC!$A$5:$Q$50,T38+1,FALSE)</f>
        <v>#N/A</v>
      </c>
      <c r="AI38" s="41" t="e">
        <f t="shared" si="52"/>
        <v>#N/A</v>
      </c>
      <c r="AJ38" s="41" t="e">
        <f t="shared" si="53"/>
        <v>#N/A</v>
      </c>
      <c r="AK38" s="41" t="e">
        <f>HLOOKUP(I38,ElecAvoidedCostsWOCC!$A$5:$Q$50,G38+1,FALSE)*J38*L38</f>
        <v>#N/A</v>
      </c>
      <c r="AL38" s="41" t="e">
        <f t="shared" si="54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55"/>
        <v>0</v>
      </c>
      <c r="AO38" s="44">
        <f t="shared" si="56"/>
        <v>0</v>
      </c>
      <c r="AP38" s="44" t="e">
        <f t="shared" si="57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39"/>
        <v>0</v>
      </c>
      <c r="U39" s="44">
        <f t="shared" si="40"/>
        <v>0</v>
      </c>
      <c r="V39" s="45">
        <f t="shared" si="41"/>
        <v>0</v>
      </c>
      <c r="W39" s="46">
        <f t="shared" si="42"/>
        <v>0</v>
      </c>
      <c r="X39" s="41">
        <f t="shared" si="43"/>
        <v>0</v>
      </c>
      <c r="Y39" s="41">
        <f t="shared" si="44"/>
        <v>0</v>
      </c>
      <c r="Z39" s="41">
        <f t="shared" si="45"/>
        <v>0</v>
      </c>
      <c r="AA39" s="47">
        <f t="shared" si="46"/>
        <v>0</v>
      </c>
      <c r="AB39" s="48">
        <f t="shared" si="47"/>
        <v>0</v>
      </c>
      <c r="AC39" s="41">
        <f t="shared" si="48"/>
        <v>0</v>
      </c>
      <c r="AD39" s="41">
        <f t="shared" si="49"/>
        <v>0</v>
      </c>
      <c r="AE39" s="41">
        <f t="shared" si="50"/>
        <v>0</v>
      </c>
      <c r="AF39" s="49" t="e">
        <f>HLOOKUP(I39,ElecAvoidedCostsWOCC!$A$5:$Q$50,G39+1,FALSE)</f>
        <v>#N/A</v>
      </c>
      <c r="AG39" s="41" t="e">
        <f t="shared" si="51"/>
        <v>#N/A</v>
      </c>
      <c r="AH39" s="49" t="e">
        <f>HLOOKUP(I39,ElecAvoidedCostsWOCC!$A$5:$Q$50,T39+1,FALSE)</f>
        <v>#N/A</v>
      </c>
      <c r="AI39" s="41" t="e">
        <f t="shared" si="52"/>
        <v>#N/A</v>
      </c>
      <c r="AJ39" s="41" t="e">
        <f t="shared" si="53"/>
        <v>#N/A</v>
      </c>
      <c r="AK39" s="41" t="e">
        <f>HLOOKUP(I39,ElecAvoidedCostsWOCC!$A$5:$Q$50,G39+1,FALSE)*J39*L39</f>
        <v>#N/A</v>
      </c>
      <c r="AL39" s="41" t="e">
        <f t="shared" si="54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55"/>
        <v>0</v>
      </c>
      <c r="AO39" s="44">
        <f t="shared" si="56"/>
        <v>0</v>
      </c>
      <c r="AP39" s="44" t="e">
        <f t="shared" si="57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39"/>
        <v>0</v>
      </c>
      <c r="U40" s="44">
        <f t="shared" si="40"/>
        <v>0</v>
      </c>
      <c r="V40" s="45">
        <f t="shared" si="41"/>
        <v>0</v>
      </c>
      <c r="W40" s="46">
        <f t="shared" si="42"/>
        <v>0</v>
      </c>
      <c r="X40" s="41">
        <f t="shared" si="43"/>
        <v>0</v>
      </c>
      <c r="Y40" s="41">
        <f t="shared" si="44"/>
        <v>0</v>
      </c>
      <c r="Z40" s="41">
        <f t="shared" si="45"/>
        <v>0</v>
      </c>
      <c r="AA40" s="47">
        <f t="shared" si="46"/>
        <v>0</v>
      </c>
      <c r="AB40" s="48">
        <f t="shared" si="47"/>
        <v>0</v>
      </c>
      <c r="AC40" s="41">
        <f t="shared" si="48"/>
        <v>0</v>
      </c>
      <c r="AD40" s="41">
        <f t="shared" si="49"/>
        <v>0</v>
      </c>
      <c r="AE40" s="41">
        <f t="shared" si="50"/>
        <v>0</v>
      </c>
      <c r="AF40" s="49" t="e">
        <f>HLOOKUP(I40,ElecAvoidedCostsWOCC!$A$5:$Q$50,G40+1,FALSE)</f>
        <v>#N/A</v>
      </c>
      <c r="AG40" s="41" t="e">
        <f t="shared" si="51"/>
        <v>#N/A</v>
      </c>
      <c r="AH40" s="49" t="e">
        <f>HLOOKUP(I40,ElecAvoidedCostsWOCC!$A$5:$Q$50,T40+1,FALSE)</f>
        <v>#N/A</v>
      </c>
      <c r="AI40" s="41" t="e">
        <f t="shared" si="52"/>
        <v>#N/A</v>
      </c>
      <c r="AJ40" s="41" t="e">
        <f t="shared" si="53"/>
        <v>#N/A</v>
      </c>
      <c r="AK40" s="41" t="e">
        <f>HLOOKUP(I40,ElecAvoidedCostsWOCC!$A$5:$Q$50,G40+1,FALSE)*J40*L40</f>
        <v>#N/A</v>
      </c>
      <c r="AL40" s="41" t="e">
        <f t="shared" si="54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55"/>
        <v>0</v>
      </c>
      <c r="AO40" s="44">
        <f t="shared" si="56"/>
        <v>0</v>
      </c>
      <c r="AP40" s="44" t="e">
        <f t="shared" si="57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39"/>
        <v>0</v>
      </c>
      <c r="U41" s="44">
        <f t="shared" si="40"/>
        <v>0</v>
      </c>
      <c r="V41" s="45">
        <f t="shared" si="41"/>
        <v>0</v>
      </c>
      <c r="W41" s="46">
        <f t="shared" si="42"/>
        <v>0</v>
      </c>
      <c r="X41" s="41">
        <f t="shared" si="43"/>
        <v>0</v>
      </c>
      <c r="Y41" s="41">
        <f t="shared" si="44"/>
        <v>0</v>
      </c>
      <c r="Z41" s="41">
        <f t="shared" si="45"/>
        <v>0</v>
      </c>
      <c r="AA41" s="47">
        <f t="shared" si="46"/>
        <v>0</v>
      </c>
      <c r="AB41" s="48">
        <f t="shared" si="47"/>
        <v>0</v>
      </c>
      <c r="AC41" s="41">
        <f t="shared" si="48"/>
        <v>0</v>
      </c>
      <c r="AD41" s="41">
        <f t="shared" si="49"/>
        <v>0</v>
      </c>
      <c r="AE41" s="41">
        <f t="shared" si="50"/>
        <v>0</v>
      </c>
      <c r="AF41" s="49" t="e">
        <f>HLOOKUP(I41,ElecAvoidedCostsWOCC!$A$5:$Q$50,G41+1,FALSE)</f>
        <v>#N/A</v>
      </c>
      <c r="AG41" s="41" t="e">
        <f t="shared" si="51"/>
        <v>#N/A</v>
      </c>
      <c r="AH41" s="49" t="e">
        <f>HLOOKUP(I41,ElecAvoidedCostsWOCC!$A$5:$Q$50,T41+1,FALSE)</f>
        <v>#N/A</v>
      </c>
      <c r="AI41" s="41" t="e">
        <f t="shared" si="52"/>
        <v>#N/A</v>
      </c>
      <c r="AJ41" s="41" t="e">
        <f t="shared" si="53"/>
        <v>#N/A</v>
      </c>
      <c r="AK41" s="41" t="e">
        <f>HLOOKUP(I41,ElecAvoidedCostsWOCC!$A$5:$Q$50,G41+1,FALSE)*J41*L41</f>
        <v>#N/A</v>
      </c>
      <c r="AL41" s="41" t="e">
        <f t="shared" si="54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55"/>
        <v>0</v>
      </c>
      <c r="AO41" s="44">
        <f t="shared" si="56"/>
        <v>0</v>
      </c>
      <c r="AP41" s="44" t="e">
        <f t="shared" si="57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39"/>
        <v>0</v>
      </c>
      <c r="U42" s="44">
        <f t="shared" si="40"/>
        <v>0</v>
      </c>
      <c r="V42" s="45">
        <f t="shared" si="41"/>
        <v>0</v>
      </c>
      <c r="W42" s="46">
        <f t="shared" si="42"/>
        <v>0</v>
      </c>
      <c r="X42" s="41">
        <f t="shared" si="43"/>
        <v>0</v>
      </c>
      <c r="Y42" s="41">
        <f t="shared" si="44"/>
        <v>0</v>
      </c>
      <c r="Z42" s="41">
        <f t="shared" si="45"/>
        <v>0</v>
      </c>
      <c r="AA42" s="47">
        <f t="shared" si="46"/>
        <v>0</v>
      </c>
      <c r="AB42" s="48">
        <f t="shared" si="47"/>
        <v>0</v>
      </c>
      <c r="AC42" s="41">
        <f t="shared" si="48"/>
        <v>0</v>
      </c>
      <c r="AD42" s="41">
        <f t="shared" si="49"/>
        <v>0</v>
      </c>
      <c r="AE42" s="41">
        <f t="shared" si="50"/>
        <v>0</v>
      </c>
      <c r="AF42" s="49" t="e">
        <f>HLOOKUP(I42,ElecAvoidedCostsWOCC!$A$5:$Q$50,G42+1,FALSE)</f>
        <v>#N/A</v>
      </c>
      <c r="AG42" s="41" t="e">
        <f t="shared" si="51"/>
        <v>#N/A</v>
      </c>
      <c r="AH42" s="49" t="e">
        <f>HLOOKUP(I42,ElecAvoidedCostsWOCC!$A$5:$Q$50,T42+1,FALSE)</f>
        <v>#N/A</v>
      </c>
      <c r="AI42" s="41" t="e">
        <f t="shared" si="52"/>
        <v>#N/A</v>
      </c>
      <c r="AJ42" s="41" t="e">
        <f t="shared" si="53"/>
        <v>#N/A</v>
      </c>
      <c r="AK42" s="41" t="e">
        <f>HLOOKUP(I42,ElecAvoidedCostsWOCC!$A$5:$Q$50,G42+1,FALSE)*J42*L42</f>
        <v>#N/A</v>
      </c>
      <c r="AL42" s="41" t="e">
        <f t="shared" si="54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55"/>
        <v>0</v>
      </c>
      <c r="AO42" s="44">
        <f t="shared" si="56"/>
        <v>0</v>
      </c>
      <c r="AP42" s="44" t="e">
        <f t="shared" si="57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39"/>
        <v>0</v>
      </c>
      <c r="U43" s="44">
        <f t="shared" si="40"/>
        <v>0</v>
      </c>
      <c r="V43" s="45">
        <f t="shared" si="41"/>
        <v>0</v>
      </c>
      <c r="W43" s="46">
        <f t="shared" si="42"/>
        <v>0</v>
      </c>
      <c r="X43" s="41">
        <f t="shared" si="43"/>
        <v>0</v>
      </c>
      <c r="Y43" s="41">
        <f t="shared" si="44"/>
        <v>0</v>
      </c>
      <c r="Z43" s="41">
        <f t="shared" si="45"/>
        <v>0</v>
      </c>
      <c r="AA43" s="47">
        <f t="shared" si="46"/>
        <v>0</v>
      </c>
      <c r="AB43" s="48">
        <f t="shared" si="47"/>
        <v>0</v>
      </c>
      <c r="AC43" s="41">
        <f t="shared" si="48"/>
        <v>0</v>
      </c>
      <c r="AD43" s="41">
        <f t="shared" si="49"/>
        <v>0</v>
      </c>
      <c r="AE43" s="41">
        <f t="shared" si="50"/>
        <v>0</v>
      </c>
      <c r="AF43" s="49" t="e">
        <f>HLOOKUP(I43,ElecAvoidedCostsWOCC!$A$5:$Q$50,G43+1,FALSE)</f>
        <v>#N/A</v>
      </c>
      <c r="AG43" s="41" t="e">
        <f t="shared" si="51"/>
        <v>#N/A</v>
      </c>
      <c r="AH43" s="49" t="e">
        <f>HLOOKUP(I43,ElecAvoidedCostsWOCC!$A$5:$Q$50,T43+1,FALSE)</f>
        <v>#N/A</v>
      </c>
      <c r="AI43" s="41" t="e">
        <f t="shared" si="52"/>
        <v>#N/A</v>
      </c>
      <c r="AJ43" s="41" t="e">
        <f t="shared" si="53"/>
        <v>#N/A</v>
      </c>
      <c r="AK43" s="41" t="e">
        <f>HLOOKUP(I43,ElecAvoidedCostsWOCC!$A$5:$Q$50,G43+1,FALSE)*J43*L43</f>
        <v>#N/A</v>
      </c>
      <c r="AL43" s="41" t="e">
        <f t="shared" si="54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55"/>
        <v>0</v>
      </c>
      <c r="AO43" s="44">
        <f t="shared" si="56"/>
        <v>0</v>
      </c>
      <c r="AP43" s="44" t="e">
        <f t="shared" si="57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39"/>
        <v>0</v>
      </c>
      <c r="U44" s="44">
        <f t="shared" si="40"/>
        <v>0</v>
      </c>
      <c r="V44" s="45">
        <f t="shared" si="41"/>
        <v>0</v>
      </c>
      <c r="W44" s="46">
        <f t="shared" si="42"/>
        <v>0</v>
      </c>
      <c r="X44" s="41">
        <f t="shared" si="43"/>
        <v>0</v>
      </c>
      <c r="Y44" s="41">
        <f t="shared" si="44"/>
        <v>0</v>
      </c>
      <c r="Z44" s="41">
        <f t="shared" si="45"/>
        <v>0</v>
      </c>
      <c r="AA44" s="47">
        <f t="shared" si="46"/>
        <v>0</v>
      </c>
      <c r="AB44" s="48">
        <f t="shared" si="47"/>
        <v>0</v>
      </c>
      <c r="AC44" s="41">
        <f t="shared" si="48"/>
        <v>0</v>
      </c>
      <c r="AD44" s="41">
        <f t="shared" si="49"/>
        <v>0</v>
      </c>
      <c r="AE44" s="41">
        <f t="shared" si="50"/>
        <v>0</v>
      </c>
      <c r="AF44" s="49" t="e">
        <f>HLOOKUP(I44,ElecAvoidedCostsWOCC!$A$5:$Q$50,G44+1,FALSE)</f>
        <v>#N/A</v>
      </c>
      <c r="AG44" s="41" t="e">
        <f t="shared" si="51"/>
        <v>#N/A</v>
      </c>
      <c r="AH44" s="49" t="e">
        <f>HLOOKUP(I44,ElecAvoidedCostsWOCC!$A$5:$Q$50,T44+1,FALSE)</f>
        <v>#N/A</v>
      </c>
      <c r="AI44" s="41" t="e">
        <f t="shared" si="52"/>
        <v>#N/A</v>
      </c>
      <c r="AJ44" s="41" t="e">
        <f t="shared" si="53"/>
        <v>#N/A</v>
      </c>
      <c r="AK44" s="41" t="e">
        <f>HLOOKUP(I44,ElecAvoidedCostsWOCC!$A$5:$Q$50,G44+1,FALSE)*J44*L44</f>
        <v>#N/A</v>
      </c>
      <c r="AL44" s="41" t="e">
        <f t="shared" si="54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55"/>
        <v>0</v>
      </c>
      <c r="AO44" s="44">
        <f t="shared" si="56"/>
        <v>0</v>
      </c>
      <c r="AP44" s="44" t="e">
        <f t="shared" si="57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39"/>
        <v>0</v>
      </c>
      <c r="U45" s="44">
        <f t="shared" si="40"/>
        <v>0</v>
      </c>
      <c r="V45" s="45">
        <f t="shared" si="41"/>
        <v>0</v>
      </c>
      <c r="W45" s="46">
        <f t="shared" si="42"/>
        <v>0</v>
      </c>
      <c r="X45" s="41">
        <f t="shared" si="43"/>
        <v>0</v>
      </c>
      <c r="Y45" s="41">
        <f t="shared" si="44"/>
        <v>0</v>
      </c>
      <c r="Z45" s="41">
        <f t="shared" si="45"/>
        <v>0</v>
      </c>
      <c r="AA45" s="47">
        <f t="shared" si="46"/>
        <v>0</v>
      </c>
      <c r="AB45" s="48">
        <f t="shared" si="47"/>
        <v>0</v>
      </c>
      <c r="AC45" s="41">
        <f t="shared" si="48"/>
        <v>0</v>
      </c>
      <c r="AD45" s="41">
        <f t="shared" si="49"/>
        <v>0</v>
      </c>
      <c r="AE45" s="41">
        <f t="shared" si="50"/>
        <v>0</v>
      </c>
      <c r="AF45" s="49" t="e">
        <f>HLOOKUP(I45,ElecAvoidedCostsWOCC!$A$5:$Q$50,G45+1,FALSE)</f>
        <v>#N/A</v>
      </c>
      <c r="AG45" s="41" t="e">
        <f t="shared" si="51"/>
        <v>#N/A</v>
      </c>
      <c r="AH45" s="49" t="e">
        <f>HLOOKUP(I45,ElecAvoidedCostsWOCC!$A$5:$Q$50,T45+1,FALSE)</f>
        <v>#N/A</v>
      </c>
      <c r="AI45" s="41" t="e">
        <f t="shared" si="52"/>
        <v>#N/A</v>
      </c>
      <c r="AJ45" s="41" t="e">
        <f t="shared" si="53"/>
        <v>#N/A</v>
      </c>
      <c r="AK45" s="41" t="e">
        <f>HLOOKUP(I45,ElecAvoidedCostsWOCC!$A$5:$Q$50,G45+1,FALSE)*J45*L45</f>
        <v>#N/A</v>
      </c>
      <c r="AL45" s="41" t="e">
        <f t="shared" si="54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55"/>
        <v>0</v>
      </c>
      <c r="AO45" s="44">
        <f t="shared" si="56"/>
        <v>0</v>
      </c>
      <c r="AP45" s="44" t="e">
        <f t="shared" si="57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39"/>
        <v>0</v>
      </c>
      <c r="U46" s="44">
        <f t="shared" si="40"/>
        <v>0</v>
      </c>
      <c r="V46" s="45">
        <f t="shared" si="41"/>
        <v>0</v>
      </c>
      <c r="W46" s="46">
        <f t="shared" si="42"/>
        <v>0</v>
      </c>
      <c r="X46" s="41">
        <f t="shared" si="43"/>
        <v>0</v>
      </c>
      <c r="Y46" s="41">
        <f t="shared" si="44"/>
        <v>0</v>
      </c>
      <c r="Z46" s="41">
        <f t="shared" si="45"/>
        <v>0</v>
      </c>
      <c r="AA46" s="47">
        <f t="shared" si="46"/>
        <v>0</v>
      </c>
      <c r="AB46" s="48">
        <f t="shared" si="47"/>
        <v>0</v>
      </c>
      <c r="AC46" s="41">
        <f t="shared" si="48"/>
        <v>0</v>
      </c>
      <c r="AD46" s="41">
        <f t="shared" si="49"/>
        <v>0</v>
      </c>
      <c r="AE46" s="41">
        <f t="shared" si="50"/>
        <v>0</v>
      </c>
      <c r="AF46" s="49" t="e">
        <f>HLOOKUP(I46,ElecAvoidedCostsWOCC!$A$5:$Q$50,G46+1,FALSE)</f>
        <v>#N/A</v>
      </c>
      <c r="AG46" s="41" t="e">
        <f t="shared" si="51"/>
        <v>#N/A</v>
      </c>
      <c r="AH46" s="49" t="e">
        <f>HLOOKUP(I46,ElecAvoidedCostsWOCC!$A$5:$Q$50,T46+1,FALSE)</f>
        <v>#N/A</v>
      </c>
      <c r="AI46" s="41" t="e">
        <f t="shared" si="52"/>
        <v>#N/A</v>
      </c>
      <c r="AJ46" s="41" t="e">
        <f t="shared" si="53"/>
        <v>#N/A</v>
      </c>
      <c r="AK46" s="41" t="e">
        <f>HLOOKUP(I46,ElecAvoidedCostsWOCC!$A$5:$Q$50,G46+1,FALSE)*J46*L46</f>
        <v>#N/A</v>
      </c>
      <c r="AL46" s="41" t="e">
        <f t="shared" si="54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55"/>
        <v>0</v>
      </c>
      <c r="AO46" s="44">
        <f t="shared" si="56"/>
        <v>0</v>
      </c>
      <c r="AP46" s="44" t="e">
        <f t="shared" si="57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39"/>
        <v>0</v>
      </c>
      <c r="U47" s="44">
        <f t="shared" si="40"/>
        <v>0</v>
      </c>
      <c r="V47" s="45">
        <f t="shared" si="41"/>
        <v>0</v>
      </c>
      <c r="W47" s="46">
        <f t="shared" si="42"/>
        <v>0</v>
      </c>
      <c r="X47" s="41">
        <f t="shared" si="43"/>
        <v>0</v>
      </c>
      <c r="Y47" s="41">
        <f t="shared" si="44"/>
        <v>0</v>
      </c>
      <c r="Z47" s="41">
        <f t="shared" si="45"/>
        <v>0</v>
      </c>
      <c r="AA47" s="47">
        <f t="shared" si="46"/>
        <v>0</v>
      </c>
      <c r="AB47" s="48">
        <f t="shared" si="47"/>
        <v>0</v>
      </c>
      <c r="AC47" s="41">
        <f t="shared" si="48"/>
        <v>0</v>
      </c>
      <c r="AD47" s="41">
        <f t="shared" si="49"/>
        <v>0</v>
      </c>
      <c r="AE47" s="41">
        <f t="shared" si="50"/>
        <v>0</v>
      </c>
      <c r="AF47" s="49" t="e">
        <f>HLOOKUP(I47,ElecAvoidedCostsWOCC!$A$5:$Q$50,G47+1,FALSE)</f>
        <v>#N/A</v>
      </c>
      <c r="AG47" s="41" t="e">
        <f t="shared" si="51"/>
        <v>#N/A</v>
      </c>
      <c r="AH47" s="49" t="e">
        <f>HLOOKUP(I47,ElecAvoidedCostsWOCC!$A$5:$Q$50,T47+1,FALSE)</f>
        <v>#N/A</v>
      </c>
      <c r="AI47" s="41" t="e">
        <f t="shared" si="52"/>
        <v>#N/A</v>
      </c>
      <c r="AJ47" s="41" t="e">
        <f t="shared" si="53"/>
        <v>#N/A</v>
      </c>
      <c r="AK47" s="41" t="e">
        <f>HLOOKUP(I47,ElecAvoidedCostsWOCC!$A$5:$Q$50,G47+1,FALSE)*J47*L47</f>
        <v>#N/A</v>
      </c>
      <c r="AL47" s="41" t="e">
        <f t="shared" si="54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55"/>
        <v>0</v>
      </c>
      <c r="AO47" s="44">
        <f t="shared" si="56"/>
        <v>0</v>
      </c>
      <c r="AP47" s="44" t="e">
        <f t="shared" si="57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39"/>
        <v>0</v>
      </c>
      <c r="U48" s="44">
        <f t="shared" si="40"/>
        <v>0</v>
      </c>
      <c r="V48" s="45">
        <f t="shared" si="41"/>
        <v>0</v>
      </c>
      <c r="W48" s="46">
        <f t="shared" si="42"/>
        <v>0</v>
      </c>
      <c r="X48" s="41">
        <f t="shared" si="43"/>
        <v>0</v>
      </c>
      <c r="Y48" s="41">
        <f t="shared" si="44"/>
        <v>0</v>
      </c>
      <c r="Z48" s="41">
        <f t="shared" si="45"/>
        <v>0</v>
      </c>
      <c r="AA48" s="47">
        <f t="shared" si="46"/>
        <v>0</v>
      </c>
      <c r="AB48" s="48">
        <f t="shared" si="47"/>
        <v>0</v>
      </c>
      <c r="AC48" s="41">
        <f t="shared" si="48"/>
        <v>0</v>
      </c>
      <c r="AD48" s="41">
        <f t="shared" si="49"/>
        <v>0</v>
      </c>
      <c r="AE48" s="41">
        <f t="shared" si="50"/>
        <v>0</v>
      </c>
      <c r="AF48" s="49" t="e">
        <f>HLOOKUP(I48,ElecAvoidedCostsWOCC!$A$5:$Q$50,G48+1,FALSE)</f>
        <v>#N/A</v>
      </c>
      <c r="AG48" s="41" t="e">
        <f t="shared" si="51"/>
        <v>#N/A</v>
      </c>
      <c r="AH48" s="49" t="e">
        <f>HLOOKUP(I48,ElecAvoidedCostsWOCC!$A$5:$Q$50,T48+1,FALSE)</f>
        <v>#N/A</v>
      </c>
      <c r="AI48" s="41" t="e">
        <f t="shared" si="52"/>
        <v>#N/A</v>
      </c>
      <c r="AJ48" s="41" t="e">
        <f t="shared" si="53"/>
        <v>#N/A</v>
      </c>
      <c r="AK48" s="41" t="e">
        <f>HLOOKUP(I48,ElecAvoidedCostsWOCC!$A$5:$Q$50,G48+1,FALSE)*J48*L48</f>
        <v>#N/A</v>
      </c>
      <c r="AL48" s="41" t="e">
        <f t="shared" si="54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55"/>
        <v>0</v>
      </c>
      <c r="AO48" s="44">
        <f t="shared" si="56"/>
        <v>0</v>
      </c>
      <c r="AP48" s="44" t="e">
        <f t="shared" si="57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39"/>
        <v>0</v>
      </c>
      <c r="U49" s="44">
        <f t="shared" si="40"/>
        <v>0</v>
      </c>
      <c r="V49" s="45">
        <f t="shared" si="41"/>
        <v>0</v>
      </c>
      <c r="W49" s="46">
        <f t="shared" si="42"/>
        <v>0</v>
      </c>
      <c r="X49" s="41">
        <f t="shared" si="43"/>
        <v>0</v>
      </c>
      <c r="Y49" s="41">
        <f t="shared" si="44"/>
        <v>0</v>
      </c>
      <c r="Z49" s="41">
        <f t="shared" si="45"/>
        <v>0</v>
      </c>
      <c r="AA49" s="47">
        <f t="shared" si="46"/>
        <v>0</v>
      </c>
      <c r="AB49" s="48">
        <f t="shared" si="47"/>
        <v>0</v>
      </c>
      <c r="AC49" s="41">
        <f t="shared" si="48"/>
        <v>0</v>
      </c>
      <c r="AD49" s="41">
        <f t="shared" si="49"/>
        <v>0</v>
      </c>
      <c r="AE49" s="41">
        <f t="shared" si="50"/>
        <v>0</v>
      </c>
      <c r="AF49" s="49" t="e">
        <f>HLOOKUP(I49,ElecAvoidedCostsWOCC!$A$5:$Q$50,G49+1,FALSE)</f>
        <v>#N/A</v>
      </c>
      <c r="AG49" s="41" t="e">
        <f t="shared" si="51"/>
        <v>#N/A</v>
      </c>
      <c r="AH49" s="49" t="e">
        <f>HLOOKUP(I49,ElecAvoidedCostsWOCC!$A$5:$Q$50,T49+1,FALSE)</f>
        <v>#N/A</v>
      </c>
      <c r="AI49" s="41" t="e">
        <f t="shared" si="52"/>
        <v>#N/A</v>
      </c>
      <c r="AJ49" s="41" t="e">
        <f t="shared" si="53"/>
        <v>#N/A</v>
      </c>
      <c r="AK49" s="41" t="e">
        <f>HLOOKUP(I49,ElecAvoidedCostsWOCC!$A$5:$Q$50,G49+1,FALSE)*J49*L49</f>
        <v>#N/A</v>
      </c>
      <c r="AL49" s="41" t="e">
        <f t="shared" si="54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55"/>
        <v>0</v>
      </c>
      <c r="AO49" s="44">
        <f t="shared" si="56"/>
        <v>0</v>
      </c>
      <c r="AP49" s="44" t="e">
        <f t="shared" si="57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39"/>
        <v>0</v>
      </c>
      <c r="U50" s="44">
        <f t="shared" si="40"/>
        <v>0</v>
      </c>
      <c r="V50" s="45">
        <f t="shared" si="41"/>
        <v>0</v>
      </c>
      <c r="W50" s="46">
        <f t="shared" si="42"/>
        <v>0</v>
      </c>
      <c r="X50" s="41">
        <f t="shared" si="43"/>
        <v>0</v>
      </c>
      <c r="Y50" s="41">
        <f t="shared" si="44"/>
        <v>0</v>
      </c>
      <c r="Z50" s="41">
        <f t="shared" si="45"/>
        <v>0</v>
      </c>
      <c r="AA50" s="47">
        <f t="shared" si="46"/>
        <v>0</v>
      </c>
      <c r="AB50" s="48">
        <f t="shared" si="47"/>
        <v>0</v>
      </c>
      <c r="AC50" s="41">
        <f t="shared" si="48"/>
        <v>0</v>
      </c>
      <c r="AD50" s="41">
        <f t="shared" si="49"/>
        <v>0</v>
      </c>
      <c r="AE50" s="41">
        <f t="shared" si="50"/>
        <v>0</v>
      </c>
      <c r="AF50" s="49" t="e">
        <f>HLOOKUP(I50,ElecAvoidedCostsWOCC!$A$5:$Q$50,G50+1,FALSE)</f>
        <v>#N/A</v>
      </c>
      <c r="AG50" s="41" t="e">
        <f t="shared" si="51"/>
        <v>#N/A</v>
      </c>
      <c r="AH50" s="49" t="e">
        <f>HLOOKUP(I50,ElecAvoidedCostsWOCC!$A$5:$Q$50,T50+1,FALSE)</f>
        <v>#N/A</v>
      </c>
      <c r="AI50" s="41" t="e">
        <f t="shared" si="52"/>
        <v>#N/A</v>
      </c>
      <c r="AJ50" s="41" t="e">
        <f t="shared" si="53"/>
        <v>#N/A</v>
      </c>
      <c r="AK50" s="41" t="e">
        <f>HLOOKUP(I50,ElecAvoidedCostsWOCC!$A$5:$Q$50,G50+1,FALSE)*J50*L50</f>
        <v>#N/A</v>
      </c>
      <c r="AL50" s="41" t="e">
        <f t="shared" si="54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55"/>
        <v>0</v>
      </c>
      <c r="AO50" s="44">
        <f t="shared" si="56"/>
        <v>0</v>
      </c>
      <c r="AP50" s="44" t="e">
        <f t="shared" si="57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39"/>
        <v>0</v>
      </c>
      <c r="U51" s="44">
        <f t="shared" si="40"/>
        <v>0</v>
      </c>
      <c r="V51" s="45">
        <f t="shared" si="41"/>
        <v>0</v>
      </c>
      <c r="W51" s="46">
        <f t="shared" si="42"/>
        <v>0</v>
      </c>
      <c r="X51" s="41">
        <f t="shared" si="43"/>
        <v>0</v>
      </c>
      <c r="Y51" s="41">
        <f t="shared" si="44"/>
        <v>0</v>
      </c>
      <c r="Z51" s="41">
        <f t="shared" si="45"/>
        <v>0</v>
      </c>
      <c r="AA51" s="47">
        <f t="shared" si="46"/>
        <v>0</v>
      </c>
      <c r="AB51" s="48">
        <f t="shared" si="47"/>
        <v>0</v>
      </c>
      <c r="AC51" s="41">
        <f t="shared" si="48"/>
        <v>0</v>
      </c>
      <c r="AD51" s="41">
        <f t="shared" si="49"/>
        <v>0</v>
      </c>
      <c r="AE51" s="41">
        <f t="shared" si="50"/>
        <v>0</v>
      </c>
      <c r="AF51" s="49" t="e">
        <f>HLOOKUP(I51,ElecAvoidedCostsWOCC!$A$5:$Q$50,G51+1,FALSE)</f>
        <v>#N/A</v>
      </c>
      <c r="AG51" s="41" t="e">
        <f t="shared" si="51"/>
        <v>#N/A</v>
      </c>
      <c r="AH51" s="49" t="e">
        <f>HLOOKUP(I51,ElecAvoidedCostsWOCC!$A$5:$Q$50,T51+1,FALSE)</f>
        <v>#N/A</v>
      </c>
      <c r="AI51" s="41" t="e">
        <f t="shared" si="52"/>
        <v>#N/A</v>
      </c>
      <c r="AJ51" s="41" t="e">
        <f t="shared" si="53"/>
        <v>#N/A</v>
      </c>
      <c r="AK51" s="41" t="e">
        <f>HLOOKUP(I51,ElecAvoidedCostsWOCC!$A$5:$Q$50,G51+1,FALSE)*J51*L51</f>
        <v>#N/A</v>
      </c>
      <c r="AL51" s="41" t="e">
        <f t="shared" si="54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55"/>
        <v>0</v>
      </c>
      <c r="AO51" s="44">
        <f t="shared" si="56"/>
        <v>0</v>
      </c>
      <c r="AP51" s="44" t="e">
        <f t="shared" si="57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39"/>
        <v>0</v>
      </c>
      <c r="U52" s="44">
        <f t="shared" si="40"/>
        <v>0</v>
      </c>
      <c r="V52" s="45">
        <f t="shared" si="41"/>
        <v>0</v>
      </c>
      <c r="W52" s="46">
        <f t="shared" si="42"/>
        <v>0</v>
      </c>
      <c r="X52" s="41">
        <f t="shared" si="43"/>
        <v>0</v>
      </c>
      <c r="Y52" s="41">
        <f t="shared" si="44"/>
        <v>0</v>
      </c>
      <c r="Z52" s="41">
        <f t="shared" si="45"/>
        <v>0</v>
      </c>
      <c r="AA52" s="47">
        <f t="shared" si="46"/>
        <v>0</v>
      </c>
      <c r="AB52" s="48">
        <f t="shared" si="47"/>
        <v>0</v>
      </c>
      <c r="AC52" s="41">
        <f t="shared" si="48"/>
        <v>0</v>
      </c>
      <c r="AD52" s="41">
        <f t="shared" si="49"/>
        <v>0</v>
      </c>
      <c r="AE52" s="41">
        <f t="shared" si="50"/>
        <v>0</v>
      </c>
      <c r="AF52" s="49" t="e">
        <f>HLOOKUP(I52,ElecAvoidedCostsWOCC!$A$5:$Q$50,G52+1,FALSE)</f>
        <v>#N/A</v>
      </c>
      <c r="AG52" s="41" t="e">
        <f t="shared" si="51"/>
        <v>#N/A</v>
      </c>
      <c r="AH52" s="49" t="e">
        <f>HLOOKUP(I52,ElecAvoidedCostsWOCC!$A$5:$Q$50,T52+1,FALSE)</f>
        <v>#N/A</v>
      </c>
      <c r="AI52" s="41" t="e">
        <f t="shared" si="52"/>
        <v>#N/A</v>
      </c>
      <c r="AJ52" s="41" t="e">
        <f t="shared" si="53"/>
        <v>#N/A</v>
      </c>
      <c r="AK52" s="41" t="e">
        <f>HLOOKUP(I52,ElecAvoidedCostsWOCC!$A$5:$Q$50,G52+1,FALSE)*J52*L52</f>
        <v>#N/A</v>
      </c>
      <c r="AL52" s="41" t="e">
        <f t="shared" si="54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55"/>
        <v>0</v>
      </c>
      <c r="AO52" s="44">
        <f t="shared" si="56"/>
        <v>0</v>
      </c>
      <c r="AP52" s="44" t="e">
        <f t="shared" si="57"/>
        <v>#DIV/0!</v>
      </c>
    </row>
  </sheetData>
  <conditionalFormatting sqref="J5:N52 R5:S52">
    <cfRule type="expression" dxfId="208" priority="2">
      <formula>ISTEXT(J5)</formula>
    </cfRule>
    <cfRule type="notContainsBlanks" dxfId="207" priority="3">
      <formula>LEN(TRIM(J5))&gt;0</formula>
    </cfRule>
  </conditionalFormatting>
  <conditionalFormatting sqref="R5:S52">
    <cfRule type="expression" dxfId="20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C3399"/>
  </sheetPr>
  <dimension ref="A1:AP28"/>
  <sheetViews>
    <sheetView zoomScale="70" zoomScaleNormal="70" workbookViewId="0">
      <selection activeCell="E5" sqref="E5:S7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18230435</v>
      </c>
      <c r="D2" s="17" t="s">
        <v>44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56">
        <v>18230435</v>
      </c>
      <c r="D5" s="56" t="s">
        <v>44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C20" si="8">Z5/(1+ElecDiscountRate)^1</f>
        <v>#DIV/0!</v>
      </c>
      <c r="AC5" s="41" t="e">
        <f t="shared" si="8"/>
        <v>#DIV/0!</v>
      </c>
      <c r="AD5" s="41">
        <f t="shared" ref="AD5:AD24" si="9">-PV(ElecDiscountRate,T5,R5)*J5</f>
        <v>0</v>
      </c>
      <c r="AE5" s="41">
        <v>0</v>
      </c>
      <c r="AF5" s="49" t="e">
        <f>HLOOKUP(I5,ElecAvoidedCostsWOCC!$A$5:$Q$50,G5+1,FALSE)</f>
        <v>#N/A</v>
      </c>
      <c r="AG5" s="41" t="e">
        <f t="shared" ref="AG5:AG24" si="10">AF5*J5*K5</f>
        <v>#N/A</v>
      </c>
      <c r="AH5" s="49" t="e">
        <f>HLOOKUP(I5,ElecAvoidedCostsWOCC!$A$5:$Q$50,T5+1,FALSE)</f>
        <v>#N/A</v>
      </c>
      <c r="AI5" s="41" t="e">
        <f t="shared" ref="AI5:AI24" si="11">AH5*J5*L5</f>
        <v>#N/A</v>
      </c>
      <c r="AJ5" s="41" t="e">
        <f>AG5+AI5</f>
        <v>#N/A</v>
      </c>
      <c r="AK5" s="41" t="e">
        <f>HLOOKUP(I5,ElecAvoidedCostsWOCC!$A$5:$Q$50,G5+1,FALSE)*J5*L5</f>
        <v>#N/A</v>
      </c>
      <c r="AL5" s="41" t="e">
        <f>AG5+AI5-AK5</f>
        <v>#N/A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 t="e">
        <f>SUMIF('Program Costs'!D:D,C2,'Program Costs'!L:L)</f>
        <v>#N/A</v>
      </c>
      <c r="B6" s="84" t="s">
        <v>14</v>
      </c>
      <c r="C6" s="56">
        <v>18230435</v>
      </c>
      <c r="D6" s="56" t="s">
        <v>44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8"/>
        <v>#DIV/0!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14</v>
      </c>
      <c r="C7" s="56">
        <v>18230435</v>
      </c>
      <c r="D7" s="56" t="s">
        <v>44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8"/>
        <v>#DIV/0!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 t="e">
        <f>SUMIF('Program Costs'!D:D,C2,'Program Costs'!O:O)</f>
        <v>#N/A</v>
      </c>
      <c r="B8" s="84" t="s">
        <v>14</v>
      </c>
      <c r="C8" s="56">
        <v>18230435</v>
      </c>
      <c r="D8" s="56" t="s">
        <v>44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8"/>
        <v>#DIV/0!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14</v>
      </c>
      <c r="C9" s="56">
        <v>18230435</v>
      </c>
      <c r="D9" s="56" t="s">
        <v>44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8"/>
        <v>#DIV/0!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0</v>
      </c>
      <c r="B10" s="84" t="s">
        <v>14</v>
      </c>
      <c r="C10" s="56">
        <v>18230435</v>
      </c>
      <c r="D10" s="56" t="s">
        <v>44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8"/>
        <v>#DIV/0!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14</v>
      </c>
      <c r="C11" s="56">
        <v>18230435</v>
      </c>
      <c r="D11" s="56" t="s">
        <v>44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8"/>
        <v>#DIV/0!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84" t="s">
        <v>14</v>
      </c>
      <c r="C12" s="56">
        <v>18230435</v>
      </c>
      <c r="D12" s="56" t="s">
        <v>44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8"/>
        <v>#DIV/0!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14</v>
      </c>
      <c r="C13" s="56">
        <v>18230435</v>
      </c>
      <c r="D13" s="56" t="s">
        <v>44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8"/>
        <v>#DIV/0!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84" t="s">
        <v>14</v>
      </c>
      <c r="C14" s="56">
        <v>18230435</v>
      </c>
      <c r="D14" s="56" t="s">
        <v>44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8"/>
        <v>#DIV/0!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14</v>
      </c>
      <c r="C15" s="56">
        <v>18230435</v>
      </c>
      <c r="D15" s="56" t="s">
        <v>44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8"/>
        <v>#DIV/0!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 t="e">
        <f>SUM(U5:U999)</f>
        <v>#DIV/0!</v>
      </c>
      <c r="B16" s="84" t="s">
        <v>14</v>
      </c>
      <c r="C16" s="56">
        <v>18230435</v>
      </c>
      <c r="D16" s="56" t="s">
        <v>44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8"/>
        <v>#DIV/0!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 t="s">
        <v>14</v>
      </c>
      <c r="C17" s="56">
        <v>18230435</v>
      </c>
      <c r="D17" s="56" t="s">
        <v>44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8"/>
        <v>#DIV/0!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 t="e">
        <f>A6+A8</f>
        <v>#N/A</v>
      </c>
      <c r="B18" s="84" t="s">
        <v>14</v>
      </c>
      <c r="C18" s="56">
        <v>18230435</v>
      </c>
      <c r="D18" s="56" t="s">
        <v>44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8"/>
        <v>#DIV/0!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8"/>
        <v>#DIV/0!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 t="e">
        <f>A8+SUM(Q5:Q906)</f>
        <v>#N/A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8"/>
        <v>#DIV/0!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ref="AB21:AC24" si="18">Z21/(1+ElecDiscountRate)^1</f>
        <v>#DIV/0!</v>
      </c>
      <c r="AC21" s="41" t="e">
        <f t="shared" si="18"/>
        <v>#DIV/0!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18"/>
        <v>#DIV/0!</v>
      </c>
      <c r="AC22" s="41" t="e">
        <f t="shared" si="18"/>
        <v>#DIV/0!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18"/>
        <v>#DIV/0!</v>
      </c>
      <c r="AC23" s="41" t="e">
        <f t="shared" si="18"/>
        <v>#DIV/0!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18"/>
        <v>#DIV/0!</v>
      </c>
      <c r="AC24" s="41" t="e">
        <f t="shared" si="18"/>
        <v>#DIV/0!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205" priority="2">
      <formula>ISTEXT(J5)</formula>
    </cfRule>
    <cfRule type="notContainsBlanks" dxfId="204" priority="3">
      <formula>LEN(TRIM(J5))&gt;0</formula>
    </cfRule>
  </conditionalFormatting>
  <conditionalFormatting sqref="R5:S24">
    <cfRule type="expression" dxfId="203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3399"/>
  </sheetPr>
  <dimension ref="A1:AP515"/>
  <sheetViews>
    <sheetView zoomScale="70" zoomScaleNormal="70" workbookViewId="0">
      <selection activeCell="Q10" sqref="Q10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18230627</v>
      </c>
      <c r="D2" s="17" t="s">
        <v>69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56">
        <v>18230627</v>
      </c>
      <c r="D5" s="56" t="s">
        <v>69</v>
      </c>
      <c r="E5" s="35">
        <v>13884</v>
      </c>
      <c r="F5" s="36" t="s">
        <v>976</v>
      </c>
      <c r="G5" s="36">
        <v>20</v>
      </c>
      <c r="H5" s="36"/>
      <c r="I5" s="37" t="s">
        <v>266</v>
      </c>
      <c r="J5" s="38">
        <v>35</v>
      </c>
      <c r="K5" s="427">
        <v>436</v>
      </c>
      <c r="L5" s="38"/>
      <c r="M5" s="39">
        <v>550</v>
      </c>
      <c r="N5" s="39">
        <v>440</v>
      </c>
      <c r="O5" s="40">
        <v>15260</v>
      </c>
      <c r="P5" s="41">
        <v>19250</v>
      </c>
      <c r="Q5" s="41">
        <v>15400</v>
      </c>
      <c r="R5" s="42"/>
      <c r="S5" s="43"/>
      <c r="T5" s="36">
        <f t="shared" ref="T5:T68" si="0">G5+H5</f>
        <v>20</v>
      </c>
      <c r="U5" s="44">
        <f t="shared" ref="U5:U68" si="1">(O5/$A$10)*T5</f>
        <v>0.15596898090066882</v>
      </c>
      <c r="V5" s="45">
        <f t="shared" ref="V5:V68" si="2">N5-M5</f>
        <v>-110</v>
      </c>
      <c r="W5" s="46">
        <f t="shared" ref="W5:W68" si="3">(O5/A$10)</f>
        <v>7.7984490450334412E-3</v>
      </c>
      <c r="X5" s="41">
        <f t="shared" ref="X5:X68" si="4">W5*A$8</f>
        <v>3653.4130414858046</v>
      </c>
      <c r="Y5" s="41">
        <f t="shared" ref="Y5:Y68" si="5">Q5-P5</f>
        <v>-3850</v>
      </c>
      <c r="Z5" s="41">
        <f t="shared" ref="Z5:Z68" si="6">X5+(A$6*W5)</f>
        <v>40212.134695639979</v>
      </c>
      <c r="AA5" s="47">
        <f t="shared" ref="AA5:AA24" si="7">Q5+X5</f>
        <v>19053.413041485805</v>
      </c>
      <c r="AB5" s="48">
        <f t="shared" ref="AB5:AC20" si="8">Z5/(1+ElecDiscountRate)^1</f>
        <v>37651.811512771514</v>
      </c>
      <c r="AC5" s="41">
        <f t="shared" si="8"/>
        <v>17840.274383413675</v>
      </c>
      <c r="AD5" s="41">
        <f t="shared" ref="AD5:AD68" si="9">-PV(ElecDiscountRate,T5,R5)*J5</f>
        <v>0</v>
      </c>
      <c r="AE5" s="41">
        <v>0</v>
      </c>
      <c r="AF5" s="49">
        <f>HLOOKUP(I5,ElecAvoidedCostsWOCC!$A$5:$Q$50,G5+1,FALSE)</f>
        <v>2.0629229085847913</v>
      </c>
      <c r="AG5" s="41">
        <f t="shared" ref="AG5:AG68" si="10">AF5*J5*K5</f>
        <v>31480.203585003914</v>
      </c>
      <c r="AH5" s="49">
        <f>HLOOKUP(I5,ElecAvoidedCostsWOCC!$A$5:$Q$50,T5+1,FALSE)</f>
        <v>2.0629229085847913</v>
      </c>
      <c r="AI5" s="41">
        <f t="shared" ref="AI5:AI68" si="11">AH5*J5*L5</f>
        <v>0</v>
      </c>
      <c r="AJ5" s="41">
        <f>AG5+AI5</f>
        <v>31480.203585003914</v>
      </c>
      <c r="AK5" s="41">
        <f>HLOOKUP(I5,ElecAvoidedCostsWOCC!$A$5:$Q$50,G5+1,FALSE)*J5*L5</f>
        <v>0</v>
      </c>
      <c r="AL5" s="41">
        <f>AG5+AI5-AK5</f>
        <v>31480.203585003914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31480.203585003917</v>
      </c>
      <c r="AN5" s="45">
        <f>AM5*1.1+AD5+AE5</f>
        <v>34628.223943504308</v>
      </c>
      <c r="AO5" s="44">
        <f>IFERROR(AM5/AB5,0)</f>
        <v>0.8360873572929105</v>
      </c>
      <c r="AP5" s="44">
        <f>AN5/AC5</f>
        <v>1.9410140897663883</v>
      </c>
    </row>
    <row r="6" spans="1:42" ht="13.5" customHeight="1" x14ac:dyDescent="0.25">
      <c r="A6" s="50">
        <f>SUMIF('Program Costs'!D:D,C2,'Program Costs'!L:L)</f>
        <v>4687947.75</v>
      </c>
      <c r="B6" s="84" t="s">
        <v>14</v>
      </c>
      <c r="C6" s="56">
        <v>18230627</v>
      </c>
      <c r="D6" s="56" t="s">
        <v>69</v>
      </c>
      <c r="E6" s="35">
        <v>12555</v>
      </c>
      <c r="F6" s="36" t="s">
        <v>977</v>
      </c>
      <c r="G6" s="36">
        <v>25</v>
      </c>
      <c r="H6" s="36"/>
      <c r="I6" s="37" t="s">
        <v>266</v>
      </c>
      <c r="J6" s="38">
        <v>5034.083333333333</v>
      </c>
      <c r="K6" s="427">
        <v>6.7148000000000003</v>
      </c>
      <c r="L6" s="38"/>
      <c r="M6" s="39">
        <v>200</v>
      </c>
      <c r="N6" s="39">
        <v>26.07</v>
      </c>
      <c r="O6" s="40">
        <v>33802.862766666665</v>
      </c>
      <c r="P6" s="41">
        <v>77800</v>
      </c>
      <c r="Q6" s="41">
        <v>10141.23</v>
      </c>
      <c r="R6" s="42"/>
      <c r="S6" s="43"/>
      <c r="T6" s="36">
        <f t="shared" si="0"/>
        <v>25</v>
      </c>
      <c r="U6" s="44">
        <f t="shared" si="1"/>
        <v>0.43186419210699234</v>
      </c>
      <c r="V6" s="45">
        <f t="shared" si="2"/>
        <v>-173.93</v>
      </c>
      <c r="W6" s="46">
        <f t="shared" si="3"/>
        <v>1.7274567684279693E-2</v>
      </c>
      <c r="X6" s="41">
        <f t="shared" si="4"/>
        <v>8092.779794973454</v>
      </c>
      <c r="Y6" s="41">
        <f t="shared" si="5"/>
        <v>-67658.77</v>
      </c>
      <c r="Z6" s="41">
        <f t="shared" si="6"/>
        <v>89075.050502715152</v>
      </c>
      <c r="AA6" s="47">
        <f t="shared" si="7"/>
        <v>18234.009794973455</v>
      </c>
      <c r="AB6" s="48">
        <f t="shared" si="8"/>
        <v>83403.605339620917</v>
      </c>
      <c r="AC6" s="41">
        <f t="shared" si="8"/>
        <v>17073.042879188626</v>
      </c>
      <c r="AD6" s="41">
        <f t="shared" si="9"/>
        <v>0</v>
      </c>
      <c r="AE6" s="41">
        <v>0</v>
      </c>
      <c r="AF6" s="49">
        <f>HLOOKUP(I6,ElecAvoidedCostsWOCC!$A$5:$Q$50,G6+1,FALSE)</f>
        <v>2.3312175480570905</v>
      </c>
      <c r="AG6" s="41">
        <f t="shared" si="10"/>
        <v>78801.826856218991</v>
      </c>
      <c r="AH6" s="49">
        <f>HLOOKUP(I6,ElecAvoidedCostsWOCC!$A$5:$Q$50,T6+1,FALSE)</f>
        <v>2.3312175480570905</v>
      </c>
      <c r="AI6" s="41">
        <f t="shared" si="11"/>
        <v>0</v>
      </c>
      <c r="AJ6" s="41">
        <f t="shared" ref="AJ6:AJ24" si="12">AG6+AI6</f>
        <v>78801.826856218991</v>
      </c>
      <c r="AK6" s="41">
        <f>HLOOKUP(I6,ElecAvoidedCostsWOCC!$A$5:$Q$50,G6+1,FALSE)*J6*L6</f>
        <v>0</v>
      </c>
      <c r="AL6" s="41">
        <f t="shared" ref="AL6:AL24" si="13">AG6+AI6-AK6</f>
        <v>78801.826856218991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78801.826856218977</v>
      </c>
      <c r="AN6" s="45">
        <f t="shared" ref="AN6:AN24" si="14">AM6*1.1+AD6+AE6</f>
        <v>86682.009541840875</v>
      </c>
      <c r="AO6" s="44">
        <f t="shared" ref="AO6:AO24" si="15">IFERROR(AM6/AB6,0)</f>
        <v>0.94482518513841918</v>
      </c>
      <c r="AP6" s="44">
        <f t="shared" ref="AP6:AP24" si="16">AN6/AC6</f>
        <v>5.0771271503981792</v>
      </c>
    </row>
    <row r="7" spans="1:42" ht="13.5" customHeight="1" x14ac:dyDescent="0.25">
      <c r="A7" s="33" t="s">
        <v>232</v>
      </c>
      <c r="B7" s="84" t="s">
        <v>14</v>
      </c>
      <c r="C7" s="56">
        <v>18230627</v>
      </c>
      <c r="D7" s="56" t="s">
        <v>69</v>
      </c>
      <c r="E7" s="35">
        <v>12556</v>
      </c>
      <c r="F7" s="36" t="s">
        <v>978</v>
      </c>
      <c r="G7" s="36">
        <v>25</v>
      </c>
      <c r="H7" s="36"/>
      <c r="I7" s="37" t="s">
        <v>266</v>
      </c>
      <c r="J7" s="38">
        <v>674.15000000000009</v>
      </c>
      <c r="K7" s="427">
        <v>5.1642000000000001</v>
      </c>
      <c r="L7" s="38"/>
      <c r="M7" s="39">
        <v>200</v>
      </c>
      <c r="N7" s="39">
        <v>26.07</v>
      </c>
      <c r="O7" s="40">
        <v>3481.4454300000007</v>
      </c>
      <c r="P7" s="41">
        <v>39000</v>
      </c>
      <c r="Q7" s="41">
        <v>5083.6499999999996</v>
      </c>
      <c r="R7" s="42"/>
      <c r="S7" s="43"/>
      <c r="T7" s="36">
        <f t="shared" si="0"/>
        <v>25</v>
      </c>
      <c r="U7" s="44">
        <f t="shared" si="1"/>
        <v>4.4478825014612616E-2</v>
      </c>
      <c r="V7" s="45">
        <f t="shared" si="2"/>
        <v>-173.93</v>
      </c>
      <c r="W7" s="46">
        <f t="shared" si="3"/>
        <v>1.7791530005845048E-3</v>
      </c>
      <c r="X7" s="41">
        <f t="shared" si="4"/>
        <v>833.4966013881492</v>
      </c>
      <c r="Y7" s="41">
        <f t="shared" si="5"/>
        <v>-33916.35</v>
      </c>
      <c r="Z7" s="41">
        <f t="shared" si="6"/>
        <v>9174.0729073840266</v>
      </c>
      <c r="AA7" s="47">
        <f t="shared" si="7"/>
        <v>5917.1466013881491</v>
      </c>
      <c r="AB7" s="48">
        <f t="shared" si="8"/>
        <v>8589.9559057902861</v>
      </c>
      <c r="AC7" s="41">
        <f t="shared" si="8"/>
        <v>5540.3994395020118</v>
      </c>
      <c r="AD7" s="41">
        <f t="shared" si="9"/>
        <v>0</v>
      </c>
      <c r="AE7" s="41">
        <v>0</v>
      </c>
      <c r="AF7" s="49">
        <f>HLOOKUP(I7,ElecAvoidedCostsWOCC!$A$5:$Q$50,G7+1,FALSE)</f>
        <v>2.3312175480570905</v>
      </c>
      <c r="AG7" s="41">
        <f t="shared" si="10"/>
        <v>8116.0066790191649</v>
      </c>
      <c r="AH7" s="49">
        <f>HLOOKUP(I7,ElecAvoidedCostsWOCC!$A$5:$Q$50,T7+1,FALSE)</f>
        <v>2.3312175480570905</v>
      </c>
      <c r="AI7" s="41">
        <f t="shared" si="11"/>
        <v>0</v>
      </c>
      <c r="AJ7" s="41">
        <f t="shared" si="12"/>
        <v>8116.0066790191649</v>
      </c>
      <c r="AK7" s="41">
        <f>HLOOKUP(I7,ElecAvoidedCostsWOCC!$A$5:$Q$50,G7+1,FALSE)*J7*L7</f>
        <v>0</v>
      </c>
      <c r="AL7" s="41">
        <f t="shared" si="13"/>
        <v>8116.0066790191649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8116.006679019164</v>
      </c>
      <c r="AN7" s="45">
        <f t="shared" si="14"/>
        <v>8927.6073469210805</v>
      </c>
      <c r="AO7" s="44">
        <f t="shared" si="15"/>
        <v>0.94482518513841918</v>
      </c>
      <c r="AP7" s="44">
        <f t="shared" si="16"/>
        <v>1.6113652895256811</v>
      </c>
    </row>
    <row r="8" spans="1:42" ht="13.5" customHeight="1" x14ac:dyDescent="0.25">
      <c r="A8" s="50">
        <f>SUMIF('Program Costs'!D:D,C2,'Program Costs'!O:O)</f>
        <v>468479.44000000041</v>
      </c>
      <c r="B8" s="84" t="s">
        <v>14</v>
      </c>
      <c r="C8" s="56">
        <v>18230627</v>
      </c>
      <c r="D8" s="56" t="s">
        <v>69</v>
      </c>
      <c r="E8" s="35">
        <v>12557</v>
      </c>
      <c r="F8" s="36" t="s">
        <v>979</v>
      </c>
      <c r="G8" s="36">
        <v>25</v>
      </c>
      <c r="H8" s="36"/>
      <c r="I8" s="37" t="s">
        <v>266</v>
      </c>
      <c r="J8" s="38">
        <v>1115.95</v>
      </c>
      <c r="K8" s="427">
        <v>0.20749999999999999</v>
      </c>
      <c r="L8" s="38"/>
      <c r="M8" s="39">
        <v>0</v>
      </c>
      <c r="N8" s="39">
        <v>0</v>
      </c>
      <c r="O8" s="40">
        <v>231.55962500000001</v>
      </c>
      <c r="P8" s="41">
        <v>0</v>
      </c>
      <c r="Q8" s="41"/>
      <c r="R8" s="42"/>
      <c r="S8" s="43"/>
      <c r="T8" s="36">
        <f t="shared" si="0"/>
        <v>25</v>
      </c>
      <c r="U8" s="44">
        <f t="shared" si="1"/>
        <v>2.9583976678400261E-3</v>
      </c>
      <c r="V8" s="45">
        <f t="shared" si="2"/>
        <v>0</v>
      </c>
      <c r="W8" s="46">
        <f t="shared" si="3"/>
        <v>1.1833590671360104E-4</v>
      </c>
      <c r="X8" s="41">
        <f t="shared" si="4"/>
        <v>55.4379393090801</v>
      </c>
      <c r="Y8" s="41">
        <f t="shared" si="5"/>
        <v>0</v>
      </c>
      <c r="Z8" s="41">
        <f t="shared" si="6"/>
        <v>610.19048693131595</v>
      </c>
      <c r="AA8" s="47">
        <f t="shared" si="7"/>
        <v>55.4379393090801</v>
      </c>
      <c r="AB8" s="48">
        <f t="shared" si="8"/>
        <v>571.33940723905982</v>
      </c>
      <c r="AC8" s="41">
        <f t="shared" si="8"/>
        <v>51.908182873670505</v>
      </c>
      <c r="AD8" s="41">
        <f t="shared" si="9"/>
        <v>0</v>
      </c>
      <c r="AE8" s="41">
        <v>0</v>
      </c>
      <c r="AF8" s="49">
        <f>HLOOKUP(I8,ElecAvoidedCostsWOCC!$A$5:$Q$50,G8+1,FALSE)</f>
        <v>2.3312175480570905</v>
      </c>
      <c r="AG8" s="41">
        <f t="shared" si="10"/>
        <v>539.81586122151941</v>
      </c>
      <c r="AH8" s="49">
        <f>HLOOKUP(I8,ElecAvoidedCostsWOCC!$A$5:$Q$50,T8+1,FALSE)</f>
        <v>2.3312175480570905</v>
      </c>
      <c r="AI8" s="41">
        <f t="shared" si="11"/>
        <v>0</v>
      </c>
      <c r="AJ8" s="41">
        <f t="shared" si="12"/>
        <v>539.81586122151941</v>
      </c>
      <c r="AK8" s="41">
        <f>HLOOKUP(I8,ElecAvoidedCostsWOCC!$A$5:$Q$50,G8+1,FALSE)*J8*L8</f>
        <v>0</v>
      </c>
      <c r="AL8" s="41">
        <f t="shared" si="13"/>
        <v>539.81586122151941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539.8158612215193</v>
      </c>
      <c r="AN8" s="45">
        <f t="shared" si="14"/>
        <v>593.79744734367125</v>
      </c>
      <c r="AO8" s="44">
        <f t="shared" si="15"/>
        <v>0.94482518513841907</v>
      </c>
      <c r="AP8" s="44">
        <f t="shared" si="16"/>
        <v>11.439380353359747</v>
      </c>
    </row>
    <row r="9" spans="1:42" ht="13.5" customHeight="1" x14ac:dyDescent="0.25">
      <c r="A9" s="33" t="s">
        <v>234</v>
      </c>
      <c r="B9" s="84" t="s">
        <v>14</v>
      </c>
      <c r="C9" s="56">
        <v>18230627</v>
      </c>
      <c r="D9" s="56" t="s">
        <v>69</v>
      </c>
      <c r="E9" s="35">
        <v>12652</v>
      </c>
      <c r="F9" s="36" t="s">
        <v>980</v>
      </c>
      <c r="G9" s="36">
        <v>45</v>
      </c>
      <c r="H9" s="36"/>
      <c r="I9" s="37" t="s">
        <v>266</v>
      </c>
      <c r="J9" s="38">
        <v>1972.9166666666667</v>
      </c>
      <c r="K9" s="427">
        <v>4.6673999999999998</v>
      </c>
      <c r="L9" s="38"/>
      <c r="M9" s="39">
        <v>200</v>
      </c>
      <c r="N9" s="39">
        <v>31.8</v>
      </c>
      <c r="O9" s="40">
        <v>9208.3912500000006</v>
      </c>
      <c r="P9" s="41">
        <v>2400</v>
      </c>
      <c r="Q9" s="41">
        <v>381.6</v>
      </c>
      <c r="R9" s="42"/>
      <c r="S9" s="43"/>
      <c r="T9" s="36">
        <f t="shared" si="0"/>
        <v>45</v>
      </c>
      <c r="U9" s="44">
        <f t="shared" si="1"/>
        <v>0.21176295201464981</v>
      </c>
      <c r="V9" s="45">
        <f t="shared" si="2"/>
        <v>-168.2</v>
      </c>
      <c r="W9" s="46">
        <f t="shared" si="3"/>
        <v>4.7058433781033294E-3</v>
      </c>
      <c r="X9" s="41">
        <f t="shared" si="4"/>
        <v>2204.5908705015581</v>
      </c>
      <c r="Y9" s="41">
        <f t="shared" si="5"/>
        <v>-2018.4</v>
      </c>
      <c r="Z9" s="41">
        <f t="shared" si="6"/>
        <v>24265.338746733458</v>
      </c>
      <c r="AA9" s="47">
        <f t="shared" si="7"/>
        <v>2586.190870501558</v>
      </c>
      <c r="AB9" s="48">
        <f t="shared" si="8"/>
        <v>22720.354631772898</v>
      </c>
      <c r="AC9" s="41">
        <f t="shared" si="8"/>
        <v>2421.5270323048294</v>
      </c>
      <c r="AD9" s="41">
        <f t="shared" si="9"/>
        <v>0</v>
      </c>
      <c r="AE9" s="41">
        <f t="shared" ref="AE9:AE72" si="17">-PV(ElecDiscountRate,T9,S9)*J9</f>
        <v>0</v>
      </c>
      <c r="AF9" s="49">
        <f>HLOOKUP(I9,ElecAvoidedCostsWOCC!$A$5:$Q$50,G9+1,FALSE)</f>
        <v>3.7416616988497218</v>
      </c>
      <c r="AG9" s="41">
        <f t="shared" si="10"/>
        <v>34454.68484814791</v>
      </c>
      <c r="AH9" s="49">
        <f>HLOOKUP(I9,ElecAvoidedCostsWOCC!$A$5:$Q$50,T9+1,FALSE)</f>
        <v>3.7416616988497218</v>
      </c>
      <c r="AI9" s="41">
        <f t="shared" si="11"/>
        <v>0</v>
      </c>
      <c r="AJ9" s="41">
        <f t="shared" si="12"/>
        <v>34454.68484814791</v>
      </c>
      <c r="AK9" s="41">
        <f>HLOOKUP(I9,ElecAvoidedCostsWOCC!$A$5:$Q$50,G9+1,FALSE)*J9*L9</f>
        <v>0</v>
      </c>
      <c r="AL9" s="41">
        <f t="shared" si="13"/>
        <v>34454.68484814791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34454.68484814791</v>
      </c>
      <c r="AN9" s="45">
        <f t="shared" si="14"/>
        <v>37900.153332962705</v>
      </c>
      <c r="AO9" s="44">
        <f t="shared" si="15"/>
        <v>1.5164677403391114</v>
      </c>
      <c r="AP9" s="44">
        <f t="shared" si="16"/>
        <v>15.651344307682177</v>
      </c>
    </row>
    <row r="10" spans="1:42" ht="13.5" customHeight="1" x14ac:dyDescent="0.25">
      <c r="A10" s="51">
        <f>SUM(O5:O999)</f>
        <v>1956799.3471366668</v>
      </c>
      <c r="B10" s="84" t="s">
        <v>14</v>
      </c>
      <c r="C10" s="56">
        <v>18230627</v>
      </c>
      <c r="D10" s="56" t="s">
        <v>69</v>
      </c>
      <c r="E10" s="35">
        <v>12653</v>
      </c>
      <c r="F10" s="36" t="s">
        <v>981</v>
      </c>
      <c r="G10" s="36">
        <v>45</v>
      </c>
      <c r="H10" s="36"/>
      <c r="I10" s="37" t="s">
        <v>266</v>
      </c>
      <c r="J10" s="38">
        <v>9098.633333333335</v>
      </c>
      <c r="K10" s="427">
        <v>0.31830000000000003</v>
      </c>
      <c r="L10" s="38"/>
      <c r="M10" s="39">
        <v>0</v>
      </c>
      <c r="N10" s="39">
        <v>0</v>
      </c>
      <c r="O10" s="40">
        <v>2896.094990000001</v>
      </c>
      <c r="P10" s="41">
        <v>0</v>
      </c>
      <c r="Q10" s="41"/>
      <c r="R10" s="42"/>
      <c r="S10" s="43"/>
      <c r="T10" s="36">
        <f t="shared" si="0"/>
        <v>45</v>
      </c>
      <c r="U10" s="44">
        <f t="shared" si="1"/>
        <v>6.6600734889195531E-2</v>
      </c>
      <c r="V10" s="45">
        <f t="shared" si="2"/>
        <v>0</v>
      </c>
      <c r="W10" s="46">
        <f t="shared" si="3"/>
        <v>1.4800163308710118E-3</v>
      </c>
      <c r="X10" s="41">
        <f t="shared" si="4"/>
        <v>693.35722187730698</v>
      </c>
      <c r="Y10" s="41">
        <f t="shared" si="5"/>
        <v>0</v>
      </c>
      <c r="Z10" s="41">
        <f t="shared" si="6"/>
        <v>7631.5964501473227</v>
      </c>
      <c r="AA10" s="47">
        <f t="shared" si="7"/>
        <v>693.35722187730698</v>
      </c>
      <c r="AB10" s="48">
        <f t="shared" si="8"/>
        <v>7145.689560063036</v>
      </c>
      <c r="AC10" s="41">
        <f t="shared" si="8"/>
        <v>649.21088190759076</v>
      </c>
      <c r="AD10" s="41">
        <f t="shared" si="9"/>
        <v>0</v>
      </c>
      <c r="AE10" s="41">
        <f t="shared" si="17"/>
        <v>0</v>
      </c>
      <c r="AF10" s="49">
        <f>HLOOKUP(I10,ElecAvoidedCostsWOCC!$A$5:$Q$50,G10+1,FALSE)</f>
        <v>3.7416616988497218</v>
      </c>
      <c r="AG10" s="41">
        <f t="shared" si="10"/>
        <v>10836.207700313571</v>
      </c>
      <c r="AH10" s="49">
        <f>HLOOKUP(I10,ElecAvoidedCostsWOCC!$A$5:$Q$50,T10+1,FALSE)</f>
        <v>3.7416616988497218</v>
      </c>
      <c r="AI10" s="41">
        <f t="shared" si="11"/>
        <v>0</v>
      </c>
      <c r="AJ10" s="41">
        <f t="shared" si="12"/>
        <v>10836.207700313571</v>
      </c>
      <c r="AK10" s="41">
        <f>HLOOKUP(I10,ElecAvoidedCostsWOCC!$A$5:$Q$50,G10+1,FALSE)*J10*L10</f>
        <v>0</v>
      </c>
      <c r="AL10" s="41">
        <f t="shared" si="13"/>
        <v>10836.207700313571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10836.207700313571</v>
      </c>
      <c r="AN10" s="45">
        <f t="shared" si="14"/>
        <v>11919.82847034493</v>
      </c>
      <c r="AO10" s="44">
        <f t="shared" si="15"/>
        <v>1.5164677403391114</v>
      </c>
      <c r="AP10" s="44">
        <f t="shared" si="16"/>
        <v>18.360487789916018</v>
      </c>
    </row>
    <row r="11" spans="1:42" ht="13.5" customHeight="1" x14ac:dyDescent="0.25">
      <c r="A11" s="33" t="s">
        <v>235</v>
      </c>
      <c r="B11" s="84" t="s">
        <v>14</v>
      </c>
      <c r="C11" s="56">
        <v>18230627</v>
      </c>
      <c r="D11" s="56" t="s">
        <v>69</v>
      </c>
      <c r="E11" s="35">
        <v>12654</v>
      </c>
      <c r="F11" s="36" t="s">
        <v>982</v>
      </c>
      <c r="G11" s="36">
        <v>25</v>
      </c>
      <c r="H11" s="36"/>
      <c r="I11" s="37" t="s">
        <v>266</v>
      </c>
      <c r="J11" s="38">
        <v>1879.1833333333334</v>
      </c>
      <c r="K11" s="427">
        <v>10.0243</v>
      </c>
      <c r="L11" s="38"/>
      <c r="M11" s="39">
        <v>200</v>
      </c>
      <c r="N11" s="39">
        <v>26.07</v>
      </c>
      <c r="O11" s="40">
        <v>18837.497488333334</v>
      </c>
      <c r="P11" s="41">
        <v>50000</v>
      </c>
      <c r="Q11" s="41">
        <v>6517.5</v>
      </c>
      <c r="R11" s="42"/>
      <c r="S11" s="43"/>
      <c r="T11" s="36">
        <f t="shared" si="0"/>
        <v>25</v>
      </c>
      <c r="U11" s="44">
        <f t="shared" si="1"/>
        <v>0.24066720887731477</v>
      </c>
      <c r="V11" s="45">
        <f t="shared" si="2"/>
        <v>-173.93</v>
      </c>
      <c r="W11" s="46">
        <f t="shared" si="3"/>
        <v>9.6266883550925903E-3</v>
      </c>
      <c r="X11" s="41">
        <f t="shared" si="4"/>
        <v>4509.9055696483019</v>
      </c>
      <c r="Y11" s="41">
        <f t="shared" si="5"/>
        <v>-43482.5</v>
      </c>
      <c r="Z11" s="41">
        <f t="shared" si="6"/>
        <v>49639.317583855816</v>
      </c>
      <c r="AA11" s="47">
        <f t="shared" si="7"/>
        <v>11027.405569648301</v>
      </c>
      <c r="AB11" s="48">
        <f t="shared" si="8"/>
        <v>46478.761782636531</v>
      </c>
      <c r="AC11" s="41">
        <f t="shared" si="8"/>
        <v>10325.286113902903</v>
      </c>
      <c r="AD11" s="41">
        <f t="shared" si="9"/>
        <v>0</v>
      </c>
      <c r="AE11" s="41">
        <f t="shared" si="17"/>
        <v>0</v>
      </c>
      <c r="AF11" s="49">
        <f>HLOOKUP(I11,ElecAvoidedCostsWOCC!$A$5:$Q$50,G11+1,FALSE)</f>
        <v>2.3312175480570905</v>
      </c>
      <c r="AG11" s="41">
        <f t="shared" si="10"/>
        <v>43914.304706284034</v>
      </c>
      <c r="AH11" s="49">
        <f>HLOOKUP(I11,ElecAvoidedCostsWOCC!$A$5:$Q$50,T11+1,FALSE)</f>
        <v>2.3312175480570905</v>
      </c>
      <c r="AI11" s="41">
        <f t="shared" si="11"/>
        <v>0</v>
      </c>
      <c r="AJ11" s="41">
        <f t="shared" si="12"/>
        <v>43914.304706284034</v>
      </c>
      <c r="AK11" s="41">
        <f>HLOOKUP(I11,ElecAvoidedCostsWOCC!$A$5:$Q$50,G11+1,FALSE)*J11*L11</f>
        <v>0</v>
      </c>
      <c r="AL11" s="41">
        <f t="shared" si="13"/>
        <v>43914.304706284034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43914.304706284041</v>
      </c>
      <c r="AN11" s="45">
        <f t="shared" si="14"/>
        <v>48305.735176912451</v>
      </c>
      <c r="AO11" s="44">
        <f t="shared" si="15"/>
        <v>0.94482518513841918</v>
      </c>
      <c r="AP11" s="44">
        <f t="shared" si="16"/>
        <v>4.6783919248367578</v>
      </c>
    </row>
    <row r="12" spans="1:42" ht="13.5" customHeight="1" x14ac:dyDescent="0.25">
      <c r="A12" s="52">
        <f>SUM(P5:P1000)</f>
        <v>4562947.75</v>
      </c>
      <c r="B12" s="84" t="s">
        <v>14</v>
      </c>
      <c r="C12" s="56">
        <v>18230627</v>
      </c>
      <c r="D12" s="56" t="s">
        <v>69</v>
      </c>
      <c r="E12" s="35">
        <v>12655</v>
      </c>
      <c r="F12" s="36" t="s">
        <v>983</v>
      </c>
      <c r="G12" s="36">
        <v>45</v>
      </c>
      <c r="H12" s="36"/>
      <c r="I12" s="37" t="s">
        <v>266</v>
      </c>
      <c r="J12" s="38">
        <v>934.18333333333339</v>
      </c>
      <c r="K12" s="427">
        <v>2.8994</v>
      </c>
      <c r="L12" s="38"/>
      <c r="M12" s="39">
        <v>200</v>
      </c>
      <c r="N12" s="39">
        <v>31.8</v>
      </c>
      <c r="O12" s="40">
        <v>2708.5711566666669</v>
      </c>
      <c r="P12" s="41">
        <v>2800</v>
      </c>
      <c r="Q12" s="41">
        <v>445.2</v>
      </c>
      <c r="R12" s="42"/>
      <c r="S12" s="43"/>
      <c r="T12" s="36">
        <f t="shared" si="0"/>
        <v>45</v>
      </c>
      <c r="U12" s="44">
        <f t="shared" si="1"/>
        <v>6.2288298607801641E-2</v>
      </c>
      <c r="V12" s="45">
        <f t="shared" si="2"/>
        <v>-168.2</v>
      </c>
      <c r="W12" s="46">
        <f t="shared" si="3"/>
        <v>1.3841844135067032E-3</v>
      </c>
      <c r="X12" s="41">
        <f t="shared" si="4"/>
        <v>648.46193889634935</v>
      </c>
      <c r="Y12" s="41">
        <f t="shared" si="5"/>
        <v>-2354.8000000000002</v>
      </c>
      <c r="Z12" s="41">
        <f t="shared" si="6"/>
        <v>7137.4461457801681</v>
      </c>
      <c r="AA12" s="47">
        <f t="shared" si="7"/>
        <v>1093.6619388963493</v>
      </c>
      <c r="AB12" s="48">
        <f t="shared" si="8"/>
        <v>6683.0020091574606</v>
      </c>
      <c r="AC12" s="41">
        <f t="shared" si="8"/>
        <v>1024.0280326744844</v>
      </c>
      <c r="AD12" s="41">
        <f t="shared" si="9"/>
        <v>0</v>
      </c>
      <c r="AE12" s="41">
        <f t="shared" si="17"/>
        <v>0</v>
      </c>
      <c r="AF12" s="49">
        <f>HLOOKUP(I12,ElecAvoidedCostsWOCC!$A$5:$Q$50,G12+1,FALSE)</f>
        <v>3.7416616988497218</v>
      </c>
      <c r="AG12" s="41">
        <f t="shared" si="10"/>
        <v>10134.556955508755</v>
      </c>
      <c r="AH12" s="49">
        <f>HLOOKUP(I12,ElecAvoidedCostsWOCC!$A$5:$Q$50,T12+1,FALSE)</f>
        <v>3.7416616988497218</v>
      </c>
      <c r="AI12" s="41">
        <f t="shared" si="11"/>
        <v>0</v>
      </c>
      <c r="AJ12" s="41">
        <f t="shared" si="12"/>
        <v>10134.556955508755</v>
      </c>
      <c r="AK12" s="41">
        <f>HLOOKUP(I12,ElecAvoidedCostsWOCC!$A$5:$Q$50,G12+1,FALSE)*J12*L12</f>
        <v>0</v>
      </c>
      <c r="AL12" s="41">
        <f t="shared" si="13"/>
        <v>10134.556955508755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10134.556955508757</v>
      </c>
      <c r="AN12" s="45">
        <f t="shared" si="14"/>
        <v>11148.012651059633</v>
      </c>
      <c r="AO12" s="44">
        <f t="shared" si="15"/>
        <v>1.5164677403391116</v>
      </c>
      <c r="AP12" s="44">
        <f t="shared" si="16"/>
        <v>10.886433081274189</v>
      </c>
    </row>
    <row r="13" spans="1:42" ht="13.5" customHeight="1" x14ac:dyDescent="0.25">
      <c r="A13" s="53" t="s">
        <v>238</v>
      </c>
      <c r="B13" s="84" t="s">
        <v>14</v>
      </c>
      <c r="C13" s="56">
        <v>18230627</v>
      </c>
      <c r="D13" s="56" t="s">
        <v>69</v>
      </c>
      <c r="E13" s="35">
        <v>12656</v>
      </c>
      <c r="F13" s="36" t="s">
        <v>984</v>
      </c>
      <c r="G13" s="36">
        <v>45</v>
      </c>
      <c r="H13" s="36"/>
      <c r="I13" s="37" t="s">
        <v>266</v>
      </c>
      <c r="J13" s="38">
        <v>1928.2500000000002</v>
      </c>
      <c r="K13" s="427">
        <v>4.4339000000000004</v>
      </c>
      <c r="L13" s="38"/>
      <c r="M13" s="39">
        <v>200</v>
      </c>
      <c r="N13" s="39">
        <v>31.8</v>
      </c>
      <c r="O13" s="40">
        <v>8549.6676750000024</v>
      </c>
      <c r="P13" s="41">
        <v>11200</v>
      </c>
      <c r="Q13" s="41">
        <v>1780.8</v>
      </c>
      <c r="R13" s="42"/>
      <c r="S13" s="43"/>
      <c r="T13" s="36">
        <f t="shared" si="0"/>
        <v>45</v>
      </c>
      <c r="U13" s="44">
        <f t="shared" si="1"/>
        <v>0.19661445918712758</v>
      </c>
      <c r="V13" s="45">
        <f t="shared" si="2"/>
        <v>-168.2</v>
      </c>
      <c r="W13" s="46">
        <f t="shared" si="3"/>
        <v>4.3692102041583908E-3</v>
      </c>
      <c r="X13" s="41">
        <f t="shared" si="4"/>
        <v>2046.8851496864104</v>
      </c>
      <c r="Y13" s="41">
        <f t="shared" si="5"/>
        <v>-9419.2000000000007</v>
      </c>
      <c r="Z13" s="41">
        <f t="shared" si="6"/>
        <v>22529.514295547782</v>
      </c>
      <c r="AA13" s="47">
        <f t="shared" si="7"/>
        <v>3827.6851496864101</v>
      </c>
      <c r="AB13" s="48">
        <f t="shared" si="8"/>
        <v>21095.050838527884</v>
      </c>
      <c r="AC13" s="41">
        <f t="shared" si="8"/>
        <v>3583.9748592569381</v>
      </c>
      <c r="AD13" s="41">
        <f t="shared" si="9"/>
        <v>0</v>
      </c>
      <c r="AE13" s="41">
        <f t="shared" si="17"/>
        <v>0</v>
      </c>
      <c r="AF13" s="49">
        <f>HLOOKUP(I13,ElecAvoidedCostsWOCC!$A$5:$Q$50,G13+1,FALSE)</f>
        <v>3.7416616988497218</v>
      </c>
      <c r="AG13" s="41">
        <f t="shared" si="10"/>
        <v>31989.964077441058</v>
      </c>
      <c r="AH13" s="49">
        <f>HLOOKUP(I13,ElecAvoidedCostsWOCC!$A$5:$Q$50,T13+1,FALSE)</f>
        <v>3.7416616988497218</v>
      </c>
      <c r="AI13" s="41">
        <f t="shared" si="11"/>
        <v>0</v>
      </c>
      <c r="AJ13" s="41">
        <f t="shared" si="12"/>
        <v>31989.964077441058</v>
      </c>
      <c r="AK13" s="41">
        <f>HLOOKUP(I13,ElecAvoidedCostsWOCC!$A$5:$Q$50,G13+1,FALSE)*J13*L13</f>
        <v>0</v>
      </c>
      <c r="AL13" s="41">
        <f t="shared" si="13"/>
        <v>31989.964077441058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31989.964077441062</v>
      </c>
      <c r="AN13" s="45">
        <f t="shared" si="14"/>
        <v>35188.960485185169</v>
      </c>
      <c r="AO13" s="44">
        <f t="shared" si="15"/>
        <v>1.5164677403391116</v>
      </c>
      <c r="AP13" s="44">
        <f t="shared" si="16"/>
        <v>9.8184172230719451</v>
      </c>
    </row>
    <row r="14" spans="1:42" ht="13.5" customHeight="1" x14ac:dyDescent="0.25">
      <c r="A14" s="52">
        <f>SUM(Y5:Y1000)</f>
        <v>399373.07</v>
      </c>
      <c r="B14" s="84" t="s">
        <v>14</v>
      </c>
      <c r="C14" s="56">
        <v>18230627</v>
      </c>
      <c r="D14" s="56" t="s">
        <v>69</v>
      </c>
      <c r="E14" s="35">
        <v>13236</v>
      </c>
      <c r="F14" s="36" t="s">
        <v>985</v>
      </c>
      <c r="G14" s="36">
        <v>45</v>
      </c>
      <c r="H14" s="36"/>
      <c r="I14" s="37" t="s">
        <v>266</v>
      </c>
      <c r="J14" s="38">
        <v>2092.0833333333335</v>
      </c>
      <c r="K14" s="427">
        <v>3.6252</v>
      </c>
      <c r="L14" s="38"/>
      <c r="M14" s="39">
        <v>100</v>
      </c>
      <c r="N14" s="39">
        <v>36.94</v>
      </c>
      <c r="O14" s="40">
        <v>7584.2205000000004</v>
      </c>
      <c r="P14" s="41">
        <v>5200</v>
      </c>
      <c r="Q14" s="41">
        <v>1920.8799999999999</v>
      </c>
      <c r="R14" s="42"/>
      <c r="S14" s="43"/>
      <c r="T14" s="36">
        <f t="shared" si="0"/>
        <v>45</v>
      </c>
      <c r="U14" s="44">
        <f t="shared" si="1"/>
        <v>0.17441232439054144</v>
      </c>
      <c r="V14" s="45">
        <f t="shared" si="2"/>
        <v>-63.06</v>
      </c>
      <c r="W14" s="46">
        <f t="shared" si="3"/>
        <v>3.8758294309009208E-3</v>
      </c>
      <c r="X14" s="41">
        <f t="shared" si="4"/>
        <v>1815.7464013239837</v>
      </c>
      <c r="Y14" s="41">
        <f t="shared" si="5"/>
        <v>-3279.12</v>
      </c>
      <c r="Z14" s="41">
        <f t="shared" si="6"/>
        <v>19985.432261299735</v>
      </c>
      <c r="AA14" s="47">
        <f t="shared" si="7"/>
        <v>3736.6264013239834</v>
      </c>
      <c r="AB14" s="48">
        <f t="shared" si="8"/>
        <v>18712.951555524094</v>
      </c>
      <c r="AC14" s="41">
        <f t="shared" si="8"/>
        <v>3498.713858917587</v>
      </c>
      <c r="AD14" s="41">
        <f t="shared" si="9"/>
        <v>0</v>
      </c>
      <c r="AE14" s="41">
        <f t="shared" si="17"/>
        <v>0</v>
      </c>
      <c r="AF14" s="49">
        <f>HLOOKUP(I14,ElecAvoidedCostsWOCC!$A$5:$Q$50,G14+1,FALSE)</f>
        <v>3.7416616988497218</v>
      </c>
      <c r="AG14" s="41">
        <f t="shared" si="10"/>
        <v>28377.587360480888</v>
      </c>
      <c r="AH14" s="49">
        <f>HLOOKUP(I14,ElecAvoidedCostsWOCC!$A$5:$Q$50,T14+1,FALSE)</f>
        <v>3.7416616988497218</v>
      </c>
      <c r="AI14" s="41">
        <f t="shared" si="11"/>
        <v>0</v>
      </c>
      <c r="AJ14" s="41">
        <f t="shared" si="12"/>
        <v>28377.587360480888</v>
      </c>
      <c r="AK14" s="41">
        <f>HLOOKUP(I14,ElecAvoidedCostsWOCC!$A$5:$Q$50,G14+1,FALSE)*J14*L14</f>
        <v>0</v>
      </c>
      <c r="AL14" s="41">
        <f t="shared" si="13"/>
        <v>28377.587360480888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28377.587360480888</v>
      </c>
      <c r="AN14" s="45">
        <f t="shared" si="14"/>
        <v>31215.346096528978</v>
      </c>
      <c r="AO14" s="44">
        <f t="shared" si="15"/>
        <v>1.5164677403391116</v>
      </c>
      <c r="AP14" s="44">
        <f t="shared" si="16"/>
        <v>8.9219488518521519</v>
      </c>
    </row>
    <row r="15" spans="1:42" ht="13.5" customHeight="1" x14ac:dyDescent="0.25">
      <c r="A15" s="33" t="s">
        <v>241</v>
      </c>
      <c r="B15" s="84" t="s">
        <v>14</v>
      </c>
      <c r="C15" s="56">
        <v>18230627</v>
      </c>
      <c r="D15" s="56" t="s">
        <v>69</v>
      </c>
      <c r="E15" s="35">
        <v>13237</v>
      </c>
      <c r="F15" s="36" t="s">
        <v>986</v>
      </c>
      <c r="G15" s="36">
        <v>45</v>
      </c>
      <c r="H15" s="36"/>
      <c r="I15" s="37" t="s">
        <v>266</v>
      </c>
      <c r="J15" s="38">
        <v>311.45000000000005</v>
      </c>
      <c r="K15" s="427">
        <v>3.6252</v>
      </c>
      <c r="L15" s="38"/>
      <c r="M15" s="39">
        <v>200</v>
      </c>
      <c r="N15" s="39">
        <v>36.94</v>
      </c>
      <c r="O15" s="40">
        <v>1129.0685400000002</v>
      </c>
      <c r="P15" s="41">
        <v>600</v>
      </c>
      <c r="Q15" s="41">
        <v>110.82</v>
      </c>
      <c r="R15" s="42"/>
      <c r="S15" s="43"/>
      <c r="T15" s="36">
        <f t="shared" si="0"/>
        <v>45</v>
      </c>
      <c r="U15" s="44">
        <f t="shared" si="1"/>
        <v>2.5964892299430779E-2</v>
      </c>
      <c r="V15" s="45">
        <f t="shared" si="2"/>
        <v>-163.06</v>
      </c>
      <c r="W15" s="46">
        <f t="shared" si="3"/>
        <v>5.7699760665401727E-4</v>
      </c>
      <c r="X15" s="41">
        <f t="shared" si="4"/>
        <v>270.31151564661451</v>
      </c>
      <c r="Y15" s="41">
        <f t="shared" si="5"/>
        <v>-489.18</v>
      </c>
      <c r="Z15" s="41">
        <f t="shared" si="6"/>
        <v>2975.2461475157002</v>
      </c>
      <c r="AA15" s="47">
        <f t="shared" si="7"/>
        <v>381.1315156466145</v>
      </c>
      <c r="AB15" s="48">
        <f t="shared" si="8"/>
        <v>2785.8109995465356</v>
      </c>
      <c r="AC15" s="41">
        <f t="shared" si="8"/>
        <v>356.86471502491992</v>
      </c>
      <c r="AD15" s="41">
        <f t="shared" si="9"/>
        <v>0</v>
      </c>
      <c r="AE15" s="41">
        <f t="shared" si="17"/>
        <v>0</v>
      </c>
      <c r="AF15" s="49">
        <f>HLOOKUP(I15,ElecAvoidedCostsWOCC!$A$5:$Q$50,G15+1,FALSE)</f>
        <v>3.7416616988497218</v>
      </c>
      <c r="AG15" s="41">
        <f t="shared" si="10"/>
        <v>4224.5925114941756</v>
      </c>
      <c r="AH15" s="49">
        <f>HLOOKUP(I15,ElecAvoidedCostsWOCC!$A$5:$Q$50,T15+1,FALSE)</f>
        <v>3.7416616988497218</v>
      </c>
      <c r="AI15" s="41">
        <f t="shared" si="11"/>
        <v>0</v>
      </c>
      <c r="AJ15" s="41">
        <f t="shared" si="12"/>
        <v>4224.5925114941756</v>
      </c>
      <c r="AK15" s="41">
        <f>HLOOKUP(I15,ElecAvoidedCostsWOCC!$A$5:$Q$50,G15+1,FALSE)*J15*L15</f>
        <v>0</v>
      </c>
      <c r="AL15" s="41">
        <f t="shared" si="13"/>
        <v>4224.5925114941756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4224.5925114941756</v>
      </c>
      <c r="AN15" s="45">
        <f t="shared" si="14"/>
        <v>4647.051762643594</v>
      </c>
      <c r="AO15" s="44">
        <f t="shared" si="15"/>
        <v>1.5164677403391111</v>
      </c>
      <c r="AP15" s="44">
        <f t="shared" si="16"/>
        <v>13.021886353541817</v>
      </c>
    </row>
    <row r="16" spans="1:42" ht="13.5" customHeight="1" x14ac:dyDescent="0.25">
      <c r="A16" s="51">
        <f>SUM(U5:U999)</f>
        <v>37.107363837636584</v>
      </c>
      <c r="B16" s="84" t="s">
        <v>14</v>
      </c>
      <c r="C16" s="56">
        <v>18230627</v>
      </c>
      <c r="D16" s="56" t="s">
        <v>69</v>
      </c>
      <c r="E16" s="35">
        <v>13238</v>
      </c>
      <c r="F16" s="36" t="s">
        <v>987</v>
      </c>
      <c r="G16" s="36">
        <v>45</v>
      </c>
      <c r="H16" s="36"/>
      <c r="I16" s="37" t="s">
        <v>266</v>
      </c>
      <c r="J16" s="38">
        <v>15144.25</v>
      </c>
      <c r="K16" s="427">
        <v>0.23119999999999999</v>
      </c>
      <c r="L16" s="38"/>
      <c r="M16" s="39">
        <v>0</v>
      </c>
      <c r="N16" s="39">
        <v>0</v>
      </c>
      <c r="O16" s="40">
        <v>3501.3505999999998</v>
      </c>
      <c r="P16" s="41">
        <v>0</v>
      </c>
      <c r="Q16" s="41"/>
      <c r="R16" s="42"/>
      <c r="S16" s="43"/>
      <c r="T16" s="36">
        <f t="shared" si="0"/>
        <v>45</v>
      </c>
      <c r="U16" s="44">
        <f t="shared" si="1"/>
        <v>8.0519638986263228E-2</v>
      </c>
      <c r="V16" s="45">
        <f t="shared" si="2"/>
        <v>0</v>
      </c>
      <c r="W16" s="46">
        <f t="shared" si="3"/>
        <v>1.7893253108058496E-3</v>
      </c>
      <c r="X16" s="41">
        <f t="shared" si="4"/>
        <v>838.26211958415115</v>
      </c>
      <c r="Y16" s="41">
        <f t="shared" si="5"/>
        <v>0</v>
      </c>
      <c r="Z16" s="41">
        <f t="shared" si="6"/>
        <v>9226.5256843944844</v>
      </c>
      <c r="AA16" s="47">
        <f t="shared" si="7"/>
        <v>838.26211958415115</v>
      </c>
      <c r="AB16" s="48">
        <f t="shared" si="8"/>
        <v>8639.0689928787306</v>
      </c>
      <c r="AC16" s="41">
        <f t="shared" si="8"/>
        <v>784.88962507879319</v>
      </c>
      <c r="AD16" s="41">
        <f t="shared" si="9"/>
        <v>0</v>
      </c>
      <c r="AE16" s="41">
        <f t="shared" si="17"/>
        <v>0</v>
      </c>
      <c r="AF16" s="49">
        <f>HLOOKUP(I16,ElecAvoidedCostsWOCC!$A$5:$Q$50,G16+1,FALSE)</f>
        <v>3.7416616988497218</v>
      </c>
      <c r="AG16" s="41">
        <f t="shared" si="10"/>
        <v>13100.869434264492</v>
      </c>
      <c r="AH16" s="49">
        <f>HLOOKUP(I16,ElecAvoidedCostsWOCC!$A$5:$Q$50,T16+1,FALSE)</f>
        <v>3.7416616988497218</v>
      </c>
      <c r="AI16" s="41">
        <f t="shared" si="11"/>
        <v>0</v>
      </c>
      <c r="AJ16" s="41">
        <f t="shared" si="12"/>
        <v>13100.869434264492</v>
      </c>
      <c r="AK16" s="41">
        <f>HLOOKUP(I16,ElecAvoidedCostsWOCC!$A$5:$Q$50,G16+1,FALSE)*J16*L16</f>
        <v>0</v>
      </c>
      <c r="AL16" s="41">
        <f t="shared" si="13"/>
        <v>13100.869434264492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13100.869434264492</v>
      </c>
      <c r="AN16" s="45">
        <f t="shared" si="14"/>
        <v>14410.956377690942</v>
      </c>
      <c r="AO16" s="44">
        <f t="shared" si="15"/>
        <v>1.5164677403391116</v>
      </c>
      <c r="AP16" s="44">
        <f t="shared" si="16"/>
        <v>18.360487789916014</v>
      </c>
    </row>
    <row r="17" spans="1:42" ht="13.5" customHeight="1" x14ac:dyDescent="0.25">
      <c r="A17" s="54" t="s">
        <v>244</v>
      </c>
      <c r="B17" s="84" t="s">
        <v>14</v>
      </c>
      <c r="C17" s="56">
        <v>18230627</v>
      </c>
      <c r="D17" s="56" t="s">
        <v>69</v>
      </c>
      <c r="E17" s="35">
        <v>13239</v>
      </c>
      <c r="F17" s="36" t="s">
        <v>988</v>
      </c>
      <c r="G17" s="36">
        <v>45</v>
      </c>
      <c r="H17" s="36"/>
      <c r="I17" s="37" t="s">
        <v>266</v>
      </c>
      <c r="J17" s="38">
        <v>2023</v>
      </c>
      <c r="K17" s="427">
        <v>0.23119999999999999</v>
      </c>
      <c r="L17" s="38"/>
      <c r="M17" s="39">
        <v>0</v>
      </c>
      <c r="N17" s="39">
        <v>0</v>
      </c>
      <c r="O17" s="40">
        <v>467.7176</v>
      </c>
      <c r="P17" s="41">
        <v>0</v>
      </c>
      <c r="Q17" s="41"/>
      <c r="R17" s="42"/>
      <c r="S17" s="43"/>
      <c r="T17" s="36">
        <f t="shared" si="0"/>
        <v>45</v>
      </c>
      <c r="U17" s="44">
        <f t="shared" si="1"/>
        <v>1.0755978649930538E-2</v>
      </c>
      <c r="V17" s="45">
        <f t="shared" si="2"/>
        <v>0</v>
      </c>
      <c r="W17" s="46">
        <f t="shared" si="3"/>
        <v>2.3902174777623415E-4</v>
      </c>
      <c r="X17" s="41">
        <f t="shared" si="4"/>
        <v>111.97677454603152</v>
      </c>
      <c r="Y17" s="41">
        <f t="shared" si="5"/>
        <v>0</v>
      </c>
      <c r="Z17" s="41">
        <f t="shared" si="6"/>
        <v>1232.4982392346958</v>
      </c>
      <c r="AA17" s="47">
        <f t="shared" si="7"/>
        <v>111.97677454603152</v>
      </c>
      <c r="AB17" s="48">
        <f t="shared" si="8"/>
        <v>1154.0245685718126</v>
      </c>
      <c r="AC17" s="41">
        <f t="shared" si="8"/>
        <v>104.84716717793214</v>
      </c>
      <c r="AD17" s="41">
        <f t="shared" si="9"/>
        <v>0</v>
      </c>
      <c r="AE17" s="41">
        <f t="shared" si="17"/>
        <v>0</v>
      </c>
      <c r="AF17" s="49">
        <f>HLOOKUP(I17,ElecAvoidedCostsWOCC!$A$5:$Q$50,G17+1,FALSE)</f>
        <v>3.7416616988497218</v>
      </c>
      <c r="AG17" s="41">
        <f t="shared" si="10"/>
        <v>1750.0410297979147</v>
      </c>
      <c r="AH17" s="49">
        <f>HLOOKUP(I17,ElecAvoidedCostsWOCC!$A$5:$Q$50,T17+1,FALSE)</f>
        <v>3.7416616988497218</v>
      </c>
      <c r="AI17" s="41">
        <f t="shared" si="11"/>
        <v>0</v>
      </c>
      <c r="AJ17" s="41">
        <f t="shared" si="12"/>
        <v>1750.0410297979147</v>
      </c>
      <c r="AK17" s="41">
        <f>HLOOKUP(I17,ElecAvoidedCostsWOCC!$A$5:$Q$50,G17+1,FALSE)*J17*L17</f>
        <v>0</v>
      </c>
      <c r="AL17" s="41">
        <f t="shared" si="13"/>
        <v>1750.0410297979147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1750.0410297979147</v>
      </c>
      <c r="AN17" s="45">
        <f t="shared" si="14"/>
        <v>1925.0451327777064</v>
      </c>
      <c r="AO17" s="44">
        <f t="shared" si="15"/>
        <v>1.5164677403391116</v>
      </c>
      <c r="AP17" s="44">
        <f t="shared" si="16"/>
        <v>18.360487789916018</v>
      </c>
    </row>
    <row r="18" spans="1:42" ht="13.5" customHeight="1" x14ac:dyDescent="0.25">
      <c r="A18" s="52">
        <f>A6+A8</f>
        <v>5156427.1900000004</v>
      </c>
      <c r="B18" s="84" t="s">
        <v>14</v>
      </c>
      <c r="C18" s="56">
        <v>18230627</v>
      </c>
      <c r="D18" s="56" t="s">
        <v>69</v>
      </c>
      <c r="E18" s="35">
        <v>13240</v>
      </c>
      <c r="F18" s="36" t="s">
        <v>989</v>
      </c>
      <c r="G18" s="36">
        <v>45</v>
      </c>
      <c r="H18" s="36"/>
      <c r="I18" s="37" t="s">
        <v>266</v>
      </c>
      <c r="J18" s="38">
        <v>3646.5499999999997</v>
      </c>
      <c r="K18" s="427">
        <v>2.5678000000000001</v>
      </c>
      <c r="L18" s="38"/>
      <c r="M18" s="39">
        <v>100</v>
      </c>
      <c r="N18" s="39">
        <v>36.94</v>
      </c>
      <c r="O18" s="40">
        <v>9363.6110900000003</v>
      </c>
      <c r="P18" s="41">
        <v>8400</v>
      </c>
      <c r="Q18" s="41">
        <v>3102.96</v>
      </c>
      <c r="R18" s="42"/>
      <c r="S18" s="43"/>
      <c r="T18" s="36">
        <f t="shared" si="0"/>
        <v>45</v>
      </c>
      <c r="U18" s="44">
        <f t="shared" si="1"/>
        <v>0.21533250185644673</v>
      </c>
      <c r="V18" s="45">
        <f t="shared" si="2"/>
        <v>-63.06</v>
      </c>
      <c r="W18" s="46">
        <f t="shared" si="3"/>
        <v>4.7851667079210382E-3</v>
      </c>
      <c r="X18" s="41">
        <f t="shared" si="4"/>
        <v>2241.7522196334935</v>
      </c>
      <c r="Y18" s="41">
        <f t="shared" si="5"/>
        <v>-5297.04</v>
      </c>
      <c r="Z18" s="41">
        <f t="shared" si="6"/>
        <v>24674.363721406833</v>
      </c>
      <c r="AA18" s="47">
        <f t="shared" si="7"/>
        <v>5344.7122196334931</v>
      </c>
      <c r="AB18" s="48">
        <f t="shared" si="8"/>
        <v>23103.336817796659</v>
      </c>
      <c r="AC18" s="41">
        <f t="shared" si="8"/>
        <v>5004.4121906680648</v>
      </c>
      <c r="AD18" s="41">
        <f t="shared" si="9"/>
        <v>0</v>
      </c>
      <c r="AE18" s="41">
        <f t="shared" si="17"/>
        <v>0</v>
      </c>
      <c r="AF18" s="49">
        <f>HLOOKUP(I18,ElecAvoidedCostsWOCC!$A$5:$Q$50,G18+1,FALSE)</f>
        <v>3.7416616988497218</v>
      </c>
      <c r="AG18" s="41">
        <f t="shared" si="10"/>
        <v>35035.464978377495</v>
      </c>
      <c r="AH18" s="49">
        <f>HLOOKUP(I18,ElecAvoidedCostsWOCC!$A$5:$Q$50,T18+1,FALSE)</f>
        <v>3.7416616988497218</v>
      </c>
      <c r="AI18" s="41">
        <f t="shared" si="11"/>
        <v>0</v>
      </c>
      <c r="AJ18" s="41">
        <f t="shared" si="12"/>
        <v>35035.464978377495</v>
      </c>
      <c r="AK18" s="41">
        <f>HLOOKUP(I18,ElecAvoidedCostsWOCC!$A$5:$Q$50,G18+1,FALSE)*J18*L18</f>
        <v>0</v>
      </c>
      <c r="AL18" s="41">
        <f t="shared" si="13"/>
        <v>35035.464978377495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35035.464978377495</v>
      </c>
      <c r="AN18" s="45">
        <f t="shared" si="14"/>
        <v>38539.011476215244</v>
      </c>
      <c r="AO18" s="44">
        <f t="shared" si="15"/>
        <v>1.5164677403391114</v>
      </c>
      <c r="AP18" s="44">
        <f t="shared" si="16"/>
        <v>7.7010066333225984</v>
      </c>
    </row>
    <row r="19" spans="1:42" ht="13.5" customHeight="1" x14ac:dyDescent="0.25">
      <c r="A19" s="54" t="s">
        <v>214</v>
      </c>
      <c r="B19" s="84" t="s">
        <v>14</v>
      </c>
      <c r="C19" s="56">
        <v>18230627</v>
      </c>
      <c r="D19" s="56" t="s">
        <v>69</v>
      </c>
      <c r="E19" s="35">
        <v>13241</v>
      </c>
      <c r="F19" s="36" t="s">
        <v>990</v>
      </c>
      <c r="G19" s="36">
        <v>45</v>
      </c>
      <c r="H19" s="36"/>
      <c r="I19" s="37" t="s">
        <v>266</v>
      </c>
      <c r="J19" s="38">
        <v>50</v>
      </c>
      <c r="K19" s="427">
        <v>2.5678000000000001</v>
      </c>
      <c r="L19" s="38"/>
      <c r="M19" s="39">
        <v>200</v>
      </c>
      <c r="N19" s="39">
        <v>36.94</v>
      </c>
      <c r="O19" s="40">
        <v>128.39000000000001</v>
      </c>
      <c r="P19" s="41">
        <v>400</v>
      </c>
      <c r="Q19" s="41">
        <v>73.88</v>
      </c>
      <c r="R19" s="42"/>
      <c r="S19" s="43"/>
      <c r="T19" s="36">
        <f t="shared" si="0"/>
        <v>45</v>
      </c>
      <c r="U19" s="44">
        <f t="shared" si="1"/>
        <v>2.952551066850129E-3</v>
      </c>
      <c r="V19" s="45">
        <f t="shared" si="2"/>
        <v>-163.06</v>
      </c>
      <c r="W19" s="46">
        <f t="shared" si="3"/>
        <v>6.5612245930002865E-5</v>
      </c>
      <c r="X19" s="41">
        <f t="shared" si="4"/>
        <v>30.737988230430048</v>
      </c>
      <c r="Y19" s="41">
        <f t="shared" si="5"/>
        <v>-326.12</v>
      </c>
      <c r="Z19" s="41">
        <f t="shared" si="6"/>
        <v>338.32476891043365</v>
      </c>
      <c r="AA19" s="47">
        <f t="shared" si="7"/>
        <v>104.61798823043004</v>
      </c>
      <c r="AB19" s="48">
        <f t="shared" si="8"/>
        <v>316.78349148917005</v>
      </c>
      <c r="AC19" s="41">
        <f t="shared" si="8"/>
        <v>97.956917818754718</v>
      </c>
      <c r="AD19" s="41">
        <f t="shared" si="9"/>
        <v>0</v>
      </c>
      <c r="AE19" s="41">
        <f t="shared" si="17"/>
        <v>0</v>
      </c>
      <c r="AF19" s="49">
        <f>HLOOKUP(I19,ElecAvoidedCostsWOCC!$A$5:$Q$50,G19+1,FALSE)</f>
        <v>3.7416616988497218</v>
      </c>
      <c r="AG19" s="41">
        <f t="shared" si="10"/>
        <v>480.3919455153158</v>
      </c>
      <c r="AH19" s="49">
        <f>HLOOKUP(I19,ElecAvoidedCostsWOCC!$A$5:$Q$50,T19+1,FALSE)</f>
        <v>3.7416616988497218</v>
      </c>
      <c r="AI19" s="41">
        <f t="shared" si="11"/>
        <v>0</v>
      </c>
      <c r="AJ19" s="41">
        <f t="shared" si="12"/>
        <v>480.3919455153158</v>
      </c>
      <c r="AK19" s="41">
        <f>HLOOKUP(I19,ElecAvoidedCostsWOCC!$A$5:$Q$50,G19+1,FALSE)*J19*L19</f>
        <v>0</v>
      </c>
      <c r="AL19" s="41">
        <f t="shared" si="13"/>
        <v>480.3919455153158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480.39194551531585</v>
      </c>
      <c r="AN19" s="45">
        <f t="shared" si="14"/>
        <v>528.43114006684743</v>
      </c>
      <c r="AO19" s="44">
        <f t="shared" si="15"/>
        <v>1.5164677403391116</v>
      </c>
      <c r="AP19" s="44">
        <f t="shared" si="16"/>
        <v>5.3945260001399777</v>
      </c>
    </row>
    <row r="20" spans="1:42" ht="13.5" customHeight="1" x14ac:dyDescent="0.25">
      <c r="A20" s="52">
        <f>A8+SUM(Q5:Q906)</f>
        <v>5430800.2599999998</v>
      </c>
      <c r="B20" s="84" t="s">
        <v>14</v>
      </c>
      <c r="C20" s="56">
        <v>18230627</v>
      </c>
      <c r="D20" s="56" t="s">
        <v>69</v>
      </c>
      <c r="E20" s="35">
        <v>13242</v>
      </c>
      <c r="F20" s="36" t="s">
        <v>991</v>
      </c>
      <c r="G20" s="36">
        <v>45</v>
      </c>
      <c r="H20" s="36"/>
      <c r="I20" s="37" t="s">
        <v>266</v>
      </c>
      <c r="J20" s="38">
        <v>1869.35</v>
      </c>
      <c r="K20" s="427">
        <v>3.4018999999999999</v>
      </c>
      <c r="L20" s="38"/>
      <c r="M20" s="39">
        <v>100</v>
      </c>
      <c r="N20" s="39">
        <v>36.94</v>
      </c>
      <c r="O20" s="40">
        <v>6359.3417649999992</v>
      </c>
      <c r="P20" s="41">
        <v>2300</v>
      </c>
      <c r="Q20" s="41">
        <v>849.61999999999989</v>
      </c>
      <c r="R20" s="42"/>
      <c r="S20" s="43"/>
      <c r="T20" s="36">
        <f t="shared" si="0"/>
        <v>45</v>
      </c>
      <c r="U20" s="44">
        <f t="shared" si="1"/>
        <v>0.14624411023222467</v>
      </c>
      <c r="V20" s="45">
        <f t="shared" si="2"/>
        <v>-63.06</v>
      </c>
      <c r="W20" s="46">
        <f t="shared" si="3"/>
        <v>3.2498691162716592E-3</v>
      </c>
      <c r="X20" s="41">
        <f t="shared" si="4"/>
        <v>1522.4968636642432</v>
      </c>
      <c r="Y20" s="41">
        <f t="shared" si="5"/>
        <v>-1450.38</v>
      </c>
      <c r="Z20" s="41">
        <f t="shared" si="6"/>
        <v>16757.713475084456</v>
      </c>
      <c r="AA20" s="47">
        <f t="shared" si="7"/>
        <v>2372.1168636642433</v>
      </c>
      <c r="AB20" s="48">
        <f t="shared" si="8"/>
        <v>15690.742954198928</v>
      </c>
      <c r="AC20" s="41">
        <f t="shared" si="8"/>
        <v>2221.0832056781301</v>
      </c>
      <c r="AD20" s="41">
        <f t="shared" si="9"/>
        <v>0</v>
      </c>
      <c r="AE20" s="41">
        <f t="shared" si="17"/>
        <v>0</v>
      </c>
      <c r="AF20" s="49">
        <f>HLOOKUP(I20,ElecAvoidedCostsWOCC!$A$5:$Q$50,G20+1,FALSE)</f>
        <v>3.7416616988497218</v>
      </c>
      <c r="AG20" s="41">
        <f t="shared" si="10"/>
        <v>23794.505511995885</v>
      </c>
      <c r="AH20" s="49">
        <f>HLOOKUP(I20,ElecAvoidedCostsWOCC!$A$5:$Q$50,T20+1,FALSE)</f>
        <v>3.7416616988497218</v>
      </c>
      <c r="AI20" s="41">
        <f t="shared" si="11"/>
        <v>0</v>
      </c>
      <c r="AJ20" s="41">
        <f t="shared" si="12"/>
        <v>23794.505511995885</v>
      </c>
      <c r="AK20" s="41">
        <f>HLOOKUP(I20,ElecAvoidedCostsWOCC!$A$5:$Q$50,G20+1,FALSE)*J20*L20</f>
        <v>0</v>
      </c>
      <c r="AL20" s="41">
        <f t="shared" si="13"/>
        <v>23794.505511995885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23794.505511995885</v>
      </c>
      <c r="AN20" s="45">
        <f t="shared" si="14"/>
        <v>26173.956063195477</v>
      </c>
      <c r="AO20" s="44">
        <f t="shared" si="15"/>
        <v>1.5164677403391116</v>
      </c>
      <c r="AP20" s="44">
        <f t="shared" si="16"/>
        <v>11.784320369575788</v>
      </c>
    </row>
    <row r="21" spans="1:42" ht="13.5" customHeight="1" x14ac:dyDescent="0.25">
      <c r="A21" s="54" t="s">
        <v>228</v>
      </c>
      <c r="B21" s="84" t="s">
        <v>14</v>
      </c>
      <c r="C21" s="56">
        <v>18230627</v>
      </c>
      <c r="D21" s="56" t="s">
        <v>69</v>
      </c>
      <c r="E21" s="35">
        <v>13243</v>
      </c>
      <c r="F21" s="36" t="s">
        <v>992</v>
      </c>
      <c r="G21" s="36">
        <v>45</v>
      </c>
      <c r="H21" s="36"/>
      <c r="I21" s="37" t="s">
        <v>266</v>
      </c>
      <c r="J21" s="38">
        <v>427.5</v>
      </c>
      <c r="K21" s="427">
        <v>3.4018999999999999</v>
      </c>
      <c r="L21" s="38"/>
      <c r="M21" s="39">
        <v>200</v>
      </c>
      <c r="N21" s="39">
        <v>36.94</v>
      </c>
      <c r="O21" s="40">
        <v>1454.3122499999999</v>
      </c>
      <c r="P21" s="41">
        <v>1000</v>
      </c>
      <c r="Q21" s="41">
        <v>184.7</v>
      </c>
      <c r="R21" s="42"/>
      <c r="S21" s="43"/>
      <c r="T21" s="36">
        <f t="shared" si="0"/>
        <v>45</v>
      </c>
      <c r="U21" s="44">
        <f t="shared" si="1"/>
        <v>3.3444436367869076E-2</v>
      </c>
      <c r="V21" s="45">
        <f t="shared" si="2"/>
        <v>-163.06</v>
      </c>
      <c r="W21" s="46">
        <f t="shared" si="3"/>
        <v>7.4320969706375719E-4</v>
      </c>
      <c r="X21" s="41">
        <f t="shared" si="4"/>
        <v>348.17846268299894</v>
      </c>
      <c r="Y21" s="41">
        <f t="shared" si="5"/>
        <v>-815.3</v>
      </c>
      <c r="Z21" s="41">
        <f t="shared" si="6"/>
        <v>3832.3066898112211</v>
      </c>
      <c r="AA21" s="47">
        <f t="shared" si="7"/>
        <v>532.87846268299893</v>
      </c>
      <c r="AB21" s="48">
        <f t="shared" ref="AB21:AC24" si="18">Z21/(1+ElecDiscountRate)^1</f>
        <v>3588.3021440179969</v>
      </c>
      <c r="AC21" s="41">
        <f t="shared" si="18"/>
        <v>498.94987142602895</v>
      </c>
      <c r="AD21" s="41">
        <f t="shared" si="9"/>
        <v>0</v>
      </c>
      <c r="AE21" s="41">
        <f t="shared" si="17"/>
        <v>0</v>
      </c>
      <c r="AF21" s="49">
        <f>HLOOKUP(I21,ElecAvoidedCostsWOCC!$A$5:$Q$50,G21+1,FALSE)</f>
        <v>3.7416616988497218</v>
      </c>
      <c r="AG21" s="41">
        <f t="shared" si="10"/>
        <v>5441.5444439929615</v>
      </c>
      <c r="AH21" s="49">
        <f>HLOOKUP(I21,ElecAvoidedCostsWOCC!$A$5:$Q$50,T21+1,FALSE)</f>
        <v>3.7416616988497218</v>
      </c>
      <c r="AI21" s="41">
        <f t="shared" si="11"/>
        <v>0</v>
      </c>
      <c r="AJ21" s="41">
        <f t="shared" si="12"/>
        <v>5441.5444439929615</v>
      </c>
      <c r="AK21" s="41">
        <f>HLOOKUP(I21,ElecAvoidedCostsWOCC!$A$5:$Q$50,G21+1,FALSE)*J21*L21</f>
        <v>0</v>
      </c>
      <c r="AL21" s="41">
        <f t="shared" si="13"/>
        <v>5441.5444439929615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5441.5444439929615</v>
      </c>
      <c r="AN21" s="45">
        <f t="shared" si="14"/>
        <v>5985.6988883922586</v>
      </c>
      <c r="AO21" s="44">
        <f t="shared" si="15"/>
        <v>1.5164677403391118</v>
      </c>
      <c r="AP21" s="44">
        <f t="shared" si="16"/>
        <v>11.996593708471693</v>
      </c>
    </row>
    <row r="22" spans="1:42" ht="13.5" customHeight="1" x14ac:dyDescent="0.25">
      <c r="A22" s="55">
        <f>(SUM(AM5:AM1000)/(SUM(AB5:AB1000)))</f>
        <v>1.2983796215022059</v>
      </c>
      <c r="B22" s="84" t="s">
        <v>14</v>
      </c>
      <c r="C22" s="56">
        <v>18230627</v>
      </c>
      <c r="D22" s="56" t="s">
        <v>69</v>
      </c>
      <c r="E22" s="35">
        <v>13246</v>
      </c>
      <c r="F22" s="36" t="s">
        <v>993</v>
      </c>
      <c r="G22" s="36">
        <v>45</v>
      </c>
      <c r="H22" s="36"/>
      <c r="I22" s="37" t="s">
        <v>266</v>
      </c>
      <c r="J22" s="38">
        <v>3216.5833333333335</v>
      </c>
      <c r="K22" s="427">
        <v>5.2209000000000003</v>
      </c>
      <c r="L22" s="38"/>
      <c r="M22" s="39">
        <v>100</v>
      </c>
      <c r="N22" s="39">
        <v>36.94</v>
      </c>
      <c r="O22" s="40">
        <v>16793.459925000003</v>
      </c>
      <c r="P22" s="41">
        <v>3100</v>
      </c>
      <c r="Q22" s="41">
        <v>1145.1399999999999</v>
      </c>
      <c r="R22" s="42"/>
      <c r="S22" s="43"/>
      <c r="T22" s="36">
        <f t="shared" si="0"/>
        <v>45</v>
      </c>
      <c r="U22" s="44">
        <f t="shared" si="1"/>
        <v>0.38619478166261889</v>
      </c>
      <c r="V22" s="45">
        <f t="shared" si="2"/>
        <v>-63.06</v>
      </c>
      <c r="W22" s="46">
        <f t="shared" si="3"/>
        <v>8.5821062591693083E-3</v>
      </c>
      <c r="X22" s="41">
        <f t="shared" si="4"/>
        <v>4020.5403343161361</v>
      </c>
      <c r="Y22" s="41">
        <f t="shared" si="5"/>
        <v>-1954.8600000000001</v>
      </c>
      <c r="Z22" s="41">
        <f t="shared" si="6"/>
        <v>44253.006062249813</v>
      </c>
      <c r="AA22" s="47">
        <f t="shared" si="7"/>
        <v>5165.6803343161355</v>
      </c>
      <c r="AB22" s="48">
        <f t="shared" si="18"/>
        <v>41435.398934690835</v>
      </c>
      <c r="AC22" s="41">
        <f t="shared" si="18"/>
        <v>4836.7793392473177</v>
      </c>
      <c r="AD22" s="41">
        <f t="shared" si="9"/>
        <v>0</v>
      </c>
      <c r="AE22" s="41">
        <f t="shared" si="17"/>
        <v>0</v>
      </c>
      <c r="AF22" s="49">
        <f>HLOOKUP(I22,ElecAvoidedCostsWOCC!$A$5:$Q$50,G22+1,FALSE)</f>
        <v>3.7416616988497218</v>
      </c>
      <c r="AG22" s="41">
        <f t="shared" si="10"/>
        <v>62835.445792540224</v>
      </c>
      <c r="AH22" s="49">
        <f>HLOOKUP(I22,ElecAvoidedCostsWOCC!$A$5:$Q$50,T22+1,FALSE)</f>
        <v>3.7416616988497218</v>
      </c>
      <c r="AI22" s="41">
        <f t="shared" si="11"/>
        <v>0</v>
      </c>
      <c r="AJ22" s="41">
        <f t="shared" si="12"/>
        <v>62835.445792540224</v>
      </c>
      <c r="AK22" s="41">
        <f>HLOOKUP(I22,ElecAvoidedCostsWOCC!$A$5:$Q$50,G22+1,FALSE)*J22*L22</f>
        <v>0</v>
      </c>
      <c r="AL22" s="41">
        <f t="shared" si="13"/>
        <v>62835.445792540224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62835.445792540224</v>
      </c>
      <c r="AN22" s="45">
        <f t="shared" si="14"/>
        <v>69118.990371794251</v>
      </c>
      <c r="AO22" s="44">
        <f t="shared" si="15"/>
        <v>1.5164677403391111</v>
      </c>
      <c r="AP22" s="44">
        <f t="shared" si="16"/>
        <v>14.290292263477602</v>
      </c>
    </row>
    <row r="23" spans="1:42" ht="13.5" customHeight="1" x14ac:dyDescent="0.25">
      <c r="A23" s="54" t="s">
        <v>229</v>
      </c>
      <c r="B23" s="84" t="s">
        <v>14</v>
      </c>
      <c r="C23" s="56">
        <v>18230627</v>
      </c>
      <c r="D23" s="56" t="s">
        <v>69</v>
      </c>
      <c r="E23" s="35">
        <v>13247</v>
      </c>
      <c r="F23" s="36" t="s">
        <v>994</v>
      </c>
      <c r="G23" s="36">
        <v>45</v>
      </c>
      <c r="H23" s="36"/>
      <c r="I23" s="37" t="s">
        <v>266</v>
      </c>
      <c r="J23" s="38">
        <v>95.016666666666666</v>
      </c>
      <c r="K23" s="427">
        <v>5.2209000000000003</v>
      </c>
      <c r="L23" s="38"/>
      <c r="M23" s="39">
        <v>200</v>
      </c>
      <c r="N23" s="39">
        <v>36.94</v>
      </c>
      <c r="O23" s="40">
        <v>496.07251500000001</v>
      </c>
      <c r="P23" s="41">
        <v>800</v>
      </c>
      <c r="Q23" s="41">
        <v>147.76</v>
      </c>
      <c r="R23" s="42"/>
      <c r="S23" s="43"/>
      <c r="T23" s="36">
        <f t="shared" si="0"/>
        <v>45</v>
      </c>
      <c r="U23" s="44">
        <f t="shared" si="1"/>
        <v>1.1408049173598226E-2</v>
      </c>
      <c r="V23" s="45">
        <f t="shared" si="2"/>
        <v>-163.06</v>
      </c>
      <c r="W23" s="46">
        <f t="shared" si="3"/>
        <v>2.5351220385773837E-4</v>
      </c>
      <c r="X23" s="41">
        <f t="shared" si="4"/>
        <v>118.76525529643922</v>
      </c>
      <c r="Y23" s="41">
        <f t="shared" si="5"/>
        <v>-652.24</v>
      </c>
      <c r="Z23" s="41">
        <f t="shared" si="6"/>
        <v>1307.2172209688651</v>
      </c>
      <c r="AA23" s="47">
        <f t="shared" si="7"/>
        <v>266.52525529643924</v>
      </c>
      <c r="AB23" s="48">
        <f t="shared" si="18"/>
        <v>1223.9861619558662</v>
      </c>
      <c r="AC23" s="41">
        <f t="shared" si="18"/>
        <v>249.55548248730264</v>
      </c>
      <c r="AD23" s="41">
        <f t="shared" si="9"/>
        <v>0</v>
      </c>
      <c r="AE23" s="41">
        <f t="shared" si="17"/>
        <v>0</v>
      </c>
      <c r="AF23" s="49">
        <f>HLOOKUP(I23,ElecAvoidedCostsWOCC!$A$5:$Q$50,G23+1,FALSE)</f>
        <v>3.7416616988497218</v>
      </c>
      <c r="AG23" s="41">
        <f t="shared" si="10"/>
        <v>1856.1355292275543</v>
      </c>
      <c r="AH23" s="49">
        <f>HLOOKUP(I23,ElecAvoidedCostsWOCC!$A$5:$Q$50,T23+1,FALSE)</f>
        <v>3.7416616988497218</v>
      </c>
      <c r="AI23" s="41">
        <f t="shared" si="11"/>
        <v>0</v>
      </c>
      <c r="AJ23" s="41">
        <f t="shared" si="12"/>
        <v>1856.1355292275543</v>
      </c>
      <c r="AK23" s="41">
        <f>HLOOKUP(I23,ElecAvoidedCostsWOCC!$A$5:$Q$50,G23+1,FALSE)*J23*L23</f>
        <v>0</v>
      </c>
      <c r="AL23" s="41">
        <f t="shared" si="13"/>
        <v>1856.1355292275543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1856.1355292275541</v>
      </c>
      <c r="AN23" s="45">
        <f t="shared" si="14"/>
        <v>2041.7490821503097</v>
      </c>
      <c r="AO23" s="44">
        <f t="shared" si="15"/>
        <v>1.5164677403391114</v>
      </c>
      <c r="AP23" s="44">
        <f t="shared" si="16"/>
        <v>8.1815436863992517</v>
      </c>
    </row>
    <row r="24" spans="1:42" ht="13.5" customHeight="1" x14ac:dyDescent="0.25">
      <c r="A24" s="55">
        <f>(SUM(AN5:AN1000)/SUM(AC5:AC1000))</f>
        <v>1.3560616537168453</v>
      </c>
      <c r="B24" s="84" t="s">
        <v>14</v>
      </c>
      <c r="C24" s="56">
        <v>18230627</v>
      </c>
      <c r="D24" s="56" t="s">
        <v>69</v>
      </c>
      <c r="E24" s="35">
        <v>13248</v>
      </c>
      <c r="F24" s="36" t="s">
        <v>995</v>
      </c>
      <c r="G24" s="36">
        <v>45</v>
      </c>
      <c r="H24" s="36"/>
      <c r="I24" s="37" t="s">
        <v>266</v>
      </c>
      <c r="J24" s="38">
        <v>14826.783333333333</v>
      </c>
      <c r="K24" s="427">
        <v>0.35260000000000002</v>
      </c>
      <c r="L24" s="38"/>
      <c r="M24" s="39">
        <v>0</v>
      </c>
      <c r="N24" s="39">
        <v>0</v>
      </c>
      <c r="O24" s="40">
        <v>5227.9238033333331</v>
      </c>
      <c r="P24" s="41">
        <v>0</v>
      </c>
      <c r="Q24" s="41"/>
      <c r="R24" s="42"/>
      <c r="S24" s="43"/>
      <c r="T24" s="36">
        <f t="shared" si="0"/>
        <v>45</v>
      </c>
      <c r="U24" s="44">
        <f t="shared" si="1"/>
        <v>0.12022518890056089</v>
      </c>
      <c r="V24" s="45">
        <f t="shared" si="2"/>
        <v>0</v>
      </c>
      <c r="W24" s="46">
        <f t="shared" si="3"/>
        <v>2.6716708644569085E-3</v>
      </c>
      <c r="X24" s="41">
        <f t="shared" si="4"/>
        <v>1251.6228704450896</v>
      </c>
      <c r="Y24" s="41">
        <f t="shared" si="5"/>
        <v>0</v>
      </c>
      <c r="Z24" s="41">
        <f t="shared" si="6"/>
        <v>13776.27628821641</v>
      </c>
      <c r="AA24" s="47">
        <f t="shared" si="7"/>
        <v>1251.6228704450896</v>
      </c>
      <c r="AB24" s="48">
        <f t="shared" si="18"/>
        <v>12899.135101326227</v>
      </c>
      <c r="AC24" s="41">
        <f t="shared" si="18"/>
        <v>1171.931526633979</v>
      </c>
      <c r="AD24" s="41">
        <f t="shared" si="9"/>
        <v>0</v>
      </c>
      <c r="AE24" s="41">
        <f t="shared" si="17"/>
        <v>0</v>
      </c>
      <c r="AF24" s="49">
        <f>HLOOKUP(I24,ElecAvoidedCostsWOCC!$A$5:$Q$50,G24+1,FALSE)</f>
        <v>3.7416616988497218</v>
      </c>
      <c r="AG24" s="41">
        <f t="shared" si="10"/>
        <v>19561.122259437099</v>
      </c>
      <c r="AH24" s="49">
        <f>HLOOKUP(I24,ElecAvoidedCostsWOCC!$A$5:$Q$50,T24+1,FALSE)</f>
        <v>3.7416616988497218</v>
      </c>
      <c r="AI24" s="41">
        <f t="shared" si="11"/>
        <v>0</v>
      </c>
      <c r="AJ24" s="41">
        <f t="shared" si="12"/>
        <v>19561.122259437099</v>
      </c>
      <c r="AK24" s="41">
        <f>HLOOKUP(I24,ElecAvoidedCostsWOCC!$A$5:$Q$50,G24+1,FALSE)*J24*L24</f>
        <v>0</v>
      </c>
      <c r="AL24" s="41">
        <f t="shared" si="13"/>
        <v>19561.122259437099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19561.122259437099</v>
      </c>
      <c r="AN24" s="45">
        <f t="shared" si="14"/>
        <v>21517.23448538081</v>
      </c>
      <c r="AO24" s="44">
        <f t="shared" si="15"/>
        <v>1.5164677403391116</v>
      </c>
      <c r="AP24" s="44">
        <f t="shared" si="16"/>
        <v>18.360487789916018</v>
      </c>
    </row>
    <row r="25" spans="1:42" ht="13.5" customHeight="1" x14ac:dyDescent="0.25">
      <c r="B25" s="84" t="s">
        <v>14</v>
      </c>
      <c r="C25" s="56">
        <v>18230627</v>
      </c>
      <c r="D25" s="56" t="s">
        <v>69</v>
      </c>
      <c r="E25" s="35">
        <v>13249</v>
      </c>
      <c r="F25" s="36" t="s">
        <v>996</v>
      </c>
      <c r="G25" s="36">
        <v>45</v>
      </c>
      <c r="H25" s="36"/>
      <c r="I25" s="37" t="s">
        <v>266</v>
      </c>
      <c r="J25" s="38">
        <v>1451.9</v>
      </c>
      <c r="K25" s="427">
        <v>0.35260000000000002</v>
      </c>
      <c r="L25" s="38"/>
      <c r="M25" s="39">
        <v>0</v>
      </c>
      <c r="N25" s="39">
        <v>0</v>
      </c>
      <c r="O25" s="40">
        <v>511.93994000000009</v>
      </c>
      <c r="P25" s="41">
        <v>0</v>
      </c>
      <c r="Q25" s="41"/>
      <c r="R25" s="42"/>
      <c r="S25" s="43"/>
      <c r="T25" s="36">
        <f t="shared" si="0"/>
        <v>45</v>
      </c>
      <c r="U25" s="44">
        <f t="shared" si="1"/>
        <v>1.1772948173613138E-2</v>
      </c>
      <c r="V25" s="45">
        <f t="shared" si="2"/>
        <v>0</v>
      </c>
      <c r="W25" s="46">
        <f t="shared" si="3"/>
        <v>2.6162107052473641E-4</v>
      </c>
      <c r="X25" s="41">
        <f t="shared" si="4"/>
        <v>122.56409261162912</v>
      </c>
      <c r="Y25" s="41">
        <f t="shared" si="5"/>
        <v>0</v>
      </c>
      <c r="Z25" s="41">
        <f t="shared" si="6"/>
        <v>1349.0300015306584</v>
      </c>
      <c r="AA25" s="47">
        <f t="shared" ref="AA25:AA67" si="19">Q25+X25</f>
        <v>122.56409261162912</v>
      </c>
      <c r="AB25" s="48">
        <f t="shared" ref="AB25:AB67" si="20">Z25/(1+ElecDiscountRate)^1</f>
        <v>1263.1367055530509</v>
      </c>
      <c r="AC25" s="41">
        <f t="shared" ref="AC25:AC67" si="21">AA25/(1+ElecDiscountRate)^1</f>
        <v>114.7603863404767</v>
      </c>
      <c r="AD25" s="41">
        <f t="shared" si="9"/>
        <v>0</v>
      </c>
      <c r="AE25" s="41">
        <f t="shared" si="17"/>
        <v>0</v>
      </c>
      <c r="AF25" s="49">
        <f>HLOOKUP(I25,ElecAvoidedCostsWOCC!$A$5:$Q$50,G25+1,FALSE)</f>
        <v>3.7416616988497218</v>
      </c>
      <c r="AG25" s="41">
        <f t="shared" si="10"/>
        <v>1915.5060656094247</v>
      </c>
      <c r="AH25" s="49">
        <f>HLOOKUP(I25,ElecAvoidedCostsWOCC!$A$5:$Q$50,T25+1,FALSE)</f>
        <v>3.7416616988497218</v>
      </c>
      <c r="AI25" s="41">
        <f t="shared" si="11"/>
        <v>0</v>
      </c>
      <c r="AJ25" s="41">
        <f t="shared" ref="AJ25:AJ67" si="22">AG25+AI25</f>
        <v>1915.5060656094247</v>
      </c>
      <c r="AK25" s="41">
        <f>HLOOKUP(I25,ElecAvoidedCostsWOCC!$A$5:$Q$50,G25+1,FALSE)*J25*L25</f>
        <v>0</v>
      </c>
      <c r="AL25" s="41">
        <f t="shared" ref="AL25:AL67" si="23">AG25+AI25-AK25</f>
        <v>1915.5060656094247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1915.5060656094249</v>
      </c>
      <c r="AN25" s="45">
        <f t="shared" ref="AN25:AN67" si="24">AM25*1.1+AD25+AE25</f>
        <v>2107.0566721703676</v>
      </c>
      <c r="AO25" s="44">
        <f t="shared" ref="AO25:AO67" si="25">IFERROR(AM25/AB25,0)</f>
        <v>1.5164677403391116</v>
      </c>
      <c r="AP25" s="44">
        <f t="shared" ref="AP25:AP67" si="26">AN25/AC25</f>
        <v>18.360487789916021</v>
      </c>
    </row>
    <row r="26" spans="1:42" ht="13.5" customHeight="1" x14ac:dyDescent="0.25">
      <c r="B26" s="84" t="s">
        <v>14</v>
      </c>
      <c r="C26" s="56">
        <v>18230627</v>
      </c>
      <c r="D26" s="56" t="s">
        <v>69</v>
      </c>
      <c r="E26" s="35">
        <v>13250</v>
      </c>
      <c r="F26" s="36" t="s">
        <v>997</v>
      </c>
      <c r="G26" s="36">
        <v>45</v>
      </c>
      <c r="H26" s="36"/>
      <c r="I26" s="37" t="s">
        <v>266</v>
      </c>
      <c r="J26" s="38">
        <v>3047.9833333333336</v>
      </c>
      <c r="K26" s="427">
        <v>3.2793000000000001</v>
      </c>
      <c r="L26" s="38"/>
      <c r="M26" s="39">
        <v>100</v>
      </c>
      <c r="N26" s="39">
        <v>36.94</v>
      </c>
      <c r="O26" s="40">
        <v>9995.2517450000014</v>
      </c>
      <c r="P26" s="41">
        <v>4600</v>
      </c>
      <c r="Q26" s="41">
        <v>1699.2399999999998</v>
      </c>
      <c r="R26" s="42"/>
      <c r="S26" s="43"/>
      <c r="T26" s="36">
        <f t="shared" si="0"/>
        <v>45</v>
      </c>
      <c r="U26" s="44">
        <f t="shared" si="1"/>
        <v>0.2298581758948155</v>
      </c>
      <c r="V26" s="45">
        <f t="shared" si="2"/>
        <v>-63.06</v>
      </c>
      <c r="W26" s="46">
        <f t="shared" si="3"/>
        <v>5.1079594643292335E-3</v>
      </c>
      <c r="X26" s="41">
        <f t="shared" si="4"/>
        <v>2392.9739893916612</v>
      </c>
      <c r="Y26" s="41">
        <f t="shared" si="5"/>
        <v>-2900.76</v>
      </c>
      <c r="Z26" s="41">
        <f t="shared" si="6"/>
        <v>26338.821067285098</v>
      </c>
      <c r="AA26" s="47">
        <f t="shared" si="19"/>
        <v>4092.213989391661</v>
      </c>
      <c r="AB26" s="48">
        <f t="shared" si="20"/>
        <v>24661.817478731366</v>
      </c>
      <c r="AC26" s="41">
        <f t="shared" si="21"/>
        <v>3831.6610387562368</v>
      </c>
      <c r="AD26" s="41">
        <f t="shared" si="9"/>
        <v>0</v>
      </c>
      <c r="AE26" s="41">
        <f t="shared" si="17"/>
        <v>0</v>
      </c>
      <c r="AF26" s="49">
        <f>HLOOKUP(I26,ElecAvoidedCostsWOCC!$A$5:$Q$50,G26+1,FALSE)</f>
        <v>3.7416616988497218</v>
      </c>
      <c r="AG26" s="41">
        <f t="shared" si="10"/>
        <v>37398.850624627346</v>
      </c>
      <c r="AH26" s="49">
        <f>HLOOKUP(I26,ElecAvoidedCostsWOCC!$A$5:$Q$50,T26+1,FALSE)</f>
        <v>3.7416616988497218</v>
      </c>
      <c r="AI26" s="41">
        <f t="shared" si="11"/>
        <v>0</v>
      </c>
      <c r="AJ26" s="41">
        <f t="shared" si="22"/>
        <v>37398.850624627346</v>
      </c>
      <c r="AK26" s="41">
        <f>HLOOKUP(I26,ElecAvoidedCostsWOCC!$A$5:$Q$50,G26+1,FALSE)*J26*L26</f>
        <v>0</v>
      </c>
      <c r="AL26" s="41">
        <f t="shared" si="23"/>
        <v>37398.850624627346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37398.850624627346</v>
      </c>
      <c r="AN26" s="45">
        <f t="shared" si="24"/>
        <v>41138.735687090084</v>
      </c>
      <c r="AO26" s="44">
        <f t="shared" si="25"/>
        <v>1.5164677403391111</v>
      </c>
      <c r="AP26" s="44">
        <f t="shared" si="26"/>
        <v>10.736527910737058</v>
      </c>
    </row>
    <row r="27" spans="1:42" ht="13.5" customHeight="1" x14ac:dyDescent="0.25">
      <c r="B27" s="84" t="s">
        <v>14</v>
      </c>
      <c r="C27" s="56">
        <v>18230627</v>
      </c>
      <c r="D27" s="56" t="s">
        <v>69</v>
      </c>
      <c r="E27" s="35">
        <v>13251</v>
      </c>
      <c r="F27" s="36" t="s">
        <v>998</v>
      </c>
      <c r="G27" s="36">
        <v>45</v>
      </c>
      <c r="H27" s="36"/>
      <c r="I27" s="37" t="s">
        <v>266</v>
      </c>
      <c r="J27" s="38">
        <v>50</v>
      </c>
      <c r="K27" s="427">
        <v>3.2793000000000001</v>
      </c>
      <c r="L27" s="38"/>
      <c r="M27" s="39">
        <v>200</v>
      </c>
      <c r="N27" s="39">
        <v>36.94</v>
      </c>
      <c r="O27" s="40">
        <v>163.965</v>
      </c>
      <c r="P27" s="41">
        <v>400</v>
      </c>
      <c r="Q27" s="41">
        <v>73.88</v>
      </c>
      <c r="R27" s="42"/>
      <c r="S27" s="43"/>
      <c r="T27" s="36">
        <f t="shared" si="0"/>
        <v>45</v>
      </c>
      <c r="U27" s="44">
        <f t="shared" si="1"/>
        <v>3.7706599865727961E-3</v>
      </c>
      <c r="V27" s="45">
        <f t="shared" si="2"/>
        <v>-163.06</v>
      </c>
      <c r="W27" s="46">
        <f t="shared" si="3"/>
        <v>8.3792444146062132E-5</v>
      </c>
      <c r="X27" s="41">
        <f t="shared" si="4"/>
        <v>39.255037309778501</v>
      </c>
      <c r="Y27" s="41">
        <f t="shared" si="5"/>
        <v>-326.12</v>
      </c>
      <c r="Z27" s="41">
        <f t="shared" si="6"/>
        <v>432.06963731131117</v>
      </c>
      <c r="AA27" s="47">
        <f t="shared" si="19"/>
        <v>113.1350373097785</v>
      </c>
      <c r="AB27" s="48">
        <f t="shared" si="20"/>
        <v>404.55958549748232</v>
      </c>
      <c r="AC27" s="41">
        <f t="shared" si="21"/>
        <v>105.93168287432442</v>
      </c>
      <c r="AD27" s="41">
        <f t="shared" si="9"/>
        <v>0</v>
      </c>
      <c r="AE27" s="41">
        <f t="shared" si="17"/>
        <v>0</v>
      </c>
      <c r="AF27" s="49">
        <f>HLOOKUP(I27,ElecAvoidedCostsWOCC!$A$5:$Q$50,G27+1,FALSE)</f>
        <v>3.7416616988497218</v>
      </c>
      <c r="AG27" s="41">
        <f t="shared" si="10"/>
        <v>613.50156045189465</v>
      </c>
      <c r="AH27" s="49">
        <f>HLOOKUP(I27,ElecAvoidedCostsWOCC!$A$5:$Q$50,T27+1,FALSE)</f>
        <v>3.7416616988497218</v>
      </c>
      <c r="AI27" s="41">
        <f t="shared" si="11"/>
        <v>0</v>
      </c>
      <c r="AJ27" s="41">
        <f t="shared" si="22"/>
        <v>613.50156045189465</v>
      </c>
      <c r="AK27" s="41">
        <f>HLOOKUP(I27,ElecAvoidedCostsWOCC!$A$5:$Q$50,G27+1,FALSE)*J27*L27</f>
        <v>0</v>
      </c>
      <c r="AL27" s="41">
        <f t="shared" si="23"/>
        <v>613.50156045189465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613.50156045189465</v>
      </c>
      <c r="AN27" s="45">
        <f t="shared" si="24"/>
        <v>674.85171649708411</v>
      </c>
      <c r="AO27" s="44">
        <f t="shared" si="25"/>
        <v>1.5164677403391116</v>
      </c>
      <c r="AP27" s="44">
        <f t="shared" si="26"/>
        <v>6.3706315068903123</v>
      </c>
    </row>
    <row r="28" spans="1:42" ht="13.5" customHeight="1" x14ac:dyDescent="0.25">
      <c r="B28" s="84" t="s">
        <v>14</v>
      </c>
      <c r="C28" s="56">
        <v>18230627</v>
      </c>
      <c r="D28" s="56" t="s">
        <v>69</v>
      </c>
      <c r="E28" s="35">
        <v>13252</v>
      </c>
      <c r="F28" s="36" t="s">
        <v>999</v>
      </c>
      <c r="G28" s="36">
        <v>45</v>
      </c>
      <c r="H28" s="36"/>
      <c r="I28" s="37" t="s">
        <v>266</v>
      </c>
      <c r="J28" s="38">
        <v>1171.1500000000001</v>
      </c>
      <c r="K28" s="427">
        <v>4.9474999999999998</v>
      </c>
      <c r="L28" s="38"/>
      <c r="M28" s="39">
        <v>100</v>
      </c>
      <c r="N28" s="39">
        <v>36.94</v>
      </c>
      <c r="O28" s="40">
        <v>5794.2646249999998</v>
      </c>
      <c r="P28" s="41">
        <v>5400</v>
      </c>
      <c r="Q28" s="41">
        <v>1994.7599999999998</v>
      </c>
      <c r="R28" s="42"/>
      <c r="S28" s="43"/>
      <c r="T28" s="36">
        <f t="shared" si="0"/>
        <v>45</v>
      </c>
      <c r="U28" s="44">
        <f t="shared" si="1"/>
        <v>0.13324917984387966</v>
      </c>
      <c r="V28" s="45">
        <f t="shared" si="2"/>
        <v>-63.06</v>
      </c>
      <c r="W28" s="46">
        <f t="shared" si="3"/>
        <v>2.9610928854195478E-3</v>
      </c>
      <c r="X28" s="41">
        <f t="shared" si="4"/>
        <v>1387.2111367493351</v>
      </c>
      <c r="Y28" s="41">
        <f t="shared" si="5"/>
        <v>-3405.2400000000002</v>
      </c>
      <c r="Z28" s="41">
        <f t="shared" si="6"/>
        <v>15268.659866492912</v>
      </c>
      <c r="AA28" s="47">
        <f t="shared" si="19"/>
        <v>3381.9711367493346</v>
      </c>
      <c r="AB28" s="48">
        <f t="shared" si="20"/>
        <v>14296.498002334187</v>
      </c>
      <c r="AC28" s="41">
        <f t="shared" si="21"/>
        <v>3166.6396411510623</v>
      </c>
      <c r="AD28" s="41">
        <f t="shared" si="9"/>
        <v>0</v>
      </c>
      <c r="AE28" s="41">
        <f t="shared" si="17"/>
        <v>0</v>
      </c>
      <c r="AF28" s="49">
        <f>HLOOKUP(I28,ElecAvoidedCostsWOCC!$A$5:$Q$50,G28+1,FALSE)</f>
        <v>3.7416616988497218</v>
      </c>
      <c r="AG28" s="41">
        <f t="shared" si="10"/>
        <v>21680.178020362346</v>
      </c>
      <c r="AH28" s="49">
        <f>HLOOKUP(I28,ElecAvoidedCostsWOCC!$A$5:$Q$50,T28+1,FALSE)</f>
        <v>3.7416616988497218</v>
      </c>
      <c r="AI28" s="41">
        <f t="shared" si="11"/>
        <v>0</v>
      </c>
      <c r="AJ28" s="41">
        <f t="shared" si="22"/>
        <v>21680.178020362346</v>
      </c>
      <c r="AK28" s="41">
        <f>HLOOKUP(I28,ElecAvoidedCostsWOCC!$A$5:$Q$50,G28+1,FALSE)*J28*L28</f>
        <v>0</v>
      </c>
      <c r="AL28" s="41">
        <f t="shared" si="23"/>
        <v>21680.178020362346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21680.178020362349</v>
      </c>
      <c r="AN28" s="45">
        <f t="shared" si="24"/>
        <v>23848.195822398586</v>
      </c>
      <c r="AO28" s="44">
        <f t="shared" si="25"/>
        <v>1.5164677403391118</v>
      </c>
      <c r="AP28" s="44">
        <f t="shared" si="26"/>
        <v>7.5310734800660333</v>
      </c>
    </row>
    <row r="29" spans="1:42" x14ac:dyDescent="0.25">
      <c r="B29" s="84" t="s">
        <v>14</v>
      </c>
      <c r="C29" s="56">
        <v>18230627</v>
      </c>
      <c r="D29" s="56" t="s">
        <v>69</v>
      </c>
      <c r="E29" s="35">
        <v>13253</v>
      </c>
      <c r="F29" s="36" t="s">
        <v>1000</v>
      </c>
      <c r="G29" s="36">
        <v>45</v>
      </c>
      <c r="H29" s="36"/>
      <c r="I29" s="37" t="s">
        <v>266</v>
      </c>
      <c r="J29" s="38">
        <v>41.666666666666671</v>
      </c>
      <c r="K29" s="427">
        <v>4.9474999999999998</v>
      </c>
      <c r="L29" s="38"/>
      <c r="M29" s="39">
        <v>200</v>
      </c>
      <c r="N29" s="39">
        <v>36.94</v>
      </c>
      <c r="O29" s="40">
        <v>206.14583333333334</v>
      </c>
      <c r="P29" s="41">
        <v>1600</v>
      </c>
      <c r="Q29" s="41">
        <v>295.52</v>
      </c>
      <c r="R29" s="42"/>
      <c r="S29" s="43"/>
      <c r="T29" s="36">
        <f t="shared" si="0"/>
        <v>45</v>
      </c>
      <c r="U29" s="44">
        <f t="shared" si="1"/>
        <v>4.7406815183039346E-3</v>
      </c>
      <c r="V29" s="45">
        <f t="shared" si="2"/>
        <v>-163.06</v>
      </c>
      <c r="W29" s="46">
        <f t="shared" si="3"/>
        <v>1.0534847818453187E-4</v>
      </c>
      <c r="X29" s="41">
        <f t="shared" si="4"/>
        <v>49.353596064741751</v>
      </c>
      <c r="Y29" s="41">
        <f t="shared" si="5"/>
        <v>-1304.48</v>
      </c>
      <c r="Z29" s="41">
        <f t="shared" si="6"/>
        <v>543.22175733584209</v>
      </c>
      <c r="AA29" s="47">
        <f t="shared" si="19"/>
        <v>344.87359606474172</v>
      </c>
      <c r="AB29" s="48">
        <f t="shared" si="20"/>
        <v>508.63460424704311</v>
      </c>
      <c r="AC29" s="41">
        <f t="shared" si="21"/>
        <v>322.91535212054464</v>
      </c>
      <c r="AD29" s="41">
        <f t="shared" si="9"/>
        <v>0</v>
      </c>
      <c r="AE29" s="41">
        <f t="shared" si="17"/>
        <v>0</v>
      </c>
      <c r="AF29" s="49">
        <f>HLOOKUP(I29,ElecAvoidedCostsWOCC!$A$5:$Q$50,G29+1,FALSE)</f>
        <v>3.7416616988497218</v>
      </c>
      <c r="AG29" s="41">
        <f t="shared" si="10"/>
        <v>771.32796896079162</v>
      </c>
      <c r="AH29" s="49">
        <f>HLOOKUP(I29,ElecAvoidedCostsWOCC!$A$5:$Q$50,T29+1,FALSE)</f>
        <v>3.7416616988497218</v>
      </c>
      <c r="AI29" s="41">
        <f t="shared" si="11"/>
        <v>0</v>
      </c>
      <c r="AJ29" s="41">
        <f t="shared" si="22"/>
        <v>771.32796896079162</v>
      </c>
      <c r="AK29" s="41">
        <f>HLOOKUP(I29,ElecAvoidedCostsWOCC!$A$5:$Q$50,G29+1,FALSE)*J29*L29</f>
        <v>0</v>
      </c>
      <c r="AL29" s="41">
        <f t="shared" si="23"/>
        <v>771.32796896079162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771.32796896079174</v>
      </c>
      <c r="AN29" s="45">
        <f t="shared" si="24"/>
        <v>848.46076585687103</v>
      </c>
      <c r="AO29" s="44">
        <f t="shared" si="25"/>
        <v>1.5164677403391116</v>
      </c>
      <c r="AP29" s="44">
        <f t="shared" si="26"/>
        <v>2.6275021001173697</v>
      </c>
    </row>
    <row r="30" spans="1:42" x14ac:dyDescent="0.25">
      <c r="B30" s="84" t="s">
        <v>14</v>
      </c>
      <c r="C30" s="56">
        <v>18230627</v>
      </c>
      <c r="D30" s="56" t="s">
        <v>69</v>
      </c>
      <c r="E30" s="35">
        <v>13767</v>
      </c>
      <c r="F30" s="36" t="s">
        <v>1001</v>
      </c>
      <c r="G30" s="36">
        <v>45</v>
      </c>
      <c r="H30" s="36"/>
      <c r="I30" s="37" t="s">
        <v>266</v>
      </c>
      <c r="J30" s="38">
        <v>8587.1666666666679</v>
      </c>
      <c r="K30" s="427">
        <v>4.6673999999999998</v>
      </c>
      <c r="L30" s="38"/>
      <c r="M30" s="39">
        <v>50</v>
      </c>
      <c r="N30" s="39">
        <v>31.8</v>
      </c>
      <c r="O30" s="40">
        <v>40079.741700000006</v>
      </c>
      <c r="P30" s="41">
        <v>38900</v>
      </c>
      <c r="Q30" s="41">
        <v>24740.400000000001</v>
      </c>
      <c r="R30" s="42"/>
      <c r="S30" s="43"/>
      <c r="T30" s="36">
        <f t="shared" si="0"/>
        <v>45</v>
      </c>
      <c r="U30" s="44">
        <f t="shared" si="1"/>
        <v>0.92170327997050072</v>
      </c>
      <c r="V30" s="45">
        <f t="shared" si="2"/>
        <v>-18.2</v>
      </c>
      <c r="W30" s="46">
        <f t="shared" si="3"/>
        <v>2.0482295110455573E-2</v>
      </c>
      <c r="X30" s="41">
        <f t="shared" si="4"/>
        <v>9595.534143260973</v>
      </c>
      <c r="Y30" s="41">
        <f t="shared" si="5"/>
        <v>-14159.599999999999</v>
      </c>
      <c r="Z30" s="41">
        <f t="shared" si="6"/>
        <v>105615.46342115717</v>
      </c>
      <c r="AA30" s="47">
        <f t="shared" si="19"/>
        <v>34335.934143260973</v>
      </c>
      <c r="AB30" s="48">
        <f t="shared" si="20"/>
        <v>98890.883353143407</v>
      </c>
      <c r="AC30" s="41">
        <f t="shared" si="21"/>
        <v>32149.751070469072</v>
      </c>
      <c r="AD30" s="41">
        <f t="shared" si="9"/>
        <v>0</v>
      </c>
      <c r="AE30" s="41">
        <f t="shared" si="17"/>
        <v>0</v>
      </c>
      <c r="AF30" s="49">
        <f>HLOOKUP(I30,ElecAvoidedCostsWOCC!$A$5:$Q$50,G30+1,FALSE)</f>
        <v>3.7416616988497218</v>
      </c>
      <c r="AG30" s="41">
        <f t="shared" si="10"/>
        <v>149964.83441868005</v>
      </c>
      <c r="AH30" s="49">
        <f>HLOOKUP(I30,ElecAvoidedCostsWOCC!$A$5:$Q$50,T30+1,FALSE)</f>
        <v>3.7416616988497218</v>
      </c>
      <c r="AI30" s="41">
        <f t="shared" si="11"/>
        <v>0</v>
      </c>
      <c r="AJ30" s="41">
        <f t="shared" si="22"/>
        <v>149964.83441868005</v>
      </c>
      <c r="AK30" s="41">
        <f>HLOOKUP(I30,ElecAvoidedCostsWOCC!$A$5:$Q$50,G30+1,FALSE)*J30*L30</f>
        <v>0</v>
      </c>
      <c r="AL30" s="41">
        <f t="shared" si="23"/>
        <v>149964.83441868005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149964.83441868005</v>
      </c>
      <c r="AN30" s="45">
        <f t="shared" si="24"/>
        <v>164961.31786054806</v>
      </c>
      <c r="AO30" s="44">
        <f t="shared" si="25"/>
        <v>1.5164677403391116</v>
      </c>
      <c r="AP30" s="44">
        <f t="shared" si="26"/>
        <v>5.1310293973651362</v>
      </c>
    </row>
    <row r="31" spans="1:42" x14ac:dyDescent="0.25">
      <c r="B31" s="84" t="s">
        <v>14</v>
      </c>
      <c r="C31" s="56">
        <v>18230627</v>
      </c>
      <c r="D31" s="56" t="s">
        <v>69</v>
      </c>
      <c r="E31" s="35">
        <v>13768</v>
      </c>
      <c r="F31" s="36" t="s">
        <v>1002</v>
      </c>
      <c r="G31" s="36">
        <v>25</v>
      </c>
      <c r="H31" s="36"/>
      <c r="I31" s="37" t="s">
        <v>266</v>
      </c>
      <c r="J31" s="38">
        <v>5058.1833333333334</v>
      </c>
      <c r="K31" s="427">
        <v>16.535299999999999</v>
      </c>
      <c r="L31" s="38"/>
      <c r="M31" s="39">
        <v>200</v>
      </c>
      <c r="N31" s="39">
        <v>26.07</v>
      </c>
      <c r="O31" s="40">
        <v>83638.578871666672</v>
      </c>
      <c r="P31" s="41">
        <v>91800</v>
      </c>
      <c r="Q31" s="41">
        <v>11966.130000000001</v>
      </c>
      <c r="R31" s="42"/>
      <c r="S31" s="43"/>
      <c r="T31" s="36">
        <f t="shared" si="0"/>
        <v>25</v>
      </c>
      <c r="U31" s="44">
        <f t="shared" si="1"/>
        <v>1.0685635575519383</v>
      </c>
      <c r="V31" s="45">
        <f t="shared" si="2"/>
        <v>-173.93</v>
      </c>
      <c r="W31" s="46">
        <f t="shared" si="3"/>
        <v>4.2742542302077531E-2</v>
      </c>
      <c r="X31" s="41">
        <f t="shared" si="4"/>
        <v>20024.002281853609</v>
      </c>
      <c r="Y31" s="41">
        <f t="shared" si="5"/>
        <v>-79833.87</v>
      </c>
      <c r="Z31" s="41">
        <f t="shared" si="6"/>
        <v>220398.80729615779</v>
      </c>
      <c r="AA31" s="47">
        <f t="shared" si="19"/>
        <v>31990.13228185361</v>
      </c>
      <c r="AB31" s="48">
        <f t="shared" si="20"/>
        <v>206365.92443460465</v>
      </c>
      <c r="AC31" s="41">
        <f t="shared" si="21"/>
        <v>29953.307380012742</v>
      </c>
      <c r="AD31" s="41">
        <f t="shared" si="9"/>
        <v>0</v>
      </c>
      <c r="AE31" s="41">
        <f t="shared" si="17"/>
        <v>0</v>
      </c>
      <c r="AF31" s="49">
        <f>HLOOKUP(I31,ElecAvoidedCostsWOCC!$A$5:$Q$50,G31+1,FALSE)</f>
        <v>2.3312175480570905</v>
      </c>
      <c r="AG31" s="41">
        <f t="shared" si="10"/>
        <v>194979.72276018633</v>
      </c>
      <c r="AH31" s="49">
        <f>HLOOKUP(I31,ElecAvoidedCostsWOCC!$A$5:$Q$50,T31+1,FALSE)</f>
        <v>2.3312175480570905</v>
      </c>
      <c r="AI31" s="41">
        <f t="shared" si="11"/>
        <v>0</v>
      </c>
      <c r="AJ31" s="41">
        <f t="shared" si="22"/>
        <v>194979.72276018633</v>
      </c>
      <c r="AK31" s="41">
        <f>HLOOKUP(I31,ElecAvoidedCostsWOCC!$A$5:$Q$50,G31+1,FALSE)*J31*L31</f>
        <v>0</v>
      </c>
      <c r="AL31" s="41">
        <f t="shared" si="23"/>
        <v>194979.72276018633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194979.72276018633</v>
      </c>
      <c r="AN31" s="45">
        <f t="shared" si="24"/>
        <v>214477.69503620497</v>
      </c>
      <c r="AO31" s="44">
        <f t="shared" si="25"/>
        <v>0.94482518513841907</v>
      </c>
      <c r="AP31" s="44">
        <f t="shared" si="26"/>
        <v>7.16040109745349</v>
      </c>
    </row>
    <row r="32" spans="1:42" x14ac:dyDescent="0.25">
      <c r="B32" s="84" t="s">
        <v>14</v>
      </c>
      <c r="C32" s="56">
        <v>18230627</v>
      </c>
      <c r="D32" s="56" t="s">
        <v>69</v>
      </c>
      <c r="E32" s="35">
        <v>13769</v>
      </c>
      <c r="F32" s="36" t="s">
        <v>1003</v>
      </c>
      <c r="G32" s="36">
        <v>25</v>
      </c>
      <c r="H32" s="36"/>
      <c r="I32" s="37" t="s">
        <v>266</v>
      </c>
      <c r="J32" s="38">
        <v>1024.8833333333332</v>
      </c>
      <c r="K32" s="427">
        <v>0.56140000000000001</v>
      </c>
      <c r="L32" s="38"/>
      <c r="M32" s="39">
        <v>0</v>
      </c>
      <c r="N32" s="39">
        <v>0</v>
      </c>
      <c r="O32" s="40">
        <v>575.36950333333323</v>
      </c>
      <c r="P32" s="41">
        <v>0</v>
      </c>
      <c r="Q32" s="41"/>
      <c r="R32" s="42"/>
      <c r="S32" s="43"/>
      <c r="T32" s="36">
        <f t="shared" si="0"/>
        <v>25</v>
      </c>
      <c r="U32" s="44">
        <f t="shared" si="1"/>
        <v>7.3509006451690654E-3</v>
      </c>
      <c r="V32" s="45">
        <f t="shared" si="2"/>
        <v>0</v>
      </c>
      <c r="W32" s="46">
        <f t="shared" si="3"/>
        <v>2.9403602580676261E-4</v>
      </c>
      <c r="X32" s="41">
        <f t="shared" si="4"/>
        <v>137.74983270977782</v>
      </c>
      <c r="Y32" s="41">
        <f t="shared" si="5"/>
        <v>0</v>
      </c>
      <c r="Z32" s="41">
        <f t="shared" si="6"/>
        <v>1516.1753583095326</v>
      </c>
      <c r="AA32" s="47">
        <f t="shared" si="19"/>
        <v>137.74983270977782</v>
      </c>
      <c r="AB32" s="48">
        <f t="shared" si="20"/>
        <v>1419.6398486044311</v>
      </c>
      <c r="AC32" s="41">
        <f t="shared" si="21"/>
        <v>128.97924411027884</v>
      </c>
      <c r="AD32" s="41">
        <f t="shared" si="9"/>
        <v>0</v>
      </c>
      <c r="AE32" s="41">
        <f t="shared" si="17"/>
        <v>0</v>
      </c>
      <c r="AF32" s="49">
        <f>HLOOKUP(I32,ElecAvoidedCostsWOCC!$A$5:$Q$50,G32+1,FALSE)</f>
        <v>2.3312175480570905</v>
      </c>
      <c r="AG32" s="41">
        <f t="shared" si="10"/>
        <v>1341.311482787559</v>
      </c>
      <c r="AH32" s="49">
        <f>HLOOKUP(I32,ElecAvoidedCostsWOCC!$A$5:$Q$50,T32+1,FALSE)</f>
        <v>2.3312175480570905</v>
      </c>
      <c r="AI32" s="41">
        <f t="shared" si="11"/>
        <v>0</v>
      </c>
      <c r="AJ32" s="41">
        <f t="shared" si="22"/>
        <v>1341.311482787559</v>
      </c>
      <c r="AK32" s="41">
        <f>HLOOKUP(I32,ElecAvoidedCostsWOCC!$A$5:$Q$50,G32+1,FALSE)*J32*L32</f>
        <v>0</v>
      </c>
      <c r="AL32" s="41">
        <f t="shared" si="23"/>
        <v>1341.311482787559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1341.3114827875593</v>
      </c>
      <c r="AN32" s="45">
        <f t="shared" si="24"/>
        <v>1475.4426310663152</v>
      </c>
      <c r="AO32" s="44">
        <f t="shared" si="25"/>
        <v>0.9448251851384194</v>
      </c>
      <c r="AP32" s="44">
        <f t="shared" si="26"/>
        <v>11.439380353359752</v>
      </c>
    </row>
    <row r="33" spans="2:42" x14ac:dyDescent="0.25">
      <c r="B33" s="84" t="s">
        <v>14</v>
      </c>
      <c r="C33" s="56">
        <v>18230627</v>
      </c>
      <c r="D33" s="56" t="s">
        <v>69</v>
      </c>
      <c r="E33" s="35">
        <v>13770</v>
      </c>
      <c r="F33" s="36" t="s">
        <v>1004</v>
      </c>
      <c r="G33" s="36">
        <v>45</v>
      </c>
      <c r="H33" s="36"/>
      <c r="I33" s="37" t="s">
        <v>266</v>
      </c>
      <c r="J33" s="38">
        <v>84372.616666666669</v>
      </c>
      <c r="K33" s="427">
        <v>0.31830000000000003</v>
      </c>
      <c r="L33" s="38"/>
      <c r="M33" s="39">
        <v>0</v>
      </c>
      <c r="N33" s="39">
        <v>0</v>
      </c>
      <c r="O33" s="40">
        <v>26855.803885000001</v>
      </c>
      <c r="P33" s="41">
        <v>0</v>
      </c>
      <c r="Q33" s="41"/>
      <c r="R33" s="42"/>
      <c r="S33" s="43"/>
      <c r="T33" s="36">
        <f t="shared" si="0"/>
        <v>45</v>
      </c>
      <c r="U33" s="44">
        <f t="shared" si="1"/>
        <v>0.61759585958232399</v>
      </c>
      <c r="V33" s="45">
        <f t="shared" si="2"/>
        <v>0</v>
      </c>
      <c r="W33" s="46">
        <f t="shared" si="3"/>
        <v>1.3724352435162755E-2</v>
      </c>
      <c r="X33" s="41">
        <f t="shared" si="4"/>
        <v>6429.5769431876897</v>
      </c>
      <c r="Y33" s="41">
        <f t="shared" si="5"/>
        <v>0</v>
      </c>
      <c r="Z33" s="41">
        <f t="shared" si="6"/>
        <v>70768.62406181595</v>
      </c>
      <c r="AA33" s="47">
        <f t="shared" si="19"/>
        <v>6429.5769431876897</v>
      </c>
      <c r="AB33" s="48">
        <f t="shared" si="20"/>
        <v>66262.756612187222</v>
      </c>
      <c r="AC33" s="41">
        <f t="shared" si="21"/>
        <v>6020.2031303255517</v>
      </c>
      <c r="AD33" s="41">
        <f t="shared" si="9"/>
        <v>0</v>
      </c>
      <c r="AE33" s="41">
        <f t="shared" si="17"/>
        <v>0</v>
      </c>
      <c r="AF33" s="49">
        <f>HLOOKUP(I33,ElecAvoidedCostsWOCC!$A$5:$Q$50,G33+1,FALSE)</f>
        <v>3.7416616988497218</v>
      </c>
      <c r="AG33" s="41">
        <f t="shared" si="10"/>
        <v>100485.33278832406</v>
      </c>
      <c r="AH33" s="49">
        <f>HLOOKUP(I33,ElecAvoidedCostsWOCC!$A$5:$Q$50,T33+1,FALSE)</f>
        <v>3.7416616988497218</v>
      </c>
      <c r="AI33" s="41">
        <f t="shared" si="11"/>
        <v>0</v>
      </c>
      <c r="AJ33" s="41">
        <f t="shared" si="22"/>
        <v>100485.33278832406</v>
      </c>
      <c r="AK33" s="41">
        <f>HLOOKUP(I33,ElecAvoidedCostsWOCC!$A$5:$Q$50,G33+1,FALSE)*J33*L33</f>
        <v>0</v>
      </c>
      <c r="AL33" s="41">
        <f t="shared" si="23"/>
        <v>100485.33278832406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100485.33278832407</v>
      </c>
      <c r="AN33" s="45">
        <f t="shared" si="24"/>
        <v>110533.86606715649</v>
      </c>
      <c r="AO33" s="44">
        <f t="shared" si="25"/>
        <v>1.5164677403391114</v>
      </c>
      <c r="AP33" s="44">
        <f t="shared" si="26"/>
        <v>18.360487789916018</v>
      </c>
    </row>
    <row r="34" spans="2:42" x14ac:dyDescent="0.25">
      <c r="B34" s="84" t="s">
        <v>14</v>
      </c>
      <c r="C34" s="56">
        <v>18230627</v>
      </c>
      <c r="D34" s="56" t="s">
        <v>69</v>
      </c>
      <c r="E34" s="35">
        <v>13771</v>
      </c>
      <c r="F34" s="36" t="s">
        <v>1005</v>
      </c>
      <c r="G34" s="36">
        <v>45</v>
      </c>
      <c r="H34" s="36"/>
      <c r="I34" s="37" t="s">
        <v>266</v>
      </c>
      <c r="J34" s="38">
        <v>15511.733333333335</v>
      </c>
      <c r="K34" s="427">
        <v>2.8994</v>
      </c>
      <c r="L34" s="38"/>
      <c r="M34" s="39">
        <v>50</v>
      </c>
      <c r="N34" s="39">
        <v>31.8</v>
      </c>
      <c r="O34" s="40">
        <v>44974.719626666672</v>
      </c>
      <c r="P34" s="41">
        <v>48650</v>
      </c>
      <c r="Q34" s="41">
        <v>30941.4</v>
      </c>
      <c r="R34" s="42"/>
      <c r="S34" s="43"/>
      <c r="T34" s="36">
        <f t="shared" si="0"/>
        <v>45</v>
      </c>
      <c r="U34" s="44">
        <f t="shared" si="1"/>
        <v>1.0342718001012547</v>
      </c>
      <c r="V34" s="45">
        <f t="shared" si="2"/>
        <v>-18.2</v>
      </c>
      <c r="W34" s="46">
        <f t="shared" si="3"/>
        <v>2.2983817780027883E-2</v>
      </c>
      <c r="X34" s="41">
        <f t="shared" si="4"/>
        <v>10767.446082649514</v>
      </c>
      <c r="Y34" s="41">
        <f t="shared" si="5"/>
        <v>-17708.599999999999</v>
      </c>
      <c r="Z34" s="41">
        <f t="shared" si="6"/>
        <v>118514.38293094122</v>
      </c>
      <c r="AA34" s="47">
        <f t="shared" si="19"/>
        <v>41708.846082649514</v>
      </c>
      <c r="AB34" s="48">
        <f t="shared" si="20"/>
        <v>110968.52334357792</v>
      </c>
      <c r="AC34" s="41">
        <f t="shared" si="21"/>
        <v>39053.22666914748</v>
      </c>
      <c r="AD34" s="41">
        <f t="shared" si="9"/>
        <v>0</v>
      </c>
      <c r="AE34" s="41">
        <f t="shared" si="17"/>
        <v>0</v>
      </c>
      <c r="AF34" s="49">
        <f>HLOOKUP(I34,ElecAvoidedCostsWOCC!$A$5:$Q$50,G34+1,FALSE)</f>
        <v>3.7416616988497218</v>
      </c>
      <c r="AG34" s="41">
        <f t="shared" si="10"/>
        <v>168280.18584360354</v>
      </c>
      <c r="AH34" s="49">
        <f>HLOOKUP(I34,ElecAvoidedCostsWOCC!$A$5:$Q$50,T34+1,FALSE)</f>
        <v>3.7416616988497218</v>
      </c>
      <c r="AI34" s="41">
        <f t="shared" si="11"/>
        <v>0</v>
      </c>
      <c r="AJ34" s="41">
        <f t="shared" si="22"/>
        <v>168280.18584360354</v>
      </c>
      <c r="AK34" s="41">
        <f>HLOOKUP(I34,ElecAvoidedCostsWOCC!$A$5:$Q$50,G34+1,FALSE)*J34*L34</f>
        <v>0</v>
      </c>
      <c r="AL34" s="41">
        <f t="shared" si="23"/>
        <v>168280.18584360354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168280.18584360354</v>
      </c>
      <c r="AN34" s="45">
        <f t="shared" si="24"/>
        <v>185108.20442796391</v>
      </c>
      <c r="AO34" s="44">
        <f t="shared" si="25"/>
        <v>1.5164677403391114</v>
      </c>
      <c r="AP34" s="44">
        <f t="shared" si="26"/>
        <v>4.739895271552597</v>
      </c>
    </row>
    <row r="35" spans="2:42" x14ac:dyDescent="0.25">
      <c r="B35" s="84" t="s">
        <v>14</v>
      </c>
      <c r="C35" s="56">
        <v>18230627</v>
      </c>
      <c r="D35" s="56" t="s">
        <v>69</v>
      </c>
      <c r="E35" s="35">
        <v>13772</v>
      </c>
      <c r="F35" s="36" t="s">
        <v>1006</v>
      </c>
      <c r="G35" s="36">
        <v>45</v>
      </c>
      <c r="H35" s="36"/>
      <c r="I35" s="37" t="s">
        <v>266</v>
      </c>
      <c r="J35" s="38">
        <v>10623.633333333335</v>
      </c>
      <c r="K35" s="427">
        <v>4.4339000000000004</v>
      </c>
      <c r="L35" s="38"/>
      <c r="M35" s="39">
        <v>50</v>
      </c>
      <c r="N35" s="39">
        <v>31.8</v>
      </c>
      <c r="O35" s="40">
        <v>47104.127836666681</v>
      </c>
      <c r="P35" s="41">
        <v>55600</v>
      </c>
      <c r="Q35" s="41">
        <v>35361.599999999999</v>
      </c>
      <c r="R35" s="42"/>
      <c r="S35" s="43"/>
      <c r="T35" s="36">
        <f t="shared" si="0"/>
        <v>45</v>
      </c>
      <c r="U35" s="44">
        <f t="shared" si="1"/>
        <v>1.08324124072899</v>
      </c>
      <c r="V35" s="45">
        <f t="shared" si="2"/>
        <v>-18.2</v>
      </c>
      <c r="W35" s="46">
        <f t="shared" si="3"/>
        <v>2.4072027571755333E-2</v>
      </c>
      <c r="X35" s="41">
        <f t="shared" si="4"/>
        <v>11277.249996480508</v>
      </c>
      <c r="Y35" s="41">
        <f t="shared" si="5"/>
        <v>-20238.400000000001</v>
      </c>
      <c r="Z35" s="41">
        <f t="shared" si="6"/>
        <v>124125.65748942888</v>
      </c>
      <c r="AA35" s="47">
        <f t="shared" si="19"/>
        <v>46638.849996480509</v>
      </c>
      <c r="AB35" s="48">
        <f t="shared" si="20"/>
        <v>116222.52573916561</v>
      </c>
      <c r="AC35" s="41">
        <f t="shared" si="21"/>
        <v>43669.335202697104</v>
      </c>
      <c r="AD35" s="41">
        <f t="shared" si="9"/>
        <v>0</v>
      </c>
      <c r="AE35" s="41">
        <f t="shared" si="17"/>
        <v>0</v>
      </c>
      <c r="AF35" s="49">
        <f>HLOOKUP(I35,ElecAvoidedCostsWOCC!$A$5:$Q$50,G35+1,FALSE)</f>
        <v>3.7416616988497218</v>
      </c>
      <c r="AG35" s="41">
        <f t="shared" si="10"/>
        <v>176247.71098417672</v>
      </c>
      <c r="AH35" s="49">
        <f>HLOOKUP(I35,ElecAvoidedCostsWOCC!$A$5:$Q$50,T35+1,FALSE)</f>
        <v>3.7416616988497218</v>
      </c>
      <c r="AI35" s="41">
        <f t="shared" si="11"/>
        <v>0</v>
      </c>
      <c r="AJ35" s="41">
        <f t="shared" si="22"/>
        <v>176247.71098417672</v>
      </c>
      <c r="AK35" s="41">
        <f>HLOOKUP(I35,ElecAvoidedCostsWOCC!$A$5:$Q$50,G35+1,FALSE)*J35*L35</f>
        <v>0</v>
      </c>
      <c r="AL35" s="41">
        <f t="shared" si="23"/>
        <v>176247.71098417672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176247.71098417672</v>
      </c>
      <c r="AN35" s="45">
        <f t="shared" si="24"/>
        <v>193872.48208259442</v>
      </c>
      <c r="AO35" s="44">
        <f t="shared" si="25"/>
        <v>1.5164677403391118</v>
      </c>
      <c r="AP35" s="44">
        <f t="shared" si="26"/>
        <v>4.4395565259399801</v>
      </c>
    </row>
    <row r="36" spans="2:42" x14ac:dyDescent="0.25">
      <c r="B36" s="84" t="s">
        <v>14</v>
      </c>
      <c r="C36" s="56">
        <v>18230627</v>
      </c>
      <c r="D36" s="56" t="s">
        <v>69</v>
      </c>
      <c r="E36" s="35">
        <v>12603</v>
      </c>
      <c r="F36" s="36" t="s">
        <v>818</v>
      </c>
      <c r="G36" s="36">
        <v>19</v>
      </c>
      <c r="H36" s="36"/>
      <c r="I36" s="37" t="s">
        <v>260</v>
      </c>
      <c r="J36" s="38">
        <v>18</v>
      </c>
      <c r="K36" s="427">
        <v>127</v>
      </c>
      <c r="L36" s="38"/>
      <c r="M36" s="39">
        <v>50</v>
      </c>
      <c r="N36" s="39">
        <v>60.87</v>
      </c>
      <c r="O36" s="40">
        <v>2286</v>
      </c>
      <c r="P36" s="41">
        <v>900</v>
      </c>
      <c r="Q36" s="41">
        <v>1095.6599999999999</v>
      </c>
      <c r="R36" s="42"/>
      <c r="S36" s="43"/>
      <c r="T36" s="36">
        <f t="shared" si="0"/>
        <v>19</v>
      </c>
      <c r="U36" s="44">
        <f t="shared" si="1"/>
        <v>2.2196450578111565E-2</v>
      </c>
      <c r="V36" s="45">
        <f t="shared" si="2"/>
        <v>10.869999999999997</v>
      </c>
      <c r="W36" s="46">
        <f t="shared" si="3"/>
        <v>1.1682342409532402E-3</v>
      </c>
      <c r="X36" s="41">
        <f t="shared" si="4"/>
        <v>547.29372299059946</v>
      </c>
      <c r="Y36" s="41">
        <f t="shared" si="5"/>
        <v>195.65999999999985</v>
      </c>
      <c r="Z36" s="41">
        <f t="shared" si="6"/>
        <v>6023.9148043402993</v>
      </c>
      <c r="AA36" s="47">
        <f t="shared" si="19"/>
        <v>1642.9537229905993</v>
      </c>
      <c r="AB36" s="48">
        <f t="shared" si="20"/>
        <v>5640.3696669852989</v>
      </c>
      <c r="AC36" s="41">
        <f t="shared" si="21"/>
        <v>1538.3461825754675</v>
      </c>
      <c r="AD36" s="41">
        <f t="shared" si="9"/>
        <v>0</v>
      </c>
      <c r="AE36" s="41">
        <f t="shared" si="17"/>
        <v>0</v>
      </c>
      <c r="AF36" s="49">
        <f>HLOOKUP(I36,ElecAvoidedCostsWOCC!$A$5:$Q$50,G36+1,FALSE)</f>
        <v>1.5762928068990063</v>
      </c>
      <c r="AG36" s="41">
        <f t="shared" si="10"/>
        <v>3603.4053565711283</v>
      </c>
      <c r="AH36" s="49">
        <f>HLOOKUP(I36,ElecAvoidedCostsWOCC!$A$5:$Q$50,T36+1,FALSE)</f>
        <v>1.5762928068990063</v>
      </c>
      <c r="AI36" s="41">
        <f t="shared" si="11"/>
        <v>0</v>
      </c>
      <c r="AJ36" s="41">
        <f t="shared" si="22"/>
        <v>3603.4053565711283</v>
      </c>
      <c r="AK36" s="41">
        <f>HLOOKUP(I36,ElecAvoidedCostsWOCC!$A$5:$Q$50,G36+1,FALSE)*J36*L36</f>
        <v>0</v>
      </c>
      <c r="AL36" s="41">
        <f t="shared" si="23"/>
        <v>3603.4053565711283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3603.4053565711283</v>
      </c>
      <c r="AN36" s="45">
        <f t="shared" si="24"/>
        <v>3963.7458922282417</v>
      </c>
      <c r="AO36" s="44">
        <f t="shared" si="25"/>
        <v>0.63885978567378188</v>
      </c>
      <c r="AP36" s="44">
        <f t="shared" si="26"/>
        <v>2.5766280289344365</v>
      </c>
    </row>
    <row r="37" spans="2:42" x14ac:dyDescent="0.25">
      <c r="B37" s="84" t="s">
        <v>14</v>
      </c>
      <c r="C37" s="56">
        <v>18230627</v>
      </c>
      <c r="D37" s="56" t="s">
        <v>69</v>
      </c>
      <c r="E37" s="35">
        <v>12701</v>
      </c>
      <c r="F37" s="36" t="s">
        <v>1007</v>
      </c>
      <c r="G37" s="36">
        <v>45</v>
      </c>
      <c r="H37" s="36"/>
      <c r="I37" s="37" t="s">
        <v>266</v>
      </c>
      <c r="J37" s="38">
        <v>385000</v>
      </c>
      <c r="K37" s="427">
        <v>0.15</v>
      </c>
      <c r="L37" s="38"/>
      <c r="M37" s="39">
        <v>0.2</v>
      </c>
      <c r="N37" s="39">
        <v>0.2</v>
      </c>
      <c r="O37" s="40">
        <v>57750</v>
      </c>
      <c r="P37" s="41">
        <v>77000</v>
      </c>
      <c r="Q37" s="41">
        <v>77000</v>
      </c>
      <c r="R37" s="42"/>
      <c r="S37" s="43"/>
      <c r="T37" s="36">
        <f t="shared" si="0"/>
        <v>45</v>
      </c>
      <c r="U37" s="44">
        <f t="shared" si="1"/>
        <v>1.3280615632883785</v>
      </c>
      <c r="V37" s="45">
        <f t="shared" si="2"/>
        <v>0</v>
      </c>
      <c r="W37" s="46">
        <f t="shared" si="3"/>
        <v>2.9512479184186188E-2</v>
      </c>
      <c r="X37" s="41">
        <f t="shared" si="4"/>
        <v>13825.989721219214</v>
      </c>
      <c r="Y37" s="41">
        <f t="shared" si="5"/>
        <v>0</v>
      </c>
      <c r="Z37" s="41">
        <f t="shared" si="6"/>
        <v>152178.95010964668</v>
      </c>
      <c r="AA37" s="47">
        <f t="shared" si="19"/>
        <v>90825.989721219215</v>
      </c>
      <c r="AB37" s="48">
        <f t="shared" si="20"/>
        <v>142489.65366071786</v>
      </c>
      <c r="AC37" s="41">
        <f t="shared" si="21"/>
        <v>85043.061536722103</v>
      </c>
      <c r="AD37" s="41">
        <f t="shared" si="9"/>
        <v>0</v>
      </c>
      <c r="AE37" s="41">
        <f t="shared" si="17"/>
        <v>0</v>
      </c>
      <c r="AF37" s="49">
        <f>HLOOKUP(I37,ElecAvoidedCostsWOCC!$A$5:$Q$50,G37+1,FALSE)</f>
        <v>3.7416616988497218</v>
      </c>
      <c r="AG37" s="41">
        <f t="shared" si="10"/>
        <v>216080.96310857142</v>
      </c>
      <c r="AH37" s="49">
        <f>HLOOKUP(I37,ElecAvoidedCostsWOCC!$A$5:$Q$50,T37+1,FALSE)</f>
        <v>3.7416616988497218</v>
      </c>
      <c r="AI37" s="41">
        <f t="shared" si="11"/>
        <v>0</v>
      </c>
      <c r="AJ37" s="41">
        <f t="shared" si="22"/>
        <v>216080.96310857142</v>
      </c>
      <c r="AK37" s="41">
        <f>HLOOKUP(I37,ElecAvoidedCostsWOCC!$A$5:$Q$50,G37+1,FALSE)*J37*L37</f>
        <v>0</v>
      </c>
      <c r="AL37" s="41">
        <f t="shared" si="23"/>
        <v>216080.96310857142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216080.96310857142</v>
      </c>
      <c r="AN37" s="45">
        <f t="shared" si="24"/>
        <v>237689.05941942858</v>
      </c>
      <c r="AO37" s="44">
        <f t="shared" si="25"/>
        <v>1.5164677403391116</v>
      </c>
      <c r="AP37" s="44">
        <f t="shared" si="26"/>
        <v>2.7949259483890172</v>
      </c>
    </row>
    <row r="38" spans="2:42" x14ac:dyDescent="0.25">
      <c r="B38" s="84" t="s">
        <v>14</v>
      </c>
      <c r="C38" s="56">
        <v>18230627</v>
      </c>
      <c r="D38" s="56" t="s">
        <v>69</v>
      </c>
      <c r="E38" s="35">
        <v>12705</v>
      </c>
      <c r="F38" s="36" t="s">
        <v>1008</v>
      </c>
      <c r="G38" s="36">
        <v>45</v>
      </c>
      <c r="H38" s="36"/>
      <c r="I38" s="37" t="s">
        <v>266</v>
      </c>
      <c r="J38" s="38">
        <v>800000</v>
      </c>
      <c r="K38" s="427">
        <v>0.15</v>
      </c>
      <c r="L38" s="38"/>
      <c r="M38" s="39">
        <v>0.2</v>
      </c>
      <c r="N38" s="39">
        <v>0.2</v>
      </c>
      <c r="O38" s="40">
        <v>120000</v>
      </c>
      <c r="P38" s="41">
        <v>160000</v>
      </c>
      <c r="Q38" s="41">
        <v>160000</v>
      </c>
      <c r="R38" s="42"/>
      <c r="S38" s="43"/>
      <c r="T38" s="36">
        <f t="shared" si="0"/>
        <v>45</v>
      </c>
      <c r="U38" s="44">
        <f t="shared" si="1"/>
        <v>2.7596084431966306</v>
      </c>
      <c r="V38" s="45">
        <f t="shared" si="2"/>
        <v>0</v>
      </c>
      <c r="W38" s="46">
        <f t="shared" si="3"/>
        <v>6.1324632071036236E-2</v>
      </c>
      <c r="X38" s="41">
        <f t="shared" si="4"/>
        <v>28729.329290845122</v>
      </c>
      <c r="Y38" s="41">
        <f t="shared" si="5"/>
        <v>0</v>
      </c>
      <c r="Z38" s="41">
        <f t="shared" si="6"/>
        <v>316216.0002278373</v>
      </c>
      <c r="AA38" s="47">
        <f t="shared" si="19"/>
        <v>188729.32929084511</v>
      </c>
      <c r="AB38" s="48">
        <f t="shared" si="20"/>
        <v>296082.3972170761</v>
      </c>
      <c r="AC38" s="41">
        <f t="shared" si="21"/>
        <v>176712.85514124073</v>
      </c>
      <c r="AD38" s="41">
        <f t="shared" si="9"/>
        <v>0</v>
      </c>
      <c r="AE38" s="41">
        <f t="shared" si="17"/>
        <v>0</v>
      </c>
      <c r="AF38" s="49">
        <f>HLOOKUP(I38,ElecAvoidedCostsWOCC!$A$5:$Q$50,G38+1,FALSE)</f>
        <v>3.7416616988497218</v>
      </c>
      <c r="AG38" s="41">
        <f t="shared" si="10"/>
        <v>448999.40386196657</v>
      </c>
      <c r="AH38" s="49">
        <f>HLOOKUP(I38,ElecAvoidedCostsWOCC!$A$5:$Q$50,T38+1,FALSE)</f>
        <v>3.7416616988497218</v>
      </c>
      <c r="AI38" s="41">
        <f t="shared" si="11"/>
        <v>0</v>
      </c>
      <c r="AJ38" s="41">
        <f t="shared" si="22"/>
        <v>448999.40386196657</v>
      </c>
      <c r="AK38" s="41">
        <f>HLOOKUP(I38,ElecAvoidedCostsWOCC!$A$5:$Q$50,G38+1,FALSE)*J38*L38</f>
        <v>0</v>
      </c>
      <c r="AL38" s="41">
        <f t="shared" si="23"/>
        <v>448999.40386196657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448999.40386196657</v>
      </c>
      <c r="AN38" s="45">
        <f t="shared" si="24"/>
        <v>493899.34424816328</v>
      </c>
      <c r="AO38" s="44">
        <f t="shared" si="25"/>
        <v>1.5164677403391114</v>
      </c>
      <c r="AP38" s="44">
        <f t="shared" si="26"/>
        <v>2.7949259483890172</v>
      </c>
    </row>
    <row r="39" spans="2:42" x14ac:dyDescent="0.25">
      <c r="B39" s="84" t="s">
        <v>14</v>
      </c>
      <c r="C39" s="56">
        <v>18230627</v>
      </c>
      <c r="D39" s="56" t="s">
        <v>69</v>
      </c>
      <c r="E39" s="35">
        <v>12714</v>
      </c>
      <c r="F39" s="36" t="s">
        <v>1009</v>
      </c>
      <c r="G39" s="36">
        <v>18</v>
      </c>
      <c r="H39" s="36"/>
      <c r="I39" s="37" t="s">
        <v>266</v>
      </c>
      <c r="J39" s="38">
        <v>45</v>
      </c>
      <c r="K39" s="427">
        <v>468</v>
      </c>
      <c r="L39" s="38"/>
      <c r="M39" s="39">
        <v>550</v>
      </c>
      <c r="N39" s="39">
        <v>549</v>
      </c>
      <c r="O39" s="40">
        <v>21060</v>
      </c>
      <c r="P39" s="41">
        <v>24750</v>
      </c>
      <c r="Q39" s="41">
        <v>24705</v>
      </c>
      <c r="R39" s="42"/>
      <c r="S39" s="43"/>
      <c r="T39" s="36">
        <f t="shared" si="0"/>
        <v>18</v>
      </c>
      <c r="U39" s="44">
        <f t="shared" si="1"/>
        <v>0.19372451271240346</v>
      </c>
      <c r="V39" s="45">
        <f t="shared" si="2"/>
        <v>-1</v>
      </c>
      <c r="W39" s="46">
        <f t="shared" si="3"/>
        <v>1.0762472928466859E-2</v>
      </c>
      <c r="X39" s="41">
        <f t="shared" si="4"/>
        <v>5041.9972905433187</v>
      </c>
      <c r="Y39" s="41">
        <f t="shared" si="5"/>
        <v>-45</v>
      </c>
      <c r="Z39" s="41">
        <f t="shared" si="6"/>
        <v>55495.908039985443</v>
      </c>
      <c r="AA39" s="47">
        <f t="shared" si="19"/>
        <v>29746.997290543317</v>
      </c>
      <c r="AB39" s="48">
        <f t="shared" si="20"/>
        <v>51962.460711596854</v>
      </c>
      <c r="AC39" s="41">
        <f t="shared" si="21"/>
        <v>27852.993717737187</v>
      </c>
      <c r="AD39" s="41">
        <f t="shared" si="9"/>
        <v>0</v>
      </c>
      <c r="AE39" s="41">
        <f t="shared" si="17"/>
        <v>0</v>
      </c>
      <c r="AF39" s="49">
        <f>HLOOKUP(I39,ElecAvoidedCostsWOCC!$A$5:$Q$50,G39+1,FALSE)</f>
        <v>1.9446021196344847</v>
      </c>
      <c r="AG39" s="41">
        <f t="shared" si="10"/>
        <v>40953.32063950225</v>
      </c>
      <c r="AH39" s="49">
        <f>HLOOKUP(I39,ElecAvoidedCostsWOCC!$A$5:$Q$50,T39+1,FALSE)</f>
        <v>1.9446021196344847</v>
      </c>
      <c r="AI39" s="41">
        <f t="shared" si="11"/>
        <v>0</v>
      </c>
      <c r="AJ39" s="41">
        <f t="shared" si="22"/>
        <v>40953.32063950225</v>
      </c>
      <c r="AK39" s="41">
        <f>HLOOKUP(I39,ElecAvoidedCostsWOCC!$A$5:$Q$50,G39+1,FALSE)*J39*L39</f>
        <v>0</v>
      </c>
      <c r="AL39" s="41">
        <f t="shared" si="23"/>
        <v>40953.32063950225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40953.32063950225</v>
      </c>
      <c r="AN39" s="45">
        <f t="shared" si="24"/>
        <v>45048.652703452477</v>
      </c>
      <c r="AO39" s="44">
        <f t="shared" si="25"/>
        <v>0.7881328189363902</v>
      </c>
      <c r="AP39" s="44">
        <f t="shared" si="26"/>
        <v>1.6173720196822092</v>
      </c>
    </row>
    <row r="40" spans="2:42" x14ac:dyDescent="0.25">
      <c r="B40" s="84" t="s">
        <v>14</v>
      </c>
      <c r="C40" s="56">
        <v>18230627</v>
      </c>
      <c r="D40" s="56" t="s">
        <v>69</v>
      </c>
      <c r="E40" s="35">
        <v>13874</v>
      </c>
      <c r="F40" s="36" t="s">
        <v>1010</v>
      </c>
      <c r="G40" s="36">
        <v>20</v>
      </c>
      <c r="H40" s="36"/>
      <c r="I40" s="37" t="s">
        <v>266</v>
      </c>
      <c r="J40" s="38">
        <v>315</v>
      </c>
      <c r="K40" s="427">
        <v>1252.43</v>
      </c>
      <c r="L40" s="38"/>
      <c r="M40" s="39">
        <v>1000</v>
      </c>
      <c r="N40" s="39">
        <v>1000</v>
      </c>
      <c r="O40" s="40">
        <v>394515.45</v>
      </c>
      <c r="P40" s="41">
        <v>315000</v>
      </c>
      <c r="Q40" s="41">
        <v>315000</v>
      </c>
      <c r="R40" s="42"/>
      <c r="S40" s="43"/>
      <c r="T40" s="36">
        <f t="shared" si="0"/>
        <v>20</v>
      </c>
      <c r="U40" s="44">
        <f t="shared" si="1"/>
        <v>4.0322524695982151</v>
      </c>
      <c r="V40" s="45">
        <f t="shared" si="2"/>
        <v>0</v>
      </c>
      <c r="W40" s="46">
        <f t="shared" si="3"/>
        <v>0.20161262347991077</v>
      </c>
      <c r="X40" s="41">
        <f t="shared" si="4"/>
        <v>94451.368944799528</v>
      </c>
      <c r="Y40" s="41">
        <f t="shared" si="5"/>
        <v>0</v>
      </c>
      <c r="Z40" s="41">
        <f t="shared" si="6"/>
        <v>1039600.8135590444</v>
      </c>
      <c r="AA40" s="47">
        <f t="shared" si="19"/>
        <v>409451.36894479953</v>
      </c>
      <c r="AB40" s="48">
        <f t="shared" si="20"/>
        <v>973409.00145977933</v>
      </c>
      <c r="AC40" s="41">
        <f t="shared" si="21"/>
        <v>383381.43159625423</v>
      </c>
      <c r="AD40" s="41">
        <f t="shared" si="9"/>
        <v>0</v>
      </c>
      <c r="AE40" s="41">
        <f t="shared" si="17"/>
        <v>0</v>
      </c>
      <c r="AF40" s="49">
        <f>HLOOKUP(I40,ElecAvoidedCostsWOCC!$A$5:$Q$50,G40+1,FALSE)</f>
        <v>2.0629229085847913</v>
      </c>
      <c r="AG40" s="41">
        <f t="shared" si="10"/>
        <v>813854.95959563786</v>
      </c>
      <c r="AH40" s="49">
        <f>HLOOKUP(I40,ElecAvoidedCostsWOCC!$A$5:$Q$50,T40+1,FALSE)</f>
        <v>2.0629229085847913</v>
      </c>
      <c r="AI40" s="41">
        <f t="shared" si="11"/>
        <v>0</v>
      </c>
      <c r="AJ40" s="41">
        <f t="shared" si="22"/>
        <v>813854.95959563786</v>
      </c>
      <c r="AK40" s="41">
        <f>HLOOKUP(I40,ElecAvoidedCostsWOCC!$A$5:$Q$50,G40+1,FALSE)*J40*L40</f>
        <v>0</v>
      </c>
      <c r="AL40" s="41">
        <f t="shared" si="23"/>
        <v>813854.95959563786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813854.95959563786</v>
      </c>
      <c r="AN40" s="45">
        <f t="shared" si="24"/>
        <v>895240.45555520174</v>
      </c>
      <c r="AO40" s="44">
        <f t="shared" si="25"/>
        <v>0.83608735729291062</v>
      </c>
      <c r="AP40" s="44">
        <f t="shared" si="26"/>
        <v>2.3351168882325926</v>
      </c>
    </row>
    <row r="41" spans="2:42" x14ac:dyDescent="0.25">
      <c r="B41" s="84" t="s">
        <v>14</v>
      </c>
      <c r="C41" s="56">
        <v>18230627</v>
      </c>
      <c r="D41" s="56" t="s">
        <v>69</v>
      </c>
      <c r="E41" s="35">
        <v>13882</v>
      </c>
      <c r="F41" s="36" t="s">
        <v>1011</v>
      </c>
      <c r="G41" s="36">
        <v>20</v>
      </c>
      <c r="H41" s="36"/>
      <c r="I41" s="37" t="s">
        <v>266</v>
      </c>
      <c r="J41" s="38">
        <v>15</v>
      </c>
      <c r="K41" s="427">
        <v>436</v>
      </c>
      <c r="L41" s="38"/>
      <c r="M41" s="39">
        <v>550</v>
      </c>
      <c r="N41" s="39">
        <v>526.95000000000005</v>
      </c>
      <c r="O41" s="40">
        <v>6540</v>
      </c>
      <c r="P41" s="41">
        <v>8250</v>
      </c>
      <c r="Q41" s="41">
        <v>7904.2500000000009</v>
      </c>
      <c r="R41" s="42"/>
      <c r="S41" s="43"/>
      <c r="T41" s="36">
        <f t="shared" si="0"/>
        <v>20</v>
      </c>
      <c r="U41" s="44">
        <f t="shared" si="1"/>
        <v>6.6843848957429494E-2</v>
      </c>
      <c r="V41" s="45">
        <f t="shared" si="2"/>
        <v>-23.049999999999955</v>
      </c>
      <c r="W41" s="46">
        <f t="shared" si="3"/>
        <v>3.3421924478714746E-3</v>
      </c>
      <c r="X41" s="41">
        <f t="shared" si="4"/>
        <v>1565.7484463510591</v>
      </c>
      <c r="Y41" s="41">
        <f t="shared" si="5"/>
        <v>-345.74999999999909</v>
      </c>
      <c r="Z41" s="41">
        <f t="shared" si="6"/>
        <v>17233.772012417132</v>
      </c>
      <c r="AA41" s="47">
        <f t="shared" si="19"/>
        <v>9469.9984463510591</v>
      </c>
      <c r="AB41" s="48">
        <f t="shared" si="20"/>
        <v>16136.490648330648</v>
      </c>
      <c r="AC41" s="41">
        <f t="shared" si="21"/>
        <v>8867.0397437743995</v>
      </c>
      <c r="AD41" s="41">
        <f t="shared" si="9"/>
        <v>0</v>
      </c>
      <c r="AE41" s="41">
        <f t="shared" si="17"/>
        <v>0</v>
      </c>
      <c r="AF41" s="49">
        <f>HLOOKUP(I41,ElecAvoidedCostsWOCC!$A$5:$Q$50,G41+1,FALSE)</f>
        <v>2.0629229085847913</v>
      </c>
      <c r="AG41" s="41">
        <f t="shared" si="10"/>
        <v>13491.515822144534</v>
      </c>
      <c r="AH41" s="49">
        <f>HLOOKUP(I41,ElecAvoidedCostsWOCC!$A$5:$Q$50,T41+1,FALSE)</f>
        <v>2.0629229085847913</v>
      </c>
      <c r="AI41" s="41">
        <f t="shared" si="11"/>
        <v>0</v>
      </c>
      <c r="AJ41" s="41">
        <f t="shared" si="22"/>
        <v>13491.515822144534</v>
      </c>
      <c r="AK41" s="41">
        <f>HLOOKUP(I41,ElecAvoidedCostsWOCC!$A$5:$Q$50,G41+1,FALSE)*J41*L41</f>
        <v>0</v>
      </c>
      <c r="AL41" s="41">
        <f t="shared" si="23"/>
        <v>13491.515822144534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13491.515822144536</v>
      </c>
      <c r="AN41" s="45">
        <f t="shared" si="24"/>
        <v>14840.667404358992</v>
      </c>
      <c r="AO41" s="44">
        <f t="shared" si="25"/>
        <v>0.83608735729291062</v>
      </c>
      <c r="AP41" s="44">
        <f t="shared" si="26"/>
        <v>1.6736890589419893</v>
      </c>
    </row>
    <row r="42" spans="2:42" x14ac:dyDescent="0.25">
      <c r="B42" s="84" t="s">
        <v>14</v>
      </c>
      <c r="C42" s="56">
        <v>18230627</v>
      </c>
      <c r="D42" s="56" t="s">
        <v>69</v>
      </c>
      <c r="E42" s="35">
        <v>13883</v>
      </c>
      <c r="F42" s="36" t="s">
        <v>1012</v>
      </c>
      <c r="G42" s="36">
        <v>20</v>
      </c>
      <c r="H42" s="36"/>
      <c r="I42" s="37" t="s">
        <v>266</v>
      </c>
      <c r="J42" s="38">
        <v>244</v>
      </c>
      <c r="K42" s="427">
        <v>5.8110999999999997</v>
      </c>
      <c r="L42" s="38"/>
      <c r="M42" s="39">
        <v>0</v>
      </c>
      <c r="N42" s="39">
        <v>0</v>
      </c>
      <c r="O42" s="40">
        <v>1417.9084</v>
      </c>
      <c r="P42" s="41">
        <v>0</v>
      </c>
      <c r="Q42" s="41"/>
      <c r="R42" s="42"/>
      <c r="S42" s="43"/>
      <c r="T42" s="36">
        <f t="shared" si="0"/>
        <v>20</v>
      </c>
      <c r="U42" s="44">
        <f t="shared" si="1"/>
        <v>1.4492118490071947E-2</v>
      </c>
      <c r="V42" s="45">
        <f t="shared" si="2"/>
        <v>0</v>
      </c>
      <c r="W42" s="46">
        <f t="shared" si="3"/>
        <v>7.2460592450359729E-4</v>
      </c>
      <c r="X42" s="41">
        <f t="shared" si="4"/>
        <v>339.46297773212785</v>
      </c>
      <c r="Y42" s="41">
        <f t="shared" si="5"/>
        <v>0</v>
      </c>
      <c r="Z42" s="41">
        <f t="shared" si="6"/>
        <v>3736.3776911454365</v>
      </c>
      <c r="AA42" s="47">
        <f t="shared" si="19"/>
        <v>339.46297773212785</v>
      </c>
      <c r="AB42" s="48">
        <f t="shared" si="20"/>
        <v>3498.4809842185732</v>
      </c>
      <c r="AC42" s="41">
        <f t="shared" si="21"/>
        <v>317.84923008626203</v>
      </c>
      <c r="AD42" s="41">
        <f t="shared" si="9"/>
        <v>0</v>
      </c>
      <c r="AE42" s="41">
        <f t="shared" si="17"/>
        <v>0</v>
      </c>
      <c r="AF42" s="49">
        <f>HLOOKUP(I42,ElecAvoidedCostsWOCC!$A$5:$Q$50,G42+1,FALSE)</f>
        <v>2.0629229085847913</v>
      </c>
      <c r="AG42" s="41">
        <f t="shared" si="10"/>
        <v>2925.0357206348076</v>
      </c>
      <c r="AH42" s="49">
        <f>HLOOKUP(I42,ElecAvoidedCostsWOCC!$A$5:$Q$50,T42+1,FALSE)</f>
        <v>2.0629229085847913</v>
      </c>
      <c r="AI42" s="41">
        <f t="shared" si="11"/>
        <v>0</v>
      </c>
      <c r="AJ42" s="41">
        <f t="shared" si="22"/>
        <v>2925.0357206348076</v>
      </c>
      <c r="AK42" s="41">
        <f>HLOOKUP(I42,ElecAvoidedCostsWOCC!$A$5:$Q$50,G42+1,FALSE)*J42*L42</f>
        <v>0</v>
      </c>
      <c r="AL42" s="41">
        <f t="shared" si="23"/>
        <v>2925.0357206348076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2925.0357206348076</v>
      </c>
      <c r="AN42" s="45">
        <f t="shared" si="24"/>
        <v>3217.5392926982886</v>
      </c>
      <c r="AO42" s="44">
        <f t="shared" si="25"/>
        <v>0.8360873572929105</v>
      </c>
      <c r="AP42" s="44">
        <f t="shared" si="26"/>
        <v>10.122847526876409</v>
      </c>
    </row>
    <row r="43" spans="2:42" x14ac:dyDescent="0.25">
      <c r="B43" s="84" t="s">
        <v>14</v>
      </c>
      <c r="C43" s="56">
        <v>18230627</v>
      </c>
      <c r="D43" s="56" t="s">
        <v>69</v>
      </c>
      <c r="E43" s="35">
        <v>12549</v>
      </c>
      <c r="F43" s="36" t="s">
        <v>1013</v>
      </c>
      <c r="G43" s="36">
        <v>25</v>
      </c>
      <c r="H43" s="36"/>
      <c r="I43" s="37" t="s">
        <v>266</v>
      </c>
      <c r="J43" s="38">
        <v>3713</v>
      </c>
      <c r="K43" s="427">
        <v>0.68330000000000002</v>
      </c>
      <c r="L43" s="38"/>
      <c r="M43" s="39">
        <v>1.75</v>
      </c>
      <c r="N43" s="39">
        <v>1.36</v>
      </c>
      <c r="O43" s="40">
        <v>2537.0929000000001</v>
      </c>
      <c r="P43" s="41">
        <v>6497.75</v>
      </c>
      <c r="Q43" s="41">
        <v>5049.68</v>
      </c>
      <c r="R43" s="42"/>
      <c r="S43" s="43"/>
      <c r="T43" s="36">
        <f t="shared" si="0"/>
        <v>25</v>
      </c>
      <c r="U43" s="44">
        <f t="shared" si="1"/>
        <v>3.2413810129695485E-2</v>
      </c>
      <c r="V43" s="45">
        <f t="shared" si="2"/>
        <v>-0.3899999999999999</v>
      </c>
      <c r="W43" s="46">
        <f t="shared" si="3"/>
        <v>1.2965524051878194E-3</v>
      </c>
      <c r="X43" s="41">
        <f t="shared" si="4"/>
        <v>607.40814471304327</v>
      </c>
      <c r="Y43" s="41">
        <f t="shared" si="5"/>
        <v>-1448.0699999999997</v>
      </c>
      <c r="Z43" s="41">
        <f t="shared" si="6"/>
        <v>6685.5780753703693</v>
      </c>
      <c r="AA43" s="47">
        <f t="shared" si="19"/>
        <v>5657.0881447130432</v>
      </c>
      <c r="AB43" s="48">
        <f t="shared" si="20"/>
        <v>6259.9045649535292</v>
      </c>
      <c r="AC43" s="41">
        <f t="shared" si="21"/>
        <v>5296.899011903598</v>
      </c>
      <c r="AD43" s="41">
        <f t="shared" si="9"/>
        <v>0</v>
      </c>
      <c r="AE43" s="41">
        <f t="shared" si="17"/>
        <v>0</v>
      </c>
      <c r="AF43" s="49">
        <f>HLOOKUP(I43,ElecAvoidedCostsWOCC!$A$5:$Q$50,G43+1,FALSE)</f>
        <v>2.3312175480570905</v>
      </c>
      <c r="AG43" s="41">
        <f t="shared" si="10"/>
        <v>5914.5154895310534</v>
      </c>
      <c r="AH43" s="49">
        <f>HLOOKUP(I43,ElecAvoidedCostsWOCC!$A$5:$Q$50,T43+1,FALSE)</f>
        <v>2.3312175480570905</v>
      </c>
      <c r="AI43" s="41">
        <f t="shared" si="11"/>
        <v>0</v>
      </c>
      <c r="AJ43" s="41">
        <f t="shared" si="22"/>
        <v>5914.5154895310534</v>
      </c>
      <c r="AK43" s="41">
        <f>HLOOKUP(I43,ElecAvoidedCostsWOCC!$A$5:$Q$50,G43+1,FALSE)*J43*L43</f>
        <v>0</v>
      </c>
      <c r="AL43" s="41">
        <f t="shared" si="23"/>
        <v>5914.5154895310534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5914.5154895310534</v>
      </c>
      <c r="AN43" s="45">
        <f t="shared" si="24"/>
        <v>6505.9670384841593</v>
      </c>
      <c r="AO43" s="44">
        <f t="shared" si="25"/>
        <v>0.94482518513841918</v>
      </c>
      <c r="AP43" s="44">
        <f t="shared" si="26"/>
        <v>1.228259595635758</v>
      </c>
    </row>
    <row r="44" spans="2:42" x14ac:dyDescent="0.25">
      <c r="B44" s="84" t="s">
        <v>14</v>
      </c>
      <c r="C44" s="56">
        <v>18230627</v>
      </c>
      <c r="D44" s="56" t="s">
        <v>69</v>
      </c>
      <c r="E44" s="35">
        <v>12550</v>
      </c>
      <c r="F44" s="36" t="s">
        <v>1014</v>
      </c>
      <c r="G44" s="36">
        <v>25</v>
      </c>
      <c r="H44" s="36"/>
      <c r="I44" s="37" t="s">
        <v>266</v>
      </c>
      <c r="J44" s="38">
        <v>2025</v>
      </c>
      <c r="K44" s="427">
        <v>0.4491</v>
      </c>
      <c r="L44" s="38"/>
      <c r="M44" s="39">
        <v>1.75</v>
      </c>
      <c r="N44" s="39">
        <v>1.36</v>
      </c>
      <c r="O44" s="40">
        <v>909.42750000000001</v>
      </c>
      <c r="P44" s="41">
        <v>3543.75</v>
      </c>
      <c r="Q44" s="41">
        <v>2754</v>
      </c>
      <c r="R44" s="42"/>
      <c r="S44" s="43"/>
      <c r="T44" s="36">
        <f t="shared" si="0"/>
        <v>25</v>
      </c>
      <c r="U44" s="44">
        <f t="shared" si="1"/>
        <v>1.1618813923496315E-2</v>
      </c>
      <c r="V44" s="45">
        <f t="shared" si="2"/>
        <v>-0.3899999999999999</v>
      </c>
      <c r="W44" s="46">
        <f t="shared" si="3"/>
        <v>4.6475255693985255E-4</v>
      </c>
      <c r="X44" s="41">
        <f t="shared" si="4"/>
        <v>217.72701761375043</v>
      </c>
      <c r="Y44" s="41">
        <f t="shared" si="5"/>
        <v>-789.75</v>
      </c>
      <c r="Z44" s="41">
        <f t="shared" si="6"/>
        <v>2396.4627212266792</v>
      </c>
      <c r="AA44" s="47">
        <f t="shared" si="19"/>
        <v>2971.7270176137504</v>
      </c>
      <c r="AB44" s="48">
        <f t="shared" si="20"/>
        <v>2243.8789524594372</v>
      </c>
      <c r="AC44" s="41">
        <f t="shared" si="21"/>
        <v>2782.5159340952719</v>
      </c>
      <c r="AD44" s="41">
        <f t="shared" si="9"/>
        <v>0</v>
      </c>
      <c r="AE44" s="41">
        <f t="shared" si="17"/>
        <v>0</v>
      </c>
      <c r="AF44" s="49">
        <f>HLOOKUP(I44,ElecAvoidedCostsWOCC!$A$5:$Q$50,G44+1,FALSE)</f>
        <v>2.3312175480570905</v>
      </c>
      <c r="AG44" s="41">
        <f t="shared" si="10"/>
        <v>2120.0733466856896</v>
      </c>
      <c r="AH44" s="49">
        <f>HLOOKUP(I44,ElecAvoidedCostsWOCC!$A$5:$Q$50,T44+1,FALSE)</f>
        <v>2.3312175480570905</v>
      </c>
      <c r="AI44" s="41">
        <f t="shared" si="11"/>
        <v>0</v>
      </c>
      <c r="AJ44" s="41">
        <f t="shared" si="22"/>
        <v>2120.0733466856896</v>
      </c>
      <c r="AK44" s="41">
        <f>HLOOKUP(I44,ElecAvoidedCostsWOCC!$A$5:$Q$50,G44+1,FALSE)*J44*L44</f>
        <v>0</v>
      </c>
      <c r="AL44" s="41">
        <f t="shared" si="23"/>
        <v>2120.0733466856896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2120.0733466856896</v>
      </c>
      <c r="AN44" s="45">
        <f t="shared" si="24"/>
        <v>2332.0806813542586</v>
      </c>
      <c r="AO44" s="44">
        <f t="shared" si="25"/>
        <v>0.94482518513841907</v>
      </c>
      <c r="AP44" s="44">
        <f t="shared" si="26"/>
        <v>0.83811943456580018</v>
      </c>
    </row>
    <row r="45" spans="2:42" x14ac:dyDescent="0.25">
      <c r="B45" s="84" t="s">
        <v>14</v>
      </c>
      <c r="C45" s="56">
        <v>18230627</v>
      </c>
      <c r="D45" s="56" t="s">
        <v>69</v>
      </c>
      <c r="E45" s="35">
        <v>12551</v>
      </c>
      <c r="F45" s="36" t="s">
        <v>1015</v>
      </c>
      <c r="G45" s="36">
        <v>25</v>
      </c>
      <c r="H45" s="36"/>
      <c r="I45" s="37" t="s">
        <v>266</v>
      </c>
      <c r="J45" s="38">
        <v>1013</v>
      </c>
      <c r="K45" s="427">
        <v>2.0799999999999999E-2</v>
      </c>
      <c r="L45" s="38"/>
      <c r="M45" s="39">
        <v>0</v>
      </c>
      <c r="N45" s="39">
        <v>0</v>
      </c>
      <c r="O45" s="40">
        <v>21.070399999999999</v>
      </c>
      <c r="P45" s="41">
        <v>0</v>
      </c>
      <c r="Q45" s="41"/>
      <c r="R45" s="42"/>
      <c r="S45" s="43"/>
      <c r="T45" s="36">
        <f t="shared" si="0"/>
        <v>25</v>
      </c>
      <c r="U45" s="44">
        <f t="shared" si="1"/>
        <v>2.6919469324782541E-4</v>
      </c>
      <c r="V45" s="45">
        <f t="shared" si="2"/>
        <v>0</v>
      </c>
      <c r="W45" s="46">
        <f t="shared" si="3"/>
        <v>1.0767787729913015E-5</v>
      </c>
      <c r="X45" s="41">
        <f t="shared" si="4"/>
        <v>5.0444871657485253</v>
      </c>
      <c r="Y45" s="41">
        <f t="shared" si="5"/>
        <v>0</v>
      </c>
      <c r="Z45" s="41">
        <f t="shared" si="6"/>
        <v>55.523313426671855</v>
      </c>
      <c r="AA45" s="47">
        <f t="shared" si="19"/>
        <v>5.0444871657485253</v>
      </c>
      <c r="AB45" s="48">
        <f t="shared" si="20"/>
        <v>51.988121186022333</v>
      </c>
      <c r="AC45" s="41">
        <f t="shared" si="21"/>
        <v>4.7233025896521772</v>
      </c>
      <c r="AD45" s="41">
        <f t="shared" si="9"/>
        <v>0</v>
      </c>
      <c r="AE45" s="41">
        <f t="shared" si="17"/>
        <v>0</v>
      </c>
      <c r="AF45" s="49">
        <f>HLOOKUP(I45,ElecAvoidedCostsWOCC!$A$5:$Q$50,G45+1,FALSE)</f>
        <v>2.3312175480570905</v>
      </c>
      <c r="AG45" s="41">
        <f t="shared" si="10"/>
        <v>49.119686224582118</v>
      </c>
      <c r="AH45" s="49">
        <f>HLOOKUP(I45,ElecAvoidedCostsWOCC!$A$5:$Q$50,T45+1,FALSE)</f>
        <v>2.3312175480570905</v>
      </c>
      <c r="AI45" s="41">
        <f t="shared" si="11"/>
        <v>0</v>
      </c>
      <c r="AJ45" s="41">
        <f t="shared" si="22"/>
        <v>49.119686224582118</v>
      </c>
      <c r="AK45" s="41">
        <f>HLOOKUP(I45,ElecAvoidedCostsWOCC!$A$5:$Q$50,G45+1,FALSE)*J45*L45</f>
        <v>0</v>
      </c>
      <c r="AL45" s="41">
        <f t="shared" si="23"/>
        <v>49.119686224582118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49.119686224582118</v>
      </c>
      <c r="AN45" s="45">
        <f t="shared" si="24"/>
        <v>54.031654847040336</v>
      </c>
      <c r="AO45" s="44">
        <f t="shared" si="25"/>
        <v>0.94482518513841907</v>
      </c>
      <c r="AP45" s="44">
        <f t="shared" si="26"/>
        <v>11.439380353359748</v>
      </c>
    </row>
    <row r="46" spans="2:42" x14ac:dyDescent="0.25">
      <c r="B46" s="84" t="s">
        <v>14</v>
      </c>
      <c r="C46" s="56">
        <v>18230627</v>
      </c>
      <c r="D46" s="56" t="s">
        <v>69</v>
      </c>
      <c r="E46" s="35">
        <v>12552</v>
      </c>
      <c r="F46" s="36" t="s">
        <v>1016</v>
      </c>
      <c r="G46" s="36">
        <v>25</v>
      </c>
      <c r="H46" s="36"/>
      <c r="I46" s="37" t="s">
        <v>266</v>
      </c>
      <c r="J46" s="38">
        <v>2025</v>
      </c>
      <c r="K46" s="427">
        <v>0.92520000000000002</v>
      </c>
      <c r="L46" s="38"/>
      <c r="M46" s="39">
        <v>1.75</v>
      </c>
      <c r="N46" s="39">
        <v>1.84</v>
      </c>
      <c r="O46" s="40">
        <v>1873.53</v>
      </c>
      <c r="P46" s="41">
        <v>3543.75</v>
      </c>
      <c r="Q46" s="41">
        <v>3726</v>
      </c>
      <c r="R46" s="42"/>
      <c r="S46" s="43"/>
      <c r="T46" s="36">
        <f t="shared" si="0"/>
        <v>25</v>
      </c>
      <c r="U46" s="44">
        <f t="shared" si="1"/>
        <v>2.3936153734176773E-2</v>
      </c>
      <c r="V46" s="45">
        <f t="shared" si="2"/>
        <v>9.000000000000008E-2</v>
      </c>
      <c r="W46" s="46">
        <f t="shared" si="3"/>
        <v>9.5744614936707094E-4</v>
      </c>
      <c r="X46" s="41">
        <f t="shared" si="4"/>
        <v>448.54383588564212</v>
      </c>
      <c r="Y46" s="41">
        <f t="shared" si="5"/>
        <v>182.25</v>
      </c>
      <c r="Z46" s="41">
        <f t="shared" si="6"/>
        <v>4937.0013575571656</v>
      </c>
      <c r="AA46" s="47">
        <f t="shared" si="19"/>
        <v>4174.5438358856418</v>
      </c>
      <c r="AB46" s="48">
        <f t="shared" si="20"/>
        <v>4622.6604471509036</v>
      </c>
      <c r="AC46" s="41">
        <f t="shared" si="21"/>
        <v>3908.7489100052821</v>
      </c>
      <c r="AD46" s="41">
        <f t="shared" si="9"/>
        <v>0</v>
      </c>
      <c r="AE46" s="41">
        <f t="shared" si="17"/>
        <v>0</v>
      </c>
      <c r="AF46" s="49">
        <f>HLOOKUP(I46,ElecAvoidedCostsWOCC!$A$5:$Q$50,G46+1,FALSE)</f>
        <v>2.3312175480570905</v>
      </c>
      <c r="AG46" s="41">
        <f t="shared" si="10"/>
        <v>4367.6060128114013</v>
      </c>
      <c r="AH46" s="49">
        <f>HLOOKUP(I46,ElecAvoidedCostsWOCC!$A$5:$Q$50,T46+1,FALSE)</f>
        <v>2.3312175480570905</v>
      </c>
      <c r="AI46" s="41">
        <f t="shared" si="11"/>
        <v>0</v>
      </c>
      <c r="AJ46" s="41">
        <f t="shared" si="22"/>
        <v>4367.6060128114013</v>
      </c>
      <c r="AK46" s="41">
        <f>HLOOKUP(I46,ElecAvoidedCostsWOCC!$A$5:$Q$50,G46+1,FALSE)*J46*L46</f>
        <v>0</v>
      </c>
      <c r="AL46" s="41">
        <f t="shared" si="23"/>
        <v>4367.6060128114013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4367.6060128114013</v>
      </c>
      <c r="AN46" s="45">
        <f t="shared" si="24"/>
        <v>4804.3666140925416</v>
      </c>
      <c r="AO46" s="44">
        <f t="shared" si="25"/>
        <v>0.94482518513841951</v>
      </c>
      <c r="AP46" s="44">
        <f t="shared" si="26"/>
        <v>1.2291315519896235</v>
      </c>
    </row>
    <row r="47" spans="2:42" x14ac:dyDescent="0.25">
      <c r="B47" s="84" t="s">
        <v>14</v>
      </c>
      <c r="C47" s="56">
        <v>18230627</v>
      </c>
      <c r="D47" s="56" t="s">
        <v>69</v>
      </c>
      <c r="E47" s="35">
        <v>12553</v>
      </c>
      <c r="F47" s="36" t="s">
        <v>1017</v>
      </c>
      <c r="G47" s="36">
        <v>25</v>
      </c>
      <c r="H47" s="36"/>
      <c r="I47" s="37" t="s">
        <v>266</v>
      </c>
      <c r="J47" s="38">
        <v>2700</v>
      </c>
      <c r="K47" s="427">
        <v>0.60940000000000005</v>
      </c>
      <c r="L47" s="38"/>
      <c r="M47" s="39">
        <v>1.75</v>
      </c>
      <c r="N47" s="39">
        <v>1.84</v>
      </c>
      <c r="O47" s="40">
        <v>1645.38</v>
      </c>
      <c r="P47" s="41">
        <v>4725</v>
      </c>
      <c r="Q47" s="41">
        <v>4968</v>
      </c>
      <c r="R47" s="42"/>
      <c r="S47" s="43"/>
      <c r="T47" s="36">
        <f t="shared" si="0"/>
        <v>25</v>
      </c>
      <c r="U47" s="44">
        <f t="shared" si="1"/>
        <v>2.1021317316050336E-2</v>
      </c>
      <c r="V47" s="45">
        <f t="shared" si="2"/>
        <v>9.000000000000008E-2</v>
      </c>
      <c r="W47" s="46">
        <f t="shared" si="3"/>
        <v>8.4085269264201341E-4</v>
      </c>
      <c r="X47" s="41">
        <f t="shared" si="4"/>
        <v>393.92219857142288</v>
      </c>
      <c r="Y47" s="41">
        <f t="shared" si="5"/>
        <v>243</v>
      </c>
      <c r="Z47" s="41">
        <f t="shared" si="6"/>
        <v>4335.7956871239912</v>
      </c>
      <c r="AA47" s="47">
        <f t="shared" si="19"/>
        <v>5361.922198571423</v>
      </c>
      <c r="AB47" s="48">
        <f t="shared" si="20"/>
        <v>4059.7337894419393</v>
      </c>
      <c r="AC47" s="41">
        <f t="shared" si="21"/>
        <v>5020.5264031567631</v>
      </c>
      <c r="AD47" s="41">
        <f t="shared" si="9"/>
        <v>0</v>
      </c>
      <c r="AE47" s="41">
        <f t="shared" si="17"/>
        <v>0</v>
      </c>
      <c r="AF47" s="49">
        <f>HLOOKUP(I47,ElecAvoidedCostsWOCC!$A$5:$Q$50,G47+1,FALSE)</f>
        <v>2.3312175480570905</v>
      </c>
      <c r="AG47" s="41">
        <f t="shared" si="10"/>
        <v>3835.7387292221756</v>
      </c>
      <c r="AH47" s="49">
        <f>HLOOKUP(I47,ElecAvoidedCostsWOCC!$A$5:$Q$50,T47+1,FALSE)</f>
        <v>2.3312175480570905</v>
      </c>
      <c r="AI47" s="41">
        <f t="shared" si="11"/>
        <v>0</v>
      </c>
      <c r="AJ47" s="41">
        <f t="shared" si="22"/>
        <v>3835.7387292221756</v>
      </c>
      <c r="AK47" s="41">
        <f>HLOOKUP(I47,ElecAvoidedCostsWOCC!$A$5:$Q$50,G47+1,FALSE)*J47*L47</f>
        <v>0</v>
      </c>
      <c r="AL47" s="41">
        <f t="shared" si="23"/>
        <v>3835.7387292221756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3835.7387292221761</v>
      </c>
      <c r="AN47" s="45">
        <f t="shared" si="24"/>
        <v>4219.3126021443941</v>
      </c>
      <c r="AO47" s="44">
        <f t="shared" si="25"/>
        <v>0.94482518513841907</v>
      </c>
      <c r="AP47" s="44">
        <f t="shared" si="26"/>
        <v>0.84041239171482318</v>
      </c>
    </row>
    <row r="48" spans="2:42" x14ac:dyDescent="0.25">
      <c r="B48" s="84" t="s">
        <v>14</v>
      </c>
      <c r="C48" s="56">
        <v>18230627</v>
      </c>
      <c r="D48" s="56" t="s">
        <v>69</v>
      </c>
      <c r="E48" s="35">
        <v>13887</v>
      </c>
      <c r="F48" s="36" t="s">
        <v>1018</v>
      </c>
      <c r="G48" s="36">
        <v>45</v>
      </c>
      <c r="H48" s="36"/>
      <c r="I48" s="37" t="s">
        <v>266</v>
      </c>
      <c r="J48" s="38">
        <v>40000</v>
      </c>
      <c r="K48" s="427">
        <v>1.8602000000000001</v>
      </c>
      <c r="L48" s="38"/>
      <c r="M48" s="39">
        <v>1.75</v>
      </c>
      <c r="N48" s="39">
        <v>2</v>
      </c>
      <c r="O48" s="40">
        <v>74408</v>
      </c>
      <c r="P48" s="41">
        <v>70000</v>
      </c>
      <c r="Q48" s="41">
        <v>80000</v>
      </c>
      <c r="R48" s="42"/>
      <c r="S48" s="43"/>
      <c r="T48" s="36">
        <f t="shared" si="0"/>
        <v>45</v>
      </c>
      <c r="U48" s="44">
        <f t="shared" si="1"/>
        <v>1.7111412086781239</v>
      </c>
      <c r="V48" s="45">
        <f t="shared" si="2"/>
        <v>0.25</v>
      </c>
      <c r="W48" s="46">
        <f t="shared" si="3"/>
        <v>3.8025360192847198E-2</v>
      </c>
      <c r="X48" s="41">
        <f t="shared" si="4"/>
        <v>17814.099448943361</v>
      </c>
      <c r="Y48" s="41">
        <f t="shared" si="5"/>
        <v>10000</v>
      </c>
      <c r="Z48" s="41">
        <f t="shared" si="6"/>
        <v>196075.00120794095</v>
      </c>
      <c r="AA48" s="47">
        <f t="shared" si="19"/>
        <v>97814.099448943365</v>
      </c>
      <c r="AB48" s="48">
        <f t="shared" si="20"/>
        <v>183590.8251010683</v>
      </c>
      <c r="AC48" s="41">
        <f t="shared" si="21"/>
        <v>91586.235439085547</v>
      </c>
      <c r="AD48" s="41">
        <f t="shared" si="9"/>
        <v>0</v>
      </c>
      <c r="AE48" s="41">
        <f t="shared" si="17"/>
        <v>0</v>
      </c>
      <c r="AF48" s="49">
        <f>HLOOKUP(I48,ElecAvoidedCostsWOCC!$A$5:$Q$50,G48+1,FALSE)</f>
        <v>3.7416616988497218</v>
      </c>
      <c r="AG48" s="41">
        <f t="shared" si="10"/>
        <v>278409.56368801009</v>
      </c>
      <c r="AH48" s="49">
        <f>HLOOKUP(I48,ElecAvoidedCostsWOCC!$A$5:$Q$50,T48+1,FALSE)</f>
        <v>3.7416616988497218</v>
      </c>
      <c r="AI48" s="41">
        <f t="shared" si="11"/>
        <v>0</v>
      </c>
      <c r="AJ48" s="41">
        <f t="shared" si="22"/>
        <v>278409.56368801009</v>
      </c>
      <c r="AK48" s="41">
        <f>HLOOKUP(I48,ElecAvoidedCostsWOCC!$A$5:$Q$50,G48+1,FALSE)*J48*L48</f>
        <v>0</v>
      </c>
      <c r="AL48" s="41">
        <f t="shared" si="23"/>
        <v>278409.56368801009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278409.56368801009</v>
      </c>
      <c r="AN48" s="45">
        <f t="shared" si="24"/>
        <v>306250.5200568111</v>
      </c>
      <c r="AO48" s="44">
        <f t="shared" si="25"/>
        <v>1.5164677403391116</v>
      </c>
      <c r="AP48" s="44">
        <f t="shared" si="26"/>
        <v>3.3438487627379314</v>
      </c>
    </row>
    <row r="49" spans="2:42" x14ac:dyDescent="0.25">
      <c r="B49" s="84" t="s">
        <v>14</v>
      </c>
      <c r="C49" s="56">
        <v>18230627</v>
      </c>
      <c r="D49" s="56" t="s">
        <v>69</v>
      </c>
      <c r="E49" s="35">
        <v>13888</v>
      </c>
      <c r="F49" s="36" t="s">
        <v>1019</v>
      </c>
      <c r="G49" s="36">
        <v>45</v>
      </c>
      <c r="H49" s="36"/>
      <c r="I49" s="37" t="s">
        <v>266</v>
      </c>
      <c r="J49" s="38">
        <v>447646</v>
      </c>
      <c r="K49" s="427">
        <v>7.9399999999999998E-2</v>
      </c>
      <c r="L49" s="38"/>
      <c r="M49" s="39">
        <v>0</v>
      </c>
      <c r="N49" s="39">
        <v>0</v>
      </c>
      <c r="O49" s="40">
        <v>35543.092400000001</v>
      </c>
      <c r="P49" s="41">
        <v>0</v>
      </c>
      <c r="Q49" s="41"/>
      <c r="R49" s="42"/>
      <c r="S49" s="43"/>
      <c r="T49" s="36">
        <f t="shared" si="0"/>
        <v>45</v>
      </c>
      <c r="U49" s="44">
        <f t="shared" si="1"/>
        <v>0.81737514903631658</v>
      </c>
      <c r="V49" s="45">
        <f t="shared" si="2"/>
        <v>0</v>
      </c>
      <c r="W49" s="46">
        <f t="shared" si="3"/>
        <v>1.8163892200807035E-2</v>
      </c>
      <c r="X49" s="41">
        <f t="shared" si="4"/>
        <v>8509.4100464544554</v>
      </c>
      <c r="Y49" s="41">
        <f t="shared" si="5"/>
        <v>0</v>
      </c>
      <c r="Z49" s="41">
        <f t="shared" si="6"/>
        <v>93660.78762047035</v>
      </c>
      <c r="AA49" s="47">
        <f t="shared" si="19"/>
        <v>8509.4100464544554</v>
      </c>
      <c r="AB49" s="48">
        <f t="shared" si="20"/>
        <v>87697.366685833651</v>
      </c>
      <c r="AC49" s="41">
        <f t="shared" si="21"/>
        <v>7967.612403047242</v>
      </c>
      <c r="AD49" s="41">
        <f t="shared" si="9"/>
        <v>0</v>
      </c>
      <c r="AE49" s="41">
        <f t="shared" si="17"/>
        <v>0</v>
      </c>
      <c r="AF49" s="49">
        <f>HLOOKUP(I49,ElecAvoidedCostsWOCC!$A$5:$Q$50,G49+1,FALSE)</f>
        <v>3.7416616988497218</v>
      </c>
      <c r="AG49" s="41">
        <f t="shared" si="10"/>
        <v>132990.22749175664</v>
      </c>
      <c r="AH49" s="49">
        <f>HLOOKUP(I49,ElecAvoidedCostsWOCC!$A$5:$Q$50,T49+1,FALSE)</f>
        <v>3.7416616988497218</v>
      </c>
      <c r="AI49" s="41">
        <f t="shared" si="11"/>
        <v>0</v>
      </c>
      <c r="AJ49" s="41">
        <f t="shared" si="22"/>
        <v>132990.22749175664</v>
      </c>
      <c r="AK49" s="41">
        <f>HLOOKUP(I49,ElecAvoidedCostsWOCC!$A$5:$Q$50,G49+1,FALSE)*J49*L49</f>
        <v>0</v>
      </c>
      <c r="AL49" s="41">
        <f t="shared" si="23"/>
        <v>132990.22749175664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132990.22749175664</v>
      </c>
      <c r="AN49" s="45">
        <f t="shared" si="24"/>
        <v>146289.25024093231</v>
      </c>
      <c r="AO49" s="44">
        <f t="shared" si="25"/>
        <v>1.5164677403391116</v>
      </c>
      <c r="AP49" s="44">
        <f t="shared" si="26"/>
        <v>18.360487789916018</v>
      </c>
    </row>
    <row r="50" spans="2:42" x14ac:dyDescent="0.25">
      <c r="B50" s="84" t="s">
        <v>14</v>
      </c>
      <c r="C50" s="56">
        <v>18230627</v>
      </c>
      <c r="D50" s="56" t="s">
        <v>69</v>
      </c>
      <c r="E50" s="35">
        <v>13889</v>
      </c>
      <c r="F50" s="36" t="s">
        <v>1020</v>
      </c>
      <c r="G50" s="36">
        <v>45</v>
      </c>
      <c r="H50" s="36"/>
      <c r="I50" s="37" t="s">
        <v>266</v>
      </c>
      <c r="J50" s="38">
        <v>35000</v>
      </c>
      <c r="K50" s="427">
        <v>1.3010999999999999</v>
      </c>
      <c r="L50" s="38"/>
      <c r="M50" s="39">
        <v>1.75</v>
      </c>
      <c r="N50" s="39">
        <v>2</v>
      </c>
      <c r="O50" s="40">
        <v>45538.5</v>
      </c>
      <c r="P50" s="41">
        <v>61250</v>
      </c>
      <c r="Q50" s="41">
        <v>70000</v>
      </c>
      <c r="R50" s="42"/>
      <c r="S50" s="43"/>
      <c r="T50" s="36">
        <f t="shared" si="0"/>
        <v>45</v>
      </c>
      <c r="U50" s="44">
        <f t="shared" si="1"/>
        <v>1.0472369090875813</v>
      </c>
      <c r="V50" s="45">
        <f t="shared" si="2"/>
        <v>0.25</v>
      </c>
      <c r="W50" s="46">
        <f t="shared" si="3"/>
        <v>2.3271931313057364E-2</v>
      </c>
      <c r="X50" s="41">
        <f t="shared" si="4"/>
        <v>10902.421349259588</v>
      </c>
      <c r="Y50" s="41">
        <f t="shared" si="5"/>
        <v>8750</v>
      </c>
      <c r="Z50" s="41">
        <f t="shared" si="6"/>
        <v>120000.0193864614</v>
      </c>
      <c r="AA50" s="47">
        <f t="shared" si="19"/>
        <v>80902.421349259588</v>
      </c>
      <c r="AB50" s="48">
        <f t="shared" si="20"/>
        <v>112359.56871391516</v>
      </c>
      <c r="AC50" s="41">
        <f t="shared" si="21"/>
        <v>75751.330851366656</v>
      </c>
      <c r="AD50" s="41">
        <f t="shared" si="9"/>
        <v>0</v>
      </c>
      <c r="AE50" s="41">
        <f t="shared" si="17"/>
        <v>0</v>
      </c>
      <c r="AF50" s="49">
        <f>HLOOKUP(I50,ElecAvoidedCostsWOCC!$A$5:$Q$50,G50+1,FALSE)</f>
        <v>3.7416616988497218</v>
      </c>
      <c r="AG50" s="41">
        <f t="shared" si="10"/>
        <v>170389.66127306805</v>
      </c>
      <c r="AH50" s="49">
        <f>HLOOKUP(I50,ElecAvoidedCostsWOCC!$A$5:$Q$50,T50+1,FALSE)</f>
        <v>3.7416616988497218</v>
      </c>
      <c r="AI50" s="41">
        <f t="shared" si="11"/>
        <v>0</v>
      </c>
      <c r="AJ50" s="41">
        <f t="shared" si="22"/>
        <v>170389.66127306805</v>
      </c>
      <c r="AK50" s="41">
        <f>HLOOKUP(I50,ElecAvoidedCostsWOCC!$A$5:$Q$50,G50+1,FALSE)*J50*L50</f>
        <v>0</v>
      </c>
      <c r="AL50" s="41">
        <f t="shared" si="23"/>
        <v>170389.66127306805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170389.66127306805</v>
      </c>
      <c r="AN50" s="45">
        <f t="shared" si="24"/>
        <v>187428.62740037488</v>
      </c>
      <c r="AO50" s="44">
        <f t="shared" si="25"/>
        <v>1.5164677403391116</v>
      </c>
      <c r="AP50" s="44">
        <f t="shared" si="26"/>
        <v>2.4742618419223907</v>
      </c>
    </row>
    <row r="51" spans="2:42" x14ac:dyDescent="0.25">
      <c r="B51" s="84" t="s">
        <v>14</v>
      </c>
      <c r="C51" s="56">
        <v>18230627</v>
      </c>
      <c r="D51" s="56" t="s">
        <v>69</v>
      </c>
      <c r="E51" s="35">
        <v>13890</v>
      </c>
      <c r="F51" s="36" t="s">
        <v>1021</v>
      </c>
      <c r="G51" s="36">
        <v>45</v>
      </c>
      <c r="H51" s="36"/>
      <c r="I51" s="37" t="s">
        <v>266</v>
      </c>
      <c r="J51" s="38">
        <v>55000</v>
      </c>
      <c r="K51" s="427">
        <v>1.2033</v>
      </c>
      <c r="L51" s="38"/>
      <c r="M51" s="39">
        <v>1.75</v>
      </c>
      <c r="N51" s="39">
        <v>2</v>
      </c>
      <c r="O51" s="40">
        <v>66181.5</v>
      </c>
      <c r="P51" s="41">
        <v>96250</v>
      </c>
      <c r="Q51" s="41">
        <v>110000</v>
      </c>
      <c r="R51" s="42"/>
      <c r="S51" s="43"/>
      <c r="T51" s="36">
        <f t="shared" si="0"/>
        <v>45</v>
      </c>
      <c r="U51" s="44">
        <f t="shared" si="1"/>
        <v>1.5219585515284817</v>
      </c>
      <c r="V51" s="45">
        <f t="shared" si="2"/>
        <v>0.25</v>
      </c>
      <c r="W51" s="46">
        <f t="shared" si="3"/>
        <v>3.3821301145077372E-2</v>
      </c>
      <c r="X51" s="41">
        <f t="shared" si="4"/>
        <v>15844.584220517219</v>
      </c>
      <c r="Y51" s="41">
        <f t="shared" si="5"/>
        <v>13750</v>
      </c>
      <c r="Z51" s="41">
        <f t="shared" si="6"/>
        <v>174397.07682565512</v>
      </c>
      <c r="AA51" s="47">
        <f t="shared" si="19"/>
        <v>125844.58422051722</v>
      </c>
      <c r="AB51" s="48">
        <f t="shared" si="20"/>
        <v>163293.14309518269</v>
      </c>
      <c r="AC51" s="41">
        <f t="shared" si="21"/>
        <v>117832.0076971135</v>
      </c>
      <c r="AD51" s="41">
        <f t="shared" si="9"/>
        <v>0</v>
      </c>
      <c r="AE51" s="41">
        <f t="shared" si="17"/>
        <v>0</v>
      </c>
      <c r="AF51" s="49">
        <f>HLOOKUP(I51,ElecAvoidedCostsWOCC!$A$5:$Q$50,G51+1,FALSE)</f>
        <v>3.7416616988497218</v>
      </c>
      <c r="AG51" s="41">
        <f t="shared" si="10"/>
        <v>247628.78372242287</v>
      </c>
      <c r="AH51" s="49">
        <f>HLOOKUP(I51,ElecAvoidedCostsWOCC!$A$5:$Q$50,T51+1,FALSE)</f>
        <v>3.7416616988497218</v>
      </c>
      <c r="AI51" s="41">
        <f t="shared" si="11"/>
        <v>0</v>
      </c>
      <c r="AJ51" s="41">
        <f t="shared" si="22"/>
        <v>247628.78372242287</v>
      </c>
      <c r="AK51" s="41">
        <f>HLOOKUP(I51,ElecAvoidedCostsWOCC!$A$5:$Q$50,G51+1,FALSE)*J51*L51</f>
        <v>0</v>
      </c>
      <c r="AL51" s="41">
        <f t="shared" si="23"/>
        <v>247628.78372242287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247628.78372242284</v>
      </c>
      <c r="AN51" s="45">
        <f t="shared" si="24"/>
        <v>272391.66209466517</v>
      </c>
      <c r="AO51" s="44">
        <f t="shared" si="25"/>
        <v>1.5164677403391111</v>
      </c>
      <c r="AP51" s="44">
        <f t="shared" si="26"/>
        <v>2.3116949920334582</v>
      </c>
    </row>
    <row r="52" spans="2:42" x14ac:dyDescent="0.25">
      <c r="B52" s="84" t="s">
        <v>14</v>
      </c>
      <c r="C52" s="56">
        <v>18230627</v>
      </c>
      <c r="D52" s="56" t="s">
        <v>69</v>
      </c>
      <c r="E52" s="35">
        <v>13893</v>
      </c>
      <c r="F52" s="36" t="s">
        <v>1022</v>
      </c>
      <c r="G52" s="36">
        <v>45</v>
      </c>
      <c r="H52" s="36"/>
      <c r="I52" s="37" t="s">
        <v>266</v>
      </c>
      <c r="J52" s="38">
        <v>105000</v>
      </c>
      <c r="K52" s="427">
        <v>0.44230000000000003</v>
      </c>
      <c r="L52" s="38"/>
      <c r="M52" s="39">
        <v>1.75</v>
      </c>
      <c r="N52" s="39">
        <v>1.65</v>
      </c>
      <c r="O52" s="40">
        <v>46441.5</v>
      </c>
      <c r="P52" s="41">
        <v>183750</v>
      </c>
      <c r="Q52" s="41">
        <v>173250</v>
      </c>
      <c r="R52" s="42"/>
      <c r="S52" s="43"/>
      <c r="T52" s="36">
        <f t="shared" si="0"/>
        <v>45</v>
      </c>
      <c r="U52" s="44">
        <f t="shared" si="1"/>
        <v>1.0680029626226359</v>
      </c>
      <c r="V52" s="45">
        <f t="shared" si="2"/>
        <v>-0.10000000000000009</v>
      </c>
      <c r="W52" s="46">
        <f t="shared" si="3"/>
        <v>2.3733399169391909E-2</v>
      </c>
      <c r="X52" s="41">
        <f t="shared" si="4"/>
        <v>11118.609552173197</v>
      </c>
      <c r="Y52" s="41">
        <f t="shared" si="5"/>
        <v>-10500</v>
      </c>
      <c r="Z52" s="41">
        <f t="shared" si="6"/>
        <v>122379.54478817586</v>
      </c>
      <c r="AA52" s="47">
        <f t="shared" si="19"/>
        <v>184368.60955217321</v>
      </c>
      <c r="AB52" s="48">
        <f t="shared" si="20"/>
        <v>114587.58875297365</v>
      </c>
      <c r="AC52" s="41">
        <f t="shared" si="21"/>
        <v>172629.78422488127</v>
      </c>
      <c r="AD52" s="41">
        <f t="shared" si="9"/>
        <v>0</v>
      </c>
      <c r="AE52" s="41">
        <f t="shared" si="17"/>
        <v>0</v>
      </c>
      <c r="AF52" s="49">
        <f>HLOOKUP(I52,ElecAvoidedCostsWOCC!$A$5:$Q$50,G52+1,FALSE)</f>
        <v>3.7416616988497218</v>
      </c>
      <c r="AG52" s="41">
        <f t="shared" si="10"/>
        <v>173768.38178712936</v>
      </c>
      <c r="AH52" s="49">
        <f>HLOOKUP(I52,ElecAvoidedCostsWOCC!$A$5:$Q$50,T52+1,FALSE)</f>
        <v>3.7416616988497218</v>
      </c>
      <c r="AI52" s="41">
        <f t="shared" si="11"/>
        <v>0</v>
      </c>
      <c r="AJ52" s="41">
        <f t="shared" si="22"/>
        <v>173768.38178712936</v>
      </c>
      <c r="AK52" s="41">
        <f>HLOOKUP(I52,ElecAvoidedCostsWOCC!$A$5:$Q$50,G52+1,FALSE)*J52*L52</f>
        <v>0</v>
      </c>
      <c r="AL52" s="41">
        <f t="shared" si="23"/>
        <v>173768.38178712936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173768.38178712939</v>
      </c>
      <c r="AN52" s="45">
        <f t="shared" si="24"/>
        <v>191145.21996584235</v>
      </c>
      <c r="AO52" s="44">
        <f t="shared" si="25"/>
        <v>1.516467740339112</v>
      </c>
      <c r="AP52" s="44">
        <f t="shared" si="26"/>
        <v>1.107255163551855</v>
      </c>
    </row>
    <row r="53" spans="2:42" x14ac:dyDescent="0.25">
      <c r="B53" s="84" t="s">
        <v>14</v>
      </c>
      <c r="C53" s="56">
        <v>18230627</v>
      </c>
      <c r="D53" s="56" t="s">
        <v>69</v>
      </c>
      <c r="E53" s="35">
        <v>13894</v>
      </c>
      <c r="F53" s="36" t="s">
        <v>1023</v>
      </c>
      <c r="G53" s="36">
        <v>45</v>
      </c>
      <c r="H53" s="36"/>
      <c r="I53" s="37" t="s">
        <v>266</v>
      </c>
      <c r="J53" s="38">
        <v>700640</v>
      </c>
      <c r="K53" s="427">
        <v>2.87E-2</v>
      </c>
      <c r="L53" s="38"/>
      <c r="M53" s="39">
        <v>0</v>
      </c>
      <c r="N53" s="39">
        <v>0</v>
      </c>
      <c r="O53" s="40">
        <v>20108.367999999999</v>
      </c>
      <c r="P53" s="41">
        <v>0</v>
      </c>
      <c r="Q53" s="41"/>
      <c r="R53" s="42"/>
      <c r="S53" s="43"/>
      <c r="T53" s="36">
        <f t="shared" si="0"/>
        <v>45</v>
      </c>
      <c r="U53" s="44">
        <f t="shared" si="1"/>
        <v>0.46242685093087449</v>
      </c>
      <c r="V53" s="45">
        <f t="shared" si="2"/>
        <v>0</v>
      </c>
      <c r="W53" s="46">
        <f t="shared" si="3"/>
        <v>1.0276152242908322E-2</v>
      </c>
      <c r="X53" s="41">
        <f t="shared" si="4"/>
        <v>4814.1660481124391</v>
      </c>
      <c r="Y53" s="41">
        <f t="shared" si="5"/>
        <v>0</v>
      </c>
      <c r="Z53" s="41">
        <f t="shared" si="6"/>
        <v>52988.230833911963</v>
      </c>
      <c r="AA53" s="47">
        <f t="shared" si="19"/>
        <v>4814.1660481124391</v>
      </c>
      <c r="AB53" s="48">
        <f t="shared" si="20"/>
        <v>49614.44834635951</v>
      </c>
      <c r="AC53" s="41">
        <f t="shared" si="21"/>
        <v>4507.6461124648304</v>
      </c>
      <c r="AD53" s="41">
        <f t="shared" si="9"/>
        <v>0</v>
      </c>
      <c r="AE53" s="41">
        <f t="shared" si="17"/>
        <v>0</v>
      </c>
      <c r="AF53" s="49">
        <f>HLOOKUP(I53,ElecAvoidedCostsWOCC!$A$5:$Q$50,G53+1,FALSE)</f>
        <v>3.7416616988497218</v>
      </c>
      <c r="AG53" s="41">
        <f t="shared" si="10"/>
        <v>75238.71037197538</v>
      </c>
      <c r="AH53" s="49">
        <f>HLOOKUP(I53,ElecAvoidedCostsWOCC!$A$5:$Q$50,T53+1,FALSE)</f>
        <v>3.7416616988497218</v>
      </c>
      <c r="AI53" s="41">
        <f t="shared" si="11"/>
        <v>0</v>
      </c>
      <c r="AJ53" s="41">
        <f t="shared" si="22"/>
        <v>75238.71037197538</v>
      </c>
      <c r="AK53" s="41">
        <f>HLOOKUP(I53,ElecAvoidedCostsWOCC!$A$5:$Q$50,G53+1,FALSE)*J53*L53</f>
        <v>0</v>
      </c>
      <c r="AL53" s="41">
        <f t="shared" si="23"/>
        <v>75238.71037197538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75238.71037197538</v>
      </c>
      <c r="AN53" s="45">
        <f t="shared" si="24"/>
        <v>82762.581409172926</v>
      </c>
      <c r="AO53" s="44">
        <f t="shared" si="25"/>
        <v>1.5164677403391116</v>
      </c>
      <c r="AP53" s="44">
        <f t="shared" si="26"/>
        <v>18.360487789916018</v>
      </c>
    </row>
    <row r="54" spans="2:42" x14ac:dyDescent="0.25">
      <c r="B54" s="84" t="s">
        <v>14</v>
      </c>
      <c r="C54" s="56">
        <v>18230627</v>
      </c>
      <c r="D54" s="56" t="s">
        <v>69</v>
      </c>
      <c r="E54" s="35">
        <v>13895</v>
      </c>
      <c r="F54" s="36" t="s">
        <v>1024</v>
      </c>
      <c r="G54" s="36">
        <v>45</v>
      </c>
      <c r="H54" s="36"/>
      <c r="I54" s="37" t="s">
        <v>266</v>
      </c>
      <c r="J54" s="38">
        <v>85000</v>
      </c>
      <c r="K54" s="427">
        <v>0.33110000000000001</v>
      </c>
      <c r="L54" s="38"/>
      <c r="M54" s="39">
        <v>1.75</v>
      </c>
      <c r="N54" s="39">
        <v>1.65</v>
      </c>
      <c r="O54" s="40">
        <v>28143.5</v>
      </c>
      <c r="P54" s="41">
        <v>148750</v>
      </c>
      <c r="Q54" s="41">
        <v>140250</v>
      </c>
      <c r="R54" s="42"/>
      <c r="S54" s="43"/>
      <c r="T54" s="36">
        <f t="shared" si="0"/>
        <v>45</v>
      </c>
      <c r="U54" s="44">
        <f t="shared" si="1"/>
        <v>0.64720866850920311</v>
      </c>
      <c r="V54" s="45">
        <f t="shared" si="2"/>
        <v>-0.10000000000000009</v>
      </c>
      <c r="W54" s="46">
        <f t="shared" si="3"/>
        <v>1.4382414855760068E-2</v>
      </c>
      <c r="X54" s="41">
        <f t="shared" si="4"/>
        <v>6737.8656574741635</v>
      </c>
      <c r="Y54" s="41">
        <f t="shared" si="5"/>
        <v>-8500</v>
      </c>
      <c r="Z54" s="41">
        <f t="shared" si="6"/>
        <v>74161.875020101143</v>
      </c>
      <c r="AA54" s="47">
        <f t="shared" si="19"/>
        <v>146987.86565747418</v>
      </c>
      <c r="AB54" s="48">
        <f t="shared" si="20"/>
        <v>69439.957883989831</v>
      </c>
      <c r="AC54" s="41">
        <f t="shared" si="21"/>
        <v>137629.08769426419</v>
      </c>
      <c r="AD54" s="41">
        <f t="shared" si="9"/>
        <v>0</v>
      </c>
      <c r="AE54" s="41">
        <f t="shared" si="17"/>
        <v>0</v>
      </c>
      <c r="AF54" s="49">
        <f>HLOOKUP(I54,ElecAvoidedCostsWOCC!$A$5:$Q$50,G54+1,FALSE)</f>
        <v>3.7416616988497218</v>
      </c>
      <c r="AG54" s="41">
        <f t="shared" si="10"/>
        <v>105303.45602157715</v>
      </c>
      <c r="AH54" s="49">
        <f>HLOOKUP(I54,ElecAvoidedCostsWOCC!$A$5:$Q$50,T54+1,FALSE)</f>
        <v>3.7416616988497218</v>
      </c>
      <c r="AI54" s="41">
        <f t="shared" si="11"/>
        <v>0</v>
      </c>
      <c r="AJ54" s="41">
        <f t="shared" si="22"/>
        <v>105303.45602157715</v>
      </c>
      <c r="AK54" s="41">
        <f>HLOOKUP(I54,ElecAvoidedCostsWOCC!$A$5:$Q$50,G54+1,FALSE)*J54*L54</f>
        <v>0</v>
      </c>
      <c r="AL54" s="41">
        <f t="shared" si="23"/>
        <v>105303.45602157715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105303.45602157715</v>
      </c>
      <c r="AN54" s="45">
        <f t="shared" si="24"/>
        <v>115833.80162373488</v>
      </c>
      <c r="AO54" s="44">
        <f t="shared" si="25"/>
        <v>1.5164677403391118</v>
      </c>
      <c r="AP54" s="44">
        <f t="shared" si="26"/>
        <v>0.84163750239377888</v>
      </c>
    </row>
    <row r="55" spans="2:42" x14ac:dyDescent="0.25">
      <c r="B55" s="84" t="s">
        <v>14</v>
      </c>
      <c r="C55" s="56">
        <v>18230627</v>
      </c>
      <c r="D55" s="56" t="s">
        <v>69</v>
      </c>
      <c r="E55" s="35">
        <v>13896</v>
      </c>
      <c r="F55" s="36" t="s">
        <v>1025</v>
      </c>
      <c r="G55" s="36">
        <v>45</v>
      </c>
      <c r="H55" s="36"/>
      <c r="I55" s="37" t="s">
        <v>266</v>
      </c>
      <c r="J55" s="38">
        <v>50000</v>
      </c>
      <c r="K55" s="427">
        <v>0.43390000000000001</v>
      </c>
      <c r="L55" s="38"/>
      <c r="M55" s="39">
        <v>1.75</v>
      </c>
      <c r="N55" s="39">
        <v>1.65</v>
      </c>
      <c r="O55" s="40">
        <v>21695</v>
      </c>
      <c r="P55" s="41">
        <v>87500</v>
      </c>
      <c r="Q55" s="41">
        <v>82500</v>
      </c>
      <c r="R55" s="42"/>
      <c r="S55" s="43"/>
      <c r="T55" s="36">
        <f t="shared" si="0"/>
        <v>45</v>
      </c>
      <c r="U55" s="44">
        <f t="shared" si="1"/>
        <v>0.49891420979292417</v>
      </c>
      <c r="V55" s="45">
        <f t="shared" si="2"/>
        <v>-0.10000000000000009</v>
      </c>
      <c r="W55" s="46">
        <f t="shared" si="3"/>
        <v>1.108698243984276E-2</v>
      </c>
      <c r="X55" s="41">
        <f t="shared" si="4"/>
        <v>5194.0233247073747</v>
      </c>
      <c r="Y55" s="41">
        <f t="shared" si="5"/>
        <v>-5000</v>
      </c>
      <c r="Z55" s="41">
        <f t="shared" si="6"/>
        <v>57169.217707857752</v>
      </c>
      <c r="AA55" s="47">
        <f t="shared" si="19"/>
        <v>87694.023324707377</v>
      </c>
      <c r="AB55" s="48">
        <f t="shared" si="20"/>
        <v>53529.230063537216</v>
      </c>
      <c r="AC55" s="41">
        <f t="shared" si="21"/>
        <v>82110.508730999412</v>
      </c>
      <c r="AD55" s="41">
        <f t="shared" si="9"/>
        <v>0</v>
      </c>
      <c r="AE55" s="41">
        <f t="shared" si="17"/>
        <v>0</v>
      </c>
      <c r="AF55" s="49">
        <f>HLOOKUP(I55,ElecAvoidedCostsWOCC!$A$5:$Q$50,G55+1,FALSE)</f>
        <v>3.7416616988497218</v>
      </c>
      <c r="AG55" s="41">
        <f t="shared" si="10"/>
        <v>81175.350556544712</v>
      </c>
      <c r="AH55" s="49">
        <f>HLOOKUP(I55,ElecAvoidedCostsWOCC!$A$5:$Q$50,T55+1,FALSE)</f>
        <v>3.7416616988497218</v>
      </c>
      <c r="AI55" s="41">
        <f t="shared" si="11"/>
        <v>0</v>
      </c>
      <c r="AJ55" s="41">
        <f t="shared" si="22"/>
        <v>81175.350556544712</v>
      </c>
      <c r="AK55" s="41">
        <f>HLOOKUP(I55,ElecAvoidedCostsWOCC!$A$5:$Q$50,G55+1,FALSE)*J55*L55</f>
        <v>0</v>
      </c>
      <c r="AL55" s="41">
        <f t="shared" si="23"/>
        <v>81175.350556544712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81175.350556544712</v>
      </c>
      <c r="AN55" s="45">
        <f t="shared" si="24"/>
        <v>89292.885612199185</v>
      </c>
      <c r="AO55" s="44">
        <f t="shared" si="25"/>
        <v>1.5164677403391114</v>
      </c>
      <c r="AP55" s="44">
        <f t="shared" si="26"/>
        <v>1.0874720786925072</v>
      </c>
    </row>
    <row r="56" spans="2:42" x14ac:dyDescent="0.25">
      <c r="B56" s="84" t="s">
        <v>14</v>
      </c>
      <c r="C56" s="56">
        <v>18230627</v>
      </c>
      <c r="D56" s="56" t="s">
        <v>69</v>
      </c>
      <c r="E56" s="35">
        <v>13897</v>
      </c>
      <c r="F56" s="36" t="s">
        <v>1026</v>
      </c>
      <c r="G56" s="36">
        <v>25</v>
      </c>
      <c r="H56" s="36"/>
      <c r="I56" s="37" t="s">
        <v>266</v>
      </c>
      <c r="J56" s="38">
        <v>3160</v>
      </c>
      <c r="K56" s="427">
        <v>2.7199999999999998E-2</v>
      </c>
      <c r="L56" s="38"/>
      <c r="M56" s="39">
        <v>0</v>
      </c>
      <c r="N56" s="39">
        <v>0</v>
      </c>
      <c r="O56" s="40">
        <v>85.951999999999998</v>
      </c>
      <c r="P56" s="41">
        <v>0</v>
      </c>
      <c r="Q56" s="41"/>
      <c r="R56" s="42"/>
      <c r="S56" s="43"/>
      <c r="T56" s="36">
        <f t="shared" si="0"/>
        <v>25</v>
      </c>
      <c r="U56" s="44">
        <f t="shared" si="1"/>
        <v>1.0981197449520222E-3</v>
      </c>
      <c r="V56" s="45">
        <f t="shared" si="2"/>
        <v>0</v>
      </c>
      <c r="W56" s="46">
        <f t="shared" si="3"/>
        <v>4.3924789798080887E-5</v>
      </c>
      <c r="X56" s="41">
        <f t="shared" si="4"/>
        <v>20.577860926722664</v>
      </c>
      <c r="Y56" s="41">
        <f t="shared" si="5"/>
        <v>0</v>
      </c>
      <c r="Z56" s="41">
        <f t="shared" si="6"/>
        <v>226.49498042985891</v>
      </c>
      <c r="AA56" s="47">
        <f t="shared" si="19"/>
        <v>20.577860926722664</v>
      </c>
      <c r="AB56" s="48">
        <f t="shared" si="20"/>
        <v>212.07395171335102</v>
      </c>
      <c r="AC56" s="41">
        <f t="shared" si="21"/>
        <v>19.267660043747814</v>
      </c>
      <c r="AD56" s="41">
        <f t="shared" si="9"/>
        <v>0</v>
      </c>
      <c r="AE56" s="41">
        <f t="shared" si="17"/>
        <v>0</v>
      </c>
      <c r="AF56" s="49">
        <f>HLOOKUP(I56,ElecAvoidedCostsWOCC!$A$5:$Q$50,G56+1,FALSE)</f>
        <v>2.3312175480570905</v>
      </c>
      <c r="AG56" s="41">
        <f t="shared" si="10"/>
        <v>200.37281069060302</v>
      </c>
      <c r="AH56" s="49">
        <f>HLOOKUP(I56,ElecAvoidedCostsWOCC!$A$5:$Q$50,T56+1,FALSE)</f>
        <v>2.3312175480570905</v>
      </c>
      <c r="AI56" s="41">
        <f t="shared" si="11"/>
        <v>0</v>
      </c>
      <c r="AJ56" s="41">
        <f t="shared" si="22"/>
        <v>200.37281069060302</v>
      </c>
      <c r="AK56" s="41">
        <f>HLOOKUP(I56,ElecAvoidedCostsWOCC!$A$5:$Q$50,G56+1,FALSE)*J56*L56</f>
        <v>0</v>
      </c>
      <c r="AL56" s="41">
        <f t="shared" si="23"/>
        <v>200.37281069060302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200.37281069060305</v>
      </c>
      <c r="AN56" s="45">
        <f t="shared" si="24"/>
        <v>220.41009175966337</v>
      </c>
      <c r="AO56" s="44">
        <f t="shared" si="25"/>
        <v>0.94482518513841918</v>
      </c>
      <c r="AP56" s="44">
        <f t="shared" si="26"/>
        <v>11.439380353359748</v>
      </c>
    </row>
    <row r="57" spans="2:42" x14ac:dyDescent="0.25">
      <c r="B57" s="84" t="s">
        <v>14</v>
      </c>
      <c r="C57" s="56">
        <v>18230627</v>
      </c>
      <c r="D57" s="56" t="s">
        <v>69</v>
      </c>
      <c r="E57" s="35">
        <v>13898</v>
      </c>
      <c r="F57" s="36" t="s">
        <v>1027</v>
      </c>
      <c r="G57" s="36">
        <v>25</v>
      </c>
      <c r="H57" s="36"/>
      <c r="I57" s="37" t="s">
        <v>266</v>
      </c>
      <c r="J57" s="38">
        <v>15000</v>
      </c>
      <c r="K57" s="427">
        <v>0.31380000000000002</v>
      </c>
      <c r="L57" s="38"/>
      <c r="M57" s="39">
        <v>2.5</v>
      </c>
      <c r="N57" s="39">
        <v>2.23</v>
      </c>
      <c r="O57" s="40">
        <v>4707</v>
      </c>
      <c r="P57" s="41">
        <v>37500</v>
      </c>
      <c r="Q57" s="41">
        <v>33450</v>
      </c>
      <c r="R57" s="42"/>
      <c r="S57" s="43"/>
      <c r="T57" s="36">
        <f t="shared" si="0"/>
        <v>25</v>
      </c>
      <c r="U57" s="44">
        <f t="shared" si="1"/>
        <v>6.0136467324659902E-2</v>
      </c>
      <c r="V57" s="45">
        <f t="shared" si="2"/>
        <v>-0.27</v>
      </c>
      <c r="W57" s="46">
        <f t="shared" si="3"/>
        <v>2.4054586929863962E-3</v>
      </c>
      <c r="X57" s="41">
        <f t="shared" si="4"/>
        <v>1126.9079414333999</v>
      </c>
      <c r="Y57" s="41">
        <f t="shared" si="5"/>
        <v>-4050</v>
      </c>
      <c r="Z57" s="41">
        <f t="shared" si="6"/>
        <v>12403.572608936916</v>
      </c>
      <c r="AA57" s="47">
        <f t="shared" si="19"/>
        <v>34576.907941433397</v>
      </c>
      <c r="AB57" s="48">
        <f t="shared" si="20"/>
        <v>11613.832030839809</v>
      </c>
      <c r="AC57" s="41">
        <f t="shared" si="21"/>
        <v>32375.381967634265</v>
      </c>
      <c r="AD57" s="41">
        <f t="shared" si="9"/>
        <v>0</v>
      </c>
      <c r="AE57" s="41">
        <f t="shared" si="17"/>
        <v>0</v>
      </c>
      <c r="AF57" s="49">
        <f>HLOOKUP(I57,ElecAvoidedCostsWOCC!$A$5:$Q$50,G57+1,FALSE)</f>
        <v>2.3312175480570905</v>
      </c>
      <c r="AG57" s="41">
        <f t="shared" si="10"/>
        <v>10973.040998704726</v>
      </c>
      <c r="AH57" s="49">
        <f>HLOOKUP(I57,ElecAvoidedCostsWOCC!$A$5:$Q$50,T57+1,FALSE)</f>
        <v>2.3312175480570905</v>
      </c>
      <c r="AI57" s="41">
        <f t="shared" si="11"/>
        <v>0</v>
      </c>
      <c r="AJ57" s="41">
        <f t="shared" si="22"/>
        <v>10973.040998704726</v>
      </c>
      <c r="AK57" s="41">
        <f>HLOOKUP(I57,ElecAvoidedCostsWOCC!$A$5:$Q$50,G57+1,FALSE)*J57*L57</f>
        <v>0</v>
      </c>
      <c r="AL57" s="41">
        <f t="shared" si="23"/>
        <v>10973.040998704726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10973.040998704724</v>
      </c>
      <c r="AN57" s="45">
        <f t="shared" si="24"/>
        <v>12070.345098575197</v>
      </c>
      <c r="AO57" s="44">
        <f t="shared" si="25"/>
        <v>0.94482518513841907</v>
      </c>
      <c r="AP57" s="44">
        <f t="shared" si="26"/>
        <v>0.37282479356203257</v>
      </c>
    </row>
    <row r="58" spans="2:42" x14ac:dyDescent="0.25">
      <c r="B58" s="84" t="s">
        <v>14</v>
      </c>
      <c r="C58" s="56">
        <v>18230627</v>
      </c>
      <c r="D58" s="56" t="s">
        <v>69</v>
      </c>
      <c r="E58" s="35">
        <v>13899</v>
      </c>
      <c r="F58" s="36" t="s">
        <v>1028</v>
      </c>
      <c r="G58" s="36">
        <v>25</v>
      </c>
      <c r="H58" s="36"/>
      <c r="I58" s="37" t="s">
        <v>266</v>
      </c>
      <c r="J58" s="38">
        <v>80000</v>
      </c>
      <c r="K58" s="427">
        <v>0.80349999999999999</v>
      </c>
      <c r="L58" s="38"/>
      <c r="M58" s="39">
        <v>2.5</v>
      </c>
      <c r="N58" s="39">
        <v>2.23</v>
      </c>
      <c r="O58" s="40">
        <v>64280</v>
      </c>
      <c r="P58" s="41">
        <v>200000</v>
      </c>
      <c r="Q58" s="41">
        <v>178400</v>
      </c>
      <c r="R58" s="42"/>
      <c r="S58" s="43"/>
      <c r="T58" s="36">
        <f t="shared" si="0"/>
        <v>25</v>
      </c>
      <c r="U58" s="44">
        <f t="shared" si="1"/>
        <v>0.82123903115129349</v>
      </c>
      <c r="V58" s="45">
        <f t="shared" si="2"/>
        <v>-0.27</v>
      </c>
      <c r="W58" s="46">
        <f t="shared" si="3"/>
        <v>3.2849561246051741E-2</v>
      </c>
      <c r="X58" s="41">
        <f t="shared" si="4"/>
        <v>15389.344056796035</v>
      </c>
      <c r="Y58" s="41">
        <f t="shared" si="5"/>
        <v>-21600</v>
      </c>
      <c r="Z58" s="41">
        <f t="shared" si="6"/>
        <v>169386.37078871147</v>
      </c>
      <c r="AA58" s="47">
        <f t="shared" si="19"/>
        <v>193789.34405679605</v>
      </c>
      <c r="AB58" s="48">
        <f t="shared" si="20"/>
        <v>158601.47077594706</v>
      </c>
      <c r="AC58" s="41">
        <f t="shared" si="21"/>
        <v>181450.69668239329</v>
      </c>
      <c r="AD58" s="41">
        <f t="shared" si="9"/>
        <v>0</v>
      </c>
      <c r="AE58" s="41">
        <f t="shared" si="17"/>
        <v>0</v>
      </c>
      <c r="AF58" s="49">
        <f>HLOOKUP(I58,ElecAvoidedCostsWOCC!$A$5:$Q$50,G58+1,FALSE)</f>
        <v>2.3312175480570905</v>
      </c>
      <c r="AG58" s="41">
        <f t="shared" si="10"/>
        <v>149850.66398910977</v>
      </c>
      <c r="AH58" s="49">
        <f>HLOOKUP(I58,ElecAvoidedCostsWOCC!$A$5:$Q$50,T58+1,FALSE)</f>
        <v>2.3312175480570905</v>
      </c>
      <c r="AI58" s="41">
        <f t="shared" si="11"/>
        <v>0</v>
      </c>
      <c r="AJ58" s="41">
        <f t="shared" si="22"/>
        <v>149850.66398910977</v>
      </c>
      <c r="AK58" s="41">
        <f>HLOOKUP(I58,ElecAvoidedCostsWOCC!$A$5:$Q$50,G58+1,FALSE)*J58*L58</f>
        <v>0</v>
      </c>
      <c r="AL58" s="41">
        <f t="shared" si="23"/>
        <v>149850.66398910977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149850.66398910977</v>
      </c>
      <c r="AN58" s="45">
        <f t="shared" si="24"/>
        <v>164835.73038802078</v>
      </c>
      <c r="AO58" s="44">
        <f t="shared" si="25"/>
        <v>0.94482518513841929</v>
      </c>
      <c r="AP58" s="44">
        <f t="shared" si="26"/>
        <v>0.90843261228445471</v>
      </c>
    </row>
    <row r="59" spans="2:42" x14ac:dyDescent="0.25">
      <c r="B59" s="84" t="s">
        <v>14</v>
      </c>
      <c r="C59" s="56">
        <v>18230627</v>
      </c>
      <c r="D59" s="56" t="s">
        <v>69</v>
      </c>
      <c r="E59" s="35">
        <v>13900</v>
      </c>
      <c r="F59" s="36" t="s">
        <v>1029</v>
      </c>
      <c r="G59" s="36">
        <v>45</v>
      </c>
      <c r="H59" s="36"/>
      <c r="I59" s="37" t="s">
        <v>266</v>
      </c>
      <c r="J59" s="38">
        <v>275000</v>
      </c>
      <c r="K59" s="427">
        <v>0.34010000000000001</v>
      </c>
      <c r="L59" s="38"/>
      <c r="M59" s="39">
        <v>2.5</v>
      </c>
      <c r="N59" s="39">
        <v>3.17</v>
      </c>
      <c r="O59" s="40">
        <v>93527.5</v>
      </c>
      <c r="P59" s="41">
        <v>687500</v>
      </c>
      <c r="Q59" s="41">
        <v>871750</v>
      </c>
      <c r="R59" s="42"/>
      <c r="S59" s="43"/>
      <c r="T59" s="36">
        <f t="shared" si="0"/>
        <v>45</v>
      </c>
      <c r="U59" s="44">
        <f t="shared" si="1"/>
        <v>2.1508273222589405</v>
      </c>
      <c r="V59" s="45">
        <f t="shared" si="2"/>
        <v>0.66999999999999993</v>
      </c>
      <c r="W59" s="46">
        <f t="shared" si="3"/>
        <v>4.7796162716865348E-2</v>
      </c>
      <c r="X59" s="41">
        <f t="shared" si="4"/>
        <v>22391.519543745977</v>
      </c>
      <c r="Y59" s="41">
        <f t="shared" si="5"/>
        <v>184250</v>
      </c>
      <c r="Z59" s="41">
        <f t="shared" si="6"/>
        <v>246457.43301090878</v>
      </c>
      <c r="AA59" s="47">
        <f t="shared" si="19"/>
        <v>894141.51954374602</v>
      </c>
      <c r="AB59" s="48">
        <f t="shared" si="20"/>
        <v>230765.38671433405</v>
      </c>
      <c r="AC59" s="41">
        <f t="shared" si="21"/>
        <v>837211.16062148497</v>
      </c>
      <c r="AD59" s="41">
        <f t="shared" si="9"/>
        <v>0</v>
      </c>
      <c r="AE59" s="41">
        <f t="shared" si="17"/>
        <v>0</v>
      </c>
      <c r="AF59" s="49">
        <f>HLOOKUP(I59,ElecAvoidedCostsWOCC!$A$5:$Q$50,G59+1,FALSE)</f>
        <v>3.7416616988497218</v>
      </c>
      <c r="AG59" s="41">
        <f t="shared" si="10"/>
        <v>349948.2645391674</v>
      </c>
      <c r="AH59" s="49">
        <f>HLOOKUP(I59,ElecAvoidedCostsWOCC!$A$5:$Q$50,T59+1,FALSE)</f>
        <v>3.7416616988497218</v>
      </c>
      <c r="AI59" s="41">
        <f t="shared" si="11"/>
        <v>0</v>
      </c>
      <c r="AJ59" s="41">
        <f t="shared" si="22"/>
        <v>349948.2645391674</v>
      </c>
      <c r="AK59" s="41">
        <f>HLOOKUP(I59,ElecAvoidedCostsWOCC!$A$5:$Q$50,G59+1,FALSE)*J59*L59</f>
        <v>0</v>
      </c>
      <c r="AL59" s="41">
        <f t="shared" si="23"/>
        <v>349948.2645391674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349948.2645391674</v>
      </c>
      <c r="AN59" s="45">
        <f t="shared" si="24"/>
        <v>384943.09099308419</v>
      </c>
      <c r="AO59" s="44">
        <f t="shared" si="25"/>
        <v>1.5164677403391116</v>
      </c>
      <c r="AP59" s="44">
        <f t="shared" si="26"/>
        <v>0.45979211589502739</v>
      </c>
    </row>
    <row r="60" spans="2:42" x14ac:dyDescent="0.25">
      <c r="B60" s="84" t="s">
        <v>14</v>
      </c>
      <c r="C60" s="56">
        <v>18230627</v>
      </c>
      <c r="D60" s="56" t="s">
        <v>69</v>
      </c>
      <c r="E60" s="35">
        <v>13903</v>
      </c>
      <c r="F60" s="36" t="s">
        <v>1030</v>
      </c>
      <c r="G60" s="36">
        <v>45</v>
      </c>
      <c r="H60" s="36"/>
      <c r="I60" s="37" t="s">
        <v>266</v>
      </c>
      <c r="J60" s="38">
        <v>1967206</v>
      </c>
      <c r="K60" s="427">
        <v>3.3599999999999998E-2</v>
      </c>
      <c r="L60" s="38"/>
      <c r="M60" s="39">
        <v>0</v>
      </c>
      <c r="N60" s="39">
        <v>0</v>
      </c>
      <c r="O60" s="40">
        <v>66098.121599999999</v>
      </c>
      <c r="P60" s="41">
        <v>0</v>
      </c>
      <c r="Q60" s="41"/>
      <c r="R60" s="42"/>
      <c r="S60" s="43"/>
      <c r="T60" s="36">
        <f t="shared" si="0"/>
        <v>45</v>
      </c>
      <c r="U60" s="44">
        <f t="shared" si="1"/>
        <v>1.5200411203899797</v>
      </c>
      <c r="V60" s="45">
        <f t="shared" si="2"/>
        <v>0</v>
      </c>
      <c r="W60" s="46">
        <f t="shared" si="3"/>
        <v>3.3778691564221773E-2</v>
      </c>
      <c r="X60" s="41">
        <f t="shared" si="4"/>
        <v>15824.622507939353</v>
      </c>
      <c r="Y60" s="41">
        <f t="shared" si="5"/>
        <v>0</v>
      </c>
      <c r="Z60" s="41">
        <f t="shared" si="6"/>
        <v>174177.3636243768</v>
      </c>
      <c r="AA60" s="47">
        <f t="shared" si="19"/>
        <v>15824.622507939353</v>
      </c>
      <c r="AB60" s="48">
        <f t="shared" si="20"/>
        <v>163087.41912394829</v>
      </c>
      <c r="AC60" s="41">
        <f t="shared" si="21"/>
        <v>14817.062273351454</v>
      </c>
      <c r="AD60" s="41">
        <f t="shared" si="9"/>
        <v>0</v>
      </c>
      <c r="AE60" s="41">
        <f t="shared" si="17"/>
        <v>0</v>
      </c>
      <c r="AF60" s="49">
        <f>HLOOKUP(I60,ElecAvoidedCostsWOCC!$A$5:$Q$50,G60+1,FALSE)</f>
        <v>3.7416616988497218</v>
      </c>
      <c r="AG60" s="41">
        <f t="shared" si="10"/>
        <v>247316.80995663148</v>
      </c>
      <c r="AH60" s="49">
        <f>HLOOKUP(I60,ElecAvoidedCostsWOCC!$A$5:$Q$50,T60+1,FALSE)</f>
        <v>3.7416616988497218</v>
      </c>
      <c r="AI60" s="41">
        <f t="shared" si="11"/>
        <v>0</v>
      </c>
      <c r="AJ60" s="41">
        <f t="shared" si="22"/>
        <v>247316.80995663148</v>
      </c>
      <c r="AK60" s="41">
        <f>HLOOKUP(I60,ElecAvoidedCostsWOCC!$A$5:$Q$50,G60+1,FALSE)*J60*L60</f>
        <v>0</v>
      </c>
      <c r="AL60" s="41">
        <f t="shared" si="23"/>
        <v>247316.80995663148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247316.80995663148</v>
      </c>
      <c r="AN60" s="45">
        <f t="shared" si="24"/>
        <v>272048.49095229467</v>
      </c>
      <c r="AO60" s="44">
        <f t="shared" si="25"/>
        <v>1.5164677403391116</v>
      </c>
      <c r="AP60" s="44">
        <f t="shared" si="26"/>
        <v>18.360487789916021</v>
      </c>
    </row>
    <row r="61" spans="2:42" x14ac:dyDescent="0.25">
      <c r="B61" s="84" t="s">
        <v>14</v>
      </c>
      <c r="C61" s="56">
        <v>18230627</v>
      </c>
      <c r="D61" s="56" t="s">
        <v>69</v>
      </c>
      <c r="E61" s="35">
        <v>13904</v>
      </c>
      <c r="F61" s="36" t="s">
        <v>1031</v>
      </c>
      <c r="G61" s="36">
        <v>45</v>
      </c>
      <c r="H61" s="36"/>
      <c r="I61" s="37" t="s">
        <v>266</v>
      </c>
      <c r="J61" s="38">
        <v>350000</v>
      </c>
      <c r="K61" s="427">
        <v>0.18360000000000001</v>
      </c>
      <c r="L61" s="38"/>
      <c r="M61" s="39">
        <v>2.5</v>
      </c>
      <c r="N61" s="39">
        <v>3.17</v>
      </c>
      <c r="O61" s="40">
        <v>64260.000000000007</v>
      </c>
      <c r="P61" s="41">
        <v>875000</v>
      </c>
      <c r="Q61" s="41">
        <v>1109500</v>
      </c>
      <c r="R61" s="42"/>
      <c r="S61" s="43"/>
      <c r="T61" s="36">
        <f t="shared" si="0"/>
        <v>45</v>
      </c>
      <c r="U61" s="44">
        <f t="shared" si="1"/>
        <v>1.4777703213317959</v>
      </c>
      <c r="V61" s="45">
        <f t="shared" si="2"/>
        <v>0.66999999999999993</v>
      </c>
      <c r="W61" s="46">
        <f t="shared" si="3"/>
        <v>3.2839340474039906E-2</v>
      </c>
      <c r="X61" s="41">
        <f t="shared" si="4"/>
        <v>15384.555835247564</v>
      </c>
      <c r="Y61" s="41">
        <f t="shared" si="5"/>
        <v>234500</v>
      </c>
      <c r="Z61" s="41">
        <f t="shared" si="6"/>
        <v>169333.66812200687</v>
      </c>
      <c r="AA61" s="47">
        <f t="shared" si="19"/>
        <v>1124884.5558352475</v>
      </c>
      <c r="AB61" s="48">
        <f t="shared" si="20"/>
        <v>158552.12370974425</v>
      </c>
      <c r="AC61" s="41">
        <f t="shared" si="21"/>
        <v>1053262.6927296324</v>
      </c>
      <c r="AD61" s="41">
        <f t="shared" si="9"/>
        <v>0</v>
      </c>
      <c r="AE61" s="41">
        <f t="shared" si="17"/>
        <v>0</v>
      </c>
      <c r="AF61" s="49">
        <f>HLOOKUP(I61,ElecAvoidedCostsWOCC!$A$5:$Q$50,G61+1,FALSE)</f>
        <v>3.7416616988497218</v>
      </c>
      <c r="AG61" s="41">
        <f t="shared" si="10"/>
        <v>240439.18076808317</v>
      </c>
      <c r="AH61" s="49">
        <f>HLOOKUP(I61,ElecAvoidedCostsWOCC!$A$5:$Q$50,T61+1,FALSE)</f>
        <v>3.7416616988497218</v>
      </c>
      <c r="AI61" s="41">
        <f t="shared" si="11"/>
        <v>0</v>
      </c>
      <c r="AJ61" s="41">
        <f t="shared" si="22"/>
        <v>240439.18076808317</v>
      </c>
      <c r="AK61" s="41">
        <f>HLOOKUP(I61,ElecAvoidedCostsWOCC!$A$5:$Q$50,G61+1,FALSE)*J61*L61</f>
        <v>0</v>
      </c>
      <c r="AL61" s="41">
        <f t="shared" si="23"/>
        <v>240439.18076808317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240439.18076808314</v>
      </c>
      <c r="AN61" s="45">
        <f t="shared" si="24"/>
        <v>264483.09884489147</v>
      </c>
      <c r="AO61" s="44">
        <f t="shared" si="25"/>
        <v>1.5164677403391116</v>
      </c>
      <c r="AP61" s="44">
        <f t="shared" si="26"/>
        <v>0.25110838983526312</v>
      </c>
    </row>
    <row r="62" spans="2:42" x14ac:dyDescent="0.25">
      <c r="B62" s="84" t="s">
        <v>14</v>
      </c>
      <c r="C62" s="56">
        <v>18230627</v>
      </c>
      <c r="D62" s="56" t="s">
        <v>69</v>
      </c>
      <c r="E62" s="35">
        <v>13905</v>
      </c>
      <c r="F62" s="36" t="s">
        <v>1032</v>
      </c>
      <c r="G62" s="36">
        <v>45</v>
      </c>
      <c r="H62" s="36"/>
      <c r="I62" s="37" t="s">
        <v>266</v>
      </c>
      <c r="J62" s="38">
        <v>275000</v>
      </c>
      <c r="K62" s="427">
        <v>0.62309999999999999</v>
      </c>
      <c r="L62" s="38"/>
      <c r="M62" s="39">
        <v>2.5</v>
      </c>
      <c r="N62" s="39">
        <v>3.17</v>
      </c>
      <c r="O62" s="40">
        <v>171352.5</v>
      </c>
      <c r="P62" s="41">
        <v>687500</v>
      </c>
      <c r="Q62" s="41">
        <v>871750</v>
      </c>
      <c r="R62" s="42"/>
      <c r="S62" s="43"/>
      <c r="T62" s="36">
        <f t="shared" si="0"/>
        <v>45</v>
      </c>
      <c r="U62" s="44">
        <f t="shared" si="1"/>
        <v>3.9405483813570887</v>
      </c>
      <c r="V62" s="45">
        <f t="shared" si="2"/>
        <v>0.66999999999999993</v>
      </c>
      <c r="W62" s="46">
        <f t="shared" si="3"/>
        <v>8.7567741807935306E-2</v>
      </c>
      <c r="X62" s="41">
        <f t="shared" si="4"/>
        <v>41023.686644246154</v>
      </c>
      <c r="Y62" s="41">
        <f t="shared" si="5"/>
        <v>184250</v>
      </c>
      <c r="Z62" s="41">
        <f t="shared" si="6"/>
        <v>451536.68482533743</v>
      </c>
      <c r="AA62" s="47">
        <f t="shared" si="19"/>
        <v>912773.6866442461</v>
      </c>
      <c r="AB62" s="48">
        <f t="shared" si="20"/>
        <v>422787.15807615861</v>
      </c>
      <c r="AC62" s="41">
        <f t="shared" si="21"/>
        <v>854657.00996652257</v>
      </c>
      <c r="AD62" s="41">
        <f t="shared" si="9"/>
        <v>0</v>
      </c>
      <c r="AE62" s="41">
        <f t="shared" si="17"/>
        <v>0</v>
      </c>
      <c r="AF62" s="49">
        <f>HLOOKUP(I62,ElecAvoidedCostsWOCC!$A$5:$Q$50,G62+1,FALSE)</f>
        <v>3.7416616988497218</v>
      </c>
      <c r="AG62" s="41">
        <f t="shared" si="10"/>
        <v>641143.08625214698</v>
      </c>
      <c r="AH62" s="49">
        <f>HLOOKUP(I62,ElecAvoidedCostsWOCC!$A$5:$Q$50,T62+1,FALSE)</f>
        <v>3.7416616988497218</v>
      </c>
      <c r="AI62" s="41">
        <f t="shared" si="11"/>
        <v>0</v>
      </c>
      <c r="AJ62" s="41">
        <f t="shared" si="22"/>
        <v>641143.08625214698</v>
      </c>
      <c r="AK62" s="41">
        <f>HLOOKUP(I62,ElecAvoidedCostsWOCC!$A$5:$Q$50,G62+1,FALSE)*J62*L62</f>
        <v>0</v>
      </c>
      <c r="AL62" s="41">
        <f t="shared" si="23"/>
        <v>641143.08625214698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641143.08625214687</v>
      </c>
      <c r="AN62" s="45">
        <f t="shared" si="24"/>
        <v>705257.3948773616</v>
      </c>
      <c r="AO62" s="44">
        <f t="shared" si="25"/>
        <v>1.5164677403391111</v>
      </c>
      <c r="AP62" s="44">
        <f t="shared" si="26"/>
        <v>0.82519348306168683</v>
      </c>
    </row>
    <row r="63" spans="2:42" x14ac:dyDescent="0.25">
      <c r="B63" s="84" t="s">
        <v>14</v>
      </c>
      <c r="C63" s="56">
        <v>18230627</v>
      </c>
      <c r="D63" s="56" t="s">
        <v>69</v>
      </c>
      <c r="E63" s="35">
        <v>13909</v>
      </c>
      <c r="F63" s="36" t="s">
        <v>1033</v>
      </c>
      <c r="G63" s="36">
        <v>45</v>
      </c>
      <c r="H63" s="36"/>
      <c r="I63" s="37" t="s">
        <v>266</v>
      </c>
      <c r="J63" s="38">
        <v>35000</v>
      </c>
      <c r="K63" s="427">
        <v>1.0428999999999999</v>
      </c>
      <c r="L63" s="38"/>
      <c r="M63" s="39">
        <v>2.5</v>
      </c>
      <c r="N63" s="39">
        <v>3.01</v>
      </c>
      <c r="O63" s="40">
        <v>36501.5</v>
      </c>
      <c r="P63" s="41">
        <v>87500</v>
      </c>
      <c r="Q63" s="41">
        <v>105349.99999999999</v>
      </c>
      <c r="R63" s="42"/>
      <c r="S63" s="43"/>
      <c r="T63" s="36">
        <f t="shared" si="0"/>
        <v>45</v>
      </c>
      <c r="U63" s="44">
        <f t="shared" si="1"/>
        <v>0.83941539657784847</v>
      </c>
      <c r="V63" s="45">
        <f t="shared" si="2"/>
        <v>0.50999999999999979</v>
      </c>
      <c r="W63" s="46">
        <f t="shared" si="3"/>
        <v>1.8653675479507744E-2</v>
      </c>
      <c r="X63" s="41">
        <f t="shared" si="4"/>
        <v>8738.8634425815271</v>
      </c>
      <c r="Y63" s="41">
        <f t="shared" si="5"/>
        <v>17849.999999999985</v>
      </c>
      <c r="Z63" s="41">
        <f t="shared" si="6"/>
        <v>96186.319435970028</v>
      </c>
      <c r="AA63" s="47">
        <f t="shared" si="19"/>
        <v>114088.86344258151</v>
      </c>
      <c r="AB63" s="48">
        <f t="shared" si="20"/>
        <v>90062.0968501592</v>
      </c>
      <c r="AC63" s="41">
        <f t="shared" si="21"/>
        <v>106824.7785042898</v>
      </c>
      <c r="AD63" s="41">
        <f t="shared" si="9"/>
        <v>0</v>
      </c>
      <c r="AE63" s="41">
        <f t="shared" si="17"/>
        <v>0</v>
      </c>
      <c r="AF63" s="49">
        <f>HLOOKUP(I63,ElecAvoidedCostsWOCC!$A$5:$Q$50,G63+1,FALSE)</f>
        <v>3.7416616988497218</v>
      </c>
      <c r="AG63" s="41">
        <f t="shared" si="10"/>
        <v>136576.26450056312</v>
      </c>
      <c r="AH63" s="49">
        <f>HLOOKUP(I63,ElecAvoidedCostsWOCC!$A$5:$Q$50,T63+1,FALSE)</f>
        <v>3.7416616988497218</v>
      </c>
      <c r="AI63" s="41">
        <f t="shared" si="11"/>
        <v>0</v>
      </c>
      <c r="AJ63" s="41">
        <f t="shared" si="22"/>
        <v>136576.26450056312</v>
      </c>
      <c r="AK63" s="41">
        <f>HLOOKUP(I63,ElecAvoidedCostsWOCC!$A$5:$Q$50,G63+1,FALSE)*J63*L63</f>
        <v>0</v>
      </c>
      <c r="AL63" s="41">
        <f t="shared" si="23"/>
        <v>136576.26450056312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136576.26450056312</v>
      </c>
      <c r="AN63" s="45">
        <f t="shared" si="24"/>
        <v>150233.89095061945</v>
      </c>
      <c r="AO63" s="44">
        <f t="shared" si="25"/>
        <v>1.5164677403391114</v>
      </c>
      <c r="AP63" s="44">
        <f t="shared" si="26"/>
        <v>1.4063580852132209</v>
      </c>
    </row>
    <row r="64" spans="2:42" x14ac:dyDescent="0.25">
      <c r="B64" s="84" t="s">
        <v>14</v>
      </c>
      <c r="C64" s="56">
        <v>18230627</v>
      </c>
      <c r="D64" s="56" t="s">
        <v>69</v>
      </c>
      <c r="E64" s="35">
        <v>13910</v>
      </c>
      <c r="F64" s="36" t="s">
        <v>1034</v>
      </c>
      <c r="G64" s="36">
        <v>45</v>
      </c>
      <c r="H64" s="36"/>
      <c r="I64" s="37" t="s">
        <v>266</v>
      </c>
      <c r="J64" s="38">
        <v>279682</v>
      </c>
      <c r="K64" s="427">
        <v>6.2700000000000006E-2</v>
      </c>
      <c r="L64" s="38"/>
      <c r="M64" s="39">
        <v>0</v>
      </c>
      <c r="N64" s="39">
        <v>0</v>
      </c>
      <c r="O64" s="40">
        <v>17536.061400000002</v>
      </c>
      <c r="P64" s="41">
        <v>0</v>
      </c>
      <c r="Q64" s="41"/>
      <c r="R64" s="42"/>
      <c r="S64" s="43"/>
      <c r="T64" s="36">
        <f t="shared" si="0"/>
        <v>45</v>
      </c>
      <c r="U64" s="44">
        <f t="shared" si="1"/>
        <v>0.40327219249878776</v>
      </c>
      <c r="V64" s="45">
        <f t="shared" si="2"/>
        <v>0</v>
      </c>
      <c r="W64" s="46">
        <f t="shared" si="3"/>
        <v>8.9616042777508394E-3</v>
      </c>
      <c r="X64" s="41">
        <f t="shared" si="4"/>
        <v>4198.3273535423214</v>
      </c>
      <c r="Y64" s="41">
        <f t="shared" si="5"/>
        <v>0</v>
      </c>
      <c r="Z64" s="41">
        <f t="shared" si="6"/>
        <v>46209.859963814743</v>
      </c>
      <c r="AA64" s="47">
        <f t="shared" si="19"/>
        <v>4198.3273535423214</v>
      </c>
      <c r="AB64" s="48">
        <f t="shared" si="20"/>
        <v>43267.65914214863</v>
      </c>
      <c r="AC64" s="41">
        <f t="shared" si="21"/>
        <v>3931.018121294308</v>
      </c>
      <c r="AD64" s="41">
        <f t="shared" si="9"/>
        <v>0</v>
      </c>
      <c r="AE64" s="41">
        <f t="shared" si="17"/>
        <v>0</v>
      </c>
      <c r="AF64" s="49">
        <f>HLOOKUP(I64,ElecAvoidedCostsWOCC!$A$5:$Q$50,G64+1,FALSE)</f>
        <v>3.7416616988497218</v>
      </c>
      <c r="AG64" s="41">
        <f t="shared" si="10"/>
        <v>65614.009289057038</v>
      </c>
      <c r="AH64" s="49">
        <f>HLOOKUP(I64,ElecAvoidedCostsWOCC!$A$5:$Q$50,T64+1,FALSE)</f>
        <v>3.7416616988497218</v>
      </c>
      <c r="AI64" s="41">
        <f t="shared" si="11"/>
        <v>0</v>
      </c>
      <c r="AJ64" s="41">
        <f t="shared" si="22"/>
        <v>65614.009289057038</v>
      </c>
      <c r="AK64" s="41">
        <f>HLOOKUP(I64,ElecAvoidedCostsWOCC!$A$5:$Q$50,G64+1,FALSE)*J64*L64</f>
        <v>0</v>
      </c>
      <c r="AL64" s="41">
        <f t="shared" si="23"/>
        <v>65614.009289057038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65614.009289057038</v>
      </c>
      <c r="AN64" s="45">
        <f t="shared" si="24"/>
        <v>72175.410217962752</v>
      </c>
      <c r="AO64" s="44">
        <f t="shared" si="25"/>
        <v>1.5164677403391116</v>
      </c>
      <c r="AP64" s="44">
        <f t="shared" si="26"/>
        <v>18.360487789916018</v>
      </c>
    </row>
    <row r="65" spans="2:42" x14ac:dyDescent="0.25">
      <c r="B65" s="84" t="s">
        <v>14</v>
      </c>
      <c r="C65" s="56">
        <v>18230627</v>
      </c>
      <c r="D65" s="56" t="s">
        <v>69</v>
      </c>
      <c r="E65" s="35">
        <v>13911</v>
      </c>
      <c r="F65" s="36" t="s">
        <v>1035</v>
      </c>
      <c r="G65" s="36">
        <v>45</v>
      </c>
      <c r="H65" s="36"/>
      <c r="I65" s="37" t="s">
        <v>266</v>
      </c>
      <c r="J65" s="38">
        <v>30000</v>
      </c>
      <c r="K65" s="427">
        <v>0.59489999999999998</v>
      </c>
      <c r="L65" s="38"/>
      <c r="M65" s="39">
        <v>2.5</v>
      </c>
      <c r="N65" s="39">
        <v>3.01</v>
      </c>
      <c r="O65" s="40">
        <v>17847</v>
      </c>
      <c r="P65" s="41">
        <v>75000</v>
      </c>
      <c r="Q65" s="41">
        <v>90300</v>
      </c>
      <c r="R65" s="42"/>
      <c r="S65" s="43"/>
      <c r="T65" s="36">
        <f t="shared" si="0"/>
        <v>45</v>
      </c>
      <c r="U65" s="44">
        <f t="shared" si="1"/>
        <v>0.41042276571441894</v>
      </c>
      <c r="V65" s="45">
        <f t="shared" si="2"/>
        <v>0.50999999999999979</v>
      </c>
      <c r="W65" s="46">
        <f t="shared" si="3"/>
        <v>9.1205059047648647E-3</v>
      </c>
      <c r="X65" s="41">
        <f t="shared" si="4"/>
        <v>4272.7694987809409</v>
      </c>
      <c r="Y65" s="41">
        <f t="shared" si="5"/>
        <v>15300</v>
      </c>
      <c r="Z65" s="41">
        <f t="shared" si="6"/>
        <v>47029.224633885096</v>
      </c>
      <c r="AA65" s="47">
        <f t="shared" si="19"/>
        <v>94572.769498780937</v>
      </c>
      <c r="AB65" s="48">
        <f t="shared" si="20"/>
        <v>44034.854526109637</v>
      </c>
      <c r="AC65" s="41">
        <f t="shared" si="21"/>
        <v>88551.282302229331</v>
      </c>
      <c r="AD65" s="41">
        <f t="shared" si="9"/>
        <v>0</v>
      </c>
      <c r="AE65" s="41">
        <f t="shared" si="17"/>
        <v>0</v>
      </c>
      <c r="AF65" s="49">
        <f>HLOOKUP(I65,ElecAvoidedCostsWOCC!$A$5:$Q$50,G65+1,FALSE)</f>
        <v>3.7416616988497218</v>
      </c>
      <c r="AG65" s="41">
        <f t="shared" si="10"/>
        <v>66777.436339370979</v>
      </c>
      <c r="AH65" s="49">
        <f>HLOOKUP(I65,ElecAvoidedCostsWOCC!$A$5:$Q$50,T65+1,FALSE)</f>
        <v>3.7416616988497218</v>
      </c>
      <c r="AI65" s="41">
        <f t="shared" si="11"/>
        <v>0</v>
      </c>
      <c r="AJ65" s="41">
        <f t="shared" si="22"/>
        <v>66777.436339370979</v>
      </c>
      <c r="AK65" s="41">
        <f>HLOOKUP(I65,ElecAvoidedCostsWOCC!$A$5:$Q$50,G65+1,FALSE)*J65*L65</f>
        <v>0</v>
      </c>
      <c r="AL65" s="41">
        <f t="shared" si="23"/>
        <v>66777.436339370979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66777.436339370994</v>
      </c>
      <c r="AN65" s="45">
        <f t="shared" si="24"/>
        <v>73455.179973308099</v>
      </c>
      <c r="AO65" s="44">
        <f t="shared" si="25"/>
        <v>1.5164677403391118</v>
      </c>
      <c r="AP65" s="44">
        <f t="shared" si="26"/>
        <v>0.82952135828595253</v>
      </c>
    </row>
    <row r="66" spans="2:42" x14ac:dyDescent="0.25">
      <c r="B66" s="84" t="s">
        <v>14</v>
      </c>
      <c r="C66" s="56">
        <v>18230627</v>
      </c>
      <c r="D66" s="56" t="s">
        <v>69</v>
      </c>
      <c r="E66" s="35">
        <v>13912</v>
      </c>
      <c r="F66" s="36" t="s">
        <v>1036</v>
      </c>
      <c r="G66" s="36">
        <v>45</v>
      </c>
      <c r="H66" s="36"/>
      <c r="I66" s="37" t="s">
        <v>266</v>
      </c>
      <c r="J66" s="38">
        <v>25000</v>
      </c>
      <c r="K66" s="427">
        <v>0.84260000000000002</v>
      </c>
      <c r="L66" s="38"/>
      <c r="M66" s="39">
        <v>2.5</v>
      </c>
      <c r="N66" s="39">
        <v>3.01</v>
      </c>
      <c r="O66" s="40">
        <v>21065</v>
      </c>
      <c r="P66" s="41">
        <v>62500</v>
      </c>
      <c r="Q66" s="41">
        <v>75250</v>
      </c>
      <c r="R66" s="42"/>
      <c r="S66" s="43"/>
      <c r="T66" s="36">
        <f t="shared" si="0"/>
        <v>45</v>
      </c>
      <c r="U66" s="44">
        <f t="shared" si="1"/>
        <v>0.48442626546614187</v>
      </c>
      <c r="V66" s="45">
        <f t="shared" si="2"/>
        <v>0.50999999999999979</v>
      </c>
      <c r="W66" s="46">
        <f t="shared" si="3"/>
        <v>1.076502812146982E-2</v>
      </c>
      <c r="X66" s="41">
        <f t="shared" si="4"/>
        <v>5043.1943459304375</v>
      </c>
      <c r="Y66" s="41">
        <f t="shared" si="5"/>
        <v>12750</v>
      </c>
      <c r="Z66" s="41">
        <f t="shared" si="6"/>
        <v>55509.083706661608</v>
      </c>
      <c r="AA66" s="47">
        <f t="shared" si="19"/>
        <v>80293.194345930431</v>
      </c>
      <c r="AB66" s="48">
        <f t="shared" si="20"/>
        <v>51974.797478147571</v>
      </c>
      <c r="AC66" s="41">
        <f t="shared" si="21"/>
        <v>75180.893582331861</v>
      </c>
      <c r="AD66" s="41">
        <f t="shared" si="9"/>
        <v>0</v>
      </c>
      <c r="AE66" s="41">
        <f t="shared" si="17"/>
        <v>0</v>
      </c>
      <c r="AF66" s="49">
        <f>HLOOKUP(I66,ElecAvoidedCostsWOCC!$A$5:$Q$50,G66+1,FALSE)</f>
        <v>3.7416616988497218</v>
      </c>
      <c r="AG66" s="41">
        <f t="shared" si="10"/>
        <v>78818.103686269387</v>
      </c>
      <c r="AH66" s="49">
        <f>HLOOKUP(I66,ElecAvoidedCostsWOCC!$A$5:$Q$50,T66+1,FALSE)</f>
        <v>3.7416616988497218</v>
      </c>
      <c r="AI66" s="41">
        <f t="shared" si="11"/>
        <v>0</v>
      </c>
      <c r="AJ66" s="41">
        <f t="shared" si="22"/>
        <v>78818.103686269387</v>
      </c>
      <c r="AK66" s="41">
        <f>HLOOKUP(I66,ElecAvoidedCostsWOCC!$A$5:$Q$50,G66+1,FALSE)*J66*L66</f>
        <v>0</v>
      </c>
      <c r="AL66" s="41">
        <f t="shared" si="23"/>
        <v>78818.103686269387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78818.103686269387</v>
      </c>
      <c r="AN66" s="45">
        <f t="shared" si="24"/>
        <v>86699.914054896333</v>
      </c>
      <c r="AO66" s="44">
        <f t="shared" si="25"/>
        <v>1.5164677403391114</v>
      </c>
      <c r="AP66" s="44">
        <f t="shared" si="26"/>
        <v>1.1532173923943827</v>
      </c>
    </row>
    <row r="67" spans="2:42" x14ac:dyDescent="0.25">
      <c r="B67" s="84" t="s">
        <v>14</v>
      </c>
      <c r="C67" s="56">
        <v>18230627</v>
      </c>
      <c r="D67" s="56" t="s">
        <v>69</v>
      </c>
      <c r="E67" s="35">
        <v>12554</v>
      </c>
      <c r="F67" s="36" t="s">
        <v>1037</v>
      </c>
      <c r="G67" s="36">
        <v>25</v>
      </c>
      <c r="H67" s="36"/>
      <c r="I67" s="37" t="s">
        <v>266</v>
      </c>
      <c r="J67" s="38">
        <v>1350</v>
      </c>
      <c r="K67" s="427">
        <v>2.8000000000000001E-2</v>
      </c>
      <c r="L67" s="38"/>
      <c r="M67" s="39">
        <v>0</v>
      </c>
      <c r="N67" s="39">
        <v>0</v>
      </c>
      <c r="O67" s="40">
        <v>37.800000000000004</v>
      </c>
      <c r="P67" s="41">
        <v>0</v>
      </c>
      <c r="Q67" s="41"/>
      <c r="R67" s="42"/>
      <c r="S67" s="43"/>
      <c r="T67" s="36">
        <f t="shared" si="0"/>
        <v>25</v>
      </c>
      <c r="U67" s="44">
        <f t="shared" si="1"/>
        <v>4.8293147755941045E-4</v>
      </c>
      <c r="V67" s="45">
        <f t="shared" si="2"/>
        <v>0</v>
      </c>
      <c r="W67" s="46">
        <f t="shared" si="3"/>
        <v>1.9317259102376417E-5</v>
      </c>
      <c r="X67" s="41">
        <f t="shared" si="4"/>
        <v>9.0497387266162139</v>
      </c>
      <c r="Y67" s="41">
        <f t="shared" si="5"/>
        <v>0</v>
      </c>
      <c r="Z67" s="41">
        <f t="shared" si="6"/>
        <v>99.608040071768755</v>
      </c>
      <c r="AA67" s="47">
        <f t="shared" si="19"/>
        <v>9.0497387266162139</v>
      </c>
      <c r="AB67" s="48">
        <f t="shared" si="20"/>
        <v>93.265955123378973</v>
      </c>
      <c r="AC67" s="41">
        <f t="shared" si="21"/>
        <v>8.4735381335357811</v>
      </c>
      <c r="AD67" s="41">
        <f t="shared" si="9"/>
        <v>0</v>
      </c>
      <c r="AE67" s="41">
        <f t="shared" si="17"/>
        <v>0</v>
      </c>
      <c r="AF67" s="49">
        <f>HLOOKUP(I67,ElecAvoidedCostsWOCC!$A$5:$Q$50,G67+1,FALSE)</f>
        <v>2.3312175480570905</v>
      </c>
      <c r="AG67" s="41">
        <f t="shared" si="10"/>
        <v>88.120023316558019</v>
      </c>
      <c r="AH67" s="49">
        <f>HLOOKUP(I67,ElecAvoidedCostsWOCC!$A$5:$Q$50,T67+1,FALSE)</f>
        <v>2.3312175480570905</v>
      </c>
      <c r="AI67" s="41">
        <f t="shared" si="11"/>
        <v>0</v>
      </c>
      <c r="AJ67" s="41">
        <f t="shared" si="22"/>
        <v>88.120023316558019</v>
      </c>
      <c r="AK67" s="41">
        <f>HLOOKUP(I67,ElecAvoidedCostsWOCC!$A$5:$Q$50,G67+1,FALSE)*J67*L67</f>
        <v>0</v>
      </c>
      <c r="AL67" s="41">
        <f t="shared" si="23"/>
        <v>88.120023316558019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88.120023316558019</v>
      </c>
      <c r="AN67" s="45">
        <f t="shared" si="24"/>
        <v>96.932025648213823</v>
      </c>
      <c r="AO67" s="44">
        <f t="shared" si="25"/>
        <v>0.94482518513841907</v>
      </c>
      <c r="AP67" s="44">
        <f t="shared" si="26"/>
        <v>11.439380353359745</v>
      </c>
    </row>
    <row r="68" spans="2:42" x14ac:dyDescent="0.25">
      <c r="B68" s="84" t="s">
        <v>14</v>
      </c>
      <c r="C68" s="56">
        <v>18230627</v>
      </c>
      <c r="D68" s="56" t="s">
        <v>69</v>
      </c>
      <c r="E68" s="35">
        <v>12603</v>
      </c>
      <c r="F68" s="36" t="s">
        <v>818</v>
      </c>
      <c r="G68" s="36">
        <v>19</v>
      </c>
      <c r="H68" s="36"/>
      <c r="I68" s="37" t="s">
        <v>260</v>
      </c>
      <c r="J68" s="38">
        <v>12</v>
      </c>
      <c r="K68" s="427">
        <v>127</v>
      </c>
      <c r="L68" s="38"/>
      <c r="M68" s="39">
        <v>50</v>
      </c>
      <c r="N68" s="39">
        <v>62.88</v>
      </c>
      <c r="O68" s="40">
        <v>1524</v>
      </c>
      <c r="P68" s="41">
        <v>600</v>
      </c>
      <c r="Q68" s="41">
        <v>754.56000000000006</v>
      </c>
      <c r="R68" s="42"/>
      <c r="S68" s="43"/>
      <c r="T68" s="36">
        <f t="shared" si="0"/>
        <v>19</v>
      </c>
      <c r="U68" s="44">
        <f t="shared" si="1"/>
        <v>1.4797633718741043E-2</v>
      </c>
      <c r="V68" s="45">
        <f t="shared" si="2"/>
        <v>12.880000000000003</v>
      </c>
      <c r="W68" s="46">
        <f t="shared" si="3"/>
        <v>7.7882282730216013E-4</v>
      </c>
      <c r="X68" s="41">
        <f t="shared" si="4"/>
        <v>364.86248199373301</v>
      </c>
      <c r="Y68" s="41">
        <f t="shared" si="5"/>
        <v>154.56000000000006</v>
      </c>
      <c r="Z68" s="41">
        <f t="shared" si="6"/>
        <v>4015.9432028935335</v>
      </c>
      <c r="AA68" s="47">
        <f t="shared" ref="AA68:AA131" si="27">Q68+X68</f>
        <v>1119.4224819937331</v>
      </c>
      <c r="AB68" s="48">
        <f t="shared" ref="AB68:AB131" si="28">Z68/(1+ElecDiscountRate)^1</f>
        <v>3760.2464446568665</v>
      </c>
      <c r="AC68" s="41">
        <f t="shared" ref="AC68:AC131" si="29">AA68/(1+ElecDiscountRate)^1</f>
        <v>1048.1483913798997</v>
      </c>
      <c r="AD68" s="41">
        <f t="shared" si="9"/>
        <v>0</v>
      </c>
      <c r="AE68" s="41">
        <f t="shared" si="17"/>
        <v>0</v>
      </c>
      <c r="AF68" s="49">
        <f>HLOOKUP(I68,ElecAvoidedCostsWOCC!$A$5:$Q$50,G68+1,FALSE)</f>
        <v>1.5762928068990063</v>
      </c>
      <c r="AG68" s="41">
        <f t="shared" si="10"/>
        <v>2402.2702377140854</v>
      </c>
      <c r="AH68" s="49">
        <f>HLOOKUP(I68,ElecAvoidedCostsWOCC!$A$5:$Q$50,T68+1,FALSE)</f>
        <v>1.5762928068990063</v>
      </c>
      <c r="AI68" s="41">
        <f t="shared" si="11"/>
        <v>0</v>
      </c>
      <c r="AJ68" s="41">
        <f t="shared" ref="AJ68:AJ131" si="30">AG68+AI68</f>
        <v>2402.2702377140854</v>
      </c>
      <c r="AK68" s="41">
        <f>HLOOKUP(I68,ElecAvoidedCostsWOCC!$A$5:$Q$50,G68+1,FALSE)*J68*L68</f>
        <v>0</v>
      </c>
      <c r="AL68" s="41">
        <f t="shared" ref="AL68:AL131" si="31">AG68+AI68-AK68</f>
        <v>2402.2702377140854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2402.2702377140859</v>
      </c>
      <c r="AN68" s="45">
        <f t="shared" ref="AN68:AN131" si="32">AM68*1.1+AD68+AE68</f>
        <v>2642.4972614854946</v>
      </c>
      <c r="AO68" s="44">
        <f t="shared" ref="AO68:AO131" si="33">IFERROR(AM68/AB68,0)</f>
        <v>0.63885978567378188</v>
      </c>
      <c r="AP68" s="44">
        <f t="shared" ref="AP68:AP131" si="34">AN68/AC68</f>
        <v>2.5211098764427962</v>
      </c>
    </row>
    <row r="69" spans="2:42" x14ac:dyDescent="0.25">
      <c r="B69" s="84" t="s">
        <v>14</v>
      </c>
      <c r="C69" s="56">
        <v>18230627</v>
      </c>
      <c r="D69" s="56" t="s">
        <v>69</v>
      </c>
      <c r="E69" s="35" t="s">
        <v>1038</v>
      </c>
      <c r="F69" s="36" t="s">
        <v>1039</v>
      </c>
      <c r="G69" s="36">
        <v>45</v>
      </c>
      <c r="H69" s="36"/>
      <c r="I69" s="37" t="s">
        <v>266</v>
      </c>
      <c r="J69" s="38">
        <v>67500</v>
      </c>
      <c r="K69" s="427">
        <v>0.24709999999999999</v>
      </c>
      <c r="L69" s="38"/>
      <c r="M69" s="39">
        <v>0.75</v>
      </c>
      <c r="N69" s="39">
        <v>1.26</v>
      </c>
      <c r="O69" s="40">
        <v>16679.25</v>
      </c>
      <c r="P69" s="41">
        <v>50625</v>
      </c>
      <c r="Q69" s="41">
        <v>85050</v>
      </c>
      <c r="R69" s="42"/>
      <c r="S69" s="43"/>
      <c r="T69" s="36">
        <f t="shared" ref="T69:T132" si="35">G69+H69</f>
        <v>45</v>
      </c>
      <c r="U69" s="44">
        <f t="shared" ref="U69:U132" si="36">(O69/$A$10)*T69</f>
        <v>0.38356832605156171</v>
      </c>
      <c r="V69" s="45">
        <f t="shared" ref="V69:V132" si="37">N69-M69</f>
        <v>0.51</v>
      </c>
      <c r="W69" s="46">
        <f t="shared" ref="W69:W132" si="38">(O69/A$10)</f>
        <v>8.5237405789235932E-3</v>
      </c>
      <c r="X69" s="41">
        <f t="shared" ref="X69:X132" si="39">W69*A$8</f>
        <v>3993.1972131194043</v>
      </c>
      <c r="Y69" s="41">
        <f t="shared" ref="Y69:Y132" si="40">Q69-P69</f>
        <v>34425</v>
      </c>
      <c r="Z69" s="41">
        <f t="shared" ref="Z69:Z132" si="41">X69+(A$6*W69)</f>
        <v>43952.047681667958</v>
      </c>
      <c r="AA69" s="47">
        <f t="shared" si="27"/>
        <v>89043.197213119405</v>
      </c>
      <c r="AB69" s="48">
        <f t="shared" si="28"/>
        <v>41153.602698190967</v>
      </c>
      <c r="AC69" s="41">
        <f t="shared" si="29"/>
        <v>83373.780162096809</v>
      </c>
      <c r="AD69" s="41">
        <f t="shared" ref="AD69:AD132" si="42">-PV(ElecDiscountRate,T69,R69)*J69</f>
        <v>0</v>
      </c>
      <c r="AE69" s="41">
        <f t="shared" si="17"/>
        <v>0</v>
      </c>
      <c r="AF69" s="49">
        <f>HLOOKUP(I69,ElecAvoidedCostsWOCC!$A$5:$Q$50,G69+1,FALSE)</f>
        <v>3.7416616988497218</v>
      </c>
      <c r="AG69" s="41">
        <f t="shared" ref="AG69:AG132" si="43">AF69*J69*K69</f>
        <v>62408.110890539218</v>
      </c>
      <c r="AH69" s="49">
        <f>HLOOKUP(I69,ElecAvoidedCostsWOCC!$A$5:$Q$50,T69+1,FALSE)</f>
        <v>3.7416616988497218</v>
      </c>
      <c r="AI69" s="41">
        <f t="shared" ref="AI69:AI132" si="44">AH69*J69*L69</f>
        <v>0</v>
      </c>
      <c r="AJ69" s="41">
        <f t="shared" si="30"/>
        <v>62408.110890539218</v>
      </c>
      <c r="AK69" s="41">
        <f>HLOOKUP(I69,ElecAvoidedCostsWOCC!$A$5:$Q$50,G69+1,FALSE)*J69*L69</f>
        <v>0</v>
      </c>
      <c r="AL69" s="41">
        <f t="shared" si="31"/>
        <v>62408.110890539218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62408.110890539218</v>
      </c>
      <c r="AN69" s="45">
        <f t="shared" si="32"/>
        <v>68648.921979593142</v>
      </c>
      <c r="AO69" s="44">
        <f t="shared" si="33"/>
        <v>1.5164677403391116</v>
      </c>
      <c r="AP69" s="44">
        <f t="shared" si="34"/>
        <v>0.82338742283394928</v>
      </c>
    </row>
    <row r="70" spans="2:42" x14ac:dyDescent="0.25">
      <c r="B70" s="84" t="s">
        <v>14</v>
      </c>
      <c r="C70" s="56">
        <v>18230627</v>
      </c>
      <c r="D70" s="56" t="s">
        <v>69</v>
      </c>
      <c r="E70" s="35" t="s">
        <v>1038</v>
      </c>
      <c r="F70" s="36" t="s">
        <v>1040</v>
      </c>
      <c r="G70" s="36">
        <v>45</v>
      </c>
      <c r="H70" s="36"/>
      <c r="I70" s="37" t="s">
        <v>266</v>
      </c>
      <c r="J70" s="38">
        <v>625000</v>
      </c>
      <c r="K70" s="427">
        <v>1.14E-2</v>
      </c>
      <c r="L70" s="38"/>
      <c r="M70" s="39">
        <v>0</v>
      </c>
      <c r="N70" s="39">
        <v>0</v>
      </c>
      <c r="O70" s="40">
        <v>7125</v>
      </c>
      <c r="P70" s="41">
        <v>0</v>
      </c>
      <c r="Q70" s="41"/>
      <c r="R70" s="42"/>
      <c r="S70" s="43"/>
      <c r="T70" s="36">
        <f t="shared" si="35"/>
        <v>45</v>
      </c>
      <c r="U70" s="44">
        <f t="shared" si="36"/>
        <v>0.16385175131479993</v>
      </c>
      <c r="V70" s="45">
        <f t="shared" si="37"/>
        <v>0</v>
      </c>
      <c r="W70" s="46">
        <f t="shared" si="38"/>
        <v>3.6411500292177763E-3</v>
      </c>
      <c r="X70" s="41">
        <f t="shared" si="39"/>
        <v>1705.8039266439289</v>
      </c>
      <c r="Y70" s="41">
        <f t="shared" si="40"/>
        <v>0</v>
      </c>
      <c r="Z70" s="41">
        <f t="shared" si="41"/>
        <v>18775.325013527839</v>
      </c>
      <c r="AA70" s="47">
        <f t="shared" si="27"/>
        <v>1705.8039266439289</v>
      </c>
      <c r="AB70" s="48">
        <f t="shared" si="28"/>
        <v>17579.892334763892</v>
      </c>
      <c r="AC70" s="41">
        <f t="shared" si="29"/>
        <v>1597.1946878688473</v>
      </c>
      <c r="AD70" s="41">
        <f t="shared" si="42"/>
        <v>0</v>
      </c>
      <c r="AE70" s="41">
        <f t="shared" si="17"/>
        <v>0</v>
      </c>
      <c r="AF70" s="49">
        <f>HLOOKUP(I70,ElecAvoidedCostsWOCC!$A$5:$Q$50,G70+1,FALSE)</f>
        <v>3.7416616988497218</v>
      </c>
      <c r="AG70" s="41">
        <f t="shared" si="43"/>
        <v>26659.33960430427</v>
      </c>
      <c r="AH70" s="49">
        <f>HLOOKUP(I70,ElecAvoidedCostsWOCC!$A$5:$Q$50,T70+1,FALSE)</f>
        <v>3.7416616988497218</v>
      </c>
      <c r="AI70" s="41">
        <f t="shared" si="44"/>
        <v>0</v>
      </c>
      <c r="AJ70" s="41">
        <f t="shared" si="30"/>
        <v>26659.33960430427</v>
      </c>
      <c r="AK70" s="41">
        <f>HLOOKUP(I70,ElecAvoidedCostsWOCC!$A$5:$Q$50,G70+1,FALSE)*J70*L70</f>
        <v>0</v>
      </c>
      <c r="AL70" s="41">
        <f t="shared" si="31"/>
        <v>26659.33960430427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26659.339604304267</v>
      </c>
      <c r="AN70" s="45">
        <f t="shared" si="32"/>
        <v>29325.273564734696</v>
      </c>
      <c r="AO70" s="44">
        <f t="shared" si="33"/>
        <v>1.5164677403391116</v>
      </c>
      <c r="AP70" s="44">
        <f t="shared" si="34"/>
        <v>18.360487789916018</v>
      </c>
    </row>
    <row r="71" spans="2:42" x14ac:dyDescent="0.25">
      <c r="B71" s="84" t="s">
        <v>14</v>
      </c>
      <c r="C71" s="56">
        <v>18230627</v>
      </c>
      <c r="D71" s="56" t="s">
        <v>69</v>
      </c>
      <c r="E71" s="35" t="s">
        <v>1038</v>
      </c>
      <c r="F71" s="36" t="s">
        <v>1041</v>
      </c>
      <c r="G71" s="36">
        <v>45</v>
      </c>
      <c r="H71" s="36"/>
      <c r="I71" s="37" t="s">
        <v>266</v>
      </c>
      <c r="J71" s="38">
        <v>58500</v>
      </c>
      <c r="K71" s="427">
        <v>0.1774</v>
      </c>
      <c r="L71" s="38"/>
      <c r="M71" s="39">
        <v>0.75</v>
      </c>
      <c r="N71" s="39">
        <v>1.26</v>
      </c>
      <c r="O71" s="40">
        <v>10377.9</v>
      </c>
      <c r="P71" s="41">
        <v>43875</v>
      </c>
      <c r="Q71" s="41">
        <v>73710</v>
      </c>
      <c r="R71" s="42"/>
      <c r="S71" s="43"/>
      <c r="T71" s="36">
        <f t="shared" si="35"/>
        <v>45</v>
      </c>
      <c r="U71" s="44">
        <f t="shared" si="36"/>
        <v>0.23865783718875258</v>
      </c>
      <c r="V71" s="45">
        <f t="shared" si="37"/>
        <v>0.51</v>
      </c>
      <c r="W71" s="46">
        <f t="shared" si="38"/>
        <v>5.3035074930833908E-3</v>
      </c>
      <c r="X71" s="41">
        <f t="shared" si="39"/>
        <v>2484.5842203955131</v>
      </c>
      <c r="Y71" s="41">
        <f t="shared" si="40"/>
        <v>29835</v>
      </c>
      <c r="Z71" s="41">
        <f t="shared" si="41"/>
        <v>27347.150239703937</v>
      </c>
      <c r="AA71" s="47">
        <f t="shared" si="27"/>
        <v>76194.584220395511</v>
      </c>
      <c r="AB71" s="48">
        <f t="shared" si="28"/>
        <v>25605.945917325782</v>
      </c>
      <c r="AC71" s="41">
        <f t="shared" si="29"/>
        <v>71343.243652055724</v>
      </c>
      <c r="AD71" s="41">
        <f t="shared" si="42"/>
        <v>0</v>
      </c>
      <c r="AE71" s="41">
        <f t="shared" si="17"/>
        <v>0</v>
      </c>
      <c r="AF71" s="49">
        <f>HLOOKUP(I71,ElecAvoidedCostsWOCC!$A$5:$Q$50,G71+1,FALSE)</f>
        <v>3.7416616988497218</v>
      </c>
      <c r="AG71" s="41">
        <f t="shared" si="43"/>
        <v>38830.590944492527</v>
      </c>
      <c r="AH71" s="49">
        <f>HLOOKUP(I71,ElecAvoidedCostsWOCC!$A$5:$Q$50,T71+1,FALSE)</f>
        <v>3.7416616988497218</v>
      </c>
      <c r="AI71" s="41">
        <f t="shared" si="44"/>
        <v>0</v>
      </c>
      <c r="AJ71" s="41">
        <f t="shared" si="30"/>
        <v>38830.590944492527</v>
      </c>
      <c r="AK71" s="41">
        <f>HLOOKUP(I71,ElecAvoidedCostsWOCC!$A$5:$Q$50,G71+1,FALSE)*J71*L71</f>
        <v>0</v>
      </c>
      <c r="AL71" s="41">
        <f t="shared" si="31"/>
        <v>38830.590944492527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38830.590944492527</v>
      </c>
      <c r="AN71" s="45">
        <f t="shared" si="32"/>
        <v>42713.650038941785</v>
      </c>
      <c r="AO71" s="44">
        <f t="shared" si="33"/>
        <v>1.5164677403391116</v>
      </c>
      <c r="AP71" s="44">
        <f t="shared" si="34"/>
        <v>0.59870630843837458</v>
      </c>
    </row>
    <row r="72" spans="2:42" x14ac:dyDescent="0.25">
      <c r="B72" s="84" t="s">
        <v>14</v>
      </c>
      <c r="C72" s="56">
        <v>18230627</v>
      </c>
      <c r="D72" s="56" t="s">
        <v>69</v>
      </c>
      <c r="E72" s="35" t="s">
        <v>1038</v>
      </c>
      <c r="F72" s="36" t="s">
        <v>1042</v>
      </c>
      <c r="G72" s="36">
        <v>45</v>
      </c>
      <c r="H72" s="36"/>
      <c r="I72" s="37" t="s">
        <v>266</v>
      </c>
      <c r="J72" s="38">
        <v>43250</v>
      </c>
      <c r="K72" s="427">
        <v>0.18029999999999999</v>
      </c>
      <c r="L72" s="38"/>
      <c r="M72" s="39">
        <v>0.75</v>
      </c>
      <c r="N72" s="39">
        <v>1.26</v>
      </c>
      <c r="O72" s="40">
        <v>7797.9749999999995</v>
      </c>
      <c r="P72" s="41">
        <v>32437.5</v>
      </c>
      <c r="Q72" s="41">
        <v>54495</v>
      </c>
      <c r="R72" s="42"/>
      <c r="S72" s="43"/>
      <c r="T72" s="36">
        <f t="shared" si="35"/>
        <v>45</v>
      </c>
      <c r="U72" s="44">
        <f t="shared" si="36"/>
        <v>0.17932798041530204</v>
      </c>
      <c r="V72" s="45">
        <f t="shared" si="37"/>
        <v>0.51</v>
      </c>
      <c r="W72" s="46">
        <f t="shared" si="38"/>
        <v>3.9850662314511566E-3</v>
      </c>
      <c r="X72" s="41">
        <f t="shared" si="39"/>
        <v>1866.92159647315</v>
      </c>
      <c r="Y72" s="41">
        <f t="shared" si="40"/>
        <v>22057.5</v>
      </c>
      <c r="Z72" s="41">
        <f t="shared" si="41"/>
        <v>20548.703869805577</v>
      </c>
      <c r="AA72" s="47">
        <f t="shared" si="27"/>
        <v>56361.921596473148</v>
      </c>
      <c r="AB72" s="48">
        <f t="shared" si="28"/>
        <v>19240.359428656906</v>
      </c>
      <c r="AC72" s="41">
        <f t="shared" si="29"/>
        <v>52773.334828158375</v>
      </c>
      <c r="AD72" s="41">
        <f t="shared" si="42"/>
        <v>0</v>
      </c>
      <c r="AE72" s="41">
        <f t="shared" si="17"/>
        <v>0</v>
      </c>
      <c r="AF72" s="49">
        <f>HLOOKUP(I72,ElecAvoidedCostsWOCC!$A$5:$Q$50,G72+1,FALSE)</f>
        <v>3.7416616988497218</v>
      </c>
      <c r="AG72" s="41">
        <f t="shared" si="43"/>
        <v>29177.384386087655</v>
      </c>
      <c r="AH72" s="49">
        <f>HLOOKUP(I72,ElecAvoidedCostsWOCC!$A$5:$Q$50,T72+1,FALSE)</f>
        <v>3.7416616988497218</v>
      </c>
      <c r="AI72" s="41">
        <f t="shared" si="44"/>
        <v>0</v>
      </c>
      <c r="AJ72" s="41">
        <f t="shared" si="30"/>
        <v>29177.384386087655</v>
      </c>
      <c r="AK72" s="41">
        <f>HLOOKUP(I72,ElecAvoidedCostsWOCC!$A$5:$Q$50,G72+1,FALSE)*J72*L72</f>
        <v>0</v>
      </c>
      <c r="AL72" s="41">
        <f t="shared" si="31"/>
        <v>29177.384386087655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29177.384386087655</v>
      </c>
      <c r="AN72" s="45">
        <f t="shared" si="32"/>
        <v>32095.122824696424</v>
      </c>
      <c r="AO72" s="44">
        <f t="shared" si="33"/>
        <v>1.5164677403391114</v>
      </c>
      <c r="AP72" s="44">
        <f t="shared" si="34"/>
        <v>0.60816931371127536</v>
      </c>
    </row>
    <row r="73" spans="2:42" x14ac:dyDescent="0.25">
      <c r="B73" s="84" t="s">
        <v>14</v>
      </c>
      <c r="C73" s="56">
        <v>18230627</v>
      </c>
      <c r="D73" s="56" t="s">
        <v>69</v>
      </c>
      <c r="E73" s="35"/>
      <c r="F73" s="36"/>
      <c r="G73" s="36"/>
      <c r="H73" s="36"/>
      <c r="I73" s="37"/>
      <c r="J73" s="38"/>
      <c r="K73" s="427"/>
      <c r="L73" s="38"/>
      <c r="M73" s="39"/>
      <c r="N73" s="39"/>
      <c r="O73" s="40"/>
      <c r="P73" s="41"/>
      <c r="Q73" s="41"/>
      <c r="R73" s="42"/>
      <c r="S73" s="43"/>
      <c r="T73" s="36">
        <f t="shared" si="35"/>
        <v>0</v>
      </c>
      <c r="U73" s="44">
        <f t="shared" si="36"/>
        <v>0</v>
      </c>
      <c r="V73" s="45">
        <f t="shared" si="37"/>
        <v>0</v>
      </c>
      <c r="W73" s="46">
        <f t="shared" si="38"/>
        <v>0</v>
      </c>
      <c r="X73" s="41">
        <f t="shared" si="39"/>
        <v>0</v>
      </c>
      <c r="Y73" s="41">
        <f t="shared" si="40"/>
        <v>0</v>
      </c>
      <c r="Z73" s="41">
        <f t="shared" si="41"/>
        <v>0</v>
      </c>
      <c r="AA73" s="47">
        <f t="shared" si="27"/>
        <v>0</v>
      </c>
      <c r="AB73" s="48">
        <f t="shared" si="28"/>
        <v>0</v>
      </c>
      <c r="AC73" s="41">
        <f t="shared" si="29"/>
        <v>0</v>
      </c>
      <c r="AD73" s="41">
        <f t="shared" si="42"/>
        <v>0</v>
      </c>
      <c r="AE73" s="41">
        <f t="shared" ref="AE73:AE136" si="45">-PV(ElecDiscountRate,T73,S73)*J73</f>
        <v>0</v>
      </c>
      <c r="AF73" s="49" t="e">
        <f>HLOOKUP(I73,ElecAvoidedCostsWOCC!$A$5:$Q$50,G73+1,FALSE)</f>
        <v>#N/A</v>
      </c>
      <c r="AG73" s="41" t="e">
        <f t="shared" si="43"/>
        <v>#N/A</v>
      </c>
      <c r="AH73" s="49" t="e">
        <f>HLOOKUP(I73,ElecAvoidedCostsWOCC!$A$5:$Q$50,T73+1,FALSE)</f>
        <v>#N/A</v>
      </c>
      <c r="AI73" s="41" t="e">
        <f t="shared" si="44"/>
        <v>#N/A</v>
      </c>
      <c r="AJ73" s="41" t="e">
        <f t="shared" si="30"/>
        <v>#N/A</v>
      </c>
      <c r="AK73" s="41" t="e">
        <f>HLOOKUP(I73,ElecAvoidedCostsWOCC!$A$5:$Q$50,G73+1,FALSE)*J73*L73</f>
        <v>#N/A</v>
      </c>
      <c r="AL73" s="41" t="e">
        <f t="shared" si="31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32"/>
        <v>0</v>
      </c>
      <c r="AO73" s="44">
        <f t="shared" si="33"/>
        <v>0</v>
      </c>
      <c r="AP73" s="44" t="e">
        <f t="shared" si="34"/>
        <v>#DIV/0!</v>
      </c>
    </row>
    <row r="74" spans="2:42" x14ac:dyDescent="0.25">
      <c r="B74" s="84" t="s">
        <v>14</v>
      </c>
      <c r="C74" s="56">
        <v>18230627</v>
      </c>
      <c r="D74" s="56" t="s">
        <v>69</v>
      </c>
      <c r="E74" s="35"/>
      <c r="F74" s="36"/>
      <c r="G74" s="36"/>
      <c r="H74" s="36"/>
      <c r="I74" s="37"/>
      <c r="J74" s="38"/>
      <c r="K74" s="427"/>
      <c r="L74" s="38"/>
      <c r="M74" s="39"/>
      <c r="N74" s="39"/>
      <c r="O74" s="40"/>
      <c r="P74" s="41"/>
      <c r="Q74" s="41"/>
      <c r="R74" s="42"/>
      <c r="S74" s="43"/>
      <c r="T74" s="36">
        <f t="shared" si="35"/>
        <v>0</v>
      </c>
      <c r="U74" s="44">
        <f t="shared" si="36"/>
        <v>0</v>
      </c>
      <c r="V74" s="45">
        <f t="shared" si="37"/>
        <v>0</v>
      </c>
      <c r="W74" s="46">
        <f t="shared" si="38"/>
        <v>0</v>
      </c>
      <c r="X74" s="41">
        <f t="shared" si="39"/>
        <v>0</v>
      </c>
      <c r="Y74" s="41">
        <f t="shared" si="40"/>
        <v>0</v>
      </c>
      <c r="Z74" s="41">
        <f t="shared" si="41"/>
        <v>0</v>
      </c>
      <c r="AA74" s="47">
        <f t="shared" si="27"/>
        <v>0</v>
      </c>
      <c r="AB74" s="48">
        <f t="shared" si="28"/>
        <v>0</v>
      </c>
      <c r="AC74" s="41">
        <f t="shared" si="29"/>
        <v>0</v>
      </c>
      <c r="AD74" s="41">
        <f t="shared" si="42"/>
        <v>0</v>
      </c>
      <c r="AE74" s="41">
        <f t="shared" si="45"/>
        <v>0</v>
      </c>
      <c r="AF74" s="49" t="e">
        <f>HLOOKUP(I74,ElecAvoidedCostsWOCC!$A$5:$Q$50,G74+1,FALSE)</f>
        <v>#N/A</v>
      </c>
      <c r="AG74" s="41" t="e">
        <f t="shared" si="43"/>
        <v>#N/A</v>
      </c>
      <c r="AH74" s="49" t="e">
        <f>HLOOKUP(I74,ElecAvoidedCostsWOCC!$A$5:$Q$50,T74+1,FALSE)</f>
        <v>#N/A</v>
      </c>
      <c r="AI74" s="41" t="e">
        <f t="shared" si="44"/>
        <v>#N/A</v>
      </c>
      <c r="AJ74" s="41" t="e">
        <f t="shared" si="30"/>
        <v>#N/A</v>
      </c>
      <c r="AK74" s="41" t="e">
        <f>HLOOKUP(I74,ElecAvoidedCostsWOCC!$A$5:$Q$50,G74+1,FALSE)*J74*L74</f>
        <v>#N/A</v>
      </c>
      <c r="AL74" s="41" t="e">
        <f t="shared" si="31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32"/>
        <v>0</v>
      </c>
      <c r="AO74" s="44">
        <f t="shared" si="33"/>
        <v>0</v>
      </c>
      <c r="AP74" s="44" t="e">
        <f t="shared" si="34"/>
        <v>#DIV/0!</v>
      </c>
    </row>
    <row r="75" spans="2:42" x14ac:dyDescent="0.25">
      <c r="B75" s="84" t="s">
        <v>14</v>
      </c>
      <c r="C75" s="56">
        <v>18230627</v>
      </c>
      <c r="D75" s="56" t="s">
        <v>69</v>
      </c>
      <c r="E75" s="35"/>
      <c r="F75" s="36"/>
      <c r="G75" s="36"/>
      <c r="H75" s="36"/>
      <c r="I75" s="37"/>
      <c r="J75" s="38"/>
      <c r="K75" s="427"/>
      <c r="L75" s="38"/>
      <c r="M75" s="39"/>
      <c r="N75" s="39"/>
      <c r="O75" s="40"/>
      <c r="P75" s="41"/>
      <c r="Q75" s="41"/>
      <c r="R75" s="42"/>
      <c r="S75" s="43"/>
      <c r="T75" s="36">
        <f t="shared" si="35"/>
        <v>0</v>
      </c>
      <c r="U75" s="44">
        <f t="shared" si="36"/>
        <v>0</v>
      </c>
      <c r="V75" s="45">
        <f t="shared" si="37"/>
        <v>0</v>
      </c>
      <c r="W75" s="46">
        <f t="shared" si="38"/>
        <v>0</v>
      </c>
      <c r="X75" s="41">
        <f t="shared" si="39"/>
        <v>0</v>
      </c>
      <c r="Y75" s="41">
        <f t="shared" si="40"/>
        <v>0</v>
      </c>
      <c r="Z75" s="41">
        <f t="shared" si="41"/>
        <v>0</v>
      </c>
      <c r="AA75" s="47">
        <f t="shared" si="27"/>
        <v>0</v>
      </c>
      <c r="AB75" s="48">
        <f t="shared" si="28"/>
        <v>0</v>
      </c>
      <c r="AC75" s="41">
        <f t="shared" si="29"/>
        <v>0</v>
      </c>
      <c r="AD75" s="41">
        <f t="shared" si="42"/>
        <v>0</v>
      </c>
      <c r="AE75" s="41">
        <f t="shared" si="45"/>
        <v>0</v>
      </c>
      <c r="AF75" s="49" t="e">
        <f>HLOOKUP(I75,ElecAvoidedCostsWOCC!$A$5:$Q$50,G75+1,FALSE)</f>
        <v>#N/A</v>
      </c>
      <c r="AG75" s="41" t="e">
        <f t="shared" si="43"/>
        <v>#N/A</v>
      </c>
      <c r="AH75" s="49" t="e">
        <f>HLOOKUP(I75,ElecAvoidedCostsWOCC!$A$5:$Q$50,T75+1,FALSE)</f>
        <v>#N/A</v>
      </c>
      <c r="AI75" s="41" t="e">
        <f t="shared" si="44"/>
        <v>#N/A</v>
      </c>
      <c r="AJ75" s="41" t="e">
        <f t="shared" si="30"/>
        <v>#N/A</v>
      </c>
      <c r="AK75" s="41" t="e">
        <f>HLOOKUP(I75,ElecAvoidedCostsWOCC!$A$5:$Q$50,G75+1,FALSE)*J75*L75</f>
        <v>#N/A</v>
      </c>
      <c r="AL75" s="41" t="e">
        <f t="shared" si="31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32"/>
        <v>0</v>
      </c>
      <c r="AO75" s="44">
        <f t="shared" si="33"/>
        <v>0</v>
      </c>
      <c r="AP75" s="44" t="e">
        <f t="shared" si="34"/>
        <v>#DIV/0!</v>
      </c>
    </row>
    <row r="76" spans="2:42" x14ac:dyDescent="0.25">
      <c r="B76" s="84" t="s">
        <v>14</v>
      </c>
      <c r="C76" s="56">
        <v>18230627</v>
      </c>
      <c r="D76" s="56" t="s">
        <v>69</v>
      </c>
      <c r="E76" s="35"/>
      <c r="F76" s="36"/>
      <c r="G76" s="36"/>
      <c r="H76" s="36"/>
      <c r="I76" s="37"/>
      <c r="J76" s="38"/>
      <c r="K76" s="427"/>
      <c r="L76" s="38"/>
      <c r="M76" s="39"/>
      <c r="N76" s="39"/>
      <c r="O76" s="40"/>
      <c r="P76" s="41"/>
      <c r="Q76" s="41"/>
      <c r="R76" s="42"/>
      <c r="S76" s="43"/>
      <c r="T76" s="36">
        <f t="shared" si="35"/>
        <v>0</v>
      </c>
      <c r="U76" s="44">
        <f t="shared" si="36"/>
        <v>0</v>
      </c>
      <c r="V76" s="45">
        <f t="shared" si="37"/>
        <v>0</v>
      </c>
      <c r="W76" s="46">
        <f t="shared" si="38"/>
        <v>0</v>
      </c>
      <c r="X76" s="41">
        <f t="shared" si="39"/>
        <v>0</v>
      </c>
      <c r="Y76" s="41">
        <f t="shared" si="40"/>
        <v>0</v>
      </c>
      <c r="Z76" s="41">
        <f t="shared" si="41"/>
        <v>0</v>
      </c>
      <c r="AA76" s="47">
        <f t="shared" si="27"/>
        <v>0</v>
      </c>
      <c r="AB76" s="48">
        <f t="shared" si="28"/>
        <v>0</v>
      </c>
      <c r="AC76" s="41">
        <f t="shared" si="29"/>
        <v>0</v>
      </c>
      <c r="AD76" s="41">
        <f t="shared" si="42"/>
        <v>0</v>
      </c>
      <c r="AE76" s="41">
        <f t="shared" si="45"/>
        <v>0</v>
      </c>
      <c r="AF76" s="49" t="e">
        <f>HLOOKUP(I76,ElecAvoidedCostsWOCC!$A$5:$Q$50,G76+1,FALSE)</f>
        <v>#N/A</v>
      </c>
      <c r="AG76" s="41" t="e">
        <f t="shared" si="43"/>
        <v>#N/A</v>
      </c>
      <c r="AH76" s="49" t="e">
        <f>HLOOKUP(I76,ElecAvoidedCostsWOCC!$A$5:$Q$50,T76+1,FALSE)</f>
        <v>#N/A</v>
      </c>
      <c r="AI76" s="41" t="e">
        <f t="shared" si="44"/>
        <v>#N/A</v>
      </c>
      <c r="AJ76" s="41" t="e">
        <f t="shared" si="30"/>
        <v>#N/A</v>
      </c>
      <c r="AK76" s="41" t="e">
        <f>HLOOKUP(I76,ElecAvoidedCostsWOCC!$A$5:$Q$50,G76+1,FALSE)*J76*L76</f>
        <v>#N/A</v>
      </c>
      <c r="AL76" s="41" t="e">
        <f t="shared" si="31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32"/>
        <v>0</v>
      </c>
      <c r="AO76" s="44">
        <f t="shared" si="33"/>
        <v>0</v>
      </c>
      <c r="AP76" s="44" t="e">
        <f t="shared" si="34"/>
        <v>#DIV/0!</v>
      </c>
    </row>
    <row r="77" spans="2:42" x14ac:dyDescent="0.25">
      <c r="B77" s="84" t="s">
        <v>14</v>
      </c>
      <c r="C77" s="56">
        <v>18230627</v>
      </c>
      <c r="D77" s="56" t="s">
        <v>69</v>
      </c>
      <c r="E77" s="35"/>
      <c r="F77" s="36"/>
      <c r="G77" s="36"/>
      <c r="H77" s="36"/>
      <c r="I77" s="37"/>
      <c r="J77" s="38"/>
      <c r="K77" s="427"/>
      <c r="L77" s="38"/>
      <c r="M77" s="39"/>
      <c r="N77" s="39"/>
      <c r="O77" s="40"/>
      <c r="P77" s="41"/>
      <c r="Q77" s="41"/>
      <c r="R77" s="42"/>
      <c r="S77" s="43"/>
      <c r="T77" s="36">
        <f t="shared" si="35"/>
        <v>0</v>
      </c>
      <c r="U77" s="44">
        <f t="shared" si="36"/>
        <v>0</v>
      </c>
      <c r="V77" s="45">
        <f t="shared" si="37"/>
        <v>0</v>
      </c>
      <c r="W77" s="46">
        <f t="shared" si="38"/>
        <v>0</v>
      </c>
      <c r="X77" s="41">
        <f t="shared" si="39"/>
        <v>0</v>
      </c>
      <c r="Y77" s="41">
        <f t="shared" si="40"/>
        <v>0</v>
      </c>
      <c r="Z77" s="41">
        <f t="shared" si="41"/>
        <v>0</v>
      </c>
      <c r="AA77" s="47">
        <f t="shared" si="27"/>
        <v>0</v>
      </c>
      <c r="AB77" s="48">
        <f t="shared" si="28"/>
        <v>0</v>
      </c>
      <c r="AC77" s="41">
        <f t="shared" si="29"/>
        <v>0</v>
      </c>
      <c r="AD77" s="41">
        <f t="shared" si="42"/>
        <v>0</v>
      </c>
      <c r="AE77" s="41">
        <f t="shared" si="45"/>
        <v>0</v>
      </c>
      <c r="AF77" s="49" t="e">
        <f>HLOOKUP(I77,ElecAvoidedCostsWOCC!$A$5:$Q$50,G77+1,FALSE)</f>
        <v>#N/A</v>
      </c>
      <c r="AG77" s="41" t="e">
        <f t="shared" si="43"/>
        <v>#N/A</v>
      </c>
      <c r="AH77" s="49" t="e">
        <f>HLOOKUP(I77,ElecAvoidedCostsWOCC!$A$5:$Q$50,T77+1,FALSE)</f>
        <v>#N/A</v>
      </c>
      <c r="AI77" s="41" t="e">
        <f t="shared" si="44"/>
        <v>#N/A</v>
      </c>
      <c r="AJ77" s="41" t="e">
        <f t="shared" si="30"/>
        <v>#N/A</v>
      </c>
      <c r="AK77" s="41" t="e">
        <f>HLOOKUP(I77,ElecAvoidedCostsWOCC!$A$5:$Q$50,G77+1,FALSE)*J77*L77</f>
        <v>#N/A</v>
      </c>
      <c r="AL77" s="41" t="e">
        <f t="shared" si="31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32"/>
        <v>0</v>
      </c>
      <c r="AO77" s="44">
        <f t="shared" si="33"/>
        <v>0</v>
      </c>
      <c r="AP77" s="44" t="e">
        <f t="shared" si="34"/>
        <v>#DIV/0!</v>
      </c>
    </row>
    <row r="78" spans="2:42" x14ac:dyDescent="0.25">
      <c r="B78" s="84" t="s">
        <v>14</v>
      </c>
      <c r="C78" s="56">
        <v>18230627</v>
      </c>
      <c r="D78" s="56" t="s">
        <v>69</v>
      </c>
      <c r="E78" s="35"/>
      <c r="F78" s="36"/>
      <c r="G78" s="36"/>
      <c r="H78" s="36"/>
      <c r="I78" s="37"/>
      <c r="J78" s="38"/>
      <c r="K78" s="427"/>
      <c r="L78" s="38"/>
      <c r="M78" s="39"/>
      <c r="N78" s="39"/>
      <c r="O78" s="40"/>
      <c r="P78" s="41"/>
      <c r="Q78" s="41"/>
      <c r="R78" s="42"/>
      <c r="S78" s="43"/>
      <c r="T78" s="36">
        <f t="shared" si="35"/>
        <v>0</v>
      </c>
      <c r="U78" s="44">
        <f t="shared" si="36"/>
        <v>0</v>
      </c>
      <c r="V78" s="45">
        <f t="shared" si="37"/>
        <v>0</v>
      </c>
      <c r="W78" s="46">
        <f t="shared" si="38"/>
        <v>0</v>
      </c>
      <c r="X78" s="41">
        <f t="shared" si="39"/>
        <v>0</v>
      </c>
      <c r="Y78" s="41">
        <f t="shared" si="40"/>
        <v>0</v>
      </c>
      <c r="Z78" s="41">
        <f t="shared" si="41"/>
        <v>0</v>
      </c>
      <c r="AA78" s="47">
        <f t="shared" si="27"/>
        <v>0</v>
      </c>
      <c r="AB78" s="48">
        <f t="shared" si="28"/>
        <v>0</v>
      </c>
      <c r="AC78" s="41">
        <f t="shared" si="29"/>
        <v>0</v>
      </c>
      <c r="AD78" s="41">
        <f t="shared" si="42"/>
        <v>0</v>
      </c>
      <c r="AE78" s="41">
        <f t="shared" si="45"/>
        <v>0</v>
      </c>
      <c r="AF78" s="49" t="e">
        <f>HLOOKUP(I78,ElecAvoidedCostsWOCC!$A$5:$Q$50,G78+1,FALSE)</f>
        <v>#N/A</v>
      </c>
      <c r="AG78" s="41" t="e">
        <f t="shared" si="43"/>
        <v>#N/A</v>
      </c>
      <c r="AH78" s="49" t="e">
        <f>HLOOKUP(I78,ElecAvoidedCostsWOCC!$A$5:$Q$50,T78+1,FALSE)</f>
        <v>#N/A</v>
      </c>
      <c r="AI78" s="41" t="e">
        <f t="shared" si="44"/>
        <v>#N/A</v>
      </c>
      <c r="AJ78" s="41" t="e">
        <f t="shared" si="30"/>
        <v>#N/A</v>
      </c>
      <c r="AK78" s="41" t="e">
        <f>HLOOKUP(I78,ElecAvoidedCostsWOCC!$A$5:$Q$50,G78+1,FALSE)*J78*L78</f>
        <v>#N/A</v>
      </c>
      <c r="AL78" s="41" t="e">
        <f t="shared" si="31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32"/>
        <v>0</v>
      </c>
      <c r="AO78" s="44">
        <f t="shared" si="33"/>
        <v>0</v>
      </c>
      <c r="AP78" s="44" t="e">
        <f t="shared" si="34"/>
        <v>#DIV/0!</v>
      </c>
    </row>
    <row r="79" spans="2:42" x14ac:dyDescent="0.25">
      <c r="B79" s="84" t="s">
        <v>14</v>
      </c>
      <c r="C79" s="56">
        <v>18230627</v>
      </c>
      <c r="D79" s="56" t="s">
        <v>69</v>
      </c>
      <c r="E79" s="35"/>
      <c r="F79" s="36"/>
      <c r="G79" s="36"/>
      <c r="H79" s="36"/>
      <c r="I79" s="37"/>
      <c r="J79" s="38"/>
      <c r="K79" s="427"/>
      <c r="L79" s="38"/>
      <c r="M79" s="39"/>
      <c r="N79" s="39"/>
      <c r="O79" s="40"/>
      <c r="P79" s="41"/>
      <c r="Q79" s="41"/>
      <c r="R79" s="42"/>
      <c r="S79" s="43"/>
      <c r="T79" s="36">
        <f t="shared" si="35"/>
        <v>0</v>
      </c>
      <c r="U79" s="44">
        <f t="shared" si="36"/>
        <v>0</v>
      </c>
      <c r="V79" s="45">
        <f t="shared" si="37"/>
        <v>0</v>
      </c>
      <c r="W79" s="46">
        <f t="shared" si="38"/>
        <v>0</v>
      </c>
      <c r="X79" s="41">
        <f t="shared" si="39"/>
        <v>0</v>
      </c>
      <c r="Y79" s="41">
        <f t="shared" si="40"/>
        <v>0</v>
      </c>
      <c r="Z79" s="41">
        <f t="shared" si="41"/>
        <v>0</v>
      </c>
      <c r="AA79" s="47">
        <f t="shared" si="27"/>
        <v>0</v>
      </c>
      <c r="AB79" s="48">
        <f t="shared" si="28"/>
        <v>0</v>
      </c>
      <c r="AC79" s="41">
        <f t="shared" si="29"/>
        <v>0</v>
      </c>
      <c r="AD79" s="41">
        <f t="shared" si="42"/>
        <v>0</v>
      </c>
      <c r="AE79" s="41">
        <f t="shared" si="45"/>
        <v>0</v>
      </c>
      <c r="AF79" s="49" t="e">
        <f>HLOOKUP(I79,ElecAvoidedCostsWOCC!$A$5:$Q$50,G79+1,FALSE)</f>
        <v>#N/A</v>
      </c>
      <c r="AG79" s="41" t="e">
        <f t="shared" si="43"/>
        <v>#N/A</v>
      </c>
      <c r="AH79" s="49" t="e">
        <f>HLOOKUP(I79,ElecAvoidedCostsWOCC!$A$5:$Q$50,T79+1,FALSE)</f>
        <v>#N/A</v>
      </c>
      <c r="AI79" s="41" t="e">
        <f t="shared" si="44"/>
        <v>#N/A</v>
      </c>
      <c r="AJ79" s="41" t="e">
        <f t="shared" si="30"/>
        <v>#N/A</v>
      </c>
      <c r="AK79" s="41" t="e">
        <f>HLOOKUP(I79,ElecAvoidedCostsWOCC!$A$5:$Q$50,G79+1,FALSE)*J79*L79</f>
        <v>#N/A</v>
      </c>
      <c r="AL79" s="41" t="e">
        <f t="shared" si="31"/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si="32"/>
        <v>0</v>
      </c>
      <c r="AO79" s="44">
        <f t="shared" si="33"/>
        <v>0</v>
      </c>
      <c r="AP79" s="44" t="e">
        <f t="shared" si="34"/>
        <v>#DIV/0!</v>
      </c>
    </row>
    <row r="80" spans="2:42" x14ac:dyDescent="0.25">
      <c r="B80" s="84" t="s">
        <v>14</v>
      </c>
      <c r="C80" s="56">
        <v>18230627</v>
      </c>
      <c r="D80" s="56" t="s">
        <v>69</v>
      </c>
      <c r="E80" s="35"/>
      <c r="F80" s="36"/>
      <c r="G80" s="36"/>
      <c r="H80" s="36"/>
      <c r="I80" s="37"/>
      <c r="J80" s="38"/>
      <c r="K80" s="427"/>
      <c r="L80" s="38"/>
      <c r="M80" s="39"/>
      <c r="N80" s="39"/>
      <c r="O80" s="40"/>
      <c r="P80" s="41"/>
      <c r="Q80" s="41"/>
      <c r="R80" s="42"/>
      <c r="S80" s="43"/>
      <c r="T80" s="36">
        <f t="shared" si="35"/>
        <v>0</v>
      </c>
      <c r="U80" s="44">
        <f t="shared" si="36"/>
        <v>0</v>
      </c>
      <c r="V80" s="45">
        <f t="shared" si="37"/>
        <v>0</v>
      </c>
      <c r="W80" s="46">
        <f t="shared" si="38"/>
        <v>0</v>
      </c>
      <c r="X80" s="41">
        <f t="shared" si="39"/>
        <v>0</v>
      </c>
      <c r="Y80" s="41">
        <f t="shared" si="40"/>
        <v>0</v>
      </c>
      <c r="Z80" s="41">
        <f t="shared" si="41"/>
        <v>0</v>
      </c>
      <c r="AA80" s="47">
        <f t="shared" si="27"/>
        <v>0</v>
      </c>
      <c r="AB80" s="48">
        <f t="shared" si="28"/>
        <v>0</v>
      </c>
      <c r="AC80" s="41">
        <f t="shared" si="29"/>
        <v>0</v>
      </c>
      <c r="AD80" s="41">
        <f t="shared" si="42"/>
        <v>0</v>
      </c>
      <c r="AE80" s="41">
        <f t="shared" si="45"/>
        <v>0</v>
      </c>
      <c r="AF80" s="49" t="e">
        <f>HLOOKUP(I80,ElecAvoidedCostsWOCC!$A$5:$Q$50,G80+1,FALSE)</f>
        <v>#N/A</v>
      </c>
      <c r="AG80" s="41" t="e">
        <f t="shared" si="43"/>
        <v>#N/A</v>
      </c>
      <c r="AH80" s="49" t="e">
        <f>HLOOKUP(I80,ElecAvoidedCostsWOCC!$A$5:$Q$50,T80+1,FALSE)</f>
        <v>#N/A</v>
      </c>
      <c r="AI80" s="41" t="e">
        <f t="shared" si="44"/>
        <v>#N/A</v>
      </c>
      <c r="AJ80" s="41" t="e">
        <f t="shared" si="30"/>
        <v>#N/A</v>
      </c>
      <c r="AK80" s="41" t="e">
        <f>HLOOKUP(I80,ElecAvoidedCostsWOCC!$A$5:$Q$50,G80+1,FALSE)*J80*L80</f>
        <v>#N/A</v>
      </c>
      <c r="AL80" s="41" t="e">
        <f t="shared" si="31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32"/>
        <v>0</v>
      </c>
      <c r="AO80" s="44">
        <f t="shared" si="33"/>
        <v>0</v>
      </c>
      <c r="AP80" s="44" t="e">
        <f t="shared" si="34"/>
        <v>#DIV/0!</v>
      </c>
    </row>
    <row r="81" spans="2:42" x14ac:dyDescent="0.25">
      <c r="B81" s="84" t="s">
        <v>14</v>
      </c>
      <c r="C81" s="56">
        <v>18230627</v>
      </c>
      <c r="D81" s="56" t="s">
        <v>69</v>
      </c>
      <c r="E81" s="35"/>
      <c r="F81" s="36"/>
      <c r="G81" s="36"/>
      <c r="H81" s="36"/>
      <c r="I81" s="37"/>
      <c r="J81" s="38"/>
      <c r="K81" s="427"/>
      <c r="L81" s="38"/>
      <c r="M81" s="39"/>
      <c r="N81" s="39"/>
      <c r="O81" s="40"/>
      <c r="P81" s="41"/>
      <c r="Q81" s="41"/>
      <c r="R81" s="42"/>
      <c r="S81" s="43"/>
      <c r="T81" s="36">
        <f t="shared" si="35"/>
        <v>0</v>
      </c>
      <c r="U81" s="44">
        <f t="shared" si="36"/>
        <v>0</v>
      </c>
      <c r="V81" s="45">
        <f t="shared" si="37"/>
        <v>0</v>
      </c>
      <c r="W81" s="46">
        <f t="shared" si="38"/>
        <v>0</v>
      </c>
      <c r="X81" s="41">
        <f t="shared" si="39"/>
        <v>0</v>
      </c>
      <c r="Y81" s="41">
        <f t="shared" si="40"/>
        <v>0</v>
      </c>
      <c r="Z81" s="41">
        <f t="shared" si="41"/>
        <v>0</v>
      </c>
      <c r="AA81" s="47">
        <f t="shared" si="27"/>
        <v>0</v>
      </c>
      <c r="AB81" s="48">
        <f t="shared" si="28"/>
        <v>0</v>
      </c>
      <c r="AC81" s="41">
        <f t="shared" si="29"/>
        <v>0</v>
      </c>
      <c r="AD81" s="41">
        <f t="shared" si="42"/>
        <v>0</v>
      </c>
      <c r="AE81" s="41">
        <f t="shared" si="45"/>
        <v>0</v>
      </c>
      <c r="AF81" s="49" t="e">
        <f>HLOOKUP(I81,ElecAvoidedCostsWOCC!$A$5:$Q$50,G81+1,FALSE)</f>
        <v>#N/A</v>
      </c>
      <c r="AG81" s="41" t="e">
        <f t="shared" si="43"/>
        <v>#N/A</v>
      </c>
      <c r="AH81" s="49" t="e">
        <f>HLOOKUP(I81,ElecAvoidedCostsWOCC!$A$5:$Q$50,T81+1,FALSE)</f>
        <v>#N/A</v>
      </c>
      <c r="AI81" s="41" t="e">
        <f t="shared" si="44"/>
        <v>#N/A</v>
      </c>
      <c r="AJ81" s="41" t="e">
        <f t="shared" si="30"/>
        <v>#N/A</v>
      </c>
      <c r="AK81" s="41" t="e">
        <f>HLOOKUP(I81,ElecAvoidedCostsWOCC!$A$5:$Q$50,G81+1,FALSE)*J81*L81</f>
        <v>#N/A</v>
      </c>
      <c r="AL81" s="41" t="e">
        <f t="shared" si="31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32"/>
        <v>0</v>
      </c>
      <c r="AO81" s="44">
        <f t="shared" si="33"/>
        <v>0</v>
      </c>
      <c r="AP81" s="44" t="e">
        <f t="shared" si="34"/>
        <v>#DIV/0!</v>
      </c>
    </row>
    <row r="82" spans="2:42" x14ac:dyDescent="0.25">
      <c r="B82" s="84" t="s">
        <v>14</v>
      </c>
      <c r="C82" s="56">
        <v>18230627</v>
      </c>
      <c r="D82" s="56" t="s">
        <v>69</v>
      </c>
      <c r="E82" s="35"/>
      <c r="F82" s="36"/>
      <c r="G82" s="36"/>
      <c r="H82" s="36"/>
      <c r="I82" s="37"/>
      <c r="J82" s="38"/>
      <c r="K82" s="427"/>
      <c r="L82" s="38"/>
      <c r="M82" s="39"/>
      <c r="N82" s="39"/>
      <c r="O82" s="40"/>
      <c r="P82" s="41"/>
      <c r="Q82" s="41"/>
      <c r="R82" s="42"/>
      <c r="S82" s="43"/>
      <c r="T82" s="36">
        <f t="shared" si="35"/>
        <v>0</v>
      </c>
      <c r="U82" s="44">
        <f t="shared" si="36"/>
        <v>0</v>
      </c>
      <c r="V82" s="45">
        <f t="shared" si="37"/>
        <v>0</v>
      </c>
      <c r="W82" s="46">
        <f t="shared" si="38"/>
        <v>0</v>
      </c>
      <c r="X82" s="41">
        <f t="shared" si="39"/>
        <v>0</v>
      </c>
      <c r="Y82" s="41">
        <f t="shared" si="40"/>
        <v>0</v>
      </c>
      <c r="Z82" s="41">
        <f t="shared" si="41"/>
        <v>0</v>
      </c>
      <c r="AA82" s="47">
        <f t="shared" si="27"/>
        <v>0</v>
      </c>
      <c r="AB82" s="48">
        <f t="shared" si="28"/>
        <v>0</v>
      </c>
      <c r="AC82" s="41">
        <f t="shared" si="29"/>
        <v>0</v>
      </c>
      <c r="AD82" s="41">
        <f t="shared" si="42"/>
        <v>0</v>
      </c>
      <c r="AE82" s="41">
        <f t="shared" si="45"/>
        <v>0</v>
      </c>
      <c r="AF82" s="49" t="e">
        <f>HLOOKUP(I82,ElecAvoidedCostsWOCC!$A$5:$Q$50,G82+1,FALSE)</f>
        <v>#N/A</v>
      </c>
      <c r="AG82" s="41" t="e">
        <f t="shared" si="43"/>
        <v>#N/A</v>
      </c>
      <c r="AH82" s="49" t="e">
        <f>HLOOKUP(I82,ElecAvoidedCostsWOCC!$A$5:$Q$50,T82+1,FALSE)</f>
        <v>#N/A</v>
      </c>
      <c r="AI82" s="41" t="e">
        <f t="shared" si="44"/>
        <v>#N/A</v>
      </c>
      <c r="AJ82" s="41" t="e">
        <f t="shared" si="30"/>
        <v>#N/A</v>
      </c>
      <c r="AK82" s="41" t="e">
        <f>HLOOKUP(I82,ElecAvoidedCostsWOCC!$A$5:$Q$50,G82+1,FALSE)*J82*L82</f>
        <v>#N/A</v>
      </c>
      <c r="AL82" s="41" t="e">
        <f t="shared" si="31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32"/>
        <v>0</v>
      </c>
      <c r="AO82" s="44">
        <f t="shared" si="33"/>
        <v>0</v>
      </c>
      <c r="AP82" s="44" t="e">
        <f t="shared" si="34"/>
        <v>#DIV/0!</v>
      </c>
    </row>
    <row r="83" spans="2:42" x14ac:dyDescent="0.25">
      <c r="B83" s="84" t="s">
        <v>14</v>
      </c>
      <c r="C83" s="56">
        <v>18230627</v>
      </c>
      <c r="D83" s="56" t="s">
        <v>69</v>
      </c>
      <c r="E83" s="35"/>
      <c r="F83" s="36"/>
      <c r="G83" s="36"/>
      <c r="H83" s="36"/>
      <c r="I83" s="37"/>
      <c r="J83" s="38"/>
      <c r="K83" s="427"/>
      <c r="L83" s="38"/>
      <c r="M83" s="39"/>
      <c r="N83" s="39"/>
      <c r="O83" s="40"/>
      <c r="P83" s="41"/>
      <c r="Q83" s="41"/>
      <c r="R83" s="42"/>
      <c r="S83" s="43"/>
      <c r="T83" s="36">
        <f t="shared" si="35"/>
        <v>0</v>
      </c>
      <c r="U83" s="44">
        <f t="shared" si="36"/>
        <v>0</v>
      </c>
      <c r="V83" s="45">
        <f t="shared" si="37"/>
        <v>0</v>
      </c>
      <c r="W83" s="46">
        <f t="shared" si="38"/>
        <v>0</v>
      </c>
      <c r="X83" s="41">
        <f t="shared" si="39"/>
        <v>0</v>
      </c>
      <c r="Y83" s="41">
        <f t="shared" si="40"/>
        <v>0</v>
      </c>
      <c r="Z83" s="41">
        <f t="shared" si="41"/>
        <v>0</v>
      </c>
      <c r="AA83" s="47">
        <f t="shared" si="27"/>
        <v>0</v>
      </c>
      <c r="AB83" s="48">
        <f t="shared" si="28"/>
        <v>0</v>
      </c>
      <c r="AC83" s="41">
        <f t="shared" si="29"/>
        <v>0</v>
      </c>
      <c r="AD83" s="41">
        <f t="shared" si="42"/>
        <v>0</v>
      </c>
      <c r="AE83" s="41">
        <f t="shared" si="45"/>
        <v>0</v>
      </c>
      <c r="AF83" s="49" t="e">
        <f>HLOOKUP(I83,ElecAvoidedCostsWOCC!$A$5:$Q$50,G83+1,FALSE)</f>
        <v>#N/A</v>
      </c>
      <c r="AG83" s="41" t="e">
        <f t="shared" si="43"/>
        <v>#N/A</v>
      </c>
      <c r="AH83" s="49" t="e">
        <f>HLOOKUP(I83,ElecAvoidedCostsWOCC!$A$5:$Q$50,T83+1,FALSE)</f>
        <v>#N/A</v>
      </c>
      <c r="AI83" s="41" t="e">
        <f t="shared" si="44"/>
        <v>#N/A</v>
      </c>
      <c r="AJ83" s="41" t="e">
        <f t="shared" si="30"/>
        <v>#N/A</v>
      </c>
      <c r="AK83" s="41" t="e">
        <f>HLOOKUP(I83,ElecAvoidedCostsWOCC!$A$5:$Q$50,G83+1,FALSE)*J83*L83</f>
        <v>#N/A</v>
      </c>
      <c r="AL83" s="41" t="e">
        <f t="shared" si="31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32"/>
        <v>0</v>
      </c>
      <c r="AO83" s="44">
        <f t="shared" si="33"/>
        <v>0</v>
      </c>
      <c r="AP83" s="44" t="e">
        <f t="shared" si="34"/>
        <v>#DIV/0!</v>
      </c>
    </row>
    <row r="84" spans="2:42" x14ac:dyDescent="0.25">
      <c r="B84" s="84" t="s">
        <v>14</v>
      </c>
      <c r="C84" s="56">
        <v>18230627</v>
      </c>
      <c r="D84" s="56" t="s">
        <v>69</v>
      </c>
      <c r="E84" s="35"/>
      <c r="F84" s="36"/>
      <c r="G84" s="36"/>
      <c r="H84" s="36"/>
      <c r="I84" s="37"/>
      <c r="J84" s="38"/>
      <c r="K84" s="427"/>
      <c r="L84" s="38"/>
      <c r="M84" s="39"/>
      <c r="N84" s="39"/>
      <c r="O84" s="40"/>
      <c r="P84" s="41"/>
      <c r="Q84" s="41"/>
      <c r="R84" s="42"/>
      <c r="S84" s="43"/>
      <c r="T84" s="36">
        <f t="shared" si="35"/>
        <v>0</v>
      </c>
      <c r="U84" s="44">
        <f t="shared" si="36"/>
        <v>0</v>
      </c>
      <c r="V84" s="45">
        <f t="shared" si="37"/>
        <v>0</v>
      </c>
      <c r="W84" s="46">
        <f t="shared" si="38"/>
        <v>0</v>
      </c>
      <c r="X84" s="41">
        <f t="shared" si="39"/>
        <v>0</v>
      </c>
      <c r="Y84" s="41">
        <f t="shared" si="40"/>
        <v>0</v>
      </c>
      <c r="Z84" s="41">
        <f t="shared" si="41"/>
        <v>0</v>
      </c>
      <c r="AA84" s="47">
        <f t="shared" si="27"/>
        <v>0</v>
      </c>
      <c r="AB84" s="48">
        <f t="shared" si="28"/>
        <v>0</v>
      </c>
      <c r="AC84" s="41">
        <f t="shared" si="29"/>
        <v>0</v>
      </c>
      <c r="AD84" s="41">
        <f t="shared" si="42"/>
        <v>0</v>
      </c>
      <c r="AE84" s="41">
        <f t="shared" si="45"/>
        <v>0</v>
      </c>
      <c r="AF84" s="49" t="e">
        <f>HLOOKUP(I84,ElecAvoidedCostsWOCC!$A$5:$Q$50,G84+1,FALSE)</f>
        <v>#N/A</v>
      </c>
      <c r="AG84" s="41" t="e">
        <f t="shared" si="43"/>
        <v>#N/A</v>
      </c>
      <c r="AH84" s="49" t="e">
        <f>HLOOKUP(I84,ElecAvoidedCostsWOCC!$A$5:$Q$50,T84+1,FALSE)</f>
        <v>#N/A</v>
      </c>
      <c r="AI84" s="41" t="e">
        <f t="shared" si="44"/>
        <v>#N/A</v>
      </c>
      <c r="AJ84" s="41" t="e">
        <f t="shared" si="30"/>
        <v>#N/A</v>
      </c>
      <c r="AK84" s="41" t="e">
        <f>HLOOKUP(I84,ElecAvoidedCostsWOCC!$A$5:$Q$50,G84+1,FALSE)*J84*L84</f>
        <v>#N/A</v>
      </c>
      <c r="AL84" s="41" t="e">
        <f t="shared" si="31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32"/>
        <v>0</v>
      </c>
      <c r="AO84" s="44">
        <f t="shared" si="33"/>
        <v>0</v>
      </c>
      <c r="AP84" s="44" t="e">
        <f t="shared" si="34"/>
        <v>#DIV/0!</v>
      </c>
    </row>
    <row r="85" spans="2:42" x14ac:dyDescent="0.25">
      <c r="B85" s="84" t="s">
        <v>14</v>
      </c>
      <c r="C85" s="56">
        <v>18230627</v>
      </c>
      <c r="D85" s="56" t="s">
        <v>69</v>
      </c>
      <c r="E85" s="35"/>
      <c r="F85" s="36"/>
      <c r="G85" s="36"/>
      <c r="H85" s="36"/>
      <c r="I85" s="37"/>
      <c r="J85" s="38"/>
      <c r="K85" s="427"/>
      <c r="L85" s="38"/>
      <c r="M85" s="39"/>
      <c r="N85" s="39"/>
      <c r="O85" s="40"/>
      <c r="P85" s="41"/>
      <c r="Q85" s="41"/>
      <c r="R85" s="42"/>
      <c r="S85" s="43"/>
      <c r="T85" s="36">
        <f t="shared" si="35"/>
        <v>0</v>
      </c>
      <c r="U85" s="44">
        <f t="shared" si="36"/>
        <v>0</v>
      </c>
      <c r="V85" s="45">
        <f t="shared" si="37"/>
        <v>0</v>
      </c>
      <c r="W85" s="46">
        <f t="shared" si="38"/>
        <v>0</v>
      </c>
      <c r="X85" s="41">
        <f t="shared" si="39"/>
        <v>0</v>
      </c>
      <c r="Y85" s="41">
        <f t="shared" si="40"/>
        <v>0</v>
      </c>
      <c r="Z85" s="41">
        <f t="shared" si="41"/>
        <v>0</v>
      </c>
      <c r="AA85" s="47">
        <f t="shared" si="27"/>
        <v>0</v>
      </c>
      <c r="AB85" s="48">
        <f t="shared" si="28"/>
        <v>0</v>
      </c>
      <c r="AC85" s="41">
        <f t="shared" si="29"/>
        <v>0</v>
      </c>
      <c r="AD85" s="41">
        <f t="shared" si="42"/>
        <v>0</v>
      </c>
      <c r="AE85" s="41">
        <f t="shared" si="45"/>
        <v>0</v>
      </c>
      <c r="AF85" s="49" t="e">
        <f>HLOOKUP(I85,ElecAvoidedCostsWOCC!$A$5:$Q$50,G85+1,FALSE)</f>
        <v>#N/A</v>
      </c>
      <c r="AG85" s="41" t="e">
        <f t="shared" si="43"/>
        <v>#N/A</v>
      </c>
      <c r="AH85" s="49" t="e">
        <f>HLOOKUP(I85,ElecAvoidedCostsWOCC!$A$5:$Q$50,T85+1,FALSE)</f>
        <v>#N/A</v>
      </c>
      <c r="AI85" s="41" t="e">
        <f t="shared" si="44"/>
        <v>#N/A</v>
      </c>
      <c r="AJ85" s="41" t="e">
        <f t="shared" si="30"/>
        <v>#N/A</v>
      </c>
      <c r="AK85" s="41" t="e">
        <f>HLOOKUP(I85,ElecAvoidedCostsWOCC!$A$5:$Q$50,G85+1,FALSE)*J85*L85</f>
        <v>#N/A</v>
      </c>
      <c r="AL85" s="41" t="e">
        <f t="shared" si="31"/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si="32"/>
        <v>0</v>
      </c>
      <c r="AO85" s="44">
        <f t="shared" si="33"/>
        <v>0</v>
      </c>
      <c r="AP85" s="44" t="e">
        <f t="shared" si="34"/>
        <v>#DIV/0!</v>
      </c>
    </row>
    <row r="86" spans="2:42" x14ac:dyDescent="0.25">
      <c r="B86" s="84" t="s">
        <v>14</v>
      </c>
      <c r="C86" s="56">
        <v>18230627</v>
      </c>
      <c r="D86" s="56" t="s">
        <v>69</v>
      </c>
      <c r="E86" s="35"/>
      <c r="F86" s="36"/>
      <c r="G86" s="36"/>
      <c r="H86" s="36"/>
      <c r="I86" s="37"/>
      <c r="J86" s="38"/>
      <c r="K86" s="427"/>
      <c r="L86" s="38"/>
      <c r="M86" s="39"/>
      <c r="N86" s="39"/>
      <c r="O86" s="40"/>
      <c r="P86" s="41"/>
      <c r="Q86" s="41"/>
      <c r="R86" s="42"/>
      <c r="S86" s="43"/>
      <c r="T86" s="36">
        <f t="shared" si="35"/>
        <v>0</v>
      </c>
      <c r="U86" s="44">
        <f t="shared" si="36"/>
        <v>0</v>
      </c>
      <c r="V86" s="45">
        <f t="shared" si="37"/>
        <v>0</v>
      </c>
      <c r="W86" s="46">
        <f t="shared" si="38"/>
        <v>0</v>
      </c>
      <c r="X86" s="41">
        <f t="shared" si="39"/>
        <v>0</v>
      </c>
      <c r="Y86" s="41">
        <f t="shared" si="40"/>
        <v>0</v>
      </c>
      <c r="Z86" s="41">
        <f t="shared" si="41"/>
        <v>0</v>
      </c>
      <c r="AA86" s="47">
        <f t="shared" si="27"/>
        <v>0</v>
      </c>
      <c r="AB86" s="48">
        <f t="shared" si="28"/>
        <v>0</v>
      </c>
      <c r="AC86" s="41">
        <f t="shared" si="29"/>
        <v>0</v>
      </c>
      <c r="AD86" s="41">
        <f t="shared" si="42"/>
        <v>0</v>
      </c>
      <c r="AE86" s="41">
        <f t="shared" si="45"/>
        <v>0</v>
      </c>
      <c r="AF86" s="49" t="e">
        <f>HLOOKUP(I86,ElecAvoidedCostsWOCC!$A$5:$Q$50,G86+1,FALSE)</f>
        <v>#N/A</v>
      </c>
      <c r="AG86" s="41" t="e">
        <f t="shared" si="43"/>
        <v>#N/A</v>
      </c>
      <c r="AH86" s="49" t="e">
        <f>HLOOKUP(I86,ElecAvoidedCostsWOCC!$A$5:$Q$50,T86+1,FALSE)</f>
        <v>#N/A</v>
      </c>
      <c r="AI86" s="41" t="e">
        <f t="shared" si="44"/>
        <v>#N/A</v>
      </c>
      <c r="AJ86" s="41" t="e">
        <f t="shared" si="30"/>
        <v>#N/A</v>
      </c>
      <c r="AK86" s="41" t="e">
        <f>HLOOKUP(I86,ElecAvoidedCostsWOCC!$A$5:$Q$50,G86+1,FALSE)*J86*L86</f>
        <v>#N/A</v>
      </c>
      <c r="AL86" s="41" t="e">
        <f t="shared" si="31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32"/>
        <v>0</v>
      </c>
      <c r="AO86" s="44">
        <f t="shared" si="33"/>
        <v>0</v>
      </c>
      <c r="AP86" s="44" t="e">
        <f t="shared" si="34"/>
        <v>#DIV/0!</v>
      </c>
    </row>
    <row r="87" spans="2:42" x14ac:dyDescent="0.25">
      <c r="B87" s="84" t="s">
        <v>14</v>
      </c>
      <c r="C87" s="56">
        <v>18230627</v>
      </c>
      <c r="D87" s="56" t="s">
        <v>69</v>
      </c>
      <c r="E87" s="35"/>
      <c r="F87" s="36"/>
      <c r="G87" s="36"/>
      <c r="H87" s="36"/>
      <c r="I87" s="37"/>
      <c r="J87" s="38"/>
      <c r="K87" s="427"/>
      <c r="L87" s="38"/>
      <c r="M87" s="39"/>
      <c r="N87" s="39"/>
      <c r="O87" s="40"/>
      <c r="P87" s="41"/>
      <c r="Q87" s="41"/>
      <c r="R87" s="42"/>
      <c r="S87" s="43"/>
      <c r="T87" s="36">
        <f t="shared" si="35"/>
        <v>0</v>
      </c>
      <c r="U87" s="44">
        <f t="shared" si="36"/>
        <v>0</v>
      </c>
      <c r="V87" s="45">
        <f t="shared" si="37"/>
        <v>0</v>
      </c>
      <c r="W87" s="46">
        <f t="shared" si="38"/>
        <v>0</v>
      </c>
      <c r="X87" s="41">
        <f t="shared" si="39"/>
        <v>0</v>
      </c>
      <c r="Y87" s="41">
        <f t="shared" si="40"/>
        <v>0</v>
      </c>
      <c r="Z87" s="41">
        <f t="shared" si="41"/>
        <v>0</v>
      </c>
      <c r="AA87" s="47">
        <f t="shared" si="27"/>
        <v>0</v>
      </c>
      <c r="AB87" s="48">
        <f t="shared" si="28"/>
        <v>0</v>
      </c>
      <c r="AC87" s="41">
        <f t="shared" si="29"/>
        <v>0</v>
      </c>
      <c r="AD87" s="41">
        <f t="shared" si="42"/>
        <v>0</v>
      </c>
      <c r="AE87" s="41">
        <f t="shared" si="45"/>
        <v>0</v>
      </c>
      <c r="AF87" s="49" t="e">
        <f>HLOOKUP(I87,ElecAvoidedCostsWOCC!$A$5:$Q$50,G87+1,FALSE)</f>
        <v>#N/A</v>
      </c>
      <c r="AG87" s="41" t="e">
        <f t="shared" si="43"/>
        <v>#N/A</v>
      </c>
      <c r="AH87" s="49" t="e">
        <f>HLOOKUP(I87,ElecAvoidedCostsWOCC!$A$5:$Q$50,T87+1,FALSE)</f>
        <v>#N/A</v>
      </c>
      <c r="AI87" s="41" t="e">
        <f t="shared" si="44"/>
        <v>#N/A</v>
      </c>
      <c r="AJ87" s="41" t="e">
        <f t="shared" si="30"/>
        <v>#N/A</v>
      </c>
      <c r="AK87" s="41" t="e">
        <f>HLOOKUP(I87,ElecAvoidedCostsWOCC!$A$5:$Q$50,G87+1,FALSE)*J87*L87</f>
        <v>#N/A</v>
      </c>
      <c r="AL87" s="41" t="e">
        <f t="shared" si="31"/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32"/>
        <v>0</v>
      </c>
      <c r="AO87" s="44">
        <f t="shared" si="33"/>
        <v>0</v>
      </c>
      <c r="AP87" s="44" t="e">
        <f t="shared" si="34"/>
        <v>#DIV/0!</v>
      </c>
    </row>
    <row r="88" spans="2:42" x14ac:dyDescent="0.25">
      <c r="B88" s="84" t="s">
        <v>14</v>
      </c>
      <c r="C88" s="56">
        <v>18230627</v>
      </c>
      <c r="D88" s="56" t="s">
        <v>69</v>
      </c>
      <c r="E88" s="35"/>
      <c r="F88" s="36"/>
      <c r="G88" s="36"/>
      <c r="H88" s="36"/>
      <c r="I88" s="37"/>
      <c r="J88" s="38"/>
      <c r="K88" s="427"/>
      <c r="L88" s="38"/>
      <c r="M88" s="39"/>
      <c r="N88" s="39"/>
      <c r="O88" s="40"/>
      <c r="P88" s="41"/>
      <c r="Q88" s="41"/>
      <c r="R88" s="42"/>
      <c r="S88" s="43"/>
      <c r="T88" s="36">
        <f t="shared" si="35"/>
        <v>0</v>
      </c>
      <c r="U88" s="44">
        <f t="shared" si="36"/>
        <v>0</v>
      </c>
      <c r="V88" s="45">
        <f t="shared" si="37"/>
        <v>0</v>
      </c>
      <c r="W88" s="46">
        <f t="shared" si="38"/>
        <v>0</v>
      </c>
      <c r="X88" s="41">
        <f t="shared" si="39"/>
        <v>0</v>
      </c>
      <c r="Y88" s="41">
        <f t="shared" si="40"/>
        <v>0</v>
      </c>
      <c r="Z88" s="41">
        <f t="shared" si="41"/>
        <v>0</v>
      </c>
      <c r="AA88" s="47">
        <f t="shared" si="27"/>
        <v>0</v>
      </c>
      <c r="AB88" s="48">
        <f t="shared" si="28"/>
        <v>0</v>
      </c>
      <c r="AC88" s="41">
        <f t="shared" si="29"/>
        <v>0</v>
      </c>
      <c r="AD88" s="41">
        <f t="shared" si="42"/>
        <v>0</v>
      </c>
      <c r="AE88" s="41">
        <f t="shared" si="45"/>
        <v>0</v>
      </c>
      <c r="AF88" s="49" t="e">
        <f>HLOOKUP(I88,ElecAvoidedCostsWOCC!$A$5:$Q$50,G88+1,FALSE)</f>
        <v>#N/A</v>
      </c>
      <c r="AG88" s="41" t="e">
        <f t="shared" si="43"/>
        <v>#N/A</v>
      </c>
      <c r="AH88" s="49" t="e">
        <f>HLOOKUP(I88,ElecAvoidedCostsWOCC!$A$5:$Q$50,T88+1,FALSE)</f>
        <v>#N/A</v>
      </c>
      <c r="AI88" s="41" t="e">
        <f t="shared" si="44"/>
        <v>#N/A</v>
      </c>
      <c r="AJ88" s="41" t="e">
        <f t="shared" si="30"/>
        <v>#N/A</v>
      </c>
      <c r="AK88" s="41" t="e">
        <f>HLOOKUP(I88,ElecAvoidedCostsWOCC!$A$5:$Q$50,G88+1,FALSE)*J88*L88</f>
        <v>#N/A</v>
      </c>
      <c r="AL88" s="41" t="e">
        <f t="shared" si="31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32"/>
        <v>0</v>
      </c>
      <c r="AO88" s="44">
        <f t="shared" si="33"/>
        <v>0</v>
      </c>
      <c r="AP88" s="44" t="e">
        <f t="shared" si="34"/>
        <v>#DIV/0!</v>
      </c>
    </row>
    <row r="89" spans="2:42" x14ac:dyDescent="0.25">
      <c r="B89" s="84" t="s">
        <v>14</v>
      </c>
      <c r="C89" s="56">
        <v>18230627</v>
      </c>
      <c r="D89" s="56" t="s">
        <v>69</v>
      </c>
      <c r="E89" s="35"/>
      <c r="F89" s="36"/>
      <c r="G89" s="36"/>
      <c r="H89" s="36"/>
      <c r="I89" s="37"/>
      <c r="J89" s="38"/>
      <c r="K89" s="427"/>
      <c r="L89" s="38"/>
      <c r="M89" s="39"/>
      <c r="N89" s="39"/>
      <c r="O89" s="40"/>
      <c r="P89" s="41"/>
      <c r="Q89" s="41"/>
      <c r="R89" s="42"/>
      <c r="S89" s="43"/>
      <c r="T89" s="36">
        <f t="shared" si="35"/>
        <v>0</v>
      </c>
      <c r="U89" s="44">
        <f t="shared" si="36"/>
        <v>0</v>
      </c>
      <c r="V89" s="45">
        <f t="shared" si="37"/>
        <v>0</v>
      </c>
      <c r="W89" s="46">
        <f t="shared" si="38"/>
        <v>0</v>
      </c>
      <c r="X89" s="41">
        <f t="shared" si="39"/>
        <v>0</v>
      </c>
      <c r="Y89" s="41">
        <f t="shared" si="40"/>
        <v>0</v>
      </c>
      <c r="Z89" s="41">
        <f t="shared" si="41"/>
        <v>0</v>
      </c>
      <c r="AA89" s="47">
        <f t="shared" si="27"/>
        <v>0</v>
      </c>
      <c r="AB89" s="48">
        <f t="shared" si="28"/>
        <v>0</v>
      </c>
      <c r="AC89" s="41">
        <f t="shared" si="29"/>
        <v>0</v>
      </c>
      <c r="AD89" s="41">
        <f t="shared" si="42"/>
        <v>0</v>
      </c>
      <c r="AE89" s="41">
        <f t="shared" si="45"/>
        <v>0</v>
      </c>
      <c r="AF89" s="49" t="e">
        <f>HLOOKUP(I89,ElecAvoidedCostsWOCC!$A$5:$Q$50,G89+1,FALSE)</f>
        <v>#N/A</v>
      </c>
      <c r="AG89" s="41" t="e">
        <f t="shared" si="43"/>
        <v>#N/A</v>
      </c>
      <c r="AH89" s="49" t="e">
        <f>HLOOKUP(I89,ElecAvoidedCostsWOCC!$A$5:$Q$50,T89+1,FALSE)</f>
        <v>#N/A</v>
      </c>
      <c r="AI89" s="41" t="e">
        <f t="shared" si="44"/>
        <v>#N/A</v>
      </c>
      <c r="AJ89" s="41" t="e">
        <f t="shared" si="30"/>
        <v>#N/A</v>
      </c>
      <c r="AK89" s="41" t="e">
        <f>HLOOKUP(I89,ElecAvoidedCostsWOCC!$A$5:$Q$50,G89+1,FALSE)*J89*L89</f>
        <v>#N/A</v>
      </c>
      <c r="AL89" s="41" t="e">
        <f t="shared" si="31"/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 t="shared" si="32"/>
        <v>0</v>
      </c>
      <c r="AO89" s="44">
        <f t="shared" si="33"/>
        <v>0</v>
      </c>
      <c r="AP89" s="44" t="e">
        <f t="shared" si="34"/>
        <v>#DIV/0!</v>
      </c>
    </row>
    <row r="90" spans="2:42" x14ac:dyDescent="0.25">
      <c r="B90" s="84" t="s">
        <v>14</v>
      </c>
      <c r="C90" s="56">
        <v>18230627</v>
      </c>
      <c r="D90" s="56" t="s">
        <v>69</v>
      </c>
      <c r="E90" s="35"/>
      <c r="F90" s="36"/>
      <c r="G90" s="36"/>
      <c r="H90" s="36"/>
      <c r="I90" s="37"/>
      <c r="J90" s="38"/>
      <c r="K90" s="427"/>
      <c r="L90" s="38"/>
      <c r="M90" s="39"/>
      <c r="N90" s="39"/>
      <c r="O90" s="40"/>
      <c r="P90" s="41"/>
      <c r="Q90" s="41"/>
      <c r="R90" s="42"/>
      <c r="S90" s="43"/>
      <c r="T90" s="36">
        <f t="shared" si="35"/>
        <v>0</v>
      </c>
      <c r="U90" s="44">
        <f t="shared" si="36"/>
        <v>0</v>
      </c>
      <c r="V90" s="45">
        <f t="shared" si="37"/>
        <v>0</v>
      </c>
      <c r="W90" s="46">
        <f t="shared" si="38"/>
        <v>0</v>
      </c>
      <c r="X90" s="41">
        <f t="shared" si="39"/>
        <v>0</v>
      </c>
      <c r="Y90" s="41">
        <f t="shared" si="40"/>
        <v>0</v>
      </c>
      <c r="Z90" s="41">
        <f t="shared" si="41"/>
        <v>0</v>
      </c>
      <c r="AA90" s="47">
        <f t="shared" si="27"/>
        <v>0</v>
      </c>
      <c r="AB90" s="48">
        <f t="shared" si="28"/>
        <v>0</v>
      </c>
      <c r="AC90" s="41">
        <f t="shared" si="29"/>
        <v>0</v>
      </c>
      <c r="AD90" s="41">
        <f t="shared" si="42"/>
        <v>0</v>
      </c>
      <c r="AE90" s="41">
        <f t="shared" si="45"/>
        <v>0</v>
      </c>
      <c r="AF90" s="49" t="e">
        <f>HLOOKUP(I90,ElecAvoidedCostsWOCC!$A$5:$Q$50,G90+1,FALSE)</f>
        <v>#N/A</v>
      </c>
      <c r="AG90" s="41" t="e">
        <f t="shared" si="43"/>
        <v>#N/A</v>
      </c>
      <c r="AH90" s="49" t="e">
        <f>HLOOKUP(I90,ElecAvoidedCostsWOCC!$A$5:$Q$50,T90+1,FALSE)</f>
        <v>#N/A</v>
      </c>
      <c r="AI90" s="41" t="e">
        <f t="shared" si="44"/>
        <v>#N/A</v>
      </c>
      <c r="AJ90" s="41" t="e">
        <f t="shared" si="30"/>
        <v>#N/A</v>
      </c>
      <c r="AK90" s="41" t="e">
        <f>HLOOKUP(I90,ElecAvoidedCostsWOCC!$A$5:$Q$50,G90+1,FALSE)*J90*L90</f>
        <v>#N/A</v>
      </c>
      <c r="AL90" s="41" t="e">
        <f t="shared" si="31"/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 t="shared" si="32"/>
        <v>0</v>
      </c>
      <c r="AO90" s="44">
        <f t="shared" si="33"/>
        <v>0</v>
      </c>
      <c r="AP90" s="44" t="e">
        <f t="shared" si="34"/>
        <v>#DIV/0!</v>
      </c>
    </row>
    <row r="91" spans="2:42" x14ac:dyDescent="0.25">
      <c r="B91" s="84" t="s">
        <v>14</v>
      </c>
      <c r="C91" s="56">
        <v>18230627</v>
      </c>
      <c r="D91" s="56" t="s">
        <v>69</v>
      </c>
      <c r="E91" s="35"/>
      <c r="F91" s="36"/>
      <c r="G91" s="36"/>
      <c r="H91" s="36"/>
      <c r="I91" s="37"/>
      <c r="J91" s="38"/>
      <c r="K91" s="427"/>
      <c r="L91" s="38"/>
      <c r="M91" s="39"/>
      <c r="N91" s="39"/>
      <c r="O91" s="40"/>
      <c r="P91" s="41"/>
      <c r="Q91" s="41"/>
      <c r="R91" s="42"/>
      <c r="S91" s="43"/>
      <c r="T91" s="36">
        <f t="shared" si="35"/>
        <v>0</v>
      </c>
      <c r="U91" s="44">
        <f t="shared" si="36"/>
        <v>0</v>
      </c>
      <c r="V91" s="45">
        <f t="shared" si="37"/>
        <v>0</v>
      </c>
      <c r="W91" s="46">
        <f t="shared" si="38"/>
        <v>0</v>
      </c>
      <c r="X91" s="41">
        <f t="shared" si="39"/>
        <v>0</v>
      </c>
      <c r="Y91" s="41">
        <f t="shared" si="40"/>
        <v>0</v>
      </c>
      <c r="Z91" s="41">
        <f t="shared" si="41"/>
        <v>0</v>
      </c>
      <c r="AA91" s="47">
        <f t="shared" si="27"/>
        <v>0</v>
      </c>
      <c r="AB91" s="48">
        <f t="shared" si="28"/>
        <v>0</v>
      </c>
      <c r="AC91" s="41">
        <f t="shared" si="29"/>
        <v>0</v>
      </c>
      <c r="AD91" s="41">
        <f t="shared" si="42"/>
        <v>0</v>
      </c>
      <c r="AE91" s="41">
        <f t="shared" si="45"/>
        <v>0</v>
      </c>
      <c r="AF91" s="49" t="e">
        <f>HLOOKUP(I91,ElecAvoidedCostsWOCC!$A$5:$Q$50,G91+1,FALSE)</f>
        <v>#N/A</v>
      </c>
      <c r="AG91" s="41" t="e">
        <f t="shared" si="43"/>
        <v>#N/A</v>
      </c>
      <c r="AH91" s="49" t="e">
        <f>HLOOKUP(I91,ElecAvoidedCostsWOCC!$A$5:$Q$50,T91+1,FALSE)</f>
        <v>#N/A</v>
      </c>
      <c r="AI91" s="41" t="e">
        <f t="shared" si="44"/>
        <v>#N/A</v>
      </c>
      <c r="AJ91" s="41" t="e">
        <f t="shared" si="30"/>
        <v>#N/A</v>
      </c>
      <c r="AK91" s="41" t="e">
        <f>HLOOKUP(I91,ElecAvoidedCostsWOCC!$A$5:$Q$50,G91+1,FALSE)*J91*L91</f>
        <v>#N/A</v>
      </c>
      <c r="AL91" s="41" t="e">
        <f t="shared" si="31"/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 t="shared" si="32"/>
        <v>0</v>
      </c>
      <c r="AO91" s="44">
        <f t="shared" si="33"/>
        <v>0</v>
      </c>
      <c r="AP91" s="44" t="e">
        <f t="shared" si="34"/>
        <v>#DIV/0!</v>
      </c>
    </row>
    <row r="92" spans="2:42" x14ac:dyDescent="0.25">
      <c r="B92" s="84" t="s">
        <v>14</v>
      </c>
      <c r="C92" s="56">
        <v>18230627</v>
      </c>
      <c r="D92" s="56" t="s">
        <v>69</v>
      </c>
      <c r="E92" s="35"/>
      <c r="F92" s="36"/>
      <c r="G92" s="36"/>
      <c r="H92" s="36"/>
      <c r="I92" s="37"/>
      <c r="J92" s="38"/>
      <c r="K92" s="427"/>
      <c r="L92" s="38"/>
      <c r="M92" s="39"/>
      <c r="N92" s="39"/>
      <c r="O92" s="40"/>
      <c r="P92" s="41"/>
      <c r="Q92" s="41"/>
      <c r="R92" s="42"/>
      <c r="S92" s="43"/>
      <c r="T92" s="36">
        <f t="shared" si="35"/>
        <v>0</v>
      </c>
      <c r="U92" s="44">
        <f t="shared" si="36"/>
        <v>0</v>
      </c>
      <c r="V92" s="45">
        <f t="shared" si="37"/>
        <v>0</v>
      </c>
      <c r="W92" s="46">
        <f t="shared" si="38"/>
        <v>0</v>
      </c>
      <c r="X92" s="41">
        <f t="shared" si="39"/>
        <v>0</v>
      </c>
      <c r="Y92" s="41">
        <f t="shared" si="40"/>
        <v>0</v>
      </c>
      <c r="Z92" s="41">
        <f t="shared" si="41"/>
        <v>0</v>
      </c>
      <c r="AA92" s="47">
        <f t="shared" si="27"/>
        <v>0</v>
      </c>
      <c r="AB92" s="48">
        <f t="shared" si="28"/>
        <v>0</v>
      </c>
      <c r="AC92" s="41">
        <f t="shared" si="29"/>
        <v>0</v>
      </c>
      <c r="AD92" s="41">
        <f t="shared" si="42"/>
        <v>0</v>
      </c>
      <c r="AE92" s="41">
        <f t="shared" si="45"/>
        <v>0</v>
      </c>
      <c r="AF92" s="49" t="e">
        <f>HLOOKUP(I92,ElecAvoidedCostsWOCC!$A$5:$Q$50,G92+1,FALSE)</f>
        <v>#N/A</v>
      </c>
      <c r="AG92" s="41" t="e">
        <f t="shared" si="43"/>
        <v>#N/A</v>
      </c>
      <c r="AH92" s="49" t="e">
        <f>HLOOKUP(I92,ElecAvoidedCostsWOCC!$A$5:$Q$50,T92+1,FALSE)</f>
        <v>#N/A</v>
      </c>
      <c r="AI92" s="41" t="e">
        <f t="shared" si="44"/>
        <v>#N/A</v>
      </c>
      <c r="AJ92" s="41" t="e">
        <f t="shared" si="30"/>
        <v>#N/A</v>
      </c>
      <c r="AK92" s="41" t="e">
        <f>HLOOKUP(I92,ElecAvoidedCostsWOCC!$A$5:$Q$50,G92+1,FALSE)*J92*L92</f>
        <v>#N/A</v>
      </c>
      <c r="AL92" s="41" t="e">
        <f t="shared" si="31"/>
        <v>#N/A</v>
      </c>
      <c r="AM92" s="45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5">
        <f t="shared" si="32"/>
        <v>0</v>
      </c>
      <c r="AO92" s="44">
        <f t="shared" si="33"/>
        <v>0</v>
      </c>
      <c r="AP92" s="44" t="e">
        <f t="shared" si="34"/>
        <v>#DIV/0!</v>
      </c>
    </row>
    <row r="93" spans="2:42" x14ac:dyDescent="0.25">
      <c r="B93" s="84" t="s">
        <v>14</v>
      </c>
      <c r="C93" s="56">
        <v>18230627</v>
      </c>
      <c r="D93" s="56" t="s">
        <v>69</v>
      </c>
      <c r="E93" s="35"/>
      <c r="F93" s="36"/>
      <c r="G93" s="36"/>
      <c r="H93" s="36"/>
      <c r="I93" s="37"/>
      <c r="J93" s="38"/>
      <c r="K93" s="427"/>
      <c r="L93" s="38"/>
      <c r="M93" s="39"/>
      <c r="N93" s="39"/>
      <c r="O93" s="40"/>
      <c r="P93" s="41"/>
      <c r="Q93" s="41"/>
      <c r="R93" s="42"/>
      <c r="S93" s="43"/>
      <c r="T93" s="36">
        <f t="shared" si="35"/>
        <v>0</v>
      </c>
      <c r="U93" s="44">
        <f t="shared" si="36"/>
        <v>0</v>
      </c>
      <c r="V93" s="45">
        <f t="shared" si="37"/>
        <v>0</v>
      </c>
      <c r="W93" s="46">
        <f t="shared" si="38"/>
        <v>0</v>
      </c>
      <c r="X93" s="41">
        <f t="shared" si="39"/>
        <v>0</v>
      </c>
      <c r="Y93" s="41">
        <f t="shared" si="40"/>
        <v>0</v>
      </c>
      <c r="Z93" s="41">
        <f t="shared" si="41"/>
        <v>0</v>
      </c>
      <c r="AA93" s="47">
        <f t="shared" si="27"/>
        <v>0</v>
      </c>
      <c r="AB93" s="48">
        <f t="shared" si="28"/>
        <v>0</v>
      </c>
      <c r="AC93" s="41">
        <f t="shared" si="29"/>
        <v>0</v>
      </c>
      <c r="AD93" s="41">
        <f t="shared" si="42"/>
        <v>0</v>
      </c>
      <c r="AE93" s="41">
        <f t="shared" si="45"/>
        <v>0</v>
      </c>
      <c r="AF93" s="49" t="e">
        <f>HLOOKUP(I93,ElecAvoidedCostsWOCC!$A$5:$Q$50,G93+1,FALSE)</f>
        <v>#N/A</v>
      </c>
      <c r="AG93" s="41" t="e">
        <f t="shared" si="43"/>
        <v>#N/A</v>
      </c>
      <c r="AH93" s="49" t="e">
        <f>HLOOKUP(I93,ElecAvoidedCostsWOCC!$A$5:$Q$50,T93+1,FALSE)</f>
        <v>#N/A</v>
      </c>
      <c r="AI93" s="41" t="e">
        <f t="shared" si="44"/>
        <v>#N/A</v>
      </c>
      <c r="AJ93" s="41" t="e">
        <f t="shared" si="30"/>
        <v>#N/A</v>
      </c>
      <c r="AK93" s="41" t="e">
        <f>HLOOKUP(I93,ElecAvoidedCostsWOCC!$A$5:$Q$50,G93+1,FALSE)*J93*L93</f>
        <v>#N/A</v>
      </c>
      <c r="AL93" s="41" t="e">
        <f t="shared" si="31"/>
        <v>#N/A</v>
      </c>
      <c r="AM93" s="45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5">
        <f t="shared" si="32"/>
        <v>0</v>
      </c>
      <c r="AO93" s="44">
        <f t="shared" si="33"/>
        <v>0</v>
      </c>
      <c r="AP93" s="44" t="e">
        <f t="shared" si="34"/>
        <v>#DIV/0!</v>
      </c>
    </row>
    <row r="94" spans="2:42" x14ac:dyDescent="0.25">
      <c r="B94" s="84" t="s">
        <v>14</v>
      </c>
      <c r="C94" s="56">
        <v>18230627</v>
      </c>
      <c r="D94" s="56" t="s">
        <v>69</v>
      </c>
      <c r="E94" s="35"/>
      <c r="F94" s="36"/>
      <c r="G94" s="36"/>
      <c r="H94" s="36"/>
      <c r="I94" s="37"/>
      <c r="J94" s="38"/>
      <c r="K94" s="427"/>
      <c r="L94" s="38"/>
      <c r="M94" s="39"/>
      <c r="N94" s="39"/>
      <c r="O94" s="40"/>
      <c r="P94" s="41"/>
      <c r="Q94" s="41"/>
      <c r="R94" s="42"/>
      <c r="S94" s="43"/>
      <c r="T94" s="36">
        <f t="shared" si="35"/>
        <v>0</v>
      </c>
      <c r="U94" s="44">
        <f t="shared" si="36"/>
        <v>0</v>
      </c>
      <c r="V94" s="45">
        <f t="shared" si="37"/>
        <v>0</v>
      </c>
      <c r="W94" s="46">
        <f t="shared" si="38"/>
        <v>0</v>
      </c>
      <c r="X94" s="41">
        <f t="shared" si="39"/>
        <v>0</v>
      </c>
      <c r="Y94" s="41">
        <f t="shared" si="40"/>
        <v>0</v>
      </c>
      <c r="Z94" s="41">
        <f t="shared" si="41"/>
        <v>0</v>
      </c>
      <c r="AA94" s="47">
        <f t="shared" si="27"/>
        <v>0</v>
      </c>
      <c r="AB94" s="48">
        <f t="shared" si="28"/>
        <v>0</v>
      </c>
      <c r="AC94" s="41">
        <f t="shared" si="29"/>
        <v>0</v>
      </c>
      <c r="AD94" s="41">
        <f t="shared" si="42"/>
        <v>0</v>
      </c>
      <c r="AE94" s="41">
        <f t="shared" si="45"/>
        <v>0</v>
      </c>
      <c r="AF94" s="49" t="e">
        <f>HLOOKUP(I94,ElecAvoidedCostsWOCC!$A$5:$Q$50,G94+1,FALSE)</f>
        <v>#N/A</v>
      </c>
      <c r="AG94" s="41" t="e">
        <f t="shared" si="43"/>
        <v>#N/A</v>
      </c>
      <c r="AH94" s="49" t="e">
        <f>HLOOKUP(I94,ElecAvoidedCostsWOCC!$A$5:$Q$50,T94+1,FALSE)</f>
        <v>#N/A</v>
      </c>
      <c r="AI94" s="41" t="e">
        <f t="shared" si="44"/>
        <v>#N/A</v>
      </c>
      <c r="AJ94" s="41" t="e">
        <f t="shared" si="30"/>
        <v>#N/A</v>
      </c>
      <c r="AK94" s="41" t="e">
        <f>HLOOKUP(I94,ElecAvoidedCostsWOCC!$A$5:$Q$50,G94+1,FALSE)*J94*L94</f>
        <v>#N/A</v>
      </c>
      <c r="AL94" s="41" t="e">
        <f t="shared" si="31"/>
        <v>#N/A</v>
      </c>
      <c r="AM94" s="45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5">
        <f t="shared" si="32"/>
        <v>0</v>
      </c>
      <c r="AO94" s="44">
        <f t="shared" si="33"/>
        <v>0</v>
      </c>
      <c r="AP94" s="44" t="e">
        <f t="shared" si="34"/>
        <v>#DIV/0!</v>
      </c>
    </row>
    <row r="95" spans="2:42" x14ac:dyDescent="0.25">
      <c r="B95" s="84" t="s">
        <v>14</v>
      </c>
      <c r="C95" s="56">
        <v>18230627</v>
      </c>
      <c r="D95" s="56" t="s">
        <v>69</v>
      </c>
      <c r="E95" s="35"/>
      <c r="F95" s="36"/>
      <c r="G95" s="36"/>
      <c r="H95" s="36"/>
      <c r="I95" s="37"/>
      <c r="J95" s="38"/>
      <c r="K95" s="427"/>
      <c r="L95" s="38"/>
      <c r="M95" s="39"/>
      <c r="N95" s="39"/>
      <c r="O95" s="40"/>
      <c r="P95" s="41"/>
      <c r="Q95" s="41"/>
      <c r="R95" s="42"/>
      <c r="S95" s="43"/>
      <c r="T95" s="36">
        <f t="shared" si="35"/>
        <v>0</v>
      </c>
      <c r="U95" s="44">
        <f t="shared" si="36"/>
        <v>0</v>
      </c>
      <c r="V95" s="45">
        <f t="shared" si="37"/>
        <v>0</v>
      </c>
      <c r="W95" s="46">
        <f t="shared" si="38"/>
        <v>0</v>
      </c>
      <c r="X95" s="41">
        <f t="shared" si="39"/>
        <v>0</v>
      </c>
      <c r="Y95" s="41">
        <f t="shared" si="40"/>
        <v>0</v>
      </c>
      <c r="Z95" s="41">
        <f t="shared" si="41"/>
        <v>0</v>
      </c>
      <c r="AA95" s="47">
        <f t="shared" si="27"/>
        <v>0</v>
      </c>
      <c r="AB95" s="48">
        <f t="shared" si="28"/>
        <v>0</v>
      </c>
      <c r="AC95" s="41">
        <f t="shared" si="29"/>
        <v>0</v>
      </c>
      <c r="AD95" s="41">
        <f t="shared" si="42"/>
        <v>0</v>
      </c>
      <c r="AE95" s="41">
        <f t="shared" si="45"/>
        <v>0</v>
      </c>
      <c r="AF95" s="49" t="e">
        <f>HLOOKUP(I95,ElecAvoidedCostsWOCC!$A$5:$Q$50,G95+1,FALSE)</f>
        <v>#N/A</v>
      </c>
      <c r="AG95" s="41" t="e">
        <f t="shared" si="43"/>
        <v>#N/A</v>
      </c>
      <c r="AH95" s="49" t="e">
        <f>HLOOKUP(I95,ElecAvoidedCostsWOCC!$A$5:$Q$50,T95+1,FALSE)</f>
        <v>#N/A</v>
      </c>
      <c r="AI95" s="41" t="e">
        <f t="shared" si="44"/>
        <v>#N/A</v>
      </c>
      <c r="AJ95" s="41" t="e">
        <f t="shared" si="30"/>
        <v>#N/A</v>
      </c>
      <c r="AK95" s="41" t="e">
        <f>HLOOKUP(I95,ElecAvoidedCostsWOCC!$A$5:$Q$50,G95+1,FALSE)*J95*L95</f>
        <v>#N/A</v>
      </c>
      <c r="AL95" s="41" t="e">
        <f t="shared" si="31"/>
        <v>#N/A</v>
      </c>
      <c r="AM95" s="45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5">
        <f t="shared" si="32"/>
        <v>0</v>
      </c>
      <c r="AO95" s="44">
        <f t="shared" si="33"/>
        <v>0</v>
      </c>
      <c r="AP95" s="44" t="e">
        <f t="shared" si="34"/>
        <v>#DIV/0!</v>
      </c>
    </row>
    <row r="96" spans="2:42" x14ac:dyDescent="0.25">
      <c r="B96" s="84" t="s">
        <v>14</v>
      </c>
      <c r="C96" s="56">
        <v>18230627</v>
      </c>
      <c r="D96" s="56" t="s">
        <v>69</v>
      </c>
      <c r="E96" s="35"/>
      <c r="F96" s="36"/>
      <c r="G96" s="36"/>
      <c r="H96" s="36"/>
      <c r="I96" s="37"/>
      <c r="J96" s="38"/>
      <c r="K96" s="427"/>
      <c r="L96" s="38"/>
      <c r="M96" s="39"/>
      <c r="N96" s="39"/>
      <c r="O96" s="40"/>
      <c r="P96" s="41"/>
      <c r="Q96" s="41"/>
      <c r="R96" s="42"/>
      <c r="S96" s="43"/>
      <c r="T96" s="36">
        <f t="shared" si="35"/>
        <v>0</v>
      </c>
      <c r="U96" s="44">
        <f t="shared" si="36"/>
        <v>0</v>
      </c>
      <c r="V96" s="45">
        <f t="shared" si="37"/>
        <v>0</v>
      </c>
      <c r="W96" s="46">
        <f t="shared" si="38"/>
        <v>0</v>
      </c>
      <c r="X96" s="41">
        <f t="shared" si="39"/>
        <v>0</v>
      </c>
      <c r="Y96" s="41">
        <f t="shared" si="40"/>
        <v>0</v>
      </c>
      <c r="Z96" s="41">
        <f t="shared" si="41"/>
        <v>0</v>
      </c>
      <c r="AA96" s="47">
        <f t="shared" si="27"/>
        <v>0</v>
      </c>
      <c r="AB96" s="48">
        <f t="shared" si="28"/>
        <v>0</v>
      </c>
      <c r="AC96" s="41">
        <f t="shared" si="29"/>
        <v>0</v>
      </c>
      <c r="AD96" s="41">
        <f t="shared" si="42"/>
        <v>0</v>
      </c>
      <c r="AE96" s="41">
        <f t="shared" si="45"/>
        <v>0</v>
      </c>
      <c r="AF96" s="49" t="e">
        <f>HLOOKUP(I96,ElecAvoidedCostsWOCC!$A$5:$Q$50,G96+1,FALSE)</f>
        <v>#N/A</v>
      </c>
      <c r="AG96" s="41" t="e">
        <f t="shared" si="43"/>
        <v>#N/A</v>
      </c>
      <c r="AH96" s="49" t="e">
        <f>HLOOKUP(I96,ElecAvoidedCostsWOCC!$A$5:$Q$50,T96+1,FALSE)</f>
        <v>#N/A</v>
      </c>
      <c r="AI96" s="41" t="e">
        <f t="shared" si="44"/>
        <v>#N/A</v>
      </c>
      <c r="AJ96" s="41" t="e">
        <f t="shared" si="30"/>
        <v>#N/A</v>
      </c>
      <c r="AK96" s="41" t="e">
        <f>HLOOKUP(I96,ElecAvoidedCostsWOCC!$A$5:$Q$50,G96+1,FALSE)*J96*L96</f>
        <v>#N/A</v>
      </c>
      <c r="AL96" s="41" t="e">
        <f t="shared" si="31"/>
        <v>#N/A</v>
      </c>
      <c r="AM96" s="45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5">
        <f t="shared" si="32"/>
        <v>0</v>
      </c>
      <c r="AO96" s="44">
        <f t="shared" si="33"/>
        <v>0</v>
      </c>
      <c r="AP96" s="44" t="e">
        <f t="shared" si="34"/>
        <v>#DIV/0!</v>
      </c>
    </row>
    <row r="97" spans="2:42" x14ac:dyDescent="0.25">
      <c r="B97" s="84" t="s">
        <v>14</v>
      </c>
      <c r="C97" s="56">
        <v>18230627</v>
      </c>
      <c r="D97" s="56" t="s">
        <v>69</v>
      </c>
      <c r="E97" s="35"/>
      <c r="F97" s="36"/>
      <c r="G97" s="36"/>
      <c r="H97" s="36"/>
      <c r="I97" s="37"/>
      <c r="J97" s="38"/>
      <c r="K97" s="427"/>
      <c r="L97" s="38"/>
      <c r="M97" s="39"/>
      <c r="N97" s="39"/>
      <c r="O97" s="40"/>
      <c r="P97" s="41"/>
      <c r="Q97" s="41"/>
      <c r="R97" s="42"/>
      <c r="S97" s="43"/>
      <c r="T97" s="36">
        <f t="shared" si="35"/>
        <v>0</v>
      </c>
      <c r="U97" s="44">
        <f t="shared" si="36"/>
        <v>0</v>
      </c>
      <c r="V97" s="45">
        <f t="shared" si="37"/>
        <v>0</v>
      </c>
      <c r="W97" s="46">
        <f t="shared" si="38"/>
        <v>0</v>
      </c>
      <c r="X97" s="41">
        <f t="shared" si="39"/>
        <v>0</v>
      </c>
      <c r="Y97" s="41">
        <f t="shared" si="40"/>
        <v>0</v>
      </c>
      <c r="Z97" s="41">
        <f t="shared" si="41"/>
        <v>0</v>
      </c>
      <c r="AA97" s="47">
        <f t="shared" si="27"/>
        <v>0</v>
      </c>
      <c r="AB97" s="48">
        <f t="shared" si="28"/>
        <v>0</v>
      </c>
      <c r="AC97" s="41">
        <f t="shared" si="29"/>
        <v>0</v>
      </c>
      <c r="AD97" s="41">
        <f t="shared" si="42"/>
        <v>0</v>
      </c>
      <c r="AE97" s="41">
        <f t="shared" si="45"/>
        <v>0</v>
      </c>
      <c r="AF97" s="49" t="e">
        <f>HLOOKUP(I97,ElecAvoidedCostsWOCC!$A$5:$Q$50,G97+1,FALSE)</f>
        <v>#N/A</v>
      </c>
      <c r="AG97" s="41" t="e">
        <f t="shared" si="43"/>
        <v>#N/A</v>
      </c>
      <c r="AH97" s="49" t="e">
        <f>HLOOKUP(I97,ElecAvoidedCostsWOCC!$A$5:$Q$50,T97+1,FALSE)</f>
        <v>#N/A</v>
      </c>
      <c r="AI97" s="41" t="e">
        <f t="shared" si="44"/>
        <v>#N/A</v>
      </c>
      <c r="AJ97" s="41" t="e">
        <f t="shared" si="30"/>
        <v>#N/A</v>
      </c>
      <c r="AK97" s="41" t="e">
        <f>HLOOKUP(I97,ElecAvoidedCostsWOCC!$A$5:$Q$50,G97+1,FALSE)*J97*L97</f>
        <v>#N/A</v>
      </c>
      <c r="AL97" s="41" t="e">
        <f t="shared" si="31"/>
        <v>#N/A</v>
      </c>
      <c r="AM97" s="45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5">
        <f t="shared" si="32"/>
        <v>0</v>
      </c>
      <c r="AO97" s="44">
        <f t="shared" si="33"/>
        <v>0</v>
      </c>
      <c r="AP97" s="44" t="e">
        <f t="shared" si="34"/>
        <v>#DIV/0!</v>
      </c>
    </row>
    <row r="98" spans="2:42" x14ac:dyDescent="0.25">
      <c r="B98" s="84" t="s">
        <v>14</v>
      </c>
      <c r="C98" s="56">
        <v>18230627</v>
      </c>
      <c r="D98" s="56" t="s">
        <v>69</v>
      </c>
      <c r="E98" s="35"/>
      <c r="F98" s="36"/>
      <c r="G98" s="36"/>
      <c r="H98" s="36"/>
      <c r="I98" s="37"/>
      <c r="J98" s="38"/>
      <c r="K98" s="427"/>
      <c r="L98" s="38"/>
      <c r="M98" s="39"/>
      <c r="N98" s="39"/>
      <c r="O98" s="40"/>
      <c r="P98" s="41"/>
      <c r="Q98" s="41"/>
      <c r="R98" s="42"/>
      <c r="S98" s="43"/>
      <c r="T98" s="36">
        <f t="shared" si="35"/>
        <v>0</v>
      </c>
      <c r="U98" s="44">
        <f t="shared" si="36"/>
        <v>0</v>
      </c>
      <c r="V98" s="45">
        <f t="shared" si="37"/>
        <v>0</v>
      </c>
      <c r="W98" s="46">
        <f t="shared" si="38"/>
        <v>0</v>
      </c>
      <c r="X98" s="41">
        <f t="shared" si="39"/>
        <v>0</v>
      </c>
      <c r="Y98" s="41">
        <f t="shared" si="40"/>
        <v>0</v>
      </c>
      <c r="Z98" s="41">
        <f t="shared" si="41"/>
        <v>0</v>
      </c>
      <c r="AA98" s="47">
        <f t="shared" si="27"/>
        <v>0</v>
      </c>
      <c r="AB98" s="48">
        <f t="shared" si="28"/>
        <v>0</v>
      </c>
      <c r="AC98" s="41">
        <f t="shared" si="29"/>
        <v>0</v>
      </c>
      <c r="AD98" s="41">
        <f t="shared" si="42"/>
        <v>0</v>
      </c>
      <c r="AE98" s="41">
        <f t="shared" si="45"/>
        <v>0</v>
      </c>
      <c r="AF98" s="49" t="e">
        <f>HLOOKUP(I98,ElecAvoidedCostsWOCC!$A$5:$Q$50,G98+1,FALSE)</f>
        <v>#N/A</v>
      </c>
      <c r="AG98" s="41" t="e">
        <f t="shared" si="43"/>
        <v>#N/A</v>
      </c>
      <c r="AH98" s="49" t="e">
        <f>HLOOKUP(I98,ElecAvoidedCostsWOCC!$A$5:$Q$50,T98+1,FALSE)</f>
        <v>#N/A</v>
      </c>
      <c r="AI98" s="41" t="e">
        <f t="shared" si="44"/>
        <v>#N/A</v>
      </c>
      <c r="AJ98" s="41" t="e">
        <f t="shared" si="30"/>
        <v>#N/A</v>
      </c>
      <c r="AK98" s="41" t="e">
        <f>HLOOKUP(I98,ElecAvoidedCostsWOCC!$A$5:$Q$50,G98+1,FALSE)*J98*L98</f>
        <v>#N/A</v>
      </c>
      <c r="AL98" s="41" t="e">
        <f t="shared" si="31"/>
        <v>#N/A</v>
      </c>
      <c r="AM98" s="45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5">
        <f t="shared" si="32"/>
        <v>0</v>
      </c>
      <c r="AO98" s="44">
        <f t="shared" si="33"/>
        <v>0</v>
      </c>
      <c r="AP98" s="44" t="e">
        <f t="shared" si="34"/>
        <v>#DIV/0!</v>
      </c>
    </row>
    <row r="99" spans="2:42" x14ac:dyDescent="0.25">
      <c r="B99" s="84" t="s">
        <v>14</v>
      </c>
      <c r="C99" s="56">
        <v>18230627</v>
      </c>
      <c r="D99" s="56" t="s">
        <v>69</v>
      </c>
      <c r="E99" s="35"/>
      <c r="F99" s="36"/>
      <c r="G99" s="36"/>
      <c r="H99" s="36"/>
      <c r="I99" s="37"/>
      <c r="J99" s="38"/>
      <c r="K99" s="427"/>
      <c r="L99" s="38"/>
      <c r="M99" s="39"/>
      <c r="N99" s="39"/>
      <c r="O99" s="40"/>
      <c r="P99" s="41"/>
      <c r="Q99" s="41"/>
      <c r="R99" s="42"/>
      <c r="S99" s="43"/>
      <c r="T99" s="36">
        <f t="shared" si="35"/>
        <v>0</v>
      </c>
      <c r="U99" s="44">
        <f t="shared" si="36"/>
        <v>0</v>
      </c>
      <c r="V99" s="45">
        <f t="shared" si="37"/>
        <v>0</v>
      </c>
      <c r="W99" s="46">
        <f t="shared" si="38"/>
        <v>0</v>
      </c>
      <c r="X99" s="41">
        <f t="shared" si="39"/>
        <v>0</v>
      </c>
      <c r="Y99" s="41">
        <f t="shared" si="40"/>
        <v>0</v>
      </c>
      <c r="Z99" s="41">
        <f t="shared" si="41"/>
        <v>0</v>
      </c>
      <c r="AA99" s="47">
        <f t="shared" si="27"/>
        <v>0</v>
      </c>
      <c r="AB99" s="48">
        <f t="shared" si="28"/>
        <v>0</v>
      </c>
      <c r="AC99" s="41">
        <f t="shared" si="29"/>
        <v>0</v>
      </c>
      <c r="AD99" s="41">
        <f t="shared" si="42"/>
        <v>0</v>
      </c>
      <c r="AE99" s="41">
        <f t="shared" si="45"/>
        <v>0</v>
      </c>
      <c r="AF99" s="49" t="e">
        <f>HLOOKUP(I99,ElecAvoidedCostsWOCC!$A$5:$Q$50,G99+1,FALSE)</f>
        <v>#N/A</v>
      </c>
      <c r="AG99" s="41" t="e">
        <f t="shared" si="43"/>
        <v>#N/A</v>
      </c>
      <c r="AH99" s="49" t="e">
        <f>HLOOKUP(I99,ElecAvoidedCostsWOCC!$A$5:$Q$50,T99+1,FALSE)</f>
        <v>#N/A</v>
      </c>
      <c r="AI99" s="41" t="e">
        <f t="shared" si="44"/>
        <v>#N/A</v>
      </c>
      <c r="AJ99" s="41" t="e">
        <f t="shared" si="30"/>
        <v>#N/A</v>
      </c>
      <c r="AK99" s="41" t="e">
        <f>HLOOKUP(I99,ElecAvoidedCostsWOCC!$A$5:$Q$50,G99+1,FALSE)*J99*L99</f>
        <v>#N/A</v>
      </c>
      <c r="AL99" s="41" t="e">
        <f t="shared" si="31"/>
        <v>#N/A</v>
      </c>
      <c r="AM99" s="45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5">
        <f t="shared" si="32"/>
        <v>0</v>
      </c>
      <c r="AO99" s="44">
        <f t="shared" si="33"/>
        <v>0</v>
      </c>
      <c r="AP99" s="44" t="e">
        <f t="shared" si="34"/>
        <v>#DIV/0!</v>
      </c>
    </row>
    <row r="100" spans="2:42" x14ac:dyDescent="0.25">
      <c r="B100" s="84" t="s">
        <v>14</v>
      </c>
      <c r="C100" s="56">
        <v>18230627</v>
      </c>
      <c r="D100" s="56" t="s">
        <v>69</v>
      </c>
      <c r="E100" s="35"/>
      <c r="F100" s="36"/>
      <c r="G100" s="36"/>
      <c r="H100" s="36"/>
      <c r="I100" s="37"/>
      <c r="J100" s="38"/>
      <c r="K100" s="427"/>
      <c r="L100" s="38"/>
      <c r="M100" s="39"/>
      <c r="N100" s="39"/>
      <c r="O100" s="40"/>
      <c r="P100" s="41"/>
      <c r="Q100" s="41"/>
      <c r="R100" s="42"/>
      <c r="S100" s="43"/>
      <c r="T100" s="36">
        <f t="shared" si="35"/>
        <v>0</v>
      </c>
      <c r="U100" s="44">
        <f t="shared" si="36"/>
        <v>0</v>
      </c>
      <c r="V100" s="45">
        <f t="shared" si="37"/>
        <v>0</v>
      </c>
      <c r="W100" s="46">
        <f t="shared" si="38"/>
        <v>0</v>
      </c>
      <c r="X100" s="41">
        <f t="shared" si="39"/>
        <v>0</v>
      </c>
      <c r="Y100" s="41">
        <f t="shared" si="40"/>
        <v>0</v>
      </c>
      <c r="Z100" s="41">
        <f t="shared" si="41"/>
        <v>0</v>
      </c>
      <c r="AA100" s="47">
        <f t="shared" si="27"/>
        <v>0</v>
      </c>
      <c r="AB100" s="48">
        <f t="shared" si="28"/>
        <v>0</v>
      </c>
      <c r="AC100" s="41">
        <f t="shared" si="29"/>
        <v>0</v>
      </c>
      <c r="AD100" s="41">
        <f t="shared" si="42"/>
        <v>0</v>
      </c>
      <c r="AE100" s="41">
        <f t="shared" si="45"/>
        <v>0</v>
      </c>
      <c r="AF100" s="49" t="e">
        <f>HLOOKUP(I100,ElecAvoidedCostsWOCC!$A$5:$Q$50,G100+1,FALSE)</f>
        <v>#N/A</v>
      </c>
      <c r="AG100" s="41" t="e">
        <f t="shared" si="43"/>
        <v>#N/A</v>
      </c>
      <c r="AH100" s="49" t="e">
        <f>HLOOKUP(I100,ElecAvoidedCostsWOCC!$A$5:$Q$50,T100+1,FALSE)</f>
        <v>#N/A</v>
      </c>
      <c r="AI100" s="41" t="e">
        <f t="shared" si="44"/>
        <v>#N/A</v>
      </c>
      <c r="AJ100" s="41" t="e">
        <f t="shared" si="30"/>
        <v>#N/A</v>
      </c>
      <c r="AK100" s="41" t="e">
        <f>HLOOKUP(I100,ElecAvoidedCostsWOCC!$A$5:$Q$50,G100+1,FALSE)*J100*L100</f>
        <v>#N/A</v>
      </c>
      <c r="AL100" s="41" t="e">
        <f t="shared" si="31"/>
        <v>#N/A</v>
      </c>
      <c r="AM100" s="45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5">
        <f t="shared" si="32"/>
        <v>0</v>
      </c>
      <c r="AO100" s="44">
        <f t="shared" si="33"/>
        <v>0</v>
      </c>
      <c r="AP100" s="44" t="e">
        <f t="shared" si="34"/>
        <v>#DIV/0!</v>
      </c>
    </row>
    <row r="101" spans="2:42" x14ac:dyDescent="0.25">
      <c r="B101" s="84" t="s">
        <v>14</v>
      </c>
      <c r="C101" s="56">
        <v>18230627</v>
      </c>
      <c r="D101" s="56" t="s">
        <v>69</v>
      </c>
      <c r="E101" s="35"/>
      <c r="F101" s="36"/>
      <c r="G101" s="36"/>
      <c r="H101" s="36"/>
      <c r="I101" s="37"/>
      <c r="J101" s="38"/>
      <c r="K101" s="427"/>
      <c r="L101" s="38"/>
      <c r="M101" s="39"/>
      <c r="N101" s="39"/>
      <c r="O101" s="40"/>
      <c r="P101" s="41"/>
      <c r="Q101" s="41"/>
      <c r="R101" s="42"/>
      <c r="S101" s="43"/>
      <c r="T101" s="36">
        <f t="shared" si="35"/>
        <v>0</v>
      </c>
      <c r="U101" s="44">
        <f t="shared" si="36"/>
        <v>0</v>
      </c>
      <c r="V101" s="45">
        <f t="shared" si="37"/>
        <v>0</v>
      </c>
      <c r="W101" s="46">
        <f t="shared" si="38"/>
        <v>0</v>
      </c>
      <c r="X101" s="41">
        <f t="shared" si="39"/>
        <v>0</v>
      </c>
      <c r="Y101" s="41">
        <f t="shared" si="40"/>
        <v>0</v>
      </c>
      <c r="Z101" s="41">
        <f t="shared" si="41"/>
        <v>0</v>
      </c>
      <c r="AA101" s="47">
        <f t="shared" si="27"/>
        <v>0</v>
      </c>
      <c r="AB101" s="48">
        <f t="shared" si="28"/>
        <v>0</v>
      </c>
      <c r="AC101" s="41">
        <f t="shared" si="29"/>
        <v>0</v>
      </c>
      <c r="AD101" s="41">
        <f t="shared" si="42"/>
        <v>0</v>
      </c>
      <c r="AE101" s="41">
        <f t="shared" si="45"/>
        <v>0</v>
      </c>
      <c r="AF101" s="49" t="e">
        <f>HLOOKUP(I101,ElecAvoidedCostsWOCC!$A$5:$Q$50,G101+1,FALSE)</f>
        <v>#N/A</v>
      </c>
      <c r="AG101" s="41" t="e">
        <f t="shared" si="43"/>
        <v>#N/A</v>
      </c>
      <c r="AH101" s="49" t="e">
        <f>HLOOKUP(I101,ElecAvoidedCostsWOCC!$A$5:$Q$50,T101+1,FALSE)</f>
        <v>#N/A</v>
      </c>
      <c r="AI101" s="41" t="e">
        <f t="shared" si="44"/>
        <v>#N/A</v>
      </c>
      <c r="AJ101" s="41" t="e">
        <f t="shared" si="30"/>
        <v>#N/A</v>
      </c>
      <c r="AK101" s="41" t="e">
        <f>HLOOKUP(I101,ElecAvoidedCostsWOCC!$A$5:$Q$50,G101+1,FALSE)*J101*L101</f>
        <v>#N/A</v>
      </c>
      <c r="AL101" s="41" t="e">
        <f t="shared" si="31"/>
        <v>#N/A</v>
      </c>
      <c r="AM101" s="45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5">
        <f t="shared" si="32"/>
        <v>0</v>
      </c>
      <c r="AO101" s="44">
        <f t="shared" si="33"/>
        <v>0</v>
      </c>
      <c r="AP101" s="44" t="e">
        <f t="shared" si="34"/>
        <v>#DIV/0!</v>
      </c>
    </row>
    <row r="102" spans="2:42" x14ac:dyDescent="0.25">
      <c r="B102" s="84" t="s">
        <v>14</v>
      </c>
      <c r="C102" s="56">
        <v>18230627</v>
      </c>
      <c r="D102" s="56" t="s">
        <v>69</v>
      </c>
      <c r="E102" s="35"/>
      <c r="F102" s="36"/>
      <c r="G102" s="36"/>
      <c r="H102" s="36"/>
      <c r="I102" s="37"/>
      <c r="J102" s="38"/>
      <c r="K102" s="427"/>
      <c r="L102" s="38"/>
      <c r="M102" s="39"/>
      <c r="N102" s="39"/>
      <c r="O102" s="40"/>
      <c r="P102" s="41"/>
      <c r="Q102" s="41"/>
      <c r="R102" s="42"/>
      <c r="S102" s="43"/>
      <c r="T102" s="36">
        <f t="shared" si="35"/>
        <v>0</v>
      </c>
      <c r="U102" s="44">
        <f t="shared" si="36"/>
        <v>0</v>
      </c>
      <c r="V102" s="45">
        <f t="shared" si="37"/>
        <v>0</v>
      </c>
      <c r="W102" s="46">
        <f t="shared" si="38"/>
        <v>0</v>
      </c>
      <c r="X102" s="41">
        <f t="shared" si="39"/>
        <v>0</v>
      </c>
      <c r="Y102" s="41">
        <f t="shared" si="40"/>
        <v>0</v>
      </c>
      <c r="Z102" s="41">
        <f t="shared" si="41"/>
        <v>0</v>
      </c>
      <c r="AA102" s="47">
        <f t="shared" si="27"/>
        <v>0</v>
      </c>
      <c r="AB102" s="48">
        <f t="shared" si="28"/>
        <v>0</v>
      </c>
      <c r="AC102" s="41">
        <f t="shared" si="29"/>
        <v>0</v>
      </c>
      <c r="AD102" s="41">
        <f t="shared" si="42"/>
        <v>0</v>
      </c>
      <c r="AE102" s="41">
        <f t="shared" si="45"/>
        <v>0</v>
      </c>
      <c r="AF102" s="49" t="e">
        <f>HLOOKUP(I102,ElecAvoidedCostsWOCC!$A$5:$Q$50,G102+1,FALSE)</f>
        <v>#N/A</v>
      </c>
      <c r="AG102" s="41" t="e">
        <f t="shared" si="43"/>
        <v>#N/A</v>
      </c>
      <c r="AH102" s="49" t="e">
        <f>HLOOKUP(I102,ElecAvoidedCostsWOCC!$A$5:$Q$50,T102+1,FALSE)</f>
        <v>#N/A</v>
      </c>
      <c r="AI102" s="41" t="e">
        <f t="shared" si="44"/>
        <v>#N/A</v>
      </c>
      <c r="AJ102" s="41" t="e">
        <f t="shared" si="30"/>
        <v>#N/A</v>
      </c>
      <c r="AK102" s="41" t="e">
        <f>HLOOKUP(I102,ElecAvoidedCostsWOCC!$A$5:$Q$50,G102+1,FALSE)*J102*L102</f>
        <v>#N/A</v>
      </c>
      <c r="AL102" s="41" t="e">
        <f t="shared" si="31"/>
        <v>#N/A</v>
      </c>
      <c r="AM102" s="45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5">
        <f t="shared" si="32"/>
        <v>0</v>
      </c>
      <c r="AO102" s="44">
        <f t="shared" si="33"/>
        <v>0</v>
      </c>
      <c r="AP102" s="44" t="e">
        <f t="shared" si="34"/>
        <v>#DIV/0!</v>
      </c>
    </row>
    <row r="103" spans="2:42" x14ac:dyDescent="0.25">
      <c r="B103" s="84" t="s">
        <v>14</v>
      </c>
      <c r="C103" s="56">
        <v>18230627</v>
      </c>
      <c r="D103" s="56" t="s">
        <v>69</v>
      </c>
      <c r="E103" s="35"/>
      <c r="F103" s="36"/>
      <c r="G103" s="36"/>
      <c r="H103" s="36"/>
      <c r="I103" s="37"/>
      <c r="J103" s="38"/>
      <c r="K103" s="427"/>
      <c r="L103" s="38"/>
      <c r="M103" s="39"/>
      <c r="N103" s="39"/>
      <c r="O103" s="40"/>
      <c r="P103" s="41"/>
      <c r="Q103" s="41"/>
      <c r="R103" s="42"/>
      <c r="S103" s="43"/>
      <c r="T103" s="36">
        <f t="shared" si="35"/>
        <v>0</v>
      </c>
      <c r="U103" s="44">
        <f t="shared" si="36"/>
        <v>0</v>
      </c>
      <c r="V103" s="45">
        <f t="shared" si="37"/>
        <v>0</v>
      </c>
      <c r="W103" s="46">
        <f t="shared" si="38"/>
        <v>0</v>
      </c>
      <c r="X103" s="41">
        <f t="shared" si="39"/>
        <v>0</v>
      </c>
      <c r="Y103" s="41">
        <f t="shared" si="40"/>
        <v>0</v>
      </c>
      <c r="Z103" s="41">
        <f t="shared" si="41"/>
        <v>0</v>
      </c>
      <c r="AA103" s="47">
        <f t="shared" si="27"/>
        <v>0</v>
      </c>
      <c r="AB103" s="48">
        <f t="shared" si="28"/>
        <v>0</v>
      </c>
      <c r="AC103" s="41">
        <f t="shared" si="29"/>
        <v>0</v>
      </c>
      <c r="AD103" s="41">
        <f t="shared" si="42"/>
        <v>0</v>
      </c>
      <c r="AE103" s="41">
        <f t="shared" si="45"/>
        <v>0</v>
      </c>
      <c r="AF103" s="49" t="e">
        <f>HLOOKUP(I103,ElecAvoidedCostsWOCC!$A$5:$Q$50,G103+1,FALSE)</f>
        <v>#N/A</v>
      </c>
      <c r="AG103" s="41" t="e">
        <f t="shared" si="43"/>
        <v>#N/A</v>
      </c>
      <c r="AH103" s="49" t="e">
        <f>HLOOKUP(I103,ElecAvoidedCostsWOCC!$A$5:$Q$50,T103+1,FALSE)</f>
        <v>#N/A</v>
      </c>
      <c r="AI103" s="41" t="e">
        <f t="shared" si="44"/>
        <v>#N/A</v>
      </c>
      <c r="AJ103" s="41" t="e">
        <f t="shared" si="30"/>
        <v>#N/A</v>
      </c>
      <c r="AK103" s="41" t="e">
        <f>HLOOKUP(I103,ElecAvoidedCostsWOCC!$A$5:$Q$50,G103+1,FALSE)*J103*L103</f>
        <v>#N/A</v>
      </c>
      <c r="AL103" s="41" t="e">
        <f t="shared" si="31"/>
        <v>#N/A</v>
      </c>
      <c r="AM103" s="45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5">
        <f t="shared" si="32"/>
        <v>0</v>
      </c>
      <c r="AO103" s="44">
        <f t="shared" si="33"/>
        <v>0</v>
      </c>
      <c r="AP103" s="44" t="e">
        <f t="shared" si="34"/>
        <v>#DIV/0!</v>
      </c>
    </row>
    <row r="104" spans="2:42" x14ac:dyDescent="0.25">
      <c r="B104" s="34"/>
      <c r="C104" s="56"/>
      <c r="D104" s="56"/>
      <c r="E104" s="35"/>
      <c r="F104" s="36"/>
      <c r="G104" s="36"/>
      <c r="H104" s="36"/>
      <c r="I104" s="37"/>
      <c r="J104" s="38"/>
      <c r="K104" s="427"/>
      <c r="L104" s="38"/>
      <c r="M104" s="39"/>
      <c r="N104" s="39"/>
      <c r="O104" s="40"/>
      <c r="P104" s="41"/>
      <c r="Q104" s="41"/>
      <c r="R104" s="42"/>
      <c r="S104" s="43"/>
      <c r="T104" s="36">
        <f t="shared" si="35"/>
        <v>0</v>
      </c>
      <c r="U104" s="44">
        <f t="shared" si="36"/>
        <v>0</v>
      </c>
      <c r="V104" s="45">
        <f t="shared" si="37"/>
        <v>0</v>
      </c>
      <c r="W104" s="46">
        <f t="shared" si="38"/>
        <v>0</v>
      </c>
      <c r="X104" s="41">
        <f t="shared" si="39"/>
        <v>0</v>
      </c>
      <c r="Y104" s="41">
        <f t="shared" si="40"/>
        <v>0</v>
      </c>
      <c r="Z104" s="41">
        <f t="shared" si="41"/>
        <v>0</v>
      </c>
      <c r="AA104" s="47">
        <f t="shared" si="27"/>
        <v>0</v>
      </c>
      <c r="AB104" s="48">
        <f t="shared" si="28"/>
        <v>0</v>
      </c>
      <c r="AC104" s="41">
        <f t="shared" si="29"/>
        <v>0</v>
      </c>
      <c r="AD104" s="41">
        <f t="shared" si="42"/>
        <v>0</v>
      </c>
      <c r="AE104" s="41">
        <f t="shared" si="45"/>
        <v>0</v>
      </c>
      <c r="AF104" s="49" t="e">
        <f>HLOOKUP(I104,ElecAvoidedCostsWOCC!$A$5:$Q$50,G104+1,FALSE)</f>
        <v>#N/A</v>
      </c>
      <c r="AG104" s="41" t="e">
        <f t="shared" si="43"/>
        <v>#N/A</v>
      </c>
      <c r="AH104" s="49" t="e">
        <f>HLOOKUP(I104,ElecAvoidedCostsWOCC!$A$5:$Q$50,T104+1,FALSE)</f>
        <v>#N/A</v>
      </c>
      <c r="AI104" s="41" t="e">
        <f t="shared" si="44"/>
        <v>#N/A</v>
      </c>
      <c r="AJ104" s="41" t="e">
        <f t="shared" si="30"/>
        <v>#N/A</v>
      </c>
      <c r="AK104" s="41" t="e">
        <f>HLOOKUP(I104,ElecAvoidedCostsWOCC!$A$5:$Q$50,G104+1,FALSE)*J104*L104</f>
        <v>#N/A</v>
      </c>
      <c r="AL104" s="41" t="e">
        <f t="shared" si="31"/>
        <v>#N/A</v>
      </c>
      <c r="AM104" s="45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5">
        <f t="shared" si="32"/>
        <v>0</v>
      </c>
      <c r="AO104" s="44">
        <f t="shared" si="33"/>
        <v>0</v>
      </c>
      <c r="AP104" s="44" t="e">
        <f t="shared" si="34"/>
        <v>#DIV/0!</v>
      </c>
    </row>
    <row r="105" spans="2:42" x14ac:dyDescent="0.25">
      <c r="B105" s="34"/>
      <c r="C105" s="56"/>
      <c r="D105" s="56"/>
      <c r="E105" s="35"/>
      <c r="F105" s="36"/>
      <c r="G105" s="36"/>
      <c r="H105" s="36"/>
      <c r="I105" s="37"/>
      <c r="J105" s="38"/>
      <c r="K105" s="427"/>
      <c r="L105" s="38"/>
      <c r="M105" s="39"/>
      <c r="N105" s="39"/>
      <c r="O105" s="40"/>
      <c r="P105" s="41"/>
      <c r="Q105" s="41"/>
      <c r="R105" s="42"/>
      <c r="S105" s="43"/>
      <c r="T105" s="36">
        <f t="shared" si="35"/>
        <v>0</v>
      </c>
      <c r="U105" s="44">
        <f t="shared" si="36"/>
        <v>0</v>
      </c>
      <c r="V105" s="45">
        <f t="shared" si="37"/>
        <v>0</v>
      </c>
      <c r="W105" s="46">
        <f t="shared" si="38"/>
        <v>0</v>
      </c>
      <c r="X105" s="41">
        <f t="shared" si="39"/>
        <v>0</v>
      </c>
      <c r="Y105" s="41">
        <f t="shared" si="40"/>
        <v>0</v>
      </c>
      <c r="Z105" s="41">
        <f t="shared" si="41"/>
        <v>0</v>
      </c>
      <c r="AA105" s="47">
        <f t="shared" si="27"/>
        <v>0</v>
      </c>
      <c r="AB105" s="48">
        <f t="shared" si="28"/>
        <v>0</v>
      </c>
      <c r="AC105" s="41">
        <f t="shared" si="29"/>
        <v>0</v>
      </c>
      <c r="AD105" s="41">
        <f t="shared" si="42"/>
        <v>0</v>
      </c>
      <c r="AE105" s="41">
        <f t="shared" si="45"/>
        <v>0</v>
      </c>
      <c r="AF105" s="49" t="e">
        <f>HLOOKUP(I105,ElecAvoidedCostsWOCC!$A$5:$Q$50,G105+1,FALSE)</f>
        <v>#N/A</v>
      </c>
      <c r="AG105" s="41" t="e">
        <f t="shared" si="43"/>
        <v>#N/A</v>
      </c>
      <c r="AH105" s="49" t="e">
        <f>HLOOKUP(I105,ElecAvoidedCostsWOCC!$A$5:$Q$50,T105+1,FALSE)</f>
        <v>#N/A</v>
      </c>
      <c r="AI105" s="41" t="e">
        <f t="shared" si="44"/>
        <v>#N/A</v>
      </c>
      <c r="AJ105" s="41" t="e">
        <f t="shared" si="30"/>
        <v>#N/A</v>
      </c>
      <c r="AK105" s="41" t="e">
        <f>HLOOKUP(I105,ElecAvoidedCostsWOCC!$A$5:$Q$50,G105+1,FALSE)*J105*L105</f>
        <v>#N/A</v>
      </c>
      <c r="AL105" s="41" t="e">
        <f t="shared" si="31"/>
        <v>#N/A</v>
      </c>
      <c r="AM105" s="45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5">
        <f t="shared" si="32"/>
        <v>0</v>
      </c>
      <c r="AO105" s="44">
        <f t="shared" si="33"/>
        <v>0</v>
      </c>
      <c r="AP105" s="44" t="e">
        <f t="shared" si="34"/>
        <v>#DIV/0!</v>
      </c>
    </row>
    <row r="106" spans="2:42" x14ac:dyDescent="0.25">
      <c r="B106" s="34"/>
      <c r="C106" s="56"/>
      <c r="D106" s="56"/>
      <c r="E106" s="35"/>
      <c r="F106" s="36"/>
      <c r="G106" s="36"/>
      <c r="H106" s="36"/>
      <c r="I106" s="37"/>
      <c r="J106" s="38"/>
      <c r="K106" s="427"/>
      <c r="L106" s="38"/>
      <c r="M106" s="39"/>
      <c r="N106" s="39"/>
      <c r="O106" s="40"/>
      <c r="P106" s="41"/>
      <c r="Q106" s="41"/>
      <c r="R106" s="42"/>
      <c r="S106" s="43"/>
      <c r="T106" s="36">
        <f t="shared" si="35"/>
        <v>0</v>
      </c>
      <c r="U106" s="44">
        <f t="shared" si="36"/>
        <v>0</v>
      </c>
      <c r="V106" s="45">
        <f t="shared" si="37"/>
        <v>0</v>
      </c>
      <c r="W106" s="46">
        <f t="shared" si="38"/>
        <v>0</v>
      </c>
      <c r="X106" s="41">
        <f t="shared" si="39"/>
        <v>0</v>
      </c>
      <c r="Y106" s="41">
        <f t="shared" si="40"/>
        <v>0</v>
      </c>
      <c r="Z106" s="41">
        <f t="shared" si="41"/>
        <v>0</v>
      </c>
      <c r="AA106" s="47">
        <f t="shared" si="27"/>
        <v>0</v>
      </c>
      <c r="AB106" s="48">
        <f t="shared" si="28"/>
        <v>0</v>
      </c>
      <c r="AC106" s="41">
        <f t="shared" si="29"/>
        <v>0</v>
      </c>
      <c r="AD106" s="41">
        <f t="shared" si="42"/>
        <v>0</v>
      </c>
      <c r="AE106" s="41">
        <f t="shared" si="45"/>
        <v>0</v>
      </c>
      <c r="AF106" s="49" t="e">
        <f>HLOOKUP(I106,ElecAvoidedCostsWOCC!$A$5:$Q$50,G106+1,FALSE)</f>
        <v>#N/A</v>
      </c>
      <c r="AG106" s="41" t="e">
        <f t="shared" si="43"/>
        <v>#N/A</v>
      </c>
      <c r="AH106" s="49" t="e">
        <f>HLOOKUP(I106,ElecAvoidedCostsWOCC!$A$5:$Q$50,T106+1,FALSE)</f>
        <v>#N/A</v>
      </c>
      <c r="AI106" s="41" t="e">
        <f t="shared" si="44"/>
        <v>#N/A</v>
      </c>
      <c r="AJ106" s="41" t="e">
        <f t="shared" si="30"/>
        <v>#N/A</v>
      </c>
      <c r="AK106" s="41" t="e">
        <f>HLOOKUP(I106,ElecAvoidedCostsWOCC!$A$5:$Q$50,G106+1,FALSE)*J106*L106</f>
        <v>#N/A</v>
      </c>
      <c r="AL106" s="41" t="e">
        <f t="shared" si="31"/>
        <v>#N/A</v>
      </c>
      <c r="AM106" s="45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5">
        <f t="shared" si="32"/>
        <v>0</v>
      </c>
      <c r="AO106" s="44">
        <f t="shared" si="33"/>
        <v>0</v>
      </c>
      <c r="AP106" s="44" t="e">
        <f t="shared" si="34"/>
        <v>#DIV/0!</v>
      </c>
    </row>
    <row r="107" spans="2:42" x14ac:dyDescent="0.25">
      <c r="B107" s="34"/>
      <c r="C107" s="56"/>
      <c r="D107" s="56"/>
      <c r="E107" s="35"/>
      <c r="F107" s="36"/>
      <c r="G107" s="36"/>
      <c r="H107" s="36"/>
      <c r="I107" s="37"/>
      <c r="J107" s="38"/>
      <c r="K107" s="427"/>
      <c r="L107" s="38"/>
      <c r="M107" s="39"/>
      <c r="N107" s="39"/>
      <c r="O107" s="40"/>
      <c r="P107" s="41"/>
      <c r="Q107" s="41"/>
      <c r="R107" s="42"/>
      <c r="S107" s="43"/>
      <c r="T107" s="36">
        <f t="shared" si="35"/>
        <v>0</v>
      </c>
      <c r="U107" s="44">
        <f t="shared" si="36"/>
        <v>0</v>
      </c>
      <c r="V107" s="45">
        <f t="shared" si="37"/>
        <v>0</v>
      </c>
      <c r="W107" s="46">
        <f t="shared" si="38"/>
        <v>0</v>
      </c>
      <c r="X107" s="41">
        <f t="shared" si="39"/>
        <v>0</v>
      </c>
      <c r="Y107" s="41">
        <f t="shared" si="40"/>
        <v>0</v>
      </c>
      <c r="Z107" s="41">
        <f t="shared" si="41"/>
        <v>0</v>
      </c>
      <c r="AA107" s="47">
        <f t="shared" si="27"/>
        <v>0</v>
      </c>
      <c r="AB107" s="48">
        <f t="shared" si="28"/>
        <v>0</v>
      </c>
      <c r="AC107" s="41">
        <f t="shared" si="29"/>
        <v>0</v>
      </c>
      <c r="AD107" s="41">
        <f t="shared" si="42"/>
        <v>0</v>
      </c>
      <c r="AE107" s="41">
        <f t="shared" si="45"/>
        <v>0</v>
      </c>
      <c r="AF107" s="49" t="e">
        <f>HLOOKUP(I107,ElecAvoidedCostsWOCC!$A$5:$Q$50,G107+1,FALSE)</f>
        <v>#N/A</v>
      </c>
      <c r="AG107" s="41" t="e">
        <f t="shared" si="43"/>
        <v>#N/A</v>
      </c>
      <c r="AH107" s="49" t="e">
        <f>HLOOKUP(I107,ElecAvoidedCostsWOCC!$A$5:$Q$50,T107+1,FALSE)</f>
        <v>#N/A</v>
      </c>
      <c r="AI107" s="41" t="e">
        <f t="shared" si="44"/>
        <v>#N/A</v>
      </c>
      <c r="AJ107" s="41" t="e">
        <f t="shared" si="30"/>
        <v>#N/A</v>
      </c>
      <c r="AK107" s="41" t="e">
        <f>HLOOKUP(I107,ElecAvoidedCostsWOCC!$A$5:$Q$50,G107+1,FALSE)*J107*L107</f>
        <v>#N/A</v>
      </c>
      <c r="AL107" s="41" t="e">
        <f t="shared" si="31"/>
        <v>#N/A</v>
      </c>
      <c r="AM107" s="45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5">
        <f t="shared" si="32"/>
        <v>0</v>
      </c>
      <c r="AO107" s="44">
        <f t="shared" si="33"/>
        <v>0</v>
      </c>
      <c r="AP107" s="44" t="e">
        <f t="shared" si="34"/>
        <v>#DIV/0!</v>
      </c>
    </row>
    <row r="108" spans="2:42" x14ac:dyDescent="0.25">
      <c r="B108" s="34"/>
      <c r="C108" s="56"/>
      <c r="D108" s="56"/>
      <c r="E108" s="35"/>
      <c r="F108" s="36"/>
      <c r="G108" s="36"/>
      <c r="H108" s="36"/>
      <c r="I108" s="37"/>
      <c r="J108" s="38"/>
      <c r="K108" s="427"/>
      <c r="L108" s="38"/>
      <c r="M108" s="39"/>
      <c r="N108" s="39"/>
      <c r="O108" s="40"/>
      <c r="P108" s="41"/>
      <c r="Q108" s="41"/>
      <c r="R108" s="42"/>
      <c r="S108" s="43"/>
      <c r="T108" s="36">
        <f t="shared" si="35"/>
        <v>0</v>
      </c>
      <c r="U108" s="44">
        <f t="shared" si="36"/>
        <v>0</v>
      </c>
      <c r="V108" s="45">
        <f t="shared" si="37"/>
        <v>0</v>
      </c>
      <c r="W108" s="46">
        <f t="shared" si="38"/>
        <v>0</v>
      </c>
      <c r="X108" s="41">
        <f t="shared" si="39"/>
        <v>0</v>
      </c>
      <c r="Y108" s="41">
        <f t="shared" si="40"/>
        <v>0</v>
      </c>
      <c r="Z108" s="41">
        <f t="shared" si="41"/>
        <v>0</v>
      </c>
      <c r="AA108" s="47">
        <f t="shared" si="27"/>
        <v>0</v>
      </c>
      <c r="AB108" s="48">
        <f t="shared" si="28"/>
        <v>0</v>
      </c>
      <c r="AC108" s="41">
        <f t="shared" si="29"/>
        <v>0</v>
      </c>
      <c r="AD108" s="41">
        <f t="shared" si="42"/>
        <v>0</v>
      </c>
      <c r="AE108" s="41">
        <f t="shared" si="45"/>
        <v>0</v>
      </c>
      <c r="AF108" s="49" t="e">
        <f>HLOOKUP(I108,ElecAvoidedCostsWOCC!$A$5:$Q$50,G108+1,FALSE)</f>
        <v>#N/A</v>
      </c>
      <c r="AG108" s="41" t="e">
        <f t="shared" si="43"/>
        <v>#N/A</v>
      </c>
      <c r="AH108" s="49" t="e">
        <f>HLOOKUP(I108,ElecAvoidedCostsWOCC!$A$5:$Q$50,T108+1,FALSE)</f>
        <v>#N/A</v>
      </c>
      <c r="AI108" s="41" t="e">
        <f t="shared" si="44"/>
        <v>#N/A</v>
      </c>
      <c r="AJ108" s="41" t="e">
        <f t="shared" si="30"/>
        <v>#N/A</v>
      </c>
      <c r="AK108" s="41" t="e">
        <f>HLOOKUP(I108,ElecAvoidedCostsWOCC!$A$5:$Q$50,G108+1,FALSE)*J108*L108</f>
        <v>#N/A</v>
      </c>
      <c r="AL108" s="41" t="e">
        <f t="shared" si="31"/>
        <v>#N/A</v>
      </c>
      <c r="AM108" s="45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5">
        <f t="shared" si="32"/>
        <v>0</v>
      </c>
      <c r="AO108" s="44">
        <f t="shared" si="33"/>
        <v>0</v>
      </c>
      <c r="AP108" s="44" t="e">
        <f t="shared" si="34"/>
        <v>#DIV/0!</v>
      </c>
    </row>
    <row r="109" spans="2:42" x14ac:dyDescent="0.25">
      <c r="B109" s="34"/>
      <c r="C109" s="56"/>
      <c r="D109" s="56"/>
      <c r="E109" s="35"/>
      <c r="F109" s="36"/>
      <c r="G109" s="36"/>
      <c r="H109" s="36"/>
      <c r="I109" s="37"/>
      <c r="J109" s="38"/>
      <c r="K109" s="427"/>
      <c r="L109" s="38"/>
      <c r="M109" s="39"/>
      <c r="N109" s="39"/>
      <c r="O109" s="40"/>
      <c r="P109" s="41"/>
      <c r="Q109" s="41"/>
      <c r="R109" s="42"/>
      <c r="S109" s="43"/>
      <c r="T109" s="36">
        <f t="shared" si="35"/>
        <v>0</v>
      </c>
      <c r="U109" s="44">
        <f t="shared" si="36"/>
        <v>0</v>
      </c>
      <c r="V109" s="45">
        <f t="shared" si="37"/>
        <v>0</v>
      </c>
      <c r="W109" s="46">
        <f t="shared" si="38"/>
        <v>0</v>
      </c>
      <c r="X109" s="41">
        <f t="shared" si="39"/>
        <v>0</v>
      </c>
      <c r="Y109" s="41">
        <f t="shared" si="40"/>
        <v>0</v>
      </c>
      <c r="Z109" s="41">
        <f t="shared" si="41"/>
        <v>0</v>
      </c>
      <c r="AA109" s="47">
        <f t="shared" si="27"/>
        <v>0</v>
      </c>
      <c r="AB109" s="48">
        <f t="shared" si="28"/>
        <v>0</v>
      </c>
      <c r="AC109" s="41">
        <f t="shared" si="29"/>
        <v>0</v>
      </c>
      <c r="AD109" s="41">
        <f t="shared" si="42"/>
        <v>0</v>
      </c>
      <c r="AE109" s="41">
        <f t="shared" si="45"/>
        <v>0</v>
      </c>
      <c r="AF109" s="49" t="e">
        <f>HLOOKUP(I109,ElecAvoidedCostsWOCC!$A$5:$Q$50,G109+1,FALSE)</f>
        <v>#N/A</v>
      </c>
      <c r="AG109" s="41" t="e">
        <f t="shared" si="43"/>
        <v>#N/A</v>
      </c>
      <c r="AH109" s="49" t="e">
        <f>HLOOKUP(I109,ElecAvoidedCostsWOCC!$A$5:$Q$50,T109+1,FALSE)</f>
        <v>#N/A</v>
      </c>
      <c r="AI109" s="41" t="e">
        <f t="shared" si="44"/>
        <v>#N/A</v>
      </c>
      <c r="AJ109" s="41" t="e">
        <f t="shared" si="30"/>
        <v>#N/A</v>
      </c>
      <c r="AK109" s="41" t="e">
        <f>HLOOKUP(I109,ElecAvoidedCostsWOCC!$A$5:$Q$50,G109+1,FALSE)*J109*L109</f>
        <v>#N/A</v>
      </c>
      <c r="AL109" s="41" t="e">
        <f t="shared" si="31"/>
        <v>#N/A</v>
      </c>
      <c r="AM109" s="45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5">
        <f t="shared" si="32"/>
        <v>0</v>
      </c>
      <c r="AO109" s="44">
        <f t="shared" si="33"/>
        <v>0</v>
      </c>
      <c r="AP109" s="44" t="e">
        <f t="shared" si="34"/>
        <v>#DIV/0!</v>
      </c>
    </row>
    <row r="110" spans="2:42" x14ac:dyDescent="0.25">
      <c r="B110" s="34"/>
      <c r="C110" s="56"/>
      <c r="D110" s="56"/>
      <c r="E110" s="35"/>
      <c r="F110" s="36"/>
      <c r="G110" s="36"/>
      <c r="H110" s="36"/>
      <c r="I110" s="37"/>
      <c r="J110" s="38"/>
      <c r="K110" s="427"/>
      <c r="L110" s="38"/>
      <c r="M110" s="39"/>
      <c r="N110" s="39"/>
      <c r="O110" s="40"/>
      <c r="P110" s="41"/>
      <c r="Q110" s="41"/>
      <c r="R110" s="42"/>
      <c r="S110" s="43"/>
      <c r="T110" s="36">
        <f t="shared" si="35"/>
        <v>0</v>
      </c>
      <c r="U110" s="44">
        <f t="shared" si="36"/>
        <v>0</v>
      </c>
      <c r="V110" s="45">
        <f t="shared" si="37"/>
        <v>0</v>
      </c>
      <c r="W110" s="46">
        <f t="shared" si="38"/>
        <v>0</v>
      </c>
      <c r="X110" s="41">
        <f t="shared" si="39"/>
        <v>0</v>
      </c>
      <c r="Y110" s="41">
        <f t="shared" si="40"/>
        <v>0</v>
      </c>
      <c r="Z110" s="41">
        <f t="shared" si="41"/>
        <v>0</v>
      </c>
      <c r="AA110" s="47">
        <f t="shared" si="27"/>
        <v>0</v>
      </c>
      <c r="AB110" s="48">
        <f t="shared" si="28"/>
        <v>0</v>
      </c>
      <c r="AC110" s="41">
        <f t="shared" si="29"/>
        <v>0</v>
      </c>
      <c r="AD110" s="41">
        <f t="shared" si="42"/>
        <v>0</v>
      </c>
      <c r="AE110" s="41">
        <f t="shared" si="45"/>
        <v>0</v>
      </c>
      <c r="AF110" s="49" t="e">
        <f>HLOOKUP(I110,ElecAvoidedCostsWOCC!$A$5:$Q$50,G110+1,FALSE)</f>
        <v>#N/A</v>
      </c>
      <c r="AG110" s="41" t="e">
        <f t="shared" si="43"/>
        <v>#N/A</v>
      </c>
      <c r="AH110" s="49" t="e">
        <f>HLOOKUP(I110,ElecAvoidedCostsWOCC!$A$5:$Q$50,T110+1,FALSE)</f>
        <v>#N/A</v>
      </c>
      <c r="AI110" s="41" t="e">
        <f t="shared" si="44"/>
        <v>#N/A</v>
      </c>
      <c r="AJ110" s="41" t="e">
        <f t="shared" si="30"/>
        <v>#N/A</v>
      </c>
      <c r="AK110" s="41" t="e">
        <f>HLOOKUP(I110,ElecAvoidedCostsWOCC!$A$5:$Q$50,G110+1,FALSE)*J110*L110</f>
        <v>#N/A</v>
      </c>
      <c r="AL110" s="41" t="e">
        <f t="shared" si="31"/>
        <v>#N/A</v>
      </c>
      <c r="AM110" s="45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5">
        <f t="shared" si="32"/>
        <v>0</v>
      </c>
      <c r="AO110" s="44">
        <f t="shared" si="33"/>
        <v>0</v>
      </c>
      <c r="AP110" s="44" t="e">
        <f t="shared" si="34"/>
        <v>#DIV/0!</v>
      </c>
    </row>
    <row r="111" spans="2:42" x14ac:dyDescent="0.25">
      <c r="B111" s="34"/>
      <c r="C111" s="56"/>
      <c r="D111" s="56"/>
      <c r="E111" s="35"/>
      <c r="F111" s="36"/>
      <c r="G111" s="36"/>
      <c r="H111" s="36"/>
      <c r="I111" s="37"/>
      <c r="J111" s="38"/>
      <c r="K111" s="427"/>
      <c r="L111" s="38"/>
      <c r="M111" s="39"/>
      <c r="N111" s="39"/>
      <c r="O111" s="40"/>
      <c r="P111" s="41"/>
      <c r="Q111" s="41"/>
      <c r="R111" s="42"/>
      <c r="S111" s="43"/>
      <c r="T111" s="36">
        <f t="shared" si="35"/>
        <v>0</v>
      </c>
      <c r="U111" s="44">
        <f t="shared" si="36"/>
        <v>0</v>
      </c>
      <c r="V111" s="45">
        <f t="shared" si="37"/>
        <v>0</v>
      </c>
      <c r="W111" s="46">
        <f t="shared" si="38"/>
        <v>0</v>
      </c>
      <c r="X111" s="41">
        <f t="shared" si="39"/>
        <v>0</v>
      </c>
      <c r="Y111" s="41">
        <f t="shared" si="40"/>
        <v>0</v>
      </c>
      <c r="Z111" s="41">
        <f t="shared" si="41"/>
        <v>0</v>
      </c>
      <c r="AA111" s="47">
        <f t="shared" si="27"/>
        <v>0</v>
      </c>
      <c r="AB111" s="48">
        <f t="shared" si="28"/>
        <v>0</v>
      </c>
      <c r="AC111" s="41">
        <f t="shared" si="29"/>
        <v>0</v>
      </c>
      <c r="AD111" s="41">
        <f t="shared" si="42"/>
        <v>0</v>
      </c>
      <c r="AE111" s="41">
        <f t="shared" si="45"/>
        <v>0</v>
      </c>
      <c r="AF111" s="49" t="e">
        <f>HLOOKUP(I111,ElecAvoidedCostsWOCC!$A$5:$Q$50,G111+1,FALSE)</f>
        <v>#N/A</v>
      </c>
      <c r="AG111" s="41" t="e">
        <f t="shared" si="43"/>
        <v>#N/A</v>
      </c>
      <c r="AH111" s="49" t="e">
        <f>HLOOKUP(I111,ElecAvoidedCostsWOCC!$A$5:$Q$50,T111+1,FALSE)</f>
        <v>#N/A</v>
      </c>
      <c r="AI111" s="41" t="e">
        <f t="shared" si="44"/>
        <v>#N/A</v>
      </c>
      <c r="AJ111" s="41" t="e">
        <f t="shared" si="30"/>
        <v>#N/A</v>
      </c>
      <c r="AK111" s="41" t="e">
        <f>HLOOKUP(I111,ElecAvoidedCostsWOCC!$A$5:$Q$50,G111+1,FALSE)*J111*L111</f>
        <v>#N/A</v>
      </c>
      <c r="AL111" s="41" t="e">
        <f t="shared" si="31"/>
        <v>#N/A</v>
      </c>
      <c r="AM111" s="45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5">
        <f t="shared" si="32"/>
        <v>0</v>
      </c>
      <c r="AO111" s="44">
        <f t="shared" si="33"/>
        <v>0</v>
      </c>
      <c r="AP111" s="44" t="e">
        <f t="shared" si="34"/>
        <v>#DIV/0!</v>
      </c>
    </row>
    <row r="112" spans="2:42" x14ac:dyDescent="0.25">
      <c r="B112" s="34"/>
      <c r="C112" s="56"/>
      <c r="D112" s="56"/>
      <c r="E112" s="35"/>
      <c r="F112" s="36"/>
      <c r="G112" s="36"/>
      <c r="H112" s="36"/>
      <c r="I112" s="37"/>
      <c r="J112" s="38"/>
      <c r="K112" s="427"/>
      <c r="L112" s="38"/>
      <c r="M112" s="39"/>
      <c r="N112" s="39"/>
      <c r="O112" s="40"/>
      <c r="P112" s="41"/>
      <c r="Q112" s="41"/>
      <c r="R112" s="42"/>
      <c r="S112" s="43"/>
      <c r="T112" s="36">
        <f t="shared" si="35"/>
        <v>0</v>
      </c>
      <c r="U112" s="44">
        <f t="shared" si="36"/>
        <v>0</v>
      </c>
      <c r="V112" s="45">
        <f t="shared" si="37"/>
        <v>0</v>
      </c>
      <c r="W112" s="46">
        <f t="shared" si="38"/>
        <v>0</v>
      </c>
      <c r="X112" s="41">
        <f t="shared" si="39"/>
        <v>0</v>
      </c>
      <c r="Y112" s="41">
        <f t="shared" si="40"/>
        <v>0</v>
      </c>
      <c r="Z112" s="41">
        <f t="shared" si="41"/>
        <v>0</v>
      </c>
      <c r="AA112" s="47">
        <f t="shared" si="27"/>
        <v>0</v>
      </c>
      <c r="AB112" s="48">
        <f t="shared" si="28"/>
        <v>0</v>
      </c>
      <c r="AC112" s="41">
        <f t="shared" si="29"/>
        <v>0</v>
      </c>
      <c r="AD112" s="41">
        <f t="shared" si="42"/>
        <v>0</v>
      </c>
      <c r="AE112" s="41">
        <f t="shared" si="45"/>
        <v>0</v>
      </c>
      <c r="AF112" s="49" t="e">
        <f>HLOOKUP(I112,ElecAvoidedCostsWOCC!$A$5:$Q$50,G112+1,FALSE)</f>
        <v>#N/A</v>
      </c>
      <c r="AG112" s="41" t="e">
        <f t="shared" si="43"/>
        <v>#N/A</v>
      </c>
      <c r="AH112" s="49" t="e">
        <f>HLOOKUP(I112,ElecAvoidedCostsWOCC!$A$5:$Q$50,T112+1,FALSE)</f>
        <v>#N/A</v>
      </c>
      <c r="AI112" s="41" t="e">
        <f t="shared" si="44"/>
        <v>#N/A</v>
      </c>
      <c r="AJ112" s="41" t="e">
        <f t="shared" si="30"/>
        <v>#N/A</v>
      </c>
      <c r="AK112" s="41" t="e">
        <f>HLOOKUP(I112,ElecAvoidedCostsWOCC!$A$5:$Q$50,G112+1,FALSE)*J112*L112</f>
        <v>#N/A</v>
      </c>
      <c r="AL112" s="41" t="e">
        <f t="shared" si="31"/>
        <v>#N/A</v>
      </c>
      <c r="AM112" s="45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5">
        <f t="shared" si="32"/>
        <v>0</v>
      </c>
      <c r="AO112" s="44">
        <f t="shared" si="33"/>
        <v>0</v>
      </c>
      <c r="AP112" s="44" t="e">
        <f t="shared" si="34"/>
        <v>#DIV/0!</v>
      </c>
    </row>
    <row r="113" spans="2:42" x14ac:dyDescent="0.25">
      <c r="B113" s="34"/>
      <c r="C113" s="56"/>
      <c r="D113" s="56"/>
      <c r="E113" s="35"/>
      <c r="F113" s="36"/>
      <c r="G113" s="36"/>
      <c r="H113" s="36"/>
      <c r="I113" s="37"/>
      <c r="J113" s="38"/>
      <c r="K113" s="427"/>
      <c r="L113" s="38"/>
      <c r="M113" s="39"/>
      <c r="N113" s="39"/>
      <c r="O113" s="40"/>
      <c r="P113" s="41"/>
      <c r="Q113" s="41"/>
      <c r="R113" s="42"/>
      <c r="S113" s="43"/>
      <c r="T113" s="36">
        <f t="shared" si="35"/>
        <v>0</v>
      </c>
      <c r="U113" s="44">
        <f t="shared" si="36"/>
        <v>0</v>
      </c>
      <c r="V113" s="45">
        <f t="shared" si="37"/>
        <v>0</v>
      </c>
      <c r="W113" s="46">
        <f t="shared" si="38"/>
        <v>0</v>
      </c>
      <c r="X113" s="41">
        <f t="shared" si="39"/>
        <v>0</v>
      </c>
      <c r="Y113" s="41">
        <f t="shared" si="40"/>
        <v>0</v>
      </c>
      <c r="Z113" s="41">
        <f t="shared" si="41"/>
        <v>0</v>
      </c>
      <c r="AA113" s="47">
        <f t="shared" si="27"/>
        <v>0</v>
      </c>
      <c r="AB113" s="48">
        <f t="shared" si="28"/>
        <v>0</v>
      </c>
      <c r="AC113" s="41">
        <f t="shared" si="29"/>
        <v>0</v>
      </c>
      <c r="AD113" s="41">
        <f t="shared" si="42"/>
        <v>0</v>
      </c>
      <c r="AE113" s="41">
        <f t="shared" si="45"/>
        <v>0</v>
      </c>
      <c r="AF113" s="49" t="e">
        <f>HLOOKUP(I113,ElecAvoidedCostsWOCC!$A$5:$Q$50,G113+1,FALSE)</f>
        <v>#N/A</v>
      </c>
      <c r="AG113" s="41" t="e">
        <f t="shared" si="43"/>
        <v>#N/A</v>
      </c>
      <c r="AH113" s="49" t="e">
        <f>HLOOKUP(I113,ElecAvoidedCostsWOCC!$A$5:$Q$50,T113+1,FALSE)</f>
        <v>#N/A</v>
      </c>
      <c r="AI113" s="41" t="e">
        <f t="shared" si="44"/>
        <v>#N/A</v>
      </c>
      <c r="AJ113" s="41" t="e">
        <f t="shared" si="30"/>
        <v>#N/A</v>
      </c>
      <c r="AK113" s="41" t="e">
        <f>HLOOKUP(I113,ElecAvoidedCostsWOCC!$A$5:$Q$50,G113+1,FALSE)*J113*L113</f>
        <v>#N/A</v>
      </c>
      <c r="AL113" s="41" t="e">
        <f t="shared" si="31"/>
        <v>#N/A</v>
      </c>
      <c r="AM113" s="45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5">
        <f t="shared" si="32"/>
        <v>0</v>
      </c>
      <c r="AO113" s="44">
        <f t="shared" si="33"/>
        <v>0</v>
      </c>
      <c r="AP113" s="44" t="e">
        <f t="shared" si="34"/>
        <v>#DIV/0!</v>
      </c>
    </row>
    <row r="114" spans="2:42" x14ac:dyDescent="0.25">
      <c r="B114" s="34"/>
      <c r="C114" s="56"/>
      <c r="D114" s="56"/>
      <c r="E114" s="35"/>
      <c r="F114" s="36"/>
      <c r="G114" s="36"/>
      <c r="H114" s="36"/>
      <c r="I114" s="37"/>
      <c r="J114" s="38"/>
      <c r="K114" s="427"/>
      <c r="L114" s="38"/>
      <c r="M114" s="39"/>
      <c r="N114" s="39"/>
      <c r="O114" s="40"/>
      <c r="P114" s="41"/>
      <c r="Q114" s="41"/>
      <c r="R114" s="42"/>
      <c r="S114" s="43"/>
      <c r="T114" s="36">
        <f t="shared" si="35"/>
        <v>0</v>
      </c>
      <c r="U114" s="44">
        <f t="shared" si="36"/>
        <v>0</v>
      </c>
      <c r="V114" s="45">
        <f t="shared" si="37"/>
        <v>0</v>
      </c>
      <c r="W114" s="46">
        <f t="shared" si="38"/>
        <v>0</v>
      </c>
      <c r="X114" s="41">
        <f t="shared" si="39"/>
        <v>0</v>
      </c>
      <c r="Y114" s="41">
        <f t="shared" si="40"/>
        <v>0</v>
      </c>
      <c r="Z114" s="41">
        <f t="shared" si="41"/>
        <v>0</v>
      </c>
      <c r="AA114" s="47">
        <f t="shared" si="27"/>
        <v>0</v>
      </c>
      <c r="AB114" s="48">
        <f t="shared" si="28"/>
        <v>0</v>
      </c>
      <c r="AC114" s="41">
        <f t="shared" si="29"/>
        <v>0</v>
      </c>
      <c r="AD114" s="41">
        <f t="shared" si="42"/>
        <v>0</v>
      </c>
      <c r="AE114" s="41">
        <f t="shared" si="45"/>
        <v>0</v>
      </c>
      <c r="AF114" s="49" t="e">
        <f>HLOOKUP(I114,ElecAvoidedCostsWOCC!$A$5:$Q$50,G114+1,FALSE)</f>
        <v>#N/A</v>
      </c>
      <c r="AG114" s="41" t="e">
        <f t="shared" si="43"/>
        <v>#N/A</v>
      </c>
      <c r="AH114" s="49" t="e">
        <f>HLOOKUP(I114,ElecAvoidedCostsWOCC!$A$5:$Q$50,T114+1,FALSE)</f>
        <v>#N/A</v>
      </c>
      <c r="AI114" s="41" t="e">
        <f t="shared" si="44"/>
        <v>#N/A</v>
      </c>
      <c r="AJ114" s="41" t="e">
        <f t="shared" si="30"/>
        <v>#N/A</v>
      </c>
      <c r="AK114" s="41" t="e">
        <f>HLOOKUP(I114,ElecAvoidedCostsWOCC!$A$5:$Q$50,G114+1,FALSE)*J114*L114</f>
        <v>#N/A</v>
      </c>
      <c r="AL114" s="41" t="e">
        <f t="shared" si="31"/>
        <v>#N/A</v>
      </c>
      <c r="AM114" s="45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5">
        <f t="shared" si="32"/>
        <v>0</v>
      </c>
      <c r="AO114" s="44">
        <f t="shared" si="33"/>
        <v>0</v>
      </c>
      <c r="AP114" s="44" t="e">
        <f t="shared" si="34"/>
        <v>#DIV/0!</v>
      </c>
    </row>
    <row r="115" spans="2:42" x14ac:dyDescent="0.25">
      <c r="B115" s="34"/>
      <c r="C115" s="56"/>
      <c r="D115" s="56"/>
      <c r="E115" s="35"/>
      <c r="F115" s="36"/>
      <c r="G115" s="36"/>
      <c r="H115" s="36"/>
      <c r="I115" s="37"/>
      <c r="J115" s="38"/>
      <c r="K115" s="427"/>
      <c r="L115" s="38"/>
      <c r="M115" s="39"/>
      <c r="N115" s="39"/>
      <c r="O115" s="40"/>
      <c r="P115" s="41"/>
      <c r="Q115" s="41"/>
      <c r="R115" s="42"/>
      <c r="S115" s="43"/>
      <c r="T115" s="36">
        <f t="shared" si="35"/>
        <v>0</v>
      </c>
      <c r="U115" s="44">
        <f t="shared" si="36"/>
        <v>0</v>
      </c>
      <c r="V115" s="45">
        <f t="shared" si="37"/>
        <v>0</v>
      </c>
      <c r="W115" s="46">
        <f t="shared" si="38"/>
        <v>0</v>
      </c>
      <c r="X115" s="41">
        <f t="shared" si="39"/>
        <v>0</v>
      </c>
      <c r="Y115" s="41">
        <f t="shared" si="40"/>
        <v>0</v>
      </c>
      <c r="Z115" s="41">
        <f t="shared" si="41"/>
        <v>0</v>
      </c>
      <c r="AA115" s="47">
        <f t="shared" si="27"/>
        <v>0</v>
      </c>
      <c r="AB115" s="48">
        <f t="shared" si="28"/>
        <v>0</v>
      </c>
      <c r="AC115" s="41">
        <f t="shared" si="29"/>
        <v>0</v>
      </c>
      <c r="AD115" s="41">
        <f t="shared" si="42"/>
        <v>0</v>
      </c>
      <c r="AE115" s="41">
        <f t="shared" si="45"/>
        <v>0</v>
      </c>
      <c r="AF115" s="49" t="e">
        <f>HLOOKUP(I115,ElecAvoidedCostsWOCC!$A$5:$Q$50,G115+1,FALSE)</f>
        <v>#N/A</v>
      </c>
      <c r="AG115" s="41" t="e">
        <f t="shared" si="43"/>
        <v>#N/A</v>
      </c>
      <c r="AH115" s="49" t="e">
        <f>HLOOKUP(I115,ElecAvoidedCostsWOCC!$A$5:$Q$50,T115+1,FALSE)</f>
        <v>#N/A</v>
      </c>
      <c r="AI115" s="41" t="e">
        <f t="shared" si="44"/>
        <v>#N/A</v>
      </c>
      <c r="AJ115" s="41" t="e">
        <f t="shared" si="30"/>
        <v>#N/A</v>
      </c>
      <c r="AK115" s="41" t="e">
        <f>HLOOKUP(I115,ElecAvoidedCostsWOCC!$A$5:$Q$50,G115+1,FALSE)*J115*L115</f>
        <v>#N/A</v>
      </c>
      <c r="AL115" s="41" t="e">
        <f t="shared" si="31"/>
        <v>#N/A</v>
      </c>
      <c r="AM115" s="45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5">
        <f t="shared" si="32"/>
        <v>0</v>
      </c>
      <c r="AO115" s="44">
        <f t="shared" si="33"/>
        <v>0</v>
      </c>
      <c r="AP115" s="44" t="e">
        <f t="shared" si="34"/>
        <v>#DIV/0!</v>
      </c>
    </row>
    <row r="116" spans="2:42" x14ac:dyDescent="0.25">
      <c r="B116" s="34"/>
      <c r="C116" s="56"/>
      <c r="D116" s="56"/>
      <c r="E116" s="35"/>
      <c r="F116" s="36"/>
      <c r="G116" s="36"/>
      <c r="H116" s="36"/>
      <c r="I116" s="37"/>
      <c r="J116" s="38"/>
      <c r="K116" s="427"/>
      <c r="L116" s="38"/>
      <c r="M116" s="39"/>
      <c r="N116" s="39"/>
      <c r="O116" s="40"/>
      <c r="P116" s="41"/>
      <c r="Q116" s="41"/>
      <c r="R116" s="42"/>
      <c r="S116" s="43"/>
      <c r="T116" s="36">
        <f t="shared" si="35"/>
        <v>0</v>
      </c>
      <c r="U116" s="44">
        <f t="shared" si="36"/>
        <v>0</v>
      </c>
      <c r="V116" s="45">
        <f t="shared" si="37"/>
        <v>0</v>
      </c>
      <c r="W116" s="46">
        <f t="shared" si="38"/>
        <v>0</v>
      </c>
      <c r="X116" s="41">
        <f t="shared" si="39"/>
        <v>0</v>
      </c>
      <c r="Y116" s="41">
        <f t="shared" si="40"/>
        <v>0</v>
      </c>
      <c r="Z116" s="41">
        <f t="shared" si="41"/>
        <v>0</v>
      </c>
      <c r="AA116" s="47">
        <f t="shared" si="27"/>
        <v>0</v>
      </c>
      <c r="AB116" s="48">
        <f t="shared" si="28"/>
        <v>0</v>
      </c>
      <c r="AC116" s="41">
        <f t="shared" si="29"/>
        <v>0</v>
      </c>
      <c r="AD116" s="41">
        <f t="shared" si="42"/>
        <v>0</v>
      </c>
      <c r="AE116" s="41">
        <f t="shared" si="45"/>
        <v>0</v>
      </c>
      <c r="AF116" s="49" t="e">
        <f>HLOOKUP(I116,ElecAvoidedCostsWOCC!$A$5:$Q$50,G116+1,FALSE)</f>
        <v>#N/A</v>
      </c>
      <c r="AG116" s="41" t="e">
        <f t="shared" si="43"/>
        <v>#N/A</v>
      </c>
      <c r="AH116" s="49" t="e">
        <f>HLOOKUP(I116,ElecAvoidedCostsWOCC!$A$5:$Q$50,T116+1,FALSE)</f>
        <v>#N/A</v>
      </c>
      <c r="AI116" s="41" t="e">
        <f t="shared" si="44"/>
        <v>#N/A</v>
      </c>
      <c r="AJ116" s="41" t="e">
        <f t="shared" si="30"/>
        <v>#N/A</v>
      </c>
      <c r="AK116" s="41" t="e">
        <f>HLOOKUP(I116,ElecAvoidedCostsWOCC!$A$5:$Q$50,G116+1,FALSE)*J116*L116</f>
        <v>#N/A</v>
      </c>
      <c r="AL116" s="41" t="e">
        <f t="shared" si="31"/>
        <v>#N/A</v>
      </c>
      <c r="AM116" s="45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5">
        <f t="shared" si="32"/>
        <v>0</v>
      </c>
      <c r="AO116" s="44">
        <f t="shared" si="33"/>
        <v>0</v>
      </c>
      <c r="AP116" s="44" t="e">
        <f t="shared" si="34"/>
        <v>#DIV/0!</v>
      </c>
    </row>
    <row r="117" spans="2:42" x14ac:dyDescent="0.25">
      <c r="B117" s="34"/>
      <c r="C117" s="56"/>
      <c r="D117" s="56"/>
      <c r="E117" s="35"/>
      <c r="F117" s="36"/>
      <c r="G117" s="36"/>
      <c r="H117" s="36"/>
      <c r="I117" s="37"/>
      <c r="J117" s="38"/>
      <c r="K117" s="427"/>
      <c r="L117" s="38"/>
      <c r="M117" s="39"/>
      <c r="N117" s="39"/>
      <c r="O117" s="40"/>
      <c r="P117" s="41"/>
      <c r="Q117" s="41"/>
      <c r="R117" s="42"/>
      <c r="S117" s="43"/>
      <c r="T117" s="36">
        <f t="shared" si="35"/>
        <v>0</v>
      </c>
      <c r="U117" s="44">
        <f t="shared" si="36"/>
        <v>0</v>
      </c>
      <c r="V117" s="45">
        <f t="shared" si="37"/>
        <v>0</v>
      </c>
      <c r="W117" s="46">
        <f t="shared" si="38"/>
        <v>0</v>
      </c>
      <c r="X117" s="41">
        <f t="shared" si="39"/>
        <v>0</v>
      </c>
      <c r="Y117" s="41">
        <f t="shared" si="40"/>
        <v>0</v>
      </c>
      <c r="Z117" s="41">
        <f t="shared" si="41"/>
        <v>0</v>
      </c>
      <c r="AA117" s="47">
        <f t="shared" si="27"/>
        <v>0</v>
      </c>
      <c r="AB117" s="48">
        <f t="shared" si="28"/>
        <v>0</v>
      </c>
      <c r="AC117" s="41">
        <f t="shared" si="29"/>
        <v>0</v>
      </c>
      <c r="AD117" s="41">
        <f t="shared" si="42"/>
        <v>0</v>
      </c>
      <c r="AE117" s="41">
        <f t="shared" si="45"/>
        <v>0</v>
      </c>
      <c r="AF117" s="49" t="e">
        <f>HLOOKUP(I117,ElecAvoidedCostsWOCC!$A$5:$Q$50,G117+1,FALSE)</f>
        <v>#N/A</v>
      </c>
      <c r="AG117" s="41" t="e">
        <f t="shared" si="43"/>
        <v>#N/A</v>
      </c>
      <c r="AH117" s="49" t="e">
        <f>HLOOKUP(I117,ElecAvoidedCostsWOCC!$A$5:$Q$50,T117+1,FALSE)</f>
        <v>#N/A</v>
      </c>
      <c r="AI117" s="41" t="e">
        <f t="shared" si="44"/>
        <v>#N/A</v>
      </c>
      <c r="AJ117" s="41" t="e">
        <f t="shared" si="30"/>
        <v>#N/A</v>
      </c>
      <c r="AK117" s="41" t="e">
        <f>HLOOKUP(I117,ElecAvoidedCostsWOCC!$A$5:$Q$50,G117+1,FALSE)*J117*L117</f>
        <v>#N/A</v>
      </c>
      <c r="AL117" s="41" t="e">
        <f t="shared" si="31"/>
        <v>#N/A</v>
      </c>
      <c r="AM117" s="45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5">
        <f t="shared" si="32"/>
        <v>0</v>
      </c>
      <c r="AO117" s="44">
        <f t="shared" si="33"/>
        <v>0</v>
      </c>
      <c r="AP117" s="44" t="e">
        <f t="shared" si="34"/>
        <v>#DIV/0!</v>
      </c>
    </row>
    <row r="118" spans="2:42" x14ac:dyDescent="0.25">
      <c r="B118" s="34"/>
      <c r="C118" s="56"/>
      <c r="D118" s="56"/>
      <c r="E118" s="35"/>
      <c r="F118" s="36"/>
      <c r="G118" s="36"/>
      <c r="H118" s="36"/>
      <c r="I118" s="37"/>
      <c r="J118" s="38"/>
      <c r="K118" s="427"/>
      <c r="L118" s="38"/>
      <c r="M118" s="39"/>
      <c r="N118" s="39"/>
      <c r="O118" s="40"/>
      <c r="P118" s="41"/>
      <c r="Q118" s="41"/>
      <c r="R118" s="42"/>
      <c r="S118" s="43"/>
      <c r="T118" s="36">
        <f t="shared" si="35"/>
        <v>0</v>
      </c>
      <c r="U118" s="44">
        <f t="shared" si="36"/>
        <v>0</v>
      </c>
      <c r="V118" s="45">
        <f t="shared" si="37"/>
        <v>0</v>
      </c>
      <c r="W118" s="46">
        <f t="shared" si="38"/>
        <v>0</v>
      </c>
      <c r="X118" s="41">
        <f t="shared" si="39"/>
        <v>0</v>
      </c>
      <c r="Y118" s="41">
        <f t="shared" si="40"/>
        <v>0</v>
      </c>
      <c r="Z118" s="41">
        <f t="shared" si="41"/>
        <v>0</v>
      </c>
      <c r="AA118" s="47">
        <f t="shared" si="27"/>
        <v>0</v>
      </c>
      <c r="AB118" s="48">
        <f t="shared" si="28"/>
        <v>0</v>
      </c>
      <c r="AC118" s="41">
        <f t="shared" si="29"/>
        <v>0</v>
      </c>
      <c r="AD118" s="41">
        <f t="shared" si="42"/>
        <v>0</v>
      </c>
      <c r="AE118" s="41">
        <f t="shared" si="45"/>
        <v>0</v>
      </c>
      <c r="AF118" s="49" t="e">
        <f>HLOOKUP(I118,ElecAvoidedCostsWOCC!$A$5:$Q$50,G118+1,FALSE)</f>
        <v>#N/A</v>
      </c>
      <c r="AG118" s="41" t="e">
        <f t="shared" si="43"/>
        <v>#N/A</v>
      </c>
      <c r="AH118" s="49" t="e">
        <f>HLOOKUP(I118,ElecAvoidedCostsWOCC!$A$5:$Q$50,T118+1,FALSE)</f>
        <v>#N/A</v>
      </c>
      <c r="AI118" s="41" t="e">
        <f t="shared" si="44"/>
        <v>#N/A</v>
      </c>
      <c r="AJ118" s="41" t="e">
        <f t="shared" si="30"/>
        <v>#N/A</v>
      </c>
      <c r="AK118" s="41" t="e">
        <f>HLOOKUP(I118,ElecAvoidedCostsWOCC!$A$5:$Q$50,G118+1,FALSE)*J118*L118</f>
        <v>#N/A</v>
      </c>
      <c r="AL118" s="41" t="e">
        <f t="shared" si="31"/>
        <v>#N/A</v>
      </c>
      <c r="AM118" s="45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5">
        <f t="shared" si="32"/>
        <v>0</v>
      </c>
      <c r="AO118" s="44">
        <f t="shared" si="33"/>
        <v>0</v>
      </c>
      <c r="AP118" s="44" t="e">
        <f t="shared" si="34"/>
        <v>#DIV/0!</v>
      </c>
    </row>
    <row r="119" spans="2:42" x14ac:dyDescent="0.25">
      <c r="B119" s="34"/>
      <c r="C119" s="56"/>
      <c r="D119" s="56"/>
      <c r="E119" s="35"/>
      <c r="F119" s="36"/>
      <c r="G119" s="36"/>
      <c r="H119" s="36"/>
      <c r="I119" s="37"/>
      <c r="J119" s="38"/>
      <c r="K119" s="427"/>
      <c r="L119" s="38"/>
      <c r="M119" s="39"/>
      <c r="N119" s="39"/>
      <c r="O119" s="40"/>
      <c r="P119" s="41"/>
      <c r="Q119" s="41"/>
      <c r="R119" s="42"/>
      <c r="S119" s="43"/>
      <c r="T119" s="36">
        <f t="shared" si="35"/>
        <v>0</v>
      </c>
      <c r="U119" s="44">
        <f t="shared" si="36"/>
        <v>0</v>
      </c>
      <c r="V119" s="45">
        <f t="shared" si="37"/>
        <v>0</v>
      </c>
      <c r="W119" s="46">
        <f t="shared" si="38"/>
        <v>0</v>
      </c>
      <c r="X119" s="41">
        <f t="shared" si="39"/>
        <v>0</v>
      </c>
      <c r="Y119" s="41">
        <f t="shared" si="40"/>
        <v>0</v>
      </c>
      <c r="Z119" s="41">
        <f t="shared" si="41"/>
        <v>0</v>
      </c>
      <c r="AA119" s="47">
        <f t="shared" si="27"/>
        <v>0</v>
      </c>
      <c r="AB119" s="48">
        <f t="shared" si="28"/>
        <v>0</v>
      </c>
      <c r="AC119" s="41">
        <f t="shared" si="29"/>
        <v>0</v>
      </c>
      <c r="AD119" s="41">
        <f t="shared" si="42"/>
        <v>0</v>
      </c>
      <c r="AE119" s="41">
        <f t="shared" si="45"/>
        <v>0</v>
      </c>
      <c r="AF119" s="49" t="e">
        <f>HLOOKUP(I119,ElecAvoidedCostsWOCC!$A$5:$Q$50,G119+1,FALSE)</f>
        <v>#N/A</v>
      </c>
      <c r="AG119" s="41" t="e">
        <f t="shared" si="43"/>
        <v>#N/A</v>
      </c>
      <c r="AH119" s="49" t="e">
        <f>HLOOKUP(I119,ElecAvoidedCostsWOCC!$A$5:$Q$50,T119+1,FALSE)</f>
        <v>#N/A</v>
      </c>
      <c r="AI119" s="41" t="e">
        <f t="shared" si="44"/>
        <v>#N/A</v>
      </c>
      <c r="AJ119" s="41" t="e">
        <f t="shared" si="30"/>
        <v>#N/A</v>
      </c>
      <c r="AK119" s="41" t="e">
        <f>HLOOKUP(I119,ElecAvoidedCostsWOCC!$A$5:$Q$50,G119+1,FALSE)*J119*L119</f>
        <v>#N/A</v>
      </c>
      <c r="AL119" s="41" t="e">
        <f t="shared" si="31"/>
        <v>#N/A</v>
      </c>
      <c r="AM119" s="45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5">
        <f t="shared" si="32"/>
        <v>0</v>
      </c>
      <c r="AO119" s="44">
        <f t="shared" si="33"/>
        <v>0</v>
      </c>
      <c r="AP119" s="44" t="e">
        <f t="shared" si="34"/>
        <v>#DIV/0!</v>
      </c>
    </row>
    <row r="120" spans="2:42" x14ac:dyDescent="0.25">
      <c r="B120" s="34"/>
      <c r="C120" s="56"/>
      <c r="D120" s="56"/>
      <c r="E120" s="35"/>
      <c r="F120" s="36"/>
      <c r="G120" s="36"/>
      <c r="H120" s="36"/>
      <c r="I120" s="37"/>
      <c r="J120" s="38"/>
      <c r="K120" s="427"/>
      <c r="L120" s="38"/>
      <c r="M120" s="39"/>
      <c r="N120" s="39"/>
      <c r="O120" s="40"/>
      <c r="P120" s="41"/>
      <c r="Q120" s="41"/>
      <c r="R120" s="42"/>
      <c r="S120" s="43"/>
      <c r="T120" s="36">
        <f t="shared" si="35"/>
        <v>0</v>
      </c>
      <c r="U120" s="44">
        <f t="shared" si="36"/>
        <v>0</v>
      </c>
      <c r="V120" s="45">
        <f t="shared" si="37"/>
        <v>0</v>
      </c>
      <c r="W120" s="46">
        <f t="shared" si="38"/>
        <v>0</v>
      </c>
      <c r="X120" s="41">
        <f t="shared" si="39"/>
        <v>0</v>
      </c>
      <c r="Y120" s="41">
        <f t="shared" si="40"/>
        <v>0</v>
      </c>
      <c r="Z120" s="41">
        <f t="shared" si="41"/>
        <v>0</v>
      </c>
      <c r="AA120" s="47">
        <f t="shared" si="27"/>
        <v>0</v>
      </c>
      <c r="AB120" s="48">
        <f t="shared" si="28"/>
        <v>0</v>
      </c>
      <c r="AC120" s="41">
        <f t="shared" si="29"/>
        <v>0</v>
      </c>
      <c r="AD120" s="41">
        <f t="shared" si="42"/>
        <v>0</v>
      </c>
      <c r="AE120" s="41">
        <f t="shared" si="45"/>
        <v>0</v>
      </c>
      <c r="AF120" s="49" t="e">
        <f>HLOOKUP(I120,ElecAvoidedCostsWOCC!$A$5:$Q$50,G120+1,FALSE)</f>
        <v>#N/A</v>
      </c>
      <c r="AG120" s="41" t="e">
        <f t="shared" si="43"/>
        <v>#N/A</v>
      </c>
      <c r="AH120" s="49" t="e">
        <f>HLOOKUP(I120,ElecAvoidedCostsWOCC!$A$5:$Q$50,T120+1,FALSE)</f>
        <v>#N/A</v>
      </c>
      <c r="AI120" s="41" t="e">
        <f t="shared" si="44"/>
        <v>#N/A</v>
      </c>
      <c r="AJ120" s="41" t="e">
        <f t="shared" si="30"/>
        <v>#N/A</v>
      </c>
      <c r="AK120" s="41" t="e">
        <f>HLOOKUP(I120,ElecAvoidedCostsWOCC!$A$5:$Q$50,G120+1,FALSE)*J120*L120</f>
        <v>#N/A</v>
      </c>
      <c r="AL120" s="41" t="e">
        <f t="shared" si="31"/>
        <v>#N/A</v>
      </c>
      <c r="AM120" s="45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5">
        <f t="shared" si="32"/>
        <v>0</v>
      </c>
      <c r="AO120" s="44">
        <f t="shared" si="33"/>
        <v>0</v>
      </c>
      <c r="AP120" s="44" t="e">
        <f t="shared" si="34"/>
        <v>#DIV/0!</v>
      </c>
    </row>
    <row r="121" spans="2:42" x14ac:dyDescent="0.25">
      <c r="B121" s="34"/>
      <c r="C121" s="56"/>
      <c r="D121" s="56"/>
      <c r="E121" s="35"/>
      <c r="F121" s="36"/>
      <c r="G121" s="36"/>
      <c r="H121" s="36"/>
      <c r="I121" s="37"/>
      <c r="J121" s="38"/>
      <c r="K121" s="427"/>
      <c r="L121" s="38"/>
      <c r="M121" s="39"/>
      <c r="N121" s="39"/>
      <c r="O121" s="40"/>
      <c r="P121" s="41"/>
      <c r="Q121" s="41"/>
      <c r="R121" s="42"/>
      <c r="S121" s="43"/>
      <c r="T121" s="36">
        <f t="shared" si="35"/>
        <v>0</v>
      </c>
      <c r="U121" s="44">
        <f t="shared" si="36"/>
        <v>0</v>
      </c>
      <c r="V121" s="45">
        <f t="shared" si="37"/>
        <v>0</v>
      </c>
      <c r="W121" s="46">
        <f t="shared" si="38"/>
        <v>0</v>
      </c>
      <c r="X121" s="41">
        <f t="shared" si="39"/>
        <v>0</v>
      </c>
      <c r="Y121" s="41">
        <f t="shared" si="40"/>
        <v>0</v>
      </c>
      <c r="Z121" s="41">
        <f t="shared" si="41"/>
        <v>0</v>
      </c>
      <c r="AA121" s="47">
        <f t="shared" si="27"/>
        <v>0</v>
      </c>
      <c r="AB121" s="48">
        <f t="shared" si="28"/>
        <v>0</v>
      </c>
      <c r="AC121" s="41">
        <f t="shared" si="29"/>
        <v>0</v>
      </c>
      <c r="AD121" s="41">
        <f t="shared" si="42"/>
        <v>0</v>
      </c>
      <c r="AE121" s="41">
        <f t="shared" si="45"/>
        <v>0</v>
      </c>
      <c r="AF121" s="49" t="e">
        <f>HLOOKUP(I121,ElecAvoidedCostsWOCC!$A$5:$Q$50,G121+1,FALSE)</f>
        <v>#N/A</v>
      </c>
      <c r="AG121" s="41" t="e">
        <f t="shared" si="43"/>
        <v>#N/A</v>
      </c>
      <c r="AH121" s="49" t="e">
        <f>HLOOKUP(I121,ElecAvoidedCostsWOCC!$A$5:$Q$50,T121+1,FALSE)</f>
        <v>#N/A</v>
      </c>
      <c r="AI121" s="41" t="e">
        <f t="shared" si="44"/>
        <v>#N/A</v>
      </c>
      <c r="AJ121" s="41" t="e">
        <f t="shared" si="30"/>
        <v>#N/A</v>
      </c>
      <c r="AK121" s="41" t="e">
        <f>HLOOKUP(I121,ElecAvoidedCostsWOCC!$A$5:$Q$50,G121+1,FALSE)*J121*L121</f>
        <v>#N/A</v>
      </c>
      <c r="AL121" s="41" t="e">
        <f t="shared" si="31"/>
        <v>#N/A</v>
      </c>
      <c r="AM121" s="45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5">
        <f t="shared" si="32"/>
        <v>0</v>
      </c>
      <c r="AO121" s="44">
        <f t="shared" si="33"/>
        <v>0</v>
      </c>
      <c r="AP121" s="44" t="e">
        <f t="shared" si="34"/>
        <v>#DIV/0!</v>
      </c>
    </row>
    <row r="122" spans="2:42" x14ac:dyDescent="0.25">
      <c r="B122" s="34"/>
      <c r="C122" s="56"/>
      <c r="D122" s="56"/>
      <c r="E122" s="35"/>
      <c r="F122" s="36"/>
      <c r="G122" s="36"/>
      <c r="H122" s="36"/>
      <c r="I122" s="37"/>
      <c r="J122" s="38"/>
      <c r="K122" s="427"/>
      <c r="L122" s="38"/>
      <c r="M122" s="39"/>
      <c r="N122" s="39"/>
      <c r="O122" s="40"/>
      <c r="P122" s="41"/>
      <c r="Q122" s="41"/>
      <c r="R122" s="42"/>
      <c r="S122" s="43"/>
      <c r="T122" s="36">
        <f t="shared" si="35"/>
        <v>0</v>
      </c>
      <c r="U122" s="44">
        <f t="shared" si="36"/>
        <v>0</v>
      </c>
      <c r="V122" s="45">
        <f t="shared" si="37"/>
        <v>0</v>
      </c>
      <c r="W122" s="46">
        <f t="shared" si="38"/>
        <v>0</v>
      </c>
      <c r="X122" s="41">
        <f t="shared" si="39"/>
        <v>0</v>
      </c>
      <c r="Y122" s="41">
        <f t="shared" si="40"/>
        <v>0</v>
      </c>
      <c r="Z122" s="41">
        <f t="shared" si="41"/>
        <v>0</v>
      </c>
      <c r="AA122" s="47">
        <f t="shared" si="27"/>
        <v>0</v>
      </c>
      <c r="AB122" s="48">
        <f t="shared" si="28"/>
        <v>0</v>
      </c>
      <c r="AC122" s="41">
        <f t="shared" si="29"/>
        <v>0</v>
      </c>
      <c r="AD122" s="41">
        <f t="shared" si="42"/>
        <v>0</v>
      </c>
      <c r="AE122" s="41">
        <f t="shared" si="45"/>
        <v>0</v>
      </c>
      <c r="AF122" s="49" t="e">
        <f>HLOOKUP(I122,ElecAvoidedCostsWOCC!$A$5:$Q$50,G122+1,FALSE)</f>
        <v>#N/A</v>
      </c>
      <c r="AG122" s="41" t="e">
        <f t="shared" si="43"/>
        <v>#N/A</v>
      </c>
      <c r="AH122" s="49" t="e">
        <f>HLOOKUP(I122,ElecAvoidedCostsWOCC!$A$5:$Q$50,T122+1,FALSE)</f>
        <v>#N/A</v>
      </c>
      <c r="AI122" s="41" t="e">
        <f t="shared" si="44"/>
        <v>#N/A</v>
      </c>
      <c r="AJ122" s="41" t="e">
        <f t="shared" si="30"/>
        <v>#N/A</v>
      </c>
      <c r="AK122" s="41" t="e">
        <f>HLOOKUP(I122,ElecAvoidedCostsWOCC!$A$5:$Q$50,G122+1,FALSE)*J122*L122</f>
        <v>#N/A</v>
      </c>
      <c r="AL122" s="41" t="e">
        <f t="shared" si="31"/>
        <v>#N/A</v>
      </c>
      <c r="AM122" s="45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5">
        <f t="shared" si="32"/>
        <v>0</v>
      </c>
      <c r="AO122" s="44">
        <f t="shared" si="33"/>
        <v>0</v>
      </c>
      <c r="AP122" s="44" t="e">
        <f t="shared" si="34"/>
        <v>#DIV/0!</v>
      </c>
    </row>
    <row r="123" spans="2:42" x14ac:dyDescent="0.25">
      <c r="B123" s="34"/>
      <c r="C123" s="56"/>
      <c r="D123" s="56"/>
      <c r="E123" s="35"/>
      <c r="F123" s="36"/>
      <c r="G123" s="36"/>
      <c r="H123" s="36"/>
      <c r="I123" s="37"/>
      <c r="J123" s="38"/>
      <c r="K123" s="427"/>
      <c r="L123" s="38"/>
      <c r="M123" s="39"/>
      <c r="N123" s="39"/>
      <c r="O123" s="40"/>
      <c r="P123" s="41"/>
      <c r="Q123" s="41"/>
      <c r="R123" s="42"/>
      <c r="S123" s="43"/>
      <c r="T123" s="36">
        <f t="shared" si="35"/>
        <v>0</v>
      </c>
      <c r="U123" s="44">
        <f t="shared" si="36"/>
        <v>0</v>
      </c>
      <c r="V123" s="45">
        <f t="shared" si="37"/>
        <v>0</v>
      </c>
      <c r="W123" s="46">
        <f t="shared" si="38"/>
        <v>0</v>
      </c>
      <c r="X123" s="41">
        <f t="shared" si="39"/>
        <v>0</v>
      </c>
      <c r="Y123" s="41">
        <f t="shared" si="40"/>
        <v>0</v>
      </c>
      <c r="Z123" s="41">
        <f t="shared" si="41"/>
        <v>0</v>
      </c>
      <c r="AA123" s="47">
        <f t="shared" si="27"/>
        <v>0</v>
      </c>
      <c r="AB123" s="48">
        <f t="shared" si="28"/>
        <v>0</v>
      </c>
      <c r="AC123" s="41">
        <f t="shared" si="29"/>
        <v>0</v>
      </c>
      <c r="AD123" s="41">
        <f t="shared" si="42"/>
        <v>0</v>
      </c>
      <c r="AE123" s="41">
        <f t="shared" si="45"/>
        <v>0</v>
      </c>
      <c r="AF123" s="49" t="e">
        <f>HLOOKUP(I123,ElecAvoidedCostsWOCC!$A$5:$Q$50,G123+1,FALSE)</f>
        <v>#N/A</v>
      </c>
      <c r="AG123" s="41" t="e">
        <f t="shared" si="43"/>
        <v>#N/A</v>
      </c>
      <c r="AH123" s="49" t="e">
        <f>HLOOKUP(I123,ElecAvoidedCostsWOCC!$A$5:$Q$50,T123+1,FALSE)</f>
        <v>#N/A</v>
      </c>
      <c r="AI123" s="41" t="e">
        <f t="shared" si="44"/>
        <v>#N/A</v>
      </c>
      <c r="AJ123" s="41" t="e">
        <f t="shared" si="30"/>
        <v>#N/A</v>
      </c>
      <c r="AK123" s="41" t="e">
        <f>HLOOKUP(I123,ElecAvoidedCostsWOCC!$A$5:$Q$50,G123+1,FALSE)*J123*L123</f>
        <v>#N/A</v>
      </c>
      <c r="AL123" s="41" t="e">
        <f t="shared" si="31"/>
        <v>#N/A</v>
      </c>
      <c r="AM123" s="45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5">
        <f t="shared" si="32"/>
        <v>0</v>
      </c>
      <c r="AO123" s="44">
        <f t="shared" si="33"/>
        <v>0</v>
      </c>
      <c r="AP123" s="44" t="e">
        <f t="shared" si="34"/>
        <v>#DIV/0!</v>
      </c>
    </row>
    <row r="124" spans="2:42" x14ac:dyDescent="0.25">
      <c r="B124" s="34"/>
      <c r="C124" s="56"/>
      <c r="D124" s="56"/>
      <c r="E124" s="35"/>
      <c r="F124" s="36"/>
      <c r="G124" s="36"/>
      <c r="H124" s="36"/>
      <c r="I124" s="37"/>
      <c r="J124" s="38"/>
      <c r="K124" s="427"/>
      <c r="L124" s="38"/>
      <c r="M124" s="39"/>
      <c r="N124" s="39"/>
      <c r="O124" s="40"/>
      <c r="P124" s="41"/>
      <c r="Q124" s="41"/>
      <c r="R124" s="42"/>
      <c r="S124" s="43"/>
      <c r="T124" s="36">
        <f t="shared" si="35"/>
        <v>0</v>
      </c>
      <c r="U124" s="44">
        <f t="shared" si="36"/>
        <v>0</v>
      </c>
      <c r="V124" s="45">
        <f t="shared" si="37"/>
        <v>0</v>
      </c>
      <c r="W124" s="46">
        <f t="shared" si="38"/>
        <v>0</v>
      </c>
      <c r="X124" s="41">
        <f t="shared" si="39"/>
        <v>0</v>
      </c>
      <c r="Y124" s="41">
        <f t="shared" si="40"/>
        <v>0</v>
      </c>
      <c r="Z124" s="41">
        <f t="shared" si="41"/>
        <v>0</v>
      </c>
      <c r="AA124" s="47">
        <f t="shared" si="27"/>
        <v>0</v>
      </c>
      <c r="AB124" s="48">
        <f t="shared" si="28"/>
        <v>0</v>
      </c>
      <c r="AC124" s="41">
        <f t="shared" si="29"/>
        <v>0</v>
      </c>
      <c r="AD124" s="41">
        <f t="shared" si="42"/>
        <v>0</v>
      </c>
      <c r="AE124" s="41">
        <f t="shared" si="45"/>
        <v>0</v>
      </c>
      <c r="AF124" s="49" t="e">
        <f>HLOOKUP(I124,ElecAvoidedCostsWOCC!$A$5:$Q$50,G124+1,FALSE)</f>
        <v>#N/A</v>
      </c>
      <c r="AG124" s="41" t="e">
        <f t="shared" si="43"/>
        <v>#N/A</v>
      </c>
      <c r="AH124" s="49" t="e">
        <f>HLOOKUP(I124,ElecAvoidedCostsWOCC!$A$5:$Q$50,T124+1,FALSE)</f>
        <v>#N/A</v>
      </c>
      <c r="AI124" s="41" t="e">
        <f t="shared" si="44"/>
        <v>#N/A</v>
      </c>
      <c r="AJ124" s="41" t="e">
        <f t="shared" si="30"/>
        <v>#N/A</v>
      </c>
      <c r="AK124" s="41" t="e">
        <f>HLOOKUP(I124,ElecAvoidedCostsWOCC!$A$5:$Q$50,G124+1,FALSE)*J124*L124</f>
        <v>#N/A</v>
      </c>
      <c r="AL124" s="41" t="e">
        <f t="shared" si="31"/>
        <v>#N/A</v>
      </c>
      <c r="AM124" s="45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5">
        <f t="shared" si="32"/>
        <v>0</v>
      </c>
      <c r="AO124" s="44">
        <f t="shared" si="33"/>
        <v>0</v>
      </c>
      <c r="AP124" s="44" t="e">
        <f t="shared" si="34"/>
        <v>#DIV/0!</v>
      </c>
    </row>
    <row r="125" spans="2:42" x14ac:dyDescent="0.25">
      <c r="B125" s="34"/>
      <c r="C125" s="56"/>
      <c r="D125" s="56"/>
      <c r="E125" s="35"/>
      <c r="F125" s="36"/>
      <c r="G125" s="36"/>
      <c r="H125" s="36"/>
      <c r="I125" s="37"/>
      <c r="J125" s="38"/>
      <c r="K125" s="427"/>
      <c r="L125" s="38"/>
      <c r="M125" s="39"/>
      <c r="N125" s="39"/>
      <c r="O125" s="40"/>
      <c r="P125" s="41"/>
      <c r="Q125" s="41"/>
      <c r="R125" s="42"/>
      <c r="S125" s="43"/>
      <c r="T125" s="36">
        <f t="shared" si="35"/>
        <v>0</v>
      </c>
      <c r="U125" s="44">
        <f t="shared" si="36"/>
        <v>0</v>
      </c>
      <c r="V125" s="45">
        <f t="shared" si="37"/>
        <v>0</v>
      </c>
      <c r="W125" s="46">
        <f t="shared" si="38"/>
        <v>0</v>
      </c>
      <c r="X125" s="41">
        <f t="shared" si="39"/>
        <v>0</v>
      </c>
      <c r="Y125" s="41">
        <f t="shared" si="40"/>
        <v>0</v>
      </c>
      <c r="Z125" s="41">
        <f t="shared" si="41"/>
        <v>0</v>
      </c>
      <c r="AA125" s="47">
        <f t="shared" si="27"/>
        <v>0</v>
      </c>
      <c r="AB125" s="48">
        <f t="shared" si="28"/>
        <v>0</v>
      </c>
      <c r="AC125" s="41">
        <f t="shared" si="29"/>
        <v>0</v>
      </c>
      <c r="AD125" s="41">
        <f t="shared" si="42"/>
        <v>0</v>
      </c>
      <c r="AE125" s="41">
        <f t="shared" si="45"/>
        <v>0</v>
      </c>
      <c r="AF125" s="49" t="e">
        <f>HLOOKUP(I125,ElecAvoidedCostsWOCC!$A$5:$Q$50,G125+1,FALSE)</f>
        <v>#N/A</v>
      </c>
      <c r="AG125" s="41" t="e">
        <f t="shared" si="43"/>
        <v>#N/A</v>
      </c>
      <c r="AH125" s="49" t="e">
        <f>HLOOKUP(I125,ElecAvoidedCostsWOCC!$A$5:$Q$50,T125+1,FALSE)</f>
        <v>#N/A</v>
      </c>
      <c r="AI125" s="41" t="e">
        <f t="shared" si="44"/>
        <v>#N/A</v>
      </c>
      <c r="AJ125" s="41" t="e">
        <f t="shared" si="30"/>
        <v>#N/A</v>
      </c>
      <c r="AK125" s="41" t="e">
        <f>HLOOKUP(I125,ElecAvoidedCostsWOCC!$A$5:$Q$50,G125+1,FALSE)*J125*L125</f>
        <v>#N/A</v>
      </c>
      <c r="AL125" s="41" t="e">
        <f t="shared" si="31"/>
        <v>#N/A</v>
      </c>
      <c r="AM125" s="45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5">
        <f t="shared" si="32"/>
        <v>0</v>
      </c>
      <c r="AO125" s="44">
        <f t="shared" si="33"/>
        <v>0</v>
      </c>
      <c r="AP125" s="44" t="e">
        <f t="shared" si="34"/>
        <v>#DIV/0!</v>
      </c>
    </row>
    <row r="126" spans="2:42" x14ac:dyDescent="0.25">
      <c r="B126" s="34"/>
      <c r="C126" s="56"/>
      <c r="D126" s="56"/>
      <c r="E126" s="35"/>
      <c r="F126" s="36"/>
      <c r="G126" s="36"/>
      <c r="H126" s="36"/>
      <c r="I126" s="37"/>
      <c r="J126" s="38"/>
      <c r="K126" s="427"/>
      <c r="L126" s="38"/>
      <c r="M126" s="39"/>
      <c r="N126" s="39"/>
      <c r="O126" s="40"/>
      <c r="P126" s="41"/>
      <c r="Q126" s="41"/>
      <c r="R126" s="42"/>
      <c r="S126" s="43"/>
      <c r="T126" s="36">
        <f t="shared" si="35"/>
        <v>0</v>
      </c>
      <c r="U126" s="44">
        <f t="shared" si="36"/>
        <v>0</v>
      </c>
      <c r="V126" s="45">
        <f t="shared" si="37"/>
        <v>0</v>
      </c>
      <c r="W126" s="46">
        <f t="shared" si="38"/>
        <v>0</v>
      </c>
      <c r="X126" s="41">
        <f t="shared" si="39"/>
        <v>0</v>
      </c>
      <c r="Y126" s="41">
        <f t="shared" si="40"/>
        <v>0</v>
      </c>
      <c r="Z126" s="41">
        <f t="shared" si="41"/>
        <v>0</v>
      </c>
      <c r="AA126" s="47">
        <f t="shared" si="27"/>
        <v>0</v>
      </c>
      <c r="AB126" s="48">
        <f t="shared" si="28"/>
        <v>0</v>
      </c>
      <c r="AC126" s="41">
        <f t="shared" si="29"/>
        <v>0</v>
      </c>
      <c r="AD126" s="41">
        <f t="shared" si="42"/>
        <v>0</v>
      </c>
      <c r="AE126" s="41">
        <f t="shared" si="45"/>
        <v>0</v>
      </c>
      <c r="AF126" s="49" t="e">
        <f>HLOOKUP(I126,ElecAvoidedCostsWOCC!$A$5:$Q$50,G126+1,FALSE)</f>
        <v>#N/A</v>
      </c>
      <c r="AG126" s="41" t="e">
        <f t="shared" si="43"/>
        <v>#N/A</v>
      </c>
      <c r="AH126" s="49" t="e">
        <f>HLOOKUP(I126,ElecAvoidedCostsWOCC!$A$5:$Q$50,T126+1,FALSE)</f>
        <v>#N/A</v>
      </c>
      <c r="AI126" s="41" t="e">
        <f t="shared" si="44"/>
        <v>#N/A</v>
      </c>
      <c r="AJ126" s="41" t="e">
        <f t="shared" si="30"/>
        <v>#N/A</v>
      </c>
      <c r="AK126" s="41" t="e">
        <f>HLOOKUP(I126,ElecAvoidedCostsWOCC!$A$5:$Q$50,G126+1,FALSE)*J126*L126</f>
        <v>#N/A</v>
      </c>
      <c r="AL126" s="41" t="e">
        <f t="shared" si="31"/>
        <v>#N/A</v>
      </c>
      <c r="AM126" s="45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5">
        <f t="shared" si="32"/>
        <v>0</v>
      </c>
      <c r="AO126" s="44">
        <f t="shared" si="33"/>
        <v>0</v>
      </c>
      <c r="AP126" s="44" t="e">
        <f t="shared" si="34"/>
        <v>#DIV/0!</v>
      </c>
    </row>
    <row r="127" spans="2:42" x14ac:dyDescent="0.25">
      <c r="B127" s="34"/>
      <c r="C127" s="56"/>
      <c r="D127" s="56"/>
      <c r="E127" s="35"/>
      <c r="F127" s="36"/>
      <c r="G127" s="36"/>
      <c r="H127" s="36"/>
      <c r="I127" s="37"/>
      <c r="J127" s="38"/>
      <c r="K127" s="427"/>
      <c r="L127" s="38"/>
      <c r="M127" s="39"/>
      <c r="N127" s="39"/>
      <c r="O127" s="40"/>
      <c r="P127" s="41"/>
      <c r="Q127" s="41"/>
      <c r="R127" s="42"/>
      <c r="S127" s="43"/>
      <c r="T127" s="36">
        <f t="shared" si="35"/>
        <v>0</v>
      </c>
      <c r="U127" s="44">
        <f t="shared" si="36"/>
        <v>0</v>
      </c>
      <c r="V127" s="45">
        <f t="shared" si="37"/>
        <v>0</v>
      </c>
      <c r="W127" s="46">
        <f t="shared" si="38"/>
        <v>0</v>
      </c>
      <c r="X127" s="41">
        <f t="shared" si="39"/>
        <v>0</v>
      </c>
      <c r="Y127" s="41">
        <f t="shared" si="40"/>
        <v>0</v>
      </c>
      <c r="Z127" s="41">
        <f t="shared" si="41"/>
        <v>0</v>
      </c>
      <c r="AA127" s="47">
        <f t="shared" si="27"/>
        <v>0</v>
      </c>
      <c r="AB127" s="48">
        <f t="shared" si="28"/>
        <v>0</v>
      </c>
      <c r="AC127" s="41">
        <f t="shared" si="29"/>
        <v>0</v>
      </c>
      <c r="AD127" s="41">
        <f t="shared" si="42"/>
        <v>0</v>
      </c>
      <c r="AE127" s="41">
        <f t="shared" si="45"/>
        <v>0</v>
      </c>
      <c r="AF127" s="49" t="e">
        <f>HLOOKUP(I127,ElecAvoidedCostsWOCC!$A$5:$Q$50,G127+1,FALSE)</f>
        <v>#N/A</v>
      </c>
      <c r="AG127" s="41" t="e">
        <f t="shared" si="43"/>
        <v>#N/A</v>
      </c>
      <c r="AH127" s="49" t="e">
        <f>HLOOKUP(I127,ElecAvoidedCostsWOCC!$A$5:$Q$50,T127+1,FALSE)</f>
        <v>#N/A</v>
      </c>
      <c r="AI127" s="41" t="e">
        <f t="shared" si="44"/>
        <v>#N/A</v>
      </c>
      <c r="AJ127" s="41" t="e">
        <f t="shared" si="30"/>
        <v>#N/A</v>
      </c>
      <c r="AK127" s="41" t="e">
        <f>HLOOKUP(I127,ElecAvoidedCostsWOCC!$A$5:$Q$50,G127+1,FALSE)*J127*L127</f>
        <v>#N/A</v>
      </c>
      <c r="AL127" s="41" t="e">
        <f t="shared" si="31"/>
        <v>#N/A</v>
      </c>
      <c r="AM127" s="45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5">
        <f t="shared" si="32"/>
        <v>0</v>
      </c>
      <c r="AO127" s="44">
        <f t="shared" si="33"/>
        <v>0</v>
      </c>
      <c r="AP127" s="44" t="e">
        <f t="shared" si="34"/>
        <v>#DIV/0!</v>
      </c>
    </row>
    <row r="128" spans="2:42" x14ac:dyDescent="0.25">
      <c r="B128" s="34"/>
      <c r="C128" s="56"/>
      <c r="D128" s="56"/>
      <c r="E128" s="35"/>
      <c r="F128" s="36"/>
      <c r="G128" s="36"/>
      <c r="H128" s="36"/>
      <c r="I128" s="37"/>
      <c r="J128" s="38"/>
      <c r="K128" s="427"/>
      <c r="L128" s="38"/>
      <c r="M128" s="39"/>
      <c r="N128" s="39"/>
      <c r="O128" s="40"/>
      <c r="P128" s="41"/>
      <c r="Q128" s="41"/>
      <c r="R128" s="42"/>
      <c r="S128" s="43"/>
      <c r="T128" s="36">
        <f t="shared" si="35"/>
        <v>0</v>
      </c>
      <c r="U128" s="44">
        <f t="shared" si="36"/>
        <v>0</v>
      </c>
      <c r="V128" s="45">
        <f t="shared" si="37"/>
        <v>0</v>
      </c>
      <c r="W128" s="46">
        <f t="shared" si="38"/>
        <v>0</v>
      </c>
      <c r="X128" s="41">
        <f t="shared" si="39"/>
        <v>0</v>
      </c>
      <c r="Y128" s="41">
        <f t="shared" si="40"/>
        <v>0</v>
      </c>
      <c r="Z128" s="41">
        <f t="shared" si="41"/>
        <v>0</v>
      </c>
      <c r="AA128" s="47">
        <f t="shared" si="27"/>
        <v>0</v>
      </c>
      <c r="AB128" s="48">
        <f t="shared" si="28"/>
        <v>0</v>
      </c>
      <c r="AC128" s="41">
        <f t="shared" si="29"/>
        <v>0</v>
      </c>
      <c r="AD128" s="41">
        <f t="shared" si="42"/>
        <v>0</v>
      </c>
      <c r="AE128" s="41">
        <f t="shared" si="45"/>
        <v>0</v>
      </c>
      <c r="AF128" s="49" t="e">
        <f>HLOOKUP(I128,ElecAvoidedCostsWOCC!$A$5:$Q$50,G128+1,FALSE)</f>
        <v>#N/A</v>
      </c>
      <c r="AG128" s="41" t="e">
        <f t="shared" si="43"/>
        <v>#N/A</v>
      </c>
      <c r="AH128" s="49" t="e">
        <f>HLOOKUP(I128,ElecAvoidedCostsWOCC!$A$5:$Q$50,T128+1,FALSE)</f>
        <v>#N/A</v>
      </c>
      <c r="AI128" s="41" t="e">
        <f t="shared" si="44"/>
        <v>#N/A</v>
      </c>
      <c r="AJ128" s="41" t="e">
        <f t="shared" si="30"/>
        <v>#N/A</v>
      </c>
      <c r="AK128" s="41" t="e">
        <f>HLOOKUP(I128,ElecAvoidedCostsWOCC!$A$5:$Q$50,G128+1,FALSE)*J128*L128</f>
        <v>#N/A</v>
      </c>
      <c r="AL128" s="41" t="e">
        <f t="shared" si="31"/>
        <v>#N/A</v>
      </c>
      <c r="AM128" s="45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5">
        <f t="shared" si="32"/>
        <v>0</v>
      </c>
      <c r="AO128" s="44">
        <f t="shared" si="33"/>
        <v>0</v>
      </c>
      <c r="AP128" s="44" t="e">
        <f t="shared" si="34"/>
        <v>#DIV/0!</v>
      </c>
    </row>
    <row r="129" spans="2:42" x14ac:dyDescent="0.25">
      <c r="B129" s="34"/>
      <c r="C129" s="56"/>
      <c r="D129" s="56"/>
      <c r="E129" s="35"/>
      <c r="F129" s="36"/>
      <c r="G129" s="36"/>
      <c r="H129" s="36"/>
      <c r="I129" s="37"/>
      <c r="J129" s="38"/>
      <c r="K129" s="427"/>
      <c r="L129" s="38"/>
      <c r="M129" s="39"/>
      <c r="N129" s="39"/>
      <c r="O129" s="40"/>
      <c r="P129" s="41"/>
      <c r="Q129" s="41"/>
      <c r="R129" s="42"/>
      <c r="S129" s="43"/>
      <c r="T129" s="36">
        <f t="shared" si="35"/>
        <v>0</v>
      </c>
      <c r="U129" s="44">
        <f t="shared" si="36"/>
        <v>0</v>
      </c>
      <c r="V129" s="45">
        <f t="shared" si="37"/>
        <v>0</v>
      </c>
      <c r="W129" s="46">
        <f t="shared" si="38"/>
        <v>0</v>
      </c>
      <c r="X129" s="41">
        <f t="shared" si="39"/>
        <v>0</v>
      </c>
      <c r="Y129" s="41">
        <f t="shared" si="40"/>
        <v>0</v>
      </c>
      <c r="Z129" s="41">
        <f t="shared" si="41"/>
        <v>0</v>
      </c>
      <c r="AA129" s="47">
        <f t="shared" si="27"/>
        <v>0</v>
      </c>
      <c r="AB129" s="48">
        <f t="shared" si="28"/>
        <v>0</v>
      </c>
      <c r="AC129" s="41">
        <f t="shared" si="29"/>
        <v>0</v>
      </c>
      <c r="AD129" s="41">
        <f t="shared" si="42"/>
        <v>0</v>
      </c>
      <c r="AE129" s="41">
        <f t="shared" si="45"/>
        <v>0</v>
      </c>
      <c r="AF129" s="49" t="e">
        <f>HLOOKUP(I129,ElecAvoidedCostsWOCC!$A$5:$Q$50,G129+1,FALSE)</f>
        <v>#N/A</v>
      </c>
      <c r="AG129" s="41" t="e">
        <f t="shared" si="43"/>
        <v>#N/A</v>
      </c>
      <c r="AH129" s="49" t="e">
        <f>HLOOKUP(I129,ElecAvoidedCostsWOCC!$A$5:$Q$50,T129+1,FALSE)</f>
        <v>#N/A</v>
      </c>
      <c r="AI129" s="41" t="e">
        <f t="shared" si="44"/>
        <v>#N/A</v>
      </c>
      <c r="AJ129" s="41" t="e">
        <f t="shared" si="30"/>
        <v>#N/A</v>
      </c>
      <c r="AK129" s="41" t="e">
        <f>HLOOKUP(I129,ElecAvoidedCostsWOCC!$A$5:$Q$50,G129+1,FALSE)*J129*L129</f>
        <v>#N/A</v>
      </c>
      <c r="AL129" s="41" t="e">
        <f t="shared" si="31"/>
        <v>#N/A</v>
      </c>
      <c r="AM129" s="45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5">
        <f t="shared" si="32"/>
        <v>0</v>
      </c>
      <c r="AO129" s="44">
        <f t="shared" si="33"/>
        <v>0</v>
      </c>
      <c r="AP129" s="44" t="e">
        <f t="shared" si="34"/>
        <v>#DIV/0!</v>
      </c>
    </row>
    <row r="130" spans="2:42" x14ac:dyDescent="0.25">
      <c r="B130" s="34"/>
      <c r="C130" s="56"/>
      <c r="D130" s="56"/>
      <c r="E130" s="35"/>
      <c r="F130" s="36"/>
      <c r="G130" s="36"/>
      <c r="H130" s="36"/>
      <c r="I130" s="37"/>
      <c r="J130" s="38"/>
      <c r="K130" s="427"/>
      <c r="L130" s="38"/>
      <c r="M130" s="39"/>
      <c r="N130" s="39"/>
      <c r="O130" s="40"/>
      <c r="P130" s="41"/>
      <c r="Q130" s="41"/>
      <c r="R130" s="42"/>
      <c r="S130" s="43"/>
      <c r="T130" s="36">
        <f t="shared" si="35"/>
        <v>0</v>
      </c>
      <c r="U130" s="44">
        <f t="shared" si="36"/>
        <v>0</v>
      </c>
      <c r="V130" s="45">
        <f t="shared" si="37"/>
        <v>0</v>
      </c>
      <c r="W130" s="46">
        <f t="shared" si="38"/>
        <v>0</v>
      </c>
      <c r="X130" s="41">
        <f t="shared" si="39"/>
        <v>0</v>
      </c>
      <c r="Y130" s="41">
        <f t="shared" si="40"/>
        <v>0</v>
      </c>
      <c r="Z130" s="41">
        <f t="shared" si="41"/>
        <v>0</v>
      </c>
      <c r="AA130" s="47">
        <f t="shared" si="27"/>
        <v>0</v>
      </c>
      <c r="AB130" s="48">
        <f t="shared" si="28"/>
        <v>0</v>
      </c>
      <c r="AC130" s="41">
        <f t="shared" si="29"/>
        <v>0</v>
      </c>
      <c r="AD130" s="41">
        <f t="shared" si="42"/>
        <v>0</v>
      </c>
      <c r="AE130" s="41">
        <f t="shared" si="45"/>
        <v>0</v>
      </c>
      <c r="AF130" s="49" t="e">
        <f>HLOOKUP(I130,ElecAvoidedCostsWOCC!$A$5:$Q$50,G130+1,FALSE)</f>
        <v>#N/A</v>
      </c>
      <c r="AG130" s="41" t="e">
        <f t="shared" si="43"/>
        <v>#N/A</v>
      </c>
      <c r="AH130" s="49" t="e">
        <f>HLOOKUP(I130,ElecAvoidedCostsWOCC!$A$5:$Q$50,T130+1,FALSE)</f>
        <v>#N/A</v>
      </c>
      <c r="AI130" s="41" t="e">
        <f t="shared" si="44"/>
        <v>#N/A</v>
      </c>
      <c r="AJ130" s="41" t="e">
        <f t="shared" si="30"/>
        <v>#N/A</v>
      </c>
      <c r="AK130" s="41" t="e">
        <f>HLOOKUP(I130,ElecAvoidedCostsWOCC!$A$5:$Q$50,G130+1,FALSE)*J130*L130</f>
        <v>#N/A</v>
      </c>
      <c r="AL130" s="41" t="e">
        <f t="shared" si="31"/>
        <v>#N/A</v>
      </c>
      <c r="AM130" s="45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5">
        <f t="shared" si="32"/>
        <v>0</v>
      </c>
      <c r="AO130" s="44">
        <f t="shared" si="33"/>
        <v>0</v>
      </c>
      <c r="AP130" s="44" t="e">
        <f t="shared" si="34"/>
        <v>#DIV/0!</v>
      </c>
    </row>
    <row r="131" spans="2:42" x14ac:dyDescent="0.25">
      <c r="B131" s="34"/>
      <c r="C131" s="56"/>
      <c r="D131" s="56"/>
      <c r="E131" s="35"/>
      <c r="F131" s="36"/>
      <c r="G131" s="36"/>
      <c r="H131" s="36"/>
      <c r="I131" s="37"/>
      <c r="J131" s="38"/>
      <c r="K131" s="427"/>
      <c r="L131" s="38"/>
      <c r="M131" s="39"/>
      <c r="N131" s="39"/>
      <c r="O131" s="40"/>
      <c r="P131" s="41"/>
      <c r="Q131" s="41"/>
      <c r="R131" s="42"/>
      <c r="S131" s="43"/>
      <c r="T131" s="36">
        <f t="shared" si="35"/>
        <v>0</v>
      </c>
      <c r="U131" s="44">
        <f t="shared" si="36"/>
        <v>0</v>
      </c>
      <c r="V131" s="45">
        <f t="shared" si="37"/>
        <v>0</v>
      </c>
      <c r="W131" s="46">
        <f t="shared" si="38"/>
        <v>0</v>
      </c>
      <c r="X131" s="41">
        <f t="shared" si="39"/>
        <v>0</v>
      </c>
      <c r="Y131" s="41">
        <f t="shared" si="40"/>
        <v>0</v>
      </c>
      <c r="Z131" s="41">
        <f t="shared" si="41"/>
        <v>0</v>
      </c>
      <c r="AA131" s="47">
        <f t="shared" si="27"/>
        <v>0</v>
      </c>
      <c r="AB131" s="48">
        <f t="shared" si="28"/>
        <v>0</v>
      </c>
      <c r="AC131" s="41">
        <f t="shared" si="29"/>
        <v>0</v>
      </c>
      <c r="AD131" s="41">
        <f t="shared" si="42"/>
        <v>0</v>
      </c>
      <c r="AE131" s="41">
        <f t="shared" si="45"/>
        <v>0</v>
      </c>
      <c r="AF131" s="49" t="e">
        <f>HLOOKUP(I131,ElecAvoidedCostsWOCC!$A$5:$Q$50,G131+1,FALSE)</f>
        <v>#N/A</v>
      </c>
      <c r="AG131" s="41" t="e">
        <f t="shared" si="43"/>
        <v>#N/A</v>
      </c>
      <c r="AH131" s="49" t="e">
        <f>HLOOKUP(I131,ElecAvoidedCostsWOCC!$A$5:$Q$50,T131+1,FALSE)</f>
        <v>#N/A</v>
      </c>
      <c r="AI131" s="41" t="e">
        <f t="shared" si="44"/>
        <v>#N/A</v>
      </c>
      <c r="AJ131" s="41" t="e">
        <f t="shared" si="30"/>
        <v>#N/A</v>
      </c>
      <c r="AK131" s="41" t="e">
        <f>HLOOKUP(I131,ElecAvoidedCostsWOCC!$A$5:$Q$50,G131+1,FALSE)*J131*L131</f>
        <v>#N/A</v>
      </c>
      <c r="AL131" s="41" t="e">
        <f t="shared" si="31"/>
        <v>#N/A</v>
      </c>
      <c r="AM131" s="45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5">
        <f t="shared" si="32"/>
        <v>0</v>
      </c>
      <c r="AO131" s="44">
        <f t="shared" si="33"/>
        <v>0</v>
      </c>
      <c r="AP131" s="44" t="e">
        <f t="shared" si="34"/>
        <v>#DIV/0!</v>
      </c>
    </row>
    <row r="132" spans="2:42" x14ac:dyDescent="0.25">
      <c r="B132" s="34"/>
      <c r="C132" s="56"/>
      <c r="D132" s="56"/>
      <c r="E132" s="35"/>
      <c r="F132" s="36"/>
      <c r="G132" s="36"/>
      <c r="H132" s="36"/>
      <c r="I132" s="37"/>
      <c r="J132" s="38"/>
      <c r="K132" s="427"/>
      <c r="L132" s="38"/>
      <c r="M132" s="39"/>
      <c r="N132" s="39"/>
      <c r="O132" s="40"/>
      <c r="P132" s="41"/>
      <c r="Q132" s="41"/>
      <c r="R132" s="42"/>
      <c r="S132" s="43"/>
      <c r="T132" s="36">
        <f t="shared" si="35"/>
        <v>0</v>
      </c>
      <c r="U132" s="44">
        <f t="shared" si="36"/>
        <v>0</v>
      </c>
      <c r="V132" s="45">
        <f t="shared" si="37"/>
        <v>0</v>
      </c>
      <c r="W132" s="46">
        <f t="shared" si="38"/>
        <v>0</v>
      </c>
      <c r="X132" s="41">
        <f t="shared" si="39"/>
        <v>0</v>
      </c>
      <c r="Y132" s="41">
        <f t="shared" si="40"/>
        <v>0</v>
      </c>
      <c r="Z132" s="41">
        <f t="shared" si="41"/>
        <v>0</v>
      </c>
      <c r="AA132" s="47">
        <f t="shared" ref="AA132:AA195" si="46">Q132+X132</f>
        <v>0</v>
      </c>
      <c r="AB132" s="48">
        <f t="shared" ref="AB132:AB195" si="47">Z132/(1+ElecDiscountRate)^1</f>
        <v>0</v>
      </c>
      <c r="AC132" s="41">
        <f t="shared" ref="AC132:AC195" si="48">AA132/(1+ElecDiscountRate)^1</f>
        <v>0</v>
      </c>
      <c r="AD132" s="41">
        <f t="shared" si="42"/>
        <v>0</v>
      </c>
      <c r="AE132" s="41">
        <f t="shared" si="45"/>
        <v>0</v>
      </c>
      <c r="AF132" s="49" t="e">
        <f>HLOOKUP(I132,ElecAvoidedCostsWOCC!$A$5:$Q$50,G132+1,FALSE)</f>
        <v>#N/A</v>
      </c>
      <c r="AG132" s="41" t="e">
        <f t="shared" si="43"/>
        <v>#N/A</v>
      </c>
      <c r="AH132" s="49" t="e">
        <f>HLOOKUP(I132,ElecAvoidedCostsWOCC!$A$5:$Q$50,T132+1,FALSE)</f>
        <v>#N/A</v>
      </c>
      <c r="AI132" s="41" t="e">
        <f t="shared" si="44"/>
        <v>#N/A</v>
      </c>
      <c r="AJ132" s="41" t="e">
        <f t="shared" ref="AJ132:AJ195" si="49">AG132+AI132</f>
        <v>#N/A</v>
      </c>
      <c r="AK132" s="41" t="e">
        <f>HLOOKUP(I132,ElecAvoidedCostsWOCC!$A$5:$Q$50,G132+1,FALSE)*J132*L132</f>
        <v>#N/A</v>
      </c>
      <c r="AL132" s="41" t="e">
        <f t="shared" ref="AL132:AL195" si="50">AG132+AI132-AK132</f>
        <v>#N/A</v>
      </c>
      <c r="AM132" s="45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5">
        <f t="shared" ref="AN132:AN195" si="51">AM132*1.1+AD132+AE132</f>
        <v>0</v>
      </c>
      <c r="AO132" s="44">
        <f t="shared" ref="AO132:AO195" si="52">IFERROR(AM132/AB132,0)</f>
        <v>0</v>
      </c>
      <c r="AP132" s="44" t="e">
        <f t="shared" ref="AP132:AP195" si="53">AN132/AC132</f>
        <v>#DIV/0!</v>
      </c>
    </row>
    <row r="133" spans="2:42" x14ac:dyDescent="0.25">
      <c r="B133" s="34"/>
      <c r="C133" s="56"/>
      <c r="D133" s="56"/>
      <c r="E133" s="35"/>
      <c r="F133" s="36"/>
      <c r="G133" s="36"/>
      <c r="H133" s="36"/>
      <c r="I133" s="37"/>
      <c r="J133" s="38"/>
      <c r="K133" s="427"/>
      <c r="L133" s="38"/>
      <c r="M133" s="39"/>
      <c r="N133" s="39"/>
      <c r="O133" s="40"/>
      <c r="P133" s="41"/>
      <c r="Q133" s="41"/>
      <c r="R133" s="42"/>
      <c r="S133" s="43"/>
      <c r="T133" s="36">
        <f t="shared" ref="T133:T196" si="54">G133+H133</f>
        <v>0</v>
      </c>
      <c r="U133" s="44">
        <f t="shared" ref="U133:U196" si="55">(O133/$A$10)*T133</f>
        <v>0</v>
      </c>
      <c r="V133" s="45">
        <f t="shared" ref="V133:V196" si="56">N133-M133</f>
        <v>0</v>
      </c>
      <c r="W133" s="46">
        <f t="shared" ref="W133:W196" si="57">(O133/A$10)</f>
        <v>0</v>
      </c>
      <c r="X133" s="41">
        <f t="shared" ref="X133:X196" si="58">W133*A$8</f>
        <v>0</v>
      </c>
      <c r="Y133" s="41">
        <f t="shared" ref="Y133:Y196" si="59">Q133-P133</f>
        <v>0</v>
      </c>
      <c r="Z133" s="41">
        <f t="shared" ref="Z133:Z196" si="60">X133+(A$6*W133)</f>
        <v>0</v>
      </c>
      <c r="AA133" s="47">
        <f t="shared" si="46"/>
        <v>0</v>
      </c>
      <c r="AB133" s="48">
        <f t="shared" si="47"/>
        <v>0</v>
      </c>
      <c r="AC133" s="41">
        <f t="shared" si="48"/>
        <v>0</v>
      </c>
      <c r="AD133" s="41">
        <f t="shared" ref="AD133:AD196" si="61">-PV(ElecDiscountRate,T133,R133)*J133</f>
        <v>0</v>
      </c>
      <c r="AE133" s="41">
        <f t="shared" si="45"/>
        <v>0</v>
      </c>
      <c r="AF133" s="49" t="e">
        <f>HLOOKUP(I133,ElecAvoidedCostsWOCC!$A$5:$Q$50,G133+1,FALSE)</f>
        <v>#N/A</v>
      </c>
      <c r="AG133" s="41" t="e">
        <f t="shared" ref="AG133:AG196" si="62">AF133*J133*K133</f>
        <v>#N/A</v>
      </c>
      <c r="AH133" s="49" t="e">
        <f>HLOOKUP(I133,ElecAvoidedCostsWOCC!$A$5:$Q$50,T133+1,FALSE)</f>
        <v>#N/A</v>
      </c>
      <c r="AI133" s="41" t="e">
        <f t="shared" ref="AI133:AI196" si="63">AH133*J133*L133</f>
        <v>#N/A</v>
      </c>
      <c r="AJ133" s="41" t="e">
        <f t="shared" si="49"/>
        <v>#N/A</v>
      </c>
      <c r="AK133" s="41" t="e">
        <f>HLOOKUP(I133,ElecAvoidedCostsWOCC!$A$5:$Q$50,G133+1,FALSE)*J133*L133</f>
        <v>#N/A</v>
      </c>
      <c r="AL133" s="41" t="e">
        <f t="shared" si="50"/>
        <v>#N/A</v>
      </c>
      <c r="AM133" s="45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5">
        <f t="shared" si="51"/>
        <v>0</v>
      </c>
      <c r="AO133" s="44">
        <f t="shared" si="52"/>
        <v>0</v>
      </c>
      <c r="AP133" s="44" t="e">
        <f t="shared" si="53"/>
        <v>#DIV/0!</v>
      </c>
    </row>
    <row r="134" spans="2:42" x14ac:dyDescent="0.25">
      <c r="B134" s="34"/>
      <c r="C134" s="56"/>
      <c r="D134" s="56"/>
      <c r="E134" s="35"/>
      <c r="F134" s="36"/>
      <c r="G134" s="36"/>
      <c r="H134" s="36"/>
      <c r="I134" s="37"/>
      <c r="J134" s="38"/>
      <c r="K134" s="427"/>
      <c r="L134" s="38"/>
      <c r="M134" s="39"/>
      <c r="N134" s="39"/>
      <c r="O134" s="40"/>
      <c r="P134" s="41"/>
      <c r="Q134" s="41"/>
      <c r="R134" s="42"/>
      <c r="S134" s="43"/>
      <c r="T134" s="36">
        <f t="shared" si="54"/>
        <v>0</v>
      </c>
      <c r="U134" s="44">
        <f t="shared" si="55"/>
        <v>0</v>
      </c>
      <c r="V134" s="45">
        <f t="shared" si="56"/>
        <v>0</v>
      </c>
      <c r="W134" s="46">
        <f t="shared" si="57"/>
        <v>0</v>
      </c>
      <c r="X134" s="41">
        <f t="shared" si="58"/>
        <v>0</v>
      </c>
      <c r="Y134" s="41">
        <f t="shared" si="59"/>
        <v>0</v>
      </c>
      <c r="Z134" s="41">
        <f t="shared" si="60"/>
        <v>0</v>
      </c>
      <c r="AA134" s="47">
        <f t="shared" si="46"/>
        <v>0</v>
      </c>
      <c r="AB134" s="48">
        <f t="shared" si="47"/>
        <v>0</v>
      </c>
      <c r="AC134" s="41">
        <f t="shared" si="48"/>
        <v>0</v>
      </c>
      <c r="AD134" s="41">
        <f t="shared" si="61"/>
        <v>0</v>
      </c>
      <c r="AE134" s="41">
        <f t="shared" si="45"/>
        <v>0</v>
      </c>
      <c r="AF134" s="49" t="e">
        <f>HLOOKUP(I134,ElecAvoidedCostsWOCC!$A$5:$Q$50,G134+1,FALSE)</f>
        <v>#N/A</v>
      </c>
      <c r="AG134" s="41" t="e">
        <f t="shared" si="62"/>
        <v>#N/A</v>
      </c>
      <c r="AH134" s="49" t="e">
        <f>HLOOKUP(I134,ElecAvoidedCostsWOCC!$A$5:$Q$50,T134+1,FALSE)</f>
        <v>#N/A</v>
      </c>
      <c r="AI134" s="41" t="e">
        <f t="shared" si="63"/>
        <v>#N/A</v>
      </c>
      <c r="AJ134" s="41" t="e">
        <f t="shared" si="49"/>
        <v>#N/A</v>
      </c>
      <c r="AK134" s="41" t="e">
        <f>HLOOKUP(I134,ElecAvoidedCostsWOCC!$A$5:$Q$50,G134+1,FALSE)*J134*L134</f>
        <v>#N/A</v>
      </c>
      <c r="AL134" s="41" t="e">
        <f t="shared" si="50"/>
        <v>#N/A</v>
      </c>
      <c r="AM134" s="45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5">
        <f t="shared" si="51"/>
        <v>0</v>
      </c>
      <c r="AO134" s="44">
        <f t="shared" si="52"/>
        <v>0</v>
      </c>
      <c r="AP134" s="44" t="e">
        <f t="shared" si="53"/>
        <v>#DIV/0!</v>
      </c>
    </row>
    <row r="135" spans="2:42" x14ac:dyDescent="0.25">
      <c r="B135" s="34"/>
      <c r="C135" s="56"/>
      <c r="D135" s="56"/>
      <c r="E135" s="35"/>
      <c r="F135" s="36"/>
      <c r="G135" s="36"/>
      <c r="H135" s="36"/>
      <c r="I135" s="37"/>
      <c r="J135" s="38"/>
      <c r="K135" s="427"/>
      <c r="L135" s="38"/>
      <c r="M135" s="39"/>
      <c r="N135" s="39"/>
      <c r="O135" s="40"/>
      <c r="P135" s="41"/>
      <c r="Q135" s="41"/>
      <c r="R135" s="42"/>
      <c r="S135" s="43"/>
      <c r="T135" s="36">
        <f t="shared" si="54"/>
        <v>0</v>
      </c>
      <c r="U135" s="44">
        <f t="shared" si="55"/>
        <v>0</v>
      </c>
      <c r="V135" s="45">
        <f t="shared" si="56"/>
        <v>0</v>
      </c>
      <c r="W135" s="46">
        <f t="shared" si="57"/>
        <v>0</v>
      </c>
      <c r="X135" s="41">
        <f t="shared" si="58"/>
        <v>0</v>
      </c>
      <c r="Y135" s="41">
        <f t="shared" si="59"/>
        <v>0</v>
      </c>
      <c r="Z135" s="41">
        <f t="shared" si="60"/>
        <v>0</v>
      </c>
      <c r="AA135" s="47">
        <f t="shared" si="46"/>
        <v>0</v>
      </c>
      <c r="AB135" s="48">
        <f t="shared" si="47"/>
        <v>0</v>
      </c>
      <c r="AC135" s="41">
        <f t="shared" si="48"/>
        <v>0</v>
      </c>
      <c r="AD135" s="41">
        <f t="shared" si="61"/>
        <v>0</v>
      </c>
      <c r="AE135" s="41">
        <f t="shared" si="45"/>
        <v>0</v>
      </c>
      <c r="AF135" s="49" t="e">
        <f>HLOOKUP(I135,ElecAvoidedCostsWOCC!$A$5:$Q$50,G135+1,FALSE)</f>
        <v>#N/A</v>
      </c>
      <c r="AG135" s="41" t="e">
        <f t="shared" si="62"/>
        <v>#N/A</v>
      </c>
      <c r="AH135" s="49" t="e">
        <f>HLOOKUP(I135,ElecAvoidedCostsWOCC!$A$5:$Q$50,T135+1,FALSE)</f>
        <v>#N/A</v>
      </c>
      <c r="AI135" s="41" t="e">
        <f t="shared" si="63"/>
        <v>#N/A</v>
      </c>
      <c r="AJ135" s="41" t="e">
        <f t="shared" si="49"/>
        <v>#N/A</v>
      </c>
      <c r="AK135" s="41" t="e">
        <f>HLOOKUP(I135,ElecAvoidedCostsWOCC!$A$5:$Q$50,G135+1,FALSE)*J135*L135</f>
        <v>#N/A</v>
      </c>
      <c r="AL135" s="41" t="e">
        <f t="shared" si="50"/>
        <v>#N/A</v>
      </c>
      <c r="AM135" s="45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5">
        <f t="shared" si="51"/>
        <v>0</v>
      </c>
      <c r="AO135" s="44">
        <f t="shared" si="52"/>
        <v>0</v>
      </c>
      <c r="AP135" s="44" t="e">
        <f t="shared" si="53"/>
        <v>#DIV/0!</v>
      </c>
    </row>
    <row r="136" spans="2:42" x14ac:dyDescent="0.25">
      <c r="B136" s="34"/>
      <c r="C136" s="56"/>
      <c r="D136" s="56"/>
      <c r="E136" s="35"/>
      <c r="F136" s="36"/>
      <c r="G136" s="36"/>
      <c r="H136" s="36"/>
      <c r="I136" s="37"/>
      <c r="J136" s="38"/>
      <c r="K136" s="427"/>
      <c r="L136" s="38"/>
      <c r="M136" s="39"/>
      <c r="N136" s="39"/>
      <c r="O136" s="40"/>
      <c r="P136" s="41"/>
      <c r="Q136" s="41"/>
      <c r="R136" s="42"/>
      <c r="S136" s="43"/>
      <c r="T136" s="36">
        <f t="shared" si="54"/>
        <v>0</v>
      </c>
      <c r="U136" s="44">
        <f t="shared" si="55"/>
        <v>0</v>
      </c>
      <c r="V136" s="45">
        <f t="shared" si="56"/>
        <v>0</v>
      </c>
      <c r="W136" s="46">
        <f t="shared" si="57"/>
        <v>0</v>
      </c>
      <c r="X136" s="41">
        <f t="shared" si="58"/>
        <v>0</v>
      </c>
      <c r="Y136" s="41">
        <f t="shared" si="59"/>
        <v>0</v>
      </c>
      <c r="Z136" s="41">
        <f t="shared" si="60"/>
        <v>0</v>
      </c>
      <c r="AA136" s="47">
        <f t="shared" si="46"/>
        <v>0</v>
      </c>
      <c r="AB136" s="48">
        <f t="shared" si="47"/>
        <v>0</v>
      </c>
      <c r="AC136" s="41">
        <f t="shared" si="48"/>
        <v>0</v>
      </c>
      <c r="AD136" s="41">
        <f t="shared" si="61"/>
        <v>0</v>
      </c>
      <c r="AE136" s="41">
        <f t="shared" si="45"/>
        <v>0</v>
      </c>
      <c r="AF136" s="49" t="e">
        <f>HLOOKUP(I136,ElecAvoidedCostsWOCC!$A$5:$Q$50,G136+1,FALSE)</f>
        <v>#N/A</v>
      </c>
      <c r="AG136" s="41" t="e">
        <f t="shared" si="62"/>
        <v>#N/A</v>
      </c>
      <c r="AH136" s="49" t="e">
        <f>HLOOKUP(I136,ElecAvoidedCostsWOCC!$A$5:$Q$50,T136+1,FALSE)</f>
        <v>#N/A</v>
      </c>
      <c r="AI136" s="41" t="e">
        <f t="shared" si="63"/>
        <v>#N/A</v>
      </c>
      <c r="AJ136" s="41" t="e">
        <f t="shared" si="49"/>
        <v>#N/A</v>
      </c>
      <c r="AK136" s="41" t="e">
        <f>HLOOKUP(I136,ElecAvoidedCostsWOCC!$A$5:$Q$50,G136+1,FALSE)*J136*L136</f>
        <v>#N/A</v>
      </c>
      <c r="AL136" s="41" t="e">
        <f t="shared" si="50"/>
        <v>#N/A</v>
      </c>
      <c r="AM136" s="45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5">
        <f t="shared" si="51"/>
        <v>0</v>
      </c>
      <c r="AO136" s="44">
        <f t="shared" si="52"/>
        <v>0</v>
      </c>
      <c r="AP136" s="44" t="e">
        <f t="shared" si="53"/>
        <v>#DIV/0!</v>
      </c>
    </row>
    <row r="137" spans="2:42" x14ac:dyDescent="0.25">
      <c r="B137" s="34"/>
      <c r="C137" s="56"/>
      <c r="D137" s="56"/>
      <c r="E137" s="35"/>
      <c r="F137" s="36"/>
      <c r="G137" s="36"/>
      <c r="H137" s="36"/>
      <c r="I137" s="37"/>
      <c r="J137" s="38"/>
      <c r="K137" s="427"/>
      <c r="L137" s="38"/>
      <c r="M137" s="39"/>
      <c r="N137" s="39"/>
      <c r="O137" s="40"/>
      <c r="P137" s="41"/>
      <c r="Q137" s="41"/>
      <c r="R137" s="42"/>
      <c r="S137" s="43"/>
      <c r="T137" s="36">
        <f t="shared" si="54"/>
        <v>0</v>
      </c>
      <c r="U137" s="44">
        <f t="shared" si="55"/>
        <v>0</v>
      </c>
      <c r="V137" s="45">
        <f t="shared" si="56"/>
        <v>0</v>
      </c>
      <c r="W137" s="46">
        <f t="shared" si="57"/>
        <v>0</v>
      </c>
      <c r="X137" s="41">
        <f t="shared" si="58"/>
        <v>0</v>
      </c>
      <c r="Y137" s="41">
        <f t="shared" si="59"/>
        <v>0</v>
      </c>
      <c r="Z137" s="41">
        <f t="shared" si="60"/>
        <v>0</v>
      </c>
      <c r="AA137" s="47">
        <f t="shared" si="46"/>
        <v>0</v>
      </c>
      <c r="AB137" s="48">
        <f t="shared" si="47"/>
        <v>0</v>
      </c>
      <c r="AC137" s="41">
        <f t="shared" si="48"/>
        <v>0</v>
      </c>
      <c r="AD137" s="41">
        <f t="shared" si="61"/>
        <v>0</v>
      </c>
      <c r="AE137" s="41">
        <f t="shared" ref="AE137:AE200" si="64">-PV(ElecDiscountRate,T137,S137)*J137</f>
        <v>0</v>
      </c>
      <c r="AF137" s="49" t="e">
        <f>HLOOKUP(I137,ElecAvoidedCostsWOCC!$A$5:$Q$50,G137+1,FALSE)</f>
        <v>#N/A</v>
      </c>
      <c r="AG137" s="41" t="e">
        <f t="shared" si="62"/>
        <v>#N/A</v>
      </c>
      <c r="AH137" s="49" t="e">
        <f>HLOOKUP(I137,ElecAvoidedCostsWOCC!$A$5:$Q$50,T137+1,FALSE)</f>
        <v>#N/A</v>
      </c>
      <c r="AI137" s="41" t="e">
        <f t="shared" si="63"/>
        <v>#N/A</v>
      </c>
      <c r="AJ137" s="41" t="e">
        <f t="shared" si="49"/>
        <v>#N/A</v>
      </c>
      <c r="AK137" s="41" t="e">
        <f>HLOOKUP(I137,ElecAvoidedCostsWOCC!$A$5:$Q$50,G137+1,FALSE)*J137*L137</f>
        <v>#N/A</v>
      </c>
      <c r="AL137" s="41" t="e">
        <f t="shared" si="50"/>
        <v>#N/A</v>
      </c>
      <c r="AM137" s="45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5">
        <f t="shared" si="51"/>
        <v>0</v>
      </c>
      <c r="AO137" s="44">
        <f t="shared" si="52"/>
        <v>0</v>
      </c>
      <c r="AP137" s="44" t="e">
        <f t="shared" si="53"/>
        <v>#DIV/0!</v>
      </c>
    </row>
    <row r="138" spans="2:42" x14ac:dyDescent="0.25">
      <c r="B138" s="34"/>
      <c r="C138" s="56"/>
      <c r="D138" s="56"/>
      <c r="E138" s="35"/>
      <c r="F138" s="36"/>
      <c r="G138" s="36"/>
      <c r="H138" s="36"/>
      <c r="I138" s="37"/>
      <c r="J138" s="38"/>
      <c r="K138" s="427"/>
      <c r="L138" s="38"/>
      <c r="M138" s="39"/>
      <c r="N138" s="39"/>
      <c r="O138" s="40"/>
      <c r="P138" s="41"/>
      <c r="Q138" s="41"/>
      <c r="R138" s="42"/>
      <c r="S138" s="43"/>
      <c r="T138" s="36">
        <f t="shared" si="54"/>
        <v>0</v>
      </c>
      <c r="U138" s="44">
        <f t="shared" si="55"/>
        <v>0</v>
      </c>
      <c r="V138" s="45">
        <f t="shared" si="56"/>
        <v>0</v>
      </c>
      <c r="W138" s="46">
        <f t="shared" si="57"/>
        <v>0</v>
      </c>
      <c r="X138" s="41">
        <f t="shared" si="58"/>
        <v>0</v>
      </c>
      <c r="Y138" s="41">
        <f t="shared" si="59"/>
        <v>0</v>
      </c>
      <c r="Z138" s="41">
        <f t="shared" si="60"/>
        <v>0</v>
      </c>
      <c r="AA138" s="47">
        <f t="shared" si="46"/>
        <v>0</v>
      </c>
      <c r="AB138" s="48">
        <f t="shared" si="47"/>
        <v>0</v>
      </c>
      <c r="AC138" s="41">
        <f t="shared" si="48"/>
        <v>0</v>
      </c>
      <c r="AD138" s="41">
        <f t="shared" si="61"/>
        <v>0</v>
      </c>
      <c r="AE138" s="41">
        <f t="shared" si="64"/>
        <v>0</v>
      </c>
      <c r="AF138" s="49" t="e">
        <f>HLOOKUP(I138,ElecAvoidedCostsWOCC!$A$5:$Q$50,G138+1,FALSE)</f>
        <v>#N/A</v>
      </c>
      <c r="AG138" s="41" t="e">
        <f t="shared" si="62"/>
        <v>#N/A</v>
      </c>
      <c r="AH138" s="49" t="e">
        <f>HLOOKUP(I138,ElecAvoidedCostsWOCC!$A$5:$Q$50,T138+1,FALSE)</f>
        <v>#N/A</v>
      </c>
      <c r="AI138" s="41" t="e">
        <f t="shared" si="63"/>
        <v>#N/A</v>
      </c>
      <c r="AJ138" s="41" t="e">
        <f t="shared" si="49"/>
        <v>#N/A</v>
      </c>
      <c r="AK138" s="41" t="e">
        <f>HLOOKUP(I138,ElecAvoidedCostsWOCC!$A$5:$Q$50,G138+1,FALSE)*J138*L138</f>
        <v>#N/A</v>
      </c>
      <c r="AL138" s="41" t="e">
        <f t="shared" si="50"/>
        <v>#N/A</v>
      </c>
      <c r="AM138" s="45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5">
        <f t="shared" si="51"/>
        <v>0</v>
      </c>
      <c r="AO138" s="44">
        <f t="shared" si="52"/>
        <v>0</v>
      </c>
      <c r="AP138" s="44" t="e">
        <f t="shared" si="53"/>
        <v>#DIV/0!</v>
      </c>
    </row>
    <row r="139" spans="2:42" x14ac:dyDescent="0.25">
      <c r="B139" s="34"/>
      <c r="C139" s="56"/>
      <c r="D139" s="56"/>
      <c r="E139" s="35"/>
      <c r="F139" s="36"/>
      <c r="G139" s="36"/>
      <c r="H139" s="36"/>
      <c r="I139" s="37"/>
      <c r="J139" s="38"/>
      <c r="K139" s="427"/>
      <c r="L139" s="38"/>
      <c r="M139" s="39"/>
      <c r="N139" s="39"/>
      <c r="O139" s="40"/>
      <c r="P139" s="41"/>
      <c r="Q139" s="41"/>
      <c r="R139" s="42"/>
      <c r="S139" s="43"/>
      <c r="T139" s="36">
        <f t="shared" si="54"/>
        <v>0</v>
      </c>
      <c r="U139" s="44">
        <f t="shared" si="55"/>
        <v>0</v>
      </c>
      <c r="V139" s="45">
        <f t="shared" si="56"/>
        <v>0</v>
      </c>
      <c r="W139" s="46">
        <f t="shared" si="57"/>
        <v>0</v>
      </c>
      <c r="X139" s="41">
        <f t="shared" si="58"/>
        <v>0</v>
      </c>
      <c r="Y139" s="41">
        <f t="shared" si="59"/>
        <v>0</v>
      </c>
      <c r="Z139" s="41">
        <f t="shared" si="60"/>
        <v>0</v>
      </c>
      <c r="AA139" s="47">
        <f t="shared" si="46"/>
        <v>0</v>
      </c>
      <c r="AB139" s="48">
        <f t="shared" si="47"/>
        <v>0</v>
      </c>
      <c r="AC139" s="41">
        <f t="shared" si="48"/>
        <v>0</v>
      </c>
      <c r="AD139" s="41">
        <f t="shared" si="61"/>
        <v>0</v>
      </c>
      <c r="AE139" s="41">
        <f t="shared" si="64"/>
        <v>0</v>
      </c>
      <c r="AF139" s="49" t="e">
        <f>HLOOKUP(I139,ElecAvoidedCostsWOCC!$A$5:$Q$50,G139+1,FALSE)</f>
        <v>#N/A</v>
      </c>
      <c r="AG139" s="41" t="e">
        <f t="shared" si="62"/>
        <v>#N/A</v>
      </c>
      <c r="AH139" s="49" t="e">
        <f>HLOOKUP(I139,ElecAvoidedCostsWOCC!$A$5:$Q$50,T139+1,FALSE)</f>
        <v>#N/A</v>
      </c>
      <c r="AI139" s="41" t="e">
        <f t="shared" si="63"/>
        <v>#N/A</v>
      </c>
      <c r="AJ139" s="41" t="e">
        <f t="shared" si="49"/>
        <v>#N/A</v>
      </c>
      <c r="AK139" s="41" t="e">
        <f>HLOOKUP(I139,ElecAvoidedCostsWOCC!$A$5:$Q$50,G139+1,FALSE)*J139*L139</f>
        <v>#N/A</v>
      </c>
      <c r="AL139" s="41" t="e">
        <f t="shared" si="50"/>
        <v>#N/A</v>
      </c>
      <c r="AM139" s="45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5">
        <f t="shared" si="51"/>
        <v>0</v>
      </c>
      <c r="AO139" s="44">
        <f t="shared" si="52"/>
        <v>0</v>
      </c>
      <c r="AP139" s="44" t="e">
        <f t="shared" si="53"/>
        <v>#DIV/0!</v>
      </c>
    </row>
    <row r="140" spans="2:42" x14ac:dyDescent="0.25">
      <c r="B140" s="34"/>
      <c r="C140" s="56"/>
      <c r="D140" s="56"/>
      <c r="E140" s="35"/>
      <c r="F140" s="36"/>
      <c r="G140" s="36"/>
      <c r="H140" s="36"/>
      <c r="I140" s="37"/>
      <c r="J140" s="38"/>
      <c r="K140" s="427"/>
      <c r="L140" s="38"/>
      <c r="M140" s="39"/>
      <c r="N140" s="39"/>
      <c r="O140" s="40"/>
      <c r="P140" s="41"/>
      <c r="Q140" s="41"/>
      <c r="R140" s="42"/>
      <c r="S140" s="43"/>
      <c r="T140" s="36">
        <f t="shared" si="54"/>
        <v>0</v>
      </c>
      <c r="U140" s="44">
        <f t="shared" si="55"/>
        <v>0</v>
      </c>
      <c r="V140" s="45">
        <f t="shared" si="56"/>
        <v>0</v>
      </c>
      <c r="W140" s="46">
        <f t="shared" si="57"/>
        <v>0</v>
      </c>
      <c r="X140" s="41">
        <f t="shared" si="58"/>
        <v>0</v>
      </c>
      <c r="Y140" s="41">
        <f t="shared" si="59"/>
        <v>0</v>
      </c>
      <c r="Z140" s="41">
        <f t="shared" si="60"/>
        <v>0</v>
      </c>
      <c r="AA140" s="47">
        <f t="shared" si="46"/>
        <v>0</v>
      </c>
      <c r="AB140" s="48">
        <f t="shared" si="47"/>
        <v>0</v>
      </c>
      <c r="AC140" s="41">
        <f t="shared" si="48"/>
        <v>0</v>
      </c>
      <c r="AD140" s="41">
        <f t="shared" si="61"/>
        <v>0</v>
      </c>
      <c r="AE140" s="41">
        <f t="shared" si="64"/>
        <v>0</v>
      </c>
      <c r="AF140" s="49" t="e">
        <f>HLOOKUP(I140,ElecAvoidedCostsWOCC!$A$5:$Q$50,G140+1,FALSE)</f>
        <v>#N/A</v>
      </c>
      <c r="AG140" s="41" t="e">
        <f t="shared" si="62"/>
        <v>#N/A</v>
      </c>
      <c r="AH140" s="49" t="e">
        <f>HLOOKUP(I140,ElecAvoidedCostsWOCC!$A$5:$Q$50,T140+1,FALSE)</f>
        <v>#N/A</v>
      </c>
      <c r="AI140" s="41" t="e">
        <f t="shared" si="63"/>
        <v>#N/A</v>
      </c>
      <c r="AJ140" s="41" t="e">
        <f t="shared" si="49"/>
        <v>#N/A</v>
      </c>
      <c r="AK140" s="41" t="e">
        <f>HLOOKUP(I140,ElecAvoidedCostsWOCC!$A$5:$Q$50,G140+1,FALSE)*J140*L140</f>
        <v>#N/A</v>
      </c>
      <c r="AL140" s="41" t="e">
        <f t="shared" si="50"/>
        <v>#N/A</v>
      </c>
      <c r="AM140" s="45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5">
        <f t="shared" si="51"/>
        <v>0</v>
      </c>
      <c r="AO140" s="44">
        <f t="shared" si="52"/>
        <v>0</v>
      </c>
      <c r="AP140" s="44" t="e">
        <f t="shared" si="53"/>
        <v>#DIV/0!</v>
      </c>
    </row>
    <row r="141" spans="2:42" x14ac:dyDescent="0.25">
      <c r="B141" s="34"/>
      <c r="C141" s="56"/>
      <c r="D141" s="56"/>
      <c r="E141" s="35"/>
      <c r="F141" s="36"/>
      <c r="G141" s="36"/>
      <c r="H141" s="36"/>
      <c r="I141" s="37"/>
      <c r="J141" s="38"/>
      <c r="K141" s="427"/>
      <c r="L141" s="38"/>
      <c r="M141" s="39"/>
      <c r="N141" s="39"/>
      <c r="O141" s="40"/>
      <c r="P141" s="41"/>
      <c r="Q141" s="41"/>
      <c r="R141" s="42"/>
      <c r="S141" s="43"/>
      <c r="T141" s="36">
        <f t="shared" si="54"/>
        <v>0</v>
      </c>
      <c r="U141" s="44">
        <f t="shared" si="55"/>
        <v>0</v>
      </c>
      <c r="V141" s="45">
        <f t="shared" si="56"/>
        <v>0</v>
      </c>
      <c r="W141" s="46">
        <f t="shared" si="57"/>
        <v>0</v>
      </c>
      <c r="X141" s="41">
        <f t="shared" si="58"/>
        <v>0</v>
      </c>
      <c r="Y141" s="41">
        <f t="shared" si="59"/>
        <v>0</v>
      </c>
      <c r="Z141" s="41">
        <f t="shared" si="60"/>
        <v>0</v>
      </c>
      <c r="AA141" s="47">
        <f t="shared" si="46"/>
        <v>0</v>
      </c>
      <c r="AB141" s="48">
        <f t="shared" si="47"/>
        <v>0</v>
      </c>
      <c r="AC141" s="41">
        <f t="shared" si="48"/>
        <v>0</v>
      </c>
      <c r="AD141" s="41">
        <f t="shared" si="61"/>
        <v>0</v>
      </c>
      <c r="AE141" s="41">
        <f t="shared" si="64"/>
        <v>0</v>
      </c>
      <c r="AF141" s="49" t="e">
        <f>HLOOKUP(I141,ElecAvoidedCostsWOCC!$A$5:$Q$50,G141+1,FALSE)</f>
        <v>#N/A</v>
      </c>
      <c r="AG141" s="41" t="e">
        <f t="shared" si="62"/>
        <v>#N/A</v>
      </c>
      <c r="AH141" s="49" t="e">
        <f>HLOOKUP(I141,ElecAvoidedCostsWOCC!$A$5:$Q$50,T141+1,FALSE)</f>
        <v>#N/A</v>
      </c>
      <c r="AI141" s="41" t="e">
        <f t="shared" si="63"/>
        <v>#N/A</v>
      </c>
      <c r="AJ141" s="41" t="e">
        <f t="shared" si="49"/>
        <v>#N/A</v>
      </c>
      <c r="AK141" s="41" t="e">
        <f>HLOOKUP(I141,ElecAvoidedCostsWOCC!$A$5:$Q$50,G141+1,FALSE)*J141*L141</f>
        <v>#N/A</v>
      </c>
      <c r="AL141" s="41" t="e">
        <f t="shared" si="50"/>
        <v>#N/A</v>
      </c>
      <c r="AM141" s="45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5">
        <f t="shared" si="51"/>
        <v>0</v>
      </c>
      <c r="AO141" s="44">
        <f t="shared" si="52"/>
        <v>0</v>
      </c>
      <c r="AP141" s="44" t="e">
        <f t="shared" si="53"/>
        <v>#DIV/0!</v>
      </c>
    </row>
    <row r="142" spans="2:42" x14ac:dyDescent="0.25">
      <c r="B142" s="34"/>
      <c r="C142" s="56"/>
      <c r="D142" s="56"/>
      <c r="E142" s="35"/>
      <c r="F142" s="36"/>
      <c r="G142" s="36"/>
      <c r="H142" s="36"/>
      <c r="I142" s="37"/>
      <c r="J142" s="38"/>
      <c r="K142" s="427"/>
      <c r="L142" s="38"/>
      <c r="M142" s="39"/>
      <c r="N142" s="39"/>
      <c r="O142" s="40"/>
      <c r="P142" s="41"/>
      <c r="Q142" s="41"/>
      <c r="R142" s="42"/>
      <c r="S142" s="43"/>
      <c r="T142" s="36">
        <f t="shared" si="54"/>
        <v>0</v>
      </c>
      <c r="U142" s="44">
        <f t="shared" si="55"/>
        <v>0</v>
      </c>
      <c r="V142" s="45">
        <f t="shared" si="56"/>
        <v>0</v>
      </c>
      <c r="W142" s="46">
        <f t="shared" si="57"/>
        <v>0</v>
      </c>
      <c r="X142" s="41">
        <f t="shared" si="58"/>
        <v>0</v>
      </c>
      <c r="Y142" s="41">
        <f t="shared" si="59"/>
        <v>0</v>
      </c>
      <c r="Z142" s="41">
        <f t="shared" si="60"/>
        <v>0</v>
      </c>
      <c r="AA142" s="47">
        <f t="shared" si="46"/>
        <v>0</v>
      </c>
      <c r="AB142" s="48">
        <f t="shared" si="47"/>
        <v>0</v>
      </c>
      <c r="AC142" s="41">
        <f t="shared" si="48"/>
        <v>0</v>
      </c>
      <c r="AD142" s="41">
        <f t="shared" si="61"/>
        <v>0</v>
      </c>
      <c r="AE142" s="41">
        <f t="shared" si="64"/>
        <v>0</v>
      </c>
      <c r="AF142" s="49" t="e">
        <f>HLOOKUP(I142,ElecAvoidedCostsWOCC!$A$5:$Q$50,G142+1,FALSE)</f>
        <v>#N/A</v>
      </c>
      <c r="AG142" s="41" t="e">
        <f t="shared" si="62"/>
        <v>#N/A</v>
      </c>
      <c r="AH142" s="49" t="e">
        <f>HLOOKUP(I142,ElecAvoidedCostsWOCC!$A$5:$Q$50,T142+1,FALSE)</f>
        <v>#N/A</v>
      </c>
      <c r="AI142" s="41" t="e">
        <f t="shared" si="63"/>
        <v>#N/A</v>
      </c>
      <c r="AJ142" s="41" t="e">
        <f t="shared" si="49"/>
        <v>#N/A</v>
      </c>
      <c r="AK142" s="41" t="e">
        <f>HLOOKUP(I142,ElecAvoidedCostsWOCC!$A$5:$Q$50,G142+1,FALSE)*J142*L142</f>
        <v>#N/A</v>
      </c>
      <c r="AL142" s="41" t="e">
        <f t="shared" si="50"/>
        <v>#N/A</v>
      </c>
      <c r="AM142" s="45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5">
        <f t="shared" si="51"/>
        <v>0</v>
      </c>
      <c r="AO142" s="44">
        <f t="shared" si="52"/>
        <v>0</v>
      </c>
      <c r="AP142" s="44" t="e">
        <f t="shared" si="53"/>
        <v>#DIV/0!</v>
      </c>
    </row>
    <row r="143" spans="2:42" x14ac:dyDescent="0.25">
      <c r="B143" s="34"/>
      <c r="C143" s="56"/>
      <c r="D143" s="56"/>
      <c r="E143" s="35"/>
      <c r="F143" s="36"/>
      <c r="G143" s="36"/>
      <c r="H143" s="36"/>
      <c r="I143" s="37"/>
      <c r="J143" s="38"/>
      <c r="K143" s="427"/>
      <c r="L143" s="38"/>
      <c r="M143" s="39"/>
      <c r="N143" s="39"/>
      <c r="O143" s="40"/>
      <c r="P143" s="41"/>
      <c r="Q143" s="41"/>
      <c r="R143" s="42"/>
      <c r="S143" s="43"/>
      <c r="T143" s="36">
        <f t="shared" si="54"/>
        <v>0</v>
      </c>
      <c r="U143" s="44">
        <f t="shared" si="55"/>
        <v>0</v>
      </c>
      <c r="V143" s="45">
        <f t="shared" si="56"/>
        <v>0</v>
      </c>
      <c r="W143" s="46">
        <f t="shared" si="57"/>
        <v>0</v>
      </c>
      <c r="X143" s="41">
        <f t="shared" si="58"/>
        <v>0</v>
      </c>
      <c r="Y143" s="41">
        <f t="shared" si="59"/>
        <v>0</v>
      </c>
      <c r="Z143" s="41">
        <f t="shared" si="60"/>
        <v>0</v>
      </c>
      <c r="AA143" s="47">
        <f t="shared" si="46"/>
        <v>0</v>
      </c>
      <c r="AB143" s="48">
        <f t="shared" si="47"/>
        <v>0</v>
      </c>
      <c r="AC143" s="41">
        <f t="shared" si="48"/>
        <v>0</v>
      </c>
      <c r="AD143" s="41">
        <f t="shared" si="61"/>
        <v>0</v>
      </c>
      <c r="AE143" s="41">
        <f t="shared" si="64"/>
        <v>0</v>
      </c>
      <c r="AF143" s="49" t="e">
        <f>HLOOKUP(I143,ElecAvoidedCostsWOCC!$A$5:$Q$50,G143+1,FALSE)</f>
        <v>#N/A</v>
      </c>
      <c r="AG143" s="41" t="e">
        <f t="shared" si="62"/>
        <v>#N/A</v>
      </c>
      <c r="AH143" s="49" t="e">
        <f>HLOOKUP(I143,ElecAvoidedCostsWOCC!$A$5:$Q$50,T143+1,FALSE)</f>
        <v>#N/A</v>
      </c>
      <c r="AI143" s="41" t="e">
        <f t="shared" si="63"/>
        <v>#N/A</v>
      </c>
      <c r="AJ143" s="41" t="e">
        <f t="shared" si="49"/>
        <v>#N/A</v>
      </c>
      <c r="AK143" s="41" t="e">
        <f>HLOOKUP(I143,ElecAvoidedCostsWOCC!$A$5:$Q$50,G143+1,FALSE)*J143*L143</f>
        <v>#N/A</v>
      </c>
      <c r="AL143" s="41" t="e">
        <f t="shared" si="50"/>
        <v>#N/A</v>
      </c>
      <c r="AM143" s="45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5">
        <f t="shared" si="51"/>
        <v>0</v>
      </c>
      <c r="AO143" s="44">
        <f t="shared" si="52"/>
        <v>0</v>
      </c>
      <c r="AP143" s="44" t="e">
        <f t="shared" si="53"/>
        <v>#DIV/0!</v>
      </c>
    </row>
    <row r="144" spans="2:42" x14ac:dyDescent="0.25">
      <c r="B144" s="34"/>
      <c r="C144" s="56"/>
      <c r="D144" s="56"/>
      <c r="E144" s="35"/>
      <c r="F144" s="36"/>
      <c r="G144" s="36"/>
      <c r="H144" s="36"/>
      <c r="I144" s="37"/>
      <c r="J144" s="38"/>
      <c r="K144" s="427"/>
      <c r="L144" s="38"/>
      <c r="M144" s="39"/>
      <c r="N144" s="39"/>
      <c r="O144" s="40"/>
      <c r="P144" s="41"/>
      <c r="Q144" s="41"/>
      <c r="R144" s="42"/>
      <c r="S144" s="43"/>
      <c r="T144" s="36">
        <f t="shared" si="54"/>
        <v>0</v>
      </c>
      <c r="U144" s="44">
        <f t="shared" si="55"/>
        <v>0</v>
      </c>
      <c r="V144" s="45">
        <f t="shared" si="56"/>
        <v>0</v>
      </c>
      <c r="W144" s="46">
        <f t="shared" si="57"/>
        <v>0</v>
      </c>
      <c r="X144" s="41">
        <f t="shared" si="58"/>
        <v>0</v>
      </c>
      <c r="Y144" s="41">
        <f t="shared" si="59"/>
        <v>0</v>
      </c>
      <c r="Z144" s="41">
        <f t="shared" si="60"/>
        <v>0</v>
      </c>
      <c r="AA144" s="47">
        <f t="shared" si="46"/>
        <v>0</v>
      </c>
      <c r="AB144" s="48">
        <f t="shared" si="47"/>
        <v>0</v>
      </c>
      <c r="AC144" s="41">
        <f t="shared" si="48"/>
        <v>0</v>
      </c>
      <c r="AD144" s="41">
        <f t="shared" si="61"/>
        <v>0</v>
      </c>
      <c r="AE144" s="41">
        <f t="shared" si="64"/>
        <v>0</v>
      </c>
      <c r="AF144" s="49" t="e">
        <f>HLOOKUP(I144,ElecAvoidedCostsWOCC!$A$5:$Q$50,G144+1,FALSE)</f>
        <v>#N/A</v>
      </c>
      <c r="AG144" s="41" t="e">
        <f t="shared" si="62"/>
        <v>#N/A</v>
      </c>
      <c r="AH144" s="49" t="e">
        <f>HLOOKUP(I144,ElecAvoidedCostsWOCC!$A$5:$Q$50,T144+1,FALSE)</f>
        <v>#N/A</v>
      </c>
      <c r="AI144" s="41" t="e">
        <f t="shared" si="63"/>
        <v>#N/A</v>
      </c>
      <c r="AJ144" s="41" t="e">
        <f t="shared" si="49"/>
        <v>#N/A</v>
      </c>
      <c r="AK144" s="41" t="e">
        <f>HLOOKUP(I144,ElecAvoidedCostsWOCC!$A$5:$Q$50,G144+1,FALSE)*J144*L144</f>
        <v>#N/A</v>
      </c>
      <c r="AL144" s="41" t="e">
        <f t="shared" si="50"/>
        <v>#N/A</v>
      </c>
      <c r="AM144" s="45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5">
        <f t="shared" si="51"/>
        <v>0</v>
      </c>
      <c r="AO144" s="44">
        <f t="shared" si="52"/>
        <v>0</v>
      </c>
      <c r="AP144" s="44" t="e">
        <f t="shared" si="53"/>
        <v>#DIV/0!</v>
      </c>
    </row>
    <row r="145" spans="2:42" x14ac:dyDescent="0.25">
      <c r="B145" s="34"/>
      <c r="C145" s="56"/>
      <c r="D145" s="56"/>
      <c r="E145" s="35"/>
      <c r="F145" s="36"/>
      <c r="G145" s="36"/>
      <c r="H145" s="36"/>
      <c r="I145" s="37"/>
      <c r="J145" s="38"/>
      <c r="K145" s="427"/>
      <c r="L145" s="38"/>
      <c r="M145" s="39"/>
      <c r="N145" s="39"/>
      <c r="O145" s="40"/>
      <c r="P145" s="41"/>
      <c r="Q145" s="41"/>
      <c r="R145" s="42"/>
      <c r="S145" s="43"/>
      <c r="T145" s="36">
        <f t="shared" si="54"/>
        <v>0</v>
      </c>
      <c r="U145" s="44">
        <f t="shared" si="55"/>
        <v>0</v>
      </c>
      <c r="V145" s="45">
        <f t="shared" si="56"/>
        <v>0</v>
      </c>
      <c r="W145" s="46">
        <f t="shared" si="57"/>
        <v>0</v>
      </c>
      <c r="X145" s="41">
        <f t="shared" si="58"/>
        <v>0</v>
      </c>
      <c r="Y145" s="41">
        <f t="shared" si="59"/>
        <v>0</v>
      </c>
      <c r="Z145" s="41">
        <f t="shared" si="60"/>
        <v>0</v>
      </c>
      <c r="AA145" s="47">
        <f t="shared" si="46"/>
        <v>0</v>
      </c>
      <c r="AB145" s="48">
        <f t="shared" si="47"/>
        <v>0</v>
      </c>
      <c r="AC145" s="41">
        <f t="shared" si="48"/>
        <v>0</v>
      </c>
      <c r="AD145" s="41">
        <f t="shared" si="61"/>
        <v>0</v>
      </c>
      <c r="AE145" s="41">
        <f t="shared" si="64"/>
        <v>0</v>
      </c>
      <c r="AF145" s="49" t="e">
        <f>HLOOKUP(I145,ElecAvoidedCostsWOCC!$A$5:$Q$50,G145+1,FALSE)</f>
        <v>#N/A</v>
      </c>
      <c r="AG145" s="41" t="e">
        <f t="shared" si="62"/>
        <v>#N/A</v>
      </c>
      <c r="AH145" s="49" t="e">
        <f>HLOOKUP(I145,ElecAvoidedCostsWOCC!$A$5:$Q$50,T145+1,FALSE)</f>
        <v>#N/A</v>
      </c>
      <c r="AI145" s="41" t="e">
        <f t="shared" si="63"/>
        <v>#N/A</v>
      </c>
      <c r="AJ145" s="41" t="e">
        <f t="shared" si="49"/>
        <v>#N/A</v>
      </c>
      <c r="AK145" s="41" t="e">
        <f>HLOOKUP(I145,ElecAvoidedCostsWOCC!$A$5:$Q$50,G145+1,FALSE)*J145*L145</f>
        <v>#N/A</v>
      </c>
      <c r="AL145" s="41" t="e">
        <f t="shared" si="50"/>
        <v>#N/A</v>
      </c>
      <c r="AM145" s="45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5">
        <f t="shared" si="51"/>
        <v>0</v>
      </c>
      <c r="AO145" s="44">
        <f t="shared" si="52"/>
        <v>0</v>
      </c>
      <c r="AP145" s="44" t="e">
        <f t="shared" si="53"/>
        <v>#DIV/0!</v>
      </c>
    </row>
    <row r="146" spans="2:42" x14ac:dyDescent="0.25">
      <c r="B146" s="34"/>
      <c r="C146" s="56"/>
      <c r="D146" s="56"/>
      <c r="E146" s="35"/>
      <c r="F146" s="36"/>
      <c r="G146" s="36"/>
      <c r="H146" s="36"/>
      <c r="I146" s="37"/>
      <c r="J146" s="38"/>
      <c r="K146" s="427"/>
      <c r="L146" s="38"/>
      <c r="M146" s="39"/>
      <c r="N146" s="39"/>
      <c r="O146" s="40"/>
      <c r="P146" s="41"/>
      <c r="Q146" s="41"/>
      <c r="R146" s="42"/>
      <c r="S146" s="43"/>
      <c r="T146" s="36">
        <f t="shared" si="54"/>
        <v>0</v>
      </c>
      <c r="U146" s="44">
        <f t="shared" si="55"/>
        <v>0</v>
      </c>
      <c r="V146" s="45">
        <f t="shared" si="56"/>
        <v>0</v>
      </c>
      <c r="W146" s="46">
        <f t="shared" si="57"/>
        <v>0</v>
      </c>
      <c r="X146" s="41">
        <f t="shared" si="58"/>
        <v>0</v>
      </c>
      <c r="Y146" s="41">
        <f t="shared" si="59"/>
        <v>0</v>
      </c>
      <c r="Z146" s="41">
        <f t="shared" si="60"/>
        <v>0</v>
      </c>
      <c r="AA146" s="47">
        <f t="shared" si="46"/>
        <v>0</v>
      </c>
      <c r="AB146" s="48">
        <f t="shared" si="47"/>
        <v>0</v>
      </c>
      <c r="AC146" s="41">
        <f t="shared" si="48"/>
        <v>0</v>
      </c>
      <c r="AD146" s="41">
        <f t="shared" si="61"/>
        <v>0</v>
      </c>
      <c r="AE146" s="41">
        <f t="shared" si="64"/>
        <v>0</v>
      </c>
      <c r="AF146" s="49" t="e">
        <f>HLOOKUP(I146,ElecAvoidedCostsWOCC!$A$5:$Q$50,G146+1,FALSE)</f>
        <v>#N/A</v>
      </c>
      <c r="AG146" s="41" t="e">
        <f t="shared" si="62"/>
        <v>#N/A</v>
      </c>
      <c r="AH146" s="49" t="e">
        <f>HLOOKUP(I146,ElecAvoidedCostsWOCC!$A$5:$Q$50,T146+1,FALSE)</f>
        <v>#N/A</v>
      </c>
      <c r="AI146" s="41" t="e">
        <f t="shared" si="63"/>
        <v>#N/A</v>
      </c>
      <c r="AJ146" s="41" t="e">
        <f t="shared" si="49"/>
        <v>#N/A</v>
      </c>
      <c r="AK146" s="41" t="e">
        <f>HLOOKUP(I146,ElecAvoidedCostsWOCC!$A$5:$Q$50,G146+1,FALSE)*J146*L146</f>
        <v>#N/A</v>
      </c>
      <c r="AL146" s="41" t="e">
        <f t="shared" si="50"/>
        <v>#N/A</v>
      </c>
      <c r="AM146" s="45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5">
        <f t="shared" si="51"/>
        <v>0</v>
      </c>
      <c r="AO146" s="44">
        <f t="shared" si="52"/>
        <v>0</v>
      </c>
      <c r="AP146" s="44" t="e">
        <f t="shared" si="53"/>
        <v>#DIV/0!</v>
      </c>
    </row>
    <row r="147" spans="2:42" x14ac:dyDescent="0.25">
      <c r="B147" s="34"/>
      <c r="C147" s="56"/>
      <c r="D147" s="56"/>
      <c r="E147" s="35"/>
      <c r="F147" s="36"/>
      <c r="G147" s="36"/>
      <c r="H147" s="36"/>
      <c r="I147" s="37"/>
      <c r="J147" s="38"/>
      <c r="K147" s="427"/>
      <c r="L147" s="38"/>
      <c r="M147" s="39"/>
      <c r="N147" s="39"/>
      <c r="O147" s="40"/>
      <c r="P147" s="41"/>
      <c r="Q147" s="41"/>
      <c r="R147" s="42"/>
      <c r="S147" s="43"/>
      <c r="T147" s="36">
        <f t="shared" si="54"/>
        <v>0</v>
      </c>
      <c r="U147" s="44">
        <f t="shared" si="55"/>
        <v>0</v>
      </c>
      <c r="V147" s="45">
        <f t="shared" si="56"/>
        <v>0</v>
      </c>
      <c r="W147" s="46">
        <f t="shared" si="57"/>
        <v>0</v>
      </c>
      <c r="X147" s="41">
        <f t="shared" si="58"/>
        <v>0</v>
      </c>
      <c r="Y147" s="41">
        <f t="shared" si="59"/>
        <v>0</v>
      </c>
      <c r="Z147" s="41">
        <f t="shared" si="60"/>
        <v>0</v>
      </c>
      <c r="AA147" s="47">
        <f t="shared" si="46"/>
        <v>0</v>
      </c>
      <c r="AB147" s="48">
        <f t="shared" si="47"/>
        <v>0</v>
      </c>
      <c r="AC147" s="41">
        <f t="shared" si="48"/>
        <v>0</v>
      </c>
      <c r="AD147" s="41">
        <f t="shared" si="61"/>
        <v>0</v>
      </c>
      <c r="AE147" s="41">
        <f t="shared" si="64"/>
        <v>0</v>
      </c>
      <c r="AF147" s="49" t="e">
        <f>HLOOKUP(I147,ElecAvoidedCostsWOCC!$A$5:$Q$50,G147+1,FALSE)</f>
        <v>#N/A</v>
      </c>
      <c r="AG147" s="41" t="e">
        <f t="shared" si="62"/>
        <v>#N/A</v>
      </c>
      <c r="AH147" s="49" t="e">
        <f>HLOOKUP(I147,ElecAvoidedCostsWOCC!$A$5:$Q$50,T147+1,FALSE)</f>
        <v>#N/A</v>
      </c>
      <c r="AI147" s="41" t="e">
        <f t="shared" si="63"/>
        <v>#N/A</v>
      </c>
      <c r="AJ147" s="41" t="e">
        <f t="shared" si="49"/>
        <v>#N/A</v>
      </c>
      <c r="AK147" s="41" t="e">
        <f>HLOOKUP(I147,ElecAvoidedCostsWOCC!$A$5:$Q$50,G147+1,FALSE)*J147*L147</f>
        <v>#N/A</v>
      </c>
      <c r="AL147" s="41" t="e">
        <f t="shared" si="50"/>
        <v>#N/A</v>
      </c>
      <c r="AM147" s="45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5">
        <f t="shared" si="51"/>
        <v>0</v>
      </c>
      <c r="AO147" s="44">
        <f t="shared" si="52"/>
        <v>0</v>
      </c>
      <c r="AP147" s="44" t="e">
        <f t="shared" si="53"/>
        <v>#DIV/0!</v>
      </c>
    </row>
    <row r="148" spans="2:42" x14ac:dyDescent="0.25">
      <c r="B148" s="34"/>
      <c r="C148" s="56"/>
      <c r="D148" s="56"/>
      <c r="E148" s="35"/>
      <c r="F148" s="36"/>
      <c r="G148" s="36"/>
      <c r="H148" s="36"/>
      <c r="I148" s="37"/>
      <c r="J148" s="38"/>
      <c r="K148" s="427"/>
      <c r="L148" s="38"/>
      <c r="M148" s="39"/>
      <c r="N148" s="39"/>
      <c r="O148" s="40"/>
      <c r="P148" s="41"/>
      <c r="Q148" s="41"/>
      <c r="R148" s="42"/>
      <c r="S148" s="43"/>
      <c r="T148" s="36">
        <f t="shared" si="54"/>
        <v>0</v>
      </c>
      <c r="U148" s="44">
        <f t="shared" si="55"/>
        <v>0</v>
      </c>
      <c r="V148" s="45">
        <f t="shared" si="56"/>
        <v>0</v>
      </c>
      <c r="W148" s="46">
        <f t="shared" si="57"/>
        <v>0</v>
      </c>
      <c r="X148" s="41">
        <f t="shared" si="58"/>
        <v>0</v>
      </c>
      <c r="Y148" s="41">
        <f t="shared" si="59"/>
        <v>0</v>
      </c>
      <c r="Z148" s="41">
        <f t="shared" si="60"/>
        <v>0</v>
      </c>
      <c r="AA148" s="47">
        <f t="shared" si="46"/>
        <v>0</v>
      </c>
      <c r="AB148" s="48">
        <f t="shared" si="47"/>
        <v>0</v>
      </c>
      <c r="AC148" s="41">
        <f t="shared" si="48"/>
        <v>0</v>
      </c>
      <c r="AD148" s="41">
        <f t="shared" si="61"/>
        <v>0</v>
      </c>
      <c r="AE148" s="41">
        <f t="shared" si="64"/>
        <v>0</v>
      </c>
      <c r="AF148" s="49" t="e">
        <f>HLOOKUP(I148,ElecAvoidedCostsWOCC!$A$5:$Q$50,G148+1,FALSE)</f>
        <v>#N/A</v>
      </c>
      <c r="AG148" s="41" t="e">
        <f t="shared" si="62"/>
        <v>#N/A</v>
      </c>
      <c r="AH148" s="49" t="e">
        <f>HLOOKUP(I148,ElecAvoidedCostsWOCC!$A$5:$Q$50,T148+1,FALSE)</f>
        <v>#N/A</v>
      </c>
      <c r="AI148" s="41" t="e">
        <f t="shared" si="63"/>
        <v>#N/A</v>
      </c>
      <c r="AJ148" s="41" t="e">
        <f t="shared" si="49"/>
        <v>#N/A</v>
      </c>
      <c r="AK148" s="41" t="e">
        <f>HLOOKUP(I148,ElecAvoidedCostsWOCC!$A$5:$Q$50,G148+1,FALSE)*J148*L148</f>
        <v>#N/A</v>
      </c>
      <c r="AL148" s="41" t="e">
        <f t="shared" si="50"/>
        <v>#N/A</v>
      </c>
      <c r="AM148" s="45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5">
        <f t="shared" si="51"/>
        <v>0</v>
      </c>
      <c r="AO148" s="44">
        <f t="shared" si="52"/>
        <v>0</v>
      </c>
      <c r="AP148" s="44" t="e">
        <f t="shared" si="53"/>
        <v>#DIV/0!</v>
      </c>
    </row>
    <row r="149" spans="2:42" x14ac:dyDescent="0.25">
      <c r="B149" s="34"/>
      <c r="C149" s="56"/>
      <c r="D149" s="56"/>
      <c r="E149" s="35"/>
      <c r="F149" s="36"/>
      <c r="G149" s="36"/>
      <c r="H149" s="36"/>
      <c r="I149" s="37"/>
      <c r="J149" s="38"/>
      <c r="K149" s="427"/>
      <c r="L149" s="38"/>
      <c r="M149" s="39"/>
      <c r="N149" s="39"/>
      <c r="O149" s="40"/>
      <c r="P149" s="41"/>
      <c r="Q149" s="41"/>
      <c r="R149" s="42"/>
      <c r="S149" s="43"/>
      <c r="T149" s="36">
        <f t="shared" si="54"/>
        <v>0</v>
      </c>
      <c r="U149" s="44">
        <f t="shared" si="55"/>
        <v>0</v>
      </c>
      <c r="V149" s="45">
        <f t="shared" si="56"/>
        <v>0</v>
      </c>
      <c r="W149" s="46">
        <f t="shared" si="57"/>
        <v>0</v>
      </c>
      <c r="X149" s="41">
        <f t="shared" si="58"/>
        <v>0</v>
      </c>
      <c r="Y149" s="41">
        <f t="shared" si="59"/>
        <v>0</v>
      </c>
      <c r="Z149" s="41">
        <f t="shared" si="60"/>
        <v>0</v>
      </c>
      <c r="AA149" s="47">
        <f t="shared" si="46"/>
        <v>0</v>
      </c>
      <c r="AB149" s="48">
        <f t="shared" si="47"/>
        <v>0</v>
      </c>
      <c r="AC149" s="41">
        <f t="shared" si="48"/>
        <v>0</v>
      </c>
      <c r="AD149" s="41">
        <f t="shared" si="61"/>
        <v>0</v>
      </c>
      <c r="AE149" s="41">
        <f t="shared" si="64"/>
        <v>0</v>
      </c>
      <c r="AF149" s="49" t="e">
        <f>HLOOKUP(I149,ElecAvoidedCostsWOCC!$A$5:$Q$50,G149+1,FALSE)</f>
        <v>#N/A</v>
      </c>
      <c r="AG149" s="41" t="e">
        <f t="shared" si="62"/>
        <v>#N/A</v>
      </c>
      <c r="AH149" s="49" t="e">
        <f>HLOOKUP(I149,ElecAvoidedCostsWOCC!$A$5:$Q$50,T149+1,FALSE)</f>
        <v>#N/A</v>
      </c>
      <c r="AI149" s="41" t="e">
        <f t="shared" si="63"/>
        <v>#N/A</v>
      </c>
      <c r="AJ149" s="41" t="e">
        <f t="shared" si="49"/>
        <v>#N/A</v>
      </c>
      <c r="AK149" s="41" t="e">
        <f>HLOOKUP(I149,ElecAvoidedCostsWOCC!$A$5:$Q$50,G149+1,FALSE)*J149*L149</f>
        <v>#N/A</v>
      </c>
      <c r="AL149" s="41" t="e">
        <f t="shared" si="50"/>
        <v>#N/A</v>
      </c>
      <c r="AM149" s="45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5">
        <f t="shared" si="51"/>
        <v>0</v>
      </c>
      <c r="AO149" s="44">
        <f t="shared" si="52"/>
        <v>0</v>
      </c>
      <c r="AP149" s="44" t="e">
        <f t="shared" si="53"/>
        <v>#DIV/0!</v>
      </c>
    </row>
    <row r="150" spans="2:42" x14ac:dyDescent="0.25">
      <c r="B150" s="34"/>
      <c r="C150" s="56"/>
      <c r="D150" s="56"/>
      <c r="E150" s="35"/>
      <c r="F150" s="36"/>
      <c r="G150" s="36"/>
      <c r="H150" s="36"/>
      <c r="I150" s="37"/>
      <c r="J150" s="38"/>
      <c r="K150" s="427"/>
      <c r="L150" s="38"/>
      <c r="M150" s="39"/>
      <c r="N150" s="39"/>
      <c r="O150" s="40"/>
      <c r="P150" s="41"/>
      <c r="Q150" s="41"/>
      <c r="R150" s="42"/>
      <c r="S150" s="43"/>
      <c r="T150" s="36">
        <f t="shared" si="54"/>
        <v>0</v>
      </c>
      <c r="U150" s="44">
        <f t="shared" si="55"/>
        <v>0</v>
      </c>
      <c r="V150" s="45">
        <f t="shared" si="56"/>
        <v>0</v>
      </c>
      <c r="W150" s="46">
        <f t="shared" si="57"/>
        <v>0</v>
      </c>
      <c r="X150" s="41">
        <f t="shared" si="58"/>
        <v>0</v>
      </c>
      <c r="Y150" s="41">
        <f t="shared" si="59"/>
        <v>0</v>
      </c>
      <c r="Z150" s="41">
        <f t="shared" si="60"/>
        <v>0</v>
      </c>
      <c r="AA150" s="47">
        <f t="shared" si="46"/>
        <v>0</v>
      </c>
      <c r="AB150" s="48">
        <f t="shared" si="47"/>
        <v>0</v>
      </c>
      <c r="AC150" s="41">
        <f t="shared" si="48"/>
        <v>0</v>
      </c>
      <c r="AD150" s="41">
        <f t="shared" si="61"/>
        <v>0</v>
      </c>
      <c r="AE150" s="41">
        <f t="shared" si="64"/>
        <v>0</v>
      </c>
      <c r="AF150" s="49" t="e">
        <f>HLOOKUP(I150,ElecAvoidedCostsWOCC!$A$5:$Q$50,G150+1,FALSE)</f>
        <v>#N/A</v>
      </c>
      <c r="AG150" s="41" t="e">
        <f t="shared" si="62"/>
        <v>#N/A</v>
      </c>
      <c r="AH150" s="49" t="e">
        <f>HLOOKUP(I150,ElecAvoidedCostsWOCC!$A$5:$Q$50,T150+1,FALSE)</f>
        <v>#N/A</v>
      </c>
      <c r="AI150" s="41" t="e">
        <f t="shared" si="63"/>
        <v>#N/A</v>
      </c>
      <c r="AJ150" s="41" t="e">
        <f t="shared" si="49"/>
        <v>#N/A</v>
      </c>
      <c r="AK150" s="41" t="e">
        <f>HLOOKUP(I150,ElecAvoidedCostsWOCC!$A$5:$Q$50,G150+1,FALSE)*J150*L150</f>
        <v>#N/A</v>
      </c>
      <c r="AL150" s="41" t="e">
        <f t="shared" si="50"/>
        <v>#N/A</v>
      </c>
      <c r="AM150" s="45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5">
        <f t="shared" si="51"/>
        <v>0</v>
      </c>
      <c r="AO150" s="44">
        <f t="shared" si="52"/>
        <v>0</v>
      </c>
      <c r="AP150" s="44" t="e">
        <f t="shared" si="53"/>
        <v>#DIV/0!</v>
      </c>
    </row>
    <row r="151" spans="2:42" x14ac:dyDescent="0.25">
      <c r="B151" s="34"/>
      <c r="C151" s="56"/>
      <c r="D151" s="56"/>
      <c r="E151" s="35"/>
      <c r="F151" s="36"/>
      <c r="G151" s="36"/>
      <c r="H151" s="36"/>
      <c r="I151" s="37"/>
      <c r="J151" s="38"/>
      <c r="K151" s="427"/>
      <c r="L151" s="38"/>
      <c r="M151" s="39"/>
      <c r="N151" s="39"/>
      <c r="O151" s="40"/>
      <c r="P151" s="41"/>
      <c r="Q151" s="41"/>
      <c r="R151" s="42"/>
      <c r="S151" s="43"/>
      <c r="T151" s="36">
        <f t="shared" si="54"/>
        <v>0</v>
      </c>
      <c r="U151" s="44">
        <f t="shared" si="55"/>
        <v>0</v>
      </c>
      <c r="V151" s="45">
        <f t="shared" si="56"/>
        <v>0</v>
      </c>
      <c r="W151" s="46">
        <f t="shared" si="57"/>
        <v>0</v>
      </c>
      <c r="X151" s="41">
        <f t="shared" si="58"/>
        <v>0</v>
      </c>
      <c r="Y151" s="41">
        <f t="shared" si="59"/>
        <v>0</v>
      </c>
      <c r="Z151" s="41">
        <f t="shared" si="60"/>
        <v>0</v>
      </c>
      <c r="AA151" s="47">
        <f t="shared" si="46"/>
        <v>0</v>
      </c>
      <c r="AB151" s="48">
        <f t="shared" si="47"/>
        <v>0</v>
      </c>
      <c r="AC151" s="41">
        <f t="shared" si="48"/>
        <v>0</v>
      </c>
      <c r="AD151" s="41">
        <f t="shared" si="61"/>
        <v>0</v>
      </c>
      <c r="AE151" s="41">
        <f t="shared" si="64"/>
        <v>0</v>
      </c>
      <c r="AF151" s="49" t="e">
        <f>HLOOKUP(I151,ElecAvoidedCostsWOCC!$A$5:$Q$50,G151+1,FALSE)</f>
        <v>#N/A</v>
      </c>
      <c r="AG151" s="41" t="e">
        <f t="shared" si="62"/>
        <v>#N/A</v>
      </c>
      <c r="AH151" s="49" t="e">
        <f>HLOOKUP(I151,ElecAvoidedCostsWOCC!$A$5:$Q$50,T151+1,FALSE)</f>
        <v>#N/A</v>
      </c>
      <c r="AI151" s="41" t="e">
        <f t="shared" si="63"/>
        <v>#N/A</v>
      </c>
      <c r="AJ151" s="41" t="e">
        <f t="shared" si="49"/>
        <v>#N/A</v>
      </c>
      <c r="AK151" s="41" t="e">
        <f>HLOOKUP(I151,ElecAvoidedCostsWOCC!$A$5:$Q$50,G151+1,FALSE)*J151*L151</f>
        <v>#N/A</v>
      </c>
      <c r="AL151" s="41" t="e">
        <f t="shared" si="50"/>
        <v>#N/A</v>
      </c>
      <c r="AM151" s="45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5">
        <f t="shared" si="51"/>
        <v>0</v>
      </c>
      <c r="AO151" s="44">
        <f t="shared" si="52"/>
        <v>0</v>
      </c>
      <c r="AP151" s="44" t="e">
        <f t="shared" si="53"/>
        <v>#DIV/0!</v>
      </c>
    </row>
    <row r="152" spans="2:42" x14ac:dyDescent="0.25">
      <c r="B152" s="34"/>
      <c r="C152" s="56"/>
      <c r="D152" s="56"/>
      <c r="E152" s="35"/>
      <c r="F152" s="36"/>
      <c r="G152" s="36"/>
      <c r="H152" s="36"/>
      <c r="I152" s="37"/>
      <c r="J152" s="38"/>
      <c r="K152" s="427"/>
      <c r="L152" s="38"/>
      <c r="M152" s="39"/>
      <c r="N152" s="39"/>
      <c r="O152" s="40"/>
      <c r="P152" s="41"/>
      <c r="Q152" s="41"/>
      <c r="R152" s="42"/>
      <c r="S152" s="43"/>
      <c r="T152" s="36">
        <f t="shared" si="54"/>
        <v>0</v>
      </c>
      <c r="U152" s="44">
        <f t="shared" si="55"/>
        <v>0</v>
      </c>
      <c r="V152" s="45">
        <f t="shared" si="56"/>
        <v>0</v>
      </c>
      <c r="W152" s="46">
        <f t="shared" si="57"/>
        <v>0</v>
      </c>
      <c r="X152" s="41">
        <f t="shared" si="58"/>
        <v>0</v>
      </c>
      <c r="Y152" s="41">
        <f t="shared" si="59"/>
        <v>0</v>
      </c>
      <c r="Z152" s="41">
        <f t="shared" si="60"/>
        <v>0</v>
      </c>
      <c r="AA152" s="47">
        <f t="shared" si="46"/>
        <v>0</v>
      </c>
      <c r="AB152" s="48">
        <f t="shared" si="47"/>
        <v>0</v>
      </c>
      <c r="AC152" s="41">
        <f t="shared" si="48"/>
        <v>0</v>
      </c>
      <c r="AD152" s="41">
        <f t="shared" si="61"/>
        <v>0</v>
      </c>
      <c r="AE152" s="41">
        <f t="shared" si="64"/>
        <v>0</v>
      </c>
      <c r="AF152" s="49" t="e">
        <f>HLOOKUP(I152,ElecAvoidedCostsWOCC!$A$5:$Q$50,G152+1,FALSE)</f>
        <v>#N/A</v>
      </c>
      <c r="AG152" s="41" t="e">
        <f t="shared" si="62"/>
        <v>#N/A</v>
      </c>
      <c r="AH152" s="49" t="e">
        <f>HLOOKUP(I152,ElecAvoidedCostsWOCC!$A$5:$Q$50,T152+1,FALSE)</f>
        <v>#N/A</v>
      </c>
      <c r="AI152" s="41" t="e">
        <f t="shared" si="63"/>
        <v>#N/A</v>
      </c>
      <c r="AJ152" s="41" t="e">
        <f t="shared" si="49"/>
        <v>#N/A</v>
      </c>
      <c r="AK152" s="41" t="e">
        <f>HLOOKUP(I152,ElecAvoidedCostsWOCC!$A$5:$Q$50,G152+1,FALSE)*J152*L152</f>
        <v>#N/A</v>
      </c>
      <c r="AL152" s="41" t="e">
        <f t="shared" si="50"/>
        <v>#N/A</v>
      </c>
      <c r="AM152" s="45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5">
        <f t="shared" si="51"/>
        <v>0</v>
      </c>
      <c r="AO152" s="44">
        <f t="shared" si="52"/>
        <v>0</v>
      </c>
      <c r="AP152" s="44" t="e">
        <f t="shared" si="53"/>
        <v>#DIV/0!</v>
      </c>
    </row>
    <row r="153" spans="2:42" x14ac:dyDescent="0.25">
      <c r="B153" s="34"/>
      <c r="C153" s="56"/>
      <c r="D153" s="56"/>
      <c r="E153" s="35"/>
      <c r="F153" s="36"/>
      <c r="G153" s="36"/>
      <c r="H153" s="36"/>
      <c r="I153" s="37"/>
      <c r="J153" s="38"/>
      <c r="K153" s="427"/>
      <c r="L153" s="38"/>
      <c r="M153" s="39"/>
      <c r="N153" s="39"/>
      <c r="O153" s="40"/>
      <c r="P153" s="41"/>
      <c r="Q153" s="41"/>
      <c r="R153" s="42"/>
      <c r="S153" s="43"/>
      <c r="T153" s="36">
        <f t="shared" si="54"/>
        <v>0</v>
      </c>
      <c r="U153" s="44">
        <f t="shared" si="55"/>
        <v>0</v>
      </c>
      <c r="V153" s="45">
        <f t="shared" si="56"/>
        <v>0</v>
      </c>
      <c r="W153" s="46">
        <f t="shared" si="57"/>
        <v>0</v>
      </c>
      <c r="X153" s="41">
        <f t="shared" si="58"/>
        <v>0</v>
      </c>
      <c r="Y153" s="41">
        <f t="shared" si="59"/>
        <v>0</v>
      </c>
      <c r="Z153" s="41">
        <f t="shared" si="60"/>
        <v>0</v>
      </c>
      <c r="AA153" s="47">
        <f t="shared" si="46"/>
        <v>0</v>
      </c>
      <c r="AB153" s="48">
        <f t="shared" si="47"/>
        <v>0</v>
      </c>
      <c r="AC153" s="41">
        <f t="shared" si="48"/>
        <v>0</v>
      </c>
      <c r="AD153" s="41">
        <f t="shared" si="61"/>
        <v>0</v>
      </c>
      <c r="AE153" s="41">
        <f t="shared" si="64"/>
        <v>0</v>
      </c>
      <c r="AF153" s="49" t="e">
        <f>HLOOKUP(I153,ElecAvoidedCostsWOCC!$A$5:$Q$50,G153+1,FALSE)</f>
        <v>#N/A</v>
      </c>
      <c r="AG153" s="41" t="e">
        <f t="shared" si="62"/>
        <v>#N/A</v>
      </c>
      <c r="AH153" s="49" t="e">
        <f>HLOOKUP(I153,ElecAvoidedCostsWOCC!$A$5:$Q$50,T153+1,FALSE)</f>
        <v>#N/A</v>
      </c>
      <c r="AI153" s="41" t="e">
        <f t="shared" si="63"/>
        <v>#N/A</v>
      </c>
      <c r="AJ153" s="41" t="e">
        <f t="shared" si="49"/>
        <v>#N/A</v>
      </c>
      <c r="AK153" s="41" t="e">
        <f>HLOOKUP(I153,ElecAvoidedCostsWOCC!$A$5:$Q$50,G153+1,FALSE)*J153*L153</f>
        <v>#N/A</v>
      </c>
      <c r="AL153" s="41" t="e">
        <f t="shared" si="50"/>
        <v>#N/A</v>
      </c>
      <c r="AM153" s="45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5">
        <f t="shared" si="51"/>
        <v>0</v>
      </c>
      <c r="AO153" s="44">
        <f t="shared" si="52"/>
        <v>0</v>
      </c>
      <c r="AP153" s="44" t="e">
        <f t="shared" si="53"/>
        <v>#DIV/0!</v>
      </c>
    </row>
    <row r="154" spans="2:42" x14ac:dyDescent="0.25">
      <c r="B154" s="34"/>
      <c r="C154" s="56"/>
      <c r="D154" s="56"/>
      <c r="E154" s="35"/>
      <c r="F154" s="36"/>
      <c r="G154" s="36"/>
      <c r="H154" s="36"/>
      <c r="I154" s="37"/>
      <c r="J154" s="38"/>
      <c r="K154" s="427"/>
      <c r="L154" s="38"/>
      <c r="M154" s="39"/>
      <c r="N154" s="39"/>
      <c r="O154" s="40"/>
      <c r="P154" s="41"/>
      <c r="Q154" s="41"/>
      <c r="R154" s="42"/>
      <c r="S154" s="43"/>
      <c r="T154" s="36">
        <f t="shared" si="54"/>
        <v>0</v>
      </c>
      <c r="U154" s="44">
        <f t="shared" si="55"/>
        <v>0</v>
      </c>
      <c r="V154" s="45">
        <f t="shared" si="56"/>
        <v>0</v>
      </c>
      <c r="W154" s="46">
        <f t="shared" si="57"/>
        <v>0</v>
      </c>
      <c r="X154" s="41">
        <f t="shared" si="58"/>
        <v>0</v>
      </c>
      <c r="Y154" s="41">
        <f t="shared" si="59"/>
        <v>0</v>
      </c>
      <c r="Z154" s="41">
        <f t="shared" si="60"/>
        <v>0</v>
      </c>
      <c r="AA154" s="47">
        <f t="shared" si="46"/>
        <v>0</v>
      </c>
      <c r="AB154" s="48">
        <f t="shared" si="47"/>
        <v>0</v>
      </c>
      <c r="AC154" s="41">
        <f t="shared" si="48"/>
        <v>0</v>
      </c>
      <c r="AD154" s="41">
        <f t="shared" si="61"/>
        <v>0</v>
      </c>
      <c r="AE154" s="41">
        <f t="shared" si="64"/>
        <v>0</v>
      </c>
      <c r="AF154" s="49" t="e">
        <f>HLOOKUP(I154,ElecAvoidedCostsWOCC!$A$5:$Q$50,G154+1,FALSE)</f>
        <v>#N/A</v>
      </c>
      <c r="AG154" s="41" t="e">
        <f t="shared" si="62"/>
        <v>#N/A</v>
      </c>
      <c r="AH154" s="49" t="e">
        <f>HLOOKUP(I154,ElecAvoidedCostsWOCC!$A$5:$Q$50,T154+1,FALSE)</f>
        <v>#N/A</v>
      </c>
      <c r="AI154" s="41" t="e">
        <f t="shared" si="63"/>
        <v>#N/A</v>
      </c>
      <c r="AJ154" s="41" t="e">
        <f t="shared" si="49"/>
        <v>#N/A</v>
      </c>
      <c r="AK154" s="41" t="e">
        <f>HLOOKUP(I154,ElecAvoidedCostsWOCC!$A$5:$Q$50,G154+1,FALSE)*J154*L154</f>
        <v>#N/A</v>
      </c>
      <c r="AL154" s="41" t="e">
        <f t="shared" si="50"/>
        <v>#N/A</v>
      </c>
      <c r="AM154" s="45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5">
        <f t="shared" si="51"/>
        <v>0</v>
      </c>
      <c r="AO154" s="44">
        <f t="shared" si="52"/>
        <v>0</v>
      </c>
      <c r="AP154" s="44" t="e">
        <f t="shared" si="53"/>
        <v>#DIV/0!</v>
      </c>
    </row>
    <row r="155" spans="2:42" x14ac:dyDescent="0.25">
      <c r="B155" s="34"/>
      <c r="C155" s="56"/>
      <c r="D155" s="56"/>
      <c r="E155" s="35"/>
      <c r="F155" s="36"/>
      <c r="G155" s="36"/>
      <c r="H155" s="36"/>
      <c r="I155" s="37"/>
      <c r="J155" s="38"/>
      <c r="K155" s="427"/>
      <c r="L155" s="38"/>
      <c r="M155" s="39"/>
      <c r="N155" s="39"/>
      <c r="O155" s="40"/>
      <c r="P155" s="41"/>
      <c r="Q155" s="41"/>
      <c r="R155" s="42"/>
      <c r="S155" s="43"/>
      <c r="T155" s="36">
        <f t="shared" si="54"/>
        <v>0</v>
      </c>
      <c r="U155" s="44">
        <f t="shared" si="55"/>
        <v>0</v>
      </c>
      <c r="V155" s="45">
        <f t="shared" si="56"/>
        <v>0</v>
      </c>
      <c r="W155" s="46">
        <f t="shared" si="57"/>
        <v>0</v>
      </c>
      <c r="X155" s="41">
        <f t="shared" si="58"/>
        <v>0</v>
      </c>
      <c r="Y155" s="41">
        <f t="shared" si="59"/>
        <v>0</v>
      </c>
      <c r="Z155" s="41">
        <f t="shared" si="60"/>
        <v>0</v>
      </c>
      <c r="AA155" s="47">
        <f t="shared" si="46"/>
        <v>0</v>
      </c>
      <c r="AB155" s="48">
        <f t="shared" si="47"/>
        <v>0</v>
      </c>
      <c r="AC155" s="41">
        <f t="shared" si="48"/>
        <v>0</v>
      </c>
      <c r="AD155" s="41">
        <f t="shared" si="61"/>
        <v>0</v>
      </c>
      <c r="AE155" s="41">
        <f t="shared" si="64"/>
        <v>0</v>
      </c>
      <c r="AF155" s="49" t="e">
        <f>HLOOKUP(I155,ElecAvoidedCostsWOCC!$A$5:$Q$50,G155+1,FALSE)</f>
        <v>#N/A</v>
      </c>
      <c r="AG155" s="41" t="e">
        <f t="shared" si="62"/>
        <v>#N/A</v>
      </c>
      <c r="AH155" s="49" t="e">
        <f>HLOOKUP(I155,ElecAvoidedCostsWOCC!$A$5:$Q$50,T155+1,FALSE)</f>
        <v>#N/A</v>
      </c>
      <c r="AI155" s="41" t="e">
        <f t="shared" si="63"/>
        <v>#N/A</v>
      </c>
      <c r="AJ155" s="41" t="e">
        <f t="shared" si="49"/>
        <v>#N/A</v>
      </c>
      <c r="AK155" s="41" t="e">
        <f>HLOOKUP(I155,ElecAvoidedCostsWOCC!$A$5:$Q$50,G155+1,FALSE)*J155*L155</f>
        <v>#N/A</v>
      </c>
      <c r="AL155" s="41" t="e">
        <f t="shared" si="50"/>
        <v>#N/A</v>
      </c>
      <c r="AM155" s="45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5">
        <f t="shared" si="51"/>
        <v>0</v>
      </c>
      <c r="AO155" s="44">
        <f t="shared" si="52"/>
        <v>0</v>
      </c>
      <c r="AP155" s="44" t="e">
        <f t="shared" si="53"/>
        <v>#DIV/0!</v>
      </c>
    </row>
    <row r="156" spans="2:42" x14ac:dyDescent="0.25">
      <c r="B156" s="34"/>
      <c r="C156" s="56"/>
      <c r="D156" s="56"/>
      <c r="E156" s="35"/>
      <c r="F156" s="36"/>
      <c r="G156" s="36"/>
      <c r="H156" s="36"/>
      <c r="I156" s="37"/>
      <c r="J156" s="38"/>
      <c r="K156" s="427"/>
      <c r="L156" s="38"/>
      <c r="M156" s="39"/>
      <c r="N156" s="39"/>
      <c r="O156" s="40"/>
      <c r="P156" s="41"/>
      <c r="Q156" s="41"/>
      <c r="R156" s="42"/>
      <c r="S156" s="43"/>
      <c r="T156" s="36">
        <f t="shared" si="54"/>
        <v>0</v>
      </c>
      <c r="U156" s="44">
        <f t="shared" si="55"/>
        <v>0</v>
      </c>
      <c r="V156" s="45">
        <f t="shared" si="56"/>
        <v>0</v>
      </c>
      <c r="W156" s="46">
        <f t="shared" si="57"/>
        <v>0</v>
      </c>
      <c r="X156" s="41">
        <f t="shared" si="58"/>
        <v>0</v>
      </c>
      <c r="Y156" s="41">
        <f t="shared" si="59"/>
        <v>0</v>
      </c>
      <c r="Z156" s="41">
        <f t="shared" si="60"/>
        <v>0</v>
      </c>
      <c r="AA156" s="47">
        <f t="shared" si="46"/>
        <v>0</v>
      </c>
      <c r="AB156" s="48">
        <f t="shared" si="47"/>
        <v>0</v>
      </c>
      <c r="AC156" s="41">
        <f t="shared" si="48"/>
        <v>0</v>
      </c>
      <c r="AD156" s="41">
        <f t="shared" si="61"/>
        <v>0</v>
      </c>
      <c r="AE156" s="41">
        <f t="shared" si="64"/>
        <v>0</v>
      </c>
      <c r="AF156" s="49" t="e">
        <f>HLOOKUP(I156,ElecAvoidedCostsWOCC!$A$5:$Q$50,G156+1,FALSE)</f>
        <v>#N/A</v>
      </c>
      <c r="AG156" s="41" t="e">
        <f t="shared" si="62"/>
        <v>#N/A</v>
      </c>
      <c r="AH156" s="49" t="e">
        <f>HLOOKUP(I156,ElecAvoidedCostsWOCC!$A$5:$Q$50,T156+1,FALSE)</f>
        <v>#N/A</v>
      </c>
      <c r="AI156" s="41" t="e">
        <f t="shared" si="63"/>
        <v>#N/A</v>
      </c>
      <c r="AJ156" s="41" t="e">
        <f t="shared" si="49"/>
        <v>#N/A</v>
      </c>
      <c r="AK156" s="41" t="e">
        <f>HLOOKUP(I156,ElecAvoidedCostsWOCC!$A$5:$Q$50,G156+1,FALSE)*J156*L156</f>
        <v>#N/A</v>
      </c>
      <c r="AL156" s="41" t="e">
        <f t="shared" si="50"/>
        <v>#N/A</v>
      </c>
      <c r="AM156" s="45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5">
        <f t="shared" si="51"/>
        <v>0</v>
      </c>
      <c r="AO156" s="44">
        <f t="shared" si="52"/>
        <v>0</v>
      </c>
      <c r="AP156" s="44" t="e">
        <f t="shared" si="53"/>
        <v>#DIV/0!</v>
      </c>
    </row>
    <row r="157" spans="2:42" x14ac:dyDescent="0.25">
      <c r="B157" s="34"/>
      <c r="C157" s="56"/>
      <c r="D157" s="56"/>
      <c r="E157" s="35"/>
      <c r="F157" s="36"/>
      <c r="G157" s="36"/>
      <c r="H157" s="36"/>
      <c r="I157" s="37"/>
      <c r="J157" s="38"/>
      <c r="K157" s="427"/>
      <c r="L157" s="38"/>
      <c r="M157" s="39"/>
      <c r="N157" s="39"/>
      <c r="O157" s="40"/>
      <c r="P157" s="41"/>
      <c r="Q157" s="41"/>
      <c r="R157" s="42"/>
      <c r="S157" s="43"/>
      <c r="T157" s="36">
        <f t="shared" si="54"/>
        <v>0</v>
      </c>
      <c r="U157" s="44">
        <f t="shared" si="55"/>
        <v>0</v>
      </c>
      <c r="V157" s="45">
        <f t="shared" si="56"/>
        <v>0</v>
      </c>
      <c r="W157" s="46">
        <f t="shared" si="57"/>
        <v>0</v>
      </c>
      <c r="X157" s="41">
        <f t="shared" si="58"/>
        <v>0</v>
      </c>
      <c r="Y157" s="41">
        <f t="shared" si="59"/>
        <v>0</v>
      </c>
      <c r="Z157" s="41">
        <f t="shared" si="60"/>
        <v>0</v>
      </c>
      <c r="AA157" s="47">
        <f t="shared" si="46"/>
        <v>0</v>
      </c>
      <c r="AB157" s="48">
        <f t="shared" si="47"/>
        <v>0</v>
      </c>
      <c r="AC157" s="41">
        <f t="shared" si="48"/>
        <v>0</v>
      </c>
      <c r="AD157" s="41">
        <f t="shared" si="61"/>
        <v>0</v>
      </c>
      <c r="AE157" s="41">
        <f t="shared" si="64"/>
        <v>0</v>
      </c>
      <c r="AF157" s="49" t="e">
        <f>HLOOKUP(I157,ElecAvoidedCostsWOCC!$A$5:$Q$50,G157+1,FALSE)</f>
        <v>#N/A</v>
      </c>
      <c r="AG157" s="41" t="e">
        <f t="shared" si="62"/>
        <v>#N/A</v>
      </c>
      <c r="AH157" s="49" t="e">
        <f>HLOOKUP(I157,ElecAvoidedCostsWOCC!$A$5:$Q$50,T157+1,FALSE)</f>
        <v>#N/A</v>
      </c>
      <c r="AI157" s="41" t="e">
        <f t="shared" si="63"/>
        <v>#N/A</v>
      </c>
      <c r="AJ157" s="41" t="e">
        <f t="shared" si="49"/>
        <v>#N/A</v>
      </c>
      <c r="AK157" s="41" t="e">
        <f>HLOOKUP(I157,ElecAvoidedCostsWOCC!$A$5:$Q$50,G157+1,FALSE)*J157*L157</f>
        <v>#N/A</v>
      </c>
      <c r="AL157" s="41" t="e">
        <f t="shared" si="50"/>
        <v>#N/A</v>
      </c>
      <c r="AM157" s="45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5">
        <f t="shared" si="51"/>
        <v>0</v>
      </c>
      <c r="AO157" s="44">
        <f t="shared" si="52"/>
        <v>0</v>
      </c>
      <c r="AP157" s="44" t="e">
        <f t="shared" si="53"/>
        <v>#DIV/0!</v>
      </c>
    </row>
    <row r="158" spans="2:42" x14ac:dyDescent="0.25">
      <c r="B158" s="34"/>
      <c r="C158" s="56"/>
      <c r="D158" s="56"/>
      <c r="E158" s="35"/>
      <c r="F158" s="36"/>
      <c r="G158" s="36"/>
      <c r="H158" s="36"/>
      <c r="I158" s="37"/>
      <c r="J158" s="38"/>
      <c r="K158" s="427"/>
      <c r="L158" s="38"/>
      <c r="M158" s="39"/>
      <c r="N158" s="39"/>
      <c r="O158" s="40"/>
      <c r="P158" s="41"/>
      <c r="Q158" s="41"/>
      <c r="R158" s="42"/>
      <c r="S158" s="43"/>
      <c r="T158" s="36">
        <f t="shared" si="54"/>
        <v>0</v>
      </c>
      <c r="U158" s="44">
        <f t="shared" si="55"/>
        <v>0</v>
      </c>
      <c r="V158" s="45">
        <f t="shared" si="56"/>
        <v>0</v>
      </c>
      <c r="W158" s="46">
        <f t="shared" si="57"/>
        <v>0</v>
      </c>
      <c r="X158" s="41">
        <f t="shared" si="58"/>
        <v>0</v>
      </c>
      <c r="Y158" s="41">
        <f t="shared" si="59"/>
        <v>0</v>
      </c>
      <c r="Z158" s="41">
        <f t="shared" si="60"/>
        <v>0</v>
      </c>
      <c r="AA158" s="47">
        <f t="shared" si="46"/>
        <v>0</v>
      </c>
      <c r="AB158" s="48">
        <f t="shared" si="47"/>
        <v>0</v>
      </c>
      <c r="AC158" s="41">
        <f t="shared" si="48"/>
        <v>0</v>
      </c>
      <c r="AD158" s="41">
        <f t="shared" si="61"/>
        <v>0</v>
      </c>
      <c r="AE158" s="41">
        <f t="shared" si="64"/>
        <v>0</v>
      </c>
      <c r="AF158" s="49" t="e">
        <f>HLOOKUP(I158,ElecAvoidedCostsWOCC!$A$5:$Q$50,G158+1,FALSE)</f>
        <v>#N/A</v>
      </c>
      <c r="AG158" s="41" t="e">
        <f t="shared" si="62"/>
        <v>#N/A</v>
      </c>
      <c r="AH158" s="49" t="e">
        <f>HLOOKUP(I158,ElecAvoidedCostsWOCC!$A$5:$Q$50,T158+1,FALSE)</f>
        <v>#N/A</v>
      </c>
      <c r="AI158" s="41" t="e">
        <f t="shared" si="63"/>
        <v>#N/A</v>
      </c>
      <c r="AJ158" s="41" t="e">
        <f t="shared" si="49"/>
        <v>#N/A</v>
      </c>
      <c r="AK158" s="41" t="e">
        <f>HLOOKUP(I158,ElecAvoidedCostsWOCC!$A$5:$Q$50,G158+1,FALSE)*J158*L158</f>
        <v>#N/A</v>
      </c>
      <c r="AL158" s="41" t="e">
        <f t="shared" si="50"/>
        <v>#N/A</v>
      </c>
      <c r="AM158" s="45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5">
        <f t="shared" si="51"/>
        <v>0</v>
      </c>
      <c r="AO158" s="44">
        <f t="shared" si="52"/>
        <v>0</v>
      </c>
      <c r="AP158" s="44" t="e">
        <f t="shared" si="53"/>
        <v>#DIV/0!</v>
      </c>
    </row>
    <row r="159" spans="2:42" x14ac:dyDescent="0.25">
      <c r="B159" s="34"/>
      <c r="C159" s="56"/>
      <c r="D159" s="56"/>
      <c r="E159" s="35"/>
      <c r="F159" s="36"/>
      <c r="G159" s="36"/>
      <c r="H159" s="36"/>
      <c r="I159" s="37"/>
      <c r="J159" s="38"/>
      <c r="K159" s="427"/>
      <c r="L159" s="38"/>
      <c r="M159" s="39"/>
      <c r="N159" s="39"/>
      <c r="O159" s="40"/>
      <c r="P159" s="41"/>
      <c r="Q159" s="41"/>
      <c r="R159" s="42"/>
      <c r="S159" s="43"/>
      <c r="T159" s="36">
        <f t="shared" si="54"/>
        <v>0</v>
      </c>
      <c r="U159" s="44">
        <f t="shared" si="55"/>
        <v>0</v>
      </c>
      <c r="V159" s="45">
        <f t="shared" si="56"/>
        <v>0</v>
      </c>
      <c r="W159" s="46">
        <f t="shared" si="57"/>
        <v>0</v>
      </c>
      <c r="X159" s="41">
        <f t="shared" si="58"/>
        <v>0</v>
      </c>
      <c r="Y159" s="41">
        <f t="shared" si="59"/>
        <v>0</v>
      </c>
      <c r="Z159" s="41">
        <f t="shared" si="60"/>
        <v>0</v>
      </c>
      <c r="AA159" s="47">
        <f t="shared" si="46"/>
        <v>0</v>
      </c>
      <c r="AB159" s="48">
        <f t="shared" si="47"/>
        <v>0</v>
      </c>
      <c r="AC159" s="41">
        <f t="shared" si="48"/>
        <v>0</v>
      </c>
      <c r="AD159" s="41">
        <f t="shared" si="61"/>
        <v>0</v>
      </c>
      <c r="AE159" s="41">
        <f t="shared" si="64"/>
        <v>0</v>
      </c>
      <c r="AF159" s="49" t="e">
        <f>HLOOKUP(I159,ElecAvoidedCostsWOCC!$A$5:$Q$50,G159+1,FALSE)</f>
        <v>#N/A</v>
      </c>
      <c r="AG159" s="41" t="e">
        <f t="shared" si="62"/>
        <v>#N/A</v>
      </c>
      <c r="AH159" s="49" t="e">
        <f>HLOOKUP(I159,ElecAvoidedCostsWOCC!$A$5:$Q$50,T159+1,FALSE)</f>
        <v>#N/A</v>
      </c>
      <c r="AI159" s="41" t="e">
        <f t="shared" si="63"/>
        <v>#N/A</v>
      </c>
      <c r="AJ159" s="41" t="e">
        <f t="shared" si="49"/>
        <v>#N/A</v>
      </c>
      <c r="AK159" s="41" t="e">
        <f>HLOOKUP(I159,ElecAvoidedCostsWOCC!$A$5:$Q$50,G159+1,FALSE)*J159*L159</f>
        <v>#N/A</v>
      </c>
      <c r="AL159" s="41" t="e">
        <f t="shared" si="50"/>
        <v>#N/A</v>
      </c>
      <c r="AM159" s="45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5">
        <f t="shared" si="51"/>
        <v>0</v>
      </c>
      <c r="AO159" s="44">
        <f t="shared" si="52"/>
        <v>0</v>
      </c>
      <c r="AP159" s="44" t="e">
        <f t="shared" si="53"/>
        <v>#DIV/0!</v>
      </c>
    </row>
    <row r="160" spans="2:42" x14ac:dyDescent="0.25">
      <c r="B160" s="34"/>
      <c r="C160" s="56"/>
      <c r="D160" s="56"/>
      <c r="E160" s="35"/>
      <c r="F160" s="36"/>
      <c r="G160" s="36"/>
      <c r="H160" s="36"/>
      <c r="I160" s="37"/>
      <c r="J160" s="38"/>
      <c r="K160" s="427"/>
      <c r="L160" s="38"/>
      <c r="M160" s="39"/>
      <c r="N160" s="39"/>
      <c r="O160" s="40"/>
      <c r="P160" s="41"/>
      <c r="Q160" s="41"/>
      <c r="R160" s="42"/>
      <c r="S160" s="43"/>
      <c r="T160" s="36">
        <f t="shared" si="54"/>
        <v>0</v>
      </c>
      <c r="U160" s="44">
        <f t="shared" si="55"/>
        <v>0</v>
      </c>
      <c r="V160" s="45">
        <f t="shared" si="56"/>
        <v>0</v>
      </c>
      <c r="W160" s="46">
        <f t="shared" si="57"/>
        <v>0</v>
      </c>
      <c r="X160" s="41">
        <f t="shared" si="58"/>
        <v>0</v>
      </c>
      <c r="Y160" s="41">
        <f t="shared" si="59"/>
        <v>0</v>
      </c>
      <c r="Z160" s="41">
        <f t="shared" si="60"/>
        <v>0</v>
      </c>
      <c r="AA160" s="47">
        <f t="shared" si="46"/>
        <v>0</v>
      </c>
      <c r="AB160" s="48">
        <f t="shared" si="47"/>
        <v>0</v>
      </c>
      <c r="AC160" s="41">
        <f t="shared" si="48"/>
        <v>0</v>
      </c>
      <c r="AD160" s="41">
        <f t="shared" si="61"/>
        <v>0</v>
      </c>
      <c r="AE160" s="41">
        <f t="shared" si="64"/>
        <v>0</v>
      </c>
      <c r="AF160" s="49" t="e">
        <f>HLOOKUP(I160,ElecAvoidedCostsWOCC!$A$5:$Q$50,G160+1,FALSE)</f>
        <v>#N/A</v>
      </c>
      <c r="AG160" s="41" t="e">
        <f t="shared" si="62"/>
        <v>#N/A</v>
      </c>
      <c r="AH160" s="49" t="e">
        <f>HLOOKUP(I160,ElecAvoidedCostsWOCC!$A$5:$Q$50,T160+1,FALSE)</f>
        <v>#N/A</v>
      </c>
      <c r="AI160" s="41" t="e">
        <f t="shared" si="63"/>
        <v>#N/A</v>
      </c>
      <c r="AJ160" s="41" t="e">
        <f t="shared" si="49"/>
        <v>#N/A</v>
      </c>
      <c r="AK160" s="41" t="e">
        <f>HLOOKUP(I160,ElecAvoidedCostsWOCC!$A$5:$Q$50,G160+1,FALSE)*J160*L160</f>
        <v>#N/A</v>
      </c>
      <c r="AL160" s="41" t="e">
        <f t="shared" si="50"/>
        <v>#N/A</v>
      </c>
      <c r="AM160" s="45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5">
        <f t="shared" si="51"/>
        <v>0</v>
      </c>
      <c r="AO160" s="44">
        <f t="shared" si="52"/>
        <v>0</v>
      </c>
      <c r="AP160" s="44" t="e">
        <f t="shared" si="53"/>
        <v>#DIV/0!</v>
      </c>
    </row>
    <row r="161" spans="2:42" x14ac:dyDescent="0.25">
      <c r="B161" s="34"/>
      <c r="C161" s="56"/>
      <c r="D161" s="56"/>
      <c r="E161" s="35"/>
      <c r="F161" s="36"/>
      <c r="G161" s="36"/>
      <c r="H161" s="36"/>
      <c r="I161" s="37"/>
      <c r="J161" s="38"/>
      <c r="K161" s="427"/>
      <c r="L161" s="38"/>
      <c r="M161" s="39"/>
      <c r="N161" s="39"/>
      <c r="O161" s="40"/>
      <c r="P161" s="41"/>
      <c r="Q161" s="41"/>
      <c r="R161" s="42"/>
      <c r="S161" s="43"/>
      <c r="T161" s="36">
        <f t="shared" si="54"/>
        <v>0</v>
      </c>
      <c r="U161" s="44">
        <f t="shared" si="55"/>
        <v>0</v>
      </c>
      <c r="V161" s="45">
        <f t="shared" si="56"/>
        <v>0</v>
      </c>
      <c r="W161" s="46">
        <f t="shared" si="57"/>
        <v>0</v>
      </c>
      <c r="X161" s="41">
        <f t="shared" si="58"/>
        <v>0</v>
      </c>
      <c r="Y161" s="41">
        <f t="shared" si="59"/>
        <v>0</v>
      </c>
      <c r="Z161" s="41">
        <f t="shared" si="60"/>
        <v>0</v>
      </c>
      <c r="AA161" s="47">
        <f t="shared" si="46"/>
        <v>0</v>
      </c>
      <c r="AB161" s="48">
        <f t="shared" si="47"/>
        <v>0</v>
      </c>
      <c r="AC161" s="41">
        <f t="shared" si="48"/>
        <v>0</v>
      </c>
      <c r="AD161" s="41">
        <f t="shared" si="61"/>
        <v>0</v>
      </c>
      <c r="AE161" s="41">
        <f t="shared" si="64"/>
        <v>0</v>
      </c>
      <c r="AF161" s="49" t="e">
        <f>HLOOKUP(I161,ElecAvoidedCostsWOCC!$A$5:$Q$50,G161+1,FALSE)</f>
        <v>#N/A</v>
      </c>
      <c r="AG161" s="41" t="e">
        <f t="shared" si="62"/>
        <v>#N/A</v>
      </c>
      <c r="AH161" s="49" t="e">
        <f>HLOOKUP(I161,ElecAvoidedCostsWOCC!$A$5:$Q$50,T161+1,FALSE)</f>
        <v>#N/A</v>
      </c>
      <c r="AI161" s="41" t="e">
        <f t="shared" si="63"/>
        <v>#N/A</v>
      </c>
      <c r="AJ161" s="41" t="e">
        <f t="shared" si="49"/>
        <v>#N/A</v>
      </c>
      <c r="AK161" s="41" t="e">
        <f>HLOOKUP(I161,ElecAvoidedCostsWOCC!$A$5:$Q$50,G161+1,FALSE)*J161*L161</f>
        <v>#N/A</v>
      </c>
      <c r="AL161" s="41" t="e">
        <f t="shared" si="50"/>
        <v>#N/A</v>
      </c>
      <c r="AM161" s="45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5">
        <f t="shared" si="51"/>
        <v>0</v>
      </c>
      <c r="AO161" s="44">
        <f t="shared" si="52"/>
        <v>0</v>
      </c>
      <c r="AP161" s="44" t="e">
        <f t="shared" si="53"/>
        <v>#DIV/0!</v>
      </c>
    </row>
    <row r="162" spans="2:42" x14ac:dyDescent="0.25">
      <c r="B162" s="34"/>
      <c r="C162" s="56"/>
      <c r="D162" s="56"/>
      <c r="E162" s="35"/>
      <c r="F162" s="36"/>
      <c r="G162" s="36"/>
      <c r="H162" s="36"/>
      <c r="I162" s="37"/>
      <c r="J162" s="38"/>
      <c r="K162" s="427"/>
      <c r="L162" s="38"/>
      <c r="M162" s="39"/>
      <c r="N162" s="39"/>
      <c r="O162" s="40"/>
      <c r="P162" s="41"/>
      <c r="Q162" s="41"/>
      <c r="R162" s="42"/>
      <c r="S162" s="43"/>
      <c r="T162" s="36">
        <f t="shared" si="54"/>
        <v>0</v>
      </c>
      <c r="U162" s="44">
        <f t="shared" si="55"/>
        <v>0</v>
      </c>
      <c r="V162" s="45">
        <f t="shared" si="56"/>
        <v>0</v>
      </c>
      <c r="W162" s="46">
        <f t="shared" si="57"/>
        <v>0</v>
      </c>
      <c r="X162" s="41">
        <f t="shared" si="58"/>
        <v>0</v>
      </c>
      <c r="Y162" s="41">
        <f t="shared" si="59"/>
        <v>0</v>
      </c>
      <c r="Z162" s="41">
        <f t="shared" si="60"/>
        <v>0</v>
      </c>
      <c r="AA162" s="47">
        <f t="shared" si="46"/>
        <v>0</v>
      </c>
      <c r="AB162" s="48">
        <f t="shared" si="47"/>
        <v>0</v>
      </c>
      <c r="AC162" s="41">
        <f t="shared" si="48"/>
        <v>0</v>
      </c>
      <c r="AD162" s="41">
        <f t="shared" si="61"/>
        <v>0</v>
      </c>
      <c r="AE162" s="41">
        <f t="shared" si="64"/>
        <v>0</v>
      </c>
      <c r="AF162" s="49" t="e">
        <f>HLOOKUP(I162,ElecAvoidedCostsWOCC!$A$5:$Q$50,G162+1,FALSE)</f>
        <v>#N/A</v>
      </c>
      <c r="AG162" s="41" t="e">
        <f t="shared" si="62"/>
        <v>#N/A</v>
      </c>
      <c r="AH162" s="49" t="e">
        <f>HLOOKUP(I162,ElecAvoidedCostsWOCC!$A$5:$Q$50,T162+1,FALSE)</f>
        <v>#N/A</v>
      </c>
      <c r="AI162" s="41" t="e">
        <f t="shared" si="63"/>
        <v>#N/A</v>
      </c>
      <c r="AJ162" s="41" t="e">
        <f t="shared" si="49"/>
        <v>#N/A</v>
      </c>
      <c r="AK162" s="41" t="e">
        <f>HLOOKUP(I162,ElecAvoidedCostsWOCC!$A$5:$Q$50,G162+1,FALSE)*J162*L162</f>
        <v>#N/A</v>
      </c>
      <c r="AL162" s="41" t="e">
        <f t="shared" si="50"/>
        <v>#N/A</v>
      </c>
      <c r="AM162" s="45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5">
        <f t="shared" si="51"/>
        <v>0</v>
      </c>
      <c r="AO162" s="44">
        <f t="shared" si="52"/>
        <v>0</v>
      </c>
      <c r="AP162" s="44" t="e">
        <f t="shared" si="53"/>
        <v>#DIV/0!</v>
      </c>
    </row>
    <row r="163" spans="2:42" x14ac:dyDescent="0.25">
      <c r="B163" s="34"/>
      <c r="C163" s="56"/>
      <c r="D163" s="56"/>
      <c r="E163" s="35"/>
      <c r="F163" s="36"/>
      <c r="G163" s="36"/>
      <c r="H163" s="36"/>
      <c r="I163" s="37"/>
      <c r="J163" s="38"/>
      <c r="K163" s="427"/>
      <c r="L163" s="38"/>
      <c r="M163" s="39"/>
      <c r="N163" s="39"/>
      <c r="O163" s="40"/>
      <c r="P163" s="41"/>
      <c r="Q163" s="41"/>
      <c r="R163" s="42"/>
      <c r="S163" s="43"/>
      <c r="T163" s="36">
        <f t="shared" si="54"/>
        <v>0</v>
      </c>
      <c r="U163" s="44">
        <f t="shared" si="55"/>
        <v>0</v>
      </c>
      <c r="V163" s="45">
        <f t="shared" si="56"/>
        <v>0</v>
      </c>
      <c r="W163" s="46">
        <f t="shared" si="57"/>
        <v>0</v>
      </c>
      <c r="X163" s="41">
        <f t="shared" si="58"/>
        <v>0</v>
      </c>
      <c r="Y163" s="41">
        <f t="shared" si="59"/>
        <v>0</v>
      </c>
      <c r="Z163" s="41">
        <f t="shared" si="60"/>
        <v>0</v>
      </c>
      <c r="AA163" s="47">
        <f t="shared" si="46"/>
        <v>0</v>
      </c>
      <c r="AB163" s="48">
        <f t="shared" si="47"/>
        <v>0</v>
      </c>
      <c r="AC163" s="41">
        <f t="shared" si="48"/>
        <v>0</v>
      </c>
      <c r="AD163" s="41">
        <f t="shared" si="61"/>
        <v>0</v>
      </c>
      <c r="AE163" s="41">
        <f t="shared" si="64"/>
        <v>0</v>
      </c>
      <c r="AF163" s="49" t="e">
        <f>HLOOKUP(I163,ElecAvoidedCostsWOCC!$A$5:$Q$50,G163+1,FALSE)</f>
        <v>#N/A</v>
      </c>
      <c r="AG163" s="41" t="e">
        <f t="shared" si="62"/>
        <v>#N/A</v>
      </c>
      <c r="AH163" s="49" t="e">
        <f>HLOOKUP(I163,ElecAvoidedCostsWOCC!$A$5:$Q$50,T163+1,FALSE)</f>
        <v>#N/A</v>
      </c>
      <c r="AI163" s="41" t="e">
        <f t="shared" si="63"/>
        <v>#N/A</v>
      </c>
      <c r="AJ163" s="41" t="e">
        <f t="shared" si="49"/>
        <v>#N/A</v>
      </c>
      <c r="AK163" s="41" t="e">
        <f>HLOOKUP(I163,ElecAvoidedCostsWOCC!$A$5:$Q$50,G163+1,FALSE)*J163*L163</f>
        <v>#N/A</v>
      </c>
      <c r="AL163" s="41" t="e">
        <f t="shared" si="50"/>
        <v>#N/A</v>
      </c>
      <c r="AM163" s="45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5">
        <f t="shared" si="51"/>
        <v>0</v>
      </c>
      <c r="AO163" s="44">
        <f t="shared" si="52"/>
        <v>0</v>
      </c>
      <c r="AP163" s="44" t="e">
        <f t="shared" si="53"/>
        <v>#DIV/0!</v>
      </c>
    </row>
    <row r="164" spans="2:42" x14ac:dyDescent="0.25">
      <c r="B164" s="34"/>
      <c r="C164" s="56"/>
      <c r="D164" s="56"/>
      <c r="E164" s="35"/>
      <c r="F164" s="36"/>
      <c r="G164" s="36"/>
      <c r="H164" s="36"/>
      <c r="I164" s="37"/>
      <c r="J164" s="38"/>
      <c r="K164" s="427"/>
      <c r="L164" s="38"/>
      <c r="M164" s="39"/>
      <c r="N164" s="39"/>
      <c r="O164" s="40"/>
      <c r="P164" s="41"/>
      <c r="Q164" s="41"/>
      <c r="R164" s="42"/>
      <c r="S164" s="43"/>
      <c r="T164" s="36">
        <f t="shared" si="54"/>
        <v>0</v>
      </c>
      <c r="U164" s="44">
        <f t="shared" si="55"/>
        <v>0</v>
      </c>
      <c r="V164" s="45">
        <f t="shared" si="56"/>
        <v>0</v>
      </c>
      <c r="W164" s="46">
        <f t="shared" si="57"/>
        <v>0</v>
      </c>
      <c r="X164" s="41">
        <f t="shared" si="58"/>
        <v>0</v>
      </c>
      <c r="Y164" s="41">
        <f t="shared" si="59"/>
        <v>0</v>
      </c>
      <c r="Z164" s="41">
        <f t="shared" si="60"/>
        <v>0</v>
      </c>
      <c r="AA164" s="47">
        <f t="shared" si="46"/>
        <v>0</v>
      </c>
      <c r="AB164" s="48">
        <f t="shared" si="47"/>
        <v>0</v>
      </c>
      <c r="AC164" s="41">
        <f t="shared" si="48"/>
        <v>0</v>
      </c>
      <c r="AD164" s="41">
        <f t="shared" si="61"/>
        <v>0</v>
      </c>
      <c r="AE164" s="41">
        <f t="shared" si="64"/>
        <v>0</v>
      </c>
      <c r="AF164" s="49" t="e">
        <f>HLOOKUP(I164,ElecAvoidedCostsWOCC!$A$5:$Q$50,G164+1,FALSE)</f>
        <v>#N/A</v>
      </c>
      <c r="AG164" s="41" t="e">
        <f t="shared" si="62"/>
        <v>#N/A</v>
      </c>
      <c r="AH164" s="49" t="e">
        <f>HLOOKUP(I164,ElecAvoidedCostsWOCC!$A$5:$Q$50,T164+1,FALSE)</f>
        <v>#N/A</v>
      </c>
      <c r="AI164" s="41" t="e">
        <f t="shared" si="63"/>
        <v>#N/A</v>
      </c>
      <c r="AJ164" s="41" t="e">
        <f t="shared" si="49"/>
        <v>#N/A</v>
      </c>
      <c r="AK164" s="41" t="e">
        <f>HLOOKUP(I164,ElecAvoidedCostsWOCC!$A$5:$Q$50,G164+1,FALSE)*J164*L164</f>
        <v>#N/A</v>
      </c>
      <c r="AL164" s="41" t="e">
        <f t="shared" si="50"/>
        <v>#N/A</v>
      </c>
      <c r="AM164" s="45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5">
        <f t="shared" si="51"/>
        <v>0</v>
      </c>
      <c r="AO164" s="44">
        <f t="shared" si="52"/>
        <v>0</v>
      </c>
      <c r="AP164" s="44" t="e">
        <f t="shared" si="53"/>
        <v>#DIV/0!</v>
      </c>
    </row>
    <row r="165" spans="2:42" x14ac:dyDescent="0.25">
      <c r="B165" s="34"/>
      <c r="C165" s="56"/>
      <c r="D165" s="56"/>
      <c r="E165" s="35"/>
      <c r="F165" s="36"/>
      <c r="G165" s="36"/>
      <c r="H165" s="36"/>
      <c r="I165" s="37"/>
      <c r="J165" s="38"/>
      <c r="K165" s="427"/>
      <c r="L165" s="38"/>
      <c r="M165" s="39"/>
      <c r="N165" s="39"/>
      <c r="O165" s="40"/>
      <c r="P165" s="41"/>
      <c r="Q165" s="41"/>
      <c r="R165" s="42"/>
      <c r="S165" s="43"/>
      <c r="T165" s="36">
        <f t="shared" si="54"/>
        <v>0</v>
      </c>
      <c r="U165" s="44">
        <f t="shared" si="55"/>
        <v>0</v>
      </c>
      <c r="V165" s="45">
        <f t="shared" si="56"/>
        <v>0</v>
      </c>
      <c r="W165" s="46">
        <f t="shared" si="57"/>
        <v>0</v>
      </c>
      <c r="X165" s="41">
        <f t="shared" si="58"/>
        <v>0</v>
      </c>
      <c r="Y165" s="41">
        <f t="shared" si="59"/>
        <v>0</v>
      </c>
      <c r="Z165" s="41">
        <f t="shared" si="60"/>
        <v>0</v>
      </c>
      <c r="AA165" s="47">
        <f t="shared" si="46"/>
        <v>0</v>
      </c>
      <c r="AB165" s="48">
        <f t="shared" si="47"/>
        <v>0</v>
      </c>
      <c r="AC165" s="41">
        <f t="shared" si="48"/>
        <v>0</v>
      </c>
      <c r="AD165" s="41">
        <f t="shared" si="61"/>
        <v>0</v>
      </c>
      <c r="AE165" s="41">
        <f t="shared" si="64"/>
        <v>0</v>
      </c>
      <c r="AF165" s="49" t="e">
        <f>HLOOKUP(I165,ElecAvoidedCostsWOCC!$A$5:$Q$50,G165+1,FALSE)</f>
        <v>#N/A</v>
      </c>
      <c r="AG165" s="41" t="e">
        <f t="shared" si="62"/>
        <v>#N/A</v>
      </c>
      <c r="AH165" s="49" t="e">
        <f>HLOOKUP(I165,ElecAvoidedCostsWOCC!$A$5:$Q$50,T165+1,FALSE)</f>
        <v>#N/A</v>
      </c>
      <c r="AI165" s="41" t="e">
        <f t="shared" si="63"/>
        <v>#N/A</v>
      </c>
      <c r="AJ165" s="41" t="e">
        <f t="shared" si="49"/>
        <v>#N/A</v>
      </c>
      <c r="AK165" s="41" t="e">
        <f>HLOOKUP(I165,ElecAvoidedCostsWOCC!$A$5:$Q$50,G165+1,FALSE)*J165*L165</f>
        <v>#N/A</v>
      </c>
      <c r="AL165" s="41" t="e">
        <f t="shared" si="50"/>
        <v>#N/A</v>
      </c>
      <c r="AM165" s="45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5">
        <f t="shared" si="51"/>
        <v>0</v>
      </c>
      <c r="AO165" s="44">
        <f t="shared" si="52"/>
        <v>0</v>
      </c>
      <c r="AP165" s="44" t="e">
        <f t="shared" si="53"/>
        <v>#DIV/0!</v>
      </c>
    </row>
    <row r="166" spans="2:42" x14ac:dyDescent="0.25">
      <c r="B166" s="34"/>
      <c r="C166" s="56"/>
      <c r="D166" s="56"/>
      <c r="E166" s="35"/>
      <c r="F166" s="36"/>
      <c r="G166" s="36"/>
      <c r="H166" s="36"/>
      <c r="I166" s="37"/>
      <c r="J166" s="38"/>
      <c r="K166" s="427"/>
      <c r="L166" s="38"/>
      <c r="M166" s="39"/>
      <c r="N166" s="39"/>
      <c r="O166" s="40"/>
      <c r="P166" s="41"/>
      <c r="Q166" s="41"/>
      <c r="R166" s="42"/>
      <c r="S166" s="43"/>
      <c r="T166" s="36">
        <f t="shared" si="54"/>
        <v>0</v>
      </c>
      <c r="U166" s="44">
        <f t="shared" si="55"/>
        <v>0</v>
      </c>
      <c r="V166" s="45">
        <f t="shared" si="56"/>
        <v>0</v>
      </c>
      <c r="W166" s="46">
        <f t="shared" si="57"/>
        <v>0</v>
      </c>
      <c r="X166" s="41">
        <f t="shared" si="58"/>
        <v>0</v>
      </c>
      <c r="Y166" s="41">
        <f t="shared" si="59"/>
        <v>0</v>
      </c>
      <c r="Z166" s="41">
        <f t="shared" si="60"/>
        <v>0</v>
      </c>
      <c r="AA166" s="47">
        <f t="shared" si="46"/>
        <v>0</v>
      </c>
      <c r="AB166" s="48">
        <f t="shared" si="47"/>
        <v>0</v>
      </c>
      <c r="AC166" s="41">
        <f t="shared" si="48"/>
        <v>0</v>
      </c>
      <c r="AD166" s="41">
        <f t="shared" si="61"/>
        <v>0</v>
      </c>
      <c r="AE166" s="41">
        <f t="shared" si="64"/>
        <v>0</v>
      </c>
      <c r="AF166" s="49" t="e">
        <f>HLOOKUP(I166,ElecAvoidedCostsWOCC!$A$5:$Q$50,G166+1,FALSE)</f>
        <v>#N/A</v>
      </c>
      <c r="AG166" s="41" t="e">
        <f t="shared" si="62"/>
        <v>#N/A</v>
      </c>
      <c r="AH166" s="49" t="e">
        <f>HLOOKUP(I166,ElecAvoidedCostsWOCC!$A$5:$Q$50,T166+1,FALSE)</f>
        <v>#N/A</v>
      </c>
      <c r="AI166" s="41" t="e">
        <f t="shared" si="63"/>
        <v>#N/A</v>
      </c>
      <c r="AJ166" s="41" t="e">
        <f t="shared" si="49"/>
        <v>#N/A</v>
      </c>
      <c r="AK166" s="41" t="e">
        <f>HLOOKUP(I166,ElecAvoidedCostsWOCC!$A$5:$Q$50,G166+1,FALSE)*J166*L166</f>
        <v>#N/A</v>
      </c>
      <c r="AL166" s="41" t="e">
        <f t="shared" si="50"/>
        <v>#N/A</v>
      </c>
      <c r="AM166" s="45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5">
        <f t="shared" si="51"/>
        <v>0</v>
      </c>
      <c r="AO166" s="44">
        <f t="shared" si="52"/>
        <v>0</v>
      </c>
      <c r="AP166" s="44" t="e">
        <f t="shared" si="53"/>
        <v>#DIV/0!</v>
      </c>
    </row>
    <row r="167" spans="2:42" x14ac:dyDescent="0.25">
      <c r="B167" s="34"/>
      <c r="C167" s="56"/>
      <c r="D167" s="56"/>
      <c r="E167" s="35"/>
      <c r="F167" s="36"/>
      <c r="G167" s="36"/>
      <c r="H167" s="36"/>
      <c r="I167" s="37"/>
      <c r="J167" s="38"/>
      <c r="K167" s="427"/>
      <c r="L167" s="38"/>
      <c r="M167" s="39"/>
      <c r="N167" s="39"/>
      <c r="O167" s="40"/>
      <c r="P167" s="41"/>
      <c r="Q167" s="41"/>
      <c r="R167" s="42"/>
      <c r="S167" s="43"/>
      <c r="T167" s="36">
        <f t="shared" si="54"/>
        <v>0</v>
      </c>
      <c r="U167" s="44">
        <f t="shared" si="55"/>
        <v>0</v>
      </c>
      <c r="V167" s="45">
        <f t="shared" si="56"/>
        <v>0</v>
      </c>
      <c r="W167" s="46">
        <f t="shared" si="57"/>
        <v>0</v>
      </c>
      <c r="X167" s="41">
        <f t="shared" si="58"/>
        <v>0</v>
      </c>
      <c r="Y167" s="41">
        <f t="shared" si="59"/>
        <v>0</v>
      </c>
      <c r="Z167" s="41">
        <f t="shared" si="60"/>
        <v>0</v>
      </c>
      <c r="AA167" s="47">
        <f t="shared" si="46"/>
        <v>0</v>
      </c>
      <c r="AB167" s="48">
        <f t="shared" si="47"/>
        <v>0</v>
      </c>
      <c r="AC167" s="41">
        <f t="shared" si="48"/>
        <v>0</v>
      </c>
      <c r="AD167" s="41">
        <f t="shared" si="61"/>
        <v>0</v>
      </c>
      <c r="AE167" s="41">
        <f t="shared" si="64"/>
        <v>0</v>
      </c>
      <c r="AF167" s="49" t="e">
        <f>HLOOKUP(I167,ElecAvoidedCostsWOCC!$A$5:$Q$50,G167+1,FALSE)</f>
        <v>#N/A</v>
      </c>
      <c r="AG167" s="41" t="e">
        <f t="shared" si="62"/>
        <v>#N/A</v>
      </c>
      <c r="AH167" s="49" t="e">
        <f>HLOOKUP(I167,ElecAvoidedCostsWOCC!$A$5:$Q$50,T167+1,FALSE)</f>
        <v>#N/A</v>
      </c>
      <c r="AI167" s="41" t="e">
        <f t="shared" si="63"/>
        <v>#N/A</v>
      </c>
      <c r="AJ167" s="41" t="e">
        <f t="shared" si="49"/>
        <v>#N/A</v>
      </c>
      <c r="AK167" s="41" t="e">
        <f>HLOOKUP(I167,ElecAvoidedCostsWOCC!$A$5:$Q$50,G167+1,FALSE)*J167*L167</f>
        <v>#N/A</v>
      </c>
      <c r="AL167" s="41" t="e">
        <f t="shared" si="50"/>
        <v>#N/A</v>
      </c>
      <c r="AM167" s="45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5">
        <f t="shared" si="51"/>
        <v>0</v>
      </c>
      <c r="AO167" s="44">
        <f t="shared" si="52"/>
        <v>0</v>
      </c>
      <c r="AP167" s="44" t="e">
        <f t="shared" si="53"/>
        <v>#DIV/0!</v>
      </c>
    </row>
    <row r="168" spans="2:42" x14ac:dyDescent="0.25">
      <c r="B168" s="34"/>
      <c r="C168" s="56"/>
      <c r="D168" s="56"/>
      <c r="E168" s="35"/>
      <c r="F168" s="36"/>
      <c r="G168" s="36"/>
      <c r="H168" s="36"/>
      <c r="I168" s="37"/>
      <c r="J168" s="38"/>
      <c r="K168" s="427"/>
      <c r="L168" s="38"/>
      <c r="M168" s="39"/>
      <c r="N168" s="39"/>
      <c r="O168" s="40"/>
      <c r="P168" s="41"/>
      <c r="Q168" s="41"/>
      <c r="R168" s="42"/>
      <c r="S168" s="43"/>
      <c r="T168" s="36">
        <f t="shared" si="54"/>
        <v>0</v>
      </c>
      <c r="U168" s="44">
        <f t="shared" si="55"/>
        <v>0</v>
      </c>
      <c r="V168" s="45">
        <f t="shared" si="56"/>
        <v>0</v>
      </c>
      <c r="W168" s="46">
        <f t="shared" si="57"/>
        <v>0</v>
      </c>
      <c r="X168" s="41">
        <f t="shared" si="58"/>
        <v>0</v>
      </c>
      <c r="Y168" s="41">
        <f t="shared" si="59"/>
        <v>0</v>
      </c>
      <c r="Z168" s="41">
        <f t="shared" si="60"/>
        <v>0</v>
      </c>
      <c r="AA168" s="47">
        <f t="shared" si="46"/>
        <v>0</v>
      </c>
      <c r="AB168" s="48">
        <f t="shared" si="47"/>
        <v>0</v>
      </c>
      <c r="AC168" s="41">
        <f t="shared" si="48"/>
        <v>0</v>
      </c>
      <c r="AD168" s="41">
        <f t="shared" si="61"/>
        <v>0</v>
      </c>
      <c r="AE168" s="41">
        <f t="shared" si="64"/>
        <v>0</v>
      </c>
      <c r="AF168" s="49" t="e">
        <f>HLOOKUP(I168,ElecAvoidedCostsWOCC!$A$5:$Q$50,G168+1,FALSE)</f>
        <v>#N/A</v>
      </c>
      <c r="AG168" s="41" t="e">
        <f t="shared" si="62"/>
        <v>#N/A</v>
      </c>
      <c r="AH168" s="49" t="e">
        <f>HLOOKUP(I168,ElecAvoidedCostsWOCC!$A$5:$Q$50,T168+1,FALSE)</f>
        <v>#N/A</v>
      </c>
      <c r="AI168" s="41" t="e">
        <f t="shared" si="63"/>
        <v>#N/A</v>
      </c>
      <c r="AJ168" s="41" t="e">
        <f t="shared" si="49"/>
        <v>#N/A</v>
      </c>
      <c r="AK168" s="41" t="e">
        <f>HLOOKUP(I168,ElecAvoidedCostsWOCC!$A$5:$Q$50,G168+1,FALSE)*J168*L168</f>
        <v>#N/A</v>
      </c>
      <c r="AL168" s="41" t="e">
        <f t="shared" si="50"/>
        <v>#N/A</v>
      </c>
      <c r="AM168" s="45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5">
        <f t="shared" si="51"/>
        <v>0</v>
      </c>
      <c r="AO168" s="44">
        <f t="shared" si="52"/>
        <v>0</v>
      </c>
      <c r="AP168" s="44" t="e">
        <f t="shared" si="53"/>
        <v>#DIV/0!</v>
      </c>
    </row>
    <row r="169" spans="2:42" x14ac:dyDescent="0.25">
      <c r="B169" s="34"/>
      <c r="C169" s="56"/>
      <c r="D169" s="56"/>
      <c r="E169" s="35"/>
      <c r="F169" s="36"/>
      <c r="G169" s="36"/>
      <c r="H169" s="36"/>
      <c r="I169" s="37"/>
      <c r="J169" s="38"/>
      <c r="K169" s="427"/>
      <c r="L169" s="38"/>
      <c r="M169" s="39"/>
      <c r="N169" s="39"/>
      <c r="O169" s="40"/>
      <c r="P169" s="41"/>
      <c r="Q169" s="41"/>
      <c r="R169" s="42"/>
      <c r="S169" s="43"/>
      <c r="T169" s="36">
        <f t="shared" si="54"/>
        <v>0</v>
      </c>
      <c r="U169" s="44">
        <f t="shared" si="55"/>
        <v>0</v>
      </c>
      <c r="V169" s="45">
        <f t="shared" si="56"/>
        <v>0</v>
      </c>
      <c r="W169" s="46">
        <f t="shared" si="57"/>
        <v>0</v>
      </c>
      <c r="X169" s="41">
        <f t="shared" si="58"/>
        <v>0</v>
      </c>
      <c r="Y169" s="41">
        <f t="shared" si="59"/>
        <v>0</v>
      </c>
      <c r="Z169" s="41">
        <f t="shared" si="60"/>
        <v>0</v>
      </c>
      <c r="AA169" s="47">
        <f t="shared" si="46"/>
        <v>0</v>
      </c>
      <c r="AB169" s="48">
        <f t="shared" si="47"/>
        <v>0</v>
      </c>
      <c r="AC169" s="41">
        <f t="shared" si="48"/>
        <v>0</v>
      </c>
      <c r="AD169" s="41">
        <f t="shared" si="61"/>
        <v>0</v>
      </c>
      <c r="AE169" s="41">
        <f t="shared" si="64"/>
        <v>0</v>
      </c>
      <c r="AF169" s="49" t="e">
        <f>HLOOKUP(I169,ElecAvoidedCostsWOCC!$A$5:$Q$50,G169+1,FALSE)</f>
        <v>#N/A</v>
      </c>
      <c r="AG169" s="41" t="e">
        <f t="shared" si="62"/>
        <v>#N/A</v>
      </c>
      <c r="AH169" s="49" t="e">
        <f>HLOOKUP(I169,ElecAvoidedCostsWOCC!$A$5:$Q$50,T169+1,FALSE)</f>
        <v>#N/A</v>
      </c>
      <c r="AI169" s="41" t="e">
        <f t="shared" si="63"/>
        <v>#N/A</v>
      </c>
      <c r="AJ169" s="41" t="e">
        <f t="shared" si="49"/>
        <v>#N/A</v>
      </c>
      <c r="AK169" s="41" t="e">
        <f>HLOOKUP(I169,ElecAvoidedCostsWOCC!$A$5:$Q$50,G169+1,FALSE)*J169*L169</f>
        <v>#N/A</v>
      </c>
      <c r="AL169" s="41" t="e">
        <f t="shared" si="50"/>
        <v>#N/A</v>
      </c>
      <c r="AM169" s="45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5">
        <f t="shared" si="51"/>
        <v>0</v>
      </c>
      <c r="AO169" s="44">
        <f t="shared" si="52"/>
        <v>0</v>
      </c>
      <c r="AP169" s="44" t="e">
        <f t="shared" si="53"/>
        <v>#DIV/0!</v>
      </c>
    </row>
    <row r="170" spans="2:42" x14ac:dyDescent="0.25">
      <c r="B170" s="34"/>
      <c r="C170" s="56"/>
      <c r="D170" s="56"/>
      <c r="E170" s="35"/>
      <c r="F170" s="36"/>
      <c r="G170" s="36"/>
      <c r="H170" s="36"/>
      <c r="I170" s="37"/>
      <c r="J170" s="38"/>
      <c r="K170" s="427"/>
      <c r="L170" s="38"/>
      <c r="M170" s="39"/>
      <c r="N170" s="39"/>
      <c r="O170" s="40"/>
      <c r="P170" s="41"/>
      <c r="Q170" s="41"/>
      <c r="R170" s="42"/>
      <c r="S170" s="43"/>
      <c r="T170" s="36">
        <f t="shared" si="54"/>
        <v>0</v>
      </c>
      <c r="U170" s="44">
        <f t="shared" si="55"/>
        <v>0</v>
      </c>
      <c r="V170" s="45">
        <f t="shared" si="56"/>
        <v>0</v>
      </c>
      <c r="W170" s="46">
        <f t="shared" si="57"/>
        <v>0</v>
      </c>
      <c r="X170" s="41">
        <f t="shared" si="58"/>
        <v>0</v>
      </c>
      <c r="Y170" s="41">
        <f t="shared" si="59"/>
        <v>0</v>
      </c>
      <c r="Z170" s="41">
        <f t="shared" si="60"/>
        <v>0</v>
      </c>
      <c r="AA170" s="47">
        <f t="shared" si="46"/>
        <v>0</v>
      </c>
      <c r="AB170" s="48">
        <f t="shared" si="47"/>
        <v>0</v>
      </c>
      <c r="AC170" s="41">
        <f t="shared" si="48"/>
        <v>0</v>
      </c>
      <c r="AD170" s="41">
        <f t="shared" si="61"/>
        <v>0</v>
      </c>
      <c r="AE170" s="41">
        <f t="shared" si="64"/>
        <v>0</v>
      </c>
      <c r="AF170" s="49" t="e">
        <f>HLOOKUP(I170,ElecAvoidedCostsWOCC!$A$5:$Q$50,G170+1,FALSE)</f>
        <v>#N/A</v>
      </c>
      <c r="AG170" s="41" t="e">
        <f t="shared" si="62"/>
        <v>#N/A</v>
      </c>
      <c r="AH170" s="49" t="e">
        <f>HLOOKUP(I170,ElecAvoidedCostsWOCC!$A$5:$Q$50,T170+1,FALSE)</f>
        <v>#N/A</v>
      </c>
      <c r="AI170" s="41" t="e">
        <f t="shared" si="63"/>
        <v>#N/A</v>
      </c>
      <c r="AJ170" s="41" t="e">
        <f t="shared" si="49"/>
        <v>#N/A</v>
      </c>
      <c r="AK170" s="41" t="e">
        <f>HLOOKUP(I170,ElecAvoidedCostsWOCC!$A$5:$Q$50,G170+1,FALSE)*J170*L170</f>
        <v>#N/A</v>
      </c>
      <c r="AL170" s="41" t="e">
        <f t="shared" si="50"/>
        <v>#N/A</v>
      </c>
      <c r="AM170" s="45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5">
        <f t="shared" si="51"/>
        <v>0</v>
      </c>
      <c r="AO170" s="44">
        <f t="shared" si="52"/>
        <v>0</v>
      </c>
      <c r="AP170" s="44" t="e">
        <f t="shared" si="53"/>
        <v>#DIV/0!</v>
      </c>
    </row>
    <row r="171" spans="2:42" x14ac:dyDescent="0.25">
      <c r="B171" s="34"/>
      <c r="C171" s="56"/>
      <c r="D171" s="56"/>
      <c r="E171" s="35"/>
      <c r="F171" s="36"/>
      <c r="G171" s="36"/>
      <c r="H171" s="36"/>
      <c r="I171" s="37"/>
      <c r="J171" s="38"/>
      <c r="K171" s="427"/>
      <c r="L171" s="38"/>
      <c r="M171" s="39"/>
      <c r="N171" s="39"/>
      <c r="O171" s="40"/>
      <c r="P171" s="41"/>
      <c r="Q171" s="41"/>
      <c r="R171" s="42"/>
      <c r="S171" s="43"/>
      <c r="T171" s="36">
        <f t="shared" si="54"/>
        <v>0</v>
      </c>
      <c r="U171" s="44">
        <f t="shared" si="55"/>
        <v>0</v>
      </c>
      <c r="V171" s="45">
        <f t="shared" si="56"/>
        <v>0</v>
      </c>
      <c r="W171" s="46">
        <f t="shared" si="57"/>
        <v>0</v>
      </c>
      <c r="X171" s="41">
        <f t="shared" si="58"/>
        <v>0</v>
      </c>
      <c r="Y171" s="41">
        <f t="shared" si="59"/>
        <v>0</v>
      </c>
      <c r="Z171" s="41">
        <f t="shared" si="60"/>
        <v>0</v>
      </c>
      <c r="AA171" s="47">
        <f t="shared" si="46"/>
        <v>0</v>
      </c>
      <c r="AB171" s="48">
        <f t="shared" si="47"/>
        <v>0</v>
      </c>
      <c r="AC171" s="41">
        <f t="shared" si="48"/>
        <v>0</v>
      </c>
      <c r="AD171" s="41">
        <f t="shared" si="61"/>
        <v>0</v>
      </c>
      <c r="AE171" s="41">
        <f t="shared" si="64"/>
        <v>0</v>
      </c>
      <c r="AF171" s="49" t="e">
        <f>HLOOKUP(I171,ElecAvoidedCostsWOCC!$A$5:$Q$50,G171+1,FALSE)</f>
        <v>#N/A</v>
      </c>
      <c r="AG171" s="41" t="e">
        <f t="shared" si="62"/>
        <v>#N/A</v>
      </c>
      <c r="AH171" s="49" t="e">
        <f>HLOOKUP(I171,ElecAvoidedCostsWOCC!$A$5:$Q$50,T171+1,FALSE)</f>
        <v>#N/A</v>
      </c>
      <c r="AI171" s="41" t="e">
        <f t="shared" si="63"/>
        <v>#N/A</v>
      </c>
      <c r="AJ171" s="41" t="e">
        <f t="shared" si="49"/>
        <v>#N/A</v>
      </c>
      <c r="AK171" s="41" t="e">
        <f>HLOOKUP(I171,ElecAvoidedCostsWOCC!$A$5:$Q$50,G171+1,FALSE)*J171*L171</f>
        <v>#N/A</v>
      </c>
      <c r="AL171" s="41" t="e">
        <f t="shared" si="50"/>
        <v>#N/A</v>
      </c>
      <c r="AM171" s="45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5">
        <f t="shared" si="51"/>
        <v>0</v>
      </c>
      <c r="AO171" s="44">
        <f t="shared" si="52"/>
        <v>0</v>
      </c>
      <c r="AP171" s="44" t="e">
        <f t="shared" si="53"/>
        <v>#DIV/0!</v>
      </c>
    </row>
    <row r="172" spans="2:42" x14ac:dyDescent="0.25">
      <c r="B172" s="34"/>
      <c r="C172" s="56"/>
      <c r="D172" s="56"/>
      <c r="E172" s="35"/>
      <c r="F172" s="36"/>
      <c r="G172" s="36"/>
      <c r="H172" s="36"/>
      <c r="I172" s="37"/>
      <c r="J172" s="38"/>
      <c r="K172" s="38"/>
      <c r="L172" s="38"/>
      <c r="M172" s="39"/>
      <c r="N172" s="39"/>
      <c r="O172" s="40"/>
      <c r="P172" s="41"/>
      <c r="Q172" s="41"/>
      <c r="R172" s="42"/>
      <c r="S172" s="43"/>
      <c r="T172" s="36">
        <f t="shared" si="54"/>
        <v>0</v>
      </c>
      <c r="U172" s="44">
        <f t="shared" si="55"/>
        <v>0</v>
      </c>
      <c r="V172" s="45">
        <f t="shared" si="56"/>
        <v>0</v>
      </c>
      <c r="W172" s="46">
        <f t="shared" si="57"/>
        <v>0</v>
      </c>
      <c r="X172" s="41">
        <f t="shared" si="58"/>
        <v>0</v>
      </c>
      <c r="Y172" s="41">
        <f t="shared" si="59"/>
        <v>0</v>
      </c>
      <c r="Z172" s="41">
        <f t="shared" si="60"/>
        <v>0</v>
      </c>
      <c r="AA172" s="47">
        <f t="shared" si="46"/>
        <v>0</v>
      </c>
      <c r="AB172" s="48">
        <f t="shared" si="47"/>
        <v>0</v>
      </c>
      <c r="AC172" s="41">
        <f t="shared" si="48"/>
        <v>0</v>
      </c>
      <c r="AD172" s="41">
        <f t="shared" si="61"/>
        <v>0</v>
      </c>
      <c r="AE172" s="41">
        <f t="shared" si="64"/>
        <v>0</v>
      </c>
      <c r="AF172" s="49" t="e">
        <f>HLOOKUP(I172,ElecAvoidedCostsWOCC!$A$5:$Q$50,G172+1,FALSE)</f>
        <v>#N/A</v>
      </c>
      <c r="AG172" s="41" t="e">
        <f t="shared" si="62"/>
        <v>#N/A</v>
      </c>
      <c r="AH172" s="49" t="e">
        <f>HLOOKUP(I172,ElecAvoidedCostsWOCC!$A$5:$Q$50,T172+1,FALSE)</f>
        <v>#N/A</v>
      </c>
      <c r="AI172" s="41" t="e">
        <f t="shared" si="63"/>
        <v>#N/A</v>
      </c>
      <c r="AJ172" s="41" t="e">
        <f t="shared" si="49"/>
        <v>#N/A</v>
      </c>
      <c r="AK172" s="41" t="e">
        <f>HLOOKUP(I172,ElecAvoidedCostsWOCC!$A$5:$Q$50,G172+1,FALSE)*J172*L172</f>
        <v>#N/A</v>
      </c>
      <c r="AL172" s="41" t="e">
        <f t="shared" si="50"/>
        <v>#N/A</v>
      </c>
      <c r="AM172" s="45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5">
        <f t="shared" si="51"/>
        <v>0</v>
      </c>
      <c r="AO172" s="44">
        <f t="shared" si="52"/>
        <v>0</v>
      </c>
      <c r="AP172" s="44" t="e">
        <f t="shared" si="53"/>
        <v>#DIV/0!</v>
      </c>
    </row>
    <row r="173" spans="2:42" x14ac:dyDescent="0.25">
      <c r="B173" s="34"/>
      <c r="C173" s="56"/>
      <c r="D173" s="56"/>
      <c r="E173" s="35"/>
      <c r="F173" s="36"/>
      <c r="G173" s="36"/>
      <c r="H173" s="36"/>
      <c r="I173" s="37"/>
      <c r="J173" s="38"/>
      <c r="K173" s="38"/>
      <c r="L173" s="38"/>
      <c r="M173" s="39"/>
      <c r="N173" s="39"/>
      <c r="O173" s="40"/>
      <c r="P173" s="41"/>
      <c r="Q173" s="41"/>
      <c r="R173" s="42"/>
      <c r="S173" s="43"/>
      <c r="T173" s="36">
        <f t="shared" si="54"/>
        <v>0</v>
      </c>
      <c r="U173" s="44">
        <f t="shared" si="55"/>
        <v>0</v>
      </c>
      <c r="V173" s="45">
        <f t="shared" si="56"/>
        <v>0</v>
      </c>
      <c r="W173" s="46">
        <f t="shared" si="57"/>
        <v>0</v>
      </c>
      <c r="X173" s="41">
        <f t="shared" si="58"/>
        <v>0</v>
      </c>
      <c r="Y173" s="41">
        <f t="shared" si="59"/>
        <v>0</v>
      </c>
      <c r="Z173" s="41">
        <f t="shared" si="60"/>
        <v>0</v>
      </c>
      <c r="AA173" s="47">
        <f t="shared" si="46"/>
        <v>0</v>
      </c>
      <c r="AB173" s="48">
        <f t="shared" si="47"/>
        <v>0</v>
      </c>
      <c r="AC173" s="41">
        <f t="shared" si="48"/>
        <v>0</v>
      </c>
      <c r="AD173" s="41">
        <f t="shared" si="61"/>
        <v>0</v>
      </c>
      <c r="AE173" s="41">
        <f t="shared" si="64"/>
        <v>0</v>
      </c>
      <c r="AF173" s="49" t="e">
        <f>HLOOKUP(I173,ElecAvoidedCostsWOCC!$A$5:$Q$50,G173+1,FALSE)</f>
        <v>#N/A</v>
      </c>
      <c r="AG173" s="41" t="e">
        <f t="shared" si="62"/>
        <v>#N/A</v>
      </c>
      <c r="AH173" s="49" t="e">
        <f>HLOOKUP(I173,ElecAvoidedCostsWOCC!$A$5:$Q$50,T173+1,FALSE)</f>
        <v>#N/A</v>
      </c>
      <c r="AI173" s="41" t="e">
        <f t="shared" si="63"/>
        <v>#N/A</v>
      </c>
      <c r="AJ173" s="41" t="e">
        <f t="shared" si="49"/>
        <v>#N/A</v>
      </c>
      <c r="AK173" s="41" t="e">
        <f>HLOOKUP(I173,ElecAvoidedCostsWOCC!$A$5:$Q$50,G173+1,FALSE)*J173*L173</f>
        <v>#N/A</v>
      </c>
      <c r="AL173" s="41" t="e">
        <f t="shared" si="50"/>
        <v>#N/A</v>
      </c>
      <c r="AM173" s="45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5">
        <f t="shared" si="51"/>
        <v>0</v>
      </c>
      <c r="AO173" s="44">
        <f t="shared" si="52"/>
        <v>0</v>
      </c>
      <c r="AP173" s="44" t="e">
        <f t="shared" si="53"/>
        <v>#DIV/0!</v>
      </c>
    </row>
    <row r="174" spans="2:42" x14ac:dyDescent="0.25">
      <c r="B174" s="34"/>
      <c r="C174" s="56"/>
      <c r="D174" s="56"/>
      <c r="E174" s="35"/>
      <c r="F174" s="36"/>
      <c r="G174" s="36"/>
      <c r="H174" s="36"/>
      <c r="I174" s="37"/>
      <c r="J174" s="38"/>
      <c r="K174" s="38"/>
      <c r="L174" s="38"/>
      <c r="M174" s="39"/>
      <c r="N174" s="39"/>
      <c r="O174" s="40"/>
      <c r="P174" s="41"/>
      <c r="Q174" s="41"/>
      <c r="R174" s="42"/>
      <c r="S174" s="43"/>
      <c r="T174" s="36">
        <f t="shared" si="54"/>
        <v>0</v>
      </c>
      <c r="U174" s="44">
        <f t="shared" si="55"/>
        <v>0</v>
      </c>
      <c r="V174" s="45">
        <f t="shared" si="56"/>
        <v>0</v>
      </c>
      <c r="W174" s="46">
        <f t="shared" si="57"/>
        <v>0</v>
      </c>
      <c r="X174" s="41">
        <f t="shared" si="58"/>
        <v>0</v>
      </c>
      <c r="Y174" s="41">
        <f t="shared" si="59"/>
        <v>0</v>
      </c>
      <c r="Z174" s="41">
        <f t="shared" si="60"/>
        <v>0</v>
      </c>
      <c r="AA174" s="47">
        <f t="shared" si="46"/>
        <v>0</v>
      </c>
      <c r="AB174" s="48">
        <f t="shared" si="47"/>
        <v>0</v>
      </c>
      <c r="AC174" s="41">
        <f t="shared" si="48"/>
        <v>0</v>
      </c>
      <c r="AD174" s="41">
        <f t="shared" si="61"/>
        <v>0</v>
      </c>
      <c r="AE174" s="41">
        <f t="shared" si="64"/>
        <v>0</v>
      </c>
      <c r="AF174" s="49" t="e">
        <f>HLOOKUP(I174,ElecAvoidedCostsWOCC!$A$5:$Q$50,G174+1,FALSE)</f>
        <v>#N/A</v>
      </c>
      <c r="AG174" s="41" t="e">
        <f t="shared" si="62"/>
        <v>#N/A</v>
      </c>
      <c r="AH174" s="49" t="e">
        <f>HLOOKUP(I174,ElecAvoidedCostsWOCC!$A$5:$Q$50,T174+1,FALSE)</f>
        <v>#N/A</v>
      </c>
      <c r="AI174" s="41" t="e">
        <f t="shared" si="63"/>
        <v>#N/A</v>
      </c>
      <c r="AJ174" s="41" t="e">
        <f t="shared" si="49"/>
        <v>#N/A</v>
      </c>
      <c r="AK174" s="41" t="e">
        <f>HLOOKUP(I174,ElecAvoidedCostsWOCC!$A$5:$Q$50,G174+1,FALSE)*J174*L174</f>
        <v>#N/A</v>
      </c>
      <c r="AL174" s="41" t="e">
        <f t="shared" si="50"/>
        <v>#N/A</v>
      </c>
      <c r="AM174" s="45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5">
        <f t="shared" si="51"/>
        <v>0</v>
      </c>
      <c r="AO174" s="44">
        <f t="shared" si="52"/>
        <v>0</v>
      </c>
      <c r="AP174" s="44" t="e">
        <f t="shared" si="53"/>
        <v>#DIV/0!</v>
      </c>
    </row>
    <row r="175" spans="2:42" x14ac:dyDescent="0.25">
      <c r="B175" s="34"/>
      <c r="C175" s="56"/>
      <c r="D175" s="56"/>
      <c r="E175" s="35"/>
      <c r="F175" s="36"/>
      <c r="G175" s="36"/>
      <c r="H175" s="36"/>
      <c r="I175" s="37"/>
      <c r="J175" s="38"/>
      <c r="K175" s="38"/>
      <c r="L175" s="38"/>
      <c r="M175" s="39"/>
      <c r="N175" s="39"/>
      <c r="O175" s="40"/>
      <c r="P175" s="41"/>
      <c r="Q175" s="41"/>
      <c r="R175" s="42"/>
      <c r="S175" s="43"/>
      <c r="T175" s="36">
        <f t="shared" si="54"/>
        <v>0</v>
      </c>
      <c r="U175" s="44">
        <f t="shared" si="55"/>
        <v>0</v>
      </c>
      <c r="V175" s="45">
        <f t="shared" si="56"/>
        <v>0</v>
      </c>
      <c r="W175" s="46">
        <f t="shared" si="57"/>
        <v>0</v>
      </c>
      <c r="X175" s="41">
        <f t="shared" si="58"/>
        <v>0</v>
      </c>
      <c r="Y175" s="41">
        <f t="shared" si="59"/>
        <v>0</v>
      </c>
      <c r="Z175" s="41">
        <f t="shared" si="60"/>
        <v>0</v>
      </c>
      <c r="AA175" s="47">
        <f t="shared" si="46"/>
        <v>0</v>
      </c>
      <c r="AB175" s="48">
        <f t="shared" si="47"/>
        <v>0</v>
      </c>
      <c r="AC175" s="41">
        <f t="shared" si="48"/>
        <v>0</v>
      </c>
      <c r="AD175" s="41">
        <f t="shared" si="61"/>
        <v>0</v>
      </c>
      <c r="AE175" s="41">
        <f t="shared" si="64"/>
        <v>0</v>
      </c>
      <c r="AF175" s="49" t="e">
        <f>HLOOKUP(I175,ElecAvoidedCostsWOCC!$A$5:$Q$50,G175+1,FALSE)</f>
        <v>#N/A</v>
      </c>
      <c r="AG175" s="41" t="e">
        <f t="shared" si="62"/>
        <v>#N/A</v>
      </c>
      <c r="AH175" s="49" t="e">
        <f>HLOOKUP(I175,ElecAvoidedCostsWOCC!$A$5:$Q$50,T175+1,FALSE)</f>
        <v>#N/A</v>
      </c>
      <c r="AI175" s="41" t="e">
        <f t="shared" si="63"/>
        <v>#N/A</v>
      </c>
      <c r="AJ175" s="41" t="e">
        <f t="shared" si="49"/>
        <v>#N/A</v>
      </c>
      <c r="AK175" s="41" t="e">
        <f>HLOOKUP(I175,ElecAvoidedCostsWOCC!$A$5:$Q$50,G175+1,FALSE)*J175*L175</f>
        <v>#N/A</v>
      </c>
      <c r="AL175" s="41" t="e">
        <f t="shared" si="50"/>
        <v>#N/A</v>
      </c>
      <c r="AM175" s="45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5">
        <f t="shared" si="51"/>
        <v>0</v>
      </c>
      <c r="AO175" s="44">
        <f t="shared" si="52"/>
        <v>0</v>
      </c>
      <c r="AP175" s="44" t="e">
        <f t="shared" si="53"/>
        <v>#DIV/0!</v>
      </c>
    </row>
    <row r="176" spans="2:42" x14ac:dyDescent="0.25">
      <c r="B176" s="34"/>
      <c r="C176" s="56"/>
      <c r="D176" s="56"/>
      <c r="E176" s="35"/>
      <c r="F176" s="36"/>
      <c r="G176" s="36"/>
      <c r="H176" s="36"/>
      <c r="I176" s="37"/>
      <c r="J176" s="38"/>
      <c r="K176" s="38"/>
      <c r="L176" s="38"/>
      <c r="M176" s="39"/>
      <c r="N176" s="39"/>
      <c r="O176" s="40"/>
      <c r="P176" s="41"/>
      <c r="Q176" s="41"/>
      <c r="R176" s="42"/>
      <c r="S176" s="43"/>
      <c r="T176" s="36">
        <f t="shared" si="54"/>
        <v>0</v>
      </c>
      <c r="U176" s="44">
        <f t="shared" si="55"/>
        <v>0</v>
      </c>
      <c r="V176" s="45">
        <f t="shared" si="56"/>
        <v>0</v>
      </c>
      <c r="W176" s="46">
        <f t="shared" si="57"/>
        <v>0</v>
      </c>
      <c r="X176" s="41">
        <f t="shared" si="58"/>
        <v>0</v>
      </c>
      <c r="Y176" s="41">
        <f t="shared" si="59"/>
        <v>0</v>
      </c>
      <c r="Z176" s="41">
        <f t="shared" si="60"/>
        <v>0</v>
      </c>
      <c r="AA176" s="47">
        <f t="shared" si="46"/>
        <v>0</v>
      </c>
      <c r="AB176" s="48">
        <f t="shared" si="47"/>
        <v>0</v>
      </c>
      <c r="AC176" s="41">
        <f t="shared" si="48"/>
        <v>0</v>
      </c>
      <c r="AD176" s="41">
        <f t="shared" si="61"/>
        <v>0</v>
      </c>
      <c r="AE176" s="41">
        <f t="shared" si="64"/>
        <v>0</v>
      </c>
      <c r="AF176" s="49" t="e">
        <f>HLOOKUP(I176,ElecAvoidedCostsWOCC!$A$5:$Q$50,G176+1,FALSE)</f>
        <v>#N/A</v>
      </c>
      <c r="AG176" s="41" t="e">
        <f t="shared" si="62"/>
        <v>#N/A</v>
      </c>
      <c r="AH176" s="49" t="e">
        <f>HLOOKUP(I176,ElecAvoidedCostsWOCC!$A$5:$Q$50,T176+1,FALSE)</f>
        <v>#N/A</v>
      </c>
      <c r="AI176" s="41" t="e">
        <f t="shared" si="63"/>
        <v>#N/A</v>
      </c>
      <c r="AJ176" s="41" t="e">
        <f t="shared" si="49"/>
        <v>#N/A</v>
      </c>
      <c r="AK176" s="41" t="e">
        <f>HLOOKUP(I176,ElecAvoidedCostsWOCC!$A$5:$Q$50,G176+1,FALSE)*J176*L176</f>
        <v>#N/A</v>
      </c>
      <c r="AL176" s="41" t="e">
        <f t="shared" si="50"/>
        <v>#N/A</v>
      </c>
      <c r="AM176" s="45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5">
        <f t="shared" si="51"/>
        <v>0</v>
      </c>
      <c r="AO176" s="44">
        <f t="shared" si="52"/>
        <v>0</v>
      </c>
      <c r="AP176" s="44" t="e">
        <f t="shared" si="53"/>
        <v>#DIV/0!</v>
      </c>
    </row>
    <row r="177" spans="2:42" x14ac:dyDescent="0.25">
      <c r="B177" s="34"/>
      <c r="C177" s="56"/>
      <c r="D177" s="56"/>
      <c r="E177" s="35"/>
      <c r="F177" s="36"/>
      <c r="G177" s="36"/>
      <c r="H177" s="36"/>
      <c r="I177" s="37"/>
      <c r="J177" s="38"/>
      <c r="K177" s="38"/>
      <c r="L177" s="38"/>
      <c r="M177" s="39"/>
      <c r="N177" s="39"/>
      <c r="O177" s="40"/>
      <c r="P177" s="41"/>
      <c r="Q177" s="41"/>
      <c r="R177" s="42"/>
      <c r="S177" s="43"/>
      <c r="T177" s="36">
        <f t="shared" si="54"/>
        <v>0</v>
      </c>
      <c r="U177" s="44">
        <f t="shared" si="55"/>
        <v>0</v>
      </c>
      <c r="V177" s="45">
        <f t="shared" si="56"/>
        <v>0</v>
      </c>
      <c r="W177" s="46">
        <f t="shared" si="57"/>
        <v>0</v>
      </c>
      <c r="X177" s="41">
        <f t="shared" si="58"/>
        <v>0</v>
      </c>
      <c r="Y177" s="41">
        <f t="shared" si="59"/>
        <v>0</v>
      </c>
      <c r="Z177" s="41">
        <f t="shared" si="60"/>
        <v>0</v>
      </c>
      <c r="AA177" s="47">
        <f t="shared" si="46"/>
        <v>0</v>
      </c>
      <c r="AB177" s="48">
        <f t="shared" si="47"/>
        <v>0</v>
      </c>
      <c r="AC177" s="41">
        <f t="shared" si="48"/>
        <v>0</v>
      </c>
      <c r="AD177" s="41">
        <f t="shared" si="61"/>
        <v>0</v>
      </c>
      <c r="AE177" s="41">
        <f t="shared" si="64"/>
        <v>0</v>
      </c>
      <c r="AF177" s="49" t="e">
        <f>HLOOKUP(I177,ElecAvoidedCostsWOCC!$A$5:$Q$50,G177+1,FALSE)</f>
        <v>#N/A</v>
      </c>
      <c r="AG177" s="41" t="e">
        <f t="shared" si="62"/>
        <v>#N/A</v>
      </c>
      <c r="AH177" s="49" t="e">
        <f>HLOOKUP(I177,ElecAvoidedCostsWOCC!$A$5:$Q$50,T177+1,FALSE)</f>
        <v>#N/A</v>
      </c>
      <c r="AI177" s="41" t="e">
        <f t="shared" si="63"/>
        <v>#N/A</v>
      </c>
      <c r="AJ177" s="41" t="e">
        <f t="shared" si="49"/>
        <v>#N/A</v>
      </c>
      <c r="AK177" s="41" t="e">
        <f>HLOOKUP(I177,ElecAvoidedCostsWOCC!$A$5:$Q$50,G177+1,FALSE)*J177*L177</f>
        <v>#N/A</v>
      </c>
      <c r="AL177" s="41" t="e">
        <f t="shared" si="50"/>
        <v>#N/A</v>
      </c>
      <c r="AM177" s="45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5">
        <f t="shared" si="51"/>
        <v>0</v>
      </c>
      <c r="AO177" s="44">
        <f t="shared" si="52"/>
        <v>0</v>
      </c>
      <c r="AP177" s="44" t="e">
        <f t="shared" si="53"/>
        <v>#DIV/0!</v>
      </c>
    </row>
    <row r="178" spans="2:42" x14ac:dyDescent="0.25">
      <c r="B178" s="34"/>
      <c r="C178" s="56"/>
      <c r="D178" s="56"/>
      <c r="E178" s="35"/>
      <c r="F178" s="36"/>
      <c r="G178" s="36"/>
      <c r="H178" s="36"/>
      <c r="I178" s="37"/>
      <c r="J178" s="38"/>
      <c r="K178" s="38"/>
      <c r="L178" s="38"/>
      <c r="M178" s="39"/>
      <c r="N178" s="39"/>
      <c r="O178" s="40"/>
      <c r="P178" s="41"/>
      <c r="Q178" s="41"/>
      <c r="R178" s="42"/>
      <c r="S178" s="43"/>
      <c r="T178" s="36">
        <f t="shared" si="54"/>
        <v>0</v>
      </c>
      <c r="U178" s="44">
        <f t="shared" si="55"/>
        <v>0</v>
      </c>
      <c r="V178" s="45">
        <f t="shared" si="56"/>
        <v>0</v>
      </c>
      <c r="W178" s="46">
        <f t="shared" si="57"/>
        <v>0</v>
      </c>
      <c r="X178" s="41">
        <f t="shared" si="58"/>
        <v>0</v>
      </c>
      <c r="Y178" s="41">
        <f t="shared" si="59"/>
        <v>0</v>
      </c>
      <c r="Z178" s="41">
        <f t="shared" si="60"/>
        <v>0</v>
      </c>
      <c r="AA178" s="47">
        <f t="shared" si="46"/>
        <v>0</v>
      </c>
      <c r="AB178" s="48">
        <f t="shared" si="47"/>
        <v>0</v>
      </c>
      <c r="AC178" s="41">
        <f t="shared" si="48"/>
        <v>0</v>
      </c>
      <c r="AD178" s="41">
        <f t="shared" si="61"/>
        <v>0</v>
      </c>
      <c r="AE178" s="41">
        <f t="shared" si="64"/>
        <v>0</v>
      </c>
      <c r="AF178" s="49" t="e">
        <f>HLOOKUP(I178,ElecAvoidedCostsWOCC!$A$5:$Q$50,G178+1,FALSE)</f>
        <v>#N/A</v>
      </c>
      <c r="AG178" s="41" t="e">
        <f t="shared" si="62"/>
        <v>#N/A</v>
      </c>
      <c r="AH178" s="49" t="e">
        <f>HLOOKUP(I178,ElecAvoidedCostsWOCC!$A$5:$Q$50,T178+1,FALSE)</f>
        <v>#N/A</v>
      </c>
      <c r="AI178" s="41" t="e">
        <f t="shared" si="63"/>
        <v>#N/A</v>
      </c>
      <c r="AJ178" s="41" t="e">
        <f t="shared" si="49"/>
        <v>#N/A</v>
      </c>
      <c r="AK178" s="41" t="e">
        <f>HLOOKUP(I178,ElecAvoidedCostsWOCC!$A$5:$Q$50,G178+1,FALSE)*J178*L178</f>
        <v>#N/A</v>
      </c>
      <c r="AL178" s="41" t="e">
        <f t="shared" si="50"/>
        <v>#N/A</v>
      </c>
      <c r="AM178" s="45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5">
        <f t="shared" si="51"/>
        <v>0</v>
      </c>
      <c r="AO178" s="44">
        <f t="shared" si="52"/>
        <v>0</v>
      </c>
      <c r="AP178" s="44" t="e">
        <f t="shared" si="53"/>
        <v>#DIV/0!</v>
      </c>
    </row>
    <row r="179" spans="2:42" x14ac:dyDescent="0.25">
      <c r="B179" s="34"/>
      <c r="C179" s="56"/>
      <c r="D179" s="56"/>
      <c r="E179" s="35"/>
      <c r="F179" s="36"/>
      <c r="G179" s="36"/>
      <c r="H179" s="36"/>
      <c r="I179" s="37"/>
      <c r="J179" s="38"/>
      <c r="K179" s="38"/>
      <c r="L179" s="38"/>
      <c r="M179" s="39"/>
      <c r="N179" s="39"/>
      <c r="O179" s="40"/>
      <c r="P179" s="41"/>
      <c r="Q179" s="41"/>
      <c r="R179" s="42"/>
      <c r="S179" s="43"/>
      <c r="T179" s="36">
        <f t="shared" si="54"/>
        <v>0</v>
      </c>
      <c r="U179" s="44">
        <f t="shared" si="55"/>
        <v>0</v>
      </c>
      <c r="V179" s="45">
        <f t="shared" si="56"/>
        <v>0</v>
      </c>
      <c r="W179" s="46">
        <f t="shared" si="57"/>
        <v>0</v>
      </c>
      <c r="X179" s="41">
        <f t="shared" si="58"/>
        <v>0</v>
      </c>
      <c r="Y179" s="41">
        <f t="shared" si="59"/>
        <v>0</v>
      </c>
      <c r="Z179" s="41">
        <f t="shared" si="60"/>
        <v>0</v>
      </c>
      <c r="AA179" s="47">
        <f t="shared" si="46"/>
        <v>0</v>
      </c>
      <c r="AB179" s="48">
        <f t="shared" si="47"/>
        <v>0</v>
      </c>
      <c r="AC179" s="41">
        <f t="shared" si="48"/>
        <v>0</v>
      </c>
      <c r="AD179" s="41">
        <f t="shared" si="61"/>
        <v>0</v>
      </c>
      <c r="AE179" s="41">
        <f t="shared" si="64"/>
        <v>0</v>
      </c>
      <c r="AF179" s="49" t="e">
        <f>HLOOKUP(I179,ElecAvoidedCostsWOCC!$A$5:$Q$50,G179+1,FALSE)</f>
        <v>#N/A</v>
      </c>
      <c r="AG179" s="41" t="e">
        <f t="shared" si="62"/>
        <v>#N/A</v>
      </c>
      <c r="AH179" s="49" t="e">
        <f>HLOOKUP(I179,ElecAvoidedCostsWOCC!$A$5:$Q$50,T179+1,FALSE)</f>
        <v>#N/A</v>
      </c>
      <c r="AI179" s="41" t="e">
        <f t="shared" si="63"/>
        <v>#N/A</v>
      </c>
      <c r="AJ179" s="41" t="e">
        <f t="shared" si="49"/>
        <v>#N/A</v>
      </c>
      <c r="AK179" s="41" t="e">
        <f>HLOOKUP(I179,ElecAvoidedCostsWOCC!$A$5:$Q$50,G179+1,FALSE)*J179*L179</f>
        <v>#N/A</v>
      </c>
      <c r="AL179" s="41" t="e">
        <f t="shared" si="50"/>
        <v>#N/A</v>
      </c>
      <c r="AM179" s="45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5">
        <f t="shared" si="51"/>
        <v>0</v>
      </c>
      <c r="AO179" s="44">
        <f t="shared" si="52"/>
        <v>0</v>
      </c>
      <c r="AP179" s="44" t="e">
        <f t="shared" si="53"/>
        <v>#DIV/0!</v>
      </c>
    </row>
    <row r="180" spans="2:42" x14ac:dyDescent="0.25">
      <c r="B180" s="34"/>
      <c r="C180" s="56"/>
      <c r="D180" s="56"/>
      <c r="E180" s="35"/>
      <c r="F180" s="36"/>
      <c r="G180" s="36"/>
      <c r="H180" s="36"/>
      <c r="I180" s="37"/>
      <c r="J180" s="38"/>
      <c r="K180" s="38"/>
      <c r="L180" s="38"/>
      <c r="M180" s="39"/>
      <c r="N180" s="39"/>
      <c r="O180" s="40"/>
      <c r="P180" s="41"/>
      <c r="Q180" s="41"/>
      <c r="R180" s="42"/>
      <c r="S180" s="43"/>
      <c r="T180" s="36">
        <f t="shared" si="54"/>
        <v>0</v>
      </c>
      <c r="U180" s="44">
        <f t="shared" si="55"/>
        <v>0</v>
      </c>
      <c r="V180" s="45">
        <f t="shared" si="56"/>
        <v>0</v>
      </c>
      <c r="W180" s="46">
        <f t="shared" si="57"/>
        <v>0</v>
      </c>
      <c r="X180" s="41">
        <f t="shared" si="58"/>
        <v>0</v>
      </c>
      <c r="Y180" s="41">
        <f t="shared" si="59"/>
        <v>0</v>
      </c>
      <c r="Z180" s="41">
        <f t="shared" si="60"/>
        <v>0</v>
      </c>
      <c r="AA180" s="47">
        <f t="shared" si="46"/>
        <v>0</v>
      </c>
      <c r="AB180" s="48">
        <f t="shared" si="47"/>
        <v>0</v>
      </c>
      <c r="AC180" s="41">
        <f t="shared" si="48"/>
        <v>0</v>
      </c>
      <c r="AD180" s="41">
        <f t="shared" si="61"/>
        <v>0</v>
      </c>
      <c r="AE180" s="41">
        <f t="shared" si="64"/>
        <v>0</v>
      </c>
      <c r="AF180" s="49" t="e">
        <f>HLOOKUP(I180,ElecAvoidedCostsWOCC!$A$5:$Q$50,G180+1,FALSE)</f>
        <v>#N/A</v>
      </c>
      <c r="AG180" s="41" t="e">
        <f t="shared" si="62"/>
        <v>#N/A</v>
      </c>
      <c r="AH180" s="49" t="e">
        <f>HLOOKUP(I180,ElecAvoidedCostsWOCC!$A$5:$Q$50,T180+1,FALSE)</f>
        <v>#N/A</v>
      </c>
      <c r="AI180" s="41" t="e">
        <f t="shared" si="63"/>
        <v>#N/A</v>
      </c>
      <c r="AJ180" s="41" t="e">
        <f t="shared" si="49"/>
        <v>#N/A</v>
      </c>
      <c r="AK180" s="41" t="e">
        <f>HLOOKUP(I180,ElecAvoidedCostsWOCC!$A$5:$Q$50,G180+1,FALSE)*J180*L180</f>
        <v>#N/A</v>
      </c>
      <c r="AL180" s="41" t="e">
        <f t="shared" si="50"/>
        <v>#N/A</v>
      </c>
      <c r="AM180" s="45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5">
        <f t="shared" si="51"/>
        <v>0</v>
      </c>
      <c r="AO180" s="44">
        <f t="shared" si="52"/>
        <v>0</v>
      </c>
      <c r="AP180" s="44" t="e">
        <f t="shared" si="53"/>
        <v>#DIV/0!</v>
      </c>
    </row>
    <row r="181" spans="2:42" x14ac:dyDescent="0.25">
      <c r="B181" s="34"/>
      <c r="C181" s="56"/>
      <c r="D181" s="56"/>
      <c r="E181" s="35"/>
      <c r="F181" s="36"/>
      <c r="G181" s="36"/>
      <c r="H181" s="36"/>
      <c r="I181" s="37"/>
      <c r="J181" s="38"/>
      <c r="K181" s="38"/>
      <c r="L181" s="38"/>
      <c r="M181" s="39"/>
      <c r="N181" s="39"/>
      <c r="O181" s="40"/>
      <c r="P181" s="41"/>
      <c r="Q181" s="41"/>
      <c r="R181" s="42"/>
      <c r="S181" s="43"/>
      <c r="T181" s="36">
        <f t="shared" si="54"/>
        <v>0</v>
      </c>
      <c r="U181" s="44">
        <f t="shared" si="55"/>
        <v>0</v>
      </c>
      <c r="V181" s="45">
        <f t="shared" si="56"/>
        <v>0</v>
      </c>
      <c r="W181" s="46">
        <f t="shared" si="57"/>
        <v>0</v>
      </c>
      <c r="X181" s="41">
        <f t="shared" si="58"/>
        <v>0</v>
      </c>
      <c r="Y181" s="41">
        <f t="shared" si="59"/>
        <v>0</v>
      </c>
      <c r="Z181" s="41">
        <f t="shared" si="60"/>
        <v>0</v>
      </c>
      <c r="AA181" s="47">
        <f t="shared" si="46"/>
        <v>0</v>
      </c>
      <c r="AB181" s="48">
        <f t="shared" si="47"/>
        <v>0</v>
      </c>
      <c r="AC181" s="41">
        <f t="shared" si="48"/>
        <v>0</v>
      </c>
      <c r="AD181" s="41">
        <f t="shared" si="61"/>
        <v>0</v>
      </c>
      <c r="AE181" s="41">
        <f t="shared" si="64"/>
        <v>0</v>
      </c>
      <c r="AF181" s="49" t="e">
        <f>HLOOKUP(I181,ElecAvoidedCostsWOCC!$A$5:$Q$50,G181+1,FALSE)</f>
        <v>#N/A</v>
      </c>
      <c r="AG181" s="41" t="e">
        <f t="shared" si="62"/>
        <v>#N/A</v>
      </c>
      <c r="AH181" s="49" t="e">
        <f>HLOOKUP(I181,ElecAvoidedCostsWOCC!$A$5:$Q$50,T181+1,FALSE)</f>
        <v>#N/A</v>
      </c>
      <c r="AI181" s="41" t="e">
        <f t="shared" si="63"/>
        <v>#N/A</v>
      </c>
      <c r="AJ181" s="41" t="e">
        <f t="shared" si="49"/>
        <v>#N/A</v>
      </c>
      <c r="AK181" s="41" t="e">
        <f>HLOOKUP(I181,ElecAvoidedCostsWOCC!$A$5:$Q$50,G181+1,FALSE)*J181*L181</f>
        <v>#N/A</v>
      </c>
      <c r="AL181" s="41" t="e">
        <f t="shared" si="50"/>
        <v>#N/A</v>
      </c>
      <c r="AM181" s="45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5">
        <f t="shared" si="51"/>
        <v>0</v>
      </c>
      <c r="AO181" s="44">
        <f t="shared" si="52"/>
        <v>0</v>
      </c>
      <c r="AP181" s="44" t="e">
        <f t="shared" si="53"/>
        <v>#DIV/0!</v>
      </c>
    </row>
    <row r="182" spans="2:42" x14ac:dyDescent="0.25">
      <c r="B182" s="34"/>
      <c r="C182" s="56"/>
      <c r="D182" s="56"/>
      <c r="E182" s="35"/>
      <c r="F182" s="36"/>
      <c r="G182" s="36"/>
      <c r="H182" s="36"/>
      <c r="I182" s="37"/>
      <c r="J182" s="38"/>
      <c r="K182" s="38"/>
      <c r="L182" s="38"/>
      <c r="M182" s="39"/>
      <c r="N182" s="39"/>
      <c r="O182" s="40"/>
      <c r="P182" s="41"/>
      <c r="Q182" s="41"/>
      <c r="R182" s="42"/>
      <c r="S182" s="43"/>
      <c r="T182" s="36">
        <f t="shared" si="54"/>
        <v>0</v>
      </c>
      <c r="U182" s="44">
        <f t="shared" si="55"/>
        <v>0</v>
      </c>
      <c r="V182" s="45">
        <f t="shared" si="56"/>
        <v>0</v>
      </c>
      <c r="W182" s="46">
        <f t="shared" si="57"/>
        <v>0</v>
      </c>
      <c r="X182" s="41">
        <f t="shared" si="58"/>
        <v>0</v>
      </c>
      <c r="Y182" s="41">
        <f t="shared" si="59"/>
        <v>0</v>
      </c>
      <c r="Z182" s="41">
        <f t="shared" si="60"/>
        <v>0</v>
      </c>
      <c r="AA182" s="47">
        <f t="shared" si="46"/>
        <v>0</v>
      </c>
      <c r="AB182" s="48">
        <f t="shared" si="47"/>
        <v>0</v>
      </c>
      <c r="AC182" s="41">
        <f t="shared" si="48"/>
        <v>0</v>
      </c>
      <c r="AD182" s="41">
        <f t="shared" si="61"/>
        <v>0</v>
      </c>
      <c r="AE182" s="41">
        <f t="shared" si="64"/>
        <v>0</v>
      </c>
      <c r="AF182" s="49" t="e">
        <f>HLOOKUP(I182,ElecAvoidedCostsWOCC!$A$5:$Q$50,G182+1,FALSE)</f>
        <v>#N/A</v>
      </c>
      <c r="AG182" s="41" t="e">
        <f t="shared" si="62"/>
        <v>#N/A</v>
      </c>
      <c r="AH182" s="49" t="e">
        <f>HLOOKUP(I182,ElecAvoidedCostsWOCC!$A$5:$Q$50,T182+1,FALSE)</f>
        <v>#N/A</v>
      </c>
      <c r="AI182" s="41" t="e">
        <f t="shared" si="63"/>
        <v>#N/A</v>
      </c>
      <c r="AJ182" s="41" t="e">
        <f t="shared" si="49"/>
        <v>#N/A</v>
      </c>
      <c r="AK182" s="41" t="e">
        <f>HLOOKUP(I182,ElecAvoidedCostsWOCC!$A$5:$Q$50,G182+1,FALSE)*J182*L182</f>
        <v>#N/A</v>
      </c>
      <c r="AL182" s="41" t="e">
        <f t="shared" si="50"/>
        <v>#N/A</v>
      </c>
      <c r="AM182" s="45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5">
        <f t="shared" si="51"/>
        <v>0</v>
      </c>
      <c r="AO182" s="44">
        <f t="shared" si="52"/>
        <v>0</v>
      </c>
      <c r="AP182" s="44" t="e">
        <f t="shared" si="53"/>
        <v>#DIV/0!</v>
      </c>
    </row>
    <row r="183" spans="2:42" x14ac:dyDescent="0.25">
      <c r="B183" s="34"/>
      <c r="C183" s="56"/>
      <c r="D183" s="56"/>
      <c r="E183" s="35"/>
      <c r="F183" s="36"/>
      <c r="G183" s="36"/>
      <c r="H183" s="36"/>
      <c r="I183" s="37"/>
      <c r="J183" s="38"/>
      <c r="K183" s="38"/>
      <c r="L183" s="38"/>
      <c r="M183" s="39"/>
      <c r="N183" s="39"/>
      <c r="O183" s="40"/>
      <c r="P183" s="41"/>
      <c r="Q183" s="41"/>
      <c r="R183" s="42"/>
      <c r="S183" s="43"/>
      <c r="T183" s="36">
        <f t="shared" si="54"/>
        <v>0</v>
      </c>
      <c r="U183" s="44">
        <f t="shared" si="55"/>
        <v>0</v>
      </c>
      <c r="V183" s="45">
        <f t="shared" si="56"/>
        <v>0</v>
      </c>
      <c r="W183" s="46">
        <f t="shared" si="57"/>
        <v>0</v>
      </c>
      <c r="X183" s="41">
        <f t="shared" si="58"/>
        <v>0</v>
      </c>
      <c r="Y183" s="41">
        <f t="shared" si="59"/>
        <v>0</v>
      </c>
      <c r="Z183" s="41">
        <f t="shared" si="60"/>
        <v>0</v>
      </c>
      <c r="AA183" s="47">
        <f t="shared" si="46"/>
        <v>0</v>
      </c>
      <c r="AB183" s="48">
        <f t="shared" si="47"/>
        <v>0</v>
      </c>
      <c r="AC183" s="41">
        <f t="shared" si="48"/>
        <v>0</v>
      </c>
      <c r="AD183" s="41">
        <f t="shared" si="61"/>
        <v>0</v>
      </c>
      <c r="AE183" s="41">
        <f t="shared" si="64"/>
        <v>0</v>
      </c>
      <c r="AF183" s="49" t="e">
        <f>HLOOKUP(I183,ElecAvoidedCostsWOCC!$A$5:$Q$50,G183+1,FALSE)</f>
        <v>#N/A</v>
      </c>
      <c r="AG183" s="41" t="e">
        <f t="shared" si="62"/>
        <v>#N/A</v>
      </c>
      <c r="AH183" s="49" t="e">
        <f>HLOOKUP(I183,ElecAvoidedCostsWOCC!$A$5:$Q$50,T183+1,FALSE)</f>
        <v>#N/A</v>
      </c>
      <c r="AI183" s="41" t="e">
        <f t="shared" si="63"/>
        <v>#N/A</v>
      </c>
      <c r="AJ183" s="41" t="e">
        <f t="shared" si="49"/>
        <v>#N/A</v>
      </c>
      <c r="AK183" s="41" t="e">
        <f>HLOOKUP(I183,ElecAvoidedCostsWOCC!$A$5:$Q$50,G183+1,FALSE)*J183*L183</f>
        <v>#N/A</v>
      </c>
      <c r="AL183" s="41" t="e">
        <f t="shared" si="50"/>
        <v>#N/A</v>
      </c>
      <c r="AM183" s="45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5">
        <f t="shared" si="51"/>
        <v>0</v>
      </c>
      <c r="AO183" s="44">
        <f t="shared" si="52"/>
        <v>0</v>
      </c>
      <c r="AP183" s="44" t="e">
        <f t="shared" si="53"/>
        <v>#DIV/0!</v>
      </c>
    </row>
    <row r="184" spans="2:42" x14ac:dyDescent="0.25">
      <c r="B184" s="34"/>
      <c r="C184" s="56"/>
      <c r="D184" s="56"/>
      <c r="E184" s="35"/>
      <c r="F184" s="36"/>
      <c r="G184" s="36"/>
      <c r="H184" s="36"/>
      <c r="I184" s="37"/>
      <c r="J184" s="38"/>
      <c r="K184" s="38"/>
      <c r="L184" s="38"/>
      <c r="M184" s="39"/>
      <c r="N184" s="39"/>
      <c r="O184" s="40"/>
      <c r="P184" s="41"/>
      <c r="Q184" s="41"/>
      <c r="R184" s="42"/>
      <c r="S184" s="43"/>
      <c r="T184" s="36">
        <f t="shared" si="54"/>
        <v>0</v>
      </c>
      <c r="U184" s="44">
        <f t="shared" si="55"/>
        <v>0</v>
      </c>
      <c r="V184" s="45">
        <f t="shared" si="56"/>
        <v>0</v>
      </c>
      <c r="W184" s="46">
        <f t="shared" si="57"/>
        <v>0</v>
      </c>
      <c r="X184" s="41">
        <f t="shared" si="58"/>
        <v>0</v>
      </c>
      <c r="Y184" s="41">
        <f t="shared" si="59"/>
        <v>0</v>
      </c>
      <c r="Z184" s="41">
        <f t="shared" si="60"/>
        <v>0</v>
      </c>
      <c r="AA184" s="47">
        <f t="shared" si="46"/>
        <v>0</v>
      </c>
      <c r="AB184" s="48">
        <f t="shared" si="47"/>
        <v>0</v>
      </c>
      <c r="AC184" s="41">
        <f t="shared" si="48"/>
        <v>0</v>
      </c>
      <c r="AD184" s="41">
        <f t="shared" si="61"/>
        <v>0</v>
      </c>
      <c r="AE184" s="41">
        <f t="shared" si="64"/>
        <v>0</v>
      </c>
      <c r="AF184" s="49" t="e">
        <f>HLOOKUP(I184,ElecAvoidedCostsWOCC!$A$5:$Q$50,G184+1,FALSE)</f>
        <v>#N/A</v>
      </c>
      <c r="AG184" s="41" t="e">
        <f t="shared" si="62"/>
        <v>#N/A</v>
      </c>
      <c r="AH184" s="49" t="e">
        <f>HLOOKUP(I184,ElecAvoidedCostsWOCC!$A$5:$Q$50,T184+1,FALSE)</f>
        <v>#N/A</v>
      </c>
      <c r="AI184" s="41" t="e">
        <f t="shared" si="63"/>
        <v>#N/A</v>
      </c>
      <c r="AJ184" s="41" t="e">
        <f t="shared" si="49"/>
        <v>#N/A</v>
      </c>
      <c r="AK184" s="41" t="e">
        <f>HLOOKUP(I184,ElecAvoidedCostsWOCC!$A$5:$Q$50,G184+1,FALSE)*J184*L184</f>
        <v>#N/A</v>
      </c>
      <c r="AL184" s="41" t="e">
        <f t="shared" si="50"/>
        <v>#N/A</v>
      </c>
      <c r="AM184" s="45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5">
        <f t="shared" si="51"/>
        <v>0</v>
      </c>
      <c r="AO184" s="44">
        <f t="shared" si="52"/>
        <v>0</v>
      </c>
      <c r="AP184" s="44" t="e">
        <f t="shared" si="53"/>
        <v>#DIV/0!</v>
      </c>
    </row>
    <row r="185" spans="2:42" x14ac:dyDescent="0.25">
      <c r="B185" s="34"/>
      <c r="C185" s="56"/>
      <c r="D185" s="56"/>
      <c r="E185" s="35"/>
      <c r="F185" s="36"/>
      <c r="G185" s="36"/>
      <c r="H185" s="36"/>
      <c r="I185" s="37"/>
      <c r="J185" s="38"/>
      <c r="K185" s="38"/>
      <c r="L185" s="38"/>
      <c r="M185" s="39"/>
      <c r="N185" s="39"/>
      <c r="O185" s="40"/>
      <c r="P185" s="41"/>
      <c r="Q185" s="41"/>
      <c r="R185" s="42"/>
      <c r="S185" s="43"/>
      <c r="T185" s="36">
        <f t="shared" si="54"/>
        <v>0</v>
      </c>
      <c r="U185" s="44">
        <f t="shared" si="55"/>
        <v>0</v>
      </c>
      <c r="V185" s="45">
        <f t="shared" si="56"/>
        <v>0</v>
      </c>
      <c r="W185" s="46">
        <f t="shared" si="57"/>
        <v>0</v>
      </c>
      <c r="X185" s="41">
        <f t="shared" si="58"/>
        <v>0</v>
      </c>
      <c r="Y185" s="41">
        <f t="shared" si="59"/>
        <v>0</v>
      </c>
      <c r="Z185" s="41">
        <f t="shared" si="60"/>
        <v>0</v>
      </c>
      <c r="AA185" s="47">
        <f t="shared" si="46"/>
        <v>0</v>
      </c>
      <c r="AB185" s="48">
        <f t="shared" si="47"/>
        <v>0</v>
      </c>
      <c r="AC185" s="41">
        <f t="shared" si="48"/>
        <v>0</v>
      </c>
      <c r="AD185" s="41">
        <f t="shared" si="61"/>
        <v>0</v>
      </c>
      <c r="AE185" s="41">
        <f t="shared" si="64"/>
        <v>0</v>
      </c>
      <c r="AF185" s="49" t="e">
        <f>HLOOKUP(I185,ElecAvoidedCostsWOCC!$A$5:$Q$50,G185+1,FALSE)</f>
        <v>#N/A</v>
      </c>
      <c r="AG185" s="41" t="e">
        <f t="shared" si="62"/>
        <v>#N/A</v>
      </c>
      <c r="AH185" s="49" t="e">
        <f>HLOOKUP(I185,ElecAvoidedCostsWOCC!$A$5:$Q$50,T185+1,FALSE)</f>
        <v>#N/A</v>
      </c>
      <c r="AI185" s="41" t="e">
        <f t="shared" si="63"/>
        <v>#N/A</v>
      </c>
      <c r="AJ185" s="41" t="e">
        <f t="shared" si="49"/>
        <v>#N/A</v>
      </c>
      <c r="AK185" s="41" t="e">
        <f>HLOOKUP(I185,ElecAvoidedCostsWOCC!$A$5:$Q$50,G185+1,FALSE)*J185*L185</f>
        <v>#N/A</v>
      </c>
      <c r="AL185" s="41" t="e">
        <f t="shared" si="50"/>
        <v>#N/A</v>
      </c>
      <c r="AM185" s="45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5">
        <f t="shared" si="51"/>
        <v>0</v>
      </c>
      <c r="AO185" s="44">
        <f t="shared" si="52"/>
        <v>0</v>
      </c>
      <c r="AP185" s="44" t="e">
        <f t="shared" si="53"/>
        <v>#DIV/0!</v>
      </c>
    </row>
    <row r="186" spans="2:42" x14ac:dyDescent="0.25">
      <c r="B186" s="34"/>
      <c r="C186" s="56"/>
      <c r="D186" s="56"/>
      <c r="E186" s="35"/>
      <c r="F186" s="36"/>
      <c r="G186" s="36"/>
      <c r="H186" s="36"/>
      <c r="I186" s="37"/>
      <c r="J186" s="38"/>
      <c r="K186" s="38"/>
      <c r="L186" s="38"/>
      <c r="M186" s="39"/>
      <c r="N186" s="39"/>
      <c r="O186" s="40"/>
      <c r="P186" s="41"/>
      <c r="Q186" s="41"/>
      <c r="R186" s="42"/>
      <c r="S186" s="43"/>
      <c r="T186" s="36">
        <f t="shared" si="54"/>
        <v>0</v>
      </c>
      <c r="U186" s="44">
        <f t="shared" si="55"/>
        <v>0</v>
      </c>
      <c r="V186" s="45">
        <f t="shared" si="56"/>
        <v>0</v>
      </c>
      <c r="W186" s="46">
        <f t="shared" si="57"/>
        <v>0</v>
      </c>
      <c r="X186" s="41">
        <f t="shared" si="58"/>
        <v>0</v>
      </c>
      <c r="Y186" s="41">
        <f t="shared" si="59"/>
        <v>0</v>
      </c>
      <c r="Z186" s="41">
        <f t="shared" si="60"/>
        <v>0</v>
      </c>
      <c r="AA186" s="47">
        <f t="shared" si="46"/>
        <v>0</v>
      </c>
      <c r="AB186" s="48">
        <f t="shared" si="47"/>
        <v>0</v>
      </c>
      <c r="AC186" s="41">
        <f t="shared" si="48"/>
        <v>0</v>
      </c>
      <c r="AD186" s="41">
        <f t="shared" si="61"/>
        <v>0</v>
      </c>
      <c r="AE186" s="41">
        <f t="shared" si="64"/>
        <v>0</v>
      </c>
      <c r="AF186" s="49" t="e">
        <f>HLOOKUP(I186,ElecAvoidedCostsWOCC!$A$5:$Q$50,G186+1,FALSE)</f>
        <v>#N/A</v>
      </c>
      <c r="AG186" s="41" t="e">
        <f t="shared" si="62"/>
        <v>#N/A</v>
      </c>
      <c r="AH186" s="49" t="e">
        <f>HLOOKUP(I186,ElecAvoidedCostsWOCC!$A$5:$Q$50,T186+1,FALSE)</f>
        <v>#N/A</v>
      </c>
      <c r="AI186" s="41" t="e">
        <f t="shared" si="63"/>
        <v>#N/A</v>
      </c>
      <c r="AJ186" s="41" t="e">
        <f t="shared" si="49"/>
        <v>#N/A</v>
      </c>
      <c r="AK186" s="41" t="e">
        <f>HLOOKUP(I186,ElecAvoidedCostsWOCC!$A$5:$Q$50,G186+1,FALSE)*J186*L186</f>
        <v>#N/A</v>
      </c>
      <c r="AL186" s="41" t="e">
        <f t="shared" si="50"/>
        <v>#N/A</v>
      </c>
      <c r="AM186" s="45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5">
        <f t="shared" si="51"/>
        <v>0</v>
      </c>
      <c r="AO186" s="44">
        <f t="shared" si="52"/>
        <v>0</v>
      </c>
      <c r="AP186" s="44" t="e">
        <f t="shared" si="53"/>
        <v>#DIV/0!</v>
      </c>
    </row>
    <row r="187" spans="2:42" x14ac:dyDescent="0.25">
      <c r="B187" s="34"/>
      <c r="C187" s="56"/>
      <c r="D187" s="56"/>
      <c r="E187" s="35"/>
      <c r="F187" s="36"/>
      <c r="G187" s="36"/>
      <c r="H187" s="36"/>
      <c r="I187" s="37"/>
      <c r="J187" s="38"/>
      <c r="K187" s="38"/>
      <c r="L187" s="38"/>
      <c r="M187" s="39"/>
      <c r="N187" s="39"/>
      <c r="O187" s="40"/>
      <c r="P187" s="41"/>
      <c r="Q187" s="41"/>
      <c r="R187" s="42"/>
      <c r="S187" s="43"/>
      <c r="T187" s="36">
        <f t="shared" si="54"/>
        <v>0</v>
      </c>
      <c r="U187" s="44">
        <f t="shared" si="55"/>
        <v>0</v>
      </c>
      <c r="V187" s="45">
        <f t="shared" si="56"/>
        <v>0</v>
      </c>
      <c r="W187" s="46">
        <f t="shared" si="57"/>
        <v>0</v>
      </c>
      <c r="X187" s="41">
        <f t="shared" si="58"/>
        <v>0</v>
      </c>
      <c r="Y187" s="41">
        <f t="shared" si="59"/>
        <v>0</v>
      </c>
      <c r="Z187" s="41">
        <f t="shared" si="60"/>
        <v>0</v>
      </c>
      <c r="AA187" s="47">
        <f t="shared" si="46"/>
        <v>0</v>
      </c>
      <c r="AB187" s="48">
        <f t="shared" si="47"/>
        <v>0</v>
      </c>
      <c r="AC187" s="41">
        <f t="shared" si="48"/>
        <v>0</v>
      </c>
      <c r="AD187" s="41">
        <f t="shared" si="61"/>
        <v>0</v>
      </c>
      <c r="AE187" s="41">
        <f t="shared" si="64"/>
        <v>0</v>
      </c>
      <c r="AF187" s="49" t="e">
        <f>HLOOKUP(I187,ElecAvoidedCostsWOCC!$A$5:$Q$50,G187+1,FALSE)</f>
        <v>#N/A</v>
      </c>
      <c r="AG187" s="41" t="e">
        <f t="shared" si="62"/>
        <v>#N/A</v>
      </c>
      <c r="AH187" s="49" t="e">
        <f>HLOOKUP(I187,ElecAvoidedCostsWOCC!$A$5:$Q$50,T187+1,FALSE)</f>
        <v>#N/A</v>
      </c>
      <c r="AI187" s="41" t="e">
        <f t="shared" si="63"/>
        <v>#N/A</v>
      </c>
      <c r="AJ187" s="41" t="e">
        <f t="shared" si="49"/>
        <v>#N/A</v>
      </c>
      <c r="AK187" s="41" t="e">
        <f>HLOOKUP(I187,ElecAvoidedCostsWOCC!$A$5:$Q$50,G187+1,FALSE)*J187*L187</f>
        <v>#N/A</v>
      </c>
      <c r="AL187" s="41" t="e">
        <f t="shared" si="50"/>
        <v>#N/A</v>
      </c>
      <c r="AM187" s="45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5">
        <f t="shared" si="51"/>
        <v>0</v>
      </c>
      <c r="AO187" s="44">
        <f t="shared" si="52"/>
        <v>0</v>
      </c>
      <c r="AP187" s="44" t="e">
        <f t="shared" si="53"/>
        <v>#DIV/0!</v>
      </c>
    </row>
    <row r="188" spans="2:42" x14ac:dyDescent="0.25">
      <c r="B188" s="34"/>
      <c r="C188" s="56"/>
      <c r="D188" s="56"/>
      <c r="E188" s="35"/>
      <c r="F188" s="36"/>
      <c r="G188" s="36"/>
      <c r="H188" s="36"/>
      <c r="I188" s="37"/>
      <c r="J188" s="38"/>
      <c r="K188" s="38"/>
      <c r="L188" s="38"/>
      <c r="M188" s="39"/>
      <c r="N188" s="39"/>
      <c r="O188" s="40"/>
      <c r="P188" s="41"/>
      <c r="Q188" s="41"/>
      <c r="R188" s="42"/>
      <c r="S188" s="43"/>
      <c r="T188" s="36">
        <f t="shared" si="54"/>
        <v>0</v>
      </c>
      <c r="U188" s="44">
        <f t="shared" si="55"/>
        <v>0</v>
      </c>
      <c r="V188" s="45">
        <f t="shared" si="56"/>
        <v>0</v>
      </c>
      <c r="W188" s="46">
        <f t="shared" si="57"/>
        <v>0</v>
      </c>
      <c r="X188" s="41">
        <f t="shared" si="58"/>
        <v>0</v>
      </c>
      <c r="Y188" s="41">
        <f t="shared" si="59"/>
        <v>0</v>
      </c>
      <c r="Z188" s="41">
        <f t="shared" si="60"/>
        <v>0</v>
      </c>
      <c r="AA188" s="47">
        <f t="shared" si="46"/>
        <v>0</v>
      </c>
      <c r="AB188" s="48">
        <f t="shared" si="47"/>
        <v>0</v>
      </c>
      <c r="AC188" s="41">
        <f t="shared" si="48"/>
        <v>0</v>
      </c>
      <c r="AD188" s="41">
        <f t="shared" si="61"/>
        <v>0</v>
      </c>
      <c r="AE188" s="41">
        <f t="shared" si="64"/>
        <v>0</v>
      </c>
      <c r="AF188" s="49" t="e">
        <f>HLOOKUP(I188,ElecAvoidedCostsWOCC!$A$5:$Q$50,G188+1,FALSE)</f>
        <v>#N/A</v>
      </c>
      <c r="AG188" s="41" t="e">
        <f t="shared" si="62"/>
        <v>#N/A</v>
      </c>
      <c r="AH188" s="49" t="e">
        <f>HLOOKUP(I188,ElecAvoidedCostsWOCC!$A$5:$Q$50,T188+1,FALSE)</f>
        <v>#N/A</v>
      </c>
      <c r="AI188" s="41" t="e">
        <f t="shared" si="63"/>
        <v>#N/A</v>
      </c>
      <c r="AJ188" s="41" t="e">
        <f t="shared" si="49"/>
        <v>#N/A</v>
      </c>
      <c r="AK188" s="41" t="e">
        <f>HLOOKUP(I188,ElecAvoidedCostsWOCC!$A$5:$Q$50,G188+1,FALSE)*J188*L188</f>
        <v>#N/A</v>
      </c>
      <c r="AL188" s="41" t="e">
        <f t="shared" si="50"/>
        <v>#N/A</v>
      </c>
      <c r="AM188" s="45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5">
        <f t="shared" si="51"/>
        <v>0</v>
      </c>
      <c r="AO188" s="44">
        <f t="shared" si="52"/>
        <v>0</v>
      </c>
      <c r="AP188" s="44" t="e">
        <f t="shared" si="53"/>
        <v>#DIV/0!</v>
      </c>
    </row>
    <row r="189" spans="2:42" x14ac:dyDescent="0.25">
      <c r="B189" s="34"/>
      <c r="C189" s="56"/>
      <c r="D189" s="56"/>
      <c r="E189" s="35"/>
      <c r="F189" s="36"/>
      <c r="G189" s="36"/>
      <c r="H189" s="36"/>
      <c r="I189" s="37"/>
      <c r="J189" s="38"/>
      <c r="K189" s="38"/>
      <c r="L189" s="38"/>
      <c r="M189" s="39"/>
      <c r="N189" s="39"/>
      <c r="O189" s="40"/>
      <c r="P189" s="41"/>
      <c r="Q189" s="41"/>
      <c r="R189" s="42"/>
      <c r="S189" s="43"/>
      <c r="T189" s="36">
        <f t="shared" si="54"/>
        <v>0</v>
      </c>
      <c r="U189" s="44">
        <f t="shared" si="55"/>
        <v>0</v>
      </c>
      <c r="V189" s="45">
        <f t="shared" si="56"/>
        <v>0</v>
      </c>
      <c r="W189" s="46">
        <f t="shared" si="57"/>
        <v>0</v>
      </c>
      <c r="X189" s="41">
        <f t="shared" si="58"/>
        <v>0</v>
      </c>
      <c r="Y189" s="41">
        <f t="shared" si="59"/>
        <v>0</v>
      </c>
      <c r="Z189" s="41">
        <f t="shared" si="60"/>
        <v>0</v>
      </c>
      <c r="AA189" s="47">
        <f t="shared" si="46"/>
        <v>0</v>
      </c>
      <c r="AB189" s="48">
        <f t="shared" si="47"/>
        <v>0</v>
      </c>
      <c r="AC189" s="41">
        <f t="shared" si="48"/>
        <v>0</v>
      </c>
      <c r="AD189" s="41">
        <f t="shared" si="61"/>
        <v>0</v>
      </c>
      <c r="AE189" s="41">
        <f t="shared" si="64"/>
        <v>0</v>
      </c>
      <c r="AF189" s="49" t="e">
        <f>HLOOKUP(I189,ElecAvoidedCostsWOCC!$A$5:$Q$50,G189+1,FALSE)</f>
        <v>#N/A</v>
      </c>
      <c r="AG189" s="41" t="e">
        <f t="shared" si="62"/>
        <v>#N/A</v>
      </c>
      <c r="AH189" s="49" t="e">
        <f>HLOOKUP(I189,ElecAvoidedCostsWOCC!$A$5:$Q$50,T189+1,FALSE)</f>
        <v>#N/A</v>
      </c>
      <c r="AI189" s="41" t="e">
        <f t="shared" si="63"/>
        <v>#N/A</v>
      </c>
      <c r="AJ189" s="41" t="e">
        <f t="shared" si="49"/>
        <v>#N/A</v>
      </c>
      <c r="AK189" s="41" t="e">
        <f>HLOOKUP(I189,ElecAvoidedCostsWOCC!$A$5:$Q$50,G189+1,FALSE)*J189*L189</f>
        <v>#N/A</v>
      </c>
      <c r="AL189" s="41" t="e">
        <f t="shared" si="50"/>
        <v>#N/A</v>
      </c>
      <c r="AM189" s="45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5">
        <f t="shared" si="51"/>
        <v>0</v>
      </c>
      <c r="AO189" s="44">
        <f t="shared" si="52"/>
        <v>0</v>
      </c>
      <c r="AP189" s="44" t="e">
        <f t="shared" si="53"/>
        <v>#DIV/0!</v>
      </c>
    </row>
    <row r="190" spans="2:42" x14ac:dyDescent="0.25">
      <c r="B190" s="34"/>
      <c r="C190" s="56"/>
      <c r="D190" s="56"/>
      <c r="E190" s="35"/>
      <c r="F190" s="36"/>
      <c r="G190" s="36"/>
      <c r="H190" s="36"/>
      <c r="I190" s="37"/>
      <c r="J190" s="38"/>
      <c r="K190" s="38"/>
      <c r="L190" s="38"/>
      <c r="M190" s="39"/>
      <c r="N190" s="39"/>
      <c r="O190" s="40"/>
      <c r="P190" s="41"/>
      <c r="Q190" s="41"/>
      <c r="R190" s="42"/>
      <c r="S190" s="43"/>
      <c r="T190" s="36">
        <f t="shared" si="54"/>
        <v>0</v>
      </c>
      <c r="U190" s="44">
        <f t="shared" si="55"/>
        <v>0</v>
      </c>
      <c r="V190" s="45">
        <f t="shared" si="56"/>
        <v>0</v>
      </c>
      <c r="W190" s="46">
        <f t="shared" si="57"/>
        <v>0</v>
      </c>
      <c r="X190" s="41">
        <f t="shared" si="58"/>
        <v>0</v>
      </c>
      <c r="Y190" s="41">
        <f t="shared" si="59"/>
        <v>0</v>
      </c>
      <c r="Z190" s="41">
        <f t="shared" si="60"/>
        <v>0</v>
      </c>
      <c r="AA190" s="47">
        <f t="shared" si="46"/>
        <v>0</v>
      </c>
      <c r="AB190" s="48">
        <f t="shared" si="47"/>
        <v>0</v>
      </c>
      <c r="AC190" s="41">
        <f t="shared" si="48"/>
        <v>0</v>
      </c>
      <c r="AD190" s="41">
        <f t="shared" si="61"/>
        <v>0</v>
      </c>
      <c r="AE190" s="41">
        <f t="shared" si="64"/>
        <v>0</v>
      </c>
      <c r="AF190" s="49" t="e">
        <f>HLOOKUP(I190,ElecAvoidedCostsWOCC!$A$5:$Q$50,G190+1,FALSE)</f>
        <v>#N/A</v>
      </c>
      <c r="AG190" s="41" t="e">
        <f t="shared" si="62"/>
        <v>#N/A</v>
      </c>
      <c r="AH190" s="49" t="e">
        <f>HLOOKUP(I190,ElecAvoidedCostsWOCC!$A$5:$Q$50,T190+1,FALSE)</f>
        <v>#N/A</v>
      </c>
      <c r="AI190" s="41" t="e">
        <f t="shared" si="63"/>
        <v>#N/A</v>
      </c>
      <c r="AJ190" s="41" t="e">
        <f t="shared" si="49"/>
        <v>#N/A</v>
      </c>
      <c r="AK190" s="41" t="e">
        <f>HLOOKUP(I190,ElecAvoidedCostsWOCC!$A$5:$Q$50,G190+1,FALSE)*J190*L190</f>
        <v>#N/A</v>
      </c>
      <c r="AL190" s="41" t="e">
        <f t="shared" si="50"/>
        <v>#N/A</v>
      </c>
      <c r="AM190" s="45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5">
        <f t="shared" si="51"/>
        <v>0</v>
      </c>
      <c r="AO190" s="44">
        <f t="shared" si="52"/>
        <v>0</v>
      </c>
      <c r="AP190" s="44" t="e">
        <f t="shared" si="53"/>
        <v>#DIV/0!</v>
      </c>
    </row>
    <row r="191" spans="2:42" x14ac:dyDescent="0.25">
      <c r="B191" s="34"/>
      <c r="C191" s="56"/>
      <c r="D191" s="56"/>
      <c r="E191" s="35"/>
      <c r="F191" s="36"/>
      <c r="G191" s="36"/>
      <c r="H191" s="36"/>
      <c r="I191" s="37"/>
      <c r="J191" s="38"/>
      <c r="K191" s="38"/>
      <c r="L191" s="38"/>
      <c r="M191" s="39"/>
      <c r="N191" s="39"/>
      <c r="O191" s="40"/>
      <c r="P191" s="41"/>
      <c r="Q191" s="41"/>
      <c r="R191" s="42"/>
      <c r="S191" s="43"/>
      <c r="T191" s="36">
        <f t="shared" si="54"/>
        <v>0</v>
      </c>
      <c r="U191" s="44">
        <f t="shared" si="55"/>
        <v>0</v>
      </c>
      <c r="V191" s="45">
        <f t="shared" si="56"/>
        <v>0</v>
      </c>
      <c r="W191" s="46">
        <f t="shared" si="57"/>
        <v>0</v>
      </c>
      <c r="X191" s="41">
        <f t="shared" si="58"/>
        <v>0</v>
      </c>
      <c r="Y191" s="41">
        <f t="shared" si="59"/>
        <v>0</v>
      </c>
      <c r="Z191" s="41">
        <f t="shared" si="60"/>
        <v>0</v>
      </c>
      <c r="AA191" s="47">
        <f t="shared" si="46"/>
        <v>0</v>
      </c>
      <c r="AB191" s="48">
        <f t="shared" si="47"/>
        <v>0</v>
      </c>
      <c r="AC191" s="41">
        <f t="shared" si="48"/>
        <v>0</v>
      </c>
      <c r="AD191" s="41">
        <f t="shared" si="61"/>
        <v>0</v>
      </c>
      <c r="AE191" s="41">
        <f t="shared" si="64"/>
        <v>0</v>
      </c>
      <c r="AF191" s="49" t="e">
        <f>HLOOKUP(I191,ElecAvoidedCostsWOCC!$A$5:$Q$50,G191+1,FALSE)</f>
        <v>#N/A</v>
      </c>
      <c r="AG191" s="41" t="e">
        <f t="shared" si="62"/>
        <v>#N/A</v>
      </c>
      <c r="AH191" s="49" t="e">
        <f>HLOOKUP(I191,ElecAvoidedCostsWOCC!$A$5:$Q$50,T191+1,FALSE)</f>
        <v>#N/A</v>
      </c>
      <c r="AI191" s="41" t="e">
        <f t="shared" si="63"/>
        <v>#N/A</v>
      </c>
      <c r="AJ191" s="41" t="e">
        <f t="shared" si="49"/>
        <v>#N/A</v>
      </c>
      <c r="AK191" s="41" t="e">
        <f>HLOOKUP(I191,ElecAvoidedCostsWOCC!$A$5:$Q$50,G191+1,FALSE)*J191*L191</f>
        <v>#N/A</v>
      </c>
      <c r="AL191" s="41" t="e">
        <f t="shared" si="50"/>
        <v>#N/A</v>
      </c>
      <c r="AM191" s="45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5">
        <f t="shared" si="51"/>
        <v>0</v>
      </c>
      <c r="AO191" s="44">
        <f t="shared" si="52"/>
        <v>0</v>
      </c>
      <c r="AP191" s="44" t="e">
        <f t="shared" si="53"/>
        <v>#DIV/0!</v>
      </c>
    </row>
    <row r="192" spans="2:42" x14ac:dyDescent="0.25">
      <c r="B192" s="34"/>
      <c r="C192" s="56"/>
      <c r="D192" s="56"/>
      <c r="E192" s="35"/>
      <c r="F192" s="36"/>
      <c r="G192" s="36"/>
      <c r="H192" s="36"/>
      <c r="I192" s="37"/>
      <c r="J192" s="38"/>
      <c r="K192" s="38"/>
      <c r="L192" s="38"/>
      <c r="M192" s="39"/>
      <c r="N192" s="39"/>
      <c r="O192" s="40"/>
      <c r="P192" s="41"/>
      <c r="Q192" s="41"/>
      <c r="R192" s="42"/>
      <c r="S192" s="43"/>
      <c r="T192" s="36">
        <f t="shared" si="54"/>
        <v>0</v>
      </c>
      <c r="U192" s="44">
        <f t="shared" si="55"/>
        <v>0</v>
      </c>
      <c r="V192" s="45">
        <f t="shared" si="56"/>
        <v>0</v>
      </c>
      <c r="W192" s="46">
        <f t="shared" si="57"/>
        <v>0</v>
      </c>
      <c r="X192" s="41">
        <f t="shared" si="58"/>
        <v>0</v>
      </c>
      <c r="Y192" s="41">
        <f t="shared" si="59"/>
        <v>0</v>
      </c>
      <c r="Z192" s="41">
        <f t="shared" si="60"/>
        <v>0</v>
      </c>
      <c r="AA192" s="47">
        <f t="shared" si="46"/>
        <v>0</v>
      </c>
      <c r="AB192" s="48">
        <f t="shared" si="47"/>
        <v>0</v>
      </c>
      <c r="AC192" s="41">
        <f t="shared" si="48"/>
        <v>0</v>
      </c>
      <c r="AD192" s="41">
        <f t="shared" si="61"/>
        <v>0</v>
      </c>
      <c r="AE192" s="41">
        <f t="shared" si="64"/>
        <v>0</v>
      </c>
      <c r="AF192" s="49" t="e">
        <f>HLOOKUP(I192,ElecAvoidedCostsWOCC!$A$5:$Q$50,G192+1,FALSE)</f>
        <v>#N/A</v>
      </c>
      <c r="AG192" s="41" t="e">
        <f t="shared" si="62"/>
        <v>#N/A</v>
      </c>
      <c r="AH192" s="49" t="e">
        <f>HLOOKUP(I192,ElecAvoidedCostsWOCC!$A$5:$Q$50,T192+1,FALSE)</f>
        <v>#N/A</v>
      </c>
      <c r="AI192" s="41" t="e">
        <f t="shared" si="63"/>
        <v>#N/A</v>
      </c>
      <c r="AJ192" s="41" t="e">
        <f t="shared" si="49"/>
        <v>#N/A</v>
      </c>
      <c r="AK192" s="41" t="e">
        <f>HLOOKUP(I192,ElecAvoidedCostsWOCC!$A$5:$Q$50,G192+1,FALSE)*J192*L192</f>
        <v>#N/A</v>
      </c>
      <c r="AL192" s="41" t="e">
        <f t="shared" si="50"/>
        <v>#N/A</v>
      </c>
      <c r="AM192" s="45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5">
        <f t="shared" si="51"/>
        <v>0</v>
      </c>
      <c r="AO192" s="44">
        <f t="shared" si="52"/>
        <v>0</v>
      </c>
      <c r="AP192" s="44" t="e">
        <f t="shared" si="53"/>
        <v>#DIV/0!</v>
      </c>
    </row>
    <row r="193" spans="2:42" x14ac:dyDescent="0.25">
      <c r="B193" s="34"/>
      <c r="C193" s="56"/>
      <c r="D193" s="56"/>
      <c r="E193" s="35"/>
      <c r="F193" s="36"/>
      <c r="G193" s="36"/>
      <c r="H193" s="36"/>
      <c r="I193" s="37"/>
      <c r="J193" s="38"/>
      <c r="K193" s="38"/>
      <c r="L193" s="38"/>
      <c r="M193" s="39"/>
      <c r="N193" s="39"/>
      <c r="O193" s="40"/>
      <c r="P193" s="41"/>
      <c r="Q193" s="41"/>
      <c r="R193" s="42"/>
      <c r="S193" s="43"/>
      <c r="T193" s="36">
        <f t="shared" si="54"/>
        <v>0</v>
      </c>
      <c r="U193" s="44">
        <f t="shared" si="55"/>
        <v>0</v>
      </c>
      <c r="V193" s="45">
        <f t="shared" si="56"/>
        <v>0</v>
      </c>
      <c r="W193" s="46">
        <f t="shared" si="57"/>
        <v>0</v>
      </c>
      <c r="X193" s="41">
        <f t="shared" si="58"/>
        <v>0</v>
      </c>
      <c r="Y193" s="41">
        <f t="shared" si="59"/>
        <v>0</v>
      </c>
      <c r="Z193" s="41">
        <f t="shared" si="60"/>
        <v>0</v>
      </c>
      <c r="AA193" s="47">
        <f t="shared" si="46"/>
        <v>0</v>
      </c>
      <c r="AB193" s="48">
        <f t="shared" si="47"/>
        <v>0</v>
      </c>
      <c r="AC193" s="41">
        <f t="shared" si="48"/>
        <v>0</v>
      </c>
      <c r="AD193" s="41">
        <f t="shared" si="61"/>
        <v>0</v>
      </c>
      <c r="AE193" s="41">
        <f t="shared" si="64"/>
        <v>0</v>
      </c>
      <c r="AF193" s="49" t="e">
        <f>HLOOKUP(I193,ElecAvoidedCostsWOCC!$A$5:$Q$50,G193+1,FALSE)</f>
        <v>#N/A</v>
      </c>
      <c r="AG193" s="41" t="e">
        <f t="shared" si="62"/>
        <v>#N/A</v>
      </c>
      <c r="AH193" s="49" t="e">
        <f>HLOOKUP(I193,ElecAvoidedCostsWOCC!$A$5:$Q$50,T193+1,FALSE)</f>
        <v>#N/A</v>
      </c>
      <c r="AI193" s="41" t="e">
        <f t="shared" si="63"/>
        <v>#N/A</v>
      </c>
      <c r="AJ193" s="41" t="e">
        <f t="shared" si="49"/>
        <v>#N/A</v>
      </c>
      <c r="AK193" s="41" t="e">
        <f>HLOOKUP(I193,ElecAvoidedCostsWOCC!$A$5:$Q$50,G193+1,FALSE)*J193*L193</f>
        <v>#N/A</v>
      </c>
      <c r="AL193" s="41" t="e">
        <f t="shared" si="50"/>
        <v>#N/A</v>
      </c>
      <c r="AM193" s="45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5">
        <f t="shared" si="51"/>
        <v>0</v>
      </c>
      <c r="AO193" s="44">
        <f t="shared" si="52"/>
        <v>0</v>
      </c>
      <c r="AP193" s="44" t="e">
        <f t="shared" si="53"/>
        <v>#DIV/0!</v>
      </c>
    </row>
    <row r="194" spans="2:42" x14ac:dyDescent="0.25">
      <c r="B194" s="34"/>
      <c r="C194" s="56"/>
      <c r="D194" s="56"/>
      <c r="E194" s="35"/>
      <c r="F194" s="36"/>
      <c r="G194" s="36"/>
      <c r="H194" s="36"/>
      <c r="I194" s="37"/>
      <c r="J194" s="38"/>
      <c r="K194" s="38"/>
      <c r="L194" s="38"/>
      <c r="M194" s="39"/>
      <c r="N194" s="39"/>
      <c r="O194" s="40"/>
      <c r="P194" s="41"/>
      <c r="Q194" s="41"/>
      <c r="R194" s="42"/>
      <c r="S194" s="43"/>
      <c r="T194" s="36">
        <f t="shared" si="54"/>
        <v>0</v>
      </c>
      <c r="U194" s="44">
        <f t="shared" si="55"/>
        <v>0</v>
      </c>
      <c r="V194" s="45">
        <f t="shared" si="56"/>
        <v>0</v>
      </c>
      <c r="W194" s="46">
        <f t="shared" si="57"/>
        <v>0</v>
      </c>
      <c r="X194" s="41">
        <f t="shared" si="58"/>
        <v>0</v>
      </c>
      <c r="Y194" s="41">
        <f t="shared" si="59"/>
        <v>0</v>
      </c>
      <c r="Z194" s="41">
        <f t="shared" si="60"/>
        <v>0</v>
      </c>
      <c r="AA194" s="47">
        <f t="shared" si="46"/>
        <v>0</v>
      </c>
      <c r="AB194" s="48">
        <f t="shared" si="47"/>
        <v>0</v>
      </c>
      <c r="AC194" s="41">
        <f t="shared" si="48"/>
        <v>0</v>
      </c>
      <c r="AD194" s="41">
        <f t="shared" si="61"/>
        <v>0</v>
      </c>
      <c r="AE194" s="41">
        <f t="shared" si="64"/>
        <v>0</v>
      </c>
      <c r="AF194" s="49" t="e">
        <f>HLOOKUP(I194,ElecAvoidedCostsWOCC!$A$5:$Q$50,G194+1,FALSE)</f>
        <v>#N/A</v>
      </c>
      <c r="AG194" s="41" t="e">
        <f t="shared" si="62"/>
        <v>#N/A</v>
      </c>
      <c r="AH194" s="49" t="e">
        <f>HLOOKUP(I194,ElecAvoidedCostsWOCC!$A$5:$Q$50,T194+1,FALSE)</f>
        <v>#N/A</v>
      </c>
      <c r="AI194" s="41" t="e">
        <f t="shared" si="63"/>
        <v>#N/A</v>
      </c>
      <c r="AJ194" s="41" t="e">
        <f t="shared" si="49"/>
        <v>#N/A</v>
      </c>
      <c r="AK194" s="41" t="e">
        <f>HLOOKUP(I194,ElecAvoidedCostsWOCC!$A$5:$Q$50,G194+1,FALSE)*J194*L194</f>
        <v>#N/A</v>
      </c>
      <c r="AL194" s="41" t="e">
        <f t="shared" si="50"/>
        <v>#N/A</v>
      </c>
      <c r="AM194" s="45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5">
        <f t="shared" si="51"/>
        <v>0</v>
      </c>
      <c r="AO194" s="44">
        <f t="shared" si="52"/>
        <v>0</v>
      </c>
      <c r="AP194" s="44" t="e">
        <f t="shared" si="53"/>
        <v>#DIV/0!</v>
      </c>
    </row>
    <row r="195" spans="2:42" x14ac:dyDescent="0.25">
      <c r="B195" s="34"/>
      <c r="C195" s="56"/>
      <c r="D195" s="56"/>
      <c r="E195" s="35"/>
      <c r="F195" s="36"/>
      <c r="G195" s="36"/>
      <c r="H195" s="36"/>
      <c r="I195" s="37"/>
      <c r="J195" s="38"/>
      <c r="K195" s="38"/>
      <c r="L195" s="38"/>
      <c r="M195" s="39"/>
      <c r="N195" s="39"/>
      <c r="O195" s="40"/>
      <c r="P195" s="41"/>
      <c r="Q195" s="41"/>
      <c r="R195" s="42"/>
      <c r="S195" s="43"/>
      <c r="T195" s="36">
        <f t="shared" si="54"/>
        <v>0</v>
      </c>
      <c r="U195" s="44">
        <f t="shared" si="55"/>
        <v>0</v>
      </c>
      <c r="V195" s="45">
        <f t="shared" si="56"/>
        <v>0</v>
      </c>
      <c r="W195" s="46">
        <f t="shared" si="57"/>
        <v>0</v>
      </c>
      <c r="X195" s="41">
        <f t="shared" si="58"/>
        <v>0</v>
      </c>
      <c r="Y195" s="41">
        <f t="shared" si="59"/>
        <v>0</v>
      </c>
      <c r="Z195" s="41">
        <f t="shared" si="60"/>
        <v>0</v>
      </c>
      <c r="AA195" s="47">
        <f t="shared" si="46"/>
        <v>0</v>
      </c>
      <c r="AB195" s="48">
        <f t="shared" si="47"/>
        <v>0</v>
      </c>
      <c r="AC195" s="41">
        <f t="shared" si="48"/>
        <v>0</v>
      </c>
      <c r="AD195" s="41">
        <f t="shared" si="61"/>
        <v>0</v>
      </c>
      <c r="AE195" s="41">
        <f t="shared" si="64"/>
        <v>0</v>
      </c>
      <c r="AF195" s="49" t="e">
        <f>HLOOKUP(I195,ElecAvoidedCostsWOCC!$A$5:$Q$50,G195+1,FALSE)</f>
        <v>#N/A</v>
      </c>
      <c r="AG195" s="41" t="e">
        <f t="shared" si="62"/>
        <v>#N/A</v>
      </c>
      <c r="AH195" s="49" t="e">
        <f>HLOOKUP(I195,ElecAvoidedCostsWOCC!$A$5:$Q$50,T195+1,FALSE)</f>
        <v>#N/A</v>
      </c>
      <c r="AI195" s="41" t="e">
        <f t="shared" si="63"/>
        <v>#N/A</v>
      </c>
      <c r="AJ195" s="41" t="e">
        <f t="shared" si="49"/>
        <v>#N/A</v>
      </c>
      <c r="AK195" s="41" t="e">
        <f>HLOOKUP(I195,ElecAvoidedCostsWOCC!$A$5:$Q$50,G195+1,FALSE)*J195*L195</f>
        <v>#N/A</v>
      </c>
      <c r="AL195" s="41" t="e">
        <f t="shared" si="50"/>
        <v>#N/A</v>
      </c>
      <c r="AM195" s="45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5">
        <f t="shared" si="51"/>
        <v>0</v>
      </c>
      <c r="AO195" s="44">
        <f t="shared" si="52"/>
        <v>0</v>
      </c>
      <c r="AP195" s="44" t="e">
        <f t="shared" si="53"/>
        <v>#DIV/0!</v>
      </c>
    </row>
    <row r="196" spans="2:42" x14ac:dyDescent="0.25">
      <c r="B196" s="34"/>
      <c r="C196" s="56"/>
      <c r="D196" s="56"/>
      <c r="E196" s="35"/>
      <c r="F196" s="36"/>
      <c r="G196" s="36"/>
      <c r="H196" s="36"/>
      <c r="I196" s="37"/>
      <c r="J196" s="38"/>
      <c r="K196" s="38"/>
      <c r="L196" s="38"/>
      <c r="M196" s="39"/>
      <c r="N196" s="39"/>
      <c r="O196" s="40"/>
      <c r="P196" s="41"/>
      <c r="Q196" s="41"/>
      <c r="R196" s="42"/>
      <c r="S196" s="43"/>
      <c r="T196" s="36">
        <f t="shared" si="54"/>
        <v>0</v>
      </c>
      <c r="U196" s="44">
        <f t="shared" si="55"/>
        <v>0</v>
      </c>
      <c r="V196" s="45">
        <f t="shared" si="56"/>
        <v>0</v>
      </c>
      <c r="W196" s="46">
        <f t="shared" si="57"/>
        <v>0</v>
      </c>
      <c r="X196" s="41">
        <f t="shared" si="58"/>
        <v>0</v>
      </c>
      <c r="Y196" s="41">
        <f t="shared" si="59"/>
        <v>0</v>
      </c>
      <c r="Z196" s="41">
        <f t="shared" si="60"/>
        <v>0</v>
      </c>
      <c r="AA196" s="47">
        <f t="shared" ref="AA196:AA259" si="65">Q196+X196</f>
        <v>0</v>
      </c>
      <c r="AB196" s="48">
        <f t="shared" ref="AB196:AB259" si="66">Z196/(1+ElecDiscountRate)^1</f>
        <v>0</v>
      </c>
      <c r="AC196" s="41">
        <f t="shared" ref="AC196:AC259" si="67">AA196/(1+ElecDiscountRate)^1</f>
        <v>0</v>
      </c>
      <c r="AD196" s="41">
        <f t="shared" si="61"/>
        <v>0</v>
      </c>
      <c r="AE196" s="41">
        <f t="shared" si="64"/>
        <v>0</v>
      </c>
      <c r="AF196" s="49" t="e">
        <f>HLOOKUP(I196,ElecAvoidedCostsWOCC!$A$5:$Q$50,G196+1,FALSE)</f>
        <v>#N/A</v>
      </c>
      <c r="AG196" s="41" t="e">
        <f t="shared" si="62"/>
        <v>#N/A</v>
      </c>
      <c r="AH196" s="49" t="e">
        <f>HLOOKUP(I196,ElecAvoidedCostsWOCC!$A$5:$Q$50,T196+1,FALSE)</f>
        <v>#N/A</v>
      </c>
      <c r="AI196" s="41" t="e">
        <f t="shared" si="63"/>
        <v>#N/A</v>
      </c>
      <c r="AJ196" s="41" t="e">
        <f t="shared" ref="AJ196:AJ259" si="68">AG196+AI196</f>
        <v>#N/A</v>
      </c>
      <c r="AK196" s="41" t="e">
        <f>HLOOKUP(I196,ElecAvoidedCostsWOCC!$A$5:$Q$50,G196+1,FALSE)*J196*L196</f>
        <v>#N/A</v>
      </c>
      <c r="AL196" s="41" t="e">
        <f t="shared" ref="AL196:AL259" si="69">AG196+AI196-AK196</f>
        <v>#N/A</v>
      </c>
      <c r="AM196" s="45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5">
        <f t="shared" ref="AN196:AN259" si="70">AM196*1.1+AD196+AE196</f>
        <v>0</v>
      </c>
      <c r="AO196" s="44">
        <f t="shared" ref="AO196:AO259" si="71">IFERROR(AM196/AB196,0)</f>
        <v>0</v>
      </c>
      <c r="AP196" s="44" t="e">
        <f t="shared" ref="AP196:AP259" si="72">AN196/AC196</f>
        <v>#DIV/0!</v>
      </c>
    </row>
    <row r="197" spans="2:42" x14ac:dyDescent="0.25">
      <c r="B197" s="34"/>
      <c r="C197" s="56"/>
      <c r="D197" s="56"/>
      <c r="E197" s="35"/>
      <c r="F197" s="36"/>
      <c r="G197" s="36"/>
      <c r="H197" s="36"/>
      <c r="I197" s="37"/>
      <c r="J197" s="38"/>
      <c r="K197" s="38"/>
      <c r="L197" s="38"/>
      <c r="M197" s="39"/>
      <c r="N197" s="39"/>
      <c r="O197" s="40"/>
      <c r="P197" s="41"/>
      <c r="Q197" s="41"/>
      <c r="R197" s="42"/>
      <c r="S197" s="43"/>
      <c r="T197" s="36">
        <f t="shared" ref="T197:T260" si="73">G197+H197</f>
        <v>0</v>
      </c>
      <c r="U197" s="44">
        <f t="shared" ref="U197:U260" si="74">(O197/$A$10)*T197</f>
        <v>0</v>
      </c>
      <c r="V197" s="45">
        <f t="shared" ref="V197:V260" si="75">N197-M197</f>
        <v>0</v>
      </c>
      <c r="W197" s="46">
        <f t="shared" ref="W197:W260" si="76">(O197/A$10)</f>
        <v>0</v>
      </c>
      <c r="X197" s="41">
        <f t="shared" ref="X197:X260" si="77">W197*A$8</f>
        <v>0</v>
      </c>
      <c r="Y197" s="41">
        <f t="shared" ref="Y197:Y260" si="78">Q197-P197</f>
        <v>0</v>
      </c>
      <c r="Z197" s="41">
        <f t="shared" ref="Z197:Z260" si="79">X197+(A$6*W197)</f>
        <v>0</v>
      </c>
      <c r="AA197" s="47">
        <f t="shared" si="65"/>
        <v>0</v>
      </c>
      <c r="AB197" s="48">
        <f t="shared" si="66"/>
        <v>0</v>
      </c>
      <c r="AC197" s="41">
        <f t="shared" si="67"/>
        <v>0</v>
      </c>
      <c r="AD197" s="41">
        <f t="shared" ref="AD197:AD260" si="80">-PV(ElecDiscountRate,T197,R197)*J197</f>
        <v>0</v>
      </c>
      <c r="AE197" s="41">
        <f t="shared" si="64"/>
        <v>0</v>
      </c>
      <c r="AF197" s="49" t="e">
        <f>HLOOKUP(I197,ElecAvoidedCostsWOCC!$A$5:$Q$50,G197+1,FALSE)</f>
        <v>#N/A</v>
      </c>
      <c r="AG197" s="41" t="e">
        <f t="shared" ref="AG197:AG260" si="81">AF197*J197*K197</f>
        <v>#N/A</v>
      </c>
      <c r="AH197" s="49" t="e">
        <f>HLOOKUP(I197,ElecAvoidedCostsWOCC!$A$5:$Q$50,T197+1,FALSE)</f>
        <v>#N/A</v>
      </c>
      <c r="AI197" s="41" t="e">
        <f t="shared" ref="AI197:AI260" si="82">AH197*J197*L197</f>
        <v>#N/A</v>
      </c>
      <c r="AJ197" s="41" t="e">
        <f t="shared" si="68"/>
        <v>#N/A</v>
      </c>
      <c r="AK197" s="41" t="e">
        <f>HLOOKUP(I197,ElecAvoidedCostsWOCC!$A$5:$Q$50,G197+1,FALSE)*J197*L197</f>
        <v>#N/A</v>
      </c>
      <c r="AL197" s="41" t="e">
        <f t="shared" si="69"/>
        <v>#N/A</v>
      </c>
      <c r="AM197" s="45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5">
        <f t="shared" si="70"/>
        <v>0</v>
      </c>
      <c r="AO197" s="44">
        <f t="shared" si="71"/>
        <v>0</v>
      </c>
      <c r="AP197" s="44" t="e">
        <f t="shared" si="72"/>
        <v>#DIV/0!</v>
      </c>
    </row>
    <row r="198" spans="2:42" x14ac:dyDescent="0.25">
      <c r="B198" s="34"/>
      <c r="C198" s="56"/>
      <c r="D198" s="56"/>
      <c r="E198" s="35"/>
      <c r="F198" s="36"/>
      <c r="G198" s="36"/>
      <c r="H198" s="36"/>
      <c r="I198" s="37"/>
      <c r="J198" s="38"/>
      <c r="K198" s="38"/>
      <c r="L198" s="38"/>
      <c r="M198" s="39"/>
      <c r="N198" s="39"/>
      <c r="O198" s="40"/>
      <c r="P198" s="41"/>
      <c r="Q198" s="41"/>
      <c r="R198" s="42"/>
      <c r="S198" s="43"/>
      <c r="T198" s="36">
        <f t="shared" si="73"/>
        <v>0</v>
      </c>
      <c r="U198" s="44">
        <f t="shared" si="74"/>
        <v>0</v>
      </c>
      <c r="V198" s="45">
        <f t="shared" si="75"/>
        <v>0</v>
      </c>
      <c r="W198" s="46">
        <f t="shared" si="76"/>
        <v>0</v>
      </c>
      <c r="X198" s="41">
        <f t="shared" si="77"/>
        <v>0</v>
      </c>
      <c r="Y198" s="41">
        <f t="shared" si="78"/>
        <v>0</v>
      </c>
      <c r="Z198" s="41">
        <f t="shared" si="79"/>
        <v>0</v>
      </c>
      <c r="AA198" s="47">
        <f t="shared" si="65"/>
        <v>0</v>
      </c>
      <c r="AB198" s="48">
        <f t="shared" si="66"/>
        <v>0</v>
      </c>
      <c r="AC198" s="41">
        <f t="shared" si="67"/>
        <v>0</v>
      </c>
      <c r="AD198" s="41">
        <f t="shared" si="80"/>
        <v>0</v>
      </c>
      <c r="AE198" s="41">
        <f t="shared" si="64"/>
        <v>0</v>
      </c>
      <c r="AF198" s="49" t="e">
        <f>HLOOKUP(I198,ElecAvoidedCostsWOCC!$A$5:$Q$50,G198+1,FALSE)</f>
        <v>#N/A</v>
      </c>
      <c r="AG198" s="41" t="e">
        <f t="shared" si="81"/>
        <v>#N/A</v>
      </c>
      <c r="AH198" s="49" t="e">
        <f>HLOOKUP(I198,ElecAvoidedCostsWOCC!$A$5:$Q$50,T198+1,FALSE)</f>
        <v>#N/A</v>
      </c>
      <c r="AI198" s="41" t="e">
        <f t="shared" si="82"/>
        <v>#N/A</v>
      </c>
      <c r="AJ198" s="41" t="e">
        <f t="shared" si="68"/>
        <v>#N/A</v>
      </c>
      <c r="AK198" s="41" t="e">
        <f>HLOOKUP(I198,ElecAvoidedCostsWOCC!$A$5:$Q$50,G198+1,FALSE)*J198*L198</f>
        <v>#N/A</v>
      </c>
      <c r="AL198" s="41" t="e">
        <f t="shared" si="69"/>
        <v>#N/A</v>
      </c>
      <c r="AM198" s="45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5">
        <f t="shared" si="70"/>
        <v>0</v>
      </c>
      <c r="AO198" s="44">
        <f t="shared" si="71"/>
        <v>0</v>
      </c>
      <c r="AP198" s="44" t="e">
        <f t="shared" si="72"/>
        <v>#DIV/0!</v>
      </c>
    </row>
    <row r="199" spans="2:42" x14ac:dyDescent="0.25">
      <c r="B199" s="34"/>
      <c r="C199" s="56"/>
      <c r="D199" s="56"/>
      <c r="E199" s="35"/>
      <c r="F199" s="36"/>
      <c r="G199" s="36"/>
      <c r="H199" s="36"/>
      <c r="I199" s="37"/>
      <c r="J199" s="38"/>
      <c r="K199" s="38"/>
      <c r="L199" s="38"/>
      <c r="M199" s="39"/>
      <c r="N199" s="39"/>
      <c r="O199" s="40"/>
      <c r="P199" s="41"/>
      <c r="Q199" s="41"/>
      <c r="R199" s="42"/>
      <c r="S199" s="43"/>
      <c r="T199" s="36">
        <f t="shared" si="73"/>
        <v>0</v>
      </c>
      <c r="U199" s="44">
        <f t="shared" si="74"/>
        <v>0</v>
      </c>
      <c r="V199" s="45">
        <f t="shared" si="75"/>
        <v>0</v>
      </c>
      <c r="W199" s="46">
        <f t="shared" si="76"/>
        <v>0</v>
      </c>
      <c r="X199" s="41">
        <f t="shared" si="77"/>
        <v>0</v>
      </c>
      <c r="Y199" s="41">
        <f t="shared" si="78"/>
        <v>0</v>
      </c>
      <c r="Z199" s="41">
        <f t="shared" si="79"/>
        <v>0</v>
      </c>
      <c r="AA199" s="47">
        <f t="shared" si="65"/>
        <v>0</v>
      </c>
      <c r="AB199" s="48">
        <f t="shared" si="66"/>
        <v>0</v>
      </c>
      <c r="AC199" s="41">
        <f t="shared" si="67"/>
        <v>0</v>
      </c>
      <c r="AD199" s="41">
        <f t="shared" si="80"/>
        <v>0</v>
      </c>
      <c r="AE199" s="41">
        <f t="shared" si="64"/>
        <v>0</v>
      </c>
      <c r="AF199" s="49" t="e">
        <f>HLOOKUP(I199,ElecAvoidedCostsWOCC!$A$5:$Q$50,G199+1,FALSE)</f>
        <v>#N/A</v>
      </c>
      <c r="AG199" s="41" t="e">
        <f t="shared" si="81"/>
        <v>#N/A</v>
      </c>
      <c r="AH199" s="49" t="e">
        <f>HLOOKUP(I199,ElecAvoidedCostsWOCC!$A$5:$Q$50,T199+1,FALSE)</f>
        <v>#N/A</v>
      </c>
      <c r="AI199" s="41" t="e">
        <f t="shared" si="82"/>
        <v>#N/A</v>
      </c>
      <c r="AJ199" s="41" t="e">
        <f t="shared" si="68"/>
        <v>#N/A</v>
      </c>
      <c r="AK199" s="41" t="e">
        <f>HLOOKUP(I199,ElecAvoidedCostsWOCC!$A$5:$Q$50,G199+1,FALSE)*J199*L199</f>
        <v>#N/A</v>
      </c>
      <c r="AL199" s="41" t="e">
        <f t="shared" si="69"/>
        <v>#N/A</v>
      </c>
      <c r="AM199" s="45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5">
        <f t="shared" si="70"/>
        <v>0</v>
      </c>
      <c r="AO199" s="44">
        <f t="shared" si="71"/>
        <v>0</v>
      </c>
      <c r="AP199" s="44" t="e">
        <f t="shared" si="72"/>
        <v>#DIV/0!</v>
      </c>
    </row>
    <row r="200" spans="2:42" x14ac:dyDescent="0.25">
      <c r="B200" s="34"/>
      <c r="C200" s="56"/>
      <c r="D200" s="56"/>
      <c r="E200" s="35"/>
      <c r="F200" s="36"/>
      <c r="G200" s="36"/>
      <c r="H200" s="36"/>
      <c r="I200" s="37"/>
      <c r="J200" s="38"/>
      <c r="K200" s="38"/>
      <c r="L200" s="38"/>
      <c r="M200" s="39"/>
      <c r="N200" s="39"/>
      <c r="O200" s="40"/>
      <c r="P200" s="41"/>
      <c r="Q200" s="41"/>
      <c r="R200" s="42"/>
      <c r="S200" s="43"/>
      <c r="T200" s="36">
        <f t="shared" si="73"/>
        <v>0</v>
      </c>
      <c r="U200" s="44">
        <f t="shared" si="74"/>
        <v>0</v>
      </c>
      <c r="V200" s="45">
        <f t="shared" si="75"/>
        <v>0</v>
      </c>
      <c r="W200" s="46">
        <f t="shared" si="76"/>
        <v>0</v>
      </c>
      <c r="X200" s="41">
        <f t="shared" si="77"/>
        <v>0</v>
      </c>
      <c r="Y200" s="41">
        <f t="shared" si="78"/>
        <v>0</v>
      </c>
      <c r="Z200" s="41">
        <f t="shared" si="79"/>
        <v>0</v>
      </c>
      <c r="AA200" s="47">
        <f t="shared" si="65"/>
        <v>0</v>
      </c>
      <c r="AB200" s="48">
        <f t="shared" si="66"/>
        <v>0</v>
      </c>
      <c r="AC200" s="41">
        <f t="shared" si="67"/>
        <v>0</v>
      </c>
      <c r="AD200" s="41">
        <f t="shared" si="80"/>
        <v>0</v>
      </c>
      <c r="AE200" s="41">
        <f t="shared" si="64"/>
        <v>0</v>
      </c>
      <c r="AF200" s="49" t="e">
        <f>HLOOKUP(I200,ElecAvoidedCostsWOCC!$A$5:$Q$50,G200+1,FALSE)</f>
        <v>#N/A</v>
      </c>
      <c r="AG200" s="41" t="e">
        <f t="shared" si="81"/>
        <v>#N/A</v>
      </c>
      <c r="AH200" s="49" t="e">
        <f>HLOOKUP(I200,ElecAvoidedCostsWOCC!$A$5:$Q$50,T200+1,FALSE)</f>
        <v>#N/A</v>
      </c>
      <c r="AI200" s="41" t="e">
        <f t="shared" si="82"/>
        <v>#N/A</v>
      </c>
      <c r="AJ200" s="41" t="e">
        <f t="shared" si="68"/>
        <v>#N/A</v>
      </c>
      <c r="AK200" s="41" t="e">
        <f>HLOOKUP(I200,ElecAvoidedCostsWOCC!$A$5:$Q$50,G200+1,FALSE)*J200*L200</f>
        <v>#N/A</v>
      </c>
      <c r="AL200" s="41" t="e">
        <f t="shared" si="69"/>
        <v>#N/A</v>
      </c>
      <c r="AM200" s="45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5">
        <f t="shared" si="70"/>
        <v>0</v>
      </c>
      <c r="AO200" s="44">
        <f t="shared" si="71"/>
        <v>0</v>
      </c>
      <c r="AP200" s="44" t="e">
        <f t="shared" si="72"/>
        <v>#DIV/0!</v>
      </c>
    </row>
    <row r="201" spans="2:42" x14ac:dyDescent="0.25">
      <c r="B201" s="34"/>
      <c r="C201" s="56"/>
      <c r="D201" s="56"/>
      <c r="E201" s="35"/>
      <c r="F201" s="36"/>
      <c r="G201" s="36"/>
      <c r="H201" s="36"/>
      <c r="I201" s="37"/>
      <c r="J201" s="38"/>
      <c r="K201" s="38"/>
      <c r="L201" s="38"/>
      <c r="M201" s="39"/>
      <c r="N201" s="39"/>
      <c r="O201" s="40"/>
      <c r="P201" s="41"/>
      <c r="Q201" s="41"/>
      <c r="R201" s="42"/>
      <c r="S201" s="43"/>
      <c r="T201" s="36">
        <f t="shared" si="73"/>
        <v>0</v>
      </c>
      <c r="U201" s="44">
        <f t="shared" si="74"/>
        <v>0</v>
      </c>
      <c r="V201" s="45">
        <f t="shared" si="75"/>
        <v>0</v>
      </c>
      <c r="W201" s="46">
        <f t="shared" si="76"/>
        <v>0</v>
      </c>
      <c r="X201" s="41">
        <f t="shared" si="77"/>
        <v>0</v>
      </c>
      <c r="Y201" s="41">
        <f t="shared" si="78"/>
        <v>0</v>
      </c>
      <c r="Z201" s="41">
        <f t="shared" si="79"/>
        <v>0</v>
      </c>
      <c r="AA201" s="47">
        <f t="shared" si="65"/>
        <v>0</v>
      </c>
      <c r="AB201" s="48">
        <f t="shared" si="66"/>
        <v>0</v>
      </c>
      <c r="AC201" s="41">
        <f t="shared" si="67"/>
        <v>0</v>
      </c>
      <c r="AD201" s="41">
        <f t="shared" si="80"/>
        <v>0</v>
      </c>
      <c r="AE201" s="41">
        <f t="shared" ref="AE201:AE264" si="83">-PV(ElecDiscountRate,T201,S201)*J201</f>
        <v>0</v>
      </c>
      <c r="AF201" s="49" t="e">
        <f>HLOOKUP(I201,ElecAvoidedCostsWOCC!$A$5:$Q$50,G201+1,FALSE)</f>
        <v>#N/A</v>
      </c>
      <c r="AG201" s="41" t="e">
        <f t="shared" si="81"/>
        <v>#N/A</v>
      </c>
      <c r="AH201" s="49" t="e">
        <f>HLOOKUP(I201,ElecAvoidedCostsWOCC!$A$5:$Q$50,T201+1,FALSE)</f>
        <v>#N/A</v>
      </c>
      <c r="AI201" s="41" t="e">
        <f t="shared" si="82"/>
        <v>#N/A</v>
      </c>
      <c r="AJ201" s="41" t="e">
        <f t="shared" si="68"/>
        <v>#N/A</v>
      </c>
      <c r="AK201" s="41" t="e">
        <f>HLOOKUP(I201,ElecAvoidedCostsWOCC!$A$5:$Q$50,G201+1,FALSE)*J201*L201</f>
        <v>#N/A</v>
      </c>
      <c r="AL201" s="41" t="e">
        <f t="shared" si="69"/>
        <v>#N/A</v>
      </c>
      <c r="AM201" s="45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5">
        <f t="shared" si="70"/>
        <v>0</v>
      </c>
      <c r="AO201" s="44">
        <f t="shared" si="71"/>
        <v>0</v>
      </c>
      <c r="AP201" s="44" t="e">
        <f t="shared" si="72"/>
        <v>#DIV/0!</v>
      </c>
    </row>
    <row r="202" spans="2:42" x14ac:dyDescent="0.25">
      <c r="B202" s="34"/>
      <c r="C202" s="56"/>
      <c r="D202" s="56"/>
      <c r="E202" s="35"/>
      <c r="F202" s="36"/>
      <c r="G202" s="36"/>
      <c r="H202" s="36"/>
      <c r="I202" s="37"/>
      <c r="J202" s="38"/>
      <c r="K202" s="38"/>
      <c r="L202" s="38"/>
      <c r="M202" s="39"/>
      <c r="N202" s="39"/>
      <c r="O202" s="40"/>
      <c r="P202" s="41"/>
      <c r="Q202" s="41"/>
      <c r="R202" s="42"/>
      <c r="S202" s="43"/>
      <c r="T202" s="36">
        <f t="shared" si="73"/>
        <v>0</v>
      </c>
      <c r="U202" s="44">
        <f t="shared" si="74"/>
        <v>0</v>
      </c>
      <c r="V202" s="45">
        <f t="shared" si="75"/>
        <v>0</v>
      </c>
      <c r="W202" s="46">
        <f t="shared" si="76"/>
        <v>0</v>
      </c>
      <c r="X202" s="41">
        <f t="shared" si="77"/>
        <v>0</v>
      </c>
      <c r="Y202" s="41">
        <f t="shared" si="78"/>
        <v>0</v>
      </c>
      <c r="Z202" s="41">
        <f t="shared" si="79"/>
        <v>0</v>
      </c>
      <c r="AA202" s="47">
        <f t="shared" si="65"/>
        <v>0</v>
      </c>
      <c r="AB202" s="48">
        <f t="shared" si="66"/>
        <v>0</v>
      </c>
      <c r="AC202" s="41">
        <f t="shared" si="67"/>
        <v>0</v>
      </c>
      <c r="AD202" s="41">
        <f t="shared" si="80"/>
        <v>0</v>
      </c>
      <c r="AE202" s="41">
        <f t="shared" si="83"/>
        <v>0</v>
      </c>
      <c r="AF202" s="49" t="e">
        <f>HLOOKUP(I202,ElecAvoidedCostsWOCC!$A$5:$Q$50,G202+1,FALSE)</f>
        <v>#N/A</v>
      </c>
      <c r="AG202" s="41" t="e">
        <f t="shared" si="81"/>
        <v>#N/A</v>
      </c>
      <c r="AH202" s="49" t="e">
        <f>HLOOKUP(I202,ElecAvoidedCostsWOCC!$A$5:$Q$50,T202+1,FALSE)</f>
        <v>#N/A</v>
      </c>
      <c r="AI202" s="41" t="e">
        <f t="shared" si="82"/>
        <v>#N/A</v>
      </c>
      <c r="AJ202" s="41" t="e">
        <f t="shared" si="68"/>
        <v>#N/A</v>
      </c>
      <c r="AK202" s="41" t="e">
        <f>HLOOKUP(I202,ElecAvoidedCostsWOCC!$A$5:$Q$50,G202+1,FALSE)*J202*L202</f>
        <v>#N/A</v>
      </c>
      <c r="AL202" s="41" t="e">
        <f t="shared" si="69"/>
        <v>#N/A</v>
      </c>
      <c r="AM202" s="45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5">
        <f t="shared" si="70"/>
        <v>0</v>
      </c>
      <c r="AO202" s="44">
        <f t="shared" si="71"/>
        <v>0</v>
      </c>
      <c r="AP202" s="44" t="e">
        <f t="shared" si="72"/>
        <v>#DIV/0!</v>
      </c>
    </row>
    <row r="203" spans="2:42" x14ac:dyDescent="0.25">
      <c r="B203" s="34"/>
      <c r="C203" s="56"/>
      <c r="D203" s="56"/>
      <c r="E203" s="35"/>
      <c r="F203" s="36"/>
      <c r="G203" s="36"/>
      <c r="H203" s="36"/>
      <c r="I203" s="37"/>
      <c r="J203" s="38"/>
      <c r="K203" s="38"/>
      <c r="L203" s="38"/>
      <c r="M203" s="39"/>
      <c r="N203" s="39"/>
      <c r="O203" s="40"/>
      <c r="P203" s="41"/>
      <c r="Q203" s="41"/>
      <c r="R203" s="42"/>
      <c r="S203" s="43"/>
      <c r="T203" s="36">
        <f t="shared" si="73"/>
        <v>0</v>
      </c>
      <c r="U203" s="44">
        <f t="shared" si="74"/>
        <v>0</v>
      </c>
      <c r="V203" s="45">
        <f t="shared" si="75"/>
        <v>0</v>
      </c>
      <c r="W203" s="46">
        <f t="shared" si="76"/>
        <v>0</v>
      </c>
      <c r="X203" s="41">
        <f t="shared" si="77"/>
        <v>0</v>
      </c>
      <c r="Y203" s="41">
        <f t="shared" si="78"/>
        <v>0</v>
      </c>
      <c r="Z203" s="41">
        <f t="shared" si="79"/>
        <v>0</v>
      </c>
      <c r="AA203" s="47">
        <f t="shared" si="65"/>
        <v>0</v>
      </c>
      <c r="AB203" s="48">
        <f t="shared" si="66"/>
        <v>0</v>
      </c>
      <c r="AC203" s="41">
        <f t="shared" si="67"/>
        <v>0</v>
      </c>
      <c r="AD203" s="41">
        <f t="shared" si="80"/>
        <v>0</v>
      </c>
      <c r="AE203" s="41">
        <f t="shared" si="83"/>
        <v>0</v>
      </c>
      <c r="AF203" s="49" t="e">
        <f>HLOOKUP(I203,ElecAvoidedCostsWOCC!$A$5:$Q$50,G203+1,FALSE)</f>
        <v>#N/A</v>
      </c>
      <c r="AG203" s="41" t="e">
        <f t="shared" si="81"/>
        <v>#N/A</v>
      </c>
      <c r="AH203" s="49" t="e">
        <f>HLOOKUP(I203,ElecAvoidedCostsWOCC!$A$5:$Q$50,T203+1,FALSE)</f>
        <v>#N/A</v>
      </c>
      <c r="AI203" s="41" t="e">
        <f t="shared" si="82"/>
        <v>#N/A</v>
      </c>
      <c r="AJ203" s="41" t="e">
        <f t="shared" si="68"/>
        <v>#N/A</v>
      </c>
      <c r="AK203" s="41" t="e">
        <f>HLOOKUP(I203,ElecAvoidedCostsWOCC!$A$5:$Q$50,G203+1,FALSE)*J203*L203</f>
        <v>#N/A</v>
      </c>
      <c r="AL203" s="41" t="e">
        <f t="shared" si="69"/>
        <v>#N/A</v>
      </c>
      <c r="AM203" s="45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5">
        <f t="shared" si="70"/>
        <v>0</v>
      </c>
      <c r="AO203" s="44">
        <f t="shared" si="71"/>
        <v>0</v>
      </c>
      <c r="AP203" s="44" t="e">
        <f t="shared" si="72"/>
        <v>#DIV/0!</v>
      </c>
    </row>
    <row r="204" spans="2:42" x14ac:dyDescent="0.25">
      <c r="B204" s="34"/>
      <c r="C204" s="56"/>
      <c r="D204" s="56"/>
      <c r="E204" s="35"/>
      <c r="F204" s="36"/>
      <c r="G204" s="36"/>
      <c r="H204" s="36"/>
      <c r="I204" s="37"/>
      <c r="J204" s="38"/>
      <c r="K204" s="38"/>
      <c r="L204" s="38"/>
      <c r="M204" s="39"/>
      <c r="N204" s="39"/>
      <c r="O204" s="40"/>
      <c r="P204" s="41"/>
      <c r="Q204" s="41"/>
      <c r="R204" s="42"/>
      <c r="S204" s="43"/>
      <c r="T204" s="36">
        <f t="shared" si="73"/>
        <v>0</v>
      </c>
      <c r="U204" s="44">
        <f t="shared" si="74"/>
        <v>0</v>
      </c>
      <c r="V204" s="45">
        <f t="shared" si="75"/>
        <v>0</v>
      </c>
      <c r="W204" s="46">
        <f t="shared" si="76"/>
        <v>0</v>
      </c>
      <c r="X204" s="41">
        <f t="shared" si="77"/>
        <v>0</v>
      </c>
      <c r="Y204" s="41">
        <f t="shared" si="78"/>
        <v>0</v>
      </c>
      <c r="Z204" s="41">
        <f t="shared" si="79"/>
        <v>0</v>
      </c>
      <c r="AA204" s="47">
        <f t="shared" si="65"/>
        <v>0</v>
      </c>
      <c r="AB204" s="48">
        <f t="shared" si="66"/>
        <v>0</v>
      </c>
      <c r="AC204" s="41">
        <f t="shared" si="67"/>
        <v>0</v>
      </c>
      <c r="AD204" s="41">
        <f t="shared" si="80"/>
        <v>0</v>
      </c>
      <c r="AE204" s="41">
        <f t="shared" si="83"/>
        <v>0</v>
      </c>
      <c r="AF204" s="49" t="e">
        <f>HLOOKUP(I204,ElecAvoidedCostsWOCC!$A$5:$Q$50,G204+1,FALSE)</f>
        <v>#N/A</v>
      </c>
      <c r="AG204" s="41" t="e">
        <f t="shared" si="81"/>
        <v>#N/A</v>
      </c>
      <c r="AH204" s="49" t="e">
        <f>HLOOKUP(I204,ElecAvoidedCostsWOCC!$A$5:$Q$50,T204+1,FALSE)</f>
        <v>#N/A</v>
      </c>
      <c r="AI204" s="41" t="e">
        <f t="shared" si="82"/>
        <v>#N/A</v>
      </c>
      <c r="AJ204" s="41" t="e">
        <f t="shared" si="68"/>
        <v>#N/A</v>
      </c>
      <c r="AK204" s="41" t="e">
        <f>HLOOKUP(I204,ElecAvoidedCostsWOCC!$A$5:$Q$50,G204+1,FALSE)*J204*L204</f>
        <v>#N/A</v>
      </c>
      <c r="AL204" s="41" t="e">
        <f t="shared" si="69"/>
        <v>#N/A</v>
      </c>
      <c r="AM204" s="45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5">
        <f t="shared" si="70"/>
        <v>0</v>
      </c>
      <c r="AO204" s="44">
        <f t="shared" si="71"/>
        <v>0</v>
      </c>
      <c r="AP204" s="44" t="e">
        <f t="shared" si="72"/>
        <v>#DIV/0!</v>
      </c>
    </row>
    <row r="205" spans="2:42" x14ac:dyDescent="0.25">
      <c r="B205" s="34"/>
      <c r="C205" s="56"/>
      <c r="D205" s="56"/>
      <c r="E205" s="35"/>
      <c r="F205" s="36"/>
      <c r="G205" s="36"/>
      <c r="H205" s="36"/>
      <c r="I205" s="37"/>
      <c r="J205" s="38"/>
      <c r="K205" s="38"/>
      <c r="L205" s="38"/>
      <c r="M205" s="39"/>
      <c r="N205" s="39"/>
      <c r="O205" s="40"/>
      <c r="P205" s="41"/>
      <c r="Q205" s="41"/>
      <c r="R205" s="42"/>
      <c r="S205" s="43"/>
      <c r="T205" s="36">
        <f t="shared" si="73"/>
        <v>0</v>
      </c>
      <c r="U205" s="44">
        <f t="shared" si="74"/>
        <v>0</v>
      </c>
      <c r="V205" s="45">
        <f t="shared" si="75"/>
        <v>0</v>
      </c>
      <c r="W205" s="46">
        <f t="shared" si="76"/>
        <v>0</v>
      </c>
      <c r="X205" s="41">
        <f t="shared" si="77"/>
        <v>0</v>
      </c>
      <c r="Y205" s="41">
        <f t="shared" si="78"/>
        <v>0</v>
      </c>
      <c r="Z205" s="41">
        <f t="shared" si="79"/>
        <v>0</v>
      </c>
      <c r="AA205" s="47">
        <f t="shared" si="65"/>
        <v>0</v>
      </c>
      <c r="AB205" s="48">
        <f t="shared" si="66"/>
        <v>0</v>
      </c>
      <c r="AC205" s="41">
        <f t="shared" si="67"/>
        <v>0</v>
      </c>
      <c r="AD205" s="41">
        <f t="shared" si="80"/>
        <v>0</v>
      </c>
      <c r="AE205" s="41">
        <f t="shared" si="83"/>
        <v>0</v>
      </c>
      <c r="AF205" s="49" t="e">
        <f>HLOOKUP(I205,ElecAvoidedCostsWOCC!$A$5:$Q$50,G205+1,FALSE)</f>
        <v>#N/A</v>
      </c>
      <c r="AG205" s="41" t="e">
        <f t="shared" si="81"/>
        <v>#N/A</v>
      </c>
      <c r="AH205" s="49" t="e">
        <f>HLOOKUP(I205,ElecAvoidedCostsWOCC!$A$5:$Q$50,T205+1,FALSE)</f>
        <v>#N/A</v>
      </c>
      <c r="AI205" s="41" t="e">
        <f t="shared" si="82"/>
        <v>#N/A</v>
      </c>
      <c r="AJ205" s="41" t="e">
        <f t="shared" si="68"/>
        <v>#N/A</v>
      </c>
      <c r="AK205" s="41" t="e">
        <f>HLOOKUP(I205,ElecAvoidedCostsWOCC!$A$5:$Q$50,G205+1,FALSE)*J205*L205</f>
        <v>#N/A</v>
      </c>
      <c r="AL205" s="41" t="e">
        <f t="shared" si="69"/>
        <v>#N/A</v>
      </c>
      <c r="AM205" s="45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5">
        <f t="shared" si="70"/>
        <v>0</v>
      </c>
      <c r="AO205" s="44">
        <f t="shared" si="71"/>
        <v>0</v>
      </c>
      <c r="AP205" s="44" t="e">
        <f t="shared" si="72"/>
        <v>#DIV/0!</v>
      </c>
    </row>
    <row r="206" spans="2:42" x14ac:dyDescent="0.25">
      <c r="B206" s="34"/>
      <c r="C206" s="56"/>
      <c r="D206" s="56"/>
      <c r="E206" s="35"/>
      <c r="F206" s="36"/>
      <c r="G206" s="36"/>
      <c r="H206" s="36"/>
      <c r="I206" s="37"/>
      <c r="J206" s="38"/>
      <c r="K206" s="38"/>
      <c r="L206" s="38"/>
      <c r="M206" s="39"/>
      <c r="N206" s="39"/>
      <c r="O206" s="40"/>
      <c r="P206" s="41"/>
      <c r="Q206" s="41"/>
      <c r="R206" s="42"/>
      <c r="S206" s="43"/>
      <c r="T206" s="36">
        <f t="shared" si="73"/>
        <v>0</v>
      </c>
      <c r="U206" s="44">
        <f t="shared" si="74"/>
        <v>0</v>
      </c>
      <c r="V206" s="45">
        <f t="shared" si="75"/>
        <v>0</v>
      </c>
      <c r="W206" s="46">
        <f t="shared" si="76"/>
        <v>0</v>
      </c>
      <c r="X206" s="41">
        <f t="shared" si="77"/>
        <v>0</v>
      </c>
      <c r="Y206" s="41">
        <f t="shared" si="78"/>
        <v>0</v>
      </c>
      <c r="Z206" s="41">
        <f t="shared" si="79"/>
        <v>0</v>
      </c>
      <c r="AA206" s="47">
        <f t="shared" si="65"/>
        <v>0</v>
      </c>
      <c r="AB206" s="48">
        <f t="shared" si="66"/>
        <v>0</v>
      </c>
      <c r="AC206" s="41">
        <f t="shared" si="67"/>
        <v>0</v>
      </c>
      <c r="AD206" s="41">
        <f t="shared" si="80"/>
        <v>0</v>
      </c>
      <c r="AE206" s="41">
        <f t="shared" si="83"/>
        <v>0</v>
      </c>
      <c r="AF206" s="49" t="e">
        <f>HLOOKUP(I206,ElecAvoidedCostsWOCC!$A$5:$Q$50,G206+1,FALSE)</f>
        <v>#N/A</v>
      </c>
      <c r="AG206" s="41" t="e">
        <f t="shared" si="81"/>
        <v>#N/A</v>
      </c>
      <c r="AH206" s="49" t="e">
        <f>HLOOKUP(I206,ElecAvoidedCostsWOCC!$A$5:$Q$50,T206+1,FALSE)</f>
        <v>#N/A</v>
      </c>
      <c r="AI206" s="41" t="e">
        <f t="shared" si="82"/>
        <v>#N/A</v>
      </c>
      <c r="AJ206" s="41" t="e">
        <f t="shared" si="68"/>
        <v>#N/A</v>
      </c>
      <c r="AK206" s="41" t="e">
        <f>HLOOKUP(I206,ElecAvoidedCostsWOCC!$A$5:$Q$50,G206+1,FALSE)*J206*L206</f>
        <v>#N/A</v>
      </c>
      <c r="AL206" s="41" t="e">
        <f t="shared" si="69"/>
        <v>#N/A</v>
      </c>
      <c r="AM206" s="45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5">
        <f t="shared" si="70"/>
        <v>0</v>
      </c>
      <c r="AO206" s="44">
        <f t="shared" si="71"/>
        <v>0</v>
      </c>
      <c r="AP206" s="44" t="e">
        <f t="shared" si="72"/>
        <v>#DIV/0!</v>
      </c>
    </row>
    <row r="207" spans="2:42" x14ac:dyDescent="0.25">
      <c r="B207" s="34"/>
      <c r="C207" s="56"/>
      <c r="D207" s="56"/>
      <c r="E207" s="35"/>
      <c r="F207" s="36"/>
      <c r="G207" s="36"/>
      <c r="H207" s="36"/>
      <c r="I207" s="37"/>
      <c r="J207" s="38"/>
      <c r="K207" s="38"/>
      <c r="L207" s="38"/>
      <c r="M207" s="39"/>
      <c r="N207" s="39"/>
      <c r="O207" s="40"/>
      <c r="P207" s="41"/>
      <c r="Q207" s="41"/>
      <c r="R207" s="42"/>
      <c r="S207" s="43"/>
      <c r="T207" s="36">
        <f t="shared" si="73"/>
        <v>0</v>
      </c>
      <c r="U207" s="44">
        <f t="shared" si="74"/>
        <v>0</v>
      </c>
      <c r="V207" s="45">
        <f t="shared" si="75"/>
        <v>0</v>
      </c>
      <c r="W207" s="46">
        <f t="shared" si="76"/>
        <v>0</v>
      </c>
      <c r="X207" s="41">
        <f t="shared" si="77"/>
        <v>0</v>
      </c>
      <c r="Y207" s="41">
        <f t="shared" si="78"/>
        <v>0</v>
      </c>
      <c r="Z207" s="41">
        <f t="shared" si="79"/>
        <v>0</v>
      </c>
      <c r="AA207" s="47">
        <f t="shared" si="65"/>
        <v>0</v>
      </c>
      <c r="AB207" s="48">
        <f t="shared" si="66"/>
        <v>0</v>
      </c>
      <c r="AC207" s="41">
        <f t="shared" si="67"/>
        <v>0</v>
      </c>
      <c r="AD207" s="41">
        <f t="shared" si="80"/>
        <v>0</v>
      </c>
      <c r="AE207" s="41">
        <f t="shared" si="83"/>
        <v>0</v>
      </c>
      <c r="AF207" s="49" t="e">
        <f>HLOOKUP(I207,ElecAvoidedCostsWOCC!$A$5:$Q$50,G207+1,FALSE)</f>
        <v>#N/A</v>
      </c>
      <c r="AG207" s="41" t="e">
        <f t="shared" si="81"/>
        <v>#N/A</v>
      </c>
      <c r="AH207" s="49" t="e">
        <f>HLOOKUP(I207,ElecAvoidedCostsWOCC!$A$5:$Q$50,T207+1,FALSE)</f>
        <v>#N/A</v>
      </c>
      <c r="AI207" s="41" t="e">
        <f t="shared" si="82"/>
        <v>#N/A</v>
      </c>
      <c r="AJ207" s="41" t="e">
        <f t="shared" si="68"/>
        <v>#N/A</v>
      </c>
      <c r="AK207" s="41" t="e">
        <f>HLOOKUP(I207,ElecAvoidedCostsWOCC!$A$5:$Q$50,G207+1,FALSE)*J207*L207</f>
        <v>#N/A</v>
      </c>
      <c r="AL207" s="41" t="e">
        <f t="shared" si="69"/>
        <v>#N/A</v>
      </c>
      <c r="AM207" s="45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5">
        <f t="shared" si="70"/>
        <v>0</v>
      </c>
      <c r="AO207" s="44">
        <f t="shared" si="71"/>
        <v>0</v>
      </c>
      <c r="AP207" s="44" t="e">
        <f t="shared" si="72"/>
        <v>#DIV/0!</v>
      </c>
    </row>
    <row r="208" spans="2:42" x14ac:dyDescent="0.25">
      <c r="B208" s="34"/>
      <c r="C208" s="56"/>
      <c r="D208" s="56"/>
      <c r="E208" s="35"/>
      <c r="F208" s="36"/>
      <c r="G208" s="36"/>
      <c r="H208" s="36"/>
      <c r="I208" s="37"/>
      <c r="J208" s="38"/>
      <c r="K208" s="38"/>
      <c r="L208" s="38"/>
      <c r="M208" s="39"/>
      <c r="N208" s="39"/>
      <c r="O208" s="40"/>
      <c r="P208" s="41"/>
      <c r="Q208" s="41"/>
      <c r="R208" s="42"/>
      <c r="S208" s="43"/>
      <c r="T208" s="36">
        <f t="shared" si="73"/>
        <v>0</v>
      </c>
      <c r="U208" s="44">
        <f t="shared" si="74"/>
        <v>0</v>
      </c>
      <c r="V208" s="45">
        <f t="shared" si="75"/>
        <v>0</v>
      </c>
      <c r="W208" s="46">
        <f t="shared" si="76"/>
        <v>0</v>
      </c>
      <c r="X208" s="41">
        <f t="shared" si="77"/>
        <v>0</v>
      </c>
      <c r="Y208" s="41">
        <f t="shared" si="78"/>
        <v>0</v>
      </c>
      <c r="Z208" s="41">
        <f t="shared" si="79"/>
        <v>0</v>
      </c>
      <c r="AA208" s="47">
        <f t="shared" si="65"/>
        <v>0</v>
      </c>
      <c r="AB208" s="48">
        <f t="shared" si="66"/>
        <v>0</v>
      </c>
      <c r="AC208" s="41">
        <f t="shared" si="67"/>
        <v>0</v>
      </c>
      <c r="AD208" s="41">
        <f t="shared" si="80"/>
        <v>0</v>
      </c>
      <c r="AE208" s="41">
        <f t="shared" si="83"/>
        <v>0</v>
      </c>
      <c r="AF208" s="49" t="e">
        <f>HLOOKUP(I208,ElecAvoidedCostsWOCC!$A$5:$Q$50,G208+1,FALSE)</f>
        <v>#N/A</v>
      </c>
      <c r="AG208" s="41" t="e">
        <f t="shared" si="81"/>
        <v>#N/A</v>
      </c>
      <c r="AH208" s="49" t="e">
        <f>HLOOKUP(I208,ElecAvoidedCostsWOCC!$A$5:$Q$50,T208+1,FALSE)</f>
        <v>#N/A</v>
      </c>
      <c r="AI208" s="41" t="e">
        <f t="shared" si="82"/>
        <v>#N/A</v>
      </c>
      <c r="AJ208" s="41" t="e">
        <f t="shared" si="68"/>
        <v>#N/A</v>
      </c>
      <c r="AK208" s="41" t="e">
        <f>HLOOKUP(I208,ElecAvoidedCostsWOCC!$A$5:$Q$50,G208+1,FALSE)*J208*L208</f>
        <v>#N/A</v>
      </c>
      <c r="AL208" s="41" t="e">
        <f t="shared" si="69"/>
        <v>#N/A</v>
      </c>
      <c r="AM208" s="45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5">
        <f t="shared" si="70"/>
        <v>0</v>
      </c>
      <c r="AO208" s="44">
        <f t="shared" si="71"/>
        <v>0</v>
      </c>
      <c r="AP208" s="44" t="e">
        <f t="shared" si="72"/>
        <v>#DIV/0!</v>
      </c>
    </row>
    <row r="209" spans="2:42" x14ac:dyDescent="0.25">
      <c r="B209" s="34"/>
      <c r="C209" s="56"/>
      <c r="D209" s="56"/>
      <c r="E209" s="35"/>
      <c r="F209" s="36"/>
      <c r="G209" s="36"/>
      <c r="H209" s="36"/>
      <c r="I209" s="37"/>
      <c r="J209" s="38"/>
      <c r="K209" s="38"/>
      <c r="L209" s="38"/>
      <c r="M209" s="39"/>
      <c r="N209" s="39"/>
      <c r="O209" s="40"/>
      <c r="P209" s="41"/>
      <c r="Q209" s="41"/>
      <c r="R209" s="42"/>
      <c r="S209" s="43"/>
      <c r="T209" s="36">
        <f t="shared" si="73"/>
        <v>0</v>
      </c>
      <c r="U209" s="44">
        <f t="shared" si="74"/>
        <v>0</v>
      </c>
      <c r="V209" s="45">
        <f t="shared" si="75"/>
        <v>0</v>
      </c>
      <c r="W209" s="46">
        <f t="shared" si="76"/>
        <v>0</v>
      </c>
      <c r="X209" s="41">
        <f t="shared" si="77"/>
        <v>0</v>
      </c>
      <c r="Y209" s="41">
        <f t="shared" si="78"/>
        <v>0</v>
      </c>
      <c r="Z209" s="41">
        <f t="shared" si="79"/>
        <v>0</v>
      </c>
      <c r="AA209" s="47">
        <f t="shared" si="65"/>
        <v>0</v>
      </c>
      <c r="AB209" s="48">
        <f t="shared" si="66"/>
        <v>0</v>
      </c>
      <c r="AC209" s="41">
        <f t="shared" si="67"/>
        <v>0</v>
      </c>
      <c r="AD209" s="41">
        <f t="shared" si="80"/>
        <v>0</v>
      </c>
      <c r="AE209" s="41">
        <f t="shared" si="83"/>
        <v>0</v>
      </c>
      <c r="AF209" s="49" t="e">
        <f>HLOOKUP(I209,ElecAvoidedCostsWOCC!$A$5:$Q$50,G209+1,FALSE)</f>
        <v>#N/A</v>
      </c>
      <c r="AG209" s="41" t="e">
        <f t="shared" si="81"/>
        <v>#N/A</v>
      </c>
      <c r="AH209" s="49" t="e">
        <f>HLOOKUP(I209,ElecAvoidedCostsWOCC!$A$5:$Q$50,T209+1,FALSE)</f>
        <v>#N/A</v>
      </c>
      <c r="AI209" s="41" t="e">
        <f t="shared" si="82"/>
        <v>#N/A</v>
      </c>
      <c r="AJ209" s="41" t="e">
        <f t="shared" si="68"/>
        <v>#N/A</v>
      </c>
      <c r="AK209" s="41" t="e">
        <f>HLOOKUP(I209,ElecAvoidedCostsWOCC!$A$5:$Q$50,G209+1,FALSE)*J209*L209</f>
        <v>#N/A</v>
      </c>
      <c r="AL209" s="41" t="e">
        <f t="shared" si="69"/>
        <v>#N/A</v>
      </c>
      <c r="AM209" s="45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5">
        <f t="shared" si="70"/>
        <v>0</v>
      </c>
      <c r="AO209" s="44">
        <f t="shared" si="71"/>
        <v>0</v>
      </c>
      <c r="AP209" s="44" t="e">
        <f t="shared" si="72"/>
        <v>#DIV/0!</v>
      </c>
    </row>
    <row r="210" spans="2:42" x14ac:dyDescent="0.25">
      <c r="B210" s="34"/>
      <c r="C210" s="56"/>
      <c r="D210" s="56"/>
      <c r="E210" s="35"/>
      <c r="F210" s="36"/>
      <c r="G210" s="36"/>
      <c r="H210" s="36"/>
      <c r="I210" s="37"/>
      <c r="J210" s="38"/>
      <c r="K210" s="38"/>
      <c r="L210" s="38"/>
      <c r="M210" s="39"/>
      <c r="N210" s="39"/>
      <c r="O210" s="40"/>
      <c r="P210" s="41"/>
      <c r="Q210" s="41"/>
      <c r="R210" s="42"/>
      <c r="S210" s="43"/>
      <c r="T210" s="36">
        <f t="shared" si="73"/>
        <v>0</v>
      </c>
      <c r="U210" s="44">
        <f t="shared" si="74"/>
        <v>0</v>
      </c>
      <c r="V210" s="45">
        <f t="shared" si="75"/>
        <v>0</v>
      </c>
      <c r="W210" s="46">
        <f t="shared" si="76"/>
        <v>0</v>
      </c>
      <c r="X210" s="41">
        <f t="shared" si="77"/>
        <v>0</v>
      </c>
      <c r="Y210" s="41">
        <f t="shared" si="78"/>
        <v>0</v>
      </c>
      <c r="Z210" s="41">
        <f t="shared" si="79"/>
        <v>0</v>
      </c>
      <c r="AA210" s="47">
        <f t="shared" si="65"/>
        <v>0</v>
      </c>
      <c r="AB210" s="48">
        <f t="shared" si="66"/>
        <v>0</v>
      </c>
      <c r="AC210" s="41">
        <f t="shared" si="67"/>
        <v>0</v>
      </c>
      <c r="AD210" s="41">
        <f t="shared" si="80"/>
        <v>0</v>
      </c>
      <c r="AE210" s="41">
        <f t="shared" si="83"/>
        <v>0</v>
      </c>
      <c r="AF210" s="49" t="e">
        <f>HLOOKUP(I210,ElecAvoidedCostsWOCC!$A$5:$Q$50,G210+1,FALSE)</f>
        <v>#N/A</v>
      </c>
      <c r="AG210" s="41" t="e">
        <f t="shared" si="81"/>
        <v>#N/A</v>
      </c>
      <c r="AH210" s="49" t="e">
        <f>HLOOKUP(I210,ElecAvoidedCostsWOCC!$A$5:$Q$50,T210+1,FALSE)</f>
        <v>#N/A</v>
      </c>
      <c r="AI210" s="41" t="e">
        <f t="shared" si="82"/>
        <v>#N/A</v>
      </c>
      <c r="AJ210" s="41" t="e">
        <f t="shared" si="68"/>
        <v>#N/A</v>
      </c>
      <c r="AK210" s="41" t="e">
        <f>HLOOKUP(I210,ElecAvoidedCostsWOCC!$A$5:$Q$50,G210+1,FALSE)*J210*L210</f>
        <v>#N/A</v>
      </c>
      <c r="AL210" s="41" t="e">
        <f t="shared" si="69"/>
        <v>#N/A</v>
      </c>
      <c r="AM210" s="45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5">
        <f t="shared" si="70"/>
        <v>0</v>
      </c>
      <c r="AO210" s="44">
        <f t="shared" si="71"/>
        <v>0</v>
      </c>
      <c r="AP210" s="44" t="e">
        <f t="shared" si="72"/>
        <v>#DIV/0!</v>
      </c>
    </row>
    <row r="211" spans="2:42" x14ac:dyDescent="0.25">
      <c r="B211" s="34"/>
      <c r="C211" s="56"/>
      <c r="D211" s="56"/>
      <c r="E211" s="35"/>
      <c r="F211" s="36"/>
      <c r="G211" s="36"/>
      <c r="H211" s="36"/>
      <c r="I211" s="37"/>
      <c r="J211" s="38"/>
      <c r="K211" s="38"/>
      <c r="L211" s="38"/>
      <c r="M211" s="39"/>
      <c r="N211" s="39"/>
      <c r="O211" s="40"/>
      <c r="P211" s="41"/>
      <c r="Q211" s="41"/>
      <c r="R211" s="42"/>
      <c r="S211" s="43"/>
      <c r="T211" s="36">
        <f t="shared" si="73"/>
        <v>0</v>
      </c>
      <c r="U211" s="44">
        <f t="shared" si="74"/>
        <v>0</v>
      </c>
      <c r="V211" s="45">
        <f t="shared" si="75"/>
        <v>0</v>
      </c>
      <c r="W211" s="46">
        <f t="shared" si="76"/>
        <v>0</v>
      </c>
      <c r="X211" s="41">
        <f t="shared" si="77"/>
        <v>0</v>
      </c>
      <c r="Y211" s="41">
        <f t="shared" si="78"/>
        <v>0</v>
      </c>
      <c r="Z211" s="41">
        <f t="shared" si="79"/>
        <v>0</v>
      </c>
      <c r="AA211" s="47">
        <f t="shared" si="65"/>
        <v>0</v>
      </c>
      <c r="AB211" s="48">
        <f t="shared" si="66"/>
        <v>0</v>
      </c>
      <c r="AC211" s="41">
        <f t="shared" si="67"/>
        <v>0</v>
      </c>
      <c r="AD211" s="41">
        <f t="shared" si="80"/>
        <v>0</v>
      </c>
      <c r="AE211" s="41">
        <f t="shared" si="83"/>
        <v>0</v>
      </c>
      <c r="AF211" s="49" t="e">
        <f>HLOOKUP(I211,ElecAvoidedCostsWOCC!$A$5:$Q$50,G211+1,FALSE)</f>
        <v>#N/A</v>
      </c>
      <c r="AG211" s="41" t="e">
        <f t="shared" si="81"/>
        <v>#N/A</v>
      </c>
      <c r="AH211" s="49" t="e">
        <f>HLOOKUP(I211,ElecAvoidedCostsWOCC!$A$5:$Q$50,T211+1,FALSE)</f>
        <v>#N/A</v>
      </c>
      <c r="AI211" s="41" t="e">
        <f t="shared" si="82"/>
        <v>#N/A</v>
      </c>
      <c r="AJ211" s="41" t="e">
        <f t="shared" si="68"/>
        <v>#N/A</v>
      </c>
      <c r="AK211" s="41" t="e">
        <f>HLOOKUP(I211,ElecAvoidedCostsWOCC!$A$5:$Q$50,G211+1,FALSE)*J211*L211</f>
        <v>#N/A</v>
      </c>
      <c r="AL211" s="41" t="e">
        <f t="shared" si="69"/>
        <v>#N/A</v>
      </c>
      <c r="AM211" s="45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5">
        <f t="shared" si="70"/>
        <v>0</v>
      </c>
      <c r="AO211" s="44">
        <f t="shared" si="71"/>
        <v>0</v>
      </c>
      <c r="AP211" s="44" t="e">
        <f t="shared" si="72"/>
        <v>#DIV/0!</v>
      </c>
    </row>
    <row r="212" spans="2:42" x14ac:dyDescent="0.25">
      <c r="B212" s="34"/>
      <c r="C212" s="56"/>
      <c r="D212" s="56"/>
      <c r="E212" s="35"/>
      <c r="F212" s="36"/>
      <c r="G212" s="36"/>
      <c r="H212" s="36"/>
      <c r="I212" s="37"/>
      <c r="J212" s="38"/>
      <c r="K212" s="38"/>
      <c r="L212" s="38"/>
      <c r="M212" s="39"/>
      <c r="N212" s="39"/>
      <c r="O212" s="40"/>
      <c r="P212" s="41"/>
      <c r="Q212" s="41"/>
      <c r="R212" s="42"/>
      <c r="S212" s="43"/>
      <c r="T212" s="36">
        <f t="shared" si="73"/>
        <v>0</v>
      </c>
      <c r="U212" s="44">
        <f t="shared" si="74"/>
        <v>0</v>
      </c>
      <c r="V212" s="45">
        <f t="shared" si="75"/>
        <v>0</v>
      </c>
      <c r="W212" s="46">
        <f t="shared" si="76"/>
        <v>0</v>
      </c>
      <c r="X212" s="41">
        <f t="shared" si="77"/>
        <v>0</v>
      </c>
      <c r="Y212" s="41">
        <f t="shared" si="78"/>
        <v>0</v>
      </c>
      <c r="Z212" s="41">
        <f t="shared" si="79"/>
        <v>0</v>
      </c>
      <c r="AA212" s="47">
        <f t="shared" si="65"/>
        <v>0</v>
      </c>
      <c r="AB212" s="48">
        <f t="shared" si="66"/>
        <v>0</v>
      </c>
      <c r="AC212" s="41">
        <f t="shared" si="67"/>
        <v>0</v>
      </c>
      <c r="AD212" s="41">
        <f t="shared" si="80"/>
        <v>0</v>
      </c>
      <c r="AE212" s="41">
        <f t="shared" si="83"/>
        <v>0</v>
      </c>
      <c r="AF212" s="49" t="e">
        <f>HLOOKUP(I212,ElecAvoidedCostsWOCC!$A$5:$Q$50,G212+1,FALSE)</f>
        <v>#N/A</v>
      </c>
      <c r="AG212" s="41" t="e">
        <f t="shared" si="81"/>
        <v>#N/A</v>
      </c>
      <c r="AH212" s="49" t="e">
        <f>HLOOKUP(I212,ElecAvoidedCostsWOCC!$A$5:$Q$50,T212+1,FALSE)</f>
        <v>#N/A</v>
      </c>
      <c r="AI212" s="41" t="e">
        <f t="shared" si="82"/>
        <v>#N/A</v>
      </c>
      <c r="AJ212" s="41" t="e">
        <f t="shared" si="68"/>
        <v>#N/A</v>
      </c>
      <c r="AK212" s="41" t="e">
        <f>HLOOKUP(I212,ElecAvoidedCostsWOCC!$A$5:$Q$50,G212+1,FALSE)*J212*L212</f>
        <v>#N/A</v>
      </c>
      <c r="AL212" s="41" t="e">
        <f t="shared" si="69"/>
        <v>#N/A</v>
      </c>
      <c r="AM212" s="45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5">
        <f t="shared" si="70"/>
        <v>0</v>
      </c>
      <c r="AO212" s="44">
        <f t="shared" si="71"/>
        <v>0</v>
      </c>
      <c r="AP212" s="44" t="e">
        <f t="shared" si="72"/>
        <v>#DIV/0!</v>
      </c>
    </row>
    <row r="213" spans="2:42" x14ac:dyDescent="0.25">
      <c r="B213" s="34"/>
      <c r="C213" s="56"/>
      <c r="D213" s="56"/>
      <c r="E213" s="35"/>
      <c r="F213" s="36"/>
      <c r="G213" s="36"/>
      <c r="H213" s="36"/>
      <c r="I213" s="37"/>
      <c r="J213" s="38"/>
      <c r="K213" s="38"/>
      <c r="L213" s="38"/>
      <c r="M213" s="39"/>
      <c r="N213" s="39"/>
      <c r="O213" s="40"/>
      <c r="P213" s="41"/>
      <c r="Q213" s="41"/>
      <c r="R213" s="42"/>
      <c r="S213" s="43"/>
      <c r="T213" s="36">
        <f t="shared" si="73"/>
        <v>0</v>
      </c>
      <c r="U213" s="44">
        <f t="shared" si="74"/>
        <v>0</v>
      </c>
      <c r="V213" s="45">
        <f t="shared" si="75"/>
        <v>0</v>
      </c>
      <c r="W213" s="46">
        <f t="shared" si="76"/>
        <v>0</v>
      </c>
      <c r="X213" s="41">
        <f t="shared" si="77"/>
        <v>0</v>
      </c>
      <c r="Y213" s="41">
        <f t="shared" si="78"/>
        <v>0</v>
      </c>
      <c r="Z213" s="41">
        <f t="shared" si="79"/>
        <v>0</v>
      </c>
      <c r="AA213" s="47">
        <f t="shared" si="65"/>
        <v>0</v>
      </c>
      <c r="AB213" s="48">
        <f t="shared" si="66"/>
        <v>0</v>
      </c>
      <c r="AC213" s="41">
        <f t="shared" si="67"/>
        <v>0</v>
      </c>
      <c r="AD213" s="41">
        <f t="shared" si="80"/>
        <v>0</v>
      </c>
      <c r="AE213" s="41">
        <f t="shared" si="83"/>
        <v>0</v>
      </c>
      <c r="AF213" s="49" t="e">
        <f>HLOOKUP(I213,ElecAvoidedCostsWOCC!$A$5:$Q$50,G213+1,FALSE)</f>
        <v>#N/A</v>
      </c>
      <c r="AG213" s="41" t="e">
        <f t="shared" si="81"/>
        <v>#N/A</v>
      </c>
      <c r="AH213" s="49" t="e">
        <f>HLOOKUP(I213,ElecAvoidedCostsWOCC!$A$5:$Q$50,T213+1,FALSE)</f>
        <v>#N/A</v>
      </c>
      <c r="AI213" s="41" t="e">
        <f t="shared" si="82"/>
        <v>#N/A</v>
      </c>
      <c r="AJ213" s="41" t="e">
        <f t="shared" si="68"/>
        <v>#N/A</v>
      </c>
      <c r="AK213" s="41" t="e">
        <f>HLOOKUP(I213,ElecAvoidedCostsWOCC!$A$5:$Q$50,G213+1,FALSE)*J213*L213</f>
        <v>#N/A</v>
      </c>
      <c r="AL213" s="41" t="e">
        <f t="shared" si="69"/>
        <v>#N/A</v>
      </c>
      <c r="AM213" s="45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5">
        <f t="shared" si="70"/>
        <v>0</v>
      </c>
      <c r="AO213" s="44">
        <f t="shared" si="71"/>
        <v>0</v>
      </c>
      <c r="AP213" s="44" t="e">
        <f t="shared" si="72"/>
        <v>#DIV/0!</v>
      </c>
    </row>
    <row r="214" spans="2:42" x14ac:dyDescent="0.25">
      <c r="B214" s="34"/>
      <c r="C214" s="56"/>
      <c r="D214" s="56"/>
      <c r="E214" s="35"/>
      <c r="F214" s="36"/>
      <c r="G214" s="36"/>
      <c r="H214" s="36"/>
      <c r="I214" s="37"/>
      <c r="J214" s="38"/>
      <c r="K214" s="38"/>
      <c r="L214" s="38"/>
      <c r="M214" s="39"/>
      <c r="N214" s="39"/>
      <c r="O214" s="40"/>
      <c r="P214" s="41"/>
      <c r="Q214" s="41"/>
      <c r="R214" s="42"/>
      <c r="S214" s="43"/>
      <c r="T214" s="36">
        <f t="shared" si="73"/>
        <v>0</v>
      </c>
      <c r="U214" s="44">
        <f t="shared" si="74"/>
        <v>0</v>
      </c>
      <c r="V214" s="45">
        <f t="shared" si="75"/>
        <v>0</v>
      </c>
      <c r="W214" s="46">
        <f t="shared" si="76"/>
        <v>0</v>
      </c>
      <c r="X214" s="41">
        <f t="shared" si="77"/>
        <v>0</v>
      </c>
      <c r="Y214" s="41">
        <f t="shared" si="78"/>
        <v>0</v>
      </c>
      <c r="Z214" s="41">
        <f t="shared" si="79"/>
        <v>0</v>
      </c>
      <c r="AA214" s="47">
        <f t="shared" si="65"/>
        <v>0</v>
      </c>
      <c r="AB214" s="48">
        <f t="shared" si="66"/>
        <v>0</v>
      </c>
      <c r="AC214" s="41">
        <f t="shared" si="67"/>
        <v>0</v>
      </c>
      <c r="AD214" s="41">
        <f t="shared" si="80"/>
        <v>0</v>
      </c>
      <c r="AE214" s="41">
        <f t="shared" si="83"/>
        <v>0</v>
      </c>
      <c r="AF214" s="49" t="e">
        <f>HLOOKUP(I214,ElecAvoidedCostsWOCC!$A$5:$Q$50,G214+1,FALSE)</f>
        <v>#N/A</v>
      </c>
      <c r="AG214" s="41" t="e">
        <f t="shared" si="81"/>
        <v>#N/A</v>
      </c>
      <c r="AH214" s="49" t="e">
        <f>HLOOKUP(I214,ElecAvoidedCostsWOCC!$A$5:$Q$50,T214+1,FALSE)</f>
        <v>#N/A</v>
      </c>
      <c r="AI214" s="41" t="e">
        <f t="shared" si="82"/>
        <v>#N/A</v>
      </c>
      <c r="AJ214" s="41" t="e">
        <f t="shared" si="68"/>
        <v>#N/A</v>
      </c>
      <c r="AK214" s="41" t="e">
        <f>HLOOKUP(I214,ElecAvoidedCostsWOCC!$A$5:$Q$50,G214+1,FALSE)*J214*L214</f>
        <v>#N/A</v>
      </c>
      <c r="AL214" s="41" t="e">
        <f t="shared" si="69"/>
        <v>#N/A</v>
      </c>
      <c r="AM214" s="45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5">
        <f t="shared" si="70"/>
        <v>0</v>
      </c>
      <c r="AO214" s="44">
        <f t="shared" si="71"/>
        <v>0</v>
      </c>
      <c r="AP214" s="44" t="e">
        <f t="shared" si="72"/>
        <v>#DIV/0!</v>
      </c>
    </row>
    <row r="215" spans="2:42" x14ac:dyDescent="0.25">
      <c r="B215" s="34"/>
      <c r="C215" s="56"/>
      <c r="D215" s="56"/>
      <c r="E215" s="35"/>
      <c r="F215" s="36"/>
      <c r="G215" s="36"/>
      <c r="H215" s="36"/>
      <c r="I215" s="37"/>
      <c r="J215" s="38"/>
      <c r="K215" s="38"/>
      <c r="L215" s="38"/>
      <c r="M215" s="39"/>
      <c r="N215" s="39"/>
      <c r="O215" s="40"/>
      <c r="P215" s="41"/>
      <c r="Q215" s="41"/>
      <c r="R215" s="42"/>
      <c r="S215" s="43"/>
      <c r="T215" s="36">
        <f t="shared" si="73"/>
        <v>0</v>
      </c>
      <c r="U215" s="44">
        <f t="shared" si="74"/>
        <v>0</v>
      </c>
      <c r="V215" s="45">
        <f t="shared" si="75"/>
        <v>0</v>
      </c>
      <c r="W215" s="46">
        <f t="shared" si="76"/>
        <v>0</v>
      </c>
      <c r="X215" s="41">
        <f t="shared" si="77"/>
        <v>0</v>
      </c>
      <c r="Y215" s="41">
        <f t="shared" si="78"/>
        <v>0</v>
      </c>
      <c r="Z215" s="41">
        <f t="shared" si="79"/>
        <v>0</v>
      </c>
      <c r="AA215" s="47">
        <f t="shared" si="65"/>
        <v>0</v>
      </c>
      <c r="AB215" s="48">
        <f t="shared" si="66"/>
        <v>0</v>
      </c>
      <c r="AC215" s="41">
        <f t="shared" si="67"/>
        <v>0</v>
      </c>
      <c r="AD215" s="41">
        <f t="shared" si="80"/>
        <v>0</v>
      </c>
      <c r="AE215" s="41">
        <f t="shared" si="83"/>
        <v>0</v>
      </c>
      <c r="AF215" s="49" t="e">
        <f>HLOOKUP(I215,ElecAvoidedCostsWOCC!$A$5:$Q$50,G215+1,FALSE)</f>
        <v>#N/A</v>
      </c>
      <c r="AG215" s="41" t="e">
        <f t="shared" si="81"/>
        <v>#N/A</v>
      </c>
      <c r="AH215" s="49" t="e">
        <f>HLOOKUP(I215,ElecAvoidedCostsWOCC!$A$5:$Q$50,T215+1,FALSE)</f>
        <v>#N/A</v>
      </c>
      <c r="AI215" s="41" t="e">
        <f t="shared" si="82"/>
        <v>#N/A</v>
      </c>
      <c r="AJ215" s="41" t="e">
        <f t="shared" si="68"/>
        <v>#N/A</v>
      </c>
      <c r="AK215" s="41" t="e">
        <f>HLOOKUP(I215,ElecAvoidedCostsWOCC!$A$5:$Q$50,G215+1,FALSE)*J215*L215</f>
        <v>#N/A</v>
      </c>
      <c r="AL215" s="41" t="e">
        <f t="shared" si="69"/>
        <v>#N/A</v>
      </c>
      <c r="AM215" s="45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5">
        <f t="shared" si="70"/>
        <v>0</v>
      </c>
      <c r="AO215" s="44">
        <f t="shared" si="71"/>
        <v>0</v>
      </c>
      <c r="AP215" s="44" t="e">
        <f t="shared" si="72"/>
        <v>#DIV/0!</v>
      </c>
    </row>
    <row r="216" spans="2:42" x14ac:dyDescent="0.25">
      <c r="B216" s="34"/>
      <c r="C216" s="56"/>
      <c r="D216" s="56"/>
      <c r="E216" s="35"/>
      <c r="F216" s="36"/>
      <c r="G216" s="36"/>
      <c r="H216" s="36"/>
      <c r="I216" s="37"/>
      <c r="J216" s="38"/>
      <c r="K216" s="38"/>
      <c r="L216" s="38"/>
      <c r="M216" s="39"/>
      <c r="N216" s="39"/>
      <c r="O216" s="40"/>
      <c r="P216" s="41"/>
      <c r="Q216" s="41"/>
      <c r="R216" s="42"/>
      <c r="S216" s="43"/>
      <c r="T216" s="36">
        <f t="shared" si="73"/>
        <v>0</v>
      </c>
      <c r="U216" s="44">
        <f t="shared" si="74"/>
        <v>0</v>
      </c>
      <c r="V216" s="45">
        <f t="shared" si="75"/>
        <v>0</v>
      </c>
      <c r="W216" s="46">
        <f t="shared" si="76"/>
        <v>0</v>
      </c>
      <c r="X216" s="41">
        <f t="shared" si="77"/>
        <v>0</v>
      </c>
      <c r="Y216" s="41">
        <f t="shared" si="78"/>
        <v>0</v>
      </c>
      <c r="Z216" s="41">
        <f t="shared" si="79"/>
        <v>0</v>
      </c>
      <c r="AA216" s="47">
        <f t="shared" si="65"/>
        <v>0</v>
      </c>
      <c r="AB216" s="48">
        <f t="shared" si="66"/>
        <v>0</v>
      </c>
      <c r="AC216" s="41">
        <f t="shared" si="67"/>
        <v>0</v>
      </c>
      <c r="AD216" s="41">
        <f t="shared" si="80"/>
        <v>0</v>
      </c>
      <c r="AE216" s="41">
        <f t="shared" si="83"/>
        <v>0</v>
      </c>
      <c r="AF216" s="49" t="e">
        <f>HLOOKUP(I216,ElecAvoidedCostsWOCC!$A$5:$Q$50,G216+1,FALSE)</f>
        <v>#N/A</v>
      </c>
      <c r="AG216" s="41" t="e">
        <f t="shared" si="81"/>
        <v>#N/A</v>
      </c>
      <c r="AH216" s="49" t="e">
        <f>HLOOKUP(I216,ElecAvoidedCostsWOCC!$A$5:$Q$50,T216+1,FALSE)</f>
        <v>#N/A</v>
      </c>
      <c r="AI216" s="41" t="e">
        <f t="shared" si="82"/>
        <v>#N/A</v>
      </c>
      <c r="AJ216" s="41" t="e">
        <f t="shared" si="68"/>
        <v>#N/A</v>
      </c>
      <c r="AK216" s="41" t="e">
        <f>HLOOKUP(I216,ElecAvoidedCostsWOCC!$A$5:$Q$50,G216+1,FALSE)*J216*L216</f>
        <v>#N/A</v>
      </c>
      <c r="AL216" s="41" t="e">
        <f t="shared" si="69"/>
        <v>#N/A</v>
      </c>
      <c r="AM216" s="45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5">
        <f t="shared" si="70"/>
        <v>0</v>
      </c>
      <c r="AO216" s="44">
        <f t="shared" si="71"/>
        <v>0</v>
      </c>
      <c r="AP216" s="44" t="e">
        <f t="shared" si="72"/>
        <v>#DIV/0!</v>
      </c>
    </row>
    <row r="217" spans="2:42" x14ac:dyDescent="0.25">
      <c r="B217" s="34"/>
      <c r="C217" s="56"/>
      <c r="D217" s="56"/>
      <c r="E217" s="35"/>
      <c r="F217" s="36"/>
      <c r="G217" s="36"/>
      <c r="H217" s="36"/>
      <c r="I217" s="37"/>
      <c r="J217" s="38"/>
      <c r="K217" s="38"/>
      <c r="L217" s="38"/>
      <c r="M217" s="39"/>
      <c r="N217" s="39"/>
      <c r="O217" s="40"/>
      <c r="P217" s="41"/>
      <c r="Q217" s="41"/>
      <c r="R217" s="42"/>
      <c r="S217" s="43"/>
      <c r="T217" s="36">
        <f t="shared" si="73"/>
        <v>0</v>
      </c>
      <c r="U217" s="44">
        <f t="shared" si="74"/>
        <v>0</v>
      </c>
      <c r="V217" s="45">
        <f t="shared" si="75"/>
        <v>0</v>
      </c>
      <c r="W217" s="46">
        <f t="shared" si="76"/>
        <v>0</v>
      </c>
      <c r="X217" s="41">
        <f t="shared" si="77"/>
        <v>0</v>
      </c>
      <c r="Y217" s="41">
        <f t="shared" si="78"/>
        <v>0</v>
      </c>
      <c r="Z217" s="41">
        <f t="shared" si="79"/>
        <v>0</v>
      </c>
      <c r="AA217" s="47">
        <f t="shared" si="65"/>
        <v>0</v>
      </c>
      <c r="AB217" s="48">
        <f t="shared" si="66"/>
        <v>0</v>
      </c>
      <c r="AC217" s="41">
        <f t="shared" si="67"/>
        <v>0</v>
      </c>
      <c r="AD217" s="41">
        <f t="shared" si="80"/>
        <v>0</v>
      </c>
      <c r="AE217" s="41">
        <f t="shared" si="83"/>
        <v>0</v>
      </c>
      <c r="AF217" s="49" t="e">
        <f>HLOOKUP(I217,ElecAvoidedCostsWOCC!$A$5:$Q$50,G217+1,FALSE)</f>
        <v>#N/A</v>
      </c>
      <c r="AG217" s="41" t="e">
        <f t="shared" si="81"/>
        <v>#N/A</v>
      </c>
      <c r="AH217" s="49" t="e">
        <f>HLOOKUP(I217,ElecAvoidedCostsWOCC!$A$5:$Q$50,T217+1,FALSE)</f>
        <v>#N/A</v>
      </c>
      <c r="AI217" s="41" t="e">
        <f t="shared" si="82"/>
        <v>#N/A</v>
      </c>
      <c r="AJ217" s="41" t="e">
        <f t="shared" si="68"/>
        <v>#N/A</v>
      </c>
      <c r="AK217" s="41" t="e">
        <f>HLOOKUP(I217,ElecAvoidedCostsWOCC!$A$5:$Q$50,G217+1,FALSE)*J217*L217</f>
        <v>#N/A</v>
      </c>
      <c r="AL217" s="41" t="e">
        <f t="shared" si="69"/>
        <v>#N/A</v>
      </c>
      <c r="AM217" s="45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5">
        <f t="shared" si="70"/>
        <v>0</v>
      </c>
      <c r="AO217" s="44">
        <f t="shared" si="71"/>
        <v>0</v>
      </c>
      <c r="AP217" s="44" t="e">
        <f t="shared" si="72"/>
        <v>#DIV/0!</v>
      </c>
    </row>
    <row r="218" spans="2:42" x14ac:dyDescent="0.25">
      <c r="B218" s="34"/>
      <c r="C218" s="56"/>
      <c r="D218" s="56"/>
      <c r="E218" s="35"/>
      <c r="F218" s="36"/>
      <c r="G218" s="36"/>
      <c r="H218" s="36"/>
      <c r="I218" s="37"/>
      <c r="J218" s="38"/>
      <c r="K218" s="38"/>
      <c r="L218" s="38"/>
      <c r="M218" s="39"/>
      <c r="N218" s="39"/>
      <c r="O218" s="40"/>
      <c r="P218" s="41"/>
      <c r="Q218" s="41"/>
      <c r="R218" s="42"/>
      <c r="S218" s="43"/>
      <c r="T218" s="36">
        <f t="shared" si="73"/>
        <v>0</v>
      </c>
      <c r="U218" s="44">
        <f t="shared" si="74"/>
        <v>0</v>
      </c>
      <c r="V218" s="45">
        <f t="shared" si="75"/>
        <v>0</v>
      </c>
      <c r="W218" s="46">
        <f t="shared" si="76"/>
        <v>0</v>
      </c>
      <c r="X218" s="41">
        <f t="shared" si="77"/>
        <v>0</v>
      </c>
      <c r="Y218" s="41">
        <f t="shared" si="78"/>
        <v>0</v>
      </c>
      <c r="Z218" s="41">
        <f t="shared" si="79"/>
        <v>0</v>
      </c>
      <c r="AA218" s="47">
        <f t="shared" si="65"/>
        <v>0</v>
      </c>
      <c r="AB218" s="48">
        <f t="shared" si="66"/>
        <v>0</v>
      </c>
      <c r="AC218" s="41">
        <f t="shared" si="67"/>
        <v>0</v>
      </c>
      <c r="AD218" s="41">
        <f t="shared" si="80"/>
        <v>0</v>
      </c>
      <c r="AE218" s="41">
        <f t="shared" si="83"/>
        <v>0</v>
      </c>
      <c r="AF218" s="49" t="e">
        <f>HLOOKUP(I218,ElecAvoidedCostsWOCC!$A$5:$Q$50,G218+1,FALSE)</f>
        <v>#N/A</v>
      </c>
      <c r="AG218" s="41" t="e">
        <f t="shared" si="81"/>
        <v>#N/A</v>
      </c>
      <c r="AH218" s="49" t="e">
        <f>HLOOKUP(I218,ElecAvoidedCostsWOCC!$A$5:$Q$50,T218+1,FALSE)</f>
        <v>#N/A</v>
      </c>
      <c r="AI218" s="41" t="e">
        <f t="shared" si="82"/>
        <v>#N/A</v>
      </c>
      <c r="AJ218" s="41" t="e">
        <f t="shared" si="68"/>
        <v>#N/A</v>
      </c>
      <c r="AK218" s="41" t="e">
        <f>HLOOKUP(I218,ElecAvoidedCostsWOCC!$A$5:$Q$50,G218+1,FALSE)*J218*L218</f>
        <v>#N/A</v>
      </c>
      <c r="AL218" s="41" t="e">
        <f t="shared" si="69"/>
        <v>#N/A</v>
      </c>
      <c r="AM218" s="45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5">
        <f t="shared" si="70"/>
        <v>0</v>
      </c>
      <c r="AO218" s="44">
        <f t="shared" si="71"/>
        <v>0</v>
      </c>
      <c r="AP218" s="44" t="e">
        <f t="shared" si="72"/>
        <v>#DIV/0!</v>
      </c>
    </row>
    <row r="219" spans="2:42" x14ac:dyDescent="0.25">
      <c r="B219" s="34"/>
      <c r="C219" s="56"/>
      <c r="D219" s="56"/>
      <c r="E219" s="35"/>
      <c r="F219" s="36"/>
      <c r="G219" s="36"/>
      <c r="H219" s="36"/>
      <c r="I219" s="37"/>
      <c r="J219" s="38"/>
      <c r="K219" s="38"/>
      <c r="L219" s="38"/>
      <c r="M219" s="39"/>
      <c r="N219" s="39"/>
      <c r="O219" s="40"/>
      <c r="P219" s="41"/>
      <c r="Q219" s="41"/>
      <c r="R219" s="42"/>
      <c r="S219" s="43"/>
      <c r="T219" s="36">
        <f t="shared" si="73"/>
        <v>0</v>
      </c>
      <c r="U219" s="44">
        <f t="shared" si="74"/>
        <v>0</v>
      </c>
      <c r="V219" s="45">
        <f t="shared" si="75"/>
        <v>0</v>
      </c>
      <c r="W219" s="46">
        <f t="shared" si="76"/>
        <v>0</v>
      </c>
      <c r="X219" s="41">
        <f t="shared" si="77"/>
        <v>0</v>
      </c>
      <c r="Y219" s="41">
        <f t="shared" si="78"/>
        <v>0</v>
      </c>
      <c r="Z219" s="41">
        <f t="shared" si="79"/>
        <v>0</v>
      </c>
      <c r="AA219" s="47">
        <f t="shared" si="65"/>
        <v>0</v>
      </c>
      <c r="AB219" s="48">
        <f t="shared" si="66"/>
        <v>0</v>
      </c>
      <c r="AC219" s="41">
        <f t="shared" si="67"/>
        <v>0</v>
      </c>
      <c r="AD219" s="41">
        <f t="shared" si="80"/>
        <v>0</v>
      </c>
      <c r="AE219" s="41">
        <f t="shared" si="83"/>
        <v>0</v>
      </c>
      <c r="AF219" s="49" t="e">
        <f>HLOOKUP(I219,ElecAvoidedCostsWOCC!$A$5:$Q$50,G219+1,FALSE)</f>
        <v>#N/A</v>
      </c>
      <c r="AG219" s="41" t="e">
        <f t="shared" si="81"/>
        <v>#N/A</v>
      </c>
      <c r="AH219" s="49" t="e">
        <f>HLOOKUP(I219,ElecAvoidedCostsWOCC!$A$5:$Q$50,T219+1,FALSE)</f>
        <v>#N/A</v>
      </c>
      <c r="AI219" s="41" t="e">
        <f t="shared" si="82"/>
        <v>#N/A</v>
      </c>
      <c r="AJ219" s="41" t="e">
        <f t="shared" si="68"/>
        <v>#N/A</v>
      </c>
      <c r="AK219" s="41" t="e">
        <f>HLOOKUP(I219,ElecAvoidedCostsWOCC!$A$5:$Q$50,G219+1,FALSE)*J219*L219</f>
        <v>#N/A</v>
      </c>
      <c r="AL219" s="41" t="e">
        <f t="shared" si="69"/>
        <v>#N/A</v>
      </c>
      <c r="AM219" s="45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5">
        <f t="shared" si="70"/>
        <v>0</v>
      </c>
      <c r="AO219" s="44">
        <f t="shared" si="71"/>
        <v>0</v>
      </c>
      <c r="AP219" s="44" t="e">
        <f t="shared" si="72"/>
        <v>#DIV/0!</v>
      </c>
    </row>
    <row r="220" spans="2:42" x14ac:dyDescent="0.25">
      <c r="B220" s="34"/>
      <c r="C220" s="56"/>
      <c r="D220" s="56"/>
      <c r="E220" s="35"/>
      <c r="F220" s="36"/>
      <c r="G220" s="36"/>
      <c r="H220" s="36"/>
      <c r="I220" s="37"/>
      <c r="J220" s="38"/>
      <c r="K220" s="38"/>
      <c r="L220" s="38"/>
      <c r="M220" s="39"/>
      <c r="N220" s="39"/>
      <c r="O220" s="40"/>
      <c r="P220" s="41"/>
      <c r="Q220" s="41"/>
      <c r="R220" s="42"/>
      <c r="S220" s="43"/>
      <c r="T220" s="36">
        <f t="shared" si="73"/>
        <v>0</v>
      </c>
      <c r="U220" s="44">
        <f t="shared" si="74"/>
        <v>0</v>
      </c>
      <c r="V220" s="45">
        <f t="shared" si="75"/>
        <v>0</v>
      </c>
      <c r="W220" s="46">
        <f t="shared" si="76"/>
        <v>0</v>
      </c>
      <c r="X220" s="41">
        <f t="shared" si="77"/>
        <v>0</v>
      </c>
      <c r="Y220" s="41">
        <f t="shared" si="78"/>
        <v>0</v>
      </c>
      <c r="Z220" s="41">
        <f t="shared" si="79"/>
        <v>0</v>
      </c>
      <c r="AA220" s="47">
        <f t="shared" si="65"/>
        <v>0</v>
      </c>
      <c r="AB220" s="48">
        <f t="shared" si="66"/>
        <v>0</v>
      </c>
      <c r="AC220" s="41">
        <f t="shared" si="67"/>
        <v>0</v>
      </c>
      <c r="AD220" s="41">
        <f t="shared" si="80"/>
        <v>0</v>
      </c>
      <c r="AE220" s="41">
        <f t="shared" si="83"/>
        <v>0</v>
      </c>
      <c r="AF220" s="49" t="e">
        <f>HLOOKUP(I220,ElecAvoidedCostsWOCC!$A$5:$Q$50,G220+1,FALSE)</f>
        <v>#N/A</v>
      </c>
      <c r="AG220" s="41" t="e">
        <f t="shared" si="81"/>
        <v>#N/A</v>
      </c>
      <c r="AH220" s="49" t="e">
        <f>HLOOKUP(I220,ElecAvoidedCostsWOCC!$A$5:$Q$50,T220+1,FALSE)</f>
        <v>#N/A</v>
      </c>
      <c r="AI220" s="41" t="e">
        <f t="shared" si="82"/>
        <v>#N/A</v>
      </c>
      <c r="AJ220" s="41" t="e">
        <f t="shared" si="68"/>
        <v>#N/A</v>
      </c>
      <c r="AK220" s="41" t="e">
        <f>HLOOKUP(I220,ElecAvoidedCostsWOCC!$A$5:$Q$50,G220+1,FALSE)*J220*L220</f>
        <v>#N/A</v>
      </c>
      <c r="AL220" s="41" t="e">
        <f t="shared" si="69"/>
        <v>#N/A</v>
      </c>
      <c r="AM220" s="45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5">
        <f t="shared" si="70"/>
        <v>0</v>
      </c>
      <c r="AO220" s="44">
        <f t="shared" si="71"/>
        <v>0</v>
      </c>
      <c r="AP220" s="44" t="e">
        <f t="shared" si="72"/>
        <v>#DIV/0!</v>
      </c>
    </row>
    <row r="221" spans="2:42" x14ac:dyDescent="0.25">
      <c r="B221" s="34"/>
      <c r="C221" s="56"/>
      <c r="D221" s="56"/>
      <c r="E221" s="35"/>
      <c r="F221" s="36"/>
      <c r="G221" s="36"/>
      <c r="H221" s="36"/>
      <c r="I221" s="37"/>
      <c r="J221" s="38"/>
      <c r="K221" s="38"/>
      <c r="L221" s="38"/>
      <c r="M221" s="39"/>
      <c r="N221" s="39"/>
      <c r="O221" s="40"/>
      <c r="P221" s="41"/>
      <c r="Q221" s="41"/>
      <c r="R221" s="42"/>
      <c r="S221" s="43"/>
      <c r="T221" s="36">
        <f t="shared" si="73"/>
        <v>0</v>
      </c>
      <c r="U221" s="44">
        <f t="shared" si="74"/>
        <v>0</v>
      </c>
      <c r="V221" s="45">
        <f t="shared" si="75"/>
        <v>0</v>
      </c>
      <c r="W221" s="46">
        <f t="shared" si="76"/>
        <v>0</v>
      </c>
      <c r="X221" s="41">
        <f t="shared" si="77"/>
        <v>0</v>
      </c>
      <c r="Y221" s="41">
        <f t="shared" si="78"/>
        <v>0</v>
      </c>
      <c r="Z221" s="41">
        <f t="shared" si="79"/>
        <v>0</v>
      </c>
      <c r="AA221" s="47">
        <f t="shared" si="65"/>
        <v>0</v>
      </c>
      <c r="AB221" s="48">
        <f t="shared" si="66"/>
        <v>0</v>
      </c>
      <c r="AC221" s="41">
        <f t="shared" si="67"/>
        <v>0</v>
      </c>
      <c r="AD221" s="41">
        <f t="shared" si="80"/>
        <v>0</v>
      </c>
      <c r="AE221" s="41">
        <f t="shared" si="83"/>
        <v>0</v>
      </c>
      <c r="AF221" s="49" t="e">
        <f>HLOOKUP(I221,ElecAvoidedCostsWOCC!$A$5:$Q$50,G221+1,FALSE)</f>
        <v>#N/A</v>
      </c>
      <c r="AG221" s="41" t="e">
        <f t="shared" si="81"/>
        <v>#N/A</v>
      </c>
      <c r="AH221" s="49" t="e">
        <f>HLOOKUP(I221,ElecAvoidedCostsWOCC!$A$5:$Q$50,T221+1,FALSE)</f>
        <v>#N/A</v>
      </c>
      <c r="AI221" s="41" t="e">
        <f t="shared" si="82"/>
        <v>#N/A</v>
      </c>
      <c r="AJ221" s="41" t="e">
        <f t="shared" si="68"/>
        <v>#N/A</v>
      </c>
      <c r="AK221" s="41" t="e">
        <f>HLOOKUP(I221,ElecAvoidedCostsWOCC!$A$5:$Q$50,G221+1,FALSE)*J221*L221</f>
        <v>#N/A</v>
      </c>
      <c r="AL221" s="41" t="e">
        <f t="shared" si="69"/>
        <v>#N/A</v>
      </c>
      <c r="AM221" s="45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5">
        <f t="shared" si="70"/>
        <v>0</v>
      </c>
      <c r="AO221" s="44">
        <f t="shared" si="71"/>
        <v>0</v>
      </c>
      <c r="AP221" s="44" t="e">
        <f t="shared" si="72"/>
        <v>#DIV/0!</v>
      </c>
    </row>
    <row r="222" spans="2:42" x14ac:dyDescent="0.25">
      <c r="B222" s="34"/>
      <c r="C222" s="56"/>
      <c r="D222" s="56"/>
      <c r="E222" s="35"/>
      <c r="F222" s="36"/>
      <c r="G222" s="36"/>
      <c r="H222" s="36"/>
      <c r="I222" s="37"/>
      <c r="J222" s="38"/>
      <c r="K222" s="38"/>
      <c r="L222" s="38"/>
      <c r="M222" s="39"/>
      <c r="N222" s="39"/>
      <c r="O222" s="40"/>
      <c r="P222" s="41"/>
      <c r="Q222" s="41"/>
      <c r="R222" s="42"/>
      <c r="S222" s="43"/>
      <c r="T222" s="36">
        <f t="shared" si="73"/>
        <v>0</v>
      </c>
      <c r="U222" s="44">
        <f t="shared" si="74"/>
        <v>0</v>
      </c>
      <c r="V222" s="45">
        <f t="shared" si="75"/>
        <v>0</v>
      </c>
      <c r="W222" s="46">
        <f t="shared" si="76"/>
        <v>0</v>
      </c>
      <c r="X222" s="41">
        <f t="shared" si="77"/>
        <v>0</v>
      </c>
      <c r="Y222" s="41">
        <f t="shared" si="78"/>
        <v>0</v>
      </c>
      <c r="Z222" s="41">
        <f t="shared" si="79"/>
        <v>0</v>
      </c>
      <c r="AA222" s="47">
        <f t="shared" si="65"/>
        <v>0</v>
      </c>
      <c r="AB222" s="48">
        <f t="shared" si="66"/>
        <v>0</v>
      </c>
      <c r="AC222" s="41">
        <f t="shared" si="67"/>
        <v>0</v>
      </c>
      <c r="AD222" s="41">
        <f t="shared" si="80"/>
        <v>0</v>
      </c>
      <c r="AE222" s="41">
        <f t="shared" si="83"/>
        <v>0</v>
      </c>
      <c r="AF222" s="49" t="e">
        <f>HLOOKUP(I222,ElecAvoidedCostsWOCC!$A$5:$Q$50,G222+1,FALSE)</f>
        <v>#N/A</v>
      </c>
      <c r="AG222" s="41" t="e">
        <f t="shared" si="81"/>
        <v>#N/A</v>
      </c>
      <c r="AH222" s="49" t="e">
        <f>HLOOKUP(I222,ElecAvoidedCostsWOCC!$A$5:$Q$50,T222+1,FALSE)</f>
        <v>#N/A</v>
      </c>
      <c r="AI222" s="41" t="e">
        <f t="shared" si="82"/>
        <v>#N/A</v>
      </c>
      <c r="AJ222" s="41" t="e">
        <f t="shared" si="68"/>
        <v>#N/A</v>
      </c>
      <c r="AK222" s="41" t="e">
        <f>HLOOKUP(I222,ElecAvoidedCostsWOCC!$A$5:$Q$50,G222+1,FALSE)*J222*L222</f>
        <v>#N/A</v>
      </c>
      <c r="AL222" s="41" t="e">
        <f t="shared" si="69"/>
        <v>#N/A</v>
      </c>
      <c r="AM222" s="45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5">
        <f t="shared" si="70"/>
        <v>0</v>
      </c>
      <c r="AO222" s="44">
        <f t="shared" si="71"/>
        <v>0</v>
      </c>
      <c r="AP222" s="44" t="e">
        <f t="shared" si="72"/>
        <v>#DIV/0!</v>
      </c>
    </row>
    <row r="223" spans="2:42" x14ac:dyDescent="0.25">
      <c r="B223" s="34"/>
      <c r="C223" s="56"/>
      <c r="D223" s="56"/>
      <c r="E223" s="35"/>
      <c r="F223" s="36"/>
      <c r="G223" s="36"/>
      <c r="H223" s="36"/>
      <c r="I223" s="37"/>
      <c r="J223" s="38"/>
      <c r="K223" s="38"/>
      <c r="L223" s="38"/>
      <c r="M223" s="39"/>
      <c r="N223" s="39"/>
      <c r="O223" s="40"/>
      <c r="P223" s="41"/>
      <c r="Q223" s="41"/>
      <c r="R223" s="42"/>
      <c r="S223" s="43"/>
      <c r="T223" s="36">
        <f t="shared" si="73"/>
        <v>0</v>
      </c>
      <c r="U223" s="44">
        <f t="shared" si="74"/>
        <v>0</v>
      </c>
      <c r="V223" s="45">
        <f t="shared" si="75"/>
        <v>0</v>
      </c>
      <c r="W223" s="46">
        <f t="shared" si="76"/>
        <v>0</v>
      </c>
      <c r="X223" s="41">
        <f t="shared" si="77"/>
        <v>0</v>
      </c>
      <c r="Y223" s="41">
        <f t="shared" si="78"/>
        <v>0</v>
      </c>
      <c r="Z223" s="41">
        <f t="shared" si="79"/>
        <v>0</v>
      </c>
      <c r="AA223" s="47">
        <f t="shared" si="65"/>
        <v>0</v>
      </c>
      <c r="AB223" s="48">
        <f t="shared" si="66"/>
        <v>0</v>
      </c>
      <c r="AC223" s="41">
        <f t="shared" si="67"/>
        <v>0</v>
      </c>
      <c r="AD223" s="41">
        <f t="shared" si="80"/>
        <v>0</v>
      </c>
      <c r="AE223" s="41">
        <f t="shared" si="83"/>
        <v>0</v>
      </c>
      <c r="AF223" s="49" t="e">
        <f>HLOOKUP(I223,ElecAvoidedCostsWOCC!$A$5:$Q$50,G223+1,FALSE)</f>
        <v>#N/A</v>
      </c>
      <c r="AG223" s="41" t="e">
        <f t="shared" si="81"/>
        <v>#N/A</v>
      </c>
      <c r="AH223" s="49" t="e">
        <f>HLOOKUP(I223,ElecAvoidedCostsWOCC!$A$5:$Q$50,T223+1,FALSE)</f>
        <v>#N/A</v>
      </c>
      <c r="AI223" s="41" t="e">
        <f t="shared" si="82"/>
        <v>#N/A</v>
      </c>
      <c r="AJ223" s="41" t="e">
        <f t="shared" si="68"/>
        <v>#N/A</v>
      </c>
      <c r="AK223" s="41" t="e">
        <f>HLOOKUP(I223,ElecAvoidedCostsWOCC!$A$5:$Q$50,G223+1,FALSE)*J223*L223</f>
        <v>#N/A</v>
      </c>
      <c r="AL223" s="41" t="e">
        <f t="shared" si="69"/>
        <v>#N/A</v>
      </c>
      <c r="AM223" s="45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5">
        <f t="shared" si="70"/>
        <v>0</v>
      </c>
      <c r="AO223" s="44">
        <f t="shared" si="71"/>
        <v>0</v>
      </c>
      <c r="AP223" s="44" t="e">
        <f t="shared" si="72"/>
        <v>#DIV/0!</v>
      </c>
    </row>
    <row r="224" spans="2:42" x14ac:dyDescent="0.25">
      <c r="B224" s="34"/>
      <c r="C224" s="56"/>
      <c r="D224" s="56"/>
      <c r="E224" s="35"/>
      <c r="F224" s="36"/>
      <c r="G224" s="36"/>
      <c r="H224" s="36"/>
      <c r="I224" s="37"/>
      <c r="J224" s="38"/>
      <c r="K224" s="38"/>
      <c r="L224" s="38"/>
      <c r="M224" s="39"/>
      <c r="N224" s="39"/>
      <c r="O224" s="40"/>
      <c r="P224" s="41"/>
      <c r="Q224" s="41"/>
      <c r="R224" s="42"/>
      <c r="S224" s="43"/>
      <c r="T224" s="36">
        <f t="shared" si="73"/>
        <v>0</v>
      </c>
      <c r="U224" s="44">
        <f t="shared" si="74"/>
        <v>0</v>
      </c>
      <c r="V224" s="45">
        <f t="shared" si="75"/>
        <v>0</v>
      </c>
      <c r="W224" s="46">
        <f t="shared" si="76"/>
        <v>0</v>
      </c>
      <c r="X224" s="41">
        <f t="shared" si="77"/>
        <v>0</v>
      </c>
      <c r="Y224" s="41">
        <f t="shared" si="78"/>
        <v>0</v>
      </c>
      <c r="Z224" s="41">
        <f t="shared" si="79"/>
        <v>0</v>
      </c>
      <c r="AA224" s="47">
        <f t="shared" si="65"/>
        <v>0</v>
      </c>
      <c r="AB224" s="48">
        <f t="shared" si="66"/>
        <v>0</v>
      </c>
      <c r="AC224" s="41">
        <f t="shared" si="67"/>
        <v>0</v>
      </c>
      <c r="AD224" s="41">
        <f t="shared" si="80"/>
        <v>0</v>
      </c>
      <c r="AE224" s="41">
        <f t="shared" si="83"/>
        <v>0</v>
      </c>
      <c r="AF224" s="49" t="e">
        <f>HLOOKUP(I224,ElecAvoidedCostsWOCC!$A$5:$Q$50,G224+1,FALSE)</f>
        <v>#N/A</v>
      </c>
      <c r="AG224" s="41" t="e">
        <f t="shared" si="81"/>
        <v>#N/A</v>
      </c>
      <c r="AH224" s="49" t="e">
        <f>HLOOKUP(I224,ElecAvoidedCostsWOCC!$A$5:$Q$50,T224+1,FALSE)</f>
        <v>#N/A</v>
      </c>
      <c r="AI224" s="41" t="e">
        <f t="shared" si="82"/>
        <v>#N/A</v>
      </c>
      <c r="AJ224" s="41" t="e">
        <f t="shared" si="68"/>
        <v>#N/A</v>
      </c>
      <c r="AK224" s="41" t="e">
        <f>HLOOKUP(I224,ElecAvoidedCostsWOCC!$A$5:$Q$50,G224+1,FALSE)*J224*L224</f>
        <v>#N/A</v>
      </c>
      <c r="AL224" s="41" t="e">
        <f t="shared" si="69"/>
        <v>#N/A</v>
      </c>
      <c r="AM224" s="45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5">
        <f t="shared" si="70"/>
        <v>0</v>
      </c>
      <c r="AO224" s="44">
        <f t="shared" si="71"/>
        <v>0</v>
      </c>
      <c r="AP224" s="44" t="e">
        <f t="shared" si="72"/>
        <v>#DIV/0!</v>
      </c>
    </row>
    <row r="225" spans="2:42" x14ac:dyDescent="0.25">
      <c r="B225" s="34"/>
      <c r="C225" s="56"/>
      <c r="D225" s="56"/>
      <c r="E225" s="35"/>
      <c r="F225" s="36"/>
      <c r="G225" s="36"/>
      <c r="H225" s="36"/>
      <c r="I225" s="37"/>
      <c r="J225" s="38"/>
      <c r="K225" s="38"/>
      <c r="L225" s="38"/>
      <c r="M225" s="39"/>
      <c r="N225" s="39"/>
      <c r="O225" s="40"/>
      <c r="P225" s="41"/>
      <c r="Q225" s="41"/>
      <c r="R225" s="42"/>
      <c r="S225" s="43"/>
      <c r="T225" s="36">
        <f t="shared" si="73"/>
        <v>0</v>
      </c>
      <c r="U225" s="44">
        <f t="shared" si="74"/>
        <v>0</v>
      </c>
      <c r="V225" s="45">
        <f t="shared" si="75"/>
        <v>0</v>
      </c>
      <c r="W225" s="46">
        <f t="shared" si="76"/>
        <v>0</v>
      </c>
      <c r="X225" s="41">
        <f t="shared" si="77"/>
        <v>0</v>
      </c>
      <c r="Y225" s="41">
        <f t="shared" si="78"/>
        <v>0</v>
      </c>
      <c r="Z225" s="41">
        <f t="shared" si="79"/>
        <v>0</v>
      </c>
      <c r="AA225" s="47">
        <f t="shared" si="65"/>
        <v>0</v>
      </c>
      <c r="AB225" s="48">
        <f t="shared" si="66"/>
        <v>0</v>
      </c>
      <c r="AC225" s="41">
        <f t="shared" si="67"/>
        <v>0</v>
      </c>
      <c r="AD225" s="41">
        <f t="shared" si="80"/>
        <v>0</v>
      </c>
      <c r="AE225" s="41">
        <f t="shared" si="83"/>
        <v>0</v>
      </c>
      <c r="AF225" s="49" t="e">
        <f>HLOOKUP(I225,ElecAvoidedCostsWOCC!$A$5:$Q$50,G225+1,FALSE)</f>
        <v>#N/A</v>
      </c>
      <c r="AG225" s="41" t="e">
        <f t="shared" si="81"/>
        <v>#N/A</v>
      </c>
      <c r="AH225" s="49" t="e">
        <f>HLOOKUP(I225,ElecAvoidedCostsWOCC!$A$5:$Q$50,T225+1,FALSE)</f>
        <v>#N/A</v>
      </c>
      <c r="AI225" s="41" t="e">
        <f t="shared" si="82"/>
        <v>#N/A</v>
      </c>
      <c r="AJ225" s="41" t="e">
        <f t="shared" si="68"/>
        <v>#N/A</v>
      </c>
      <c r="AK225" s="41" t="e">
        <f>HLOOKUP(I225,ElecAvoidedCostsWOCC!$A$5:$Q$50,G225+1,FALSE)*J225*L225</f>
        <v>#N/A</v>
      </c>
      <c r="AL225" s="41" t="e">
        <f t="shared" si="69"/>
        <v>#N/A</v>
      </c>
      <c r="AM225" s="45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5">
        <f t="shared" si="70"/>
        <v>0</v>
      </c>
      <c r="AO225" s="44">
        <f t="shared" si="71"/>
        <v>0</v>
      </c>
      <c r="AP225" s="44" t="e">
        <f t="shared" si="72"/>
        <v>#DIV/0!</v>
      </c>
    </row>
    <row r="226" spans="2:42" x14ac:dyDescent="0.25">
      <c r="B226" s="34"/>
      <c r="C226" s="56"/>
      <c r="D226" s="56"/>
      <c r="E226" s="35"/>
      <c r="F226" s="36"/>
      <c r="G226" s="36"/>
      <c r="H226" s="36"/>
      <c r="I226" s="37"/>
      <c r="J226" s="38"/>
      <c r="K226" s="38"/>
      <c r="L226" s="38"/>
      <c r="M226" s="39"/>
      <c r="N226" s="39"/>
      <c r="O226" s="40"/>
      <c r="P226" s="41"/>
      <c r="Q226" s="41"/>
      <c r="R226" s="42"/>
      <c r="S226" s="43"/>
      <c r="T226" s="36">
        <f t="shared" si="73"/>
        <v>0</v>
      </c>
      <c r="U226" s="44">
        <f t="shared" si="74"/>
        <v>0</v>
      </c>
      <c r="V226" s="45">
        <f t="shared" si="75"/>
        <v>0</v>
      </c>
      <c r="W226" s="46">
        <f t="shared" si="76"/>
        <v>0</v>
      </c>
      <c r="X226" s="41">
        <f t="shared" si="77"/>
        <v>0</v>
      </c>
      <c r="Y226" s="41">
        <f t="shared" si="78"/>
        <v>0</v>
      </c>
      <c r="Z226" s="41">
        <f t="shared" si="79"/>
        <v>0</v>
      </c>
      <c r="AA226" s="47">
        <f t="shared" si="65"/>
        <v>0</v>
      </c>
      <c r="AB226" s="48">
        <f t="shared" si="66"/>
        <v>0</v>
      </c>
      <c r="AC226" s="41">
        <f t="shared" si="67"/>
        <v>0</v>
      </c>
      <c r="AD226" s="41">
        <f t="shared" si="80"/>
        <v>0</v>
      </c>
      <c r="AE226" s="41">
        <f t="shared" si="83"/>
        <v>0</v>
      </c>
      <c r="AF226" s="49" t="e">
        <f>HLOOKUP(I226,ElecAvoidedCostsWOCC!$A$5:$Q$50,G226+1,FALSE)</f>
        <v>#N/A</v>
      </c>
      <c r="AG226" s="41" t="e">
        <f t="shared" si="81"/>
        <v>#N/A</v>
      </c>
      <c r="AH226" s="49" t="e">
        <f>HLOOKUP(I226,ElecAvoidedCostsWOCC!$A$5:$Q$50,T226+1,FALSE)</f>
        <v>#N/A</v>
      </c>
      <c r="AI226" s="41" t="e">
        <f t="shared" si="82"/>
        <v>#N/A</v>
      </c>
      <c r="AJ226" s="41" t="e">
        <f t="shared" si="68"/>
        <v>#N/A</v>
      </c>
      <c r="AK226" s="41" t="e">
        <f>HLOOKUP(I226,ElecAvoidedCostsWOCC!$A$5:$Q$50,G226+1,FALSE)*J226*L226</f>
        <v>#N/A</v>
      </c>
      <c r="AL226" s="41" t="e">
        <f t="shared" si="69"/>
        <v>#N/A</v>
      </c>
      <c r="AM226" s="45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5">
        <f t="shared" si="70"/>
        <v>0</v>
      </c>
      <c r="AO226" s="44">
        <f t="shared" si="71"/>
        <v>0</v>
      </c>
      <c r="AP226" s="44" t="e">
        <f t="shared" si="72"/>
        <v>#DIV/0!</v>
      </c>
    </row>
    <row r="227" spans="2:42" x14ac:dyDescent="0.25">
      <c r="B227" s="34"/>
      <c r="C227" s="56"/>
      <c r="D227" s="56"/>
      <c r="E227" s="35"/>
      <c r="F227" s="36"/>
      <c r="G227" s="36"/>
      <c r="H227" s="36"/>
      <c r="I227" s="37"/>
      <c r="J227" s="38"/>
      <c r="K227" s="38"/>
      <c r="L227" s="38"/>
      <c r="M227" s="39"/>
      <c r="N227" s="39"/>
      <c r="O227" s="40"/>
      <c r="P227" s="41"/>
      <c r="Q227" s="41"/>
      <c r="R227" s="42"/>
      <c r="S227" s="43"/>
      <c r="T227" s="36">
        <f t="shared" si="73"/>
        <v>0</v>
      </c>
      <c r="U227" s="44">
        <f t="shared" si="74"/>
        <v>0</v>
      </c>
      <c r="V227" s="45">
        <f t="shared" si="75"/>
        <v>0</v>
      </c>
      <c r="W227" s="46">
        <f t="shared" si="76"/>
        <v>0</v>
      </c>
      <c r="X227" s="41">
        <f t="shared" si="77"/>
        <v>0</v>
      </c>
      <c r="Y227" s="41">
        <f t="shared" si="78"/>
        <v>0</v>
      </c>
      <c r="Z227" s="41">
        <f t="shared" si="79"/>
        <v>0</v>
      </c>
      <c r="AA227" s="47">
        <f t="shared" si="65"/>
        <v>0</v>
      </c>
      <c r="AB227" s="48">
        <f t="shared" si="66"/>
        <v>0</v>
      </c>
      <c r="AC227" s="41">
        <f t="shared" si="67"/>
        <v>0</v>
      </c>
      <c r="AD227" s="41">
        <f t="shared" si="80"/>
        <v>0</v>
      </c>
      <c r="AE227" s="41">
        <f t="shared" si="83"/>
        <v>0</v>
      </c>
      <c r="AF227" s="49" t="e">
        <f>HLOOKUP(I227,ElecAvoidedCostsWOCC!$A$5:$Q$50,G227+1,FALSE)</f>
        <v>#N/A</v>
      </c>
      <c r="AG227" s="41" t="e">
        <f t="shared" si="81"/>
        <v>#N/A</v>
      </c>
      <c r="AH227" s="49" t="e">
        <f>HLOOKUP(I227,ElecAvoidedCostsWOCC!$A$5:$Q$50,T227+1,FALSE)</f>
        <v>#N/A</v>
      </c>
      <c r="AI227" s="41" t="e">
        <f t="shared" si="82"/>
        <v>#N/A</v>
      </c>
      <c r="AJ227" s="41" t="e">
        <f t="shared" si="68"/>
        <v>#N/A</v>
      </c>
      <c r="AK227" s="41" t="e">
        <f>HLOOKUP(I227,ElecAvoidedCostsWOCC!$A$5:$Q$50,G227+1,FALSE)*J227*L227</f>
        <v>#N/A</v>
      </c>
      <c r="AL227" s="41" t="e">
        <f t="shared" si="69"/>
        <v>#N/A</v>
      </c>
      <c r="AM227" s="45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5">
        <f t="shared" si="70"/>
        <v>0</v>
      </c>
      <c r="AO227" s="44">
        <f t="shared" si="71"/>
        <v>0</v>
      </c>
      <c r="AP227" s="44" t="e">
        <f t="shared" si="72"/>
        <v>#DIV/0!</v>
      </c>
    </row>
    <row r="228" spans="2:42" x14ac:dyDescent="0.25">
      <c r="B228" s="34"/>
      <c r="C228" s="56"/>
      <c r="D228" s="56"/>
      <c r="E228" s="35"/>
      <c r="F228" s="36"/>
      <c r="G228" s="36"/>
      <c r="H228" s="36"/>
      <c r="I228" s="37"/>
      <c r="J228" s="38"/>
      <c r="K228" s="38"/>
      <c r="L228" s="38"/>
      <c r="M228" s="39"/>
      <c r="N228" s="39"/>
      <c r="O228" s="40"/>
      <c r="P228" s="41"/>
      <c r="Q228" s="41"/>
      <c r="R228" s="42"/>
      <c r="S228" s="43"/>
      <c r="T228" s="36">
        <f t="shared" si="73"/>
        <v>0</v>
      </c>
      <c r="U228" s="44">
        <f t="shared" si="74"/>
        <v>0</v>
      </c>
      <c r="V228" s="45">
        <f t="shared" si="75"/>
        <v>0</v>
      </c>
      <c r="W228" s="46">
        <f t="shared" si="76"/>
        <v>0</v>
      </c>
      <c r="X228" s="41">
        <f t="shared" si="77"/>
        <v>0</v>
      </c>
      <c r="Y228" s="41">
        <f t="shared" si="78"/>
        <v>0</v>
      </c>
      <c r="Z228" s="41">
        <f t="shared" si="79"/>
        <v>0</v>
      </c>
      <c r="AA228" s="47">
        <f t="shared" si="65"/>
        <v>0</v>
      </c>
      <c r="AB228" s="48">
        <f t="shared" si="66"/>
        <v>0</v>
      </c>
      <c r="AC228" s="41">
        <f t="shared" si="67"/>
        <v>0</v>
      </c>
      <c r="AD228" s="41">
        <f t="shared" si="80"/>
        <v>0</v>
      </c>
      <c r="AE228" s="41">
        <f t="shared" si="83"/>
        <v>0</v>
      </c>
      <c r="AF228" s="49" t="e">
        <f>HLOOKUP(I228,ElecAvoidedCostsWOCC!$A$5:$Q$50,G228+1,FALSE)</f>
        <v>#N/A</v>
      </c>
      <c r="AG228" s="41" t="e">
        <f t="shared" si="81"/>
        <v>#N/A</v>
      </c>
      <c r="AH228" s="49" t="e">
        <f>HLOOKUP(I228,ElecAvoidedCostsWOCC!$A$5:$Q$50,T228+1,FALSE)</f>
        <v>#N/A</v>
      </c>
      <c r="AI228" s="41" t="e">
        <f t="shared" si="82"/>
        <v>#N/A</v>
      </c>
      <c r="AJ228" s="41" t="e">
        <f t="shared" si="68"/>
        <v>#N/A</v>
      </c>
      <c r="AK228" s="41" t="e">
        <f>HLOOKUP(I228,ElecAvoidedCostsWOCC!$A$5:$Q$50,G228+1,FALSE)*J228*L228</f>
        <v>#N/A</v>
      </c>
      <c r="AL228" s="41" t="e">
        <f t="shared" si="69"/>
        <v>#N/A</v>
      </c>
      <c r="AM228" s="45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5">
        <f t="shared" si="70"/>
        <v>0</v>
      </c>
      <c r="AO228" s="44">
        <f t="shared" si="71"/>
        <v>0</v>
      </c>
      <c r="AP228" s="44" t="e">
        <f t="shared" si="72"/>
        <v>#DIV/0!</v>
      </c>
    </row>
    <row r="229" spans="2:42" x14ac:dyDescent="0.25">
      <c r="B229" s="34"/>
      <c r="C229" s="56"/>
      <c r="D229" s="56"/>
      <c r="E229" s="35"/>
      <c r="F229" s="36"/>
      <c r="G229" s="36"/>
      <c r="H229" s="36"/>
      <c r="I229" s="37"/>
      <c r="J229" s="38"/>
      <c r="K229" s="38"/>
      <c r="L229" s="38"/>
      <c r="M229" s="39"/>
      <c r="N229" s="39"/>
      <c r="O229" s="40"/>
      <c r="P229" s="41"/>
      <c r="Q229" s="41"/>
      <c r="R229" s="42"/>
      <c r="S229" s="43"/>
      <c r="T229" s="36">
        <f t="shared" si="73"/>
        <v>0</v>
      </c>
      <c r="U229" s="44">
        <f t="shared" si="74"/>
        <v>0</v>
      </c>
      <c r="V229" s="45">
        <f t="shared" si="75"/>
        <v>0</v>
      </c>
      <c r="W229" s="46">
        <f t="shared" si="76"/>
        <v>0</v>
      </c>
      <c r="X229" s="41">
        <f t="shared" si="77"/>
        <v>0</v>
      </c>
      <c r="Y229" s="41">
        <f t="shared" si="78"/>
        <v>0</v>
      </c>
      <c r="Z229" s="41">
        <f t="shared" si="79"/>
        <v>0</v>
      </c>
      <c r="AA229" s="47">
        <f t="shared" si="65"/>
        <v>0</v>
      </c>
      <c r="AB229" s="48">
        <f t="shared" si="66"/>
        <v>0</v>
      </c>
      <c r="AC229" s="41">
        <f t="shared" si="67"/>
        <v>0</v>
      </c>
      <c r="AD229" s="41">
        <f t="shared" si="80"/>
        <v>0</v>
      </c>
      <c r="AE229" s="41">
        <f t="shared" si="83"/>
        <v>0</v>
      </c>
      <c r="AF229" s="49" t="e">
        <f>HLOOKUP(I229,ElecAvoidedCostsWOCC!$A$5:$Q$50,G229+1,FALSE)</f>
        <v>#N/A</v>
      </c>
      <c r="AG229" s="41" t="e">
        <f t="shared" si="81"/>
        <v>#N/A</v>
      </c>
      <c r="AH229" s="49" t="e">
        <f>HLOOKUP(I229,ElecAvoidedCostsWOCC!$A$5:$Q$50,T229+1,FALSE)</f>
        <v>#N/A</v>
      </c>
      <c r="AI229" s="41" t="e">
        <f t="shared" si="82"/>
        <v>#N/A</v>
      </c>
      <c r="AJ229" s="41" t="e">
        <f t="shared" si="68"/>
        <v>#N/A</v>
      </c>
      <c r="AK229" s="41" t="e">
        <f>HLOOKUP(I229,ElecAvoidedCostsWOCC!$A$5:$Q$50,G229+1,FALSE)*J229*L229</f>
        <v>#N/A</v>
      </c>
      <c r="AL229" s="41" t="e">
        <f t="shared" si="69"/>
        <v>#N/A</v>
      </c>
      <c r="AM229" s="45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5">
        <f t="shared" si="70"/>
        <v>0</v>
      </c>
      <c r="AO229" s="44">
        <f t="shared" si="71"/>
        <v>0</v>
      </c>
      <c r="AP229" s="44" t="e">
        <f t="shared" si="72"/>
        <v>#DIV/0!</v>
      </c>
    </row>
    <row r="230" spans="2:42" x14ac:dyDescent="0.25">
      <c r="B230" s="34"/>
      <c r="C230" s="56"/>
      <c r="D230" s="56"/>
      <c r="E230" s="35"/>
      <c r="F230" s="36"/>
      <c r="G230" s="36"/>
      <c r="H230" s="36"/>
      <c r="I230" s="37"/>
      <c r="J230" s="38"/>
      <c r="K230" s="38"/>
      <c r="L230" s="38"/>
      <c r="M230" s="39"/>
      <c r="N230" s="39"/>
      <c r="O230" s="40"/>
      <c r="P230" s="41"/>
      <c r="Q230" s="41"/>
      <c r="R230" s="42"/>
      <c r="S230" s="43"/>
      <c r="T230" s="36">
        <f t="shared" si="73"/>
        <v>0</v>
      </c>
      <c r="U230" s="44">
        <f t="shared" si="74"/>
        <v>0</v>
      </c>
      <c r="V230" s="45">
        <f t="shared" si="75"/>
        <v>0</v>
      </c>
      <c r="W230" s="46">
        <f t="shared" si="76"/>
        <v>0</v>
      </c>
      <c r="X230" s="41">
        <f t="shared" si="77"/>
        <v>0</v>
      </c>
      <c r="Y230" s="41">
        <f t="shared" si="78"/>
        <v>0</v>
      </c>
      <c r="Z230" s="41">
        <f t="shared" si="79"/>
        <v>0</v>
      </c>
      <c r="AA230" s="47">
        <f t="shared" si="65"/>
        <v>0</v>
      </c>
      <c r="AB230" s="48">
        <f t="shared" si="66"/>
        <v>0</v>
      </c>
      <c r="AC230" s="41">
        <f t="shared" si="67"/>
        <v>0</v>
      </c>
      <c r="AD230" s="41">
        <f t="shared" si="80"/>
        <v>0</v>
      </c>
      <c r="AE230" s="41">
        <f t="shared" si="83"/>
        <v>0</v>
      </c>
      <c r="AF230" s="49" t="e">
        <f>HLOOKUP(I230,ElecAvoidedCostsWOCC!$A$5:$Q$50,G230+1,FALSE)</f>
        <v>#N/A</v>
      </c>
      <c r="AG230" s="41" t="e">
        <f t="shared" si="81"/>
        <v>#N/A</v>
      </c>
      <c r="AH230" s="49" t="e">
        <f>HLOOKUP(I230,ElecAvoidedCostsWOCC!$A$5:$Q$50,T230+1,FALSE)</f>
        <v>#N/A</v>
      </c>
      <c r="AI230" s="41" t="e">
        <f t="shared" si="82"/>
        <v>#N/A</v>
      </c>
      <c r="AJ230" s="41" t="e">
        <f t="shared" si="68"/>
        <v>#N/A</v>
      </c>
      <c r="AK230" s="41" t="e">
        <f>HLOOKUP(I230,ElecAvoidedCostsWOCC!$A$5:$Q$50,G230+1,FALSE)*J230*L230</f>
        <v>#N/A</v>
      </c>
      <c r="AL230" s="41" t="e">
        <f t="shared" si="69"/>
        <v>#N/A</v>
      </c>
      <c r="AM230" s="45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5">
        <f t="shared" si="70"/>
        <v>0</v>
      </c>
      <c r="AO230" s="44">
        <f t="shared" si="71"/>
        <v>0</v>
      </c>
      <c r="AP230" s="44" t="e">
        <f t="shared" si="72"/>
        <v>#DIV/0!</v>
      </c>
    </row>
    <row r="231" spans="2:42" x14ac:dyDescent="0.25">
      <c r="B231" s="34"/>
      <c r="C231" s="56"/>
      <c r="D231" s="56"/>
      <c r="E231" s="35"/>
      <c r="F231" s="36"/>
      <c r="G231" s="36"/>
      <c r="H231" s="36"/>
      <c r="I231" s="37"/>
      <c r="J231" s="38"/>
      <c r="K231" s="38"/>
      <c r="L231" s="38"/>
      <c r="M231" s="39"/>
      <c r="N231" s="39"/>
      <c r="O231" s="40"/>
      <c r="P231" s="41"/>
      <c r="Q231" s="41"/>
      <c r="R231" s="42"/>
      <c r="S231" s="43"/>
      <c r="T231" s="36">
        <f t="shared" si="73"/>
        <v>0</v>
      </c>
      <c r="U231" s="44">
        <f t="shared" si="74"/>
        <v>0</v>
      </c>
      <c r="V231" s="45">
        <f t="shared" si="75"/>
        <v>0</v>
      </c>
      <c r="W231" s="46">
        <f t="shared" si="76"/>
        <v>0</v>
      </c>
      <c r="X231" s="41">
        <f t="shared" si="77"/>
        <v>0</v>
      </c>
      <c r="Y231" s="41">
        <f t="shared" si="78"/>
        <v>0</v>
      </c>
      <c r="Z231" s="41">
        <f t="shared" si="79"/>
        <v>0</v>
      </c>
      <c r="AA231" s="47">
        <f t="shared" si="65"/>
        <v>0</v>
      </c>
      <c r="AB231" s="48">
        <f t="shared" si="66"/>
        <v>0</v>
      </c>
      <c r="AC231" s="41">
        <f t="shared" si="67"/>
        <v>0</v>
      </c>
      <c r="AD231" s="41">
        <f t="shared" si="80"/>
        <v>0</v>
      </c>
      <c r="AE231" s="41">
        <f t="shared" si="83"/>
        <v>0</v>
      </c>
      <c r="AF231" s="49" t="e">
        <f>HLOOKUP(I231,ElecAvoidedCostsWOCC!$A$5:$Q$50,G231+1,FALSE)</f>
        <v>#N/A</v>
      </c>
      <c r="AG231" s="41" t="e">
        <f t="shared" si="81"/>
        <v>#N/A</v>
      </c>
      <c r="AH231" s="49" t="e">
        <f>HLOOKUP(I231,ElecAvoidedCostsWOCC!$A$5:$Q$50,T231+1,FALSE)</f>
        <v>#N/A</v>
      </c>
      <c r="AI231" s="41" t="e">
        <f t="shared" si="82"/>
        <v>#N/A</v>
      </c>
      <c r="AJ231" s="41" t="e">
        <f t="shared" si="68"/>
        <v>#N/A</v>
      </c>
      <c r="AK231" s="41" t="e">
        <f>HLOOKUP(I231,ElecAvoidedCostsWOCC!$A$5:$Q$50,G231+1,FALSE)*J231*L231</f>
        <v>#N/A</v>
      </c>
      <c r="AL231" s="41" t="e">
        <f t="shared" si="69"/>
        <v>#N/A</v>
      </c>
      <c r="AM231" s="45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5">
        <f t="shared" si="70"/>
        <v>0</v>
      </c>
      <c r="AO231" s="44">
        <f t="shared" si="71"/>
        <v>0</v>
      </c>
      <c r="AP231" s="44" t="e">
        <f t="shared" si="72"/>
        <v>#DIV/0!</v>
      </c>
    </row>
    <row r="232" spans="2:42" x14ac:dyDescent="0.25">
      <c r="B232" s="34"/>
      <c r="C232" s="56"/>
      <c r="D232" s="56"/>
      <c r="E232" s="35"/>
      <c r="F232" s="36"/>
      <c r="G232" s="36"/>
      <c r="H232" s="36"/>
      <c r="I232" s="37"/>
      <c r="J232" s="38"/>
      <c r="K232" s="38"/>
      <c r="L232" s="38"/>
      <c r="M232" s="39"/>
      <c r="N232" s="39"/>
      <c r="O232" s="40"/>
      <c r="P232" s="41"/>
      <c r="Q232" s="41"/>
      <c r="R232" s="42"/>
      <c r="S232" s="43"/>
      <c r="T232" s="36">
        <f t="shared" si="73"/>
        <v>0</v>
      </c>
      <c r="U232" s="44">
        <f t="shared" si="74"/>
        <v>0</v>
      </c>
      <c r="V232" s="45">
        <f t="shared" si="75"/>
        <v>0</v>
      </c>
      <c r="W232" s="46">
        <f t="shared" si="76"/>
        <v>0</v>
      </c>
      <c r="X232" s="41">
        <f t="shared" si="77"/>
        <v>0</v>
      </c>
      <c r="Y232" s="41">
        <f t="shared" si="78"/>
        <v>0</v>
      </c>
      <c r="Z232" s="41">
        <f t="shared" si="79"/>
        <v>0</v>
      </c>
      <c r="AA232" s="47">
        <f t="shared" si="65"/>
        <v>0</v>
      </c>
      <c r="AB232" s="48">
        <f t="shared" si="66"/>
        <v>0</v>
      </c>
      <c r="AC232" s="41">
        <f t="shared" si="67"/>
        <v>0</v>
      </c>
      <c r="AD232" s="41">
        <f t="shared" si="80"/>
        <v>0</v>
      </c>
      <c r="AE232" s="41">
        <f t="shared" si="83"/>
        <v>0</v>
      </c>
      <c r="AF232" s="49" t="e">
        <f>HLOOKUP(I232,ElecAvoidedCostsWOCC!$A$5:$Q$50,G232+1,FALSE)</f>
        <v>#N/A</v>
      </c>
      <c r="AG232" s="41" t="e">
        <f t="shared" si="81"/>
        <v>#N/A</v>
      </c>
      <c r="AH232" s="49" t="e">
        <f>HLOOKUP(I232,ElecAvoidedCostsWOCC!$A$5:$Q$50,T232+1,FALSE)</f>
        <v>#N/A</v>
      </c>
      <c r="AI232" s="41" t="e">
        <f t="shared" si="82"/>
        <v>#N/A</v>
      </c>
      <c r="AJ232" s="41" t="e">
        <f t="shared" si="68"/>
        <v>#N/A</v>
      </c>
      <c r="AK232" s="41" t="e">
        <f>HLOOKUP(I232,ElecAvoidedCostsWOCC!$A$5:$Q$50,G232+1,FALSE)*J232*L232</f>
        <v>#N/A</v>
      </c>
      <c r="AL232" s="41" t="e">
        <f t="shared" si="69"/>
        <v>#N/A</v>
      </c>
      <c r="AM232" s="45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5">
        <f t="shared" si="70"/>
        <v>0</v>
      </c>
      <c r="AO232" s="44">
        <f t="shared" si="71"/>
        <v>0</v>
      </c>
      <c r="AP232" s="44" t="e">
        <f t="shared" si="72"/>
        <v>#DIV/0!</v>
      </c>
    </row>
    <row r="233" spans="2:42" x14ac:dyDescent="0.25">
      <c r="B233" s="34"/>
      <c r="C233" s="56"/>
      <c r="D233" s="56"/>
      <c r="E233" s="35"/>
      <c r="F233" s="36"/>
      <c r="G233" s="36"/>
      <c r="H233" s="36"/>
      <c r="I233" s="37"/>
      <c r="J233" s="38"/>
      <c r="K233" s="38"/>
      <c r="L233" s="38"/>
      <c r="M233" s="39"/>
      <c r="N233" s="39"/>
      <c r="O233" s="40"/>
      <c r="P233" s="41"/>
      <c r="Q233" s="41"/>
      <c r="R233" s="42"/>
      <c r="S233" s="43"/>
      <c r="T233" s="36">
        <f t="shared" si="73"/>
        <v>0</v>
      </c>
      <c r="U233" s="44">
        <f t="shared" si="74"/>
        <v>0</v>
      </c>
      <c r="V233" s="45">
        <f t="shared" si="75"/>
        <v>0</v>
      </c>
      <c r="W233" s="46">
        <f t="shared" si="76"/>
        <v>0</v>
      </c>
      <c r="X233" s="41">
        <f t="shared" si="77"/>
        <v>0</v>
      </c>
      <c r="Y233" s="41">
        <f t="shared" si="78"/>
        <v>0</v>
      </c>
      <c r="Z233" s="41">
        <f t="shared" si="79"/>
        <v>0</v>
      </c>
      <c r="AA233" s="47">
        <f t="shared" si="65"/>
        <v>0</v>
      </c>
      <c r="AB233" s="48">
        <f t="shared" si="66"/>
        <v>0</v>
      </c>
      <c r="AC233" s="41">
        <f t="shared" si="67"/>
        <v>0</v>
      </c>
      <c r="AD233" s="41">
        <f t="shared" si="80"/>
        <v>0</v>
      </c>
      <c r="AE233" s="41">
        <f t="shared" si="83"/>
        <v>0</v>
      </c>
      <c r="AF233" s="49" t="e">
        <f>HLOOKUP(I233,ElecAvoidedCostsWOCC!$A$5:$Q$50,G233+1,FALSE)</f>
        <v>#N/A</v>
      </c>
      <c r="AG233" s="41" t="e">
        <f t="shared" si="81"/>
        <v>#N/A</v>
      </c>
      <c r="AH233" s="49" t="e">
        <f>HLOOKUP(I233,ElecAvoidedCostsWOCC!$A$5:$Q$50,T233+1,FALSE)</f>
        <v>#N/A</v>
      </c>
      <c r="AI233" s="41" t="e">
        <f t="shared" si="82"/>
        <v>#N/A</v>
      </c>
      <c r="AJ233" s="41" t="e">
        <f t="shared" si="68"/>
        <v>#N/A</v>
      </c>
      <c r="AK233" s="41" t="e">
        <f>HLOOKUP(I233,ElecAvoidedCostsWOCC!$A$5:$Q$50,G233+1,FALSE)*J233*L233</f>
        <v>#N/A</v>
      </c>
      <c r="AL233" s="41" t="e">
        <f t="shared" si="69"/>
        <v>#N/A</v>
      </c>
      <c r="AM233" s="45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5">
        <f t="shared" si="70"/>
        <v>0</v>
      </c>
      <c r="AO233" s="44">
        <f t="shared" si="71"/>
        <v>0</v>
      </c>
      <c r="AP233" s="44" t="e">
        <f t="shared" si="72"/>
        <v>#DIV/0!</v>
      </c>
    </row>
    <row r="234" spans="2:42" x14ac:dyDescent="0.25">
      <c r="B234" s="34"/>
      <c r="C234" s="56"/>
      <c r="D234" s="56"/>
      <c r="E234" s="35"/>
      <c r="F234" s="36"/>
      <c r="G234" s="36"/>
      <c r="H234" s="36"/>
      <c r="I234" s="37"/>
      <c r="J234" s="38"/>
      <c r="K234" s="38"/>
      <c r="L234" s="38"/>
      <c r="M234" s="39"/>
      <c r="N234" s="39"/>
      <c r="O234" s="40"/>
      <c r="P234" s="41"/>
      <c r="Q234" s="41"/>
      <c r="R234" s="42"/>
      <c r="S234" s="43"/>
      <c r="T234" s="36">
        <f t="shared" si="73"/>
        <v>0</v>
      </c>
      <c r="U234" s="44">
        <f t="shared" si="74"/>
        <v>0</v>
      </c>
      <c r="V234" s="45">
        <f t="shared" si="75"/>
        <v>0</v>
      </c>
      <c r="W234" s="46">
        <f t="shared" si="76"/>
        <v>0</v>
      </c>
      <c r="X234" s="41">
        <f t="shared" si="77"/>
        <v>0</v>
      </c>
      <c r="Y234" s="41">
        <f t="shared" si="78"/>
        <v>0</v>
      </c>
      <c r="Z234" s="41">
        <f t="shared" si="79"/>
        <v>0</v>
      </c>
      <c r="AA234" s="47">
        <f t="shared" si="65"/>
        <v>0</v>
      </c>
      <c r="AB234" s="48">
        <f t="shared" si="66"/>
        <v>0</v>
      </c>
      <c r="AC234" s="41">
        <f t="shared" si="67"/>
        <v>0</v>
      </c>
      <c r="AD234" s="41">
        <f t="shared" si="80"/>
        <v>0</v>
      </c>
      <c r="AE234" s="41">
        <f t="shared" si="83"/>
        <v>0</v>
      </c>
      <c r="AF234" s="49" t="e">
        <f>HLOOKUP(I234,ElecAvoidedCostsWOCC!$A$5:$Q$50,G234+1,FALSE)</f>
        <v>#N/A</v>
      </c>
      <c r="AG234" s="41" t="e">
        <f t="shared" si="81"/>
        <v>#N/A</v>
      </c>
      <c r="AH234" s="49" t="e">
        <f>HLOOKUP(I234,ElecAvoidedCostsWOCC!$A$5:$Q$50,T234+1,FALSE)</f>
        <v>#N/A</v>
      </c>
      <c r="AI234" s="41" t="e">
        <f t="shared" si="82"/>
        <v>#N/A</v>
      </c>
      <c r="AJ234" s="41" t="e">
        <f t="shared" si="68"/>
        <v>#N/A</v>
      </c>
      <c r="AK234" s="41" t="e">
        <f>HLOOKUP(I234,ElecAvoidedCostsWOCC!$A$5:$Q$50,G234+1,FALSE)*J234*L234</f>
        <v>#N/A</v>
      </c>
      <c r="AL234" s="41" t="e">
        <f t="shared" si="69"/>
        <v>#N/A</v>
      </c>
      <c r="AM234" s="45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5">
        <f t="shared" si="70"/>
        <v>0</v>
      </c>
      <c r="AO234" s="44">
        <f t="shared" si="71"/>
        <v>0</v>
      </c>
      <c r="AP234" s="44" t="e">
        <f t="shared" si="72"/>
        <v>#DIV/0!</v>
      </c>
    </row>
    <row r="235" spans="2:42" x14ac:dyDescent="0.25">
      <c r="B235" s="34"/>
      <c r="C235" s="56"/>
      <c r="D235" s="56"/>
      <c r="E235" s="35"/>
      <c r="F235" s="36"/>
      <c r="G235" s="36"/>
      <c r="H235" s="36"/>
      <c r="I235" s="37"/>
      <c r="J235" s="38"/>
      <c r="K235" s="38"/>
      <c r="L235" s="38"/>
      <c r="M235" s="39"/>
      <c r="N235" s="39"/>
      <c r="O235" s="40"/>
      <c r="P235" s="41"/>
      <c r="Q235" s="41"/>
      <c r="R235" s="42"/>
      <c r="S235" s="43"/>
      <c r="T235" s="36">
        <f t="shared" si="73"/>
        <v>0</v>
      </c>
      <c r="U235" s="44">
        <f t="shared" si="74"/>
        <v>0</v>
      </c>
      <c r="V235" s="45">
        <f t="shared" si="75"/>
        <v>0</v>
      </c>
      <c r="W235" s="46">
        <f t="shared" si="76"/>
        <v>0</v>
      </c>
      <c r="X235" s="41">
        <f t="shared" si="77"/>
        <v>0</v>
      </c>
      <c r="Y235" s="41">
        <f t="shared" si="78"/>
        <v>0</v>
      </c>
      <c r="Z235" s="41">
        <f t="shared" si="79"/>
        <v>0</v>
      </c>
      <c r="AA235" s="47">
        <f t="shared" si="65"/>
        <v>0</v>
      </c>
      <c r="AB235" s="48">
        <f t="shared" si="66"/>
        <v>0</v>
      </c>
      <c r="AC235" s="41">
        <f t="shared" si="67"/>
        <v>0</v>
      </c>
      <c r="AD235" s="41">
        <f t="shared" si="80"/>
        <v>0</v>
      </c>
      <c r="AE235" s="41">
        <f t="shared" si="83"/>
        <v>0</v>
      </c>
      <c r="AF235" s="49" t="e">
        <f>HLOOKUP(I235,ElecAvoidedCostsWOCC!$A$5:$Q$50,G235+1,FALSE)</f>
        <v>#N/A</v>
      </c>
      <c r="AG235" s="41" t="e">
        <f t="shared" si="81"/>
        <v>#N/A</v>
      </c>
      <c r="AH235" s="49" t="e">
        <f>HLOOKUP(I235,ElecAvoidedCostsWOCC!$A$5:$Q$50,T235+1,FALSE)</f>
        <v>#N/A</v>
      </c>
      <c r="AI235" s="41" t="e">
        <f t="shared" si="82"/>
        <v>#N/A</v>
      </c>
      <c r="AJ235" s="41" t="e">
        <f t="shared" si="68"/>
        <v>#N/A</v>
      </c>
      <c r="AK235" s="41" t="e">
        <f>HLOOKUP(I235,ElecAvoidedCostsWOCC!$A$5:$Q$50,G235+1,FALSE)*J235*L235</f>
        <v>#N/A</v>
      </c>
      <c r="AL235" s="41" t="e">
        <f t="shared" si="69"/>
        <v>#N/A</v>
      </c>
      <c r="AM235" s="45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5">
        <f t="shared" si="70"/>
        <v>0</v>
      </c>
      <c r="AO235" s="44">
        <f t="shared" si="71"/>
        <v>0</v>
      </c>
      <c r="AP235" s="44" t="e">
        <f t="shared" si="72"/>
        <v>#DIV/0!</v>
      </c>
    </row>
    <row r="236" spans="2:42" x14ac:dyDescent="0.25">
      <c r="B236" s="34"/>
      <c r="C236" s="56"/>
      <c r="D236" s="56"/>
      <c r="E236" s="35"/>
      <c r="F236" s="36"/>
      <c r="G236" s="36"/>
      <c r="H236" s="36"/>
      <c r="I236" s="37"/>
      <c r="J236" s="38"/>
      <c r="K236" s="38"/>
      <c r="L236" s="38"/>
      <c r="M236" s="39"/>
      <c r="N236" s="39"/>
      <c r="O236" s="40"/>
      <c r="P236" s="41"/>
      <c r="Q236" s="41"/>
      <c r="R236" s="42"/>
      <c r="S236" s="43"/>
      <c r="T236" s="36">
        <f t="shared" si="73"/>
        <v>0</v>
      </c>
      <c r="U236" s="44">
        <f t="shared" si="74"/>
        <v>0</v>
      </c>
      <c r="V236" s="45">
        <f t="shared" si="75"/>
        <v>0</v>
      </c>
      <c r="W236" s="46">
        <f t="shared" si="76"/>
        <v>0</v>
      </c>
      <c r="X236" s="41">
        <f t="shared" si="77"/>
        <v>0</v>
      </c>
      <c r="Y236" s="41">
        <f t="shared" si="78"/>
        <v>0</v>
      </c>
      <c r="Z236" s="41">
        <f t="shared" si="79"/>
        <v>0</v>
      </c>
      <c r="AA236" s="47">
        <f t="shared" si="65"/>
        <v>0</v>
      </c>
      <c r="AB236" s="48">
        <f t="shared" si="66"/>
        <v>0</v>
      </c>
      <c r="AC236" s="41">
        <f t="shared" si="67"/>
        <v>0</v>
      </c>
      <c r="AD236" s="41">
        <f t="shared" si="80"/>
        <v>0</v>
      </c>
      <c r="AE236" s="41">
        <f t="shared" si="83"/>
        <v>0</v>
      </c>
      <c r="AF236" s="49" t="e">
        <f>HLOOKUP(I236,ElecAvoidedCostsWOCC!$A$5:$Q$50,G236+1,FALSE)</f>
        <v>#N/A</v>
      </c>
      <c r="AG236" s="41" t="e">
        <f t="shared" si="81"/>
        <v>#N/A</v>
      </c>
      <c r="AH236" s="49" t="e">
        <f>HLOOKUP(I236,ElecAvoidedCostsWOCC!$A$5:$Q$50,T236+1,FALSE)</f>
        <v>#N/A</v>
      </c>
      <c r="AI236" s="41" t="e">
        <f t="shared" si="82"/>
        <v>#N/A</v>
      </c>
      <c r="AJ236" s="41" t="e">
        <f t="shared" si="68"/>
        <v>#N/A</v>
      </c>
      <c r="AK236" s="41" t="e">
        <f>HLOOKUP(I236,ElecAvoidedCostsWOCC!$A$5:$Q$50,G236+1,FALSE)*J236*L236</f>
        <v>#N/A</v>
      </c>
      <c r="AL236" s="41" t="e">
        <f t="shared" si="69"/>
        <v>#N/A</v>
      </c>
      <c r="AM236" s="45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5">
        <f t="shared" si="70"/>
        <v>0</v>
      </c>
      <c r="AO236" s="44">
        <f t="shared" si="71"/>
        <v>0</v>
      </c>
      <c r="AP236" s="44" t="e">
        <f t="shared" si="72"/>
        <v>#DIV/0!</v>
      </c>
    </row>
    <row r="237" spans="2:42" x14ac:dyDescent="0.25">
      <c r="B237" s="34"/>
      <c r="C237" s="56"/>
      <c r="D237" s="56"/>
      <c r="E237" s="35"/>
      <c r="F237" s="36"/>
      <c r="G237" s="36"/>
      <c r="H237" s="36"/>
      <c r="I237" s="37"/>
      <c r="J237" s="38"/>
      <c r="K237" s="38"/>
      <c r="L237" s="38"/>
      <c r="M237" s="39"/>
      <c r="N237" s="39"/>
      <c r="O237" s="40"/>
      <c r="P237" s="41"/>
      <c r="Q237" s="41"/>
      <c r="R237" s="42"/>
      <c r="S237" s="43"/>
      <c r="T237" s="36">
        <f t="shared" si="73"/>
        <v>0</v>
      </c>
      <c r="U237" s="44">
        <f t="shared" si="74"/>
        <v>0</v>
      </c>
      <c r="V237" s="45">
        <f t="shared" si="75"/>
        <v>0</v>
      </c>
      <c r="W237" s="46">
        <f t="shared" si="76"/>
        <v>0</v>
      </c>
      <c r="X237" s="41">
        <f t="shared" si="77"/>
        <v>0</v>
      </c>
      <c r="Y237" s="41">
        <f t="shared" si="78"/>
        <v>0</v>
      </c>
      <c r="Z237" s="41">
        <f t="shared" si="79"/>
        <v>0</v>
      </c>
      <c r="AA237" s="47">
        <f t="shared" si="65"/>
        <v>0</v>
      </c>
      <c r="AB237" s="48">
        <f t="shared" si="66"/>
        <v>0</v>
      </c>
      <c r="AC237" s="41">
        <f t="shared" si="67"/>
        <v>0</v>
      </c>
      <c r="AD237" s="41">
        <f t="shared" si="80"/>
        <v>0</v>
      </c>
      <c r="AE237" s="41">
        <f t="shared" si="83"/>
        <v>0</v>
      </c>
      <c r="AF237" s="49" t="e">
        <f>HLOOKUP(I237,ElecAvoidedCostsWOCC!$A$5:$Q$50,G237+1,FALSE)</f>
        <v>#N/A</v>
      </c>
      <c r="AG237" s="41" t="e">
        <f t="shared" si="81"/>
        <v>#N/A</v>
      </c>
      <c r="AH237" s="49" t="e">
        <f>HLOOKUP(I237,ElecAvoidedCostsWOCC!$A$5:$Q$50,T237+1,FALSE)</f>
        <v>#N/A</v>
      </c>
      <c r="AI237" s="41" t="e">
        <f t="shared" si="82"/>
        <v>#N/A</v>
      </c>
      <c r="AJ237" s="41" t="e">
        <f t="shared" si="68"/>
        <v>#N/A</v>
      </c>
      <c r="AK237" s="41" t="e">
        <f>HLOOKUP(I237,ElecAvoidedCostsWOCC!$A$5:$Q$50,G237+1,FALSE)*J237*L237</f>
        <v>#N/A</v>
      </c>
      <c r="AL237" s="41" t="e">
        <f t="shared" si="69"/>
        <v>#N/A</v>
      </c>
      <c r="AM237" s="45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5">
        <f t="shared" si="70"/>
        <v>0</v>
      </c>
      <c r="AO237" s="44">
        <f t="shared" si="71"/>
        <v>0</v>
      </c>
      <c r="AP237" s="44" t="e">
        <f t="shared" si="72"/>
        <v>#DIV/0!</v>
      </c>
    </row>
    <row r="238" spans="2:42" x14ac:dyDescent="0.25">
      <c r="B238" s="34"/>
      <c r="C238" s="56"/>
      <c r="D238" s="56"/>
      <c r="E238" s="35"/>
      <c r="F238" s="36"/>
      <c r="G238" s="36"/>
      <c r="H238" s="36"/>
      <c r="I238" s="37"/>
      <c r="J238" s="38"/>
      <c r="K238" s="38"/>
      <c r="L238" s="38"/>
      <c r="M238" s="39"/>
      <c r="N238" s="39"/>
      <c r="O238" s="40"/>
      <c r="P238" s="41"/>
      <c r="Q238" s="41"/>
      <c r="R238" s="42"/>
      <c r="S238" s="43"/>
      <c r="T238" s="36">
        <f t="shared" si="73"/>
        <v>0</v>
      </c>
      <c r="U238" s="44">
        <f t="shared" si="74"/>
        <v>0</v>
      </c>
      <c r="V238" s="45">
        <f t="shared" si="75"/>
        <v>0</v>
      </c>
      <c r="W238" s="46">
        <f t="shared" si="76"/>
        <v>0</v>
      </c>
      <c r="X238" s="41">
        <f t="shared" si="77"/>
        <v>0</v>
      </c>
      <c r="Y238" s="41">
        <f t="shared" si="78"/>
        <v>0</v>
      </c>
      <c r="Z238" s="41">
        <f t="shared" si="79"/>
        <v>0</v>
      </c>
      <c r="AA238" s="47">
        <f t="shared" si="65"/>
        <v>0</v>
      </c>
      <c r="AB238" s="48">
        <f t="shared" si="66"/>
        <v>0</v>
      </c>
      <c r="AC238" s="41">
        <f t="shared" si="67"/>
        <v>0</v>
      </c>
      <c r="AD238" s="41">
        <f t="shared" si="80"/>
        <v>0</v>
      </c>
      <c r="AE238" s="41">
        <f t="shared" si="83"/>
        <v>0</v>
      </c>
      <c r="AF238" s="49" t="e">
        <f>HLOOKUP(I238,ElecAvoidedCostsWOCC!$A$5:$Q$50,G238+1,FALSE)</f>
        <v>#N/A</v>
      </c>
      <c r="AG238" s="41" t="e">
        <f t="shared" si="81"/>
        <v>#N/A</v>
      </c>
      <c r="AH238" s="49" t="e">
        <f>HLOOKUP(I238,ElecAvoidedCostsWOCC!$A$5:$Q$50,T238+1,FALSE)</f>
        <v>#N/A</v>
      </c>
      <c r="AI238" s="41" t="e">
        <f t="shared" si="82"/>
        <v>#N/A</v>
      </c>
      <c r="AJ238" s="41" t="e">
        <f t="shared" si="68"/>
        <v>#N/A</v>
      </c>
      <c r="AK238" s="41" t="e">
        <f>HLOOKUP(I238,ElecAvoidedCostsWOCC!$A$5:$Q$50,G238+1,FALSE)*J238*L238</f>
        <v>#N/A</v>
      </c>
      <c r="AL238" s="41" t="e">
        <f t="shared" si="69"/>
        <v>#N/A</v>
      </c>
      <c r="AM238" s="45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5">
        <f t="shared" si="70"/>
        <v>0</v>
      </c>
      <c r="AO238" s="44">
        <f t="shared" si="71"/>
        <v>0</v>
      </c>
      <c r="AP238" s="44" t="e">
        <f t="shared" si="72"/>
        <v>#DIV/0!</v>
      </c>
    </row>
    <row r="239" spans="2:42" x14ac:dyDescent="0.25">
      <c r="B239" s="34"/>
      <c r="C239" s="56"/>
      <c r="D239" s="56"/>
      <c r="E239" s="35"/>
      <c r="F239" s="36"/>
      <c r="G239" s="36"/>
      <c r="H239" s="36"/>
      <c r="I239" s="37"/>
      <c r="J239" s="38"/>
      <c r="K239" s="38"/>
      <c r="L239" s="38"/>
      <c r="M239" s="39"/>
      <c r="N239" s="39"/>
      <c r="O239" s="40"/>
      <c r="P239" s="41"/>
      <c r="Q239" s="41"/>
      <c r="R239" s="42"/>
      <c r="S239" s="43"/>
      <c r="T239" s="36">
        <f t="shared" si="73"/>
        <v>0</v>
      </c>
      <c r="U239" s="44">
        <f t="shared" si="74"/>
        <v>0</v>
      </c>
      <c r="V239" s="45">
        <f t="shared" si="75"/>
        <v>0</v>
      </c>
      <c r="W239" s="46">
        <f t="shared" si="76"/>
        <v>0</v>
      </c>
      <c r="X239" s="41">
        <f t="shared" si="77"/>
        <v>0</v>
      </c>
      <c r="Y239" s="41">
        <f t="shared" si="78"/>
        <v>0</v>
      </c>
      <c r="Z239" s="41">
        <f t="shared" si="79"/>
        <v>0</v>
      </c>
      <c r="AA239" s="47">
        <f t="shared" si="65"/>
        <v>0</v>
      </c>
      <c r="AB239" s="48">
        <f t="shared" si="66"/>
        <v>0</v>
      </c>
      <c r="AC239" s="41">
        <f t="shared" si="67"/>
        <v>0</v>
      </c>
      <c r="AD239" s="41">
        <f t="shared" si="80"/>
        <v>0</v>
      </c>
      <c r="AE239" s="41">
        <f t="shared" si="83"/>
        <v>0</v>
      </c>
      <c r="AF239" s="49" t="e">
        <f>HLOOKUP(I239,ElecAvoidedCostsWOCC!$A$5:$Q$50,G239+1,FALSE)</f>
        <v>#N/A</v>
      </c>
      <c r="AG239" s="41" t="e">
        <f t="shared" si="81"/>
        <v>#N/A</v>
      </c>
      <c r="AH239" s="49" t="e">
        <f>HLOOKUP(I239,ElecAvoidedCostsWOCC!$A$5:$Q$50,T239+1,FALSE)</f>
        <v>#N/A</v>
      </c>
      <c r="AI239" s="41" t="e">
        <f t="shared" si="82"/>
        <v>#N/A</v>
      </c>
      <c r="AJ239" s="41" t="e">
        <f t="shared" si="68"/>
        <v>#N/A</v>
      </c>
      <c r="AK239" s="41" t="e">
        <f>HLOOKUP(I239,ElecAvoidedCostsWOCC!$A$5:$Q$50,G239+1,FALSE)*J239*L239</f>
        <v>#N/A</v>
      </c>
      <c r="AL239" s="41" t="e">
        <f t="shared" si="69"/>
        <v>#N/A</v>
      </c>
      <c r="AM239" s="45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5">
        <f t="shared" si="70"/>
        <v>0</v>
      </c>
      <c r="AO239" s="44">
        <f t="shared" si="71"/>
        <v>0</v>
      </c>
      <c r="AP239" s="44" t="e">
        <f t="shared" si="72"/>
        <v>#DIV/0!</v>
      </c>
    </row>
    <row r="240" spans="2:42" x14ac:dyDescent="0.25">
      <c r="B240" s="34"/>
      <c r="C240" s="56"/>
      <c r="D240" s="56"/>
      <c r="E240" s="35"/>
      <c r="F240" s="36"/>
      <c r="G240" s="36"/>
      <c r="H240" s="36"/>
      <c r="I240" s="37"/>
      <c r="J240" s="38"/>
      <c r="K240" s="38"/>
      <c r="L240" s="38"/>
      <c r="M240" s="39"/>
      <c r="N240" s="39"/>
      <c r="O240" s="40"/>
      <c r="P240" s="41"/>
      <c r="Q240" s="41"/>
      <c r="R240" s="42"/>
      <c r="S240" s="43"/>
      <c r="T240" s="36">
        <f t="shared" si="73"/>
        <v>0</v>
      </c>
      <c r="U240" s="44">
        <f t="shared" si="74"/>
        <v>0</v>
      </c>
      <c r="V240" s="45">
        <f t="shared" si="75"/>
        <v>0</v>
      </c>
      <c r="W240" s="46">
        <f t="shared" si="76"/>
        <v>0</v>
      </c>
      <c r="X240" s="41">
        <f t="shared" si="77"/>
        <v>0</v>
      </c>
      <c r="Y240" s="41">
        <f t="shared" si="78"/>
        <v>0</v>
      </c>
      <c r="Z240" s="41">
        <f t="shared" si="79"/>
        <v>0</v>
      </c>
      <c r="AA240" s="47">
        <f t="shared" si="65"/>
        <v>0</v>
      </c>
      <c r="AB240" s="48">
        <f t="shared" si="66"/>
        <v>0</v>
      </c>
      <c r="AC240" s="41">
        <f t="shared" si="67"/>
        <v>0</v>
      </c>
      <c r="AD240" s="41">
        <f t="shared" si="80"/>
        <v>0</v>
      </c>
      <c r="AE240" s="41">
        <f t="shared" si="83"/>
        <v>0</v>
      </c>
      <c r="AF240" s="49" t="e">
        <f>HLOOKUP(I240,ElecAvoidedCostsWOCC!$A$5:$Q$50,G240+1,FALSE)</f>
        <v>#N/A</v>
      </c>
      <c r="AG240" s="41" t="e">
        <f t="shared" si="81"/>
        <v>#N/A</v>
      </c>
      <c r="AH240" s="49" t="e">
        <f>HLOOKUP(I240,ElecAvoidedCostsWOCC!$A$5:$Q$50,T240+1,FALSE)</f>
        <v>#N/A</v>
      </c>
      <c r="AI240" s="41" t="e">
        <f t="shared" si="82"/>
        <v>#N/A</v>
      </c>
      <c r="AJ240" s="41" t="e">
        <f t="shared" si="68"/>
        <v>#N/A</v>
      </c>
      <c r="AK240" s="41" t="e">
        <f>HLOOKUP(I240,ElecAvoidedCostsWOCC!$A$5:$Q$50,G240+1,FALSE)*J240*L240</f>
        <v>#N/A</v>
      </c>
      <c r="AL240" s="41" t="e">
        <f t="shared" si="69"/>
        <v>#N/A</v>
      </c>
      <c r="AM240" s="45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5">
        <f t="shared" si="70"/>
        <v>0</v>
      </c>
      <c r="AO240" s="44">
        <f t="shared" si="71"/>
        <v>0</v>
      </c>
      <c r="AP240" s="44" t="e">
        <f t="shared" si="72"/>
        <v>#DIV/0!</v>
      </c>
    </row>
    <row r="241" spans="2:42" x14ac:dyDescent="0.25">
      <c r="B241" s="34"/>
      <c r="C241" s="56"/>
      <c r="D241" s="56"/>
      <c r="E241" s="35"/>
      <c r="F241" s="36"/>
      <c r="G241" s="36"/>
      <c r="H241" s="36"/>
      <c r="I241" s="37"/>
      <c r="J241" s="38"/>
      <c r="K241" s="38"/>
      <c r="L241" s="38"/>
      <c r="M241" s="39"/>
      <c r="N241" s="39"/>
      <c r="O241" s="40"/>
      <c r="P241" s="41"/>
      <c r="Q241" s="41"/>
      <c r="R241" s="42"/>
      <c r="S241" s="43"/>
      <c r="T241" s="36">
        <f t="shared" si="73"/>
        <v>0</v>
      </c>
      <c r="U241" s="44">
        <f t="shared" si="74"/>
        <v>0</v>
      </c>
      <c r="V241" s="45">
        <f t="shared" si="75"/>
        <v>0</v>
      </c>
      <c r="W241" s="46">
        <f t="shared" si="76"/>
        <v>0</v>
      </c>
      <c r="X241" s="41">
        <f t="shared" si="77"/>
        <v>0</v>
      </c>
      <c r="Y241" s="41">
        <f t="shared" si="78"/>
        <v>0</v>
      </c>
      <c r="Z241" s="41">
        <f t="shared" si="79"/>
        <v>0</v>
      </c>
      <c r="AA241" s="47">
        <f t="shared" si="65"/>
        <v>0</v>
      </c>
      <c r="AB241" s="48">
        <f t="shared" si="66"/>
        <v>0</v>
      </c>
      <c r="AC241" s="41">
        <f t="shared" si="67"/>
        <v>0</v>
      </c>
      <c r="AD241" s="41">
        <f t="shared" si="80"/>
        <v>0</v>
      </c>
      <c r="AE241" s="41">
        <f t="shared" si="83"/>
        <v>0</v>
      </c>
      <c r="AF241" s="49" t="e">
        <f>HLOOKUP(I241,ElecAvoidedCostsWOCC!$A$5:$Q$50,G241+1,FALSE)</f>
        <v>#N/A</v>
      </c>
      <c r="AG241" s="41" t="e">
        <f t="shared" si="81"/>
        <v>#N/A</v>
      </c>
      <c r="AH241" s="49" t="e">
        <f>HLOOKUP(I241,ElecAvoidedCostsWOCC!$A$5:$Q$50,T241+1,FALSE)</f>
        <v>#N/A</v>
      </c>
      <c r="AI241" s="41" t="e">
        <f t="shared" si="82"/>
        <v>#N/A</v>
      </c>
      <c r="AJ241" s="41" t="e">
        <f t="shared" si="68"/>
        <v>#N/A</v>
      </c>
      <c r="AK241" s="41" t="e">
        <f>HLOOKUP(I241,ElecAvoidedCostsWOCC!$A$5:$Q$50,G241+1,FALSE)*J241*L241</f>
        <v>#N/A</v>
      </c>
      <c r="AL241" s="41" t="e">
        <f t="shared" si="69"/>
        <v>#N/A</v>
      </c>
      <c r="AM241" s="45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5">
        <f t="shared" si="70"/>
        <v>0</v>
      </c>
      <c r="AO241" s="44">
        <f t="shared" si="71"/>
        <v>0</v>
      </c>
      <c r="AP241" s="44" t="e">
        <f t="shared" si="72"/>
        <v>#DIV/0!</v>
      </c>
    </row>
    <row r="242" spans="2:42" x14ac:dyDescent="0.25">
      <c r="B242" s="34"/>
      <c r="C242" s="56"/>
      <c r="D242" s="56"/>
      <c r="E242" s="35"/>
      <c r="F242" s="36"/>
      <c r="G242" s="36"/>
      <c r="H242" s="36"/>
      <c r="I242" s="37"/>
      <c r="J242" s="38"/>
      <c r="K242" s="38"/>
      <c r="L242" s="38"/>
      <c r="M242" s="39"/>
      <c r="N242" s="39"/>
      <c r="O242" s="40"/>
      <c r="P242" s="41"/>
      <c r="Q242" s="41"/>
      <c r="R242" s="42"/>
      <c r="S242" s="43"/>
      <c r="T242" s="36">
        <f t="shared" si="73"/>
        <v>0</v>
      </c>
      <c r="U242" s="44">
        <f t="shared" si="74"/>
        <v>0</v>
      </c>
      <c r="V242" s="45">
        <f t="shared" si="75"/>
        <v>0</v>
      </c>
      <c r="W242" s="46">
        <f t="shared" si="76"/>
        <v>0</v>
      </c>
      <c r="X242" s="41">
        <f t="shared" si="77"/>
        <v>0</v>
      </c>
      <c r="Y242" s="41">
        <f t="shared" si="78"/>
        <v>0</v>
      </c>
      <c r="Z242" s="41">
        <f t="shared" si="79"/>
        <v>0</v>
      </c>
      <c r="AA242" s="47">
        <f t="shared" si="65"/>
        <v>0</v>
      </c>
      <c r="AB242" s="48">
        <f t="shared" si="66"/>
        <v>0</v>
      </c>
      <c r="AC242" s="41">
        <f t="shared" si="67"/>
        <v>0</v>
      </c>
      <c r="AD242" s="41">
        <f t="shared" si="80"/>
        <v>0</v>
      </c>
      <c r="AE242" s="41">
        <f t="shared" si="83"/>
        <v>0</v>
      </c>
      <c r="AF242" s="49" t="e">
        <f>HLOOKUP(I242,ElecAvoidedCostsWOCC!$A$5:$Q$50,G242+1,FALSE)</f>
        <v>#N/A</v>
      </c>
      <c r="AG242" s="41" t="e">
        <f t="shared" si="81"/>
        <v>#N/A</v>
      </c>
      <c r="AH242" s="49" t="e">
        <f>HLOOKUP(I242,ElecAvoidedCostsWOCC!$A$5:$Q$50,T242+1,FALSE)</f>
        <v>#N/A</v>
      </c>
      <c r="AI242" s="41" t="e">
        <f t="shared" si="82"/>
        <v>#N/A</v>
      </c>
      <c r="AJ242" s="41" t="e">
        <f t="shared" si="68"/>
        <v>#N/A</v>
      </c>
      <c r="AK242" s="41" t="e">
        <f>HLOOKUP(I242,ElecAvoidedCostsWOCC!$A$5:$Q$50,G242+1,FALSE)*J242*L242</f>
        <v>#N/A</v>
      </c>
      <c r="AL242" s="41" t="e">
        <f t="shared" si="69"/>
        <v>#N/A</v>
      </c>
      <c r="AM242" s="45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5">
        <f t="shared" si="70"/>
        <v>0</v>
      </c>
      <c r="AO242" s="44">
        <f t="shared" si="71"/>
        <v>0</v>
      </c>
      <c r="AP242" s="44" t="e">
        <f t="shared" si="72"/>
        <v>#DIV/0!</v>
      </c>
    </row>
    <row r="243" spans="2:42" x14ac:dyDescent="0.25">
      <c r="B243" s="34"/>
      <c r="C243" s="56"/>
      <c r="D243" s="56"/>
      <c r="E243" s="35"/>
      <c r="F243" s="36"/>
      <c r="G243" s="36"/>
      <c r="H243" s="36"/>
      <c r="I243" s="37"/>
      <c r="J243" s="38"/>
      <c r="K243" s="38"/>
      <c r="L243" s="38"/>
      <c r="M243" s="39"/>
      <c r="N243" s="39"/>
      <c r="O243" s="40"/>
      <c r="P243" s="41"/>
      <c r="Q243" s="41"/>
      <c r="R243" s="42"/>
      <c r="S243" s="43"/>
      <c r="T243" s="36">
        <f t="shared" si="73"/>
        <v>0</v>
      </c>
      <c r="U243" s="44">
        <f t="shared" si="74"/>
        <v>0</v>
      </c>
      <c r="V243" s="45">
        <f t="shared" si="75"/>
        <v>0</v>
      </c>
      <c r="W243" s="46">
        <f t="shared" si="76"/>
        <v>0</v>
      </c>
      <c r="X243" s="41">
        <f t="shared" si="77"/>
        <v>0</v>
      </c>
      <c r="Y243" s="41">
        <f t="shared" si="78"/>
        <v>0</v>
      </c>
      <c r="Z243" s="41">
        <f t="shared" si="79"/>
        <v>0</v>
      </c>
      <c r="AA243" s="47">
        <f t="shared" si="65"/>
        <v>0</v>
      </c>
      <c r="AB243" s="48">
        <f t="shared" si="66"/>
        <v>0</v>
      </c>
      <c r="AC243" s="41">
        <f t="shared" si="67"/>
        <v>0</v>
      </c>
      <c r="AD243" s="41">
        <f t="shared" si="80"/>
        <v>0</v>
      </c>
      <c r="AE243" s="41">
        <f t="shared" si="83"/>
        <v>0</v>
      </c>
      <c r="AF243" s="49" t="e">
        <f>HLOOKUP(I243,ElecAvoidedCostsWOCC!$A$5:$Q$50,G243+1,FALSE)</f>
        <v>#N/A</v>
      </c>
      <c r="AG243" s="41" t="e">
        <f t="shared" si="81"/>
        <v>#N/A</v>
      </c>
      <c r="AH243" s="49" t="e">
        <f>HLOOKUP(I243,ElecAvoidedCostsWOCC!$A$5:$Q$50,T243+1,FALSE)</f>
        <v>#N/A</v>
      </c>
      <c r="AI243" s="41" t="e">
        <f t="shared" si="82"/>
        <v>#N/A</v>
      </c>
      <c r="AJ243" s="41" t="e">
        <f t="shared" si="68"/>
        <v>#N/A</v>
      </c>
      <c r="AK243" s="41" t="e">
        <f>HLOOKUP(I243,ElecAvoidedCostsWOCC!$A$5:$Q$50,G243+1,FALSE)*J243*L243</f>
        <v>#N/A</v>
      </c>
      <c r="AL243" s="41" t="e">
        <f t="shared" si="69"/>
        <v>#N/A</v>
      </c>
      <c r="AM243" s="45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5">
        <f t="shared" si="70"/>
        <v>0</v>
      </c>
      <c r="AO243" s="44">
        <f t="shared" si="71"/>
        <v>0</v>
      </c>
      <c r="AP243" s="44" t="e">
        <f t="shared" si="72"/>
        <v>#DIV/0!</v>
      </c>
    </row>
    <row r="244" spans="2:42" x14ac:dyDescent="0.25">
      <c r="B244" s="34"/>
      <c r="C244" s="56"/>
      <c r="D244" s="56"/>
      <c r="E244" s="35"/>
      <c r="F244" s="36"/>
      <c r="G244" s="36"/>
      <c r="H244" s="36"/>
      <c r="I244" s="37"/>
      <c r="J244" s="38"/>
      <c r="K244" s="38"/>
      <c r="L244" s="38"/>
      <c r="M244" s="39"/>
      <c r="N244" s="39"/>
      <c r="O244" s="40"/>
      <c r="P244" s="41"/>
      <c r="Q244" s="41"/>
      <c r="R244" s="42"/>
      <c r="S244" s="43"/>
      <c r="T244" s="36">
        <f t="shared" si="73"/>
        <v>0</v>
      </c>
      <c r="U244" s="44">
        <f t="shared" si="74"/>
        <v>0</v>
      </c>
      <c r="V244" s="45">
        <f t="shared" si="75"/>
        <v>0</v>
      </c>
      <c r="W244" s="46">
        <f t="shared" si="76"/>
        <v>0</v>
      </c>
      <c r="X244" s="41">
        <f t="shared" si="77"/>
        <v>0</v>
      </c>
      <c r="Y244" s="41">
        <f t="shared" si="78"/>
        <v>0</v>
      </c>
      <c r="Z244" s="41">
        <f t="shared" si="79"/>
        <v>0</v>
      </c>
      <c r="AA244" s="47">
        <f t="shared" si="65"/>
        <v>0</v>
      </c>
      <c r="AB244" s="48">
        <f t="shared" si="66"/>
        <v>0</v>
      </c>
      <c r="AC244" s="41">
        <f t="shared" si="67"/>
        <v>0</v>
      </c>
      <c r="AD244" s="41">
        <f t="shared" si="80"/>
        <v>0</v>
      </c>
      <c r="AE244" s="41">
        <f t="shared" si="83"/>
        <v>0</v>
      </c>
      <c r="AF244" s="49" t="e">
        <f>HLOOKUP(I244,ElecAvoidedCostsWOCC!$A$5:$Q$50,G244+1,FALSE)</f>
        <v>#N/A</v>
      </c>
      <c r="AG244" s="41" t="e">
        <f t="shared" si="81"/>
        <v>#N/A</v>
      </c>
      <c r="AH244" s="49" t="e">
        <f>HLOOKUP(I244,ElecAvoidedCostsWOCC!$A$5:$Q$50,T244+1,FALSE)</f>
        <v>#N/A</v>
      </c>
      <c r="AI244" s="41" t="e">
        <f t="shared" si="82"/>
        <v>#N/A</v>
      </c>
      <c r="AJ244" s="41" t="e">
        <f t="shared" si="68"/>
        <v>#N/A</v>
      </c>
      <c r="AK244" s="41" t="e">
        <f>HLOOKUP(I244,ElecAvoidedCostsWOCC!$A$5:$Q$50,G244+1,FALSE)*J244*L244</f>
        <v>#N/A</v>
      </c>
      <c r="AL244" s="41" t="e">
        <f t="shared" si="69"/>
        <v>#N/A</v>
      </c>
      <c r="AM244" s="45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5">
        <f t="shared" si="70"/>
        <v>0</v>
      </c>
      <c r="AO244" s="44">
        <f t="shared" si="71"/>
        <v>0</v>
      </c>
      <c r="AP244" s="44" t="e">
        <f t="shared" si="72"/>
        <v>#DIV/0!</v>
      </c>
    </row>
    <row r="245" spans="2:42" x14ac:dyDescent="0.25">
      <c r="B245" s="34"/>
      <c r="C245" s="56"/>
      <c r="D245" s="56"/>
      <c r="E245" s="35"/>
      <c r="F245" s="36"/>
      <c r="G245" s="36"/>
      <c r="H245" s="36"/>
      <c r="I245" s="37"/>
      <c r="J245" s="38"/>
      <c r="K245" s="38"/>
      <c r="L245" s="38"/>
      <c r="M245" s="39"/>
      <c r="N245" s="39"/>
      <c r="O245" s="40"/>
      <c r="P245" s="41"/>
      <c r="Q245" s="41"/>
      <c r="R245" s="42"/>
      <c r="S245" s="43"/>
      <c r="T245" s="36">
        <f t="shared" si="73"/>
        <v>0</v>
      </c>
      <c r="U245" s="44">
        <f t="shared" si="74"/>
        <v>0</v>
      </c>
      <c r="V245" s="45">
        <f t="shared" si="75"/>
        <v>0</v>
      </c>
      <c r="W245" s="46">
        <f t="shared" si="76"/>
        <v>0</v>
      </c>
      <c r="X245" s="41">
        <f t="shared" si="77"/>
        <v>0</v>
      </c>
      <c r="Y245" s="41">
        <f t="shared" si="78"/>
        <v>0</v>
      </c>
      <c r="Z245" s="41">
        <f t="shared" si="79"/>
        <v>0</v>
      </c>
      <c r="AA245" s="47">
        <f t="shared" si="65"/>
        <v>0</v>
      </c>
      <c r="AB245" s="48">
        <f t="shared" si="66"/>
        <v>0</v>
      </c>
      <c r="AC245" s="41">
        <f t="shared" si="67"/>
        <v>0</v>
      </c>
      <c r="AD245" s="41">
        <f t="shared" si="80"/>
        <v>0</v>
      </c>
      <c r="AE245" s="41">
        <f t="shared" si="83"/>
        <v>0</v>
      </c>
      <c r="AF245" s="49" t="e">
        <f>HLOOKUP(I245,ElecAvoidedCostsWOCC!$A$5:$Q$50,G245+1,FALSE)</f>
        <v>#N/A</v>
      </c>
      <c r="AG245" s="41" t="e">
        <f t="shared" si="81"/>
        <v>#N/A</v>
      </c>
      <c r="AH245" s="49" t="e">
        <f>HLOOKUP(I245,ElecAvoidedCostsWOCC!$A$5:$Q$50,T245+1,FALSE)</f>
        <v>#N/A</v>
      </c>
      <c r="AI245" s="41" t="e">
        <f t="shared" si="82"/>
        <v>#N/A</v>
      </c>
      <c r="AJ245" s="41" t="e">
        <f t="shared" si="68"/>
        <v>#N/A</v>
      </c>
      <c r="AK245" s="41" t="e">
        <f>HLOOKUP(I245,ElecAvoidedCostsWOCC!$A$5:$Q$50,G245+1,FALSE)*J245*L245</f>
        <v>#N/A</v>
      </c>
      <c r="AL245" s="41" t="e">
        <f t="shared" si="69"/>
        <v>#N/A</v>
      </c>
      <c r="AM245" s="45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5">
        <f t="shared" si="70"/>
        <v>0</v>
      </c>
      <c r="AO245" s="44">
        <f t="shared" si="71"/>
        <v>0</v>
      </c>
      <c r="AP245" s="44" t="e">
        <f t="shared" si="72"/>
        <v>#DIV/0!</v>
      </c>
    </row>
    <row r="246" spans="2:42" x14ac:dyDescent="0.25">
      <c r="B246" s="34"/>
      <c r="C246" s="56"/>
      <c r="D246" s="56"/>
      <c r="E246" s="35"/>
      <c r="F246" s="36"/>
      <c r="G246" s="36"/>
      <c r="H246" s="36"/>
      <c r="I246" s="37"/>
      <c r="J246" s="38"/>
      <c r="K246" s="38"/>
      <c r="L246" s="38"/>
      <c r="M246" s="39"/>
      <c r="N246" s="39"/>
      <c r="O246" s="40"/>
      <c r="P246" s="41"/>
      <c r="Q246" s="41"/>
      <c r="R246" s="42"/>
      <c r="S246" s="43"/>
      <c r="T246" s="36">
        <f t="shared" si="73"/>
        <v>0</v>
      </c>
      <c r="U246" s="44">
        <f t="shared" si="74"/>
        <v>0</v>
      </c>
      <c r="V246" s="45">
        <f t="shared" si="75"/>
        <v>0</v>
      </c>
      <c r="W246" s="46">
        <f t="shared" si="76"/>
        <v>0</v>
      </c>
      <c r="X246" s="41">
        <f t="shared" si="77"/>
        <v>0</v>
      </c>
      <c r="Y246" s="41">
        <f t="shared" si="78"/>
        <v>0</v>
      </c>
      <c r="Z246" s="41">
        <f t="shared" si="79"/>
        <v>0</v>
      </c>
      <c r="AA246" s="47">
        <f t="shared" si="65"/>
        <v>0</v>
      </c>
      <c r="AB246" s="48">
        <f t="shared" si="66"/>
        <v>0</v>
      </c>
      <c r="AC246" s="41">
        <f t="shared" si="67"/>
        <v>0</v>
      </c>
      <c r="AD246" s="41">
        <f t="shared" si="80"/>
        <v>0</v>
      </c>
      <c r="AE246" s="41">
        <f t="shared" si="83"/>
        <v>0</v>
      </c>
      <c r="AF246" s="49" t="e">
        <f>HLOOKUP(I246,ElecAvoidedCostsWOCC!$A$5:$Q$50,G246+1,FALSE)</f>
        <v>#N/A</v>
      </c>
      <c r="AG246" s="41" t="e">
        <f t="shared" si="81"/>
        <v>#N/A</v>
      </c>
      <c r="AH246" s="49" t="e">
        <f>HLOOKUP(I246,ElecAvoidedCostsWOCC!$A$5:$Q$50,T246+1,FALSE)</f>
        <v>#N/A</v>
      </c>
      <c r="AI246" s="41" t="e">
        <f t="shared" si="82"/>
        <v>#N/A</v>
      </c>
      <c r="AJ246" s="41" t="e">
        <f t="shared" si="68"/>
        <v>#N/A</v>
      </c>
      <c r="AK246" s="41" t="e">
        <f>HLOOKUP(I246,ElecAvoidedCostsWOCC!$A$5:$Q$50,G246+1,FALSE)*J246*L246</f>
        <v>#N/A</v>
      </c>
      <c r="AL246" s="41" t="e">
        <f t="shared" si="69"/>
        <v>#N/A</v>
      </c>
      <c r="AM246" s="45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5">
        <f t="shared" si="70"/>
        <v>0</v>
      </c>
      <c r="AO246" s="44">
        <f t="shared" si="71"/>
        <v>0</v>
      </c>
      <c r="AP246" s="44" t="e">
        <f t="shared" si="72"/>
        <v>#DIV/0!</v>
      </c>
    </row>
    <row r="247" spans="2:42" x14ac:dyDescent="0.25">
      <c r="B247" s="34"/>
      <c r="C247" s="56"/>
      <c r="D247" s="56"/>
      <c r="E247" s="35"/>
      <c r="F247" s="36"/>
      <c r="G247" s="36"/>
      <c r="H247" s="36"/>
      <c r="I247" s="37"/>
      <c r="J247" s="38"/>
      <c r="K247" s="38"/>
      <c r="L247" s="38"/>
      <c r="M247" s="39"/>
      <c r="N247" s="39"/>
      <c r="O247" s="40"/>
      <c r="P247" s="41"/>
      <c r="Q247" s="41"/>
      <c r="R247" s="42"/>
      <c r="S247" s="43"/>
      <c r="T247" s="36">
        <f t="shared" si="73"/>
        <v>0</v>
      </c>
      <c r="U247" s="44">
        <f t="shared" si="74"/>
        <v>0</v>
      </c>
      <c r="V247" s="45">
        <f t="shared" si="75"/>
        <v>0</v>
      </c>
      <c r="W247" s="46">
        <f t="shared" si="76"/>
        <v>0</v>
      </c>
      <c r="X247" s="41">
        <f t="shared" si="77"/>
        <v>0</v>
      </c>
      <c r="Y247" s="41">
        <f t="shared" si="78"/>
        <v>0</v>
      </c>
      <c r="Z247" s="41">
        <f t="shared" si="79"/>
        <v>0</v>
      </c>
      <c r="AA247" s="47">
        <f t="shared" si="65"/>
        <v>0</v>
      </c>
      <c r="AB247" s="48">
        <f t="shared" si="66"/>
        <v>0</v>
      </c>
      <c r="AC247" s="41">
        <f t="shared" si="67"/>
        <v>0</v>
      </c>
      <c r="AD247" s="41">
        <f t="shared" si="80"/>
        <v>0</v>
      </c>
      <c r="AE247" s="41">
        <f t="shared" si="83"/>
        <v>0</v>
      </c>
      <c r="AF247" s="49" t="e">
        <f>HLOOKUP(I247,ElecAvoidedCostsWOCC!$A$5:$Q$50,G247+1,FALSE)</f>
        <v>#N/A</v>
      </c>
      <c r="AG247" s="41" t="e">
        <f t="shared" si="81"/>
        <v>#N/A</v>
      </c>
      <c r="AH247" s="49" t="e">
        <f>HLOOKUP(I247,ElecAvoidedCostsWOCC!$A$5:$Q$50,T247+1,FALSE)</f>
        <v>#N/A</v>
      </c>
      <c r="AI247" s="41" t="e">
        <f t="shared" si="82"/>
        <v>#N/A</v>
      </c>
      <c r="AJ247" s="41" t="e">
        <f t="shared" si="68"/>
        <v>#N/A</v>
      </c>
      <c r="AK247" s="41" t="e">
        <f>HLOOKUP(I247,ElecAvoidedCostsWOCC!$A$5:$Q$50,G247+1,FALSE)*J247*L247</f>
        <v>#N/A</v>
      </c>
      <c r="AL247" s="41" t="e">
        <f t="shared" si="69"/>
        <v>#N/A</v>
      </c>
      <c r="AM247" s="45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5">
        <f t="shared" si="70"/>
        <v>0</v>
      </c>
      <c r="AO247" s="44">
        <f t="shared" si="71"/>
        <v>0</v>
      </c>
      <c r="AP247" s="44" t="e">
        <f t="shared" si="72"/>
        <v>#DIV/0!</v>
      </c>
    </row>
    <row r="248" spans="2:42" x14ac:dyDescent="0.25">
      <c r="B248" s="34"/>
      <c r="C248" s="56"/>
      <c r="D248" s="56"/>
      <c r="E248" s="35"/>
      <c r="F248" s="36"/>
      <c r="G248" s="36"/>
      <c r="H248" s="36"/>
      <c r="I248" s="37"/>
      <c r="J248" s="38"/>
      <c r="K248" s="38"/>
      <c r="L248" s="38"/>
      <c r="M248" s="39"/>
      <c r="N248" s="39"/>
      <c r="O248" s="40"/>
      <c r="P248" s="41"/>
      <c r="Q248" s="41"/>
      <c r="R248" s="42"/>
      <c r="S248" s="43"/>
      <c r="T248" s="36">
        <f t="shared" si="73"/>
        <v>0</v>
      </c>
      <c r="U248" s="44">
        <f t="shared" si="74"/>
        <v>0</v>
      </c>
      <c r="V248" s="45">
        <f t="shared" si="75"/>
        <v>0</v>
      </c>
      <c r="W248" s="46">
        <f t="shared" si="76"/>
        <v>0</v>
      </c>
      <c r="X248" s="41">
        <f t="shared" si="77"/>
        <v>0</v>
      </c>
      <c r="Y248" s="41">
        <f t="shared" si="78"/>
        <v>0</v>
      </c>
      <c r="Z248" s="41">
        <f t="shared" si="79"/>
        <v>0</v>
      </c>
      <c r="AA248" s="47">
        <f t="shared" si="65"/>
        <v>0</v>
      </c>
      <c r="AB248" s="48">
        <f t="shared" si="66"/>
        <v>0</v>
      </c>
      <c r="AC248" s="41">
        <f t="shared" si="67"/>
        <v>0</v>
      </c>
      <c r="AD248" s="41">
        <f t="shared" si="80"/>
        <v>0</v>
      </c>
      <c r="AE248" s="41">
        <f t="shared" si="83"/>
        <v>0</v>
      </c>
      <c r="AF248" s="49" t="e">
        <f>HLOOKUP(I248,ElecAvoidedCostsWOCC!$A$5:$Q$50,G248+1,FALSE)</f>
        <v>#N/A</v>
      </c>
      <c r="AG248" s="41" t="e">
        <f t="shared" si="81"/>
        <v>#N/A</v>
      </c>
      <c r="AH248" s="49" t="e">
        <f>HLOOKUP(I248,ElecAvoidedCostsWOCC!$A$5:$Q$50,T248+1,FALSE)</f>
        <v>#N/A</v>
      </c>
      <c r="AI248" s="41" t="e">
        <f t="shared" si="82"/>
        <v>#N/A</v>
      </c>
      <c r="AJ248" s="41" t="e">
        <f t="shared" si="68"/>
        <v>#N/A</v>
      </c>
      <c r="AK248" s="41" t="e">
        <f>HLOOKUP(I248,ElecAvoidedCostsWOCC!$A$5:$Q$50,G248+1,FALSE)*J248*L248</f>
        <v>#N/A</v>
      </c>
      <c r="AL248" s="41" t="e">
        <f t="shared" si="69"/>
        <v>#N/A</v>
      </c>
      <c r="AM248" s="45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5">
        <f t="shared" si="70"/>
        <v>0</v>
      </c>
      <c r="AO248" s="44">
        <f t="shared" si="71"/>
        <v>0</v>
      </c>
      <c r="AP248" s="44" t="e">
        <f t="shared" si="72"/>
        <v>#DIV/0!</v>
      </c>
    </row>
    <row r="249" spans="2:42" x14ac:dyDescent="0.25">
      <c r="B249" s="34"/>
      <c r="C249" s="56"/>
      <c r="D249" s="56"/>
      <c r="E249" s="35"/>
      <c r="F249" s="36"/>
      <c r="G249" s="36"/>
      <c r="H249" s="36"/>
      <c r="I249" s="37"/>
      <c r="J249" s="38"/>
      <c r="K249" s="38"/>
      <c r="L249" s="38"/>
      <c r="M249" s="39"/>
      <c r="N249" s="39"/>
      <c r="O249" s="40"/>
      <c r="P249" s="41"/>
      <c r="Q249" s="41"/>
      <c r="R249" s="42"/>
      <c r="S249" s="43"/>
      <c r="T249" s="36">
        <f t="shared" si="73"/>
        <v>0</v>
      </c>
      <c r="U249" s="44">
        <f t="shared" si="74"/>
        <v>0</v>
      </c>
      <c r="V249" s="45">
        <f t="shared" si="75"/>
        <v>0</v>
      </c>
      <c r="W249" s="46">
        <f t="shared" si="76"/>
        <v>0</v>
      </c>
      <c r="X249" s="41">
        <f t="shared" si="77"/>
        <v>0</v>
      </c>
      <c r="Y249" s="41">
        <f t="shared" si="78"/>
        <v>0</v>
      </c>
      <c r="Z249" s="41">
        <f t="shared" si="79"/>
        <v>0</v>
      </c>
      <c r="AA249" s="47">
        <f t="shared" si="65"/>
        <v>0</v>
      </c>
      <c r="AB249" s="48">
        <f t="shared" si="66"/>
        <v>0</v>
      </c>
      <c r="AC249" s="41">
        <f t="shared" si="67"/>
        <v>0</v>
      </c>
      <c r="AD249" s="41">
        <f t="shared" si="80"/>
        <v>0</v>
      </c>
      <c r="AE249" s="41">
        <f t="shared" si="83"/>
        <v>0</v>
      </c>
      <c r="AF249" s="49" t="e">
        <f>HLOOKUP(I249,ElecAvoidedCostsWOCC!$A$5:$Q$50,G249+1,FALSE)</f>
        <v>#N/A</v>
      </c>
      <c r="AG249" s="41" t="e">
        <f t="shared" si="81"/>
        <v>#N/A</v>
      </c>
      <c r="AH249" s="49" t="e">
        <f>HLOOKUP(I249,ElecAvoidedCostsWOCC!$A$5:$Q$50,T249+1,FALSE)</f>
        <v>#N/A</v>
      </c>
      <c r="AI249" s="41" t="e">
        <f t="shared" si="82"/>
        <v>#N/A</v>
      </c>
      <c r="AJ249" s="41" t="e">
        <f t="shared" si="68"/>
        <v>#N/A</v>
      </c>
      <c r="AK249" s="41" t="e">
        <f>HLOOKUP(I249,ElecAvoidedCostsWOCC!$A$5:$Q$50,G249+1,FALSE)*J249*L249</f>
        <v>#N/A</v>
      </c>
      <c r="AL249" s="41" t="e">
        <f t="shared" si="69"/>
        <v>#N/A</v>
      </c>
      <c r="AM249" s="45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5">
        <f t="shared" si="70"/>
        <v>0</v>
      </c>
      <c r="AO249" s="44">
        <f t="shared" si="71"/>
        <v>0</v>
      </c>
      <c r="AP249" s="44" t="e">
        <f t="shared" si="72"/>
        <v>#DIV/0!</v>
      </c>
    </row>
    <row r="250" spans="2:42" x14ac:dyDescent="0.25">
      <c r="B250" s="34"/>
      <c r="C250" s="56"/>
      <c r="D250" s="56"/>
      <c r="E250" s="35"/>
      <c r="F250" s="36"/>
      <c r="G250" s="36"/>
      <c r="H250" s="36"/>
      <c r="I250" s="37"/>
      <c r="J250" s="38"/>
      <c r="K250" s="38"/>
      <c r="L250" s="38"/>
      <c r="M250" s="39"/>
      <c r="N250" s="39"/>
      <c r="O250" s="40"/>
      <c r="P250" s="41"/>
      <c r="Q250" s="41"/>
      <c r="R250" s="42"/>
      <c r="S250" s="43"/>
      <c r="T250" s="36">
        <f t="shared" si="73"/>
        <v>0</v>
      </c>
      <c r="U250" s="44">
        <f t="shared" si="74"/>
        <v>0</v>
      </c>
      <c r="V250" s="45">
        <f t="shared" si="75"/>
        <v>0</v>
      </c>
      <c r="W250" s="46">
        <f t="shared" si="76"/>
        <v>0</v>
      </c>
      <c r="X250" s="41">
        <f t="shared" si="77"/>
        <v>0</v>
      </c>
      <c r="Y250" s="41">
        <f t="shared" si="78"/>
        <v>0</v>
      </c>
      <c r="Z250" s="41">
        <f t="shared" si="79"/>
        <v>0</v>
      </c>
      <c r="AA250" s="47">
        <f t="shared" si="65"/>
        <v>0</v>
      </c>
      <c r="AB250" s="48">
        <f t="shared" si="66"/>
        <v>0</v>
      </c>
      <c r="AC250" s="41">
        <f t="shared" si="67"/>
        <v>0</v>
      </c>
      <c r="AD250" s="41">
        <f t="shared" si="80"/>
        <v>0</v>
      </c>
      <c r="AE250" s="41">
        <f t="shared" si="83"/>
        <v>0</v>
      </c>
      <c r="AF250" s="49" t="e">
        <f>HLOOKUP(I250,ElecAvoidedCostsWOCC!$A$5:$Q$50,G250+1,FALSE)</f>
        <v>#N/A</v>
      </c>
      <c r="AG250" s="41" t="e">
        <f t="shared" si="81"/>
        <v>#N/A</v>
      </c>
      <c r="AH250" s="49" t="e">
        <f>HLOOKUP(I250,ElecAvoidedCostsWOCC!$A$5:$Q$50,T250+1,FALSE)</f>
        <v>#N/A</v>
      </c>
      <c r="AI250" s="41" t="e">
        <f t="shared" si="82"/>
        <v>#N/A</v>
      </c>
      <c r="AJ250" s="41" t="e">
        <f t="shared" si="68"/>
        <v>#N/A</v>
      </c>
      <c r="AK250" s="41" t="e">
        <f>HLOOKUP(I250,ElecAvoidedCostsWOCC!$A$5:$Q$50,G250+1,FALSE)*J250*L250</f>
        <v>#N/A</v>
      </c>
      <c r="AL250" s="41" t="e">
        <f t="shared" si="69"/>
        <v>#N/A</v>
      </c>
      <c r="AM250" s="45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5">
        <f t="shared" si="70"/>
        <v>0</v>
      </c>
      <c r="AO250" s="44">
        <f t="shared" si="71"/>
        <v>0</v>
      </c>
      <c r="AP250" s="44" t="e">
        <f t="shared" si="72"/>
        <v>#DIV/0!</v>
      </c>
    </row>
    <row r="251" spans="2:42" x14ac:dyDescent="0.25">
      <c r="B251" s="34"/>
      <c r="C251" s="56"/>
      <c r="D251" s="56"/>
      <c r="E251" s="35"/>
      <c r="F251" s="36"/>
      <c r="G251" s="36"/>
      <c r="H251" s="36"/>
      <c r="I251" s="37"/>
      <c r="J251" s="38"/>
      <c r="K251" s="38"/>
      <c r="L251" s="38"/>
      <c r="M251" s="39"/>
      <c r="N251" s="39"/>
      <c r="O251" s="40"/>
      <c r="P251" s="41"/>
      <c r="Q251" s="41"/>
      <c r="R251" s="42"/>
      <c r="S251" s="43"/>
      <c r="T251" s="36">
        <f t="shared" si="73"/>
        <v>0</v>
      </c>
      <c r="U251" s="44">
        <f t="shared" si="74"/>
        <v>0</v>
      </c>
      <c r="V251" s="45">
        <f t="shared" si="75"/>
        <v>0</v>
      </c>
      <c r="W251" s="46">
        <f t="shared" si="76"/>
        <v>0</v>
      </c>
      <c r="X251" s="41">
        <f t="shared" si="77"/>
        <v>0</v>
      </c>
      <c r="Y251" s="41">
        <f t="shared" si="78"/>
        <v>0</v>
      </c>
      <c r="Z251" s="41">
        <f t="shared" si="79"/>
        <v>0</v>
      </c>
      <c r="AA251" s="47">
        <f t="shared" si="65"/>
        <v>0</v>
      </c>
      <c r="AB251" s="48">
        <f t="shared" si="66"/>
        <v>0</v>
      </c>
      <c r="AC251" s="41">
        <f t="shared" si="67"/>
        <v>0</v>
      </c>
      <c r="AD251" s="41">
        <f t="shared" si="80"/>
        <v>0</v>
      </c>
      <c r="AE251" s="41">
        <f t="shared" si="83"/>
        <v>0</v>
      </c>
      <c r="AF251" s="49" t="e">
        <f>HLOOKUP(I251,ElecAvoidedCostsWOCC!$A$5:$Q$50,G251+1,FALSE)</f>
        <v>#N/A</v>
      </c>
      <c r="AG251" s="41" t="e">
        <f t="shared" si="81"/>
        <v>#N/A</v>
      </c>
      <c r="AH251" s="49" t="e">
        <f>HLOOKUP(I251,ElecAvoidedCostsWOCC!$A$5:$Q$50,T251+1,FALSE)</f>
        <v>#N/A</v>
      </c>
      <c r="AI251" s="41" t="e">
        <f t="shared" si="82"/>
        <v>#N/A</v>
      </c>
      <c r="AJ251" s="41" t="e">
        <f t="shared" si="68"/>
        <v>#N/A</v>
      </c>
      <c r="AK251" s="41" t="e">
        <f>HLOOKUP(I251,ElecAvoidedCostsWOCC!$A$5:$Q$50,G251+1,FALSE)*J251*L251</f>
        <v>#N/A</v>
      </c>
      <c r="AL251" s="41" t="e">
        <f t="shared" si="69"/>
        <v>#N/A</v>
      </c>
      <c r="AM251" s="45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5">
        <f t="shared" si="70"/>
        <v>0</v>
      </c>
      <c r="AO251" s="44">
        <f t="shared" si="71"/>
        <v>0</v>
      </c>
      <c r="AP251" s="44" t="e">
        <f t="shared" si="72"/>
        <v>#DIV/0!</v>
      </c>
    </row>
    <row r="252" spans="2:42" x14ac:dyDescent="0.25">
      <c r="B252" s="34"/>
      <c r="C252" s="56"/>
      <c r="D252" s="56"/>
      <c r="E252" s="35"/>
      <c r="F252" s="36"/>
      <c r="G252" s="36"/>
      <c r="H252" s="36"/>
      <c r="I252" s="37"/>
      <c r="J252" s="38"/>
      <c r="K252" s="38"/>
      <c r="L252" s="38"/>
      <c r="M252" s="39"/>
      <c r="N252" s="39"/>
      <c r="O252" s="40"/>
      <c r="P252" s="41"/>
      <c r="Q252" s="41"/>
      <c r="R252" s="42"/>
      <c r="S252" s="43"/>
      <c r="T252" s="36">
        <f t="shared" si="73"/>
        <v>0</v>
      </c>
      <c r="U252" s="44">
        <f t="shared" si="74"/>
        <v>0</v>
      </c>
      <c r="V252" s="45">
        <f t="shared" si="75"/>
        <v>0</v>
      </c>
      <c r="W252" s="46">
        <f t="shared" si="76"/>
        <v>0</v>
      </c>
      <c r="X252" s="41">
        <f t="shared" si="77"/>
        <v>0</v>
      </c>
      <c r="Y252" s="41">
        <f t="shared" si="78"/>
        <v>0</v>
      </c>
      <c r="Z252" s="41">
        <f t="shared" si="79"/>
        <v>0</v>
      </c>
      <c r="AA252" s="47">
        <f t="shared" si="65"/>
        <v>0</v>
      </c>
      <c r="AB252" s="48">
        <f t="shared" si="66"/>
        <v>0</v>
      </c>
      <c r="AC252" s="41">
        <f t="shared" si="67"/>
        <v>0</v>
      </c>
      <c r="AD252" s="41">
        <f t="shared" si="80"/>
        <v>0</v>
      </c>
      <c r="AE252" s="41">
        <f t="shared" si="83"/>
        <v>0</v>
      </c>
      <c r="AF252" s="49" t="e">
        <f>HLOOKUP(I252,ElecAvoidedCostsWOCC!$A$5:$Q$50,G252+1,FALSE)</f>
        <v>#N/A</v>
      </c>
      <c r="AG252" s="41" t="e">
        <f t="shared" si="81"/>
        <v>#N/A</v>
      </c>
      <c r="AH252" s="49" t="e">
        <f>HLOOKUP(I252,ElecAvoidedCostsWOCC!$A$5:$Q$50,T252+1,FALSE)</f>
        <v>#N/A</v>
      </c>
      <c r="AI252" s="41" t="e">
        <f t="shared" si="82"/>
        <v>#N/A</v>
      </c>
      <c r="AJ252" s="41" t="e">
        <f t="shared" si="68"/>
        <v>#N/A</v>
      </c>
      <c r="AK252" s="41" t="e">
        <f>HLOOKUP(I252,ElecAvoidedCostsWOCC!$A$5:$Q$50,G252+1,FALSE)*J252*L252</f>
        <v>#N/A</v>
      </c>
      <c r="AL252" s="41" t="e">
        <f t="shared" si="69"/>
        <v>#N/A</v>
      </c>
      <c r="AM252" s="45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5">
        <f t="shared" si="70"/>
        <v>0</v>
      </c>
      <c r="AO252" s="44">
        <f t="shared" si="71"/>
        <v>0</v>
      </c>
      <c r="AP252" s="44" t="e">
        <f t="shared" si="72"/>
        <v>#DIV/0!</v>
      </c>
    </row>
    <row r="253" spans="2:42" x14ac:dyDescent="0.25">
      <c r="B253" s="34"/>
      <c r="C253" s="56"/>
      <c r="D253" s="56"/>
      <c r="E253" s="35"/>
      <c r="F253" s="36"/>
      <c r="G253" s="36"/>
      <c r="H253" s="36"/>
      <c r="I253" s="37"/>
      <c r="J253" s="38"/>
      <c r="K253" s="38"/>
      <c r="L253" s="38"/>
      <c r="M253" s="39"/>
      <c r="N253" s="39"/>
      <c r="O253" s="40"/>
      <c r="P253" s="41"/>
      <c r="Q253" s="41"/>
      <c r="R253" s="42"/>
      <c r="S253" s="43"/>
      <c r="T253" s="36">
        <f t="shared" si="73"/>
        <v>0</v>
      </c>
      <c r="U253" s="44">
        <f t="shared" si="74"/>
        <v>0</v>
      </c>
      <c r="V253" s="45">
        <f t="shared" si="75"/>
        <v>0</v>
      </c>
      <c r="W253" s="46">
        <f t="shared" si="76"/>
        <v>0</v>
      </c>
      <c r="X253" s="41">
        <f t="shared" si="77"/>
        <v>0</v>
      </c>
      <c r="Y253" s="41">
        <f t="shared" si="78"/>
        <v>0</v>
      </c>
      <c r="Z253" s="41">
        <f t="shared" si="79"/>
        <v>0</v>
      </c>
      <c r="AA253" s="47">
        <f t="shared" si="65"/>
        <v>0</v>
      </c>
      <c r="AB253" s="48">
        <f t="shared" si="66"/>
        <v>0</v>
      </c>
      <c r="AC253" s="41">
        <f t="shared" si="67"/>
        <v>0</v>
      </c>
      <c r="AD253" s="41">
        <f t="shared" si="80"/>
        <v>0</v>
      </c>
      <c r="AE253" s="41">
        <f t="shared" si="83"/>
        <v>0</v>
      </c>
      <c r="AF253" s="49" t="e">
        <f>HLOOKUP(I253,ElecAvoidedCostsWOCC!$A$5:$Q$50,G253+1,FALSE)</f>
        <v>#N/A</v>
      </c>
      <c r="AG253" s="41" t="e">
        <f t="shared" si="81"/>
        <v>#N/A</v>
      </c>
      <c r="AH253" s="49" t="e">
        <f>HLOOKUP(I253,ElecAvoidedCostsWOCC!$A$5:$Q$50,T253+1,FALSE)</f>
        <v>#N/A</v>
      </c>
      <c r="AI253" s="41" t="e">
        <f t="shared" si="82"/>
        <v>#N/A</v>
      </c>
      <c r="AJ253" s="41" t="e">
        <f t="shared" si="68"/>
        <v>#N/A</v>
      </c>
      <c r="AK253" s="41" t="e">
        <f>HLOOKUP(I253,ElecAvoidedCostsWOCC!$A$5:$Q$50,G253+1,FALSE)*J253*L253</f>
        <v>#N/A</v>
      </c>
      <c r="AL253" s="41" t="e">
        <f t="shared" si="69"/>
        <v>#N/A</v>
      </c>
      <c r="AM253" s="45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5">
        <f t="shared" si="70"/>
        <v>0</v>
      </c>
      <c r="AO253" s="44">
        <f t="shared" si="71"/>
        <v>0</v>
      </c>
      <c r="AP253" s="44" t="e">
        <f t="shared" si="72"/>
        <v>#DIV/0!</v>
      </c>
    </row>
    <row r="254" spans="2:42" x14ac:dyDescent="0.25">
      <c r="B254" s="34"/>
      <c r="C254" s="56"/>
      <c r="D254" s="56"/>
      <c r="E254" s="35"/>
      <c r="F254" s="36"/>
      <c r="G254" s="36"/>
      <c r="H254" s="36"/>
      <c r="I254" s="37"/>
      <c r="J254" s="38"/>
      <c r="K254" s="38"/>
      <c r="L254" s="38"/>
      <c r="M254" s="39"/>
      <c r="N254" s="39"/>
      <c r="O254" s="40"/>
      <c r="P254" s="41"/>
      <c r="Q254" s="41"/>
      <c r="R254" s="42"/>
      <c r="S254" s="43"/>
      <c r="T254" s="36">
        <f t="shared" si="73"/>
        <v>0</v>
      </c>
      <c r="U254" s="44">
        <f t="shared" si="74"/>
        <v>0</v>
      </c>
      <c r="V254" s="45">
        <f t="shared" si="75"/>
        <v>0</v>
      </c>
      <c r="W254" s="46">
        <f t="shared" si="76"/>
        <v>0</v>
      </c>
      <c r="X254" s="41">
        <f t="shared" si="77"/>
        <v>0</v>
      </c>
      <c r="Y254" s="41">
        <f t="shared" si="78"/>
        <v>0</v>
      </c>
      <c r="Z254" s="41">
        <f t="shared" si="79"/>
        <v>0</v>
      </c>
      <c r="AA254" s="47">
        <f t="shared" si="65"/>
        <v>0</v>
      </c>
      <c r="AB254" s="48">
        <f t="shared" si="66"/>
        <v>0</v>
      </c>
      <c r="AC254" s="41">
        <f t="shared" si="67"/>
        <v>0</v>
      </c>
      <c r="AD254" s="41">
        <f t="shared" si="80"/>
        <v>0</v>
      </c>
      <c r="AE254" s="41">
        <f t="shared" si="83"/>
        <v>0</v>
      </c>
      <c r="AF254" s="49" t="e">
        <f>HLOOKUP(I254,ElecAvoidedCostsWOCC!$A$5:$Q$50,G254+1,FALSE)</f>
        <v>#N/A</v>
      </c>
      <c r="AG254" s="41" t="e">
        <f t="shared" si="81"/>
        <v>#N/A</v>
      </c>
      <c r="AH254" s="49" t="e">
        <f>HLOOKUP(I254,ElecAvoidedCostsWOCC!$A$5:$Q$50,T254+1,FALSE)</f>
        <v>#N/A</v>
      </c>
      <c r="AI254" s="41" t="e">
        <f t="shared" si="82"/>
        <v>#N/A</v>
      </c>
      <c r="AJ254" s="41" t="e">
        <f t="shared" si="68"/>
        <v>#N/A</v>
      </c>
      <c r="AK254" s="41" t="e">
        <f>HLOOKUP(I254,ElecAvoidedCostsWOCC!$A$5:$Q$50,G254+1,FALSE)*J254*L254</f>
        <v>#N/A</v>
      </c>
      <c r="AL254" s="41" t="e">
        <f t="shared" si="69"/>
        <v>#N/A</v>
      </c>
      <c r="AM254" s="45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5">
        <f t="shared" si="70"/>
        <v>0</v>
      </c>
      <c r="AO254" s="44">
        <f t="shared" si="71"/>
        <v>0</v>
      </c>
      <c r="AP254" s="44" t="e">
        <f t="shared" si="72"/>
        <v>#DIV/0!</v>
      </c>
    </row>
    <row r="255" spans="2:42" x14ac:dyDescent="0.25">
      <c r="B255" s="34"/>
      <c r="C255" s="56"/>
      <c r="D255" s="56"/>
      <c r="E255" s="35"/>
      <c r="F255" s="36"/>
      <c r="G255" s="36"/>
      <c r="H255" s="36"/>
      <c r="I255" s="37"/>
      <c r="J255" s="38"/>
      <c r="K255" s="38"/>
      <c r="L255" s="38"/>
      <c r="M255" s="39"/>
      <c r="N255" s="39"/>
      <c r="O255" s="40"/>
      <c r="P255" s="41"/>
      <c r="Q255" s="41"/>
      <c r="R255" s="42"/>
      <c r="S255" s="43"/>
      <c r="T255" s="36">
        <f t="shared" si="73"/>
        <v>0</v>
      </c>
      <c r="U255" s="44">
        <f t="shared" si="74"/>
        <v>0</v>
      </c>
      <c r="V255" s="45">
        <f t="shared" si="75"/>
        <v>0</v>
      </c>
      <c r="W255" s="46">
        <f t="shared" si="76"/>
        <v>0</v>
      </c>
      <c r="X255" s="41">
        <f t="shared" si="77"/>
        <v>0</v>
      </c>
      <c r="Y255" s="41">
        <f t="shared" si="78"/>
        <v>0</v>
      </c>
      <c r="Z255" s="41">
        <f t="shared" si="79"/>
        <v>0</v>
      </c>
      <c r="AA255" s="47">
        <f t="shared" si="65"/>
        <v>0</v>
      </c>
      <c r="AB255" s="48">
        <f t="shared" si="66"/>
        <v>0</v>
      </c>
      <c r="AC255" s="41">
        <f t="shared" si="67"/>
        <v>0</v>
      </c>
      <c r="AD255" s="41">
        <f t="shared" si="80"/>
        <v>0</v>
      </c>
      <c r="AE255" s="41">
        <f t="shared" si="83"/>
        <v>0</v>
      </c>
      <c r="AF255" s="49" t="e">
        <f>HLOOKUP(I255,ElecAvoidedCostsWOCC!$A$5:$Q$50,G255+1,FALSE)</f>
        <v>#N/A</v>
      </c>
      <c r="AG255" s="41" t="e">
        <f t="shared" si="81"/>
        <v>#N/A</v>
      </c>
      <c r="AH255" s="49" t="e">
        <f>HLOOKUP(I255,ElecAvoidedCostsWOCC!$A$5:$Q$50,T255+1,FALSE)</f>
        <v>#N/A</v>
      </c>
      <c r="AI255" s="41" t="e">
        <f t="shared" si="82"/>
        <v>#N/A</v>
      </c>
      <c r="AJ255" s="41" t="e">
        <f t="shared" si="68"/>
        <v>#N/A</v>
      </c>
      <c r="AK255" s="41" t="e">
        <f>HLOOKUP(I255,ElecAvoidedCostsWOCC!$A$5:$Q$50,G255+1,FALSE)*J255*L255</f>
        <v>#N/A</v>
      </c>
      <c r="AL255" s="41" t="e">
        <f t="shared" si="69"/>
        <v>#N/A</v>
      </c>
      <c r="AM255" s="45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5">
        <f t="shared" si="70"/>
        <v>0</v>
      </c>
      <c r="AO255" s="44">
        <f t="shared" si="71"/>
        <v>0</v>
      </c>
      <c r="AP255" s="44" t="e">
        <f t="shared" si="72"/>
        <v>#DIV/0!</v>
      </c>
    </row>
    <row r="256" spans="2:42" x14ac:dyDescent="0.25">
      <c r="B256" s="34"/>
      <c r="C256" s="56"/>
      <c r="D256" s="56"/>
      <c r="E256" s="35"/>
      <c r="F256" s="36"/>
      <c r="G256" s="36"/>
      <c r="H256" s="36"/>
      <c r="I256" s="37"/>
      <c r="J256" s="38"/>
      <c r="K256" s="38"/>
      <c r="L256" s="38"/>
      <c r="M256" s="39"/>
      <c r="N256" s="39"/>
      <c r="O256" s="40"/>
      <c r="P256" s="41"/>
      <c r="Q256" s="41"/>
      <c r="R256" s="42"/>
      <c r="S256" s="43"/>
      <c r="T256" s="36">
        <f t="shared" si="73"/>
        <v>0</v>
      </c>
      <c r="U256" s="44">
        <f t="shared" si="74"/>
        <v>0</v>
      </c>
      <c r="V256" s="45">
        <f t="shared" si="75"/>
        <v>0</v>
      </c>
      <c r="W256" s="46">
        <f t="shared" si="76"/>
        <v>0</v>
      </c>
      <c r="X256" s="41">
        <f t="shared" si="77"/>
        <v>0</v>
      </c>
      <c r="Y256" s="41">
        <f t="shared" si="78"/>
        <v>0</v>
      </c>
      <c r="Z256" s="41">
        <f t="shared" si="79"/>
        <v>0</v>
      </c>
      <c r="AA256" s="47">
        <f t="shared" si="65"/>
        <v>0</v>
      </c>
      <c r="AB256" s="48">
        <f t="shared" si="66"/>
        <v>0</v>
      </c>
      <c r="AC256" s="41">
        <f t="shared" si="67"/>
        <v>0</v>
      </c>
      <c r="AD256" s="41">
        <f t="shared" si="80"/>
        <v>0</v>
      </c>
      <c r="AE256" s="41">
        <f t="shared" si="83"/>
        <v>0</v>
      </c>
      <c r="AF256" s="49" t="e">
        <f>HLOOKUP(I256,ElecAvoidedCostsWOCC!$A$5:$Q$50,G256+1,FALSE)</f>
        <v>#N/A</v>
      </c>
      <c r="AG256" s="41" t="e">
        <f t="shared" si="81"/>
        <v>#N/A</v>
      </c>
      <c r="AH256" s="49" t="e">
        <f>HLOOKUP(I256,ElecAvoidedCostsWOCC!$A$5:$Q$50,T256+1,FALSE)</f>
        <v>#N/A</v>
      </c>
      <c r="AI256" s="41" t="e">
        <f t="shared" si="82"/>
        <v>#N/A</v>
      </c>
      <c r="AJ256" s="41" t="e">
        <f t="shared" si="68"/>
        <v>#N/A</v>
      </c>
      <c r="AK256" s="41" t="e">
        <f>HLOOKUP(I256,ElecAvoidedCostsWOCC!$A$5:$Q$50,G256+1,FALSE)*J256*L256</f>
        <v>#N/A</v>
      </c>
      <c r="AL256" s="41" t="e">
        <f t="shared" si="69"/>
        <v>#N/A</v>
      </c>
      <c r="AM256" s="45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5">
        <f t="shared" si="70"/>
        <v>0</v>
      </c>
      <c r="AO256" s="44">
        <f t="shared" si="71"/>
        <v>0</v>
      </c>
      <c r="AP256" s="44" t="e">
        <f t="shared" si="72"/>
        <v>#DIV/0!</v>
      </c>
    </row>
    <row r="257" spans="2:42" x14ac:dyDescent="0.25">
      <c r="B257" s="34"/>
      <c r="C257" s="56"/>
      <c r="D257" s="56"/>
      <c r="E257" s="35"/>
      <c r="F257" s="36"/>
      <c r="G257" s="36"/>
      <c r="H257" s="36"/>
      <c r="I257" s="37"/>
      <c r="J257" s="38"/>
      <c r="K257" s="38"/>
      <c r="L257" s="38"/>
      <c r="M257" s="39"/>
      <c r="N257" s="39"/>
      <c r="O257" s="40"/>
      <c r="P257" s="41"/>
      <c r="Q257" s="41"/>
      <c r="R257" s="42"/>
      <c r="S257" s="43"/>
      <c r="T257" s="36">
        <f t="shared" si="73"/>
        <v>0</v>
      </c>
      <c r="U257" s="44">
        <f t="shared" si="74"/>
        <v>0</v>
      </c>
      <c r="V257" s="45">
        <f t="shared" si="75"/>
        <v>0</v>
      </c>
      <c r="W257" s="46">
        <f t="shared" si="76"/>
        <v>0</v>
      </c>
      <c r="X257" s="41">
        <f t="shared" si="77"/>
        <v>0</v>
      </c>
      <c r="Y257" s="41">
        <f t="shared" si="78"/>
        <v>0</v>
      </c>
      <c r="Z257" s="41">
        <f t="shared" si="79"/>
        <v>0</v>
      </c>
      <c r="AA257" s="47">
        <f t="shared" si="65"/>
        <v>0</v>
      </c>
      <c r="AB257" s="48">
        <f t="shared" si="66"/>
        <v>0</v>
      </c>
      <c r="AC257" s="41">
        <f t="shared" si="67"/>
        <v>0</v>
      </c>
      <c r="AD257" s="41">
        <f t="shared" si="80"/>
        <v>0</v>
      </c>
      <c r="AE257" s="41">
        <f t="shared" si="83"/>
        <v>0</v>
      </c>
      <c r="AF257" s="49" t="e">
        <f>HLOOKUP(I257,ElecAvoidedCostsWOCC!$A$5:$Q$50,G257+1,FALSE)</f>
        <v>#N/A</v>
      </c>
      <c r="AG257" s="41" t="e">
        <f t="shared" si="81"/>
        <v>#N/A</v>
      </c>
      <c r="AH257" s="49" t="e">
        <f>HLOOKUP(I257,ElecAvoidedCostsWOCC!$A$5:$Q$50,T257+1,FALSE)</f>
        <v>#N/A</v>
      </c>
      <c r="AI257" s="41" t="e">
        <f t="shared" si="82"/>
        <v>#N/A</v>
      </c>
      <c r="AJ257" s="41" t="e">
        <f t="shared" si="68"/>
        <v>#N/A</v>
      </c>
      <c r="AK257" s="41" t="e">
        <f>HLOOKUP(I257,ElecAvoidedCostsWOCC!$A$5:$Q$50,G257+1,FALSE)*J257*L257</f>
        <v>#N/A</v>
      </c>
      <c r="AL257" s="41" t="e">
        <f t="shared" si="69"/>
        <v>#N/A</v>
      </c>
      <c r="AM257" s="45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5">
        <f t="shared" si="70"/>
        <v>0</v>
      </c>
      <c r="AO257" s="44">
        <f t="shared" si="71"/>
        <v>0</v>
      </c>
      <c r="AP257" s="44" t="e">
        <f t="shared" si="72"/>
        <v>#DIV/0!</v>
      </c>
    </row>
    <row r="258" spans="2:42" x14ac:dyDescent="0.25">
      <c r="B258" s="34"/>
      <c r="C258" s="56"/>
      <c r="D258" s="56"/>
      <c r="E258" s="35"/>
      <c r="F258" s="36"/>
      <c r="G258" s="36"/>
      <c r="H258" s="36"/>
      <c r="I258" s="37"/>
      <c r="J258" s="38"/>
      <c r="K258" s="38"/>
      <c r="L258" s="38"/>
      <c r="M258" s="39"/>
      <c r="N258" s="39"/>
      <c r="O258" s="40"/>
      <c r="P258" s="41"/>
      <c r="Q258" s="41"/>
      <c r="R258" s="42"/>
      <c r="S258" s="43"/>
      <c r="T258" s="36">
        <f t="shared" si="73"/>
        <v>0</v>
      </c>
      <c r="U258" s="44">
        <f t="shared" si="74"/>
        <v>0</v>
      </c>
      <c r="V258" s="45">
        <f t="shared" si="75"/>
        <v>0</v>
      </c>
      <c r="W258" s="46">
        <f t="shared" si="76"/>
        <v>0</v>
      </c>
      <c r="X258" s="41">
        <f t="shared" si="77"/>
        <v>0</v>
      </c>
      <c r="Y258" s="41">
        <f t="shared" si="78"/>
        <v>0</v>
      </c>
      <c r="Z258" s="41">
        <f t="shared" si="79"/>
        <v>0</v>
      </c>
      <c r="AA258" s="47">
        <f t="shared" si="65"/>
        <v>0</v>
      </c>
      <c r="AB258" s="48">
        <f t="shared" si="66"/>
        <v>0</v>
      </c>
      <c r="AC258" s="41">
        <f t="shared" si="67"/>
        <v>0</v>
      </c>
      <c r="AD258" s="41">
        <f t="shared" si="80"/>
        <v>0</v>
      </c>
      <c r="AE258" s="41">
        <f t="shared" si="83"/>
        <v>0</v>
      </c>
      <c r="AF258" s="49" t="e">
        <f>HLOOKUP(I258,ElecAvoidedCostsWOCC!$A$5:$Q$50,G258+1,FALSE)</f>
        <v>#N/A</v>
      </c>
      <c r="AG258" s="41" t="e">
        <f t="shared" si="81"/>
        <v>#N/A</v>
      </c>
      <c r="AH258" s="49" t="e">
        <f>HLOOKUP(I258,ElecAvoidedCostsWOCC!$A$5:$Q$50,T258+1,FALSE)</f>
        <v>#N/A</v>
      </c>
      <c r="AI258" s="41" t="e">
        <f t="shared" si="82"/>
        <v>#N/A</v>
      </c>
      <c r="AJ258" s="41" t="e">
        <f t="shared" si="68"/>
        <v>#N/A</v>
      </c>
      <c r="AK258" s="41" t="e">
        <f>HLOOKUP(I258,ElecAvoidedCostsWOCC!$A$5:$Q$50,G258+1,FALSE)*J258*L258</f>
        <v>#N/A</v>
      </c>
      <c r="AL258" s="41" t="e">
        <f t="shared" si="69"/>
        <v>#N/A</v>
      </c>
      <c r="AM258" s="45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5">
        <f t="shared" si="70"/>
        <v>0</v>
      </c>
      <c r="AO258" s="44">
        <f t="shared" si="71"/>
        <v>0</v>
      </c>
      <c r="AP258" s="44" t="e">
        <f t="shared" si="72"/>
        <v>#DIV/0!</v>
      </c>
    </row>
    <row r="259" spans="2:42" x14ac:dyDescent="0.25">
      <c r="B259" s="34"/>
      <c r="C259" s="56"/>
      <c r="D259" s="56"/>
      <c r="E259" s="35"/>
      <c r="F259" s="36"/>
      <c r="G259" s="36"/>
      <c r="H259" s="36"/>
      <c r="I259" s="37"/>
      <c r="J259" s="38"/>
      <c r="K259" s="38"/>
      <c r="L259" s="38"/>
      <c r="M259" s="39"/>
      <c r="N259" s="39"/>
      <c r="O259" s="40"/>
      <c r="P259" s="41"/>
      <c r="Q259" s="41"/>
      <c r="R259" s="42"/>
      <c r="S259" s="43"/>
      <c r="T259" s="36">
        <f t="shared" si="73"/>
        <v>0</v>
      </c>
      <c r="U259" s="44">
        <f t="shared" si="74"/>
        <v>0</v>
      </c>
      <c r="V259" s="45">
        <f t="shared" si="75"/>
        <v>0</v>
      </c>
      <c r="W259" s="46">
        <f t="shared" si="76"/>
        <v>0</v>
      </c>
      <c r="X259" s="41">
        <f t="shared" si="77"/>
        <v>0</v>
      </c>
      <c r="Y259" s="41">
        <f t="shared" si="78"/>
        <v>0</v>
      </c>
      <c r="Z259" s="41">
        <f t="shared" si="79"/>
        <v>0</v>
      </c>
      <c r="AA259" s="47">
        <f t="shared" si="65"/>
        <v>0</v>
      </c>
      <c r="AB259" s="48">
        <f t="shared" si="66"/>
        <v>0</v>
      </c>
      <c r="AC259" s="41">
        <f t="shared" si="67"/>
        <v>0</v>
      </c>
      <c r="AD259" s="41">
        <f t="shared" si="80"/>
        <v>0</v>
      </c>
      <c r="AE259" s="41">
        <f t="shared" si="83"/>
        <v>0</v>
      </c>
      <c r="AF259" s="49" t="e">
        <f>HLOOKUP(I259,ElecAvoidedCostsWOCC!$A$5:$Q$50,G259+1,FALSE)</f>
        <v>#N/A</v>
      </c>
      <c r="AG259" s="41" t="e">
        <f t="shared" si="81"/>
        <v>#N/A</v>
      </c>
      <c r="AH259" s="49" t="e">
        <f>HLOOKUP(I259,ElecAvoidedCostsWOCC!$A$5:$Q$50,T259+1,FALSE)</f>
        <v>#N/A</v>
      </c>
      <c r="AI259" s="41" t="e">
        <f t="shared" si="82"/>
        <v>#N/A</v>
      </c>
      <c r="AJ259" s="41" t="e">
        <f t="shared" si="68"/>
        <v>#N/A</v>
      </c>
      <c r="AK259" s="41" t="e">
        <f>HLOOKUP(I259,ElecAvoidedCostsWOCC!$A$5:$Q$50,G259+1,FALSE)*J259*L259</f>
        <v>#N/A</v>
      </c>
      <c r="AL259" s="41" t="e">
        <f t="shared" si="69"/>
        <v>#N/A</v>
      </c>
      <c r="AM259" s="45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5">
        <f t="shared" si="70"/>
        <v>0</v>
      </c>
      <c r="AO259" s="44">
        <f t="shared" si="71"/>
        <v>0</v>
      </c>
      <c r="AP259" s="44" t="e">
        <f t="shared" si="72"/>
        <v>#DIV/0!</v>
      </c>
    </row>
    <row r="260" spans="2:42" x14ac:dyDescent="0.25">
      <c r="B260" s="34"/>
      <c r="C260" s="56"/>
      <c r="D260" s="56"/>
      <c r="E260" s="35"/>
      <c r="F260" s="36"/>
      <c r="G260" s="36"/>
      <c r="H260" s="36"/>
      <c r="I260" s="37"/>
      <c r="J260" s="38"/>
      <c r="K260" s="38"/>
      <c r="L260" s="38"/>
      <c r="M260" s="39"/>
      <c r="N260" s="39"/>
      <c r="O260" s="40"/>
      <c r="P260" s="41"/>
      <c r="Q260" s="41"/>
      <c r="R260" s="42"/>
      <c r="S260" s="43"/>
      <c r="T260" s="36">
        <f t="shared" si="73"/>
        <v>0</v>
      </c>
      <c r="U260" s="44">
        <f t="shared" si="74"/>
        <v>0</v>
      </c>
      <c r="V260" s="45">
        <f t="shared" si="75"/>
        <v>0</v>
      </c>
      <c r="W260" s="46">
        <f t="shared" si="76"/>
        <v>0</v>
      </c>
      <c r="X260" s="41">
        <f t="shared" si="77"/>
        <v>0</v>
      </c>
      <c r="Y260" s="41">
        <f t="shared" si="78"/>
        <v>0</v>
      </c>
      <c r="Z260" s="41">
        <f t="shared" si="79"/>
        <v>0</v>
      </c>
      <c r="AA260" s="47">
        <f t="shared" ref="AA260:AA323" si="84">Q260+X260</f>
        <v>0</v>
      </c>
      <c r="AB260" s="48">
        <f t="shared" ref="AB260:AB323" si="85">Z260/(1+ElecDiscountRate)^1</f>
        <v>0</v>
      </c>
      <c r="AC260" s="41">
        <f t="shared" ref="AC260:AC323" si="86">AA260/(1+ElecDiscountRate)^1</f>
        <v>0</v>
      </c>
      <c r="AD260" s="41">
        <f t="shared" si="80"/>
        <v>0</v>
      </c>
      <c r="AE260" s="41">
        <f t="shared" si="83"/>
        <v>0</v>
      </c>
      <c r="AF260" s="49" t="e">
        <f>HLOOKUP(I260,ElecAvoidedCostsWOCC!$A$5:$Q$50,G260+1,FALSE)</f>
        <v>#N/A</v>
      </c>
      <c r="AG260" s="41" t="e">
        <f t="shared" si="81"/>
        <v>#N/A</v>
      </c>
      <c r="AH260" s="49" t="e">
        <f>HLOOKUP(I260,ElecAvoidedCostsWOCC!$A$5:$Q$50,T260+1,FALSE)</f>
        <v>#N/A</v>
      </c>
      <c r="AI260" s="41" t="e">
        <f t="shared" si="82"/>
        <v>#N/A</v>
      </c>
      <c r="AJ260" s="41" t="e">
        <f t="shared" ref="AJ260:AJ323" si="87">AG260+AI260</f>
        <v>#N/A</v>
      </c>
      <c r="AK260" s="41" t="e">
        <f>HLOOKUP(I260,ElecAvoidedCostsWOCC!$A$5:$Q$50,G260+1,FALSE)*J260*L260</f>
        <v>#N/A</v>
      </c>
      <c r="AL260" s="41" t="e">
        <f t="shared" ref="AL260:AL323" si="88">AG260+AI260-AK260</f>
        <v>#N/A</v>
      </c>
      <c r="AM260" s="45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5">
        <f t="shared" ref="AN260:AN323" si="89">AM260*1.1+AD260+AE260</f>
        <v>0</v>
      </c>
      <c r="AO260" s="44">
        <f t="shared" ref="AO260:AO323" si="90">IFERROR(AM260/AB260,0)</f>
        <v>0</v>
      </c>
      <c r="AP260" s="44" t="e">
        <f t="shared" ref="AP260:AP323" si="91">AN260/AC260</f>
        <v>#DIV/0!</v>
      </c>
    </row>
    <row r="261" spans="2:42" x14ac:dyDescent="0.25">
      <c r="B261" s="34"/>
      <c r="C261" s="56"/>
      <c r="D261" s="56"/>
      <c r="E261" s="35"/>
      <c r="F261" s="36"/>
      <c r="G261" s="36"/>
      <c r="H261" s="36"/>
      <c r="I261" s="37"/>
      <c r="J261" s="38"/>
      <c r="K261" s="38"/>
      <c r="L261" s="38"/>
      <c r="M261" s="39"/>
      <c r="N261" s="39"/>
      <c r="O261" s="40"/>
      <c r="P261" s="41"/>
      <c r="Q261" s="41"/>
      <c r="R261" s="42"/>
      <c r="S261" s="43"/>
      <c r="T261" s="36">
        <f t="shared" ref="T261:T324" si="92">G261+H261</f>
        <v>0</v>
      </c>
      <c r="U261" s="44">
        <f t="shared" ref="U261:U324" si="93">(O261/$A$10)*T261</f>
        <v>0</v>
      </c>
      <c r="V261" s="45">
        <f t="shared" ref="V261:V324" si="94">N261-M261</f>
        <v>0</v>
      </c>
      <c r="W261" s="46">
        <f t="shared" ref="W261:W324" si="95">(O261/A$10)</f>
        <v>0</v>
      </c>
      <c r="X261" s="41">
        <f t="shared" ref="X261:X324" si="96">W261*A$8</f>
        <v>0</v>
      </c>
      <c r="Y261" s="41">
        <f t="shared" ref="Y261:Y324" si="97">Q261-P261</f>
        <v>0</v>
      </c>
      <c r="Z261" s="41">
        <f t="shared" ref="Z261:Z324" si="98">X261+(A$6*W261)</f>
        <v>0</v>
      </c>
      <c r="AA261" s="47">
        <f t="shared" si="84"/>
        <v>0</v>
      </c>
      <c r="AB261" s="48">
        <f t="shared" si="85"/>
        <v>0</v>
      </c>
      <c r="AC261" s="41">
        <f t="shared" si="86"/>
        <v>0</v>
      </c>
      <c r="AD261" s="41">
        <f t="shared" ref="AD261:AD324" si="99">-PV(ElecDiscountRate,T261,R261)*J261</f>
        <v>0</v>
      </c>
      <c r="AE261" s="41">
        <f t="shared" si="83"/>
        <v>0</v>
      </c>
      <c r="AF261" s="49" t="e">
        <f>HLOOKUP(I261,ElecAvoidedCostsWOCC!$A$5:$Q$50,G261+1,FALSE)</f>
        <v>#N/A</v>
      </c>
      <c r="AG261" s="41" t="e">
        <f t="shared" ref="AG261:AG324" si="100">AF261*J261*K261</f>
        <v>#N/A</v>
      </c>
      <c r="AH261" s="49" t="e">
        <f>HLOOKUP(I261,ElecAvoidedCostsWOCC!$A$5:$Q$50,T261+1,FALSE)</f>
        <v>#N/A</v>
      </c>
      <c r="AI261" s="41" t="e">
        <f t="shared" ref="AI261:AI324" si="101">AH261*J261*L261</f>
        <v>#N/A</v>
      </c>
      <c r="AJ261" s="41" t="e">
        <f t="shared" si="87"/>
        <v>#N/A</v>
      </c>
      <c r="AK261" s="41" t="e">
        <f>HLOOKUP(I261,ElecAvoidedCostsWOCC!$A$5:$Q$50,G261+1,FALSE)*J261*L261</f>
        <v>#N/A</v>
      </c>
      <c r="AL261" s="41" t="e">
        <f t="shared" si="88"/>
        <v>#N/A</v>
      </c>
      <c r="AM261" s="45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5">
        <f t="shared" si="89"/>
        <v>0</v>
      </c>
      <c r="AO261" s="44">
        <f t="shared" si="90"/>
        <v>0</v>
      </c>
      <c r="AP261" s="44" t="e">
        <f t="shared" si="91"/>
        <v>#DIV/0!</v>
      </c>
    </row>
    <row r="262" spans="2:42" x14ac:dyDescent="0.25">
      <c r="B262" s="34"/>
      <c r="C262" s="56"/>
      <c r="D262" s="56"/>
      <c r="E262" s="35"/>
      <c r="F262" s="36"/>
      <c r="G262" s="36"/>
      <c r="H262" s="36"/>
      <c r="I262" s="37"/>
      <c r="J262" s="38"/>
      <c r="K262" s="38"/>
      <c r="L262" s="38"/>
      <c r="M262" s="39"/>
      <c r="N262" s="39"/>
      <c r="O262" s="40"/>
      <c r="P262" s="41"/>
      <c r="Q262" s="41"/>
      <c r="R262" s="42"/>
      <c r="S262" s="43"/>
      <c r="T262" s="36">
        <f t="shared" si="92"/>
        <v>0</v>
      </c>
      <c r="U262" s="44">
        <f t="shared" si="93"/>
        <v>0</v>
      </c>
      <c r="V262" s="45">
        <f t="shared" si="94"/>
        <v>0</v>
      </c>
      <c r="W262" s="46">
        <f t="shared" si="95"/>
        <v>0</v>
      </c>
      <c r="X262" s="41">
        <f t="shared" si="96"/>
        <v>0</v>
      </c>
      <c r="Y262" s="41">
        <f t="shared" si="97"/>
        <v>0</v>
      </c>
      <c r="Z262" s="41">
        <f t="shared" si="98"/>
        <v>0</v>
      </c>
      <c r="AA262" s="47">
        <f t="shared" si="84"/>
        <v>0</v>
      </c>
      <c r="AB262" s="48">
        <f t="shared" si="85"/>
        <v>0</v>
      </c>
      <c r="AC262" s="41">
        <f t="shared" si="86"/>
        <v>0</v>
      </c>
      <c r="AD262" s="41">
        <f t="shared" si="99"/>
        <v>0</v>
      </c>
      <c r="AE262" s="41">
        <f t="shared" si="83"/>
        <v>0</v>
      </c>
      <c r="AF262" s="49" t="e">
        <f>HLOOKUP(I262,ElecAvoidedCostsWOCC!$A$5:$Q$50,G262+1,FALSE)</f>
        <v>#N/A</v>
      </c>
      <c r="AG262" s="41" t="e">
        <f t="shared" si="100"/>
        <v>#N/A</v>
      </c>
      <c r="AH262" s="49" t="e">
        <f>HLOOKUP(I262,ElecAvoidedCostsWOCC!$A$5:$Q$50,T262+1,FALSE)</f>
        <v>#N/A</v>
      </c>
      <c r="AI262" s="41" t="e">
        <f t="shared" si="101"/>
        <v>#N/A</v>
      </c>
      <c r="AJ262" s="41" t="e">
        <f t="shared" si="87"/>
        <v>#N/A</v>
      </c>
      <c r="AK262" s="41" t="e">
        <f>HLOOKUP(I262,ElecAvoidedCostsWOCC!$A$5:$Q$50,G262+1,FALSE)*J262*L262</f>
        <v>#N/A</v>
      </c>
      <c r="AL262" s="41" t="e">
        <f t="shared" si="88"/>
        <v>#N/A</v>
      </c>
      <c r="AM262" s="45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5">
        <f t="shared" si="89"/>
        <v>0</v>
      </c>
      <c r="AO262" s="44">
        <f t="shared" si="90"/>
        <v>0</v>
      </c>
      <c r="AP262" s="44" t="e">
        <f t="shared" si="91"/>
        <v>#DIV/0!</v>
      </c>
    </row>
    <row r="263" spans="2:42" x14ac:dyDescent="0.25">
      <c r="B263" s="34"/>
      <c r="C263" s="56"/>
      <c r="D263" s="56"/>
      <c r="E263" s="35"/>
      <c r="F263" s="36"/>
      <c r="G263" s="36"/>
      <c r="H263" s="36"/>
      <c r="I263" s="37"/>
      <c r="J263" s="38"/>
      <c r="K263" s="38"/>
      <c r="L263" s="38"/>
      <c r="M263" s="39"/>
      <c r="N263" s="39"/>
      <c r="O263" s="40"/>
      <c r="P263" s="41"/>
      <c r="Q263" s="41"/>
      <c r="R263" s="42"/>
      <c r="S263" s="43"/>
      <c r="T263" s="36">
        <f t="shared" si="92"/>
        <v>0</v>
      </c>
      <c r="U263" s="44">
        <f t="shared" si="93"/>
        <v>0</v>
      </c>
      <c r="V263" s="45">
        <f t="shared" si="94"/>
        <v>0</v>
      </c>
      <c r="W263" s="46">
        <f t="shared" si="95"/>
        <v>0</v>
      </c>
      <c r="X263" s="41">
        <f t="shared" si="96"/>
        <v>0</v>
      </c>
      <c r="Y263" s="41">
        <f t="shared" si="97"/>
        <v>0</v>
      </c>
      <c r="Z263" s="41">
        <f t="shared" si="98"/>
        <v>0</v>
      </c>
      <c r="AA263" s="47">
        <f t="shared" si="84"/>
        <v>0</v>
      </c>
      <c r="AB263" s="48">
        <f t="shared" si="85"/>
        <v>0</v>
      </c>
      <c r="AC263" s="41">
        <f t="shared" si="86"/>
        <v>0</v>
      </c>
      <c r="AD263" s="41">
        <f t="shared" si="99"/>
        <v>0</v>
      </c>
      <c r="AE263" s="41">
        <f t="shared" si="83"/>
        <v>0</v>
      </c>
      <c r="AF263" s="49" t="e">
        <f>HLOOKUP(I263,ElecAvoidedCostsWOCC!$A$5:$Q$50,G263+1,FALSE)</f>
        <v>#N/A</v>
      </c>
      <c r="AG263" s="41" t="e">
        <f t="shared" si="100"/>
        <v>#N/A</v>
      </c>
      <c r="AH263" s="49" t="e">
        <f>HLOOKUP(I263,ElecAvoidedCostsWOCC!$A$5:$Q$50,T263+1,FALSE)</f>
        <v>#N/A</v>
      </c>
      <c r="AI263" s="41" t="e">
        <f t="shared" si="101"/>
        <v>#N/A</v>
      </c>
      <c r="AJ263" s="41" t="e">
        <f t="shared" si="87"/>
        <v>#N/A</v>
      </c>
      <c r="AK263" s="41" t="e">
        <f>HLOOKUP(I263,ElecAvoidedCostsWOCC!$A$5:$Q$50,G263+1,FALSE)*J263*L263</f>
        <v>#N/A</v>
      </c>
      <c r="AL263" s="41" t="e">
        <f t="shared" si="88"/>
        <v>#N/A</v>
      </c>
      <c r="AM263" s="45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5">
        <f t="shared" si="89"/>
        <v>0</v>
      </c>
      <c r="AO263" s="44">
        <f t="shared" si="90"/>
        <v>0</v>
      </c>
      <c r="AP263" s="44" t="e">
        <f t="shared" si="91"/>
        <v>#DIV/0!</v>
      </c>
    </row>
    <row r="264" spans="2:42" x14ac:dyDescent="0.25">
      <c r="B264" s="34"/>
      <c r="C264" s="56"/>
      <c r="D264" s="56"/>
      <c r="E264" s="35"/>
      <c r="F264" s="36"/>
      <c r="G264" s="36"/>
      <c r="H264" s="36"/>
      <c r="I264" s="37"/>
      <c r="J264" s="38"/>
      <c r="K264" s="38"/>
      <c r="L264" s="38"/>
      <c r="M264" s="39"/>
      <c r="N264" s="39"/>
      <c r="O264" s="40"/>
      <c r="P264" s="41"/>
      <c r="Q264" s="41"/>
      <c r="R264" s="42"/>
      <c r="S264" s="43"/>
      <c r="T264" s="36">
        <f t="shared" si="92"/>
        <v>0</v>
      </c>
      <c r="U264" s="44">
        <f t="shared" si="93"/>
        <v>0</v>
      </c>
      <c r="V264" s="45">
        <f t="shared" si="94"/>
        <v>0</v>
      </c>
      <c r="W264" s="46">
        <f t="shared" si="95"/>
        <v>0</v>
      </c>
      <c r="X264" s="41">
        <f t="shared" si="96"/>
        <v>0</v>
      </c>
      <c r="Y264" s="41">
        <f t="shared" si="97"/>
        <v>0</v>
      </c>
      <c r="Z264" s="41">
        <f t="shared" si="98"/>
        <v>0</v>
      </c>
      <c r="AA264" s="47">
        <f t="shared" si="84"/>
        <v>0</v>
      </c>
      <c r="AB264" s="48">
        <f t="shared" si="85"/>
        <v>0</v>
      </c>
      <c r="AC264" s="41">
        <f t="shared" si="86"/>
        <v>0</v>
      </c>
      <c r="AD264" s="41">
        <f t="shared" si="99"/>
        <v>0</v>
      </c>
      <c r="AE264" s="41">
        <f t="shared" si="83"/>
        <v>0</v>
      </c>
      <c r="AF264" s="49" t="e">
        <f>HLOOKUP(I264,ElecAvoidedCostsWOCC!$A$5:$Q$50,G264+1,FALSE)</f>
        <v>#N/A</v>
      </c>
      <c r="AG264" s="41" t="e">
        <f t="shared" si="100"/>
        <v>#N/A</v>
      </c>
      <c r="AH264" s="49" t="e">
        <f>HLOOKUP(I264,ElecAvoidedCostsWOCC!$A$5:$Q$50,T264+1,FALSE)</f>
        <v>#N/A</v>
      </c>
      <c r="AI264" s="41" t="e">
        <f t="shared" si="101"/>
        <v>#N/A</v>
      </c>
      <c r="AJ264" s="41" t="e">
        <f t="shared" si="87"/>
        <v>#N/A</v>
      </c>
      <c r="AK264" s="41" t="e">
        <f>HLOOKUP(I264,ElecAvoidedCostsWOCC!$A$5:$Q$50,G264+1,FALSE)*J264*L264</f>
        <v>#N/A</v>
      </c>
      <c r="AL264" s="41" t="e">
        <f t="shared" si="88"/>
        <v>#N/A</v>
      </c>
      <c r="AM264" s="45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5">
        <f t="shared" si="89"/>
        <v>0</v>
      </c>
      <c r="AO264" s="44">
        <f t="shared" si="90"/>
        <v>0</v>
      </c>
      <c r="AP264" s="44" t="e">
        <f t="shared" si="91"/>
        <v>#DIV/0!</v>
      </c>
    </row>
    <row r="265" spans="2:42" x14ac:dyDescent="0.25">
      <c r="B265" s="34"/>
      <c r="C265" s="56"/>
      <c r="D265" s="56"/>
      <c r="E265" s="35"/>
      <c r="F265" s="36"/>
      <c r="G265" s="36"/>
      <c r="H265" s="36"/>
      <c r="I265" s="37"/>
      <c r="J265" s="38"/>
      <c r="K265" s="38"/>
      <c r="L265" s="38"/>
      <c r="M265" s="39"/>
      <c r="N265" s="39"/>
      <c r="O265" s="40"/>
      <c r="P265" s="41"/>
      <c r="Q265" s="41"/>
      <c r="R265" s="42"/>
      <c r="S265" s="43"/>
      <c r="T265" s="36">
        <f t="shared" si="92"/>
        <v>0</v>
      </c>
      <c r="U265" s="44">
        <f t="shared" si="93"/>
        <v>0</v>
      </c>
      <c r="V265" s="45">
        <f t="shared" si="94"/>
        <v>0</v>
      </c>
      <c r="W265" s="46">
        <f t="shared" si="95"/>
        <v>0</v>
      </c>
      <c r="X265" s="41">
        <f t="shared" si="96"/>
        <v>0</v>
      </c>
      <c r="Y265" s="41">
        <f t="shared" si="97"/>
        <v>0</v>
      </c>
      <c r="Z265" s="41">
        <f t="shared" si="98"/>
        <v>0</v>
      </c>
      <c r="AA265" s="47">
        <f t="shared" si="84"/>
        <v>0</v>
      </c>
      <c r="AB265" s="48">
        <f t="shared" si="85"/>
        <v>0</v>
      </c>
      <c r="AC265" s="41">
        <f t="shared" si="86"/>
        <v>0</v>
      </c>
      <c r="AD265" s="41">
        <f t="shared" si="99"/>
        <v>0</v>
      </c>
      <c r="AE265" s="41">
        <f t="shared" ref="AE265:AE328" si="102">-PV(ElecDiscountRate,T265,S265)*J265</f>
        <v>0</v>
      </c>
      <c r="AF265" s="49" t="e">
        <f>HLOOKUP(I265,ElecAvoidedCostsWOCC!$A$5:$Q$50,G265+1,FALSE)</f>
        <v>#N/A</v>
      </c>
      <c r="AG265" s="41" t="e">
        <f t="shared" si="100"/>
        <v>#N/A</v>
      </c>
      <c r="AH265" s="49" t="e">
        <f>HLOOKUP(I265,ElecAvoidedCostsWOCC!$A$5:$Q$50,T265+1,FALSE)</f>
        <v>#N/A</v>
      </c>
      <c r="AI265" s="41" t="e">
        <f t="shared" si="101"/>
        <v>#N/A</v>
      </c>
      <c r="AJ265" s="41" t="e">
        <f t="shared" si="87"/>
        <v>#N/A</v>
      </c>
      <c r="AK265" s="41" t="e">
        <f>HLOOKUP(I265,ElecAvoidedCostsWOCC!$A$5:$Q$50,G265+1,FALSE)*J265*L265</f>
        <v>#N/A</v>
      </c>
      <c r="AL265" s="41" t="e">
        <f t="shared" si="88"/>
        <v>#N/A</v>
      </c>
      <c r="AM265" s="45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5">
        <f t="shared" si="89"/>
        <v>0</v>
      </c>
      <c r="AO265" s="44">
        <f t="shared" si="90"/>
        <v>0</v>
      </c>
      <c r="AP265" s="44" t="e">
        <f t="shared" si="91"/>
        <v>#DIV/0!</v>
      </c>
    </row>
    <row r="266" spans="2:42" x14ac:dyDescent="0.25">
      <c r="B266" s="34"/>
      <c r="C266" s="56"/>
      <c r="D266" s="56"/>
      <c r="E266" s="35"/>
      <c r="F266" s="36"/>
      <c r="G266" s="36"/>
      <c r="H266" s="36"/>
      <c r="I266" s="37"/>
      <c r="J266" s="38"/>
      <c r="K266" s="38"/>
      <c r="L266" s="38"/>
      <c r="M266" s="39"/>
      <c r="N266" s="39"/>
      <c r="O266" s="40"/>
      <c r="P266" s="41"/>
      <c r="Q266" s="41"/>
      <c r="R266" s="42"/>
      <c r="S266" s="43"/>
      <c r="T266" s="36">
        <f t="shared" si="92"/>
        <v>0</v>
      </c>
      <c r="U266" s="44">
        <f t="shared" si="93"/>
        <v>0</v>
      </c>
      <c r="V266" s="45">
        <f t="shared" si="94"/>
        <v>0</v>
      </c>
      <c r="W266" s="46">
        <f t="shared" si="95"/>
        <v>0</v>
      </c>
      <c r="X266" s="41">
        <f t="shared" si="96"/>
        <v>0</v>
      </c>
      <c r="Y266" s="41">
        <f t="shared" si="97"/>
        <v>0</v>
      </c>
      <c r="Z266" s="41">
        <f t="shared" si="98"/>
        <v>0</v>
      </c>
      <c r="AA266" s="47">
        <f t="shared" si="84"/>
        <v>0</v>
      </c>
      <c r="AB266" s="48">
        <f t="shared" si="85"/>
        <v>0</v>
      </c>
      <c r="AC266" s="41">
        <f t="shared" si="86"/>
        <v>0</v>
      </c>
      <c r="AD266" s="41">
        <f t="shared" si="99"/>
        <v>0</v>
      </c>
      <c r="AE266" s="41">
        <f t="shared" si="102"/>
        <v>0</v>
      </c>
      <c r="AF266" s="49" t="e">
        <f>HLOOKUP(I266,ElecAvoidedCostsWOCC!$A$5:$Q$50,G266+1,FALSE)</f>
        <v>#N/A</v>
      </c>
      <c r="AG266" s="41" t="e">
        <f t="shared" si="100"/>
        <v>#N/A</v>
      </c>
      <c r="AH266" s="49" t="e">
        <f>HLOOKUP(I266,ElecAvoidedCostsWOCC!$A$5:$Q$50,T266+1,FALSE)</f>
        <v>#N/A</v>
      </c>
      <c r="AI266" s="41" t="e">
        <f t="shared" si="101"/>
        <v>#N/A</v>
      </c>
      <c r="AJ266" s="41" t="e">
        <f t="shared" si="87"/>
        <v>#N/A</v>
      </c>
      <c r="AK266" s="41" t="e">
        <f>HLOOKUP(I266,ElecAvoidedCostsWOCC!$A$5:$Q$50,G266+1,FALSE)*J266*L266</f>
        <v>#N/A</v>
      </c>
      <c r="AL266" s="41" t="e">
        <f t="shared" si="88"/>
        <v>#N/A</v>
      </c>
      <c r="AM266" s="45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5">
        <f t="shared" si="89"/>
        <v>0</v>
      </c>
      <c r="AO266" s="44">
        <f t="shared" si="90"/>
        <v>0</v>
      </c>
      <c r="AP266" s="44" t="e">
        <f t="shared" si="91"/>
        <v>#DIV/0!</v>
      </c>
    </row>
    <row r="267" spans="2:42" x14ac:dyDescent="0.25">
      <c r="B267" s="34"/>
      <c r="C267" s="56"/>
      <c r="D267" s="56"/>
      <c r="E267" s="35"/>
      <c r="F267" s="36"/>
      <c r="G267" s="36"/>
      <c r="H267" s="36"/>
      <c r="I267" s="37"/>
      <c r="J267" s="38"/>
      <c r="K267" s="38"/>
      <c r="L267" s="38"/>
      <c r="M267" s="39"/>
      <c r="N267" s="39"/>
      <c r="O267" s="40"/>
      <c r="P267" s="41"/>
      <c r="Q267" s="41"/>
      <c r="R267" s="42"/>
      <c r="S267" s="43"/>
      <c r="T267" s="36">
        <f t="shared" si="92"/>
        <v>0</v>
      </c>
      <c r="U267" s="44">
        <f t="shared" si="93"/>
        <v>0</v>
      </c>
      <c r="V267" s="45">
        <f t="shared" si="94"/>
        <v>0</v>
      </c>
      <c r="W267" s="46">
        <f t="shared" si="95"/>
        <v>0</v>
      </c>
      <c r="X267" s="41">
        <f t="shared" si="96"/>
        <v>0</v>
      </c>
      <c r="Y267" s="41">
        <f t="shared" si="97"/>
        <v>0</v>
      </c>
      <c r="Z267" s="41">
        <f t="shared" si="98"/>
        <v>0</v>
      </c>
      <c r="AA267" s="47">
        <f t="shared" si="84"/>
        <v>0</v>
      </c>
      <c r="AB267" s="48">
        <f t="shared" si="85"/>
        <v>0</v>
      </c>
      <c r="AC267" s="41">
        <f t="shared" si="86"/>
        <v>0</v>
      </c>
      <c r="AD267" s="41">
        <f t="shared" si="99"/>
        <v>0</v>
      </c>
      <c r="AE267" s="41">
        <f t="shared" si="102"/>
        <v>0</v>
      </c>
      <c r="AF267" s="49" t="e">
        <f>HLOOKUP(I267,ElecAvoidedCostsWOCC!$A$5:$Q$50,G267+1,FALSE)</f>
        <v>#N/A</v>
      </c>
      <c r="AG267" s="41" t="e">
        <f t="shared" si="100"/>
        <v>#N/A</v>
      </c>
      <c r="AH267" s="49" t="e">
        <f>HLOOKUP(I267,ElecAvoidedCostsWOCC!$A$5:$Q$50,T267+1,FALSE)</f>
        <v>#N/A</v>
      </c>
      <c r="AI267" s="41" t="e">
        <f t="shared" si="101"/>
        <v>#N/A</v>
      </c>
      <c r="AJ267" s="41" t="e">
        <f t="shared" si="87"/>
        <v>#N/A</v>
      </c>
      <c r="AK267" s="41" t="e">
        <f>HLOOKUP(I267,ElecAvoidedCostsWOCC!$A$5:$Q$50,G267+1,FALSE)*J267*L267</f>
        <v>#N/A</v>
      </c>
      <c r="AL267" s="41" t="e">
        <f t="shared" si="88"/>
        <v>#N/A</v>
      </c>
      <c r="AM267" s="45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5">
        <f t="shared" si="89"/>
        <v>0</v>
      </c>
      <c r="AO267" s="44">
        <f t="shared" si="90"/>
        <v>0</v>
      </c>
      <c r="AP267" s="44" t="e">
        <f t="shared" si="91"/>
        <v>#DIV/0!</v>
      </c>
    </row>
    <row r="268" spans="2:42" x14ac:dyDescent="0.25">
      <c r="B268" s="34"/>
      <c r="C268" s="56"/>
      <c r="D268" s="56"/>
      <c r="E268" s="35"/>
      <c r="F268" s="36"/>
      <c r="G268" s="36"/>
      <c r="H268" s="36"/>
      <c r="I268" s="37"/>
      <c r="J268" s="38"/>
      <c r="K268" s="38"/>
      <c r="L268" s="38"/>
      <c r="M268" s="39"/>
      <c r="N268" s="39"/>
      <c r="O268" s="40"/>
      <c r="P268" s="41"/>
      <c r="Q268" s="41"/>
      <c r="R268" s="42"/>
      <c r="S268" s="43"/>
      <c r="T268" s="36">
        <f t="shared" si="92"/>
        <v>0</v>
      </c>
      <c r="U268" s="44">
        <f t="shared" si="93"/>
        <v>0</v>
      </c>
      <c r="V268" s="45">
        <f t="shared" si="94"/>
        <v>0</v>
      </c>
      <c r="W268" s="46">
        <f t="shared" si="95"/>
        <v>0</v>
      </c>
      <c r="X268" s="41">
        <f t="shared" si="96"/>
        <v>0</v>
      </c>
      <c r="Y268" s="41">
        <f t="shared" si="97"/>
        <v>0</v>
      </c>
      <c r="Z268" s="41">
        <f t="shared" si="98"/>
        <v>0</v>
      </c>
      <c r="AA268" s="47">
        <f t="shared" si="84"/>
        <v>0</v>
      </c>
      <c r="AB268" s="48">
        <f t="shared" si="85"/>
        <v>0</v>
      </c>
      <c r="AC268" s="41">
        <f t="shared" si="86"/>
        <v>0</v>
      </c>
      <c r="AD268" s="41">
        <f t="shared" si="99"/>
        <v>0</v>
      </c>
      <c r="AE268" s="41">
        <f t="shared" si="102"/>
        <v>0</v>
      </c>
      <c r="AF268" s="49" t="e">
        <f>HLOOKUP(I268,ElecAvoidedCostsWOCC!$A$5:$Q$50,G268+1,FALSE)</f>
        <v>#N/A</v>
      </c>
      <c r="AG268" s="41" t="e">
        <f t="shared" si="100"/>
        <v>#N/A</v>
      </c>
      <c r="AH268" s="49" t="e">
        <f>HLOOKUP(I268,ElecAvoidedCostsWOCC!$A$5:$Q$50,T268+1,FALSE)</f>
        <v>#N/A</v>
      </c>
      <c r="AI268" s="41" t="e">
        <f t="shared" si="101"/>
        <v>#N/A</v>
      </c>
      <c r="AJ268" s="41" t="e">
        <f t="shared" si="87"/>
        <v>#N/A</v>
      </c>
      <c r="AK268" s="41" t="e">
        <f>HLOOKUP(I268,ElecAvoidedCostsWOCC!$A$5:$Q$50,G268+1,FALSE)*J268*L268</f>
        <v>#N/A</v>
      </c>
      <c r="AL268" s="41" t="e">
        <f t="shared" si="88"/>
        <v>#N/A</v>
      </c>
      <c r="AM268" s="45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5">
        <f t="shared" si="89"/>
        <v>0</v>
      </c>
      <c r="AO268" s="44">
        <f t="shared" si="90"/>
        <v>0</v>
      </c>
      <c r="AP268" s="44" t="e">
        <f t="shared" si="91"/>
        <v>#DIV/0!</v>
      </c>
    </row>
    <row r="269" spans="2:42" x14ac:dyDescent="0.25">
      <c r="B269" s="34"/>
      <c r="C269" s="56"/>
      <c r="D269" s="56"/>
      <c r="E269" s="35"/>
      <c r="F269" s="36"/>
      <c r="G269" s="36"/>
      <c r="H269" s="36"/>
      <c r="I269" s="37"/>
      <c r="J269" s="38"/>
      <c r="K269" s="38"/>
      <c r="L269" s="38"/>
      <c r="M269" s="39"/>
      <c r="N269" s="39"/>
      <c r="O269" s="40"/>
      <c r="P269" s="41"/>
      <c r="Q269" s="41"/>
      <c r="R269" s="42"/>
      <c r="S269" s="43"/>
      <c r="T269" s="36">
        <f t="shared" si="92"/>
        <v>0</v>
      </c>
      <c r="U269" s="44">
        <f t="shared" si="93"/>
        <v>0</v>
      </c>
      <c r="V269" s="45">
        <f t="shared" si="94"/>
        <v>0</v>
      </c>
      <c r="W269" s="46">
        <f t="shared" si="95"/>
        <v>0</v>
      </c>
      <c r="X269" s="41">
        <f t="shared" si="96"/>
        <v>0</v>
      </c>
      <c r="Y269" s="41">
        <f t="shared" si="97"/>
        <v>0</v>
      </c>
      <c r="Z269" s="41">
        <f t="shared" si="98"/>
        <v>0</v>
      </c>
      <c r="AA269" s="47">
        <f t="shared" si="84"/>
        <v>0</v>
      </c>
      <c r="AB269" s="48">
        <f t="shared" si="85"/>
        <v>0</v>
      </c>
      <c r="AC269" s="41">
        <f t="shared" si="86"/>
        <v>0</v>
      </c>
      <c r="AD269" s="41">
        <f t="shared" si="99"/>
        <v>0</v>
      </c>
      <c r="AE269" s="41">
        <f t="shared" si="102"/>
        <v>0</v>
      </c>
      <c r="AF269" s="49" t="e">
        <f>HLOOKUP(I269,ElecAvoidedCostsWOCC!$A$5:$Q$50,G269+1,FALSE)</f>
        <v>#N/A</v>
      </c>
      <c r="AG269" s="41" t="e">
        <f t="shared" si="100"/>
        <v>#N/A</v>
      </c>
      <c r="AH269" s="49" t="e">
        <f>HLOOKUP(I269,ElecAvoidedCostsWOCC!$A$5:$Q$50,T269+1,FALSE)</f>
        <v>#N/A</v>
      </c>
      <c r="AI269" s="41" t="e">
        <f t="shared" si="101"/>
        <v>#N/A</v>
      </c>
      <c r="AJ269" s="41" t="e">
        <f t="shared" si="87"/>
        <v>#N/A</v>
      </c>
      <c r="AK269" s="41" t="e">
        <f>HLOOKUP(I269,ElecAvoidedCostsWOCC!$A$5:$Q$50,G269+1,FALSE)*J269*L269</f>
        <v>#N/A</v>
      </c>
      <c r="AL269" s="41" t="e">
        <f t="shared" si="88"/>
        <v>#N/A</v>
      </c>
      <c r="AM269" s="45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5">
        <f t="shared" si="89"/>
        <v>0</v>
      </c>
      <c r="AO269" s="44">
        <f t="shared" si="90"/>
        <v>0</v>
      </c>
      <c r="AP269" s="44" t="e">
        <f t="shared" si="91"/>
        <v>#DIV/0!</v>
      </c>
    </row>
    <row r="270" spans="2:42" x14ac:dyDescent="0.25">
      <c r="B270" s="34"/>
      <c r="C270" s="56"/>
      <c r="D270" s="56"/>
      <c r="E270" s="35"/>
      <c r="F270" s="36"/>
      <c r="G270" s="36"/>
      <c r="H270" s="36"/>
      <c r="I270" s="37"/>
      <c r="J270" s="38"/>
      <c r="K270" s="38"/>
      <c r="L270" s="38"/>
      <c r="M270" s="39"/>
      <c r="N270" s="39"/>
      <c r="O270" s="40"/>
      <c r="P270" s="41"/>
      <c r="Q270" s="41"/>
      <c r="R270" s="42"/>
      <c r="S270" s="43"/>
      <c r="T270" s="36">
        <f t="shared" si="92"/>
        <v>0</v>
      </c>
      <c r="U270" s="44">
        <f t="shared" si="93"/>
        <v>0</v>
      </c>
      <c r="V270" s="45">
        <f t="shared" si="94"/>
        <v>0</v>
      </c>
      <c r="W270" s="46">
        <f t="shared" si="95"/>
        <v>0</v>
      </c>
      <c r="X270" s="41">
        <f t="shared" si="96"/>
        <v>0</v>
      </c>
      <c r="Y270" s="41">
        <f t="shared" si="97"/>
        <v>0</v>
      </c>
      <c r="Z270" s="41">
        <f t="shared" si="98"/>
        <v>0</v>
      </c>
      <c r="AA270" s="47">
        <f t="shared" si="84"/>
        <v>0</v>
      </c>
      <c r="AB270" s="48">
        <f t="shared" si="85"/>
        <v>0</v>
      </c>
      <c r="AC270" s="41">
        <f t="shared" si="86"/>
        <v>0</v>
      </c>
      <c r="AD270" s="41">
        <f t="shared" si="99"/>
        <v>0</v>
      </c>
      <c r="AE270" s="41">
        <f t="shared" si="102"/>
        <v>0</v>
      </c>
      <c r="AF270" s="49" t="e">
        <f>HLOOKUP(I270,ElecAvoidedCostsWOCC!$A$5:$Q$50,G270+1,FALSE)</f>
        <v>#N/A</v>
      </c>
      <c r="AG270" s="41" t="e">
        <f t="shared" si="100"/>
        <v>#N/A</v>
      </c>
      <c r="AH270" s="49" t="e">
        <f>HLOOKUP(I270,ElecAvoidedCostsWOCC!$A$5:$Q$50,T270+1,FALSE)</f>
        <v>#N/A</v>
      </c>
      <c r="AI270" s="41" t="e">
        <f t="shared" si="101"/>
        <v>#N/A</v>
      </c>
      <c r="AJ270" s="41" t="e">
        <f t="shared" si="87"/>
        <v>#N/A</v>
      </c>
      <c r="AK270" s="41" t="e">
        <f>HLOOKUP(I270,ElecAvoidedCostsWOCC!$A$5:$Q$50,G270+1,FALSE)*J270*L270</f>
        <v>#N/A</v>
      </c>
      <c r="AL270" s="41" t="e">
        <f t="shared" si="88"/>
        <v>#N/A</v>
      </c>
      <c r="AM270" s="45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5">
        <f t="shared" si="89"/>
        <v>0</v>
      </c>
      <c r="AO270" s="44">
        <f t="shared" si="90"/>
        <v>0</v>
      </c>
      <c r="AP270" s="44" t="e">
        <f t="shared" si="91"/>
        <v>#DIV/0!</v>
      </c>
    </row>
    <row r="271" spans="2:42" x14ac:dyDescent="0.25">
      <c r="B271" s="34"/>
      <c r="C271" s="56"/>
      <c r="D271" s="56"/>
      <c r="E271" s="35"/>
      <c r="F271" s="36"/>
      <c r="G271" s="36"/>
      <c r="H271" s="36"/>
      <c r="I271" s="37"/>
      <c r="J271" s="38"/>
      <c r="K271" s="38"/>
      <c r="L271" s="38"/>
      <c r="M271" s="39"/>
      <c r="N271" s="39"/>
      <c r="O271" s="40"/>
      <c r="P271" s="41"/>
      <c r="Q271" s="41"/>
      <c r="R271" s="42"/>
      <c r="S271" s="43"/>
      <c r="T271" s="36">
        <f t="shared" si="92"/>
        <v>0</v>
      </c>
      <c r="U271" s="44">
        <f t="shared" si="93"/>
        <v>0</v>
      </c>
      <c r="V271" s="45">
        <f t="shared" si="94"/>
        <v>0</v>
      </c>
      <c r="W271" s="46">
        <f t="shared" si="95"/>
        <v>0</v>
      </c>
      <c r="X271" s="41">
        <f t="shared" si="96"/>
        <v>0</v>
      </c>
      <c r="Y271" s="41">
        <f t="shared" si="97"/>
        <v>0</v>
      </c>
      <c r="Z271" s="41">
        <f t="shared" si="98"/>
        <v>0</v>
      </c>
      <c r="AA271" s="47">
        <f t="shared" si="84"/>
        <v>0</v>
      </c>
      <c r="AB271" s="48">
        <f t="shared" si="85"/>
        <v>0</v>
      </c>
      <c r="AC271" s="41">
        <f t="shared" si="86"/>
        <v>0</v>
      </c>
      <c r="AD271" s="41">
        <f t="shared" si="99"/>
        <v>0</v>
      </c>
      <c r="AE271" s="41">
        <f t="shared" si="102"/>
        <v>0</v>
      </c>
      <c r="AF271" s="49" t="e">
        <f>HLOOKUP(I271,ElecAvoidedCostsWOCC!$A$5:$Q$50,G271+1,FALSE)</f>
        <v>#N/A</v>
      </c>
      <c r="AG271" s="41" t="e">
        <f t="shared" si="100"/>
        <v>#N/A</v>
      </c>
      <c r="AH271" s="49" t="e">
        <f>HLOOKUP(I271,ElecAvoidedCostsWOCC!$A$5:$Q$50,T271+1,FALSE)</f>
        <v>#N/A</v>
      </c>
      <c r="AI271" s="41" t="e">
        <f t="shared" si="101"/>
        <v>#N/A</v>
      </c>
      <c r="AJ271" s="41" t="e">
        <f t="shared" si="87"/>
        <v>#N/A</v>
      </c>
      <c r="AK271" s="41" t="e">
        <f>HLOOKUP(I271,ElecAvoidedCostsWOCC!$A$5:$Q$50,G271+1,FALSE)*J271*L271</f>
        <v>#N/A</v>
      </c>
      <c r="AL271" s="41" t="e">
        <f t="shared" si="88"/>
        <v>#N/A</v>
      </c>
      <c r="AM271" s="45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5">
        <f t="shared" si="89"/>
        <v>0</v>
      </c>
      <c r="AO271" s="44">
        <f t="shared" si="90"/>
        <v>0</v>
      </c>
      <c r="AP271" s="44" t="e">
        <f t="shared" si="91"/>
        <v>#DIV/0!</v>
      </c>
    </row>
    <row r="272" spans="2:42" x14ac:dyDescent="0.25">
      <c r="B272" s="34"/>
      <c r="C272" s="56"/>
      <c r="D272" s="56"/>
      <c r="E272" s="35"/>
      <c r="F272" s="36"/>
      <c r="G272" s="36"/>
      <c r="H272" s="36"/>
      <c r="I272" s="37"/>
      <c r="J272" s="38"/>
      <c r="K272" s="38"/>
      <c r="L272" s="38"/>
      <c r="M272" s="39"/>
      <c r="N272" s="39"/>
      <c r="O272" s="40"/>
      <c r="P272" s="41"/>
      <c r="Q272" s="41"/>
      <c r="R272" s="42"/>
      <c r="S272" s="43"/>
      <c r="T272" s="36">
        <f t="shared" si="92"/>
        <v>0</v>
      </c>
      <c r="U272" s="44">
        <f t="shared" si="93"/>
        <v>0</v>
      </c>
      <c r="V272" s="45">
        <f t="shared" si="94"/>
        <v>0</v>
      </c>
      <c r="W272" s="46">
        <f t="shared" si="95"/>
        <v>0</v>
      </c>
      <c r="X272" s="41">
        <f t="shared" si="96"/>
        <v>0</v>
      </c>
      <c r="Y272" s="41">
        <f t="shared" si="97"/>
        <v>0</v>
      </c>
      <c r="Z272" s="41">
        <f t="shared" si="98"/>
        <v>0</v>
      </c>
      <c r="AA272" s="47">
        <f t="shared" si="84"/>
        <v>0</v>
      </c>
      <c r="AB272" s="48">
        <f t="shared" si="85"/>
        <v>0</v>
      </c>
      <c r="AC272" s="41">
        <f t="shared" si="86"/>
        <v>0</v>
      </c>
      <c r="AD272" s="41">
        <f t="shared" si="99"/>
        <v>0</v>
      </c>
      <c r="AE272" s="41">
        <f t="shared" si="102"/>
        <v>0</v>
      </c>
      <c r="AF272" s="49" t="e">
        <f>HLOOKUP(I272,ElecAvoidedCostsWOCC!$A$5:$Q$50,G272+1,FALSE)</f>
        <v>#N/A</v>
      </c>
      <c r="AG272" s="41" t="e">
        <f t="shared" si="100"/>
        <v>#N/A</v>
      </c>
      <c r="AH272" s="49" t="e">
        <f>HLOOKUP(I272,ElecAvoidedCostsWOCC!$A$5:$Q$50,T272+1,FALSE)</f>
        <v>#N/A</v>
      </c>
      <c r="AI272" s="41" t="e">
        <f t="shared" si="101"/>
        <v>#N/A</v>
      </c>
      <c r="AJ272" s="41" t="e">
        <f t="shared" si="87"/>
        <v>#N/A</v>
      </c>
      <c r="AK272" s="41" t="e">
        <f>HLOOKUP(I272,ElecAvoidedCostsWOCC!$A$5:$Q$50,G272+1,FALSE)*J272*L272</f>
        <v>#N/A</v>
      </c>
      <c r="AL272" s="41" t="e">
        <f t="shared" si="88"/>
        <v>#N/A</v>
      </c>
      <c r="AM272" s="45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5">
        <f t="shared" si="89"/>
        <v>0</v>
      </c>
      <c r="AO272" s="44">
        <f t="shared" si="90"/>
        <v>0</v>
      </c>
      <c r="AP272" s="44" t="e">
        <f t="shared" si="91"/>
        <v>#DIV/0!</v>
      </c>
    </row>
    <row r="273" spans="2:42" x14ac:dyDescent="0.25">
      <c r="B273" s="34"/>
      <c r="C273" s="56"/>
      <c r="D273" s="56"/>
      <c r="E273" s="35"/>
      <c r="F273" s="36"/>
      <c r="G273" s="36"/>
      <c r="H273" s="36"/>
      <c r="I273" s="37"/>
      <c r="J273" s="38"/>
      <c r="K273" s="38"/>
      <c r="L273" s="38"/>
      <c r="M273" s="39"/>
      <c r="N273" s="39"/>
      <c r="O273" s="40"/>
      <c r="P273" s="41"/>
      <c r="Q273" s="41"/>
      <c r="R273" s="42"/>
      <c r="S273" s="43"/>
      <c r="T273" s="36">
        <f t="shared" si="92"/>
        <v>0</v>
      </c>
      <c r="U273" s="44">
        <f t="shared" si="93"/>
        <v>0</v>
      </c>
      <c r="V273" s="45">
        <f t="shared" si="94"/>
        <v>0</v>
      </c>
      <c r="W273" s="46">
        <f t="shared" si="95"/>
        <v>0</v>
      </c>
      <c r="X273" s="41">
        <f t="shared" si="96"/>
        <v>0</v>
      </c>
      <c r="Y273" s="41">
        <f t="shared" si="97"/>
        <v>0</v>
      </c>
      <c r="Z273" s="41">
        <f t="shared" si="98"/>
        <v>0</v>
      </c>
      <c r="AA273" s="47">
        <f t="shared" si="84"/>
        <v>0</v>
      </c>
      <c r="AB273" s="48">
        <f t="shared" si="85"/>
        <v>0</v>
      </c>
      <c r="AC273" s="41">
        <f t="shared" si="86"/>
        <v>0</v>
      </c>
      <c r="AD273" s="41">
        <f t="shared" si="99"/>
        <v>0</v>
      </c>
      <c r="AE273" s="41">
        <f t="shared" si="102"/>
        <v>0</v>
      </c>
      <c r="AF273" s="49" t="e">
        <f>HLOOKUP(I273,ElecAvoidedCostsWOCC!$A$5:$Q$50,G273+1,FALSE)</f>
        <v>#N/A</v>
      </c>
      <c r="AG273" s="41" t="e">
        <f t="shared" si="100"/>
        <v>#N/A</v>
      </c>
      <c r="AH273" s="49" t="e">
        <f>HLOOKUP(I273,ElecAvoidedCostsWOCC!$A$5:$Q$50,T273+1,FALSE)</f>
        <v>#N/A</v>
      </c>
      <c r="AI273" s="41" t="e">
        <f t="shared" si="101"/>
        <v>#N/A</v>
      </c>
      <c r="AJ273" s="41" t="e">
        <f t="shared" si="87"/>
        <v>#N/A</v>
      </c>
      <c r="AK273" s="41" t="e">
        <f>HLOOKUP(I273,ElecAvoidedCostsWOCC!$A$5:$Q$50,G273+1,FALSE)*J273*L273</f>
        <v>#N/A</v>
      </c>
      <c r="AL273" s="41" t="e">
        <f t="shared" si="88"/>
        <v>#N/A</v>
      </c>
      <c r="AM273" s="45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5">
        <f t="shared" si="89"/>
        <v>0</v>
      </c>
      <c r="AO273" s="44">
        <f t="shared" si="90"/>
        <v>0</v>
      </c>
      <c r="AP273" s="44" t="e">
        <f t="shared" si="91"/>
        <v>#DIV/0!</v>
      </c>
    </row>
    <row r="274" spans="2:42" x14ac:dyDescent="0.25">
      <c r="B274" s="34"/>
      <c r="C274" s="56"/>
      <c r="D274" s="56"/>
      <c r="E274" s="35"/>
      <c r="F274" s="36"/>
      <c r="G274" s="36"/>
      <c r="H274" s="36"/>
      <c r="I274" s="37"/>
      <c r="J274" s="38"/>
      <c r="K274" s="38"/>
      <c r="L274" s="38"/>
      <c r="M274" s="39"/>
      <c r="N274" s="39"/>
      <c r="O274" s="40"/>
      <c r="P274" s="41"/>
      <c r="Q274" s="41"/>
      <c r="R274" s="42"/>
      <c r="S274" s="43"/>
      <c r="T274" s="36">
        <f t="shared" si="92"/>
        <v>0</v>
      </c>
      <c r="U274" s="44">
        <f t="shared" si="93"/>
        <v>0</v>
      </c>
      <c r="V274" s="45">
        <f t="shared" si="94"/>
        <v>0</v>
      </c>
      <c r="W274" s="46">
        <f t="shared" si="95"/>
        <v>0</v>
      </c>
      <c r="X274" s="41">
        <f t="shared" si="96"/>
        <v>0</v>
      </c>
      <c r="Y274" s="41">
        <f t="shared" si="97"/>
        <v>0</v>
      </c>
      <c r="Z274" s="41">
        <f t="shared" si="98"/>
        <v>0</v>
      </c>
      <c r="AA274" s="47">
        <f t="shared" si="84"/>
        <v>0</v>
      </c>
      <c r="AB274" s="48">
        <f t="shared" si="85"/>
        <v>0</v>
      </c>
      <c r="AC274" s="41">
        <f t="shared" si="86"/>
        <v>0</v>
      </c>
      <c r="AD274" s="41">
        <f t="shared" si="99"/>
        <v>0</v>
      </c>
      <c r="AE274" s="41">
        <f t="shared" si="102"/>
        <v>0</v>
      </c>
      <c r="AF274" s="49" t="e">
        <f>HLOOKUP(I274,ElecAvoidedCostsWOCC!$A$5:$Q$50,G274+1,FALSE)</f>
        <v>#N/A</v>
      </c>
      <c r="AG274" s="41" t="e">
        <f t="shared" si="100"/>
        <v>#N/A</v>
      </c>
      <c r="AH274" s="49" t="e">
        <f>HLOOKUP(I274,ElecAvoidedCostsWOCC!$A$5:$Q$50,T274+1,FALSE)</f>
        <v>#N/A</v>
      </c>
      <c r="AI274" s="41" t="e">
        <f t="shared" si="101"/>
        <v>#N/A</v>
      </c>
      <c r="AJ274" s="41" t="e">
        <f t="shared" si="87"/>
        <v>#N/A</v>
      </c>
      <c r="AK274" s="41" t="e">
        <f>HLOOKUP(I274,ElecAvoidedCostsWOCC!$A$5:$Q$50,G274+1,FALSE)*J274*L274</f>
        <v>#N/A</v>
      </c>
      <c r="AL274" s="41" t="e">
        <f t="shared" si="88"/>
        <v>#N/A</v>
      </c>
      <c r="AM274" s="45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5">
        <f t="shared" si="89"/>
        <v>0</v>
      </c>
      <c r="AO274" s="44">
        <f t="shared" si="90"/>
        <v>0</v>
      </c>
      <c r="AP274" s="44" t="e">
        <f t="shared" si="91"/>
        <v>#DIV/0!</v>
      </c>
    </row>
    <row r="275" spans="2:42" x14ac:dyDescent="0.25">
      <c r="B275" s="34"/>
      <c r="C275" s="56"/>
      <c r="D275" s="56"/>
      <c r="E275" s="35"/>
      <c r="F275" s="36"/>
      <c r="G275" s="36"/>
      <c r="H275" s="36"/>
      <c r="I275" s="37"/>
      <c r="J275" s="38"/>
      <c r="K275" s="38"/>
      <c r="L275" s="38"/>
      <c r="M275" s="39"/>
      <c r="N275" s="39"/>
      <c r="O275" s="40"/>
      <c r="P275" s="41"/>
      <c r="Q275" s="41"/>
      <c r="R275" s="42"/>
      <c r="S275" s="43"/>
      <c r="T275" s="36">
        <f t="shared" si="92"/>
        <v>0</v>
      </c>
      <c r="U275" s="44">
        <f t="shared" si="93"/>
        <v>0</v>
      </c>
      <c r="V275" s="45">
        <f t="shared" si="94"/>
        <v>0</v>
      </c>
      <c r="W275" s="46">
        <f t="shared" si="95"/>
        <v>0</v>
      </c>
      <c r="X275" s="41">
        <f t="shared" si="96"/>
        <v>0</v>
      </c>
      <c r="Y275" s="41">
        <f t="shared" si="97"/>
        <v>0</v>
      </c>
      <c r="Z275" s="41">
        <f t="shared" si="98"/>
        <v>0</v>
      </c>
      <c r="AA275" s="47">
        <f t="shared" si="84"/>
        <v>0</v>
      </c>
      <c r="AB275" s="48">
        <f t="shared" si="85"/>
        <v>0</v>
      </c>
      <c r="AC275" s="41">
        <f t="shared" si="86"/>
        <v>0</v>
      </c>
      <c r="AD275" s="41">
        <f t="shared" si="99"/>
        <v>0</v>
      </c>
      <c r="AE275" s="41">
        <f t="shared" si="102"/>
        <v>0</v>
      </c>
      <c r="AF275" s="49" t="e">
        <f>HLOOKUP(I275,ElecAvoidedCostsWOCC!$A$5:$Q$50,G275+1,FALSE)</f>
        <v>#N/A</v>
      </c>
      <c r="AG275" s="41" t="e">
        <f t="shared" si="100"/>
        <v>#N/A</v>
      </c>
      <c r="AH275" s="49" t="e">
        <f>HLOOKUP(I275,ElecAvoidedCostsWOCC!$A$5:$Q$50,T275+1,FALSE)</f>
        <v>#N/A</v>
      </c>
      <c r="AI275" s="41" t="e">
        <f t="shared" si="101"/>
        <v>#N/A</v>
      </c>
      <c r="AJ275" s="41" t="e">
        <f t="shared" si="87"/>
        <v>#N/A</v>
      </c>
      <c r="AK275" s="41" t="e">
        <f>HLOOKUP(I275,ElecAvoidedCostsWOCC!$A$5:$Q$50,G275+1,FALSE)*J275*L275</f>
        <v>#N/A</v>
      </c>
      <c r="AL275" s="41" t="e">
        <f t="shared" si="88"/>
        <v>#N/A</v>
      </c>
      <c r="AM275" s="45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5">
        <f t="shared" si="89"/>
        <v>0</v>
      </c>
      <c r="AO275" s="44">
        <f t="shared" si="90"/>
        <v>0</v>
      </c>
      <c r="AP275" s="44" t="e">
        <f t="shared" si="91"/>
        <v>#DIV/0!</v>
      </c>
    </row>
    <row r="276" spans="2:42" x14ac:dyDescent="0.25">
      <c r="B276" s="34"/>
      <c r="C276" s="56"/>
      <c r="D276" s="56"/>
      <c r="E276" s="35"/>
      <c r="F276" s="36"/>
      <c r="G276" s="36"/>
      <c r="H276" s="36"/>
      <c r="I276" s="37"/>
      <c r="J276" s="38"/>
      <c r="K276" s="38"/>
      <c r="L276" s="38"/>
      <c r="M276" s="39"/>
      <c r="N276" s="39"/>
      <c r="O276" s="40"/>
      <c r="P276" s="41"/>
      <c r="Q276" s="41"/>
      <c r="R276" s="42"/>
      <c r="S276" s="43"/>
      <c r="T276" s="36">
        <f t="shared" si="92"/>
        <v>0</v>
      </c>
      <c r="U276" s="44">
        <f t="shared" si="93"/>
        <v>0</v>
      </c>
      <c r="V276" s="45">
        <f t="shared" si="94"/>
        <v>0</v>
      </c>
      <c r="W276" s="46">
        <f t="shared" si="95"/>
        <v>0</v>
      </c>
      <c r="X276" s="41">
        <f t="shared" si="96"/>
        <v>0</v>
      </c>
      <c r="Y276" s="41">
        <f t="shared" si="97"/>
        <v>0</v>
      </c>
      <c r="Z276" s="41">
        <f t="shared" si="98"/>
        <v>0</v>
      </c>
      <c r="AA276" s="47">
        <f t="shared" si="84"/>
        <v>0</v>
      </c>
      <c r="AB276" s="48">
        <f t="shared" si="85"/>
        <v>0</v>
      </c>
      <c r="AC276" s="41">
        <f t="shared" si="86"/>
        <v>0</v>
      </c>
      <c r="AD276" s="41">
        <f t="shared" si="99"/>
        <v>0</v>
      </c>
      <c r="AE276" s="41">
        <f t="shared" si="102"/>
        <v>0</v>
      </c>
      <c r="AF276" s="49" t="e">
        <f>HLOOKUP(I276,ElecAvoidedCostsWOCC!$A$5:$Q$50,G276+1,FALSE)</f>
        <v>#N/A</v>
      </c>
      <c r="AG276" s="41" t="e">
        <f t="shared" si="100"/>
        <v>#N/A</v>
      </c>
      <c r="AH276" s="49" t="e">
        <f>HLOOKUP(I276,ElecAvoidedCostsWOCC!$A$5:$Q$50,T276+1,FALSE)</f>
        <v>#N/A</v>
      </c>
      <c r="AI276" s="41" t="e">
        <f t="shared" si="101"/>
        <v>#N/A</v>
      </c>
      <c r="AJ276" s="41" t="e">
        <f t="shared" si="87"/>
        <v>#N/A</v>
      </c>
      <c r="AK276" s="41" t="e">
        <f>HLOOKUP(I276,ElecAvoidedCostsWOCC!$A$5:$Q$50,G276+1,FALSE)*J276*L276</f>
        <v>#N/A</v>
      </c>
      <c r="AL276" s="41" t="e">
        <f t="shared" si="88"/>
        <v>#N/A</v>
      </c>
      <c r="AM276" s="45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5">
        <f t="shared" si="89"/>
        <v>0</v>
      </c>
      <c r="AO276" s="44">
        <f t="shared" si="90"/>
        <v>0</v>
      </c>
      <c r="AP276" s="44" t="e">
        <f t="shared" si="91"/>
        <v>#DIV/0!</v>
      </c>
    </row>
    <row r="277" spans="2:42" x14ac:dyDescent="0.25">
      <c r="B277" s="34"/>
      <c r="C277" s="56"/>
      <c r="D277" s="56"/>
      <c r="E277" s="35"/>
      <c r="F277" s="36"/>
      <c r="G277" s="36"/>
      <c r="H277" s="36"/>
      <c r="I277" s="37"/>
      <c r="J277" s="38"/>
      <c r="K277" s="38"/>
      <c r="L277" s="38"/>
      <c r="M277" s="39"/>
      <c r="N277" s="39"/>
      <c r="O277" s="40"/>
      <c r="P277" s="41"/>
      <c r="Q277" s="41"/>
      <c r="R277" s="42"/>
      <c r="S277" s="43"/>
      <c r="T277" s="36">
        <f t="shared" si="92"/>
        <v>0</v>
      </c>
      <c r="U277" s="44">
        <f t="shared" si="93"/>
        <v>0</v>
      </c>
      <c r="V277" s="45">
        <f t="shared" si="94"/>
        <v>0</v>
      </c>
      <c r="W277" s="46">
        <f t="shared" si="95"/>
        <v>0</v>
      </c>
      <c r="X277" s="41">
        <f t="shared" si="96"/>
        <v>0</v>
      </c>
      <c r="Y277" s="41">
        <f t="shared" si="97"/>
        <v>0</v>
      </c>
      <c r="Z277" s="41">
        <f t="shared" si="98"/>
        <v>0</v>
      </c>
      <c r="AA277" s="47">
        <f t="shared" si="84"/>
        <v>0</v>
      </c>
      <c r="AB277" s="48">
        <f t="shared" si="85"/>
        <v>0</v>
      </c>
      <c r="AC277" s="41">
        <f t="shared" si="86"/>
        <v>0</v>
      </c>
      <c r="AD277" s="41">
        <f t="shared" si="99"/>
        <v>0</v>
      </c>
      <c r="AE277" s="41">
        <f t="shared" si="102"/>
        <v>0</v>
      </c>
      <c r="AF277" s="49" t="e">
        <f>HLOOKUP(I277,ElecAvoidedCostsWOCC!$A$5:$Q$50,G277+1,FALSE)</f>
        <v>#N/A</v>
      </c>
      <c r="AG277" s="41" t="e">
        <f t="shared" si="100"/>
        <v>#N/A</v>
      </c>
      <c r="AH277" s="49" t="e">
        <f>HLOOKUP(I277,ElecAvoidedCostsWOCC!$A$5:$Q$50,T277+1,FALSE)</f>
        <v>#N/A</v>
      </c>
      <c r="AI277" s="41" t="e">
        <f t="shared" si="101"/>
        <v>#N/A</v>
      </c>
      <c r="AJ277" s="41" t="e">
        <f t="shared" si="87"/>
        <v>#N/A</v>
      </c>
      <c r="AK277" s="41" t="e">
        <f>HLOOKUP(I277,ElecAvoidedCostsWOCC!$A$5:$Q$50,G277+1,FALSE)*J277*L277</f>
        <v>#N/A</v>
      </c>
      <c r="AL277" s="41" t="e">
        <f t="shared" si="88"/>
        <v>#N/A</v>
      </c>
      <c r="AM277" s="45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5">
        <f t="shared" si="89"/>
        <v>0</v>
      </c>
      <c r="AO277" s="44">
        <f t="shared" si="90"/>
        <v>0</v>
      </c>
      <c r="AP277" s="44" t="e">
        <f t="shared" si="91"/>
        <v>#DIV/0!</v>
      </c>
    </row>
    <row r="278" spans="2:42" x14ac:dyDescent="0.25">
      <c r="B278" s="34"/>
      <c r="C278" s="56"/>
      <c r="D278" s="56"/>
      <c r="E278" s="35"/>
      <c r="F278" s="36"/>
      <c r="G278" s="36"/>
      <c r="H278" s="36"/>
      <c r="I278" s="37"/>
      <c r="J278" s="38"/>
      <c r="K278" s="38"/>
      <c r="L278" s="38"/>
      <c r="M278" s="39"/>
      <c r="N278" s="39"/>
      <c r="O278" s="40"/>
      <c r="P278" s="41"/>
      <c r="Q278" s="41"/>
      <c r="R278" s="42"/>
      <c r="S278" s="43"/>
      <c r="T278" s="36">
        <f t="shared" si="92"/>
        <v>0</v>
      </c>
      <c r="U278" s="44">
        <f t="shared" si="93"/>
        <v>0</v>
      </c>
      <c r="V278" s="45">
        <f t="shared" si="94"/>
        <v>0</v>
      </c>
      <c r="W278" s="46">
        <f t="shared" si="95"/>
        <v>0</v>
      </c>
      <c r="X278" s="41">
        <f t="shared" si="96"/>
        <v>0</v>
      </c>
      <c r="Y278" s="41">
        <f t="shared" si="97"/>
        <v>0</v>
      </c>
      <c r="Z278" s="41">
        <f t="shared" si="98"/>
        <v>0</v>
      </c>
      <c r="AA278" s="47">
        <f t="shared" si="84"/>
        <v>0</v>
      </c>
      <c r="AB278" s="48">
        <f t="shared" si="85"/>
        <v>0</v>
      </c>
      <c r="AC278" s="41">
        <f t="shared" si="86"/>
        <v>0</v>
      </c>
      <c r="AD278" s="41">
        <f t="shared" si="99"/>
        <v>0</v>
      </c>
      <c r="AE278" s="41">
        <f t="shared" si="102"/>
        <v>0</v>
      </c>
      <c r="AF278" s="49" t="e">
        <f>HLOOKUP(I278,ElecAvoidedCostsWOCC!$A$5:$Q$50,G278+1,FALSE)</f>
        <v>#N/A</v>
      </c>
      <c r="AG278" s="41" t="e">
        <f t="shared" si="100"/>
        <v>#N/A</v>
      </c>
      <c r="AH278" s="49" t="e">
        <f>HLOOKUP(I278,ElecAvoidedCostsWOCC!$A$5:$Q$50,T278+1,FALSE)</f>
        <v>#N/A</v>
      </c>
      <c r="AI278" s="41" t="e">
        <f t="shared" si="101"/>
        <v>#N/A</v>
      </c>
      <c r="AJ278" s="41" t="e">
        <f t="shared" si="87"/>
        <v>#N/A</v>
      </c>
      <c r="AK278" s="41" t="e">
        <f>HLOOKUP(I278,ElecAvoidedCostsWOCC!$A$5:$Q$50,G278+1,FALSE)*J278*L278</f>
        <v>#N/A</v>
      </c>
      <c r="AL278" s="41" t="e">
        <f t="shared" si="88"/>
        <v>#N/A</v>
      </c>
      <c r="AM278" s="45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5">
        <f t="shared" si="89"/>
        <v>0</v>
      </c>
      <c r="AO278" s="44">
        <f t="shared" si="90"/>
        <v>0</v>
      </c>
      <c r="AP278" s="44" t="e">
        <f t="shared" si="91"/>
        <v>#DIV/0!</v>
      </c>
    </row>
    <row r="279" spans="2:42" x14ac:dyDescent="0.25">
      <c r="B279" s="34"/>
      <c r="C279" s="56"/>
      <c r="D279" s="56"/>
      <c r="E279" s="35"/>
      <c r="F279" s="36"/>
      <c r="G279" s="36"/>
      <c r="H279" s="36"/>
      <c r="I279" s="37"/>
      <c r="J279" s="38"/>
      <c r="K279" s="38"/>
      <c r="L279" s="38"/>
      <c r="M279" s="39"/>
      <c r="N279" s="39"/>
      <c r="O279" s="40"/>
      <c r="P279" s="41"/>
      <c r="Q279" s="41"/>
      <c r="R279" s="42"/>
      <c r="S279" s="43"/>
      <c r="T279" s="36">
        <f t="shared" si="92"/>
        <v>0</v>
      </c>
      <c r="U279" s="44">
        <f t="shared" si="93"/>
        <v>0</v>
      </c>
      <c r="V279" s="45">
        <f t="shared" si="94"/>
        <v>0</v>
      </c>
      <c r="W279" s="46">
        <f t="shared" si="95"/>
        <v>0</v>
      </c>
      <c r="X279" s="41">
        <f t="shared" si="96"/>
        <v>0</v>
      </c>
      <c r="Y279" s="41">
        <f t="shared" si="97"/>
        <v>0</v>
      </c>
      <c r="Z279" s="41">
        <f t="shared" si="98"/>
        <v>0</v>
      </c>
      <c r="AA279" s="47">
        <f t="shared" si="84"/>
        <v>0</v>
      </c>
      <c r="AB279" s="48">
        <f t="shared" si="85"/>
        <v>0</v>
      </c>
      <c r="AC279" s="41">
        <f t="shared" si="86"/>
        <v>0</v>
      </c>
      <c r="AD279" s="41">
        <f t="shared" si="99"/>
        <v>0</v>
      </c>
      <c r="AE279" s="41">
        <f t="shared" si="102"/>
        <v>0</v>
      </c>
      <c r="AF279" s="49" t="e">
        <f>HLOOKUP(I279,ElecAvoidedCostsWOCC!$A$5:$Q$50,G279+1,FALSE)</f>
        <v>#N/A</v>
      </c>
      <c r="AG279" s="41" t="e">
        <f t="shared" si="100"/>
        <v>#N/A</v>
      </c>
      <c r="AH279" s="49" t="e">
        <f>HLOOKUP(I279,ElecAvoidedCostsWOCC!$A$5:$Q$50,T279+1,FALSE)</f>
        <v>#N/A</v>
      </c>
      <c r="AI279" s="41" t="e">
        <f t="shared" si="101"/>
        <v>#N/A</v>
      </c>
      <c r="AJ279" s="41" t="e">
        <f t="shared" si="87"/>
        <v>#N/A</v>
      </c>
      <c r="AK279" s="41" t="e">
        <f>HLOOKUP(I279,ElecAvoidedCostsWOCC!$A$5:$Q$50,G279+1,FALSE)*J279*L279</f>
        <v>#N/A</v>
      </c>
      <c r="AL279" s="41" t="e">
        <f t="shared" si="88"/>
        <v>#N/A</v>
      </c>
      <c r="AM279" s="45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5">
        <f t="shared" si="89"/>
        <v>0</v>
      </c>
      <c r="AO279" s="44">
        <f t="shared" si="90"/>
        <v>0</v>
      </c>
      <c r="AP279" s="44" t="e">
        <f t="shared" si="91"/>
        <v>#DIV/0!</v>
      </c>
    </row>
    <row r="280" spans="2:42" x14ac:dyDescent="0.25">
      <c r="B280" s="34"/>
      <c r="C280" s="56"/>
      <c r="D280" s="56"/>
      <c r="E280" s="35"/>
      <c r="F280" s="36"/>
      <c r="G280" s="36"/>
      <c r="H280" s="36"/>
      <c r="I280" s="37"/>
      <c r="J280" s="38"/>
      <c r="K280" s="38"/>
      <c r="L280" s="38"/>
      <c r="M280" s="39"/>
      <c r="N280" s="39"/>
      <c r="O280" s="40"/>
      <c r="P280" s="41"/>
      <c r="Q280" s="41"/>
      <c r="R280" s="42"/>
      <c r="S280" s="43"/>
      <c r="T280" s="36">
        <f t="shared" si="92"/>
        <v>0</v>
      </c>
      <c r="U280" s="44">
        <f t="shared" si="93"/>
        <v>0</v>
      </c>
      <c r="V280" s="45">
        <f t="shared" si="94"/>
        <v>0</v>
      </c>
      <c r="W280" s="46">
        <f t="shared" si="95"/>
        <v>0</v>
      </c>
      <c r="X280" s="41">
        <f t="shared" si="96"/>
        <v>0</v>
      </c>
      <c r="Y280" s="41">
        <f t="shared" si="97"/>
        <v>0</v>
      </c>
      <c r="Z280" s="41">
        <f t="shared" si="98"/>
        <v>0</v>
      </c>
      <c r="AA280" s="47">
        <f t="shared" si="84"/>
        <v>0</v>
      </c>
      <c r="AB280" s="48">
        <f t="shared" si="85"/>
        <v>0</v>
      </c>
      <c r="AC280" s="41">
        <f t="shared" si="86"/>
        <v>0</v>
      </c>
      <c r="AD280" s="41">
        <f t="shared" si="99"/>
        <v>0</v>
      </c>
      <c r="AE280" s="41">
        <f t="shared" si="102"/>
        <v>0</v>
      </c>
      <c r="AF280" s="49" t="e">
        <f>HLOOKUP(I280,ElecAvoidedCostsWOCC!$A$5:$Q$50,G280+1,FALSE)</f>
        <v>#N/A</v>
      </c>
      <c r="AG280" s="41" t="e">
        <f t="shared" si="100"/>
        <v>#N/A</v>
      </c>
      <c r="AH280" s="49" t="e">
        <f>HLOOKUP(I280,ElecAvoidedCostsWOCC!$A$5:$Q$50,T280+1,FALSE)</f>
        <v>#N/A</v>
      </c>
      <c r="AI280" s="41" t="e">
        <f t="shared" si="101"/>
        <v>#N/A</v>
      </c>
      <c r="AJ280" s="41" t="e">
        <f t="shared" si="87"/>
        <v>#N/A</v>
      </c>
      <c r="AK280" s="41" t="e">
        <f>HLOOKUP(I280,ElecAvoidedCostsWOCC!$A$5:$Q$50,G280+1,FALSE)*J280*L280</f>
        <v>#N/A</v>
      </c>
      <c r="AL280" s="41" t="e">
        <f t="shared" si="88"/>
        <v>#N/A</v>
      </c>
      <c r="AM280" s="45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5">
        <f t="shared" si="89"/>
        <v>0</v>
      </c>
      <c r="AO280" s="44">
        <f t="shared" si="90"/>
        <v>0</v>
      </c>
      <c r="AP280" s="44" t="e">
        <f t="shared" si="91"/>
        <v>#DIV/0!</v>
      </c>
    </row>
    <row r="281" spans="2:42" x14ac:dyDescent="0.25">
      <c r="B281" s="34"/>
      <c r="C281" s="56"/>
      <c r="D281" s="56"/>
      <c r="E281" s="35"/>
      <c r="F281" s="36"/>
      <c r="G281" s="36"/>
      <c r="H281" s="36"/>
      <c r="I281" s="37"/>
      <c r="J281" s="38"/>
      <c r="K281" s="38"/>
      <c r="L281" s="38"/>
      <c r="M281" s="39"/>
      <c r="N281" s="39"/>
      <c r="O281" s="40"/>
      <c r="P281" s="41"/>
      <c r="Q281" s="41"/>
      <c r="R281" s="42"/>
      <c r="S281" s="43"/>
      <c r="T281" s="36">
        <f t="shared" si="92"/>
        <v>0</v>
      </c>
      <c r="U281" s="44">
        <f t="shared" si="93"/>
        <v>0</v>
      </c>
      <c r="V281" s="45">
        <f t="shared" si="94"/>
        <v>0</v>
      </c>
      <c r="W281" s="46">
        <f t="shared" si="95"/>
        <v>0</v>
      </c>
      <c r="X281" s="41">
        <f t="shared" si="96"/>
        <v>0</v>
      </c>
      <c r="Y281" s="41">
        <f t="shared" si="97"/>
        <v>0</v>
      </c>
      <c r="Z281" s="41">
        <f t="shared" si="98"/>
        <v>0</v>
      </c>
      <c r="AA281" s="47">
        <f t="shared" si="84"/>
        <v>0</v>
      </c>
      <c r="AB281" s="48">
        <f t="shared" si="85"/>
        <v>0</v>
      </c>
      <c r="AC281" s="41">
        <f t="shared" si="86"/>
        <v>0</v>
      </c>
      <c r="AD281" s="41">
        <f t="shared" si="99"/>
        <v>0</v>
      </c>
      <c r="AE281" s="41">
        <f t="shared" si="102"/>
        <v>0</v>
      </c>
      <c r="AF281" s="49" t="e">
        <f>HLOOKUP(I281,ElecAvoidedCostsWOCC!$A$5:$Q$50,G281+1,FALSE)</f>
        <v>#N/A</v>
      </c>
      <c r="AG281" s="41" t="e">
        <f t="shared" si="100"/>
        <v>#N/A</v>
      </c>
      <c r="AH281" s="49" t="e">
        <f>HLOOKUP(I281,ElecAvoidedCostsWOCC!$A$5:$Q$50,T281+1,FALSE)</f>
        <v>#N/A</v>
      </c>
      <c r="AI281" s="41" t="e">
        <f t="shared" si="101"/>
        <v>#N/A</v>
      </c>
      <c r="AJ281" s="41" t="e">
        <f t="shared" si="87"/>
        <v>#N/A</v>
      </c>
      <c r="AK281" s="41" t="e">
        <f>HLOOKUP(I281,ElecAvoidedCostsWOCC!$A$5:$Q$50,G281+1,FALSE)*J281*L281</f>
        <v>#N/A</v>
      </c>
      <c r="AL281" s="41" t="e">
        <f t="shared" si="88"/>
        <v>#N/A</v>
      </c>
      <c r="AM281" s="45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5">
        <f t="shared" si="89"/>
        <v>0</v>
      </c>
      <c r="AO281" s="44">
        <f t="shared" si="90"/>
        <v>0</v>
      </c>
      <c r="AP281" s="44" t="e">
        <f t="shared" si="91"/>
        <v>#DIV/0!</v>
      </c>
    </row>
    <row r="282" spans="2:42" x14ac:dyDescent="0.25">
      <c r="B282" s="34"/>
      <c r="C282" s="56"/>
      <c r="D282" s="56"/>
      <c r="E282" s="35"/>
      <c r="F282" s="36"/>
      <c r="G282" s="36"/>
      <c r="H282" s="36"/>
      <c r="I282" s="37"/>
      <c r="J282" s="38"/>
      <c r="K282" s="38"/>
      <c r="L282" s="38"/>
      <c r="M282" s="39"/>
      <c r="N282" s="39"/>
      <c r="O282" s="40"/>
      <c r="P282" s="41"/>
      <c r="Q282" s="41"/>
      <c r="R282" s="42"/>
      <c r="S282" s="43"/>
      <c r="T282" s="36">
        <f t="shared" si="92"/>
        <v>0</v>
      </c>
      <c r="U282" s="44">
        <f t="shared" si="93"/>
        <v>0</v>
      </c>
      <c r="V282" s="45">
        <f t="shared" si="94"/>
        <v>0</v>
      </c>
      <c r="W282" s="46">
        <f t="shared" si="95"/>
        <v>0</v>
      </c>
      <c r="X282" s="41">
        <f t="shared" si="96"/>
        <v>0</v>
      </c>
      <c r="Y282" s="41">
        <f t="shared" si="97"/>
        <v>0</v>
      </c>
      <c r="Z282" s="41">
        <f t="shared" si="98"/>
        <v>0</v>
      </c>
      <c r="AA282" s="47">
        <f t="shared" si="84"/>
        <v>0</v>
      </c>
      <c r="AB282" s="48">
        <f t="shared" si="85"/>
        <v>0</v>
      </c>
      <c r="AC282" s="41">
        <f t="shared" si="86"/>
        <v>0</v>
      </c>
      <c r="AD282" s="41">
        <f t="shared" si="99"/>
        <v>0</v>
      </c>
      <c r="AE282" s="41">
        <f t="shared" si="102"/>
        <v>0</v>
      </c>
      <c r="AF282" s="49" t="e">
        <f>HLOOKUP(I282,ElecAvoidedCostsWOCC!$A$5:$Q$50,G282+1,FALSE)</f>
        <v>#N/A</v>
      </c>
      <c r="AG282" s="41" t="e">
        <f t="shared" si="100"/>
        <v>#N/A</v>
      </c>
      <c r="AH282" s="49" t="e">
        <f>HLOOKUP(I282,ElecAvoidedCostsWOCC!$A$5:$Q$50,T282+1,FALSE)</f>
        <v>#N/A</v>
      </c>
      <c r="AI282" s="41" t="e">
        <f t="shared" si="101"/>
        <v>#N/A</v>
      </c>
      <c r="AJ282" s="41" t="e">
        <f t="shared" si="87"/>
        <v>#N/A</v>
      </c>
      <c r="AK282" s="41" t="e">
        <f>HLOOKUP(I282,ElecAvoidedCostsWOCC!$A$5:$Q$50,G282+1,FALSE)*J282*L282</f>
        <v>#N/A</v>
      </c>
      <c r="AL282" s="41" t="e">
        <f t="shared" si="88"/>
        <v>#N/A</v>
      </c>
      <c r="AM282" s="45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5">
        <f t="shared" si="89"/>
        <v>0</v>
      </c>
      <c r="AO282" s="44">
        <f t="shared" si="90"/>
        <v>0</v>
      </c>
      <c r="AP282" s="44" t="e">
        <f t="shared" si="91"/>
        <v>#DIV/0!</v>
      </c>
    </row>
    <row r="283" spans="2:42" x14ac:dyDescent="0.25">
      <c r="B283" s="34"/>
      <c r="C283" s="56"/>
      <c r="D283" s="56"/>
      <c r="E283" s="35"/>
      <c r="F283" s="36"/>
      <c r="G283" s="36"/>
      <c r="H283" s="36"/>
      <c r="I283" s="37"/>
      <c r="J283" s="38"/>
      <c r="K283" s="38"/>
      <c r="L283" s="38"/>
      <c r="M283" s="39"/>
      <c r="N283" s="39"/>
      <c r="O283" s="40"/>
      <c r="P283" s="41"/>
      <c r="Q283" s="41"/>
      <c r="R283" s="42"/>
      <c r="S283" s="43"/>
      <c r="T283" s="36">
        <f t="shared" si="92"/>
        <v>0</v>
      </c>
      <c r="U283" s="44">
        <f t="shared" si="93"/>
        <v>0</v>
      </c>
      <c r="V283" s="45">
        <f t="shared" si="94"/>
        <v>0</v>
      </c>
      <c r="W283" s="46">
        <f t="shared" si="95"/>
        <v>0</v>
      </c>
      <c r="X283" s="41">
        <f t="shared" si="96"/>
        <v>0</v>
      </c>
      <c r="Y283" s="41">
        <f t="shared" si="97"/>
        <v>0</v>
      </c>
      <c r="Z283" s="41">
        <f t="shared" si="98"/>
        <v>0</v>
      </c>
      <c r="AA283" s="47">
        <f t="shared" si="84"/>
        <v>0</v>
      </c>
      <c r="AB283" s="48">
        <f t="shared" si="85"/>
        <v>0</v>
      </c>
      <c r="AC283" s="41">
        <f t="shared" si="86"/>
        <v>0</v>
      </c>
      <c r="AD283" s="41">
        <f t="shared" si="99"/>
        <v>0</v>
      </c>
      <c r="AE283" s="41">
        <f t="shared" si="102"/>
        <v>0</v>
      </c>
      <c r="AF283" s="49" t="e">
        <f>HLOOKUP(I283,ElecAvoidedCostsWOCC!$A$5:$Q$50,G283+1,FALSE)</f>
        <v>#N/A</v>
      </c>
      <c r="AG283" s="41" t="e">
        <f t="shared" si="100"/>
        <v>#N/A</v>
      </c>
      <c r="AH283" s="49" t="e">
        <f>HLOOKUP(I283,ElecAvoidedCostsWOCC!$A$5:$Q$50,T283+1,FALSE)</f>
        <v>#N/A</v>
      </c>
      <c r="AI283" s="41" t="e">
        <f t="shared" si="101"/>
        <v>#N/A</v>
      </c>
      <c r="AJ283" s="41" t="e">
        <f t="shared" si="87"/>
        <v>#N/A</v>
      </c>
      <c r="AK283" s="41" t="e">
        <f>HLOOKUP(I283,ElecAvoidedCostsWOCC!$A$5:$Q$50,G283+1,FALSE)*J283*L283</f>
        <v>#N/A</v>
      </c>
      <c r="AL283" s="41" t="e">
        <f t="shared" si="88"/>
        <v>#N/A</v>
      </c>
      <c r="AM283" s="45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5">
        <f t="shared" si="89"/>
        <v>0</v>
      </c>
      <c r="AO283" s="44">
        <f t="shared" si="90"/>
        <v>0</v>
      </c>
      <c r="AP283" s="44" t="e">
        <f t="shared" si="91"/>
        <v>#DIV/0!</v>
      </c>
    </row>
    <row r="284" spans="2:42" x14ac:dyDescent="0.25">
      <c r="B284" s="34"/>
      <c r="C284" s="56"/>
      <c r="D284" s="56"/>
      <c r="E284" s="35"/>
      <c r="F284" s="36"/>
      <c r="G284" s="36"/>
      <c r="H284" s="36"/>
      <c r="I284" s="37"/>
      <c r="J284" s="38"/>
      <c r="K284" s="38"/>
      <c r="L284" s="38"/>
      <c r="M284" s="39"/>
      <c r="N284" s="39"/>
      <c r="O284" s="40"/>
      <c r="P284" s="41"/>
      <c r="Q284" s="41"/>
      <c r="R284" s="42"/>
      <c r="S284" s="43"/>
      <c r="T284" s="36">
        <f t="shared" si="92"/>
        <v>0</v>
      </c>
      <c r="U284" s="44">
        <f t="shared" si="93"/>
        <v>0</v>
      </c>
      <c r="V284" s="45">
        <f t="shared" si="94"/>
        <v>0</v>
      </c>
      <c r="W284" s="46">
        <f t="shared" si="95"/>
        <v>0</v>
      </c>
      <c r="X284" s="41">
        <f t="shared" si="96"/>
        <v>0</v>
      </c>
      <c r="Y284" s="41">
        <f t="shared" si="97"/>
        <v>0</v>
      </c>
      <c r="Z284" s="41">
        <f t="shared" si="98"/>
        <v>0</v>
      </c>
      <c r="AA284" s="47">
        <f t="shared" si="84"/>
        <v>0</v>
      </c>
      <c r="AB284" s="48">
        <f t="shared" si="85"/>
        <v>0</v>
      </c>
      <c r="AC284" s="41">
        <f t="shared" si="86"/>
        <v>0</v>
      </c>
      <c r="AD284" s="41">
        <f t="shared" si="99"/>
        <v>0</v>
      </c>
      <c r="AE284" s="41">
        <f t="shared" si="102"/>
        <v>0</v>
      </c>
      <c r="AF284" s="49" t="e">
        <f>HLOOKUP(I284,ElecAvoidedCostsWOCC!$A$5:$Q$50,G284+1,FALSE)</f>
        <v>#N/A</v>
      </c>
      <c r="AG284" s="41" t="e">
        <f t="shared" si="100"/>
        <v>#N/A</v>
      </c>
      <c r="AH284" s="49" t="e">
        <f>HLOOKUP(I284,ElecAvoidedCostsWOCC!$A$5:$Q$50,T284+1,FALSE)</f>
        <v>#N/A</v>
      </c>
      <c r="AI284" s="41" t="e">
        <f t="shared" si="101"/>
        <v>#N/A</v>
      </c>
      <c r="AJ284" s="41" t="e">
        <f t="shared" si="87"/>
        <v>#N/A</v>
      </c>
      <c r="AK284" s="41" t="e">
        <f>HLOOKUP(I284,ElecAvoidedCostsWOCC!$A$5:$Q$50,G284+1,FALSE)*J284*L284</f>
        <v>#N/A</v>
      </c>
      <c r="AL284" s="41" t="e">
        <f t="shared" si="88"/>
        <v>#N/A</v>
      </c>
      <c r="AM284" s="45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5">
        <f t="shared" si="89"/>
        <v>0</v>
      </c>
      <c r="AO284" s="44">
        <f t="shared" si="90"/>
        <v>0</v>
      </c>
      <c r="AP284" s="44" t="e">
        <f t="shared" si="91"/>
        <v>#DIV/0!</v>
      </c>
    </row>
    <row r="285" spans="2:42" x14ac:dyDescent="0.25">
      <c r="B285" s="34"/>
      <c r="C285" s="56"/>
      <c r="D285" s="56"/>
      <c r="E285" s="35"/>
      <c r="F285" s="36"/>
      <c r="G285" s="36"/>
      <c r="H285" s="36"/>
      <c r="I285" s="37"/>
      <c r="J285" s="38"/>
      <c r="K285" s="38"/>
      <c r="L285" s="38"/>
      <c r="M285" s="39"/>
      <c r="N285" s="39"/>
      <c r="O285" s="40"/>
      <c r="P285" s="41"/>
      <c r="Q285" s="41"/>
      <c r="R285" s="42"/>
      <c r="S285" s="43"/>
      <c r="T285" s="36">
        <f t="shared" si="92"/>
        <v>0</v>
      </c>
      <c r="U285" s="44">
        <f t="shared" si="93"/>
        <v>0</v>
      </c>
      <c r="V285" s="45">
        <f t="shared" si="94"/>
        <v>0</v>
      </c>
      <c r="W285" s="46">
        <f t="shared" si="95"/>
        <v>0</v>
      </c>
      <c r="X285" s="41">
        <f t="shared" si="96"/>
        <v>0</v>
      </c>
      <c r="Y285" s="41">
        <f t="shared" si="97"/>
        <v>0</v>
      </c>
      <c r="Z285" s="41">
        <f t="shared" si="98"/>
        <v>0</v>
      </c>
      <c r="AA285" s="47">
        <f t="shared" si="84"/>
        <v>0</v>
      </c>
      <c r="AB285" s="48">
        <f t="shared" si="85"/>
        <v>0</v>
      </c>
      <c r="AC285" s="41">
        <f t="shared" si="86"/>
        <v>0</v>
      </c>
      <c r="AD285" s="41">
        <f t="shared" si="99"/>
        <v>0</v>
      </c>
      <c r="AE285" s="41">
        <f t="shared" si="102"/>
        <v>0</v>
      </c>
      <c r="AF285" s="49" t="e">
        <f>HLOOKUP(I285,ElecAvoidedCostsWOCC!$A$5:$Q$50,G285+1,FALSE)</f>
        <v>#N/A</v>
      </c>
      <c r="AG285" s="41" t="e">
        <f t="shared" si="100"/>
        <v>#N/A</v>
      </c>
      <c r="AH285" s="49" t="e">
        <f>HLOOKUP(I285,ElecAvoidedCostsWOCC!$A$5:$Q$50,T285+1,FALSE)</f>
        <v>#N/A</v>
      </c>
      <c r="AI285" s="41" t="e">
        <f t="shared" si="101"/>
        <v>#N/A</v>
      </c>
      <c r="AJ285" s="41" t="e">
        <f t="shared" si="87"/>
        <v>#N/A</v>
      </c>
      <c r="AK285" s="41" t="e">
        <f>HLOOKUP(I285,ElecAvoidedCostsWOCC!$A$5:$Q$50,G285+1,FALSE)*J285*L285</f>
        <v>#N/A</v>
      </c>
      <c r="AL285" s="41" t="e">
        <f t="shared" si="88"/>
        <v>#N/A</v>
      </c>
      <c r="AM285" s="45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5">
        <f t="shared" si="89"/>
        <v>0</v>
      </c>
      <c r="AO285" s="44">
        <f t="shared" si="90"/>
        <v>0</v>
      </c>
      <c r="AP285" s="44" t="e">
        <f t="shared" si="91"/>
        <v>#DIV/0!</v>
      </c>
    </row>
    <row r="286" spans="2:42" x14ac:dyDescent="0.25">
      <c r="B286" s="34"/>
      <c r="C286" s="56"/>
      <c r="D286" s="56"/>
      <c r="E286" s="35"/>
      <c r="F286" s="36"/>
      <c r="G286" s="36"/>
      <c r="H286" s="36"/>
      <c r="I286" s="37"/>
      <c r="J286" s="38"/>
      <c r="K286" s="38"/>
      <c r="L286" s="38"/>
      <c r="M286" s="39"/>
      <c r="N286" s="39"/>
      <c r="O286" s="40"/>
      <c r="P286" s="41"/>
      <c r="Q286" s="41"/>
      <c r="R286" s="42"/>
      <c r="S286" s="43"/>
      <c r="T286" s="36">
        <f t="shared" si="92"/>
        <v>0</v>
      </c>
      <c r="U286" s="44">
        <f t="shared" si="93"/>
        <v>0</v>
      </c>
      <c r="V286" s="45">
        <f t="shared" si="94"/>
        <v>0</v>
      </c>
      <c r="W286" s="46">
        <f t="shared" si="95"/>
        <v>0</v>
      </c>
      <c r="X286" s="41">
        <f t="shared" si="96"/>
        <v>0</v>
      </c>
      <c r="Y286" s="41">
        <f t="shared" si="97"/>
        <v>0</v>
      </c>
      <c r="Z286" s="41">
        <f t="shared" si="98"/>
        <v>0</v>
      </c>
      <c r="AA286" s="47">
        <f t="shared" si="84"/>
        <v>0</v>
      </c>
      <c r="AB286" s="48">
        <f t="shared" si="85"/>
        <v>0</v>
      </c>
      <c r="AC286" s="41">
        <f t="shared" si="86"/>
        <v>0</v>
      </c>
      <c r="AD286" s="41">
        <f t="shared" si="99"/>
        <v>0</v>
      </c>
      <c r="AE286" s="41">
        <f t="shared" si="102"/>
        <v>0</v>
      </c>
      <c r="AF286" s="49" t="e">
        <f>HLOOKUP(I286,ElecAvoidedCostsWOCC!$A$5:$Q$50,G286+1,FALSE)</f>
        <v>#N/A</v>
      </c>
      <c r="AG286" s="41" t="e">
        <f t="shared" si="100"/>
        <v>#N/A</v>
      </c>
      <c r="AH286" s="49" t="e">
        <f>HLOOKUP(I286,ElecAvoidedCostsWOCC!$A$5:$Q$50,T286+1,FALSE)</f>
        <v>#N/A</v>
      </c>
      <c r="AI286" s="41" t="e">
        <f t="shared" si="101"/>
        <v>#N/A</v>
      </c>
      <c r="AJ286" s="41" t="e">
        <f t="shared" si="87"/>
        <v>#N/A</v>
      </c>
      <c r="AK286" s="41" t="e">
        <f>HLOOKUP(I286,ElecAvoidedCostsWOCC!$A$5:$Q$50,G286+1,FALSE)*J286*L286</f>
        <v>#N/A</v>
      </c>
      <c r="AL286" s="41" t="e">
        <f t="shared" si="88"/>
        <v>#N/A</v>
      </c>
      <c r="AM286" s="45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5">
        <f t="shared" si="89"/>
        <v>0</v>
      </c>
      <c r="AO286" s="44">
        <f t="shared" si="90"/>
        <v>0</v>
      </c>
      <c r="AP286" s="44" t="e">
        <f t="shared" si="91"/>
        <v>#DIV/0!</v>
      </c>
    </row>
    <row r="287" spans="2:42" x14ac:dyDescent="0.25">
      <c r="B287" s="34"/>
      <c r="C287" s="56"/>
      <c r="D287" s="56"/>
      <c r="E287" s="35"/>
      <c r="F287" s="36"/>
      <c r="G287" s="36"/>
      <c r="H287" s="36"/>
      <c r="I287" s="37"/>
      <c r="J287" s="38"/>
      <c r="K287" s="38"/>
      <c r="L287" s="38"/>
      <c r="M287" s="39"/>
      <c r="N287" s="39"/>
      <c r="O287" s="40"/>
      <c r="P287" s="41"/>
      <c r="Q287" s="41"/>
      <c r="R287" s="42"/>
      <c r="S287" s="43"/>
      <c r="T287" s="36">
        <f t="shared" si="92"/>
        <v>0</v>
      </c>
      <c r="U287" s="44">
        <f t="shared" si="93"/>
        <v>0</v>
      </c>
      <c r="V287" s="45">
        <f t="shared" si="94"/>
        <v>0</v>
      </c>
      <c r="W287" s="46">
        <f t="shared" si="95"/>
        <v>0</v>
      </c>
      <c r="X287" s="41">
        <f t="shared" si="96"/>
        <v>0</v>
      </c>
      <c r="Y287" s="41">
        <f t="shared" si="97"/>
        <v>0</v>
      </c>
      <c r="Z287" s="41">
        <f t="shared" si="98"/>
        <v>0</v>
      </c>
      <c r="AA287" s="47">
        <f t="shared" si="84"/>
        <v>0</v>
      </c>
      <c r="AB287" s="48">
        <f t="shared" si="85"/>
        <v>0</v>
      </c>
      <c r="AC287" s="41">
        <f t="shared" si="86"/>
        <v>0</v>
      </c>
      <c r="AD287" s="41">
        <f t="shared" si="99"/>
        <v>0</v>
      </c>
      <c r="AE287" s="41">
        <f t="shared" si="102"/>
        <v>0</v>
      </c>
      <c r="AF287" s="49" t="e">
        <f>HLOOKUP(I287,ElecAvoidedCostsWOCC!$A$5:$Q$50,G287+1,FALSE)</f>
        <v>#N/A</v>
      </c>
      <c r="AG287" s="41" t="e">
        <f t="shared" si="100"/>
        <v>#N/A</v>
      </c>
      <c r="AH287" s="49" t="e">
        <f>HLOOKUP(I287,ElecAvoidedCostsWOCC!$A$5:$Q$50,T287+1,FALSE)</f>
        <v>#N/A</v>
      </c>
      <c r="AI287" s="41" t="e">
        <f t="shared" si="101"/>
        <v>#N/A</v>
      </c>
      <c r="AJ287" s="41" t="e">
        <f t="shared" si="87"/>
        <v>#N/A</v>
      </c>
      <c r="AK287" s="41" t="e">
        <f>HLOOKUP(I287,ElecAvoidedCostsWOCC!$A$5:$Q$50,G287+1,FALSE)*J287*L287</f>
        <v>#N/A</v>
      </c>
      <c r="AL287" s="41" t="e">
        <f t="shared" si="88"/>
        <v>#N/A</v>
      </c>
      <c r="AM287" s="45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5">
        <f t="shared" si="89"/>
        <v>0</v>
      </c>
      <c r="AO287" s="44">
        <f t="shared" si="90"/>
        <v>0</v>
      </c>
      <c r="AP287" s="44" t="e">
        <f t="shared" si="91"/>
        <v>#DIV/0!</v>
      </c>
    </row>
    <row r="288" spans="2:42" x14ac:dyDescent="0.25">
      <c r="B288" s="34"/>
      <c r="C288" s="56"/>
      <c r="D288" s="56"/>
      <c r="E288" s="35"/>
      <c r="F288" s="36"/>
      <c r="G288" s="36"/>
      <c r="H288" s="36"/>
      <c r="I288" s="37"/>
      <c r="J288" s="38"/>
      <c r="K288" s="38"/>
      <c r="L288" s="38"/>
      <c r="M288" s="39"/>
      <c r="N288" s="39"/>
      <c r="O288" s="40"/>
      <c r="P288" s="41"/>
      <c r="Q288" s="41"/>
      <c r="R288" s="42"/>
      <c r="S288" s="43"/>
      <c r="T288" s="36">
        <f t="shared" si="92"/>
        <v>0</v>
      </c>
      <c r="U288" s="44">
        <f t="shared" si="93"/>
        <v>0</v>
      </c>
      <c r="V288" s="45">
        <f t="shared" si="94"/>
        <v>0</v>
      </c>
      <c r="W288" s="46">
        <f t="shared" si="95"/>
        <v>0</v>
      </c>
      <c r="X288" s="41">
        <f t="shared" si="96"/>
        <v>0</v>
      </c>
      <c r="Y288" s="41">
        <f t="shared" si="97"/>
        <v>0</v>
      </c>
      <c r="Z288" s="41">
        <f t="shared" si="98"/>
        <v>0</v>
      </c>
      <c r="AA288" s="47">
        <f t="shared" si="84"/>
        <v>0</v>
      </c>
      <c r="AB288" s="48">
        <f t="shared" si="85"/>
        <v>0</v>
      </c>
      <c r="AC288" s="41">
        <f t="shared" si="86"/>
        <v>0</v>
      </c>
      <c r="AD288" s="41">
        <f t="shared" si="99"/>
        <v>0</v>
      </c>
      <c r="AE288" s="41">
        <f t="shared" si="102"/>
        <v>0</v>
      </c>
      <c r="AF288" s="49" t="e">
        <f>HLOOKUP(I288,ElecAvoidedCostsWOCC!$A$5:$Q$50,G288+1,FALSE)</f>
        <v>#N/A</v>
      </c>
      <c r="AG288" s="41" t="e">
        <f t="shared" si="100"/>
        <v>#N/A</v>
      </c>
      <c r="AH288" s="49" t="e">
        <f>HLOOKUP(I288,ElecAvoidedCostsWOCC!$A$5:$Q$50,T288+1,FALSE)</f>
        <v>#N/A</v>
      </c>
      <c r="AI288" s="41" t="e">
        <f t="shared" si="101"/>
        <v>#N/A</v>
      </c>
      <c r="AJ288" s="41" t="e">
        <f t="shared" si="87"/>
        <v>#N/A</v>
      </c>
      <c r="AK288" s="41" t="e">
        <f>HLOOKUP(I288,ElecAvoidedCostsWOCC!$A$5:$Q$50,G288+1,FALSE)*J288*L288</f>
        <v>#N/A</v>
      </c>
      <c r="AL288" s="41" t="e">
        <f t="shared" si="88"/>
        <v>#N/A</v>
      </c>
      <c r="AM288" s="45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5">
        <f t="shared" si="89"/>
        <v>0</v>
      </c>
      <c r="AO288" s="44">
        <f t="shared" si="90"/>
        <v>0</v>
      </c>
      <c r="AP288" s="44" t="e">
        <f t="shared" si="91"/>
        <v>#DIV/0!</v>
      </c>
    </row>
    <row r="289" spans="2:42" x14ac:dyDescent="0.25">
      <c r="B289" s="34"/>
      <c r="C289" s="56"/>
      <c r="D289" s="56"/>
      <c r="E289" s="35"/>
      <c r="F289" s="36"/>
      <c r="G289" s="36"/>
      <c r="H289" s="36"/>
      <c r="I289" s="37"/>
      <c r="J289" s="38"/>
      <c r="K289" s="38"/>
      <c r="L289" s="38"/>
      <c r="M289" s="39"/>
      <c r="N289" s="39"/>
      <c r="O289" s="40"/>
      <c r="P289" s="41"/>
      <c r="Q289" s="41"/>
      <c r="R289" s="42"/>
      <c r="S289" s="43"/>
      <c r="T289" s="36">
        <f t="shared" si="92"/>
        <v>0</v>
      </c>
      <c r="U289" s="44">
        <f t="shared" si="93"/>
        <v>0</v>
      </c>
      <c r="V289" s="45">
        <f t="shared" si="94"/>
        <v>0</v>
      </c>
      <c r="W289" s="46">
        <f t="shared" si="95"/>
        <v>0</v>
      </c>
      <c r="X289" s="41">
        <f t="shared" si="96"/>
        <v>0</v>
      </c>
      <c r="Y289" s="41">
        <f t="shared" si="97"/>
        <v>0</v>
      </c>
      <c r="Z289" s="41">
        <f t="shared" si="98"/>
        <v>0</v>
      </c>
      <c r="AA289" s="47">
        <f t="shared" si="84"/>
        <v>0</v>
      </c>
      <c r="AB289" s="48">
        <f t="shared" si="85"/>
        <v>0</v>
      </c>
      <c r="AC289" s="41">
        <f t="shared" si="86"/>
        <v>0</v>
      </c>
      <c r="AD289" s="41">
        <f t="shared" si="99"/>
        <v>0</v>
      </c>
      <c r="AE289" s="41">
        <f t="shared" si="102"/>
        <v>0</v>
      </c>
      <c r="AF289" s="49" t="e">
        <f>HLOOKUP(I289,ElecAvoidedCostsWOCC!$A$5:$Q$50,G289+1,FALSE)</f>
        <v>#N/A</v>
      </c>
      <c r="AG289" s="41" t="e">
        <f t="shared" si="100"/>
        <v>#N/A</v>
      </c>
      <c r="AH289" s="49" t="e">
        <f>HLOOKUP(I289,ElecAvoidedCostsWOCC!$A$5:$Q$50,T289+1,FALSE)</f>
        <v>#N/A</v>
      </c>
      <c r="AI289" s="41" t="e">
        <f t="shared" si="101"/>
        <v>#N/A</v>
      </c>
      <c r="AJ289" s="41" t="e">
        <f t="shared" si="87"/>
        <v>#N/A</v>
      </c>
      <c r="AK289" s="41" t="e">
        <f>HLOOKUP(I289,ElecAvoidedCostsWOCC!$A$5:$Q$50,G289+1,FALSE)*J289*L289</f>
        <v>#N/A</v>
      </c>
      <c r="AL289" s="41" t="e">
        <f t="shared" si="88"/>
        <v>#N/A</v>
      </c>
      <c r="AM289" s="45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5">
        <f t="shared" si="89"/>
        <v>0</v>
      </c>
      <c r="AO289" s="44">
        <f t="shared" si="90"/>
        <v>0</v>
      </c>
      <c r="AP289" s="44" t="e">
        <f t="shared" si="91"/>
        <v>#DIV/0!</v>
      </c>
    </row>
    <row r="290" spans="2:42" x14ac:dyDescent="0.25">
      <c r="B290" s="34"/>
      <c r="C290" s="56"/>
      <c r="D290" s="56"/>
      <c r="E290" s="35"/>
      <c r="F290" s="36"/>
      <c r="G290" s="36"/>
      <c r="H290" s="36"/>
      <c r="I290" s="37"/>
      <c r="J290" s="38"/>
      <c r="K290" s="38"/>
      <c r="L290" s="38"/>
      <c r="M290" s="39"/>
      <c r="N290" s="39"/>
      <c r="O290" s="40"/>
      <c r="P290" s="41"/>
      <c r="Q290" s="41"/>
      <c r="R290" s="42"/>
      <c r="S290" s="43"/>
      <c r="T290" s="36">
        <f t="shared" si="92"/>
        <v>0</v>
      </c>
      <c r="U290" s="44">
        <f t="shared" si="93"/>
        <v>0</v>
      </c>
      <c r="V290" s="45">
        <f t="shared" si="94"/>
        <v>0</v>
      </c>
      <c r="W290" s="46">
        <f t="shared" si="95"/>
        <v>0</v>
      </c>
      <c r="X290" s="41">
        <f t="shared" si="96"/>
        <v>0</v>
      </c>
      <c r="Y290" s="41">
        <f t="shared" si="97"/>
        <v>0</v>
      </c>
      <c r="Z290" s="41">
        <f t="shared" si="98"/>
        <v>0</v>
      </c>
      <c r="AA290" s="47">
        <f t="shared" si="84"/>
        <v>0</v>
      </c>
      <c r="AB290" s="48">
        <f t="shared" si="85"/>
        <v>0</v>
      </c>
      <c r="AC290" s="41">
        <f t="shared" si="86"/>
        <v>0</v>
      </c>
      <c r="AD290" s="41">
        <f t="shared" si="99"/>
        <v>0</v>
      </c>
      <c r="AE290" s="41">
        <f t="shared" si="102"/>
        <v>0</v>
      </c>
      <c r="AF290" s="49" t="e">
        <f>HLOOKUP(I290,ElecAvoidedCostsWOCC!$A$5:$Q$50,G290+1,FALSE)</f>
        <v>#N/A</v>
      </c>
      <c r="AG290" s="41" t="e">
        <f t="shared" si="100"/>
        <v>#N/A</v>
      </c>
      <c r="AH290" s="49" t="e">
        <f>HLOOKUP(I290,ElecAvoidedCostsWOCC!$A$5:$Q$50,T290+1,FALSE)</f>
        <v>#N/A</v>
      </c>
      <c r="AI290" s="41" t="e">
        <f t="shared" si="101"/>
        <v>#N/A</v>
      </c>
      <c r="AJ290" s="41" t="e">
        <f t="shared" si="87"/>
        <v>#N/A</v>
      </c>
      <c r="AK290" s="41" t="e">
        <f>HLOOKUP(I290,ElecAvoidedCostsWOCC!$A$5:$Q$50,G290+1,FALSE)*J290*L290</f>
        <v>#N/A</v>
      </c>
      <c r="AL290" s="41" t="e">
        <f t="shared" si="88"/>
        <v>#N/A</v>
      </c>
      <c r="AM290" s="45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5">
        <f t="shared" si="89"/>
        <v>0</v>
      </c>
      <c r="AO290" s="44">
        <f t="shared" si="90"/>
        <v>0</v>
      </c>
      <c r="AP290" s="44" t="e">
        <f t="shared" si="91"/>
        <v>#DIV/0!</v>
      </c>
    </row>
    <row r="291" spans="2:42" x14ac:dyDescent="0.25">
      <c r="B291" s="34"/>
      <c r="C291" s="56"/>
      <c r="D291" s="56"/>
      <c r="E291" s="35"/>
      <c r="F291" s="36"/>
      <c r="G291" s="36"/>
      <c r="H291" s="36"/>
      <c r="I291" s="37"/>
      <c r="J291" s="38"/>
      <c r="K291" s="38"/>
      <c r="L291" s="38"/>
      <c r="M291" s="39"/>
      <c r="N291" s="39"/>
      <c r="O291" s="40"/>
      <c r="P291" s="41"/>
      <c r="Q291" s="41"/>
      <c r="R291" s="42"/>
      <c r="S291" s="43"/>
      <c r="T291" s="36">
        <f t="shared" si="92"/>
        <v>0</v>
      </c>
      <c r="U291" s="44">
        <f t="shared" si="93"/>
        <v>0</v>
      </c>
      <c r="V291" s="45">
        <f t="shared" si="94"/>
        <v>0</v>
      </c>
      <c r="W291" s="46">
        <f t="shared" si="95"/>
        <v>0</v>
      </c>
      <c r="X291" s="41">
        <f t="shared" si="96"/>
        <v>0</v>
      </c>
      <c r="Y291" s="41">
        <f t="shared" si="97"/>
        <v>0</v>
      </c>
      <c r="Z291" s="41">
        <f t="shared" si="98"/>
        <v>0</v>
      </c>
      <c r="AA291" s="47">
        <f t="shared" si="84"/>
        <v>0</v>
      </c>
      <c r="AB291" s="48">
        <f t="shared" si="85"/>
        <v>0</v>
      </c>
      <c r="AC291" s="41">
        <f t="shared" si="86"/>
        <v>0</v>
      </c>
      <c r="AD291" s="41">
        <f t="shared" si="99"/>
        <v>0</v>
      </c>
      <c r="AE291" s="41">
        <f t="shared" si="102"/>
        <v>0</v>
      </c>
      <c r="AF291" s="49" t="e">
        <f>HLOOKUP(I291,ElecAvoidedCostsWOCC!$A$5:$Q$50,G291+1,FALSE)</f>
        <v>#N/A</v>
      </c>
      <c r="AG291" s="41" t="e">
        <f t="shared" si="100"/>
        <v>#N/A</v>
      </c>
      <c r="AH291" s="49" t="e">
        <f>HLOOKUP(I291,ElecAvoidedCostsWOCC!$A$5:$Q$50,T291+1,FALSE)</f>
        <v>#N/A</v>
      </c>
      <c r="AI291" s="41" t="e">
        <f t="shared" si="101"/>
        <v>#N/A</v>
      </c>
      <c r="AJ291" s="41" t="e">
        <f t="shared" si="87"/>
        <v>#N/A</v>
      </c>
      <c r="AK291" s="41" t="e">
        <f>HLOOKUP(I291,ElecAvoidedCostsWOCC!$A$5:$Q$50,G291+1,FALSE)*J291*L291</f>
        <v>#N/A</v>
      </c>
      <c r="AL291" s="41" t="e">
        <f t="shared" si="88"/>
        <v>#N/A</v>
      </c>
      <c r="AM291" s="45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5">
        <f t="shared" si="89"/>
        <v>0</v>
      </c>
      <c r="AO291" s="44">
        <f t="shared" si="90"/>
        <v>0</v>
      </c>
      <c r="AP291" s="44" t="e">
        <f t="shared" si="91"/>
        <v>#DIV/0!</v>
      </c>
    </row>
    <row r="292" spans="2:42" x14ac:dyDescent="0.25">
      <c r="B292" s="34"/>
      <c r="C292" s="56"/>
      <c r="D292" s="56"/>
      <c r="E292" s="35"/>
      <c r="F292" s="36"/>
      <c r="G292" s="36"/>
      <c r="H292" s="36"/>
      <c r="I292" s="37"/>
      <c r="J292" s="38"/>
      <c r="K292" s="38"/>
      <c r="L292" s="38"/>
      <c r="M292" s="39"/>
      <c r="N292" s="39"/>
      <c r="O292" s="40"/>
      <c r="P292" s="41"/>
      <c r="Q292" s="41"/>
      <c r="R292" s="42"/>
      <c r="S292" s="43"/>
      <c r="T292" s="36">
        <f t="shared" si="92"/>
        <v>0</v>
      </c>
      <c r="U292" s="44">
        <f t="shared" si="93"/>
        <v>0</v>
      </c>
      <c r="V292" s="45">
        <f t="shared" si="94"/>
        <v>0</v>
      </c>
      <c r="W292" s="46">
        <f t="shared" si="95"/>
        <v>0</v>
      </c>
      <c r="X292" s="41">
        <f t="shared" si="96"/>
        <v>0</v>
      </c>
      <c r="Y292" s="41">
        <f t="shared" si="97"/>
        <v>0</v>
      </c>
      <c r="Z292" s="41">
        <f t="shared" si="98"/>
        <v>0</v>
      </c>
      <c r="AA292" s="47">
        <f t="shared" si="84"/>
        <v>0</v>
      </c>
      <c r="AB292" s="48">
        <f t="shared" si="85"/>
        <v>0</v>
      </c>
      <c r="AC292" s="41">
        <f t="shared" si="86"/>
        <v>0</v>
      </c>
      <c r="AD292" s="41">
        <f t="shared" si="99"/>
        <v>0</v>
      </c>
      <c r="AE292" s="41">
        <f t="shared" si="102"/>
        <v>0</v>
      </c>
      <c r="AF292" s="49" t="e">
        <f>HLOOKUP(I292,ElecAvoidedCostsWOCC!$A$5:$Q$50,G292+1,FALSE)</f>
        <v>#N/A</v>
      </c>
      <c r="AG292" s="41" t="e">
        <f t="shared" si="100"/>
        <v>#N/A</v>
      </c>
      <c r="AH292" s="49" t="e">
        <f>HLOOKUP(I292,ElecAvoidedCostsWOCC!$A$5:$Q$50,T292+1,FALSE)</f>
        <v>#N/A</v>
      </c>
      <c r="AI292" s="41" t="e">
        <f t="shared" si="101"/>
        <v>#N/A</v>
      </c>
      <c r="AJ292" s="41" t="e">
        <f t="shared" si="87"/>
        <v>#N/A</v>
      </c>
      <c r="AK292" s="41" t="e">
        <f>HLOOKUP(I292,ElecAvoidedCostsWOCC!$A$5:$Q$50,G292+1,FALSE)*J292*L292</f>
        <v>#N/A</v>
      </c>
      <c r="AL292" s="41" t="e">
        <f t="shared" si="88"/>
        <v>#N/A</v>
      </c>
      <c r="AM292" s="45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5">
        <f t="shared" si="89"/>
        <v>0</v>
      </c>
      <c r="AO292" s="44">
        <f t="shared" si="90"/>
        <v>0</v>
      </c>
      <c r="AP292" s="44" t="e">
        <f t="shared" si="91"/>
        <v>#DIV/0!</v>
      </c>
    </row>
    <row r="293" spans="2:42" x14ac:dyDescent="0.25">
      <c r="B293" s="34"/>
      <c r="C293" s="56"/>
      <c r="D293" s="56"/>
      <c r="E293" s="35"/>
      <c r="F293" s="36"/>
      <c r="G293" s="36"/>
      <c r="H293" s="36"/>
      <c r="I293" s="37"/>
      <c r="J293" s="38"/>
      <c r="K293" s="38"/>
      <c r="L293" s="38"/>
      <c r="M293" s="39"/>
      <c r="N293" s="39"/>
      <c r="O293" s="40"/>
      <c r="P293" s="41"/>
      <c r="Q293" s="41"/>
      <c r="R293" s="42"/>
      <c r="S293" s="43"/>
      <c r="T293" s="36">
        <f t="shared" si="92"/>
        <v>0</v>
      </c>
      <c r="U293" s="44">
        <f t="shared" si="93"/>
        <v>0</v>
      </c>
      <c r="V293" s="45">
        <f t="shared" si="94"/>
        <v>0</v>
      </c>
      <c r="W293" s="46">
        <f t="shared" si="95"/>
        <v>0</v>
      </c>
      <c r="X293" s="41">
        <f t="shared" si="96"/>
        <v>0</v>
      </c>
      <c r="Y293" s="41">
        <f t="shared" si="97"/>
        <v>0</v>
      </c>
      <c r="Z293" s="41">
        <f t="shared" si="98"/>
        <v>0</v>
      </c>
      <c r="AA293" s="47">
        <f t="shared" si="84"/>
        <v>0</v>
      </c>
      <c r="AB293" s="48">
        <f t="shared" si="85"/>
        <v>0</v>
      </c>
      <c r="AC293" s="41">
        <f t="shared" si="86"/>
        <v>0</v>
      </c>
      <c r="AD293" s="41">
        <f t="shared" si="99"/>
        <v>0</v>
      </c>
      <c r="AE293" s="41">
        <f t="shared" si="102"/>
        <v>0</v>
      </c>
      <c r="AF293" s="49" t="e">
        <f>HLOOKUP(I293,ElecAvoidedCostsWOCC!$A$5:$Q$50,G293+1,FALSE)</f>
        <v>#N/A</v>
      </c>
      <c r="AG293" s="41" t="e">
        <f t="shared" si="100"/>
        <v>#N/A</v>
      </c>
      <c r="AH293" s="49" t="e">
        <f>HLOOKUP(I293,ElecAvoidedCostsWOCC!$A$5:$Q$50,T293+1,FALSE)</f>
        <v>#N/A</v>
      </c>
      <c r="AI293" s="41" t="e">
        <f t="shared" si="101"/>
        <v>#N/A</v>
      </c>
      <c r="AJ293" s="41" t="e">
        <f t="shared" si="87"/>
        <v>#N/A</v>
      </c>
      <c r="AK293" s="41" t="e">
        <f>HLOOKUP(I293,ElecAvoidedCostsWOCC!$A$5:$Q$50,G293+1,FALSE)*J293*L293</f>
        <v>#N/A</v>
      </c>
      <c r="AL293" s="41" t="e">
        <f t="shared" si="88"/>
        <v>#N/A</v>
      </c>
      <c r="AM293" s="45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5">
        <f t="shared" si="89"/>
        <v>0</v>
      </c>
      <c r="AO293" s="44">
        <f t="shared" si="90"/>
        <v>0</v>
      </c>
      <c r="AP293" s="44" t="e">
        <f t="shared" si="91"/>
        <v>#DIV/0!</v>
      </c>
    </row>
    <row r="294" spans="2:42" x14ac:dyDescent="0.25">
      <c r="B294" s="34"/>
      <c r="C294" s="56"/>
      <c r="D294" s="56"/>
      <c r="E294" s="35"/>
      <c r="F294" s="36"/>
      <c r="G294" s="36"/>
      <c r="H294" s="36"/>
      <c r="I294" s="37"/>
      <c r="J294" s="38"/>
      <c r="K294" s="38"/>
      <c r="L294" s="38"/>
      <c r="M294" s="39"/>
      <c r="N294" s="39"/>
      <c r="O294" s="40"/>
      <c r="P294" s="41"/>
      <c r="Q294" s="41"/>
      <c r="R294" s="42"/>
      <c r="S294" s="43"/>
      <c r="T294" s="36">
        <f t="shared" si="92"/>
        <v>0</v>
      </c>
      <c r="U294" s="44">
        <f t="shared" si="93"/>
        <v>0</v>
      </c>
      <c r="V294" s="45">
        <f t="shared" si="94"/>
        <v>0</v>
      </c>
      <c r="W294" s="46">
        <f t="shared" si="95"/>
        <v>0</v>
      </c>
      <c r="X294" s="41">
        <f t="shared" si="96"/>
        <v>0</v>
      </c>
      <c r="Y294" s="41">
        <f t="shared" si="97"/>
        <v>0</v>
      </c>
      <c r="Z294" s="41">
        <f t="shared" si="98"/>
        <v>0</v>
      </c>
      <c r="AA294" s="47">
        <f t="shared" si="84"/>
        <v>0</v>
      </c>
      <c r="AB294" s="48">
        <f t="shared" si="85"/>
        <v>0</v>
      </c>
      <c r="AC294" s="41">
        <f t="shared" si="86"/>
        <v>0</v>
      </c>
      <c r="AD294" s="41">
        <f t="shared" si="99"/>
        <v>0</v>
      </c>
      <c r="AE294" s="41">
        <f t="shared" si="102"/>
        <v>0</v>
      </c>
      <c r="AF294" s="49" t="e">
        <f>HLOOKUP(I294,ElecAvoidedCostsWOCC!$A$5:$Q$50,G294+1,FALSE)</f>
        <v>#N/A</v>
      </c>
      <c r="AG294" s="41" t="e">
        <f t="shared" si="100"/>
        <v>#N/A</v>
      </c>
      <c r="AH294" s="49" t="e">
        <f>HLOOKUP(I294,ElecAvoidedCostsWOCC!$A$5:$Q$50,T294+1,FALSE)</f>
        <v>#N/A</v>
      </c>
      <c r="AI294" s="41" t="e">
        <f t="shared" si="101"/>
        <v>#N/A</v>
      </c>
      <c r="AJ294" s="41" t="e">
        <f t="shared" si="87"/>
        <v>#N/A</v>
      </c>
      <c r="AK294" s="41" t="e">
        <f>HLOOKUP(I294,ElecAvoidedCostsWOCC!$A$5:$Q$50,G294+1,FALSE)*J294*L294</f>
        <v>#N/A</v>
      </c>
      <c r="AL294" s="41" t="e">
        <f t="shared" si="88"/>
        <v>#N/A</v>
      </c>
      <c r="AM294" s="45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5">
        <f t="shared" si="89"/>
        <v>0</v>
      </c>
      <c r="AO294" s="44">
        <f t="shared" si="90"/>
        <v>0</v>
      </c>
      <c r="AP294" s="44" t="e">
        <f t="shared" si="91"/>
        <v>#DIV/0!</v>
      </c>
    </row>
    <row r="295" spans="2:42" x14ac:dyDescent="0.25">
      <c r="B295" s="34"/>
      <c r="C295" s="56"/>
      <c r="D295" s="56"/>
      <c r="E295" s="35"/>
      <c r="F295" s="36"/>
      <c r="G295" s="36"/>
      <c r="H295" s="36"/>
      <c r="I295" s="37"/>
      <c r="J295" s="38"/>
      <c r="K295" s="38"/>
      <c r="L295" s="38"/>
      <c r="M295" s="39"/>
      <c r="N295" s="39"/>
      <c r="O295" s="40"/>
      <c r="P295" s="41"/>
      <c r="Q295" s="41"/>
      <c r="R295" s="42"/>
      <c r="S295" s="43"/>
      <c r="T295" s="36">
        <f t="shared" si="92"/>
        <v>0</v>
      </c>
      <c r="U295" s="44">
        <f t="shared" si="93"/>
        <v>0</v>
      </c>
      <c r="V295" s="45">
        <f t="shared" si="94"/>
        <v>0</v>
      </c>
      <c r="W295" s="46">
        <f t="shared" si="95"/>
        <v>0</v>
      </c>
      <c r="X295" s="41">
        <f t="shared" si="96"/>
        <v>0</v>
      </c>
      <c r="Y295" s="41">
        <f t="shared" si="97"/>
        <v>0</v>
      </c>
      <c r="Z295" s="41">
        <f t="shared" si="98"/>
        <v>0</v>
      </c>
      <c r="AA295" s="47">
        <f t="shared" si="84"/>
        <v>0</v>
      </c>
      <c r="AB295" s="48">
        <f t="shared" si="85"/>
        <v>0</v>
      </c>
      <c r="AC295" s="41">
        <f t="shared" si="86"/>
        <v>0</v>
      </c>
      <c r="AD295" s="41">
        <f t="shared" si="99"/>
        <v>0</v>
      </c>
      <c r="AE295" s="41">
        <f t="shared" si="102"/>
        <v>0</v>
      </c>
      <c r="AF295" s="49" t="e">
        <f>HLOOKUP(I295,ElecAvoidedCostsWOCC!$A$5:$Q$50,G295+1,FALSE)</f>
        <v>#N/A</v>
      </c>
      <c r="AG295" s="41" t="e">
        <f t="shared" si="100"/>
        <v>#N/A</v>
      </c>
      <c r="AH295" s="49" t="e">
        <f>HLOOKUP(I295,ElecAvoidedCostsWOCC!$A$5:$Q$50,T295+1,FALSE)</f>
        <v>#N/A</v>
      </c>
      <c r="AI295" s="41" t="e">
        <f t="shared" si="101"/>
        <v>#N/A</v>
      </c>
      <c r="AJ295" s="41" t="e">
        <f t="shared" si="87"/>
        <v>#N/A</v>
      </c>
      <c r="AK295" s="41" t="e">
        <f>HLOOKUP(I295,ElecAvoidedCostsWOCC!$A$5:$Q$50,G295+1,FALSE)*J295*L295</f>
        <v>#N/A</v>
      </c>
      <c r="AL295" s="41" t="e">
        <f t="shared" si="88"/>
        <v>#N/A</v>
      </c>
      <c r="AM295" s="45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5">
        <f t="shared" si="89"/>
        <v>0</v>
      </c>
      <c r="AO295" s="44">
        <f t="shared" si="90"/>
        <v>0</v>
      </c>
      <c r="AP295" s="44" t="e">
        <f t="shared" si="91"/>
        <v>#DIV/0!</v>
      </c>
    </row>
    <row r="296" spans="2:42" x14ac:dyDescent="0.25">
      <c r="B296" s="34"/>
      <c r="C296" s="56"/>
      <c r="D296" s="56"/>
      <c r="E296" s="35"/>
      <c r="F296" s="36"/>
      <c r="G296" s="36"/>
      <c r="H296" s="36"/>
      <c r="I296" s="37"/>
      <c r="J296" s="38"/>
      <c r="K296" s="38"/>
      <c r="L296" s="38"/>
      <c r="M296" s="39"/>
      <c r="N296" s="39"/>
      <c r="O296" s="40"/>
      <c r="P296" s="41"/>
      <c r="Q296" s="41"/>
      <c r="R296" s="42"/>
      <c r="S296" s="43"/>
      <c r="T296" s="36">
        <f t="shared" si="92"/>
        <v>0</v>
      </c>
      <c r="U296" s="44">
        <f t="shared" si="93"/>
        <v>0</v>
      </c>
      <c r="V296" s="45">
        <f t="shared" si="94"/>
        <v>0</v>
      </c>
      <c r="W296" s="46">
        <f t="shared" si="95"/>
        <v>0</v>
      </c>
      <c r="X296" s="41">
        <f t="shared" si="96"/>
        <v>0</v>
      </c>
      <c r="Y296" s="41">
        <f t="shared" si="97"/>
        <v>0</v>
      </c>
      <c r="Z296" s="41">
        <f t="shared" si="98"/>
        <v>0</v>
      </c>
      <c r="AA296" s="47">
        <f t="shared" si="84"/>
        <v>0</v>
      </c>
      <c r="AB296" s="48">
        <f t="shared" si="85"/>
        <v>0</v>
      </c>
      <c r="AC296" s="41">
        <f t="shared" si="86"/>
        <v>0</v>
      </c>
      <c r="AD296" s="41">
        <f t="shared" si="99"/>
        <v>0</v>
      </c>
      <c r="AE296" s="41">
        <f t="shared" si="102"/>
        <v>0</v>
      </c>
      <c r="AF296" s="49" t="e">
        <f>HLOOKUP(I296,ElecAvoidedCostsWOCC!$A$5:$Q$50,G296+1,FALSE)</f>
        <v>#N/A</v>
      </c>
      <c r="AG296" s="41" t="e">
        <f t="shared" si="100"/>
        <v>#N/A</v>
      </c>
      <c r="AH296" s="49" t="e">
        <f>HLOOKUP(I296,ElecAvoidedCostsWOCC!$A$5:$Q$50,T296+1,FALSE)</f>
        <v>#N/A</v>
      </c>
      <c r="AI296" s="41" t="e">
        <f t="shared" si="101"/>
        <v>#N/A</v>
      </c>
      <c r="AJ296" s="41" t="e">
        <f t="shared" si="87"/>
        <v>#N/A</v>
      </c>
      <c r="AK296" s="41" t="e">
        <f>HLOOKUP(I296,ElecAvoidedCostsWOCC!$A$5:$Q$50,G296+1,FALSE)*J296*L296</f>
        <v>#N/A</v>
      </c>
      <c r="AL296" s="41" t="e">
        <f t="shared" si="88"/>
        <v>#N/A</v>
      </c>
      <c r="AM296" s="45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5">
        <f t="shared" si="89"/>
        <v>0</v>
      </c>
      <c r="AO296" s="44">
        <f t="shared" si="90"/>
        <v>0</v>
      </c>
      <c r="AP296" s="44" t="e">
        <f t="shared" si="91"/>
        <v>#DIV/0!</v>
      </c>
    </row>
    <row r="297" spans="2:42" x14ac:dyDescent="0.25">
      <c r="B297" s="34"/>
      <c r="C297" s="56"/>
      <c r="D297" s="56"/>
      <c r="E297" s="35"/>
      <c r="F297" s="36"/>
      <c r="G297" s="36"/>
      <c r="H297" s="36"/>
      <c r="I297" s="37"/>
      <c r="J297" s="38"/>
      <c r="K297" s="38"/>
      <c r="L297" s="38"/>
      <c r="M297" s="39"/>
      <c r="N297" s="39"/>
      <c r="O297" s="40"/>
      <c r="P297" s="41"/>
      <c r="Q297" s="41"/>
      <c r="R297" s="42"/>
      <c r="S297" s="43"/>
      <c r="T297" s="36">
        <f t="shared" si="92"/>
        <v>0</v>
      </c>
      <c r="U297" s="44">
        <f t="shared" si="93"/>
        <v>0</v>
      </c>
      <c r="V297" s="45">
        <f t="shared" si="94"/>
        <v>0</v>
      </c>
      <c r="W297" s="46">
        <f t="shared" si="95"/>
        <v>0</v>
      </c>
      <c r="X297" s="41">
        <f t="shared" si="96"/>
        <v>0</v>
      </c>
      <c r="Y297" s="41">
        <f t="shared" si="97"/>
        <v>0</v>
      </c>
      <c r="Z297" s="41">
        <f t="shared" si="98"/>
        <v>0</v>
      </c>
      <c r="AA297" s="47">
        <f t="shared" si="84"/>
        <v>0</v>
      </c>
      <c r="AB297" s="48">
        <f t="shared" si="85"/>
        <v>0</v>
      </c>
      <c r="AC297" s="41">
        <f t="shared" si="86"/>
        <v>0</v>
      </c>
      <c r="AD297" s="41">
        <f t="shared" si="99"/>
        <v>0</v>
      </c>
      <c r="AE297" s="41">
        <f t="shared" si="102"/>
        <v>0</v>
      </c>
      <c r="AF297" s="49" t="e">
        <f>HLOOKUP(I297,ElecAvoidedCostsWOCC!$A$5:$Q$50,G297+1,FALSE)</f>
        <v>#N/A</v>
      </c>
      <c r="AG297" s="41" t="e">
        <f t="shared" si="100"/>
        <v>#N/A</v>
      </c>
      <c r="AH297" s="49" t="e">
        <f>HLOOKUP(I297,ElecAvoidedCostsWOCC!$A$5:$Q$50,T297+1,FALSE)</f>
        <v>#N/A</v>
      </c>
      <c r="AI297" s="41" t="e">
        <f t="shared" si="101"/>
        <v>#N/A</v>
      </c>
      <c r="AJ297" s="41" t="e">
        <f t="shared" si="87"/>
        <v>#N/A</v>
      </c>
      <c r="AK297" s="41" t="e">
        <f>HLOOKUP(I297,ElecAvoidedCostsWOCC!$A$5:$Q$50,G297+1,FALSE)*J297*L297</f>
        <v>#N/A</v>
      </c>
      <c r="AL297" s="41" t="e">
        <f t="shared" si="88"/>
        <v>#N/A</v>
      </c>
      <c r="AM297" s="45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5">
        <f t="shared" si="89"/>
        <v>0</v>
      </c>
      <c r="AO297" s="44">
        <f t="shared" si="90"/>
        <v>0</v>
      </c>
      <c r="AP297" s="44" t="e">
        <f t="shared" si="91"/>
        <v>#DIV/0!</v>
      </c>
    </row>
    <row r="298" spans="2:42" x14ac:dyDescent="0.25">
      <c r="B298" s="34"/>
      <c r="C298" s="56"/>
      <c r="D298" s="56"/>
      <c r="E298" s="35"/>
      <c r="F298" s="36"/>
      <c r="G298" s="36"/>
      <c r="H298" s="36"/>
      <c r="I298" s="37"/>
      <c r="J298" s="38"/>
      <c r="K298" s="38"/>
      <c r="L298" s="38"/>
      <c r="M298" s="39"/>
      <c r="N298" s="39"/>
      <c r="O298" s="40"/>
      <c r="P298" s="41"/>
      <c r="Q298" s="41"/>
      <c r="R298" s="42"/>
      <c r="S298" s="43"/>
      <c r="T298" s="36">
        <f t="shared" si="92"/>
        <v>0</v>
      </c>
      <c r="U298" s="44">
        <f t="shared" si="93"/>
        <v>0</v>
      </c>
      <c r="V298" s="45">
        <f t="shared" si="94"/>
        <v>0</v>
      </c>
      <c r="W298" s="46">
        <f t="shared" si="95"/>
        <v>0</v>
      </c>
      <c r="X298" s="41">
        <f t="shared" si="96"/>
        <v>0</v>
      </c>
      <c r="Y298" s="41">
        <f t="shared" si="97"/>
        <v>0</v>
      </c>
      <c r="Z298" s="41">
        <f t="shared" si="98"/>
        <v>0</v>
      </c>
      <c r="AA298" s="47">
        <f t="shared" si="84"/>
        <v>0</v>
      </c>
      <c r="AB298" s="48">
        <f t="shared" si="85"/>
        <v>0</v>
      </c>
      <c r="AC298" s="41">
        <f t="shared" si="86"/>
        <v>0</v>
      </c>
      <c r="AD298" s="41">
        <f t="shared" si="99"/>
        <v>0</v>
      </c>
      <c r="AE298" s="41">
        <f t="shared" si="102"/>
        <v>0</v>
      </c>
      <c r="AF298" s="49" t="e">
        <f>HLOOKUP(I298,ElecAvoidedCostsWOCC!$A$5:$Q$50,G298+1,FALSE)</f>
        <v>#N/A</v>
      </c>
      <c r="AG298" s="41" t="e">
        <f t="shared" si="100"/>
        <v>#N/A</v>
      </c>
      <c r="AH298" s="49" t="e">
        <f>HLOOKUP(I298,ElecAvoidedCostsWOCC!$A$5:$Q$50,T298+1,FALSE)</f>
        <v>#N/A</v>
      </c>
      <c r="AI298" s="41" t="e">
        <f t="shared" si="101"/>
        <v>#N/A</v>
      </c>
      <c r="AJ298" s="41" t="e">
        <f t="shared" si="87"/>
        <v>#N/A</v>
      </c>
      <c r="AK298" s="41" t="e">
        <f>HLOOKUP(I298,ElecAvoidedCostsWOCC!$A$5:$Q$50,G298+1,FALSE)*J298*L298</f>
        <v>#N/A</v>
      </c>
      <c r="AL298" s="41" t="e">
        <f t="shared" si="88"/>
        <v>#N/A</v>
      </c>
      <c r="AM298" s="45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5">
        <f t="shared" si="89"/>
        <v>0</v>
      </c>
      <c r="AO298" s="44">
        <f t="shared" si="90"/>
        <v>0</v>
      </c>
      <c r="AP298" s="44" t="e">
        <f t="shared" si="91"/>
        <v>#DIV/0!</v>
      </c>
    </row>
    <row r="299" spans="2:42" x14ac:dyDescent="0.25">
      <c r="B299" s="34"/>
      <c r="C299" s="56"/>
      <c r="D299" s="56"/>
      <c r="E299" s="35"/>
      <c r="F299" s="36"/>
      <c r="G299" s="36"/>
      <c r="H299" s="36"/>
      <c r="I299" s="37"/>
      <c r="J299" s="38"/>
      <c r="K299" s="38"/>
      <c r="L299" s="38"/>
      <c r="M299" s="39"/>
      <c r="N299" s="39"/>
      <c r="O299" s="40"/>
      <c r="P299" s="41"/>
      <c r="Q299" s="41"/>
      <c r="R299" s="42"/>
      <c r="S299" s="43"/>
      <c r="T299" s="36">
        <f t="shared" si="92"/>
        <v>0</v>
      </c>
      <c r="U299" s="44">
        <f t="shared" si="93"/>
        <v>0</v>
      </c>
      <c r="V299" s="45">
        <f t="shared" si="94"/>
        <v>0</v>
      </c>
      <c r="W299" s="46">
        <f t="shared" si="95"/>
        <v>0</v>
      </c>
      <c r="X299" s="41">
        <f t="shared" si="96"/>
        <v>0</v>
      </c>
      <c r="Y299" s="41">
        <f t="shared" si="97"/>
        <v>0</v>
      </c>
      <c r="Z299" s="41">
        <f t="shared" si="98"/>
        <v>0</v>
      </c>
      <c r="AA299" s="47">
        <f t="shared" si="84"/>
        <v>0</v>
      </c>
      <c r="AB299" s="48">
        <f t="shared" si="85"/>
        <v>0</v>
      </c>
      <c r="AC299" s="41">
        <f t="shared" si="86"/>
        <v>0</v>
      </c>
      <c r="AD299" s="41">
        <f t="shared" si="99"/>
        <v>0</v>
      </c>
      <c r="AE299" s="41">
        <f t="shared" si="102"/>
        <v>0</v>
      </c>
      <c r="AF299" s="49" t="e">
        <f>HLOOKUP(I299,ElecAvoidedCostsWOCC!$A$5:$Q$50,G299+1,FALSE)</f>
        <v>#N/A</v>
      </c>
      <c r="AG299" s="41" t="e">
        <f t="shared" si="100"/>
        <v>#N/A</v>
      </c>
      <c r="AH299" s="49" t="e">
        <f>HLOOKUP(I299,ElecAvoidedCostsWOCC!$A$5:$Q$50,T299+1,FALSE)</f>
        <v>#N/A</v>
      </c>
      <c r="AI299" s="41" t="e">
        <f t="shared" si="101"/>
        <v>#N/A</v>
      </c>
      <c r="AJ299" s="41" t="e">
        <f t="shared" si="87"/>
        <v>#N/A</v>
      </c>
      <c r="AK299" s="41" t="e">
        <f>HLOOKUP(I299,ElecAvoidedCostsWOCC!$A$5:$Q$50,G299+1,FALSE)*J299*L299</f>
        <v>#N/A</v>
      </c>
      <c r="AL299" s="41" t="e">
        <f t="shared" si="88"/>
        <v>#N/A</v>
      </c>
      <c r="AM299" s="45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5">
        <f t="shared" si="89"/>
        <v>0</v>
      </c>
      <c r="AO299" s="44">
        <f t="shared" si="90"/>
        <v>0</v>
      </c>
      <c r="AP299" s="44" t="e">
        <f t="shared" si="91"/>
        <v>#DIV/0!</v>
      </c>
    </row>
    <row r="300" spans="2:42" x14ac:dyDescent="0.25">
      <c r="B300" s="34"/>
      <c r="C300" s="56"/>
      <c r="D300" s="56"/>
      <c r="E300" s="35"/>
      <c r="F300" s="36"/>
      <c r="G300" s="36"/>
      <c r="H300" s="36"/>
      <c r="I300" s="37"/>
      <c r="J300" s="38"/>
      <c r="K300" s="38"/>
      <c r="L300" s="38"/>
      <c r="M300" s="39"/>
      <c r="N300" s="39"/>
      <c r="O300" s="40"/>
      <c r="P300" s="41"/>
      <c r="Q300" s="41"/>
      <c r="R300" s="42"/>
      <c r="S300" s="43"/>
      <c r="T300" s="36">
        <f t="shared" si="92"/>
        <v>0</v>
      </c>
      <c r="U300" s="44">
        <f t="shared" si="93"/>
        <v>0</v>
      </c>
      <c r="V300" s="45">
        <f t="shared" si="94"/>
        <v>0</v>
      </c>
      <c r="W300" s="46">
        <f t="shared" si="95"/>
        <v>0</v>
      </c>
      <c r="X300" s="41">
        <f t="shared" si="96"/>
        <v>0</v>
      </c>
      <c r="Y300" s="41">
        <f t="shared" si="97"/>
        <v>0</v>
      </c>
      <c r="Z300" s="41">
        <f t="shared" si="98"/>
        <v>0</v>
      </c>
      <c r="AA300" s="47">
        <f t="shared" si="84"/>
        <v>0</v>
      </c>
      <c r="AB300" s="48">
        <f t="shared" si="85"/>
        <v>0</v>
      </c>
      <c r="AC300" s="41">
        <f t="shared" si="86"/>
        <v>0</v>
      </c>
      <c r="AD300" s="41">
        <f t="shared" si="99"/>
        <v>0</v>
      </c>
      <c r="AE300" s="41">
        <f t="shared" si="102"/>
        <v>0</v>
      </c>
      <c r="AF300" s="49" t="e">
        <f>HLOOKUP(I300,ElecAvoidedCostsWOCC!$A$5:$Q$50,G300+1,FALSE)</f>
        <v>#N/A</v>
      </c>
      <c r="AG300" s="41" t="e">
        <f t="shared" si="100"/>
        <v>#N/A</v>
      </c>
      <c r="AH300" s="49" t="e">
        <f>HLOOKUP(I300,ElecAvoidedCostsWOCC!$A$5:$Q$50,T300+1,FALSE)</f>
        <v>#N/A</v>
      </c>
      <c r="AI300" s="41" t="e">
        <f t="shared" si="101"/>
        <v>#N/A</v>
      </c>
      <c r="AJ300" s="41" t="e">
        <f t="shared" si="87"/>
        <v>#N/A</v>
      </c>
      <c r="AK300" s="41" t="e">
        <f>HLOOKUP(I300,ElecAvoidedCostsWOCC!$A$5:$Q$50,G300+1,FALSE)*J300*L300</f>
        <v>#N/A</v>
      </c>
      <c r="AL300" s="41" t="e">
        <f t="shared" si="88"/>
        <v>#N/A</v>
      </c>
      <c r="AM300" s="45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5">
        <f t="shared" si="89"/>
        <v>0</v>
      </c>
      <c r="AO300" s="44">
        <f t="shared" si="90"/>
        <v>0</v>
      </c>
      <c r="AP300" s="44" t="e">
        <f t="shared" si="91"/>
        <v>#DIV/0!</v>
      </c>
    </row>
    <row r="301" spans="2:42" x14ac:dyDescent="0.25">
      <c r="B301" s="34"/>
      <c r="C301" s="56"/>
      <c r="D301" s="56"/>
      <c r="E301" s="35"/>
      <c r="F301" s="36"/>
      <c r="G301" s="36"/>
      <c r="H301" s="36"/>
      <c r="I301" s="37"/>
      <c r="J301" s="38"/>
      <c r="K301" s="38"/>
      <c r="L301" s="38"/>
      <c r="M301" s="39"/>
      <c r="N301" s="39"/>
      <c r="O301" s="40"/>
      <c r="P301" s="41"/>
      <c r="Q301" s="41"/>
      <c r="R301" s="42"/>
      <c r="S301" s="43"/>
      <c r="T301" s="36">
        <f t="shared" si="92"/>
        <v>0</v>
      </c>
      <c r="U301" s="44">
        <f t="shared" si="93"/>
        <v>0</v>
      </c>
      <c r="V301" s="45">
        <f t="shared" si="94"/>
        <v>0</v>
      </c>
      <c r="W301" s="46">
        <f t="shared" si="95"/>
        <v>0</v>
      </c>
      <c r="X301" s="41">
        <f t="shared" si="96"/>
        <v>0</v>
      </c>
      <c r="Y301" s="41">
        <f t="shared" si="97"/>
        <v>0</v>
      </c>
      <c r="Z301" s="41">
        <f t="shared" si="98"/>
        <v>0</v>
      </c>
      <c r="AA301" s="47">
        <f t="shared" si="84"/>
        <v>0</v>
      </c>
      <c r="AB301" s="48">
        <f t="shared" si="85"/>
        <v>0</v>
      </c>
      <c r="AC301" s="41">
        <f t="shared" si="86"/>
        <v>0</v>
      </c>
      <c r="AD301" s="41">
        <f t="shared" si="99"/>
        <v>0</v>
      </c>
      <c r="AE301" s="41">
        <f t="shared" si="102"/>
        <v>0</v>
      </c>
      <c r="AF301" s="49" t="e">
        <f>HLOOKUP(I301,ElecAvoidedCostsWOCC!$A$5:$Q$50,G301+1,FALSE)</f>
        <v>#N/A</v>
      </c>
      <c r="AG301" s="41" t="e">
        <f t="shared" si="100"/>
        <v>#N/A</v>
      </c>
      <c r="AH301" s="49" t="e">
        <f>HLOOKUP(I301,ElecAvoidedCostsWOCC!$A$5:$Q$50,T301+1,FALSE)</f>
        <v>#N/A</v>
      </c>
      <c r="AI301" s="41" t="e">
        <f t="shared" si="101"/>
        <v>#N/A</v>
      </c>
      <c r="AJ301" s="41" t="e">
        <f t="shared" si="87"/>
        <v>#N/A</v>
      </c>
      <c r="AK301" s="41" t="e">
        <f>HLOOKUP(I301,ElecAvoidedCostsWOCC!$A$5:$Q$50,G301+1,FALSE)*J301*L301</f>
        <v>#N/A</v>
      </c>
      <c r="AL301" s="41" t="e">
        <f t="shared" si="88"/>
        <v>#N/A</v>
      </c>
      <c r="AM301" s="45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5">
        <f t="shared" si="89"/>
        <v>0</v>
      </c>
      <c r="AO301" s="44">
        <f t="shared" si="90"/>
        <v>0</v>
      </c>
      <c r="AP301" s="44" t="e">
        <f t="shared" si="91"/>
        <v>#DIV/0!</v>
      </c>
    </row>
    <row r="302" spans="2:42" x14ac:dyDescent="0.25">
      <c r="B302" s="34"/>
      <c r="C302" s="56"/>
      <c r="D302" s="56"/>
      <c r="E302" s="35"/>
      <c r="F302" s="36"/>
      <c r="G302" s="36"/>
      <c r="H302" s="36"/>
      <c r="I302" s="37"/>
      <c r="J302" s="38"/>
      <c r="K302" s="38"/>
      <c r="L302" s="38"/>
      <c r="M302" s="39"/>
      <c r="N302" s="39"/>
      <c r="O302" s="40"/>
      <c r="P302" s="41"/>
      <c r="Q302" s="41"/>
      <c r="R302" s="42"/>
      <c r="S302" s="43"/>
      <c r="T302" s="36">
        <f t="shared" si="92"/>
        <v>0</v>
      </c>
      <c r="U302" s="44">
        <f t="shared" si="93"/>
        <v>0</v>
      </c>
      <c r="V302" s="45">
        <f t="shared" si="94"/>
        <v>0</v>
      </c>
      <c r="W302" s="46">
        <f t="shared" si="95"/>
        <v>0</v>
      </c>
      <c r="X302" s="41">
        <f t="shared" si="96"/>
        <v>0</v>
      </c>
      <c r="Y302" s="41">
        <f t="shared" si="97"/>
        <v>0</v>
      </c>
      <c r="Z302" s="41">
        <f t="shared" si="98"/>
        <v>0</v>
      </c>
      <c r="AA302" s="47">
        <f t="shared" si="84"/>
        <v>0</v>
      </c>
      <c r="AB302" s="48">
        <f t="shared" si="85"/>
        <v>0</v>
      </c>
      <c r="AC302" s="41">
        <f t="shared" si="86"/>
        <v>0</v>
      </c>
      <c r="AD302" s="41">
        <f t="shared" si="99"/>
        <v>0</v>
      </c>
      <c r="AE302" s="41">
        <f t="shared" si="102"/>
        <v>0</v>
      </c>
      <c r="AF302" s="49" t="e">
        <f>HLOOKUP(I302,ElecAvoidedCostsWOCC!$A$5:$Q$50,G302+1,FALSE)</f>
        <v>#N/A</v>
      </c>
      <c r="AG302" s="41" t="e">
        <f t="shared" si="100"/>
        <v>#N/A</v>
      </c>
      <c r="AH302" s="49" t="e">
        <f>HLOOKUP(I302,ElecAvoidedCostsWOCC!$A$5:$Q$50,T302+1,FALSE)</f>
        <v>#N/A</v>
      </c>
      <c r="AI302" s="41" t="e">
        <f t="shared" si="101"/>
        <v>#N/A</v>
      </c>
      <c r="AJ302" s="41" t="e">
        <f t="shared" si="87"/>
        <v>#N/A</v>
      </c>
      <c r="AK302" s="41" t="e">
        <f>HLOOKUP(I302,ElecAvoidedCostsWOCC!$A$5:$Q$50,G302+1,FALSE)*J302*L302</f>
        <v>#N/A</v>
      </c>
      <c r="AL302" s="41" t="e">
        <f t="shared" si="88"/>
        <v>#N/A</v>
      </c>
      <c r="AM302" s="45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5">
        <f t="shared" si="89"/>
        <v>0</v>
      </c>
      <c r="AO302" s="44">
        <f t="shared" si="90"/>
        <v>0</v>
      </c>
      <c r="AP302" s="44" t="e">
        <f t="shared" si="91"/>
        <v>#DIV/0!</v>
      </c>
    </row>
    <row r="303" spans="2:42" x14ac:dyDescent="0.25">
      <c r="B303" s="34"/>
      <c r="C303" s="56"/>
      <c r="D303" s="56"/>
      <c r="E303" s="35"/>
      <c r="F303" s="36"/>
      <c r="G303" s="36"/>
      <c r="H303" s="36"/>
      <c r="I303" s="37"/>
      <c r="J303" s="38"/>
      <c r="K303" s="38"/>
      <c r="L303" s="38"/>
      <c r="M303" s="39"/>
      <c r="N303" s="39"/>
      <c r="O303" s="40"/>
      <c r="P303" s="41"/>
      <c r="Q303" s="41"/>
      <c r="R303" s="42"/>
      <c r="S303" s="43"/>
      <c r="T303" s="36">
        <f t="shared" si="92"/>
        <v>0</v>
      </c>
      <c r="U303" s="44">
        <f t="shared" si="93"/>
        <v>0</v>
      </c>
      <c r="V303" s="45">
        <f t="shared" si="94"/>
        <v>0</v>
      </c>
      <c r="W303" s="46">
        <f t="shared" si="95"/>
        <v>0</v>
      </c>
      <c r="X303" s="41">
        <f t="shared" si="96"/>
        <v>0</v>
      </c>
      <c r="Y303" s="41">
        <f t="shared" si="97"/>
        <v>0</v>
      </c>
      <c r="Z303" s="41">
        <f t="shared" si="98"/>
        <v>0</v>
      </c>
      <c r="AA303" s="47">
        <f t="shared" si="84"/>
        <v>0</v>
      </c>
      <c r="AB303" s="48">
        <f t="shared" si="85"/>
        <v>0</v>
      </c>
      <c r="AC303" s="41">
        <f t="shared" si="86"/>
        <v>0</v>
      </c>
      <c r="AD303" s="41">
        <f t="shared" si="99"/>
        <v>0</v>
      </c>
      <c r="AE303" s="41">
        <f t="shared" si="102"/>
        <v>0</v>
      </c>
      <c r="AF303" s="49" t="e">
        <f>HLOOKUP(I303,ElecAvoidedCostsWOCC!$A$5:$Q$50,G303+1,FALSE)</f>
        <v>#N/A</v>
      </c>
      <c r="AG303" s="41" t="e">
        <f t="shared" si="100"/>
        <v>#N/A</v>
      </c>
      <c r="AH303" s="49" t="e">
        <f>HLOOKUP(I303,ElecAvoidedCostsWOCC!$A$5:$Q$50,T303+1,FALSE)</f>
        <v>#N/A</v>
      </c>
      <c r="AI303" s="41" t="e">
        <f t="shared" si="101"/>
        <v>#N/A</v>
      </c>
      <c r="AJ303" s="41" t="e">
        <f t="shared" si="87"/>
        <v>#N/A</v>
      </c>
      <c r="AK303" s="41" t="e">
        <f>HLOOKUP(I303,ElecAvoidedCostsWOCC!$A$5:$Q$50,G303+1,FALSE)*J303*L303</f>
        <v>#N/A</v>
      </c>
      <c r="AL303" s="41" t="e">
        <f t="shared" si="88"/>
        <v>#N/A</v>
      </c>
      <c r="AM303" s="45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5">
        <f t="shared" si="89"/>
        <v>0</v>
      </c>
      <c r="AO303" s="44">
        <f t="shared" si="90"/>
        <v>0</v>
      </c>
      <c r="AP303" s="44" t="e">
        <f t="shared" si="91"/>
        <v>#DIV/0!</v>
      </c>
    </row>
    <row r="304" spans="2:42" x14ac:dyDescent="0.25">
      <c r="B304" s="34"/>
      <c r="C304" s="56"/>
      <c r="D304" s="56"/>
      <c r="E304" s="35"/>
      <c r="F304" s="36"/>
      <c r="G304" s="36"/>
      <c r="H304" s="36"/>
      <c r="I304" s="37"/>
      <c r="J304" s="38"/>
      <c r="K304" s="38"/>
      <c r="L304" s="38"/>
      <c r="M304" s="39"/>
      <c r="N304" s="39"/>
      <c r="O304" s="40"/>
      <c r="P304" s="41"/>
      <c r="Q304" s="41"/>
      <c r="R304" s="42"/>
      <c r="S304" s="43"/>
      <c r="T304" s="36">
        <f t="shared" si="92"/>
        <v>0</v>
      </c>
      <c r="U304" s="44">
        <f t="shared" si="93"/>
        <v>0</v>
      </c>
      <c r="V304" s="45">
        <f t="shared" si="94"/>
        <v>0</v>
      </c>
      <c r="W304" s="46">
        <f t="shared" si="95"/>
        <v>0</v>
      </c>
      <c r="X304" s="41">
        <f t="shared" si="96"/>
        <v>0</v>
      </c>
      <c r="Y304" s="41">
        <f t="shared" si="97"/>
        <v>0</v>
      </c>
      <c r="Z304" s="41">
        <f t="shared" si="98"/>
        <v>0</v>
      </c>
      <c r="AA304" s="47">
        <f t="shared" si="84"/>
        <v>0</v>
      </c>
      <c r="AB304" s="48">
        <f t="shared" si="85"/>
        <v>0</v>
      </c>
      <c r="AC304" s="41">
        <f t="shared" si="86"/>
        <v>0</v>
      </c>
      <c r="AD304" s="41">
        <f t="shared" si="99"/>
        <v>0</v>
      </c>
      <c r="AE304" s="41">
        <f t="shared" si="102"/>
        <v>0</v>
      </c>
      <c r="AF304" s="49" t="e">
        <f>HLOOKUP(I304,ElecAvoidedCostsWOCC!$A$5:$Q$50,G304+1,FALSE)</f>
        <v>#N/A</v>
      </c>
      <c r="AG304" s="41" t="e">
        <f t="shared" si="100"/>
        <v>#N/A</v>
      </c>
      <c r="AH304" s="49" t="e">
        <f>HLOOKUP(I304,ElecAvoidedCostsWOCC!$A$5:$Q$50,T304+1,FALSE)</f>
        <v>#N/A</v>
      </c>
      <c r="AI304" s="41" t="e">
        <f t="shared" si="101"/>
        <v>#N/A</v>
      </c>
      <c r="AJ304" s="41" t="e">
        <f t="shared" si="87"/>
        <v>#N/A</v>
      </c>
      <c r="AK304" s="41" t="e">
        <f>HLOOKUP(I304,ElecAvoidedCostsWOCC!$A$5:$Q$50,G304+1,FALSE)*J304*L304</f>
        <v>#N/A</v>
      </c>
      <c r="AL304" s="41" t="e">
        <f t="shared" si="88"/>
        <v>#N/A</v>
      </c>
      <c r="AM304" s="45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5">
        <f t="shared" si="89"/>
        <v>0</v>
      </c>
      <c r="AO304" s="44">
        <f t="shared" si="90"/>
        <v>0</v>
      </c>
      <c r="AP304" s="44" t="e">
        <f t="shared" si="91"/>
        <v>#DIV/0!</v>
      </c>
    </row>
    <row r="305" spans="2:42" x14ac:dyDescent="0.25">
      <c r="B305" s="34"/>
      <c r="C305" s="56"/>
      <c r="D305" s="56"/>
      <c r="E305" s="35"/>
      <c r="F305" s="36"/>
      <c r="G305" s="36"/>
      <c r="H305" s="36"/>
      <c r="I305" s="37"/>
      <c r="J305" s="38"/>
      <c r="K305" s="38"/>
      <c r="L305" s="38"/>
      <c r="M305" s="39"/>
      <c r="N305" s="39"/>
      <c r="O305" s="40"/>
      <c r="P305" s="41"/>
      <c r="Q305" s="41"/>
      <c r="R305" s="42"/>
      <c r="S305" s="43"/>
      <c r="T305" s="36">
        <f t="shared" si="92"/>
        <v>0</v>
      </c>
      <c r="U305" s="44">
        <f t="shared" si="93"/>
        <v>0</v>
      </c>
      <c r="V305" s="45">
        <f t="shared" si="94"/>
        <v>0</v>
      </c>
      <c r="W305" s="46">
        <f t="shared" si="95"/>
        <v>0</v>
      </c>
      <c r="X305" s="41">
        <f t="shared" si="96"/>
        <v>0</v>
      </c>
      <c r="Y305" s="41">
        <f t="shared" si="97"/>
        <v>0</v>
      </c>
      <c r="Z305" s="41">
        <f t="shared" si="98"/>
        <v>0</v>
      </c>
      <c r="AA305" s="47">
        <f t="shared" si="84"/>
        <v>0</v>
      </c>
      <c r="AB305" s="48">
        <f t="shared" si="85"/>
        <v>0</v>
      </c>
      <c r="AC305" s="41">
        <f t="shared" si="86"/>
        <v>0</v>
      </c>
      <c r="AD305" s="41">
        <f t="shared" si="99"/>
        <v>0</v>
      </c>
      <c r="AE305" s="41">
        <f t="shared" si="102"/>
        <v>0</v>
      </c>
      <c r="AF305" s="49" t="e">
        <f>HLOOKUP(I305,ElecAvoidedCostsWOCC!$A$5:$Q$50,G305+1,FALSE)</f>
        <v>#N/A</v>
      </c>
      <c r="AG305" s="41" t="e">
        <f t="shared" si="100"/>
        <v>#N/A</v>
      </c>
      <c r="AH305" s="49" t="e">
        <f>HLOOKUP(I305,ElecAvoidedCostsWOCC!$A$5:$Q$50,T305+1,FALSE)</f>
        <v>#N/A</v>
      </c>
      <c r="AI305" s="41" t="e">
        <f t="shared" si="101"/>
        <v>#N/A</v>
      </c>
      <c r="AJ305" s="41" t="e">
        <f t="shared" si="87"/>
        <v>#N/A</v>
      </c>
      <c r="AK305" s="41" t="e">
        <f>HLOOKUP(I305,ElecAvoidedCostsWOCC!$A$5:$Q$50,G305+1,FALSE)*J305*L305</f>
        <v>#N/A</v>
      </c>
      <c r="AL305" s="41" t="e">
        <f t="shared" si="88"/>
        <v>#N/A</v>
      </c>
      <c r="AM305" s="45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5">
        <f t="shared" si="89"/>
        <v>0</v>
      </c>
      <c r="AO305" s="44">
        <f t="shared" si="90"/>
        <v>0</v>
      </c>
      <c r="AP305" s="44" t="e">
        <f t="shared" si="91"/>
        <v>#DIV/0!</v>
      </c>
    </row>
    <row r="306" spans="2:42" x14ac:dyDescent="0.25">
      <c r="B306" s="34"/>
      <c r="C306" s="56"/>
      <c r="D306" s="56"/>
      <c r="E306" s="35"/>
      <c r="F306" s="36"/>
      <c r="G306" s="36"/>
      <c r="H306" s="36"/>
      <c r="I306" s="37"/>
      <c r="J306" s="38"/>
      <c r="K306" s="38"/>
      <c r="L306" s="38"/>
      <c r="M306" s="39"/>
      <c r="N306" s="39"/>
      <c r="O306" s="40"/>
      <c r="P306" s="41"/>
      <c r="Q306" s="41"/>
      <c r="R306" s="42"/>
      <c r="S306" s="43"/>
      <c r="T306" s="36">
        <f t="shared" si="92"/>
        <v>0</v>
      </c>
      <c r="U306" s="44">
        <f t="shared" si="93"/>
        <v>0</v>
      </c>
      <c r="V306" s="45">
        <f t="shared" si="94"/>
        <v>0</v>
      </c>
      <c r="W306" s="46">
        <f t="shared" si="95"/>
        <v>0</v>
      </c>
      <c r="X306" s="41">
        <f t="shared" si="96"/>
        <v>0</v>
      </c>
      <c r="Y306" s="41">
        <f t="shared" si="97"/>
        <v>0</v>
      </c>
      <c r="Z306" s="41">
        <f t="shared" si="98"/>
        <v>0</v>
      </c>
      <c r="AA306" s="47">
        <f t="shared" si="84"/>
        <v>0</v>
      </c>
      <c r="AB306" s="48">
        <f t="shared" si="85"/>
        <v>0</v>
      </c>
      <c r="AC306" s="41">
        <f t="shared" si="86"/>
        <v>0</v>
      </c>
      <c r="AD306" s="41">
        <f t="shared" si="99"/>
        <v>0</v>
      </c>
      <c r="AE306" s="41">
        <f t="shared" si="102"/>
        <v>0</v>
      </c>
      <c r="AF306" s="49" t="e">
        <f>HLOOKUP(I306,ElecAvoidedCostsWOCC!$A$5:$Q$50,G306+1,FALSE)</f>
        <v>#N/A</v>
      </c>
      <c r="AG306" s="41" t="e">
        <f t="shared" si="100"/>
        <v>#N/A</v>
      </c>
      <c r="AH306" s="49" t="e">
        <f>HLOOKUP(I306,ElecAvoidedCostsWOCC!$A$5:$Q$50,T306+1,FALSE)</f>
        <v>#N/A</v>
      </c>
      <c r="AI306" s="41" t="e">
        <f t="shared" si="101"/>
        <v>#N/A</v>
      </c>
      <c r="AJ306" s="41" t="e">
        <f t="shared" si="87"/>
        <v>#N/A</v>
      </c>
      <c r="AK306" s="41" t="e">
        <f>HLOOKUP(I306,ElecAvoidedCostsWOCC!$A$5:$Q$50,G306+1,FALSE)*J306*L306</f>
        <v>#N/A</v>
      </c>
      <c r="AL306" s="41" t="e">
        <f t="shared" si="88"/>
        <v>#N/A</v>
      </c>
      <c r="AM306" s="45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5">
        <f t="shared" si="89"/>
        <v>0</v>
      </c>
      <c r="AO306" s="44">
        <f t="shared" si="90"/>
        <v>0</v>
      </c>
      <c r="AP306" s="44" t="e">
        <f t="shared" si="91"/>
        <v>#DIV/0!</v>
      </c>
    </row>
    <row r="307" spans="2:42" x14ac:dyDescent="0.25">
      <c r="B307" s="34"/>
      <c r="C307" s="56"/>
      <c r="D307" s="56"/>
      <c r="E307" s="35"/>
      <c r="F307" s="36"/>
      <c r="G307" s="36"/>
      <c r="H307" s="36"/>
      <c r="I307" s="37"/>
      <c r="J307" s="38"/>
      <c r="K307" s="38"/>
      <c r="L307" s="38"/>
      <c r="M307" s="39"/>
      <c r="N307" s="39"/>
      <c r="O307" s="40"/>
      <c r="P307" s="41"/>
      <c r="Q307" s="41"/>
      <c r="R307" s="42"/>
      <c r="S307" s="43"/>
      <c r="T307" s="36">
        <f t="shared" si="92"/>
        <v>0</v>
      </c>
      <c r="U307" s="44">
        <f t="shared" si="93"/>
        <v>0</v>
      </c>
      <c r="V307" s="45">
        <f t="shared" si="94"/>
        <v>0</v>
      </c>
      <c r="W307" s="46">
        <f t="shared" si="95"/>
        <v>0</v>
      </c>
      <c r="X307" s="41">
        <f t="shared" si="96"/>
        <v>0</v>
      </c>
      <c r="Y307" s="41">
        <f t="shared" si="97"/>
        <v>0</v>
      </c>
      <c r="Z307" s="41">
        <f t="shared" si="98"/>
        <v>0</v>
      </c>
      <c r="AA307" s="47">
        <f t="shared" si="84"/>
        <v>0</v>
      </c>
      <c r="AB307" s="48">
        <f t="shared" si="85"/>
        <v>0</v>
      </c>
      <c r="AC307" s="41">
        <f t="shared" si="86"/>
        <v>0</v>
      </c>
      <c r="AD307" s="41">
        <f t="shared" si="99"/>
        <v>0</v>
      </c>
      <c r="AE307" s="41">
        <f t="shared" si="102"/>
        <v>0</v>
      </c>
      <c r="AF307" s="49" t="e">
        <f>HLOOKUP(I307,ElecAvoidedCostsWOCC!$A$5:$Q$50,G307+1,FALSE)</f>
        <v>#N/A</v>
      </c>
      <c r="AG307" s="41" t="e">
        <f t="shared" si="100"/>
        <v>#N/A</v>
      </c>
      <c r="AH307" s="49" t="e">
        <f>HLOOKUP(I307,ElecAvoidedCostsWOCC!$A$5:$Q$50,T307+1,FALSE)</f>
        <v>#N/A</v>
      </c>
      <c r="AI307" s="41" t="e">
        <f t="shared" si="101"/>
        <v>#N/A</v>
      </c>
      <c r="AJ307" s="41" t="e">
        <f t="shared" si="87"/>
        <v>#N/A</v>
      </c>
      <c r="AK307" s="41" t="e">
        <f>HLOOKUP(I307,ElecAvoidedCostsWOCC!$A$5:$Q$50,G307+1,FALSE)*J307*L307</f>
        <v>#N/A</v>
      </c>
      <c r="AL307" s="41" t="e">
        <f t="shared" si="88"/>
        <v>#N/A</v>
      </c>
      <c r="AM307" s="45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5">
        <f t="shared" si="89"/>
        <v>0</v>
      </c>
      <c r="AO307" s="44">
        <f t="shared" si="90"/>
        <v>0</v>
      </c>
      <c r="AP307" s="44" t="e">
        <f t="shared" si="91"/>
        <v>#DIV/0!</v>
      </c>
    </row>
    <row r="308" spans="2:42" x14ac:dyDescent="0.25">
      <c r="B308" s="34"/>
      <c r="C308" s="56"/>
      <c r="D308" s="56"/>
      <c r="E308" s="35"/>
      <c r="F308" s="36"/>
      <c r="G308" s="36"/>
      <c r="H308" s="36"/>
      <c r="I308" s="37"/>
      <c r="J308" s="38"/>
      <c r="K308" s="38"/>
      <c r="L308" s="38"/>
      <c r="M308" s="39"/>
      <c r="N308" s="39"/>
      <c r="O308" s="40"/>
      <c r="P308" s="41"/>
      <c r="Q308" s="41"/>
      <c r="R308" s="42"/>
      <c r="S308" s="43"/>
      <c r="T308" s="36">
        <f t="shared" si="92"/>
        <v>0</v>
      </c>
      <c r="U308" s="44">
        <f t="shared" si="93"/>
        <v>0</v>
      </c>
      <c r="V308" s="45">
        <f t="shared" si="94"/>
        <v>0</v>
      </c>
      <c r="W308" s="46">
        <f t="shared" si="95"/>
        <v>0</v>
      </c>
      <c r="X308" s="41">
        <f t="shared" si="96"/>
        <v>0</v>
      </c>
      <c r="Y308" s="41">
        <f t="shared" si="97"/>
        <v>0</v>
      </c>
      <c r="Z308" s="41">
        <f t="shared" si="98"/>
        <v>0</v>
      </c>
      <c r="AA308" s="47">
        <f t="shared" si="84"/>
        <v>0</v>
      </c>
      <c r="AB308" s="48">
        <f t="shared" si="85"/>
        <v>0</v>
      </c>
      <c r="AC308" s="41">
        <f t="shared" si="86"/>
        <v>0</v>
      </c>
      <c r="AD308" s="41">
        <f t="shared" si="99"/>
        <v>0</v>
      </c>
      <c r="AE308" s="41">
        <f t="shared" si="102"/>
        <v>0</v>
      </c>
      <c r="AF308" s="49" t="e">
        <f>HLOOKUP(I308,ElecAvoidedCostsWOCC!$A$5:$Q$50,G308+1,FALSE)</f>
        <v>#N/A</v>
      </c>
      <c r="AG308" s="41" t="e">
        <f t="shared" si="100"/>
        <v>#N/A</v>
      </c>
      <c r="AH308" s="49" t="e">
        <f>HLOOKUP(I308,ElecAvoidedCostsWOCC!$A$5:$Q$50,T308+1,FALSE)</f>
        <v>#N/A</v>
      </c>
      <c r="AI308" s="41" t="e">
        <f t="shared" si="101"/>
        <v>#N/A</v>
      </c>
      <c r="AJ308" s="41" t="e">
        <f t="shared" si="87"/>
        <v>#N/A</v>
      </c>
      <c r="AK308" s="41" t="e">
        <f>HLOOKUP(I308,ElecAvoidedCostsWOCC!$A$5:$Q$50,G308+1,FALSE)*J308*L308</f>
        <v>#N/A</v>
      </c>
      <c r="AL308" s="41" t="e">
        <f t="shared" si="88"/>
        <v>#N/A</v>
      </c>
      <c r="AM308" s="45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5">
        <f t="shared" si="89"/>
        <v>0</v>
      </c>
      <c r="AO308" s="44">
        <f t="shared" si="90"/>
        <v>0</v>
      </c>
      <c r="AP308" s="44" t="e">
        <f t="shared" si="91"/>
        <v>#DIV/0!</v>
      </c>
    </row>
    <row r="309" spans="2:42" x14ac:dyDescent="0.25">
      <c r="B309" s="34"/>
      <c r="C309" s="56"/>
      <c r="D309" s="56"/>
      <c r="E309" s="35"/>
      <c r="F309" s="36"/>
      <c r="G309" s="36"/>
      <c r="H309" s="36"/>
      <c r="I309" s="37"/>
      <c r="J309" s="38"/>
      <c r="K309" s="38"/>
      <c r="L309" s="38"/>
      <c r="M309" s="39"/>
      <c r="N309" s="39"/>
      <c r="O309" s="40"/>
      <c r="P309" s="41"/>
      <c r="Q309" s="41"/>
      <c r="R309" s="42"/>
      <c r="S309" s="43"/>
      <c r="T309" s="36">
        <f t="shared" si="92"/>
        <v>0</v>
      </c>
      <c r="U309" s="44">
        <f t="shared" si="93"/>
        <v>0</v>
      </c>
      <c r="V309" s="45">
        <f t="shared" si="94"/>
        <v>0</v>
      </c>
      <c r="W309" s="46">
        <f t="shared" si="95"/>
        <v>0</v>
      </c>
      <c r="X309" s="41">
        <f t="shared" si="96"/>
        <v>0</v>
      </c>
      <c r="Y309" s="41">
        <f t="shared" si="97"/>
        <v>0</v>
      </c>
      <c r="Z309" s="41">
        <f t="shared" si="98"/>
        <v>0</v>
      </c>
      <c r="AA309" s="47">
        <f t="shared" si="84"/>
        <v>0</v>
      </c>
      <c r="AB309" s="48">
        <f t="shared" si="85"/>
        <v>0</v>
      </c>
      <c r="AC309" s="41">
        <f t="shared" si="86"/>
        <v>0</v>
      </c>
      <c r="AD309" s="41">
        <f t="shared" si="99"/>
        <v>0</v>
      </c>
      <c r="AE309" s="41">
        <f t="shared" si="102"/>
        <v>0</v>
      </c>
      <c r="AF309" s="49" t="e">
        <f>HLOOKUP(I309,ElecAvoidedCostsWOCC!$A$5:$Q$50,G309+1,FALSE)</f>
        <v>#N/A</v>
      </c>
      <c r="AG309" s="41" t="e">
        <f t="shared" si="100"/>
        <v>#N/A</v>
      </c>
      <c r="AH309" s="49" t="e">
        <f>HLOOKUP(I309,ElecAvoidedCostsWOCC!$A$5:$Q$50,T309+1,FALSE)</f>
        <v>#N/A</v>
      </c>
      <c r="AI309" s="41" t="e">
        <f t="shared" si="101"/>
        <v>#N/A</v>
      </c>
      <c r="AJ309" s="41" t="e">
        <f t="shared" si="87"/>
        <v>#N/A</v>
      </c>
      <c r="AK309" s="41" t="e">
        <f>HLOOKUP(I309,ElecAvoidedCostsWOCC!$A$5:$Q$50,G309+1,FALSE)*J309*L309</f>
        <v>#N/A</v>
      </c>
      <c r="AL309" s="41" t="e">
        <f t="shared" si="88"/>
        <v>#N/A</v>
      </c>
      <c r="AM309" s="45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5">
        <f t="shared" si="89"/>
        <v>0</v>
      </c>
      <c r="AO309" s="44">
        <f t="shared" si="90"/>
        <v>0</v>
      </c>
      <c r="AP309" s="44" t="e">
        <f t="shared" si="91"/>
        <v>#DIV/0!</v>
      </c>
    </row>
    <row r="310" spans="2:42" x14ac:dyDescent="0.25">
      <c r="B310" s="34"/>
      <c r="C310" s="56"/>
      <c r="D310" s="56"/>
      <c r="E310" s="35"/>
      <c r="F310" s="36"/>
      <c r="G310" s="36"/>
      <c r="H310" s="36"/>
      <c r="I310" s="37"/>
      <c r="J310" s="38"/>
      <c r="K310" s="38"/>
      <c r="L310" s="38"/>
      <c r="M310" s="39"/>
      <c r="N310" s="39"/>
      <c r="O310" s="40"/>
      <c r="P310" s="41"/>
      <c r="Q310" s="41"/>
      <c r="R310" s="42"/>
      <c r="S310" s="43"/>
      <c r="T310" s="36">
        <f t="shared" si="92"/>
        <v>0</v>
      </c>
      <c r="U310" s="44">
        <f t="shared" si="93"/>
        <v>0</v>
      </c>
      <c r="V310" s="45">
        <f t="shared" si="94"/>
        <v>0</v>
      </c>
      <c r="W310" s="46">
        <f t="shared" si="95"/>
        <v>0</v>
      </c>
      <c r="X310" s="41">
        <f t="shared" si="96"/>
        <v>0</v>
      </c>
      <c r="Y310" s="41">
        <f t="shared" si="97"/>
        <v>0</v>
      </c>
      <c r="Z310" s="41">
        <f t="shared" si="98"/>
        <v>0</v>
      </c>
      <c r="AA310" s="47">
        <f t="shared" si="84"/>
        <v>0</v>
      </c>
      <c r="AB310" s="48">
        <f t="shared" si="85"/>
        <v>0</v>
      </c>
      <c r="AC310" s="41">
        <f t="shared" si="86"/>
        <v>0</v>
      </c>
      <c r="AD310" s="41">
        <f t="shared" si="99"/>
        <v>0</v>
      </c>
      <c r="AE310" s="41">
        <f t="shared" si="102"/>
        <v>0</v>
      </c>
      <c r="AF310" s="49" t="e">
        <f>HLOOKUP(I310,ElecAvoidedCostsWOCC!$A$5:$Q$50,G310+1,FALSE)</f>
        <v>#N/A</v>
      </c>
      <c r="AG310" s="41" t="e">
        <f t="shared" si="100"/>
        <v>#N/A</v>
      </c>
      <c r="AH310" s="49" t="e">
        <f>HLOOKUP(I310,ElecAvoidedCostsWOCC!$A$5:$Q$50,T310+1,FALSE)</f>
        <v>#N/A</v>
      </c>
      <c r="AI310" s="41" t="e">
        <f t="shared" si="101"/>
        <v>#N/A</v>
      </c>
      <c r="AJ310" s="41" t="e">
        <f t="shared" si="87"/>
        <v>#N/A</v>
      </c>
      <c r="AK310" s="41" t="e">
        <f>HLOOKUP(I310,ElecAvoidedCostsWOCC!$A$5:$Q$50,G310+1,FALSE)*J310*L310</f>
        <v>#N/A</v>
      </c>
      <c r="AL310" s="41" t="e">
        <f t="shared" si="88"/>
        <v>#N/A</v>
      </c>
      <c r="AM310" s="45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5">
        <f t="shared" si="89"/>
        <v>0</v>
      </c>
      <c r="AO310" s="44">
        <f t="shared" si="90"/>
        <v>0</v>
      </c>
      <c r="AP310" s="44" t="e">
        <f t="shared" si="91"/>
        <v>#DIV/0!</v>
      </c>
    </row>
    <row r="311" spans="2:42" x14ac:dyDescent="0.25">
      <c r="B311" s="34"/>
      <c r="C311" s="56"/>
      <c r="D311" s="56"/>
      <c r="E311" s="35"/>
      <c r="F311" s="36"/>
      <c r="G311" s="36"/>
      <c r="H311" s="36"/>
      <c r="I311" s="37"/>
      <c r="J311" s="38"/>
      <c r="K311" s="38"/>
      <c r="L311" s="38"/>
      <c r="M311" s="39"/>
      <c r="N311" s="39"/>
      <c r="O311" s="40"/>
      <c r="P311" s="41"/>
      <c r="Q311" s="41"/>
      <c r="R311" s="42"/>
      <c r="S311" s="43"/>
      <c r="T311" s="36">
        <f t="shared" si="92"/>
        <v>0</v>
      </c>
      <c r="U311" s="44">
        <f t="shared" si="93"/>
        <v>0</v>
      </c>
      <c r="V311" s="45">
        <f t="shared" si="94"/>
        <v>0</v>
      </c>
      <c r="W311" s="46">
        <f t="shared" si="95"/>
        <v>0</v>
      </c>
      <c r="X311" s="41">
        <f t="shared" si="96"/>
        <v>0</v>
      </c>
      <c r="Y311" s="41">
        <f t="shared" si="97"/>
        <v>0</v>
      </c>
      <c r="Z311" s="41">
        <f t="shared" si="98"/>
        <v>0</v>
      </c>
      <c r="AA311" s="47">
        <f t="shared" si="84"/>
        <v>0</v>
      </c>
      <c r="AB311" s="48">
        <f t="shared" si="85"/>
        <v>0</v>
      </c>
      <c r="AC311" s="41">
        <f t="shared" si="86"/>
        <v>0</v>
      </c>
      <c r="AD311" s="41">
        <f t="shared" si="99"/>
        <v>0</v>
      </c>
      <c r="AE311" s="41">
        <f t="shared" si="102"/>
        <v>0</v>
      </c>
      <c r="AF311" s="49" t="e">
        <f>HLOOKUP(I311,ElecAvoidedCostsWOCC!$A$5:$Q$50,G311+1,FALSE)</f>
        <v>#N/A</v>
      </c>
      <c r="AG311" s="41" t="e">
        <f t="shared" si="100"/>
        <v>#N/A</v>
      </c>
      <c r="AH311" s="49" t="e">
        <f>HLOOKUP(I311,ElecAvoidedCostsWOCC!$A$5:$Q$50,T311+1,FALSE)</f>
        <v>#N/A</v>
      </c>
      <c r="AI311" s="41" t="e">
        <f t="shared" si="101"/>
        <v>#N/A</v>
      </c>
      <c r="AJ311" s="41" t="e">
        <f t="shared" si="87"/>
        <v>#N/A</v>
      </c>
      <c r="AK311" s="41" t="e">
        <f>HLOOKUP(I311,ElecAvoidedCostsWOCC!$A$5:$Q$50,G311+1,FALSE)*J311*L311</f>
        <v>#N/A</v>
      </c>
      <c r="AL311" s="41" t="e">
        <f t="shared" si="88"/>
        <v>#N/A</v>
      </c>
      <c r="AM311" s="45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5">
        <f t="shared" si="89"/>
        <v>0</v>
      </c>
      <c r="AO311" s="44">
        <f t="shared" si="90"/>
        <v>0</v>
      </c>
      <c r="AP311" s="44" t="e">
        <f t="shared" si="91"/>
        <v>#DIV/0!</v>
      </c>
    </row>
    <row r="312" spans="2:42" x14ac:dyDescent="0.25">
      <c r="B312" s="34"/>
      <c r="C312" s="56"/>
      <c r="D312" s="56"/>
      <c r="E312" s="35"/>
      <c r="F312" s="36"/>
      <c r="G312" s="36"/>
      <c r="H312" s="36"/>
      <c r="I312" s="37"/>
      <c r="J312" s="38"/>
      <c r="K312" s="38"/>
      <c r="L312" s="38"/>
      <c r="M312" s="39"/>
      <c r="N312" s="39"/>
      <c r="O312" s="40"/>
      <c r="P312" s="41"/>
      <c r="Q312" s="41"/>
      <c r="R312" s="42"/>
      <c r="S312" s="43"/>
      <c r="T312" s="36">
        <f t="shared" si="92"/>
        <v>0</v>
      </c>
      <c r="U312" s="44">
        <f t="shared" si="93"/>
        <v>0</v>
      </c>
      <c r="V312" s="45">
        <f t="shared" si="94"/>
        <v>0</v>
      </c>
      <c r="W312" s="46">
        <f t="shared" si="95"/>
        <v>0</v>
      </c>
      <c r="X312" s="41">
        <f t="shared" si="96"/>
        <v>0</v>
      </c>
      <c r="Y312" s="41">
        <f t="shared" si="97"/>
        <v>0</v>
      </c>
      <c r="Z312" s="41">
        <f t="shared" si="98"/>
        <v>0</v>
      </c>
      <c r="AA312" s="47">
        <f t="shared" si="84"/>
        <v>0</v>
      </c>
      <c r="AB312" s="48">
        <f t="shared" si="85"/>
        <v>0</v>
      </c>
      <c r="AC312" s="41">
        <f t="shared" si="86"/>
        <v>0</v>
      </c>
      <c r="AD312" s="41">
        <f t="shared" si="99"/>
        <v>0</v>
      </c>
      <c r="AE312" s="41">
        <f t="shared" si="102"/>
        <v>0</v>
      </c>
      <c r="AF312" s="49" t="e">
        <f>HLOOKUP(I312,ElecAvoidedCostsWOCC!$A$5:$Q$50,G312+1,FALSE)</f>
        <v>#N/A</v>
      </c>
      <c r="AG312" s="41" t="e">
        <f t="shared" si="100"/>
        <v>#N/A</v>
      </c>
      <c r="AH312" s="49" t="e">
        <f>HLOOKUP(I312,ElecAvoidedCostsWOCC!$A$5:$Q$50,T312+1,FALSE)</f>
        <v>#N/A</v>
      </c>
      <c r="AI312" s="41" t="e">
        <f t="shared" si="101"/>
        <v>#N/A</v>
      </c>
      <c r="AJ312" s="41" t="e">
        <f t="shared" si="87"/>
        <v>#N/A</v>
      </c>
      <c r="AK312" s="41" t="e">
        <f>HLOOKUP(I312,ElecAvoidedCostsWOCC!$A$5:$Q$50,G312+1,FALSE)*J312*L312</f>
        <v>#N/A</v>
      </c>
      <c r="AL312" s="41" t="e">
        <f t="shared" si="88"/>
        <v>#N/A</v>
      </c>
      <c r="AM312" s="45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5">
        <f t="shared" si="89"/>
        <v>0</v>
      </c>
      <c r="AO312" s="44">
        <f t="shared" si="90"/>
        <v>0</v>
      </c>
      <c r="AP312" s="44" t="e">
        <f t="shared" si="91"/>
        <v>#DIV/0!</v>
      </c>
    </row>
    <row r="313" spans="2:42" x14ac:dyDescent="0.25">
      <c r="B313" s="34"/>
      <c r="C313" s="56"/>
      <c r="D313" s="56"/>
      <c r="E313" s="35"/>
      <c r="F313" s="36"/>
      <c r="G313" s="36"/>
      <c r="H313" s="36"/>
      <c r="I313" s="37"/>
      <c r="J313" s="38"/>
      <c r="K313" s="38"/>
      <c r="L313" s="38"/>
      <c r="M313" s="39"/>
      <c r="N313" s="39"/>
      <c r="O313" s="40"/>
      <c r="P313" s="41"/>
      <c r="Q313" s="41"/>
      <c r="R313" s="42"/>
      <c r="S313" s="43"/>
      <c r="T313" s="36">
        <f t="shared" si="92"/>
        <v>0</v>
      </c>
      <c r="U313" s="44">
        <f t="shared" si="93"/>
        <v>0</v>
      </c>
      <c r="V313" s="45">
        <f t="shared" si="94"/>
        <v>0</v>
      </c>
      <c r="W313" s="46">
        <f t="shared" si="95"/>
        <v>0</v>
      </c>
      <c r="X313" s="41">
        <f t="shared" si="96"/>
        <v>0</v>
      </c>
      <c r="Y313" s="41">
        <f t="shared" si="97"/>
        <v>0</v>
      </c>
      <c r="Z313" s="41">
        <f t="shared" si="98"/>
        <v>0</v>
      </c>
      <c r="AA313" s="47">
        <f t="shared" si="84"/>
        <v>0</v>
      </c>
      <c r="AB313" s="48">
        <f t="shared" si="85"/>
        <v>0</v>
      </c>
      <c r="AC313" s="41">
        <f t="shared" si="86"/>
        <v>0</v>
      </c>
      <c r="AD313" s="41">
        <f t="shared" si="99"/>
        <v>0</v>
      </c>
      <c r="AE313" s="41">
        <f t="shared" si="102"/>
        <v>0</v>
      </c>
      <c r="AF313" s="49" t="e">
        <f>HLOOKUP(I313,ElecAvoidedCostsWOCC!$A$5:$Q$50,G313+1,FALSE)</f>
        <v>#N/A</v>
      </c>
      <c r="AG313" s="41" t="e">
        <f t="shared" si="100"/>
        <v>#N/A</v>
      </c>
      <c r="AH313" s="49" t="e">
        <f>HLOOKUP(I313,ElecAvoidedCostsWOCC!$A$5:$Q$50,T313+1,FALSE)</f>
        <v>#N/A</v>
      </c>
      <c r="AI313" s="41" t="e">
        <f t="shared" si="101"/>
        <v>#N/A</v>
      </c>
      <c r="AJ313" s="41" t="e">
        <f t="shared" si="87"/>
        <v>#N/A</v>
      </c>
      <c r="AK313" s="41" t="e">
        <f>HLOOKUP(I313,ElecAvoidedCostsWOCC!$A$5:$Q$50,G313+1,FALSE)*J313*L313</f>
        <v>#N/A</v>
      </c>
      <c r="AL313" s="41" t="e">
        <f t="shared" si="88"/>
        <v>#N/A</v>
      </c>
      <c r="AM313" s="45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5">
        <f t="shared" si="89"/>
        <v>0</v>
      </c>
      <c r="AO313" s="44">
        <f t="shared" si="90"/>
        <v>0</v>
      </c>
      <c r="AP313" s="44" t="e">
        <f t="shared" si="91"/>
        <v>#DIV/0!</v>
      </c>
    </row>
    <row r="314" spans="2:42" x14ac:dyDescent="0.25">
      <c r="B314" s="34"/>
      <c r="C314" s="56"/>
      <c r="D314" s="56"/>
      <c r="E314" s="35"/>
      <c r="F314" s="36"/>
      <c r="G314" s="36"/>
      <c r="H314" s="36"/>
      <c r="I314" s="37"/>
      <c r="J314" s="38"/>
      <c r="K314" s="38"/>
      <c r="L314" s="38"/>
      <c r="M314" s="39"/>
      <c r="N314" s="39"/>
      <c r="O314" s="40"/>
      <c r="P314" s="41"/>
      <c r="Q314" s="41"/>
      <c r="R314" s="42"/>
      <c r="S314" s="43"/>
      <c r="T314" s="36">
        <f t="shared" si="92"/>
        <v>0</v>
      </c>
      <c r="U314" s="44">
        <f t="shared" si="93"/>
        <v>0</v>
      </c>
      <c r="V314" s="45">
        <f t="shared" si="94"/>
        <v>0</v>
      </c>
      <c r="W314" s="46">
        <f t="shared" si="95"/>
        <v>0</v>
      </c>
      <c r="X314" s="41">
        <f t="shared" si="96"/>
        <v>0</v>
      </c>
      <c r="Y314" s="41">
        <f t="shared" si="97"/>
        <v>0</v>
      </c>
      <c r="Z314" s="41">
        <f t="shared" si="98"/>
        <v>0</v>
      </c>
      <c r="AA314" s="47">
        <f t="shared" si="84"/>
        <v>0</v>
      </c>
      <c r="AB314" s="48">
        <f t="shared" si="85"/>
        <v>0</v>
      </c>
      <c r="AC314" s="41">
        <f t="shared" si="86"/>
        <v>0</v>
      </c>
      <c r="AD314" s="41">
        <f t="shared" si="99"/>
        <v>0</v>
      </c>
      <c r="AE314" s="41">
        <f t="shared" si="102"/>
        <v>0</v>
      </c>
      <c r="AF314" s="49" t="e">
        <f>HLOOKUP(I314,ElecAvoidedCostsWOCC!$A$5:$Q$50,G314+1,FALSE)</f>
        <v>#N/A</v>
      </c>
      <c r="AG314" s="41" t="e">
        <f t="shared" si="100"/>
        <v>#N/A</v>
      </c>
      <c r="AH314" s="49" t="e">
        <f>HLOOKUP(I314,ElecAvoidedCostsWOCC!$A$5:$Q$50,T314+1,FALSE)</f>
        <v>#N/A</v>
      </c>
      <c r="AI314" s="41" t="e">
        <f t="shared" si="101"/>
        <v>#N/A</v>
      </c>
      <c r="AJ314" s="41" t="e">
        <f t="shared" si="87"/>
        <v>#N/A</v>
      </c>
      <c r="AK314" s="41" t="e">
        <f>HLOOKUP(I314,ElecAvoidedCostsWOCC!$A$5:$Q$50,G314+1,FALSE)*J314*L314</f>
        <v>#N/A</v>
      </c>
      <c r="AL314" s="41" t="e">
        <f t="shared" si="88"/>
        <v>#N/A</v>
      </c>
      <c r="AM314" s="45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5">
        <f t="shared" si="89"/>
        <v>0</v>
      </c>
      <c r="AO314" s="44">
        <f t="shared" si="90"/>
        <v>0</v>
      </c>
      <c r="AP314" s="44" t="e">
        <f t="shared" si="91"/>
        <v>#DIV/0!</v>
      </c>
    </row>
    <row r="315" spans="2:42" x14ac:dyDescent="0.25">
      <c r="B315" s="34"/>
      <c r="C315" s="56"/>
      <c r="D315" s="56"/>
      <c r="E315" s="35"/>
      <c r="F315" s="36"/>
      <c r="G315" s="36"/>
      <c r="H315" s="36"/>
      <c r="I315" s="37"/>
      <c r="J315" s="38"/>
      <c r="K315" s="38"/>
      <c r="L315" s="38"/>
      <c r="M315" s="39"/>
      <c r="N315" s="39"/>
      <c r="O315" s="40"/>
      <c r="P315" s="41"/>
      <c r="Q315" s="41"/>
      <c r="R315" s="42"/>
      <c r="S315" s="43"/>
      <c r="T315" s="36">
        <f t="shared" si="92"/>
        <v>0</v>
      </c>
      <c r="U315" s="44">
        <f t="shared" si="93"/>
        <v>0</v>
      </c>
      <c r="V315" s="45">
        <f t="shared" si="94"/>
        <v>0</v>
      </c>
      <c r="W315" s="46">
        <f t="shared" si="95"/>
        <v>0</v>
      </c>
      <c r="X315" s="41">
        <f t="shared" si="96"/>
        <v>0</v>
      </c>
      <c r="Y315" s="41">
        <f t="shared" si="97"/>
        <v>0</v>
      </c>
      <c r="Z315" s="41">
        <f t="shared" si="98"/>
        <v>0</v>
      </c>
      <c r="AA315" s="47">
        <f t="shared" si="84"/>
        <v>0</v>
      </c>
      <c r="AB315" s="48">
        <f t="shared" si="85"/>
        <v>0</v>
      </c>
      <c r="AC315" s="41">
        <f t="shared" si="86"/>
        <v>0</v>
      </c>
      <c r="AD315" s="41">
        <f t="shared" si="99"/>
        <v>0</v>
      </c>
      <c r="AE315" s="41">
        <f t="shared" si="102"/>
        <v>0</v>
      </c>
      <c r="AF315" s="49" t="e">
        <f>HLOOKUP(I315,ElecAvoidedCostsWOCC!$A$5:$Q$50,G315+1,FALSE)</f>
        <v>#N/A</v>
      </c>
      <c r="AG315" s="41" t="e">
        <f t="shared" si="100"/>
        <v>#N/A</v>
      </c>
      <c r="AH315" s="49" t="e">
        <f>HLOOKUP(I315,ElecAvoidedCostsWOCC!$A$5:$Q$50,T315+1,FALSE)</f>
        <v>#N/A</v>
      </c>
      <c r="AI315" s="41" t="e">
        <f t="shared" si="101"/>
        <v>#N/A</v>
      </c>
      <c r="AJ315" s="41" t="e">
        <f t="shared" si="87"/>
        <v>#N/A</v>
      </c>
      <c r="AK315" s="41" t="e">
        <f>HLOOKUP(I315,ElecAvoidedCostsWOCC!$A$5:$Q$50,G315+1,FALSE)*J315*L315</f>
        <v>#N/A</v>
      </c>
      <c r="AL315" s="41" t="e">
        <f t="shared" si="88"/>
        <v>#N/A</v>
      </c>
      <c r="AM315" s="45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5">
        <f t="shared" si="89"/>
        <v>0</v>
      </c>
      <c r="AO315" s="44">
        <f t="shared" si="90"/>
        <v>0</v>
      </c>
      <c r="AP315" s="44" t="e">
        <f t="shared" si="91"/>
        <v>#DIV/0!</v>
      </c>
    </row>
    <row r="316" spans="2:42" x14ac:dyDescent="0.25">
      <c r="B316" s="34"/>
      <c r="C316" s="56"/>
      <c r="D316" s="56"/>
      <c r="E316" s="35"/>
      <c r="F316" s="36"/>
      <c r="G316" s="36"/>
      <c r="H316" s="36"/>
      <c r="I316" s="37"/>
      <c r="J316" s="38"/>
      <c r="K316" s="38"/>
      <c r="L316" s="38"/>
      <c r="M316" s="39"/>
      <c r="N316" s="39"/>
      <c r="O316" s="40"/>
      <c r="P316" s="41"/>
      <c r="Q316" s="41"/>
      <c r="R316" s="42"/>
      <c r="S316" s="43"/>
      <c r="T316" s="36">
        <f t="shared" si="92"/>
        <v>0</v>
      </c>
      <c r="U316" s="44">
        <f t="shared" si="93"/>
        <v>0</v>
      </c>
      <c r="V316" s="45">
        <f t="shared" si="94"/>
        <v>0</v>
      </c>
      <c r="W316" s="46">
        <f t="shared" si="95"/>
        <v>0</v>
      </c>
      <c r="X316" s="41">
        <f t="shared" si="96"/>
        <v>0</v>
      </c>
      <c r="Y316" s="41">
        <f t="shared" si="97"/>
        <v>0</v>
      </c>
      <c r="Z316" s="41">
        <f t="shared" si="98"/>
        <v>0</v>
      </c>
      <c r="AA316" s="47">
        <f t="shared" si="84"/>
        <v>0</v>
      </c>
      <c r="AB316" s="48">
        <f t="shared" si="85"/>
        <v>0</v>
      </c>
      <c r="AC316" s="41">
        <f t="shared" si="86"/>
        <v>0</v>
      </c>
      <c r="AD316" s="41">
        <f t="shared" si="99"/>
        <v>0</v>
      </c>
      <c r="AE316" s="41">
        <f t="shared" si="102"/>
        <v>0</v>
      </c>
      <c r="AF316" s="49" t="e">
        <f>HLOOKUP(I316,ElecAvoidedCostsWOCC!$A$5:$Q$50,G316+1,FALSE)</f>
        <v>#N/A</v>
      </c>
      <c r="AG316" s="41" t="e">
        <f t="shared" si="100"/>
        <v>#N/A</v>
      </c>
      <c r="AH316" s="49" t="e">
        <f>HLOOKUP(I316,ElecAvoidedCostsWOCC!$A$5:$Q$50,T316+1,FALSE)</f>
        <v>#N/A</v>
      </c>
      <c r="AI316" s="41" t="e">
        <f t="shared" si="101"/>
        <v>#N/A</v>
      </c>
      <c r="AJ316" s="41" t="e">
        <f t="shared" si="87"/>
        <v>#N/A</v>
      </c>
      <c r="AK316" s="41" t="e">
        <f>HLOOKUP(I316,ElecAvoidedCostsWOCC!$A$5:$Q$50,G316+1,FALSE)*J316*L316</f>
        <v>#N/A</v>
      </c>
      <c r="AL316" s="41" t="e">
        <f t="shared" si="88"/>
        <v>#N/A</v>
      </c>
      <c r="AM316" s="45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5">
        <f t="shared" si="89"/>
        <v>0</v>
      </c>
      <c r="AO316" s="44">
        <f t="shared" si="90"/>
        <v>0</v>
      </c>
      <c r="AP316" s="44" t="e">
        <f t="shared" si="91"/>
        <v>#DIV/0!</v>
      </c>
    </row>
    <row r="317" spans="2:42" x14ac:dyDescent="0.25">
      <c r="B317" s="34"/>
      <c r="C317" s="56"/>
      <c r="D317" s="56"/>
      <c r="E317" s="35"/>
      <c r="F317" s="36"/>
      <c r="G317" s="36"/>
      <c r="H317" s="36"/>
      <c r="I317" s="37"/>
      <c r="J317" s="38"/>
      <c r="K317" s="38"/>
      <c r="L317" s="38"/>
      <c r="M317" s="39"/>
      <c r="N317" s="39"/>
      <c r="O317" s="40"/>
      <c r="P317" s="41"/>
      <c r="Q317" s="41"/>
      <c r="R317" s="42"/>
      <c r="S317" s="43"/>
      <c r="T317" s="36">
        <f t="shared" si="92"/>
        <v>0</v>
      </c>
      <c r="U317" s="44">
        <f t="shared" si="93"/>
        <v>0</v>
      </c>
      <c r="V317" s="45">
        <f t="shared" si="94"/>
        <v>0</v>
      </c>
      <c r="W317" s="46">
        <f t="shared" si="95"/>
        <v>0</v>
      </c>
      <c r="X317" s="41">
        <f t="shared" si="96"/>
        <v>0</v>
      </c>
      <c r="Y317" s="41">
        <f t="shared" si="97"/>
        <v>0</v>
      </c>
      <c r="Z317" s="41">
        <f t="shared" si="98"/>
        <v>0</v>
      </c>
      <c r="AA317" s="47">
        <f t="shared" si="84"/>
        <v>0</v>
      </c>
      <c r="AB317" s="48">
        <f t="shared" si="85"/>
        <v>0</v>
      </c>
      <c r="AC317" s="41">
        <f t="shared" si="86"/>
        <v>0</v>
      </c>
      <c r="AD317" s="41">
        <f t="shared" si="99"/>
        <v>0</v>
      </c>
      <c r="AE317" s="41">
        <f t="shared" si="102"/>
        <v>0</v>
      </c>
      <c r="AF317" s="49" t="e">
        <f>HLOOKUP(I317,ElecAvoidedCostsWOCC!$A$5:$Q$50,G317+1,FALSE)</f>
        <v>#N/A</v>
      </c>
      <c r="AG317" s="41" t="e">
        <f t="shared" si="100"/>
        <v>#N/A</v>
      </c>
      <c r="AH317" s="49" t="e">
        <f>HLOOKUP(I317,ElecAvoidedCostsWOCC!$A$5:$Q$50,T317+1,FALSE)</f>
        <v>#N/A</v>
      </c>
      <c r="AI317" s="41" t="e">
        <f t="shared" si="101"/>
        <v>#N/A</v>
      </c>
      <c r="AJ317" s="41" t="e">
        <f t="shared" si="87"/>
        <v>#N/A</v>
      </c>
      <c r="AK317" s="41" t="e">
        <f>HLOOKUP(I317,ElecAvoidedCostsWOCC!$A$5:$Q$50,G317+1,FALSE)*J317*L317</f>
        <v>#N/A</v>
      </c>
      <c r="AL317" s="41" t="e">
        <f t="shared" si="88"/>
        <v>#N/A</v>
      </c>
      <c r="AM317" s="45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5">
        <f t="shared" si="89"/>
        <v>0</v>
      </c>
      <c r="AO317" s="44">
        <f t="shared" si="90"/>
        <v>0</v>
      </c>
      <c r="AP317" s="44" t="e">
        <f t="shared" si="91"/>
        <v>#DIV/0!</v>
      </c>
    </row>
    <row r="318" spans="2:42" x14ac:dyDescent="0.25">
      <c r="B318" s="34"/>
      <c r="C318" s="56"/>
      <c r="D318" s="56"/>
      <c r="E318" s="35"/>
      <c r="F318" s="36"/>
      <c r="G318" s="36"/>
      <c r="H318" s="36"/>
      <c r="I318" s="37"/>
      <c r="J318" s="38"/>
      <c r="K318" s="38"/>
      <c r="L318" s="38"/>
      <c r="M318" s="39"/>
      <c r="N318" s="39"/>
      <c r="O318" s="40"/>
      <c r="P318" s="41"/>
      <c r="Q318" s="41"/>
      <c r="R318" s="42"/>
      <c r="S318" s="43"/>
      <c r="T318" s="36">
        <f t="shared" si="92"/>
        <v>0</v>
      </c>
      <c r="U318" s="44">
        <f t="shared" si="93"/>
        <v>0</v>
      </c>
      <c r="V318" s="45">
        <f t="shared" si="94"/>
        <v>0</v>
      </c>
      <c r="W318" s="46">
        <f t="shared" si="95"/>
        <v>0</v>
      </c>
      <c r="X318" s="41">
        <f t="shared" si="96"/>
        <v>0</v>
      </c>
      <c r="Y318" s="41">
        <f t="shared" si="97"/>
        <v>0</v>
      </c>
      <c r="Z318" s="41">
        <f t="shared" si="98"/>
        <v>0</v>
      </c>
      <c r="AA318" s="47">
        <f t="shared" si="84"/>
        <v>0</v>
      </c>
      <c r="AB318" s="48">
        <f t="shared" si="85"/>
        <v>0</v>
      </c>
      <c r="AC318" s="41">
        <f t="shared" si="86"/>
        <v>0</v>
      </c>
      <c r="AD318" s="41">
        <f t="shared" si="99"/>
        <v>0</v>
      </c>
      <c r="AE318" s="41">
        <f t="shared" si="102"/>
        <v>0</v>
      </c>
      <c r="AF318" s="49" t="e">
        <f>HLOOKUP(I318,ElecAvoidedCostsWOCC!$A$5:$Q$50,G318+1,FALSE)</f>
        <v>#N/A</v>
      </c>
      <c r="AG318" s="41" t="e">
        <f t="shared" si="100"/>
        <v>#N/A</v>
      </c>
      <c r="AH318" s="49" t="e">
        <f>HLOOKUP(I318,ElecAvoidedCostsWOCC!$A$5:$Q$50,T318+1,FALSE)</f>
        <v>#N/A</v>
      </c>
      <c r="AI318" s="41" t="e">
        <f t="shared" si="101"/>
        <v>#N/A</v>
      </c>
      <c r="AJ318" s="41" t="e">
        <f t="shared" si="87"/>
        <v>#N/A</v>
      </c>
      <c r="AK318" s="41" t="e">
        <f>HLOOKUP(I318,ElecAvoidedCostsWOCC!$A$5:$Q$50,G318+1,FALSE)*J318*L318</f>
        <v>#N/A</v>
      </c>
      <c r="AL318" s="41" t="e">
        <f t="shared" si="88"/>
        <v>#N/A</v>
      </c>
      <c r="AM318" s="45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5">
        <f t="shared" si="89"/>
        <v>0</v>
      </c>
      <c r="AO318" s="44">
        <f t="shared" si="90"/>
        <v>0</v>
      </c>
      <c r="AP318" s="44" t="e">
        <f t="shared" si="91"/>
        <v>#DIV/0!</v>
      </c>
    </row>
    <row r="319" spans="2:42" x14ac:dyDescent="0.25">
      <c r="B319" s="34"/>
      <c r="C319" s="56"/>
      <c r="D319" s="56"/>
      <c r="E319" s="35"/>
      <c r="F319" s="36"/>
      <c r="G319" s="36"/>
      <c r="H319" s="36"/>
      <c r="I319" s="37"/>
      <c r="J319" s="38"/>
      <c r="K319" s="38"/>
      <c r="L319" s="38"/>
      <c r="M319" s="39"/>
      <c r="N319" s="39"/>
      <c r="O319" s="40"/>
      <c r="P319" s="41"/>
      <c r="Q319" s="41"/>
      <c r="R319" s="42"/>
      <c r="S319" s="43"/>
      <c r="T319" s="36">
        <f t="shared" si="92"/>
        <v>0</v>
      </c>
      <c r="U319" s="44">
        <f t="shared" si="93"/>
        <v>0</v>
      </c>
      <c r="V319" s="45">
        <f t="shared" si="94"/>
        <v>0</v>
      </c>
      <c r="W319" s="46">
        <f t="shared" si="95"/>
        <v>0</v>
      </c>
      <c r="X319" s="41">
        <f t="shared" si="96"/>
        <v>0</v>
      </c>
      <c r="Y319" s="41">
        <f t="shared" si="97"/>
        <v>0</v>
      </c>
      <c r="Z319" s="41">
        <f t="shared" si="98"/>
        <v>0</v>
      </c>
      <c r="AA319" s="47">
        <f t="shared" si="84"/>
        <v>0</v>
      </c>
      <c r="AB319" s="48">
        <f t="shared" si="85"/>
        <v>0</v>
      </c>
      <c r="AC319" s="41">
        <f t="shared" si="86"/>
        <v>0</v>
      </c>
      <c r="AD319" s="41">
        <f t="shared" si="99"/>
        <v>0</v>
      </c>
      <c r="AE319" s="41">
        <f t="shared" si="102"/>
        <v>0</v>
      </c>
      <c r="AF319" s="49" t="e">
        <f>HLOOKUP(I319,ElecAvoidedCostsWOCC!$A$5:$Q$50,G319+1,FALSE)</f>
        <v>#N/A</v>
      </c>
      <c r="AG319" s="41" t="e">
        <f t="shared" si="100"/>
        <v>#N/A</v>
      </c>
      <c r="AH319" s="49" t="e">
        <f>HLOOKUP(I319,ElecAvoidedCostsWOCC!$A$5:$Q$50,T319+1,FALSE)</f>
        <v>#N/A</v>
      </c>
      <c r="AI319" s="41" t="e">
        <f t="shared" si="101"/>
        <v>#N/A</v>
      </c>
      <c r="AJ319" s="41" t="e">
        <f t="shared" si="87"/>
        <v>#N/A</v>
      </c>
      <c r="AK319" s="41" t="e">
        <f>HLOOKUP(I319,ElecAvoidedCostsWOCC!$A$5:$Q$50,G319+1,FALSE)*J319*L319</f>
        <v>#N/A</v>
      </c>
      <c r="AL319" s="41" t="e">
        <f t="shared" si="88"/>
        <v>#N/A</v>
      </c>
      <c r="AM319" s="45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5">
        <f t="shared" si="89"/>
        <v>0</v>
      </c>
      <c r="AO319" s="44">
        <f t="shared" si="90"/>
        <v>0</v>
      </c>
      <c r="AP319" s="44" t="e">
        <f t="shared" si="91"/>
        <v>#DIV/0!</v>
      </c>
    </row>
    <row r="320" spans="2:42" x14ac:dyDescent="0.25">
      <c r="B320" s="34"/>
      <c r="C320" s="56"/>
      <c r="D320" s="56"/>
      <c r="E320" s="35"/>
      <c r="F320" s="36"/>
      <c r="G320" s="36"/>
      <c r="H320" s="36"/>
      <c r="I320" s="37"/>
      <c r="J320" s="38"/>
      <c r="K320" s="38"/>
      <c r="L320" s="38"/>
      <c r="M320" s="39"/>
      <c r="N320" s="39"/>
      <c r="O320" s="40"/>
      <c r="P320" s="41"/>
      <c r="Q320" s="41"/>
      <c r="R320" s="42"/>
      <c r="S320" s="43"/>
      <c r="T320" s="36">
        <f t="shared" si="92"/>
        <v>0</v>
      </c>
      <c r="U320" s="44">
        <f t="shared" si="93"/>
        <v>0</v>
      </c>
      <c r="V320" s="45">
        <f t="shared" si="94"/>
        <v>0</v>
      </c>
      <c r="W320" s="46">
        <f t="shared" si="95"/>
        <v>0</v>
      </c>
      <c r="X320" s="41">
        <f t="shared" si="96"/>
        <v>0</v>
      </c>
      <c r="Y320" s="41">
        <f t="shared" si="97"/>
        <v>0</v>
      </c>
      <c r="Z320" s="41">
        <f t="shared" si="98"/>
        <v>0</v>
      </c>
      <c r="AA320" s="47">
        <f t="shared" si="84"/>
        <v>0</v>
      </c>
      <c r="AB320" s="48">
        <f t="shared" si="85"/>
        <v>0</v>
      </c>
      <c r="AC320" s="41">
        <f t="shared" si="86"/>
        <v>0</v>
      </c>
      <c r="AD320" s="41">
        <f t="shared" si="99"/>
        <v>0</v>
      </c>
      <c r="AE320" s="41">
        <f t="shared" si="102"/>
        <v>0</v>
      </c>
      <c r="AF320" s="49" t="e">
        <f>HLOOKUP(I320,ElecAvoidedCostsWOCC!$A$5:$Q$50,G320+1,FALSE)</f>
        <v>#N/A</v>
      </c>
      <c r="AG320" s="41" t="e">
        <f t="shared" si="100"/>
        <v>#N/A</v>
      </c>
      <c r="AH320" s="49" t="e">
        <f>HLOOKUP(I320,ElecAvoidedCostsWOCC!$A$5:$Q$50,T320+1,FALSE)</f>
        <v>#N/A</v>
      </c>
      <c r="AI320" s="41" t="e">
        <f t="shared" si="101"/>
        <v>#N/A</v>
      </c>
      <c r="AJ320" s="41" t="e">
        <f t="shared" si="87"/>
        <v>#N/A</v>
      </c>
      <c r="AK320" s="41" t="e">
        <f>HLOOKUP(I320,ElecAvoidedCostsWOCC!$A$5:$Q$50,G320+1,FALSE)*J320*L320</f>
        <v>#N/A</v>
      </c>
      <c r="AL320" s="41" t="e">
        <f t="shared" si="88"/>
        <v>#N/A</v>
      </c>
      <c r="AM320" s="45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5">
        <f t="shared" si="89"/>
        <v>0</v>
      </c>
      <c r="AO320" s="44">
        <f t="shared" si="90"/>
        <v>0</v>
      </c>
      <c r="AP320" s="44" t="e">
        <f t="shared" si="91"/>
        <v>#DIV/0!</v>
      </c>
    </row>
    <row r="321" spans="2:42" x14ac:dyDescent="0.25">
      <c r="B321" s="34"/>
      <c r="C321" s="56"/>
      <c r="D321" s="56"/>
      <c r="E321" s="35"/>
      <c r="F321" s="36"/>
      <c r="G321" s="36"/>
      <c r="H321" s="36"/>
      <c r="I321" s="37"/>
      <c r="J321" s="38"/>
      <c r="K321" s="38"/>
      <c r="L321" s="38"/>
      <c r="M321" s="39"/>
      <c r="N321" s="39"/>
      <c r="O321" s="40"/>
      <c r="P321" s="41"/>
      <c r="Q321" s="41"/>
      <c r="R321" s="42"/>
      <c r="S321" s="43"/>
      <c r="T321" s="36">
        <f t="shared" si="92"/>
        <v>0</v>
      </c>
      <c r="U321" s="44">
        <f t="shared" si="93"/>
        <v>0</v>
      </c>
      <c r="V321" s="45">
        <f t="shared" si="94"/>
        <v>0</v>
      </c>
      <c r="W321" s="46">
        <f t="shared" si="95"/>
        <v>0</v>
      </c>
      <c r="X321" s="41">
        <f t="shared" si="96"/>
        <v>0</v>
      </c>
      <c r="Y321" s="41">
        <f t="shared" si="97"/>
        <v>0</v>
      </c>
      <c r="Z321" s="41">
        <f t="shared" si="98"/>
        <v>0</v>
      </c>
      <c r="AA321" s="47">
        <f t="shared" si="84"/>
        <v>0</v>
      </c>
      <c r="AB321" s="48">
        <f t="shared" si="85"/>
        <v>0</v>
      </c>
      <c r="AC321" s="41">
        <f t="shared" si="86"/>
        <v>0</v>
      </c>
      <c r="AD321" s="41">
        <f t="shared" si="99"/>
        <v>0</v>
      </c>
      <c r="AE321" s="41">
        <f t="shared" si="102"/>
        <v>0</v>
      </c>
      <c r="AF321" s="49" t="e">
        <f>HLOOKUP(I321,ElecAvoidedCostsWOCC!$A$5:$Q$50,G321+1,FALSE)</f>
        <v>#N/A</v>
      </c>
      <c r="AG321" s="41" t="e">
        <f t="shared" si="100"/>
        <v>#N/A</v>
      </c>
      <c r="AH321" s="49" t="e">
        <f>HLOOKUP(I321,ElecAvoidedCostsWOCC!$A$5:$Q$50,T321+1,FALSE)</f>
        <v>#N/A</v>
      </c>
      <c r="AI321" s="41" t="e">
        <f t="shared" si="101"/>
        <v>#N/A</v>
      </c>
      <c r="AJ321" s="41" t="e">
        <f t="shared" si="87"/>
        <v>#N/A</v>
      </c>
      <c r="AK321" s="41" t="e">
        <f>HLOOKUP(I321,ElecAvoidedCostsWOCC!$A$5:$Q$50,G321+1,FALSE)*J321*L321</f>
        <v>#N/A</v>
      </c>
      <c r="AL321" s="41" t="e">
        <f t="shared" si="88"/>
        <v>#N/A</v>
      </c>
      <c r="AM321" s="45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5">
        <f t="shared" si="89"/>
        <v>0</v>
      </c>
      <c r="AO321" s="44">
        <f t="shared" si="90"/>
        <v>0</v>
      </c>
      <c r="AP321" s="44" t="e">
        <f t="shared" si="91"/>
        <v>#DIV/0!</v>
      </c>
    </row>
    <row r="322" spans="2:42" x14ac:dyDescent="0.25">
      <c r="B322" s="34"/>
      <c r="C322" s="56"/>
      <c r="D322" s="56"/>
      <c r="E322" s="35"/>
      <c r="F322" s="36"/>
      <c r="G322" s="36"/>
      <c r="H322" s="36"/>
      <c r="I322" s="37"/>
      <c r="J322" s="38"/>
      <c r="K322" s="38"/>
      <c r="L322" s="38"/>
      <c r="M322" s="39"/>
      <c r="N322" s="39"/>
      <c r="O322" s="40"/>
      <c r="P322" s="41"/>
      <c r="Q322" s="41"/>
      <c r="R322" s="42"/>
      <c r="S322" s="43"/>
      <c r="T322" s="36">
        <f t="shared" si="92"/>
        <v>0</v>
      </c>
      <c r="U322" s="44">
        <f t="shared" si="93"/>
        <v>0</v>
      </c>
      <c r="V322" s="45">
        <f t="shared" si="94"/>
        <v>0</v>
      </c>
      <c r="W322" s="46">
        <f t="shared" si="95"/>
        <v>0</v>
      </c>
      <c r="X322" s="41">
        <f t="shared" si="96"/>
        <v>0</v>
      </c>
      <c r="Y322" s="41">
        <f t="shared" si="97"/>
        <v>0</v>
      </c>
      <c r="Z322" s="41">
        <f t="shared" si="98"/>
        <v>0</v>
      </c>
      <c r="AA322" s="47">
        <f t="shared" si="84"/>
        <v>0</v>
      </c>
      <c r="AB322" s="48">
        <f t="shared" si="85"/>
        <v>0</v>
      </c>
      <c r="AC322" s="41">
        <f t="shared" si="86"/>
        <v>0</v>
      </c>
      <c r="AD322" s="41">
        <f t="shared" si="99"/>
        <v>0</v>
      </c>
      <c r="AE322" s="41">
        <f t="shared" si="102"/>
        <v>0</v>
      </c>
      <c r="AF322" s="49" t="e">
        <f>HLOOKUP(I322,ElecAvoidedCostsWOCC!$A$5:$Q$50,G322+1,FALSE)</f>
        <v>#N/A</v>
      </c>
      <c r="AG322" s="41" t="e">
        <f t="shared" si="100"/>
        <v>#N/A</v>
      </c>
      <c r="AH322" s="49" t="e">
        <f>HLOOKUP(I322,ElecAvoidedCostsWOCC!$A$5:$Q$50,T322+1,FALSE)</f>
        <v>#N/A</v>
      </c>
      <c r="AI322" s="41" t="e">
        <f t="shared" si="101"/>
        <v>#N/A</v>
      </c>
      <c r="AJ322" s="41" t="e">
        <f t="shared" si="87"/>
        <v>#N/A</v>
      </c>
      <c r="AK322" s="41" t="e">
        <f>HLOOKUP(I322,ElecAvoidedCostsWOCC!$A$5:$Q$50,G322+1,FALSE)*J322*L322</f>
        <v>#N/A</v>
      </c>
      <c r="AL322" s="41" t="e">
        <f t="shared" si="88"/>
        <v>#N/A</v>
      </c>
      <c r="AM322" s="45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5">
        <f t="shared" si="89"/>
        <v>0</v>
      </c>
      <c r="AO322" s="44">
        <f t="shared" si="90"/>
        <v>0</v>
      </c>
      <c r="AP322" s="44" t="e">
        <f t="shared" si="91"/>
        <v>#DIV/0!</v>
      </c>
    </row>
    <row r="323" spans="2:42" x14ac:dyDescent="0.25">
      <c r="B323" s="34"/>
      <c r="C323" s="56"/>
      <c r="D323" s="56"/>
      <c r="E323" s="35"/>
      <c r="F323" s="36"/>
      <c r="G323" s="36"/>
      <c r="H323" s="36"/>
      <c r="I323" s="37"/>
      <c r="J323" s="38"/>
      <c r="K323" s="38"/>
      <c r="L323" s="38"/>
      <c r="M323" s="39"/>
      <c r="N323" s="39"/>
      <c r="O323" s="40"/>
      <c r="P323" s="41"/>
      <c r="Q323" s="41"/>
      <c r="R323" s="42"/>
      <c r="S323" s="43"/>
      <c r="T323" s="36">
        <f t="shared" si="92"/>
        <v>0</v>
      </c>
      <c r="U323" s="44">
        <f t="shared" si="93"/>
        <v>0</v>
      </c>
      <c r="V323" s="45">
        <f t="shared" si="94"/>
        <v>0</v>
      </c>
      <c r="W323" s="46">
        <f t="shared" si="95"/>
        <v>0</v>
      </c>
      <c r="X323" s="41">
        <f t="shared" si="96"/>
        <v>0</v>
      </c>
      <c r="Y323" s="41">
        <f t="shared" si="97"/>
        <v>0</v>
      </c>
      <c r="Z323" s="41">
        <f t="shared" si="98"/>
        <v>0</v>
      </c>
      <c r="AA323" s="47">
        <f t="shared" si="84"/>
        <v>0</v>
      </c>
      <c r="AB323" s="48">
        <f t="shared" si="85"/>
        <v>0</v>
      </c>
      <c r="AC323" s="41">
        <f t="shared" si="86"/>
        <v>0</v>
      </c>
      <c r="AD323" s="41">
        <f t="shared" si="99"/>
        <v>0</v>
      </c>
      <c r="AE323" s="41">
        <f t="shared" si="102"/>
        <v>0</v>
      </c>
      <c r="AF323" s="49" t="e">
        <f>HLOOKUP(I323,ElecAvoidedCostsWOCC!$A$5:$Q$50,G323+1,FALSE)</f>
        <v>#N/A</v>
      </c>
      <c r="AG323" s="41" t="e">
        <f t="shared" si="100"/>
        <v>#N/A</v>
      </c>
      <c r="AH323" s="49" t="e">
        <f>HLOOKUP(I323,ElecAvoidedCostsWOCC!$A$5:$Q$50,T323+1,FALSE)</f>
        <v>#N/A</v>
      </c>
      <c r="AI323" s="41" t="e">
        <f t="shared" si="101"/>
        <v>#N/A</v>
      </c>
      <c r="AJ323" s="41" t="e">
        <f t="shared" si="87"/>
        <v>#N/A</v>
      </c>
      <c r="AK323" s="41" t="e">
        <f>HLOOKUP(I323,ElecAvoidedCostsWOCC!$A$5:$Q$50,G323+1,FALSE)*J323*L323</f>
        <v>#N/A</v>
      </c>
      <c r="AL323" s="41" t="e">
        <f t="shared" si="88"/>
        <v>#N/A</v>
      </c>
      <c r="AM323" s="45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5">
        <f t="shared" si="89"/>
        <v>0</v>
      </c>
      <c r="AO323" s="44">
        <f t="shared" si="90"/>
        <v>0</v>
      </c>
      <c r="AP323" s="44" t="e">
        <f t="shared" si="91"/>
        <v>#DIV/0!</v>
      </c>
    </row>
    <row r="324" spans="2:42" x14ac:dyDescent="0.25">
      <c r="B324" s="34"/>
      <c r="C324" s="56"/>
      <c r="D324" s="56"/>
      <c r="E324" s="35"/>
      <c r="F324" s="36"/>
      <c r="G324" s="36"/>
      <c r="H324" s="36"/>
      <c r="I324" s="37"/>
      <c r="J324" s="38"/>
      <c r="K324" s="38"/>
      <c r="L324" s="38"/>
      <c r="M324" s="39"/>
      <c r="N324" s="39"/>
      <c r="O324" s="40"/>
      <c r="P324" s="41"/>
      <c r="Q324" s="41"/>
      <c r="R324" s="42"/>
      <c r="S324" s="43"/>
      <c r="T324" s="36">
        <f t="shared" si="92"/>
        <v>0</v>
      </c>
      <c r="U324" s="44">
        <f t="shared" si="93"/>
        <v>0</v>
      </c>
      <c r="V324" s="45">
        <f t="shared" si="94"/>
        <v>0</v>
      </c>
      <c r="W324" s="46">
        <f t="shared" si="95"/>
        <v>0</v>
      </c>
      <c r="X324" s="41">
        <f t="shared" si="96"/>
        <v>0</v>
      </c>
      <c r="Y324" s="41">
        <f t="shared" si="97"/>
        <v>0</v>
      </c>
      <c r="Z324" s="41">
        <f t="shared" si="98"/>
        <v>0</v>
      </c>
      <c r="AA324" s="47">
        <f t="shared" ref="AA324:AA387" si="103">Q324+X324</f>
        <v>0</v>
      </c>
      <c r="AB324" s="48">
        <f t="shared" ref="AB324:AB387" si="104">Z324/(1+ElecDiscountRate)^1</f>
        <v>0</v>
      </c>
      <c r="AC324" s="41">
        <f t="shared" ref="AC324:AC387" si="105">AA324/(1+ElecDiscountRate)^1</f>
        <v>0</v>
      </c>
      <c r="AD324" s="41">
        <f t="shared" si="99"/>
        <v>0</v>
      </c>
      <c r="AE324" s="41">
        <f t="shared" si="102"/>
        <v>0</v>
      </c>
      <c r="AF324" s="49" t="e">
        <f>HLOOKUP(I324,ElecAvoidedCostsWOCC!$A$5:$Q$50,G324+1,FALSE)</f>
        <v>#N/A</v>
      </c>
      <c r="AG324" s="41" t="e">
        <f t="shared" si="100"/>
        <v>#N/A</v>
      </c>
      <c r="AH324" s="49" t="e">
        <f>HLOOKUP(I324,ElecAvoidedCostsWOCC!$A$5:$Q$50,T324+1,FALSE)</f>
        <v>#N/A</v>
      </c>
      <c r="AI324" s="41" t="e">
        <f t="shared" si="101"/>
        <v>#N/A</v>
      </c>
      <c r="AJ324" s="41" t="e">
        <f t="shared" ref="AJ324:AJ387" si="106">AG324+AI324</f>
        <v>#N/A</v>
      </c>
      <c r="AK324" s="41" t="e">
        <f>HLOOKUP(I324,ElecAvoidedCostsWOCC!$A$5:$Q$50,G324+1,FALSE)*J324*L324</f>
        <v>#N/A</v>
      </c>
      <c r="AL324" s="41" t="e">
        <f t="shared" ref="AL324:AL387" si="107">AG324+AI324-AK324</f>
        <v>#N/A</v>
      </c>
      <c r="AM324" s="45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5">
        <f t="shared" ref="AN324:AN387" si="108">AM324*1.1+AD324+AE324</f>
        <v>0</v>
      </c>
      <c r="AO324" s="44">
        <f t="shared" ref="AO324:AO387" si="109">IFERROR(AM324/AB324,0)</f>
        <v>0</v>
      </c>
      <c r="AP324" s="44" t="e">
        <f t="shared" ref="AP324:AP387" si="110">AN324/AC324</f>
        <v>#DIV/0!</v>
      </c>
    </row>
    <row r="325" spans="2:42" x14ac:dyDescent="0.25">
      <c r="B325" s="34"/>
      <c r="C325" s="56"/>
      <c r="D325" s="56"/>
      <c r="E325" s="35"/>
      <c r="F325" s="36"/>
      <c r="G325" s="36"/>
      <c r="H325" s="36"/>
      <c r="I325" s="37"/>
      <c r="J325" s="38"/>
      <c r="K325" s="38"/>
      <c r="L325" s="38"/>
      <c r="M325" s="39"/>
      <c r="N325" s="39"/>
      <c r="O325" s="40"/>
      <c r="P325" s="41"/>
      <c r="Q325" s="41"/>
      <c r="R325" s="42"/>
      <c r="S325" s="43"/>
      <c r="T325" s="36">
        <f t="shared" ref="T325:T388" si="111">G325+H325</f>
        <v>0</v>
      </c>
      <c r="U325" s="44">
        <f t="shared" ref="U325:U388" si="112">(O325/$A$10)*T325</f>
        <v>0</v>
      </c>
      <c r="V325" s="45">
        <f t="shared" ref="V325:V388" si="113">N325-M325</f>
        <v>0</v>
      </c>
      <c r="W325" s="46">
        <f t="shared" ref="W325:W388" si="114">(O325/A$10)</f>
        <v>0</v>
      </c>
      <c r="X325" s="41">
        <f t="shared" ref="X325:X388" si="115">W325*A$8</f>
        <v>0</v>
      </c>
      <c r="Y325" s="41">
        <f t="shared" ref="Y325:Y388" si="116">Q325-P325</f>
        <v>0</v>
      </c>
      <c r="Z325" s="41">
        <f t="shared" ref="Z325:Z388" si="117">X325+(A$6*W325)</f>
        <v>0</v>
      </c>
      <c r="AA325" s="47">
        <f t="shared" si="103"/>
        <v>0</v>
      </c>
      <c r="AB325" s="48">
        <f t="shared" si="104"/>
        <v>0</v>
      </c>
      <c r="AC325" s="41">
        <f t="shared" si="105"/>
        <v>0</v>
      </c>
      <c r="AD325" s="41">
        <f t="shared" ref="AD325:AD388" si="118">-PV(ElecDiscountRate,T325,R325)*J325</f>
        <v>0</v>
      </c>
      <c r="AE325" s="41">
        <f t="shared" si="102"/>
        <v>0</v>
      </c>
      <c r="AF325" s="49" t="e">
        <f>HLOOKUP(I325,ElecAvoidedCostsWOCC!$A$5:$Q$50,G325+1,FALSE)</f>
        <v>#N/A</v>
      </c>
      <c r="AG325" s="41" t="e">
        <f t="shared" ref="AG325:AG388" si="119">AF325*J325*K325</f>
        <v>#N/A</v>
      </c>
      <c r="AH325" s="49" t="e">
        <f>HLOOKUP(I325,ElecAvoidedCostsWOCC!$A$5:$Q$50,T325+1,FALSE)</f>
        <v>#N/A</v>
      </c>
      <c r="AI325" s="41" t="e">
        <f t="shared" ref="AI325:AI388" si="120">AH325*J325*L325</f>
        <v>#N/A</v>
      </c>
      <c r="AJ325" s="41" t="e">
        <f t="shared" si="106"/>
        <v>#N/A</v>
      </c>
      <c r="AK325" s="41" t="e">
        <f>HLOOKUP(I325,ElecAvoidedCostsWOCC!$A$5:$Q$50,G325+1,FALSE)*J325*L325</f>
        <v>#N/A</v>
      </c>
      <c r="AL325" s="41" t="e">
        <f t="shared" si="107"/>
        <v>#N/A</v>
      </c>
      <c r="AM325" s="45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5">
        <f t="shared" si="108"/>
        <v>0</v>
      </c>
      <c r="AO325" s="44">
        <f t="shared" si="109"/>
        <v>0</v>
      </c>
      <c r="AP325" s="44" t="e">
        <f t="shared" si="110"/>
        <v>#DIV/0!</v>
      </c>
    </row>
    <row r="326" spans="2:42" x14ac:dyDescent="0.25">
      <c r="B326" s="34"/>
      <c r="C326" s="56"/>
      <c r="D326" s="56"/>
      <c r="E326" s="35"/>
      <c r="F326" s="36"/>
      <c r="G326" s="36"/>
      <c r="H326" s="36"/>
      <c r="I326" s="37"/>
      <c r="J326" s="38"/>
      <c r="K326" s="38"/>
      <c r="L326" s="38"/>
      <c r="M326" s="39"/>
      <c r="N326" s="39"/>
      <c r="O326" s="40"/>
      <c r="P326" s="41"/>
      <c r="Q326" s="41"/>
      <c r="R326" s="42"/>
      <c r="S326" s="43"/>
      <c r="T326" s="36">
        <f t="shared" si="111"/>
        <v>0</v>
      </c>
      <c r="U326" s="44">
        <f t="shared" si="112"/>
        <v>0</v>
      </c>
      <c r="V326" s="45">
        <f t="shared" si="113"/>
        <v>0</v>
      </c>
      <c r="W326" s="46">
        <f t="shared" si="114"/>
        <v>0</v>
      </c>
      <c r="X326" s="41">
        <f t="shared" si="115"/>
        <v>0</v>
      </c>
      <c r="Y326" s="41">
        <f t="shared" si="116"/>
        <v>0</v>
      </c>
      <c r="Z326" s="41">
        <f t="shared" si="117"/>
        <v>0</v>
      </c>
      <c r="AA326" s="47">
        <f t="shared" si="103"/>
        <v>0</v>
      </c>
      <c r="AB326" s="48">
        <f t="shared" si="104"/>
        <v>0</v>
      </c>
      <c r="AC326" s="41">
        <f t="shared" si="105"/>
        <v>0</v>
      </c>
      <c r="AD326" s="41">
        <f t="shared" si="118"/>
        <v>0</v>
      </c>
      <c r="AE326" s="41">
        <f t="shared" si="102"/>
        <v>0</v>
      </c>
      <c r="AF326" s="49" t="e">
        <f>HLOOKUP(I326,ElecAvoidedCostsWOCC!$A$5:$Q$50,G326+1,FALSE)</f>
        <v>#N/A</v>
      </c>
      <c r="AG326" s="41" t="e">
        <f t="shared" si="119"/>
        <v>#N/A</v>
      </c>
      <c r="AH326" s="49" t="e">
        <f>HLOOKUP(I326,ElecAvoidedCostsWOCC!$A$5:$Q$50,T326+1,FALSE)</f>
        <v>#N/A</v>
      </c>
      <c r="AI326" s="41" t="e">
        <f t="shared" si="120"/>
        <v>#N/A</v>
      </c>
      <c r="AJ326" s="41" t="e">
        <f t="shared" si="106"/>
        <v>#N/A</v>
      </c>
      <c r="AK326" s="41" t="e">
        <f>HLOOKUP(I326,ElecAvoidedCostsWOCC!$A$5:$Q$50,G326+1,FALSE)*J326*L326</f>
        <v>#N/A</v>
      </c>
      <c r="AL326" s="41" t="e">
        <f t="shared" si="107"/>
        <v>#N/A</v>
      </c>
      <c r="AM326" s="45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5">
        <f t="shared" si="108"/>
        <v>0</v>
      </c>
      <c r="AO326" s="44">
        <f t="shared" si="109"/>
        <v>0</v>
      </c>
      <c r="AP326" s="44" t="e">
        <f t="shared" si="110"/>
        <v>#DIV/0!</v>
      </c>
    </row>
    <row r="327" spans="2:42" x14ac:dyDescent="0.25">
      <c r="B327" s="34"/>
      <c r="C327" s="56"/>
      <c r="D327" s="56"/>
      <c r="E327" s="35"/>
      <c r="F327" s="36"/>
      <c r="G327" s="36"/>
      <c r="H327" s="36"/>
      <c r="I327" s="37"/>
      <c r="J327" s="38"/>
      <c r="K327" s="38"/>
      <c r="L327" s="38"/>
      <c r="M327" s="39"/>
      <c r="N327" s="39"/>
      <c r="O327" s="40"/>
      <c r="P327" s="41"/>
      <c r="Q327" s="41"/>
      <c r="R327" s="42"/>
      <c r="S327" s="43"/>
      <c r="T327" s="36">
        <f t="shared" si="111"/>
        <v>0</v>
      </c>
      <c r="U327" s="44">
        <f t="shared" si="112"/>
        <v>0</v>
      </c>
      <c r="V327" s="45">
        <f t="shared" si="113"/>
        <v>0</v>
      </c>
      <c r="W327" s="46">
        <f t="shared" si="114"/>
        <v>0</v>
      </c>
      <c r="X327" s="41">
        <f t="shared" si="115"/>
        <v>0</v>
      </c>
      <c r="Y327" s="41">
        <f t="shared" si="116"/>
        <v>0</v>
      </c>
      <c r="Z327" s="41">
        <f t="shared" si="117"/>
        <v>0</v>
      </c>
      <c r="AA327" s="47">
        <f t="shared" si="103"/>
        <v>0</v>
      </c>
      <c r="AB327" s="48">
        <f t="shared" si="104"/>
        <v>0</v>
      </c>
      <c r="AC327" s="41">
        <f t="shared" si="105"/>
        <v>0</v>
      </c>
      <c r="AD327" s="41">
        <f t="shared" si="118"/>
        <v>0</v>
      </c>
      <c r="AE327" s="41">
        <f t="shared" si="102"/>
        <v>0</v>
      </c>
      <c r="AF327" s="49" t="e">
        <f>HLOOKUP(I327,ElecAvoidedCostsWOCC!$A$5:$Q$50,G327+1,FALSE)</f>
        <v>#N/A</v>
      </c>
      <c r="AG327" s="41" t="e">
        <f t="shared" si="119"/>
        <v>#N/A</v>
      </c>
      <c r="AH327" s="49" t="e">
        <f>HLOOKUP(I327,ElecAvoidedCostsWOCC!$A$5:$Q$50,T327+1,FALSE)</f>
        <v>#N/A</v>
      </c>
      <c r="AI327" s="41" t="e">
        <f t="shared" si="120"/>
        <v>#N/A</v>
      </c>
      <c r="AJ327" s="41" t="e">
        <f t="shared" si="106"/>
        <v>#N/A</v>
      </c>
      <c r="AK327" s="41" t="e">
        <f>HLOOKUP(I327,ElecAvoidedCostsWOCC!$A$5:$Q$50,G327+1,FALSE)*J327*L327</f>
        <v>#N/A</v>
      </c>
      <c r="AL327" s="41" t="e">
        <f t="shared" si="107"/>
        <v>#N/A</v>
      </c>
      <c r="AM327" s="45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5">
        <f t="shared" si="108"/>
        <v>0</v>
      </c>
      <c r="AO327" s="44">
        <f t="shared" si="109"/>
        <v>0</v>
      </c>
      <c r="AP327" s="44" t="e">
        <f t="shared" si="110"/>
        <v>#DIV/0!</v>
      </c>
    </row>
    <row r="328" spans="2:42" x14ac:dyDescent="0.25">
      <c r="B328" s="34"/>
      <c r="C328" s="56"/>
      <c r="D328" s="56"/>
      <c r="E328" s="35"/>
      <c r="F328" s="36"/>
      <c r="G328" s="36"/>
      <c r="H328" s="36"/>
      <c r="I328" s="37"/>
      <c r="J328" s="38"/>
      <c r="K328" s="38"/>
      <c r="L328" s="38"/>
      <c r="M328" s="39"/>
      <c r="N328" s="39"/>
      <c r="O328" s="40"/>
      <c r="P328" s="41"/>
      <c r="Q328" s="41"/>
      <c r="R328" s="42"/>
      <c r="S328" s="43"/>
      <c r="T328" s="36">
        <f t="shared" si="111"/>
        <v>0</v>
      </c>
      <c r="U328" s="44">
        <f t="shared" si="112"/>
        <v>0</v>
      </c>
      <c r="V328" s="45">
        <f t="shared" si="113"/>
        <v>0</v>
      </c>
      <c r="W328" s="46">
        <f t="shared" si="114"/>
        <v>0</v>
      </c>
      <c r="X328" s="41">
        <f t="shared" si="115"/>
        <v>0</v>
      </c>
      <c r="Y328" s="41">
        <f t="shared" si="116"/>
        <v>0</v>
      </c>
      <c r="Z328" s="41">
        <f t="shared" si="117"/>
        <v>0</v>
      </c>
      <c r="AA328" s="47">
        <f t="shared" si="103"/>
        <v>0</v>
      </c>
      <c r="AB328" s="48">
        <f t="shared" si="104"/>
        <v>0</v>
      </c>
      <c r="AC328" s="41">
        <f t="shared" si="105"/>
        <v>0</v>
      </c>
      <c r="AD328" s="41">
        <f t="shared" si="118"/>
        <v>0</v>
      </c>
      <c r="AE328" s="41">
        <f t="shared" si="102"/>
        <v>0</v>
      </c>
      <c r="AF328" s="49" t="e">
        <f>HLOOKUP(I328,ElecAvoidedCostsWOCC!$A$5:$Q$50,G328+1,FALSE)</f>
        <v>#N/A</v>
      </c>
      <c r="AG328" s="41" t="e">
        <f t="shared" si="119"/>
        <v>#N/A</v>
      </c>
      <c r="AH328" s="49" t="e">
        <f>HLOOKUP(I328,ElecAvoidedCostsWOCC!$A$5:$Q$50,T328+1,FALSE)</f>
        <v>#N/A</v>
      </c>
      <c r="AI328" s="41" t="e">
        <f t="shared" si="120"/>
        <v>#N/A</v>
      </c>
      <c r="AJ328" s="41" t="e">
        <f t="shared" si="106"/>
        <v>#N/A</v>
      </c>
      <c r="AK328" s="41" t="e">
        <f>HLOOKUP(I328,ElecAvoidedCostsWOCC!$A$5:$Q$50,G328+1,FALSE)*J328*L328</f>
        <v>#N/A</v>
      </c>
      <c r="AL328" s="41" t="e">
        <f t="shared" si="107"/>
        <v>#N/A</v>
      </c>
      <c r="AM328" s="45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5">
        <f t="shared" si="108"/>
        <v>0</v>
      </c>
      <c r="AO328" s="44">
        <f t="shared" si="109"/>
        <v>0</v>
      </c>
      <c r="AP328" s="44" t="e">
        <f t="shared" si="110"/>
        <v>#DIV/0!</v>
      </c>
    </row>
    <row r="329" spans="2:42" x14ac:dyDescent="0.25">
      <c r="B329" s="34"/>
      <c r="C329" s="56"/>
      <c r="D329" s="56"/>
      <c r="E329" s="35"/>
      <c r="F329" s="36"/>
      <c r="G329" s="36"/>
      <c r="H329" s="36"/>
      <c r="I329" s="37"/>
      <c r="J329" s="38"/>
      <c r="K329" s="38"/>
      <c r="L329" s="38"/>
      <c r="M329" s="39"/>
      <c r="N329" s="39"/>
      <c r="O329" s="40"/>
      <c r="P329" s="41"/>
      <c r="Q329" s="41"/>
      <c r="R329" s="42"/>
      <c r="S329" s="43"/>
      <c r="T329" s="36">
        <f t="shared" si="111"/>
        <v>0</v>
      </c>
      <c r="U329" s="44">
        <f t="shared" si="112"/>
        <v>0</v>
      </c>
      <c r="V329" s="45">
        <f t="shared" si="113"/>
        <v>0</v>
      </c>
      <c r="W329" s="46">
        <f t="shared" si="114"/>
        <v>0</v>
      </c>
      <c r="X329" s="41">
        <f t="shared" si="115"/>
        <v>0</v>
      </c>
      <c r="Y329" s="41">
        <f t="shared" si="116"/>
        <v>0</v>
      </c>
      <c r="Z329" s="41">
        <f t="shared" si="117"/>
        <v>0</v>
      </c>
      <c r="AA329" s="47">
        <f t="shared" si="103"/>
        <v>0</v>
      </c>
      <c r="AB329" s="48">
        <f t="shared" si="104"/>
        <v>0</v>
      </c>
      <c r="AC329" s="41">
        <f t="shared" si="105"/>
        <v>0</v>
      </c>
      <c r="AD329" s="41">
        <f t="shared" si="118"/>
        <v>0</v>
      </c>
      <c r="AE329" s="41">
        <f t="shared" ref="AE329:AE392" si="121">-PV(ElecDiscountRate,T329,S329)*J329</f>
        <v>0</v>
      </c>
      <c r="AF329" s="49" t="e">
        <f>HLOOKUP(I329,ElecAvoidedCostsWOCC!$A$5:$Q$50,G329+1,FALSE)</f>
        <v>#N/A</v>
      </c>
      <c r="AG329" s="41" t="e">
        <f t="shared" si="119"/>
        <v>#N/A</v>
      </c>
      <c r="AH329" s="49" t="e">
        <f>HLOOKUP(I329,ElecAvoidedCostsWOCC!$A$5:$Q$50,T329+1,FALSE)</f>
        <v>#N/A</v>
      </c>
      <c r="AI329" s="41" t="e">
        <f t="shared" si="120"/>
        <v>#N/A</v>
      </c>
      <c r="AJ329" s="41" t="e">
        <f t="shared" si="106"/>
        <v>#N/A</v>
      </c>
      <c r="AK329" s="41" t="e">
        <f>HLOOKUP(I329,ElecAvoidedCostsWOCC!$A$5:$Q$50,G329+1,FALSE)*J329*L329</f>
        <v>#N/A</v>
      </c>
      <c r="AL329" s="41" t="e">
        <f t="shared" si="107"/>
        <v>#N/A</v>
      </c>
      <c r="AM329" s="45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5">
        <f t="shared" si="108"/>
        <v>0</v>
      </c>
      <c r="AO329" s="44">
        <f t="shared" si="109"/>
        <v>0</v>
      </c>
      <c r="AP329" s="44" t="e">
        <f t="shared" si="110"/>
        <v>#DIV/0!</v>
      </c>
    </row>
    <row r="330" spans="2:42" x14ac:dyDescent="0.25">
      <c r="B330" s="34"/>
      <c r="C330" s="56"/>
      <c r="D330" s="56"/>
      <c r="E330" s="35"/>
      <c r="F330" s="36"/>
      <c r="G330" s="36"/>
      <c r="H330" s="36"/>
      <c r="I330" s="37"/>
      <c r="J330" s="38"/>
      <c r="K330" s="38"/>
      <c r="L330" s="38"/>
      <c r="M330" s="39"/>
      <c r="N330" s="39"/>
      <c r="O330" s="40"/>
      <c r="P330" s="41"/>
      <c r="Q330" s="41"/>
      <c r="R330" s="42"/>
      <c r="S330" s="43"/>
      <c r="T330" s="36">
        <f t="shared" si="111"/>
        <v>0</v>
      </c>
      <c r="U330" s="44">
        <f t="shared" si="112"/>
        <v>0</v>
      </c>
      <c r="V330" s="45">
        <f t="shared" si="113"/>
        <v>0</v>
      </c>
      <c r="W330" s="46">
        <f t="shared" si="114"/>
        <v>0</v>
      </c>
      <c r="X330" s="41">
        <f t="shared" si="115"/>
        <v>0</v>
      </c>
      <c r="Y330" s="41">
        <f t="shared" si="116"/>
        <v>0</v>
      </c>
      <c r="Z330" s="41">
        <f t="shared" si="117"/>
        <v>0</v>
      </c>
      <c r="AA330" s="47">
        <f t="shared" si="103"/>
        <v>0</v>
      </c>
      <c r="AB330" s="48">
        <f t="shared" si="104"/>
        <v>0</v>
      </c>
      <c r="AC330" s="41">
        <f t="shared" si="105"/>
        <v>0</v>
      </c>
      <c r="AD330" s="41">
        <f t="shared" si="118"/>
        <v>0</v>
      </c>
      <c r="AE330" s="41">
        <f t="shared" si="121"/>
        <v>0</v>
      </c>
      <c r="AF330" s="49" t="e">
        <f>HLOOKUP(I330,ElecAvoidedCostsWOCC!$A$5:$Q$50,G330+1,FALSE)</f>
        <v>#N/A</v>
      </c>
      <c r="AG330" s="41" t="e">
        <f t="shared" si="119"/>
        <v>#N/A</v>
      </c>
      <c r="AH330" s="49" t="e">
        <f>HLOOKUP(I330,ElecAvoidedCostsWOCC!$A$5:$Q$50,T330+1,FALSE)</f>
        <v>#N/A</v>
      </c>
      <c r="AI330" s="41" t="e">
        <f t="shared" si="120"/>
        <v>#N/A</v>
      </c>
      <c r="AJ330" s="41" t="e">
        <f t="shared" si="106"/>
        <v>#N/A</v>
      </c>
      <c r="AK330" s="41" t="e">
        <f>HLOOKUP(I330,ElecAvoidedCostsWOCC!$A$5:$Q$50,G330+1,FALSE)*J330*L330</f>
        <v>#N/A</v>
      </c>
      <c r="AL330" s="41" t="e">
        <f t="shared" si="107"/>
        <v>#N/A</v>
      </c>
      <c r="AM330" s="45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5">
        <f t="shared" si="108"/>
        <v>0</v>
      </c>
      <c r="AO330" s="44">
        <f t="shared" si="109"/>
        <v>0</v>
      </c>
      <c r="AP330" s="44" t="e">
        <f t="shared" si="110"/>
        <v>#DIV/0!</v>
      </c>
    </row>
    <row r="331" spans="2:42" x14ac:dyDescent="0.25">
      <c r="B331" s="34"/>
      <c r="C331" s="56"/>
      <c r="D331" s="56"/>
      <c r="E331" s="35"/>
      <c r="F331" s="36"/>
      <c r="G331" s="36"/>
      <c r="H331" s="36"/>
      <c r="I331" s="37"/>
      <c r="J331" s="38"/>
      <c r="K331" s="38"/>
      <c r="L331" s="38"/>
      <c r="M331" s="39"/>
      <c r="N331" s="39"/>
      <c r="O331" s="40"/>
      <c r="P331" s="41"/>
      <c r="Q331" s="41"/>
      <c r="R331" s="42"/>
      <c r="S331" s="43"/>
      <c r="T331" s="36">
        <f t="shared" si="111"/>
        <v>0</v>
      </c>
      <c r="U331" s="44">
        <f t="shared" si="112"/>
        <v>0</v>
      </c>
      <c r="V331" s="45">
        <f t="shared" si="113"/>
        <v>0</v>
      </c>
      <c r="W331" s="46">
        <f t="shared" si="114"/>
        <v>0</v>
      </c>
      <c r="X331" s="41">
        <f t="shared" si="115"/>
        <v>0</v>
      </c>
      <c r="Y331" s="41">
        <f t="shared" si="116"/>
        <v>0</v>
      </c>
      <c r="Z331" s="41">
        <f t="shared" si="117"/>
        <v>0</v>
      </c>
      <c r="AA331" s="47">
        <f t="shared" si="103"/>
        <v>0</v>
      </c>
      <c r="AB331" s="48">
        <f t="shared" si="104"/>
        <v>0</v>
      </c>
      <c r="AC331" s="41">
        <f t="shared" si="105"/>
        <v>0</v>
      </c>
      <c r="AD331" s="41">
        <f t="shared" si="118"/>
        <v>0</v>
      </c>
      <c r="AE331" s="41">
        <f t="shared" si="121"/>
        <v>0</v>
      </c>
      <c r="AF331" s="49" t="e">
        <f>HLOOKUP(I331,ElecAvoidedCostsWOCC!$A$5:$Q$50,G331+1,FALSE)</f>
        <v>#N/A</v>
      </c>
      <c r="AG331" s="41" t="e">
        <f t="shared" si="119"/>
        <v>#N/A</v>
      </c>
      <c r="AH331" s="49" t="e">
        <f>HLOOKUP(I331,ElecAvoidedCostsWOCC!$A$5:$Q$50,T331+1,FALSE)</f>
        <v>#N/A</v>
      </c>
      <c r="AI331" s="41" t="e">
        <f t="shared" si="120"/>
        <v>#N/A</v>
      </c>
      <c r="AJ331" s="41" t="e">
        <f t="shared" si="106"/>
        <v>#N/A</v>
      </c>
      <c r="AK331" s="41" t="e">
        <f>HLOOKUP(I331,ElecAvoidedCostsWOCC!$A$5:$Q$50,G331+1,FALSE)*J331*L331</f>
        <v>#N/A</v>
      </c>
      <c r="AL331" s="41" t="e">
        <f t="shared" si="107"/>
        <v>#N/A</v>
      </c>
      <c r="AM331" s="45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5">
        <f t="shared" si="108"/>
        <v>0</v>
      </c>
      <c r="AO331" s="44">
        <f t="shared" si="109"/>
        <v>0</v>
      </c>
      <c r="AP331" s="44" t="e">
        <f t="shared" si="110"/>
        <v>#DIV/0!</v>
      </c>
    </row>
    <row r="332" spans="2:42" x14ac:dyDescent="0.25">
      <c r="B332" s="34"/>
      <c r="C332" s="56"/>
      <c r="D332" s="56"/>
      <c r="E332" s="35"/>
      <c r="F332" s="36"/>
      <c r="G332" s="36"/>
      <c r="H332" s="36"/>
      <c r="I332" s="37"/>
      <c r="J332" s="38"/>
      <c r="K332" s="38"/>
      <c r="L332" s="38"/>
      <c r="M332" s="39"/>
      <c r="N332" s="39"/>
      <c r="O332" s="40"/>
      <c r="P332" s="41"/>
      <c r="Q332" s="41"/>
      <c r="R332" s="42"/>
      <c r="S332" s="43"/>
      <c r="T332" s="36">
        <f t="shared" si="111"/>
        <v>0</v>
      </c>
      <c r="U332" s="44">
        <f t="shared" si="112"/>
        <v>0</v>
      </c>
      <c r="V332" s="45">
        <f t="shared" si="113"/>
        <v>0</v>
      </c>
      <c r="W332" s="46">
        <f t="shared" si="114"/>
        <v>0</v>
      </c>
      <c r="X332" s="41">
        <f t="shared" si="115"/>
        <v>0</v>
      </c>
      <c r="Y332" s="41">
        <f t="shared" si="116"/>
        <v>0</v>
      </c>
      <c r="Z332" s="41">
        <f t="shared" si="117"/>
        <v>0</v>
      </c>
      <c r="AA332" s="47">
        <f t="shared" si="103"/>
        <v>0</v>
      </c>
      <c r="AB332" s="48">
        <f t="shared" si="104"/>
        <v>0</v>
      </c>
      <c r="AC332" s="41">
        <f t="shared" si="105"/>
        <v>0</v>
      </c>
      <c r="AD332" s="41">
        <f t="shared" si="118"/>
        <v>0</v>
      </c>
      <c r="AE332" s="41">
        <f t="shared" si="121"/>
        <v>0</v>
      </c>
      <c r="AF332" s="49" t="e">
        <f>HLOOKUP(I332,ElecAvoidedCostsWOCC!$A$5:$Q$50,G332+1,FALSE)</f>
        <v>#N/A</v>
      </c>
      <c r="AG332" s="41" t="e">
        <f t="shared" si="119"/>
        <v>#N/A</v>
      </c>
      <c r="AH332" s="49" t="e">
        <f>HLOOKUP(I332,ElecAvoidedCostsWOCC!$A$5:$Q$50,T332+1,FALSE)</f>
        <v>#N/A</v>
      </c>
      <c r="AI332" s="41" t="e">
        <f t="shared" si="120"/>
        <v>#N/A</v>
      </c>
      <c r="AJ332" s="41" t="e">
        <f t="shared" si="106"/>
        <v>#N/A</v>
      </c>
      <c r="AK332" s="41" t="e">
        <f>HLOOKUP(I332,ElecAvoidedCostsWOCC!$A$5:$Q$50,G332+1,FALSE)*J332*L332</f>
        <v>#N/A</v>
      </c>
      <c r="AL332" s="41" t="e">
        <f t="shared" si="107"/>
        <v>#N/A</v>
      </c>
      <c r="AM332" s="45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5">
        <f t="shared" si="108"/>
        <v>0</v>
      </c>
      <c r="AO332" s="44">
        <f t="shared" si="109"/>
        <v>0</v>
      </c>
      <c r="AP332" s="44" t="e">
        <f t="shared" si="110"/>
        <v>#DIV/0!</v>
      </c>
    </row>
    <row r="333" spans="2:42" x14ac:dyDescent="0.25">
      <c r="B333" s="34"/>
      <c r="C333" s="56"/>
      <c r="D333" s="56"/>
      <c r="E333" s="35"/>
      <c r="F333" s="36"/>
      <c r="G333" s="36"/>
      <c r="H333" s="36"/>
      <c r="I333" s="37"/>
      <c r="J333" s="38"/>
      <c r="K333" s="38"/>
      <c r="L333" s="38"/>
      <c r="M333" s="39"/>
      <c r="N333" s="39"/>
      <c r="O333" s="40"/>
      <c r="P333" s="41"/>
      <c r="Q333" s="41"/>
      <c r="R333" s="42"/>
      <c r="S333" s="43"/>
      <c r="T333" s="36">
        <f t="shared" si="111"/>
        <v>0</v>
      </c>
      <c r="U333" s="44">
        <f t="shared" si="112"/>
        <v>0</v>
      </c>
      <c r="V333" s="45">
        <f t="shared" si="113"/>
        <v>0</v>
      </c>
      <c r="W333" s="46">
        <f t="shared" si="114"/>
        <v>0</v>
      </c>
      <c r="X333" s="41">
        <f t="shared" si="115"/>
        <v>0</v>
      </c>
      <c r="Y333" s="41">
        <f t="shared" si="116"/>
        <v>0</v>
      </c>
      <c r="Z333" s="41">
        <f t="shared" si="117"/>
        <v>0</v>
      </c>
      <c r="AA333" s="47">
        <f t="shared" si="103"/>
        <v>0</v>
      </c>
      <c r="AB333" s="48">
        <f t="shared" si="104"/>
        <v>0</v>
      </c>
      <c r="AC333" s="41">
        <f t="shared" si="105"/>
        <v>0</v>
      </c>
      <c r="AD333" s="41">
        <f t="shared" si="118"/>
        <v>0</v>
      </c>
      <c r="AE333" s="41">
        <f t="shared" si="121"/>
        <v>0</v>
      </c>
      <c r="AF333" s="49" t="e">
        <f>HLOOKUP(I333,ElecAvoidedCostsWOCC!$A$5:$Q$50,G333+1,FALSE)</f>
        <v>#N/A</v>
      </c>
      <c r="AG333" s="41" t="e">
        <f t="shared" si="119"/>
        <v>#N/A</v>
      </c>
      <c r="AH333" s="49" t="e">
        <f>HLOOKUP(I333,ElecAvoidedCostsWOCC!$A$5:$Q$50,T333+1,FALSE)</f>
        <v>#N/A</v>
      </c>
      <c r="AI333" s="41" t="e">
        <f t="shared" si="120"/>
        <v>#N/A</v>
      </c>
      <c r="AJ333" s="41" t="e">
        <f t="shared" si="106"/>
        <v>#N/A</v>
      </c>
      <c r="AK333" s="41" t="e">
        <f>HLOOKUP(I333,ElecAvoidedCostsWOCC!$A$5:$Q$50,G333+1,FALSE)*J333*L333</f>
        <v>#N/A</v>
      </c>
      <c r="AL333" s="41" t="e">
        <f t="shared" si="107"/>
        <v>#N/A</v>
      </c>
      <c r="AM333" s="45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5">
        <f t="shared" si="108"/>
        <v>0</v>
      </c>
      <c r="AO333" s="44">
        <f t="shared" si="109"/>
        <v>0</v>
      </c>
      <c r="AP333" s="44" t="e">
        <f t="shared" si="110"/>
        <v>#DIV/0!</v>
      </c>
    </row>
    <row r="334" spans="2:42" x14ac:dyDescent="0.25">
      <c r="B334" s="34"/>
      <c r="C334" s="56"/>
      <c r="D334" s="56"/>
      <c r="E334" s="35"/>
      <c r="F334" s="36"/>
      <c r="G334" s="36"/>
      <c r="H334" s="36"/>
      <c r="I334" s="37"/>
      <c r="J334" s="38"/>
      <c r="K334" s="38"/>
      <c r="L334" s="38"/>
      <c r="M334" s="39"/>
      <c r="N334" s="39"/>
      <c r="O334" s="40"/>
      <c r="P334" s="41"/>
      <c r="Q334" s="41"/>
      <c r="R334" s="42"/>
      <c r="S334" s="43"/>
      <c r="T334" s="36">
        <f t="shared" si="111"/>
        <v>0</v>
      </c>
      <c r="U334" s="44">
        <f t="shared" si="112"/>
        <v>0</v>
      </c>
      <c r="V334" s="45">
        <f t="shared" si="113"/>
        <v>0</v>
      </c>
      <c r="W334" s="46">
        <f t="shared" si="114"/>
        <v>0</v>
      </c>
      <c r="X334" s="41">
        <f t="shared" si="115"/>
        <v>0</v>
      </c>
      <c r="Y334" s="41">
        <f t="shared" si="116"/>
        <v>0</v>
      </c>
      <c r="Z334" s="41">
        <f t="shared" si="117"/>
        <v>0</v>
      </c>
      <c r="AA334" s="47">
        <f t="shared" si="103"/>
        <v>0</v>
      </c>
      <c r="AB334" s="48">
        <f t="shared" si="104"/>
        <v>0</v>
      </c>
      <c r="AC334" s="41">
        <f t="shared" si="105"/>
        <v>0</v>
      </c>
      <c r="AD334" s="41">
        <f t="shared" si="118"/>
        <v>0</v>
      </c>
      <c r="AE334" s="41">
        <f t="shared" si="121"/>
        <v>0</v>
      </c>
      <c r="AF334" s="49" t="e">
        <f>HLOOKUP(I334,ElecAvoidedCostsWOCC!$A$5:$Q$50,G334+1,FALSE)</f>
        <v>#N/A</v>
      </c>
      <c r="AG334" s="41" t="e">
        <f t="shared" si="119"/>
        <v>#N/A</v>
      </c>
      <c r="AH334" s="49" t="e">
        <f>HLOOKUP(I334,ElecAvoidedCostsWOCC!$A$5:$Q$50,T334+1,FALSE)</f>
        <v>#N/A</v>
      </c>
      <c r="AI334" s="41" t="e">
        <f t="shared" si="120"/>
        <v>#N/A</v>
      </c>
      <c r="AJ334" s="41" t="e">
        <f t="shared" si="106"/>
        <v>#N/A</v>
      </c>
      <c r="AK334" s="41" t="e">
        <f>HLOOKUP(I334,ElecAvoidedCostsWOCC!$A$5:$Q$50,G334+1,FALSE)*J334*L334</f>
        <v>#N/A</v>
      </c>
      <c r="AL334" s="41" t="e">
        <f t="shared" si="107"/>
        <v>#N/A</v>
      </c>
      <c r="AM334" s="45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5">
        <f t="shared" si="108"/>
        <v>0</v>
      </c>
      <c r="AO334" s="44">
        <f t="shared" si="109"/>
        <v>0</v>
      </c>
      <c r="AP334" s="44" t="e">
        <f t="shared" si="110"/>
        <v>#DIV/0!</v>
      </c>
    </row>
    <row r="335" spans="2:42" x14ac:dyDescent="0.25">
      <c r="B335" s="34"/>
      <c r="C335" s="56"/>
      <c r="D335" s="56"/>
      <c r="E335" s="35"/>
      <c r="F335" s="36"/>
      <c r="G335" s="36"/>
      <c r="H335" s="36"/>
      <c r="I335" s="37"/>
      <c r="J335" s="38"/>
      <c r="K335" s="38"/>
      <c r="L335" s="38"/>
      <c r="M335" s="39"/>
      <c r="N335" s="39"/>
      <c r="O335" s="40"/>
      <c r="P335" s="41"/>
      <c r="Q335" s="41"/>
      <c r="R335" s="42"/>
      <c r="S335" s="43"/>
      <c r="T335" s="36">
        <f t="shared" si="111"/>
        <v>0</v>
      </c>
      <c r="U335" s="44">
        <f t="shared" si="112"/>
        <v>0</v>
      </c>
      <c r="V335" s="45">
        <f t="shared" si="113"/>
        <v>0</v>
      </c>
      <c r="W335" s="46">
        <f t="shared" si="114"/>
        <v>0</v>
      </c>
      <c r="X335" s="41">
        <f t="shared" si="115"/>
        <v>0</v>
      </c>
      <c r="Y335" s="41">
        <f t="shared" si="116"/>
        <v>0</v>
      </c>
      <c r="Z335" s="41">
        <f t="shared" si="117"/>
        <v>0</v>
      </c>
      <c r="AA335" s="47">
        <f t="shared" si="103"/>
        <v>0</v>
      </c>
      <c r="AB335" s="48">
        <f t="shared" si="104"/>
        <v>0</v>
      </c>
      <c r="AC335" s="41">
        <f t="shared" si="105"/>
        <v>0</v>
      </c>
      <c r="AD335" s="41">
        <f t="shared" si="118"/>
        <v>0</v>
      </c>
      <c r="AE335" s="41">
        <f t="shared" si="121"/>
        <v>0</v>
      </c>
      <c r="AF335" s="49" t="e">
        <f>HLOOKUP(I335,ElecAvoidedCostsWOCC!$A$5:$Q$50,G335+1,FALSE)</f>
        <v>#N/A</v>
      </c>
      <c r="AG335" s="41" t="e">
        <f t="shared" si="119"/>
        <v>#N/A</v>
      </c>
      <c r="AH335" s="49" t="e">
        <f>HLOOKUP(I335,ElecAvoidedCostsWOCC!$A$5:$Q$50,T335+1,FALSE)</f>
        <v>#N/A</v>
      </c>
      <c r="AI335" s="41" t="e">
        <f t="shared" si="120"/>
        <v>#N/A</v>
      </c>
      <c r="AJ335" s="41" t="e">
        <f t="shared" si="106"/>
        <v>#N/A</v>
      </c>
      <c r="AK335" s="41" t="e">
        <f>HLOOKUP(I335,ElecAvoidedCostsWOCC!$A$5:$Q$50,G335+1,FALSE)*J335*L335</f>
        <v>#N/A</v>
      </c>
      <c r="AL335" s="41" t="e">
        <f t="shared" si="107"/>
        <v>#N/A</v>
      </c>
      <c r="AM335" s="45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5">
        <f t="shared" si="108"/>
        <v>0</v>
      </c>
      <c r="AO335" s="44">
        <f t="shared" si="109"/>
        <v>0</v>
      </c>
      <c r="AP335" s="44" t="e">
        <f t="shared" si="110"/>
        <v>#DIV/0!</v>
      </c>
    </row>
    <row r="336" spans="2:42" x14ac:dyDescent="0.25">
      <c r="B336" s="34"/>
      <c r="C336" s="56"/>
      <c r="D336" s="56"/>
      <c r="E336" s="35"/>
      <c r="F336" s="36"/>
      <c r="G336" s="36"/>
      <c r="H336" s="36"/>
      <c r="I336" s="37"/>
      <c r="J336" s="38"/>
      <c r="K336" s="38"/>
      <c r="L336" s="38"/>
      <c r="M336" s="39"/>
      <c r="N336" s="39"/>
      <c r="O336" s="40"/>
      <c r="P336" s="41"/>
      <c r="Q336" s="41"/>
      <c r="R336" s="42"/>
      <c r="S336" s="43"/>
      <c r="T336" s="36">
        <f t="shared" si="111"/>
        <v>0</v>
      </c>
      <c r="U336" s="44">
        <f t="shared" si="112"/>
        <v>0</v>
      </c>
      <c r="V336" s="45">
        <f t="shared" si="113"/>
        <v>0</v>
      </c>
      <c r="W336" s="46">
        <f t="shared" si="114"/>
        <v>0</v>
      </c>
      <c r="X336" s="41">
        <f t="shared" si="115"/>
        <v>0</v>
      </c>
      <c r="Y336" s="41">
        <f t="shared" si="116"/>
        <v>0</v>
      </c>
      <c r="Z336" s="41">
        <f t="shared" si="117"/>
        <v>0</v>
      </c>
      <c r="AA336" s="47">
        <f t="shared" si="103"/>
        <v>0</v>
      </c>
      <c r="AB336" s="48">
        <f t="shared" si="104"/>
        <v>0</v>
      </c>
      <c r="AC336" s="41">
        <f t="shared" si="105"/>
        <v>0</v>
      </c>
      <c r="AD336" s="41">
        <f t="shared" si="118"/>
        <v>0</v>
      </c>
      <c r="AE336" s="41">
        <f t="shared" si="121"/>
        <v>0</v>
      </c>
      <c r="AF336" s="49" t="e">
        <f>HLOOKUP(I336,ElecAvoidedCostsWOCC!$A$5:$Q$50,G336+1,FALSE)</f>
        <v>#N/A</v>
      </c>
      <c r="AG336" s="41" t="e">
        <f t="shared" si="119"/>
        <v>#N/A</v>
      </c>
      <c r="AH336" s="49" t="e">
        <f>HLOOKUP(I336,ElecAvoidedCostsWOCC!$A$5:$Q$50,T336+1,FALSE)</f>
        <v>#N/A</v>
      </c>
      <c r="AI336" s="41" t="e">
        <f t="shared" si="120"/>
        <v>#N/A</v>
      </c>
      <c r="AJ336" s="41" t="e">
        <f t="shared" si="106"/>
        <v>#N/A</v>
      </c>
      <c r="AK336" s="41" t="e">
        <f>HLOOKUP(I336,ElecAvoidedCostsWOCC!$A$5:$Q$50,G336+1,FALSE)*J336*L336</f>
        <v>#N/A</v>
      </c>
      <c r="AL336" s="41" t="e">
        <f t="shared" si="107"/>
        <v>#N/A</v>
      </c>
      <c r="AM336" s="45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5">
        <f t="shared" si="108"/>
        <v>0</v>
      </c>
      <c r="AO336" s="44">
        <f t="shared" si="109"/>
        <v>0</v>
      </c>
      <c r="AP336" s="44" t="e">
        <f t="shared" si="110"/>
        <v>#DIV/0!</v>
      </c>
    </row>
    <row r="337" spans="2:42" x14ac:dyDescent="0.25">
      <c r="B337" s="34"/>
      <c r="C337" s="56"/>
      <c r="D337" s="56"/>
      <c r="E337" s="35"/>
      <c r="F337" s="36"/>
      <c r="G337" s="36"/>
      <c r="H337" s="36"/>
      <c r="I337" s="37"/>
      <c r="J337" s="38"/>
      <c r="K337" s="38"/>
      <c r="L337" s="38"/>
      <c r="M337" s="39"/>
      <c r="N337" s="39"/>
      <c r="O337" s="40"/>
      <c r="P337" s="41"/>
      <c r="Q337" s="41"/>
      <c r="R337" s="42"/>
      <c r="S337" s="43"/>
      <c r="T337" s="36">
        <f t="shared" si="111"/>
        <v>0</v>
      </c>
      <c r="U337" s="44">
        <f t="shared" si="112"/>
        <v>0</v>
      </c>
      <c r="V337" s="45">
        <f t="shared" si="113"/>
        <v>0</v>
      </c>
      <c r="W337" s="46">
        <f t="shared" si="114"/>
        <v>0</v>
      </c>
      <c r="X337" s="41">
        <f t="shared" si="115"/>
        <v>0</v>
      </c>
      <c r="Y337" s="41">
        <f t="shared" si="116"/>
        <v>0</v>
      </c>
      <c r="Z337" s="41">
        <f t="shared" si="117"/>
        <v>0</v>
      </c>
      <c r="AA337" s="47">
        <f t="shared" si="103"/>
        <v>0</v>
      </c>
      <c r="AB337" s="48">
        <f t="shared" si="104"/>
        <v>0</v>
      </c>
      <c r="AC337" s="41">
        <f t="shared" si="105"/>
        <v>0</v>
      </c>
      <c r="AD337" s="41">
        <f t="shared" si="118"/>
        <v>0</v>
      </c>
      <c r="AE337" s="41">
        <f t="shared" si="121"/>
        <v>0</v>
      </c>
      <c r="AF337" s="49" t="e">
        <f>HLOOKUP(I337,ElecAvoidedCostsWOCC!$A$5:$Q$50,G337+1,FALSE)</f>
        <v>#N/A</v>
      </c>
      <c r="AG337" s="41" t="e">
        <f t="shared" si="119"/>
        <v>#N/A</v>
      </c>
      <c r="AH337" s="49" t="e">
        <f>HLOOKUP(I337,ElecAvoidedCostsWOCC!$A$5:$Q$50,T337+1,FALSE)</f>
        <v>#N/A</v>
      </c>
      <c r="AI337" s="41" t="e">
        <f t="shared" si="120"/>
        <v>#N/A</v>
      </c>
      <c r="AJ337" s="41" t="e">
        <f t="shared" si="106"/>
        <v>#N/A</v>
      </c>
      <c r="AK337" s="41" t="e">
        <f>HLOOKUP(I337,ElecAvoidedCostsWOCC!$A$5:$Q$50,G337+1,FALSE)*J337*L337</f>
        <v>#N/A</v>
      </c>
      <c r="AL337" s="41" t="e">
        <f t="shared" si="107"/>
        <v>#N/A</v>
      </c>
      <c r="AM337" s="45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5">
        <f t="shared" si="108"/>
        <v>0</v>
      </c>
      <c r="AO337" s="44">
        <f t="shared" si="109"/>
        <v>0</v>
      </c>
      <c r="AP337" s="44" t="e">
        <f t="shared" si="110"/>
        <v>#DIV/0!</v>
      </c>
    </row>
    <row r="338" spans="2:42" x14ac:dyDescent="0.25">
      <c r="B338" s="34"/>
      <c r="C338" s="56"/>
      <c r="D338" s="56"/>
      <c r="E338" s="35"/>
      <c r="F338" s="36"/>
      <c r="G338" s="36"/>
      <c r="H338" s="36"/>
      <c r="I338" s="37"/>
      <c r="J338" s="38"/>
      <c r="K338" s="38"/>
      <c r="L338" s="38"/>
      <c r="M338" s="39"/>
      <c r="N338" s="39"/>
      <c r="O338" s="40"/>
      <c r="P338" s="41"/>
      <c r="Q338" s="41"/>
      <c r="R338" s="42"/>
      <c r="S338" s="43"/>
      <c r="T338" s="36">
        <f t="shared" si="111"/>
        <v>0</v>
      </c>
      <c r="U338" s="44">
        <f t="shared" si="112"/>
        <v>0</v>
      </c>
      <c r="V338" s="45">
        <f t="shared" si="113"/>
        <v>0</v>
      </c>
      <c r="W338" s="46">
        <f t="shared" si="114"/>
        <v>0</v>
      </c>
      <c r="X338" s="41">
        <f t="shared" si="115"/>
        <v>0</v>
      </c>
      <c r="Y338" s="41">
        <f t="shared" si="116"/>
        <v>0</v>
      </c>
      <c r="Z338" s="41">
        <f t="shared" si="117"/>
        <v>0</v>
      </c>
      <c r="AA338" s="47">
        <f t="shared" si="103"/>
        <v>0</v>
      </c>
      <c r="AB338" s="48">
        <f t="shared" si="104"/>
        <v>0</v>
      </c>
      <c r="AC338" s="41">
        <f t="shared" si="105"/>
        <v>0</v>
      </c>
      <c r="AD338" s="41">
        <f t="shared" si="118"/>
        <v>0</v>
      </c>
      <c r="AE338" s="41">
        <f t="shared" si="121"/>
        <v>0</v>
      </c>
      <c r="AF338" s="49" t="e">
        <f>HLOOKUP(I338,ElecAvoidedCostsWOCC!$A$5:$Q$50,G338+1,FALSE)</f>
        <v>#N/A</v>
      </c>
      <c r="AG338" s="41" t="e">
        <f t="shared" si="119"/>
        <v>#N/A</v>
      </c>
      <c r="AH338" s="49" t="e">
        <f>HLOOKUP(I338,ElecAvoidedCostsWOCC!$A$5:$Q$50,T338+1,FALSE)</f>
        <v>#N/A</v>
      </c>
      <c r="AI338" s="41" t="e">
        <f t="shared" si="120"/>
        <v>#N/A</v>
      </c>
      <c r="AJ338" s="41" t="e">
        <f t="shared" si="106"/>
        <v>#N/A</v>
      </c>
      <c r="AK338" s="41" t="e">
        <f>HLOOKUP(I338,ElecAvoidedCostsWOCC!$A$5:$Q$50,G338+1,FALSE)*J338*L338</f>
        <v>#N/A</v>
      </c>
      <c r="AL338" s="41" t="e">
        <f t="shared" si="107"/>
        <v>#N/A</v>
      </c>
      <c r="AM338" s="45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5">
        <f t="shared" si="108"/>
        <v>0</v>
      </c>
      <c r="AO338" s="44">
        <f t="shared" si="109"/>
        <v>0</v>
      </c>
      <c r="AP338" s="44" t="e">
        <f t="shared" si="110"/>
        <v>#DIV/0!</v>
      </c>
    </row>
    <row r="339" spans="2:42" x14ac:dyDescent="0.25">
      <c r="B339" s="34"/>
      <c r="C339" s="56"/>
      <c r="D339" s="56"/>
      <c r="E339" s="35"/>
      <c r="F339" s="36"/>
      <c r="G339" s="36"/>
      <c r="H339" s="36"/>
      <c r="I339" s="37"/>
      <c r="J339" s="38"/>
      <c r="K339" s="38"/>
      <c r="L339" s="38"/>
      <c r="M339" s="39"/>
      <c r="N339" s="39"/>
      <c r="O339" s="40"/>
      <c r="P339" s="41"/>
      <c r="Q339" s="41"/>
      <c r="R339" s="42"/>
      <c r="S339" s="43"/>
      <c r="T339" s="36">
        <f t="shared" si="111"/>
        <v>0</v>
      </c>
      <c r="U339" s="44">
        <f t="shared" si="112"/>
        <v>0</v>
      </c>
      <c r="V339" s="45">
        <f t="shared" si="113"/>
        <v>0</v>
      </c>
      <c r="W339" s="46">
        <f t="shared" si="114"/>
        <v>0</v>
      </c>
      <c r="X339" s="41">
        <f t="shared" si="115"/>
        <v>0</v>
      </c>
      <c r="Y339" s="41">
        <f t="shared" si="116"/>
        <v>0</v>
      </c>
      <c r="Z339" s="41">
        <f t="shared" si="117"/>
        <v>0</v>
      </c>
      <c r="AA339" s="47">
        <f t="shared" si="103"/>
        <v>0</v>
      </c>
      <c r="AB339" s="48">
        <f t="shared" si="104"/>
        <v>0</v>
      </c>
      <c r="AC339" s="41">
        <f t="shared" si="105"/>
        <v>0</v>
      </c>
      <c r="AD339" s="41">
        <f t="shared" si="118"/>
        <v>0</v>
      </c>
      <c r="AE339" s="41">
        <f t="shared" si="121"/>
        <v>0</v>
      </c>
      <c r="AF339" s="49" t="e">
        <f>HLOOKUP(I339,ElecAvoidedCostsWOCC!$A$5:$Q$50,G339+1,FALSE)</f>
        <v>#N/A</v>
      </c>
      <c r="AG339" s="41" t="e">
        <f t="shared" si="119"/>
        <v>#N/A</v>
      </c>
      <c r="AH339" s="49" t="e">
        <f>HLOOKUP(I339,ElecAvoidedCostsWOCC!$A$5:$Q$50,T339+1,FALSE)</f>
        <v>#N/A</v>
      </c>
      <c r="AI339" s="41" t="e">
        <f t="shared" si="120"/>
        <v>#N/A</v>
      </c>
      <c r="AJ339" s="41" t="e">
        <f t="shared" si="106"/>
        <v>#N/A</v>
      </c>
      <c r="AK339" s="41" t="e">
        <f>HLOOKUP(I339,ElecAvoidedCostsWOCC!$A$5:$Q$50,G339+1,FALSE)*J339*L339</f>
        <v>#N/A</v>
      </c>
      <c r="AL339" s="41" t="e">
        <f t="shared" si="107"/>
        <v>#N/A</v>
      </c>
      <c r="AM339" s="45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5">
        <f t="shared" si="108"/>
        <v>0</v>
      </c>
      <c r="AO339" s="44">
        <f t="shared" si="109"/>
        <v>0</v>
      </c>
      <c r="AP339" s="44" t="e">
        <f t="shared" si="110"/>
        <v>#DIV/0!</v>
      </c>
    </row>
    <row r="340" spans="2:42" x14ac:dyDescent="0.25">
      <c r="B340" s="34"/>
      <c r="C340" s="56"/>
      <c r="D340" s="56"/>
      <c r="E340" s="35"/>
      <c r="F340" s="36"/>
      <c r="G340" s="36"/>
      <c r="H340" s="36"/>
      <c r="I340" s="37"/>
      <c r="J340" s="38"/>
      <c r="K340" s="38"/>
      <c r="L340" s="38"/>
      <c r="M340" s="39"/>
      <c r="N340" s="39"/>
      <c r="O340" s="40"/>
      <c r="P340" s="41"/>
      <c r="Q340" s="41"/>
      <c r="R340" s="42"/>
      <c r="S340" s="43"/>
      <c r="T340" s="36">
        <f t="shared" si="111"/>
        <v>0</v>
      </c>
      <c r="U340" s="44">
        <f t="shared" si="112"/>
        <v>0</v>
      </c>
      <c r="V340" s="45">
        <f t="shared" si="113"/>
        <v>0</v>
      </c>
      <c r="W340" s="46">
        <f t="shared" si="114"/>
        <v>0</v>
      </c>
      <c r="X340" s="41">
        <f t="shared" si="115"/>
        <v>0</v>
      </c>
      <c r="Y340" s="41">
        <f t="shared" si="116"/>
        <v>0</v>
      </c>
      <c r="Z340" s="41">
        <f t="shared" si="117"/>
        <v>0</v>
      </c>
      <c r="AA340" s="47">
        <f t="shared" si="103"/>
        <v>0</v>
      </c>
      <c r="AB340" s="48">
        <f t="shared" si="104"/>
        <v>0</v>
      </c>
      <c r="AC340" s="41">
        <f t="shared" si="105"/>
        <v>0</v>
      </c>
      <c r="AD340" s="41">
        <f t="shared" si="118"/>
        <v>0</v>
      </c>
      <c r="AE340" s="41">
        <f t="shared" si="121"/>
        <v>0</v>
      </c>
      <c r="AF340" s="49" t="e">
        <f>HLOOKUP(I340,ElecAvoidedCostsWOCC!$A$5:$Q$50,G340+1,FALSE)</f>
        <v>#N/A</v>
      </c>
      <c r="AG340" s="41" t="e">
        <f t="shared" si="119"/>
        <v>#N/A</v>
      </c>
      <c r="AH340" s="49" t="e">
        <f>HLOOKUP(I340,ElecAvoidedCostsWOCC!$A$5:$Q$50,T340+1,FALSE)</f>
        <v>#N/A</v>
      </c>
      <c r="AI340" s="41" t="e">
        <f t="shared" si="120"/>
        <v>#N/A</v>
      </c>
      <c r="AJ340" s="41" t="e">
        <f t="shared" si="106"/>
        <v>#N/A</v>
      </c>
      <c r="AK340" s="41" t="e">
        <f>HLOOKUP(I340,ElecAvoidedCostsWOCC!$A$5:$Q$50,G340+1,FALSE)*J340*L340</f>
        <v>#N/A</v>
      </c>
      <c r="AL340" s="41" t="e">
        <f t="shared" si="107"/>
        <v>#N/A</v>
      </c>
      <c r="AM340" s="45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5">
        <f t="shared" si="108"/>
        <v>0</v>
      </c>
      <c r="AO340" s="44">
        <f t="shared" si="109"/>
        <v>0</v>
      </c>
      <c r="AP340" s="44" t="e">
        <f t="shared" si="110"/>
        <v>#DIV/0!</v>
      </c>
    </row>
    <row r="341" spans="2:42" x14ac:dyDescent="0.25">
      <c r="B341" s="34"/>
      <c r="C341" s="56"/>
      <c r="D341" s="56"/>
      <c r="E341" s="35"/>
      <c r="F341" s="36"/>
      <c r="G341" s="36"/>
      <c r="H341" s="36"/>
      <c r="I341" s="37"/>
      <c r="J341" s="38"/>
      <c r="K341" s="38"/>
      <c r="L341" s="38"/>
      <c r="M341" s="39"/>
      <c r="N341" s="39"/>
      <c r="O341" s="40"/>
      <c r="P341" s="41"/>
      <c r="Q341" s="41"/>
      <c r="R341" s="42"/>
      <c r="S341" s="43"/>
      <c r="T341" s="36">
        <f t="shared" si="111"/>
        <v>0</v>
      </c>
      <c r="U341" s="44">
        <f t="shared" si="112"/>
        <v>0</v>
      </c>
      <c r="V341" s="45">
        <f t="shared" si="113"/>
        <v>0</v>
      </c>
      <c r="W341" s="46">
        <f t="shared" si="114"/>
        <v>0</v>
      </c>
      <c r="X341" s="41">
        <f t="shared" si="115"/>
        <v>0</v>
      </c>
      <c r="Y341" s="41">
        <f t="shared" si="116"/>
        <v>0</v>
      </c>
      <c r="Z341" s="41">
        <f t="shared" si="117"/>
        <v>0</v>
      </c>
      <c r="AA341" s="47">
        <f t="shared" si="103"/>
        <v>0</v>
      </c>
      <c r="AB341" s="48">
        <f t="shared" si="104"/>
        <v>0</v>
      </c>
      <c r="AC341" s="41">
        <f t="shared" si="105"/>
        <v>0</v>
      </c>
      <c r="AD341" s="41">
        <f t="shared" si="118"/>
        <v>0</v>
      </c>
      <c r="AE341" s="41">
        <f t="shared" si="121"/>
        <v>0</v>
      </c>
      <c r="AF341" s="49" t="e">
        <f>HLOOKUP(I341,ElecAvoidedCostsWOCC!$A$5:$Q$50,G341+1,FALSE)</f>
        <v>#N/A</v>
      </c>
      <c r="AG341" s="41" t="e">
        <f t="shared" si="119"/>
        <v>#N/A</v>
      </c>
      <c r="AH341" s="49" t="e">
        <f>HLOOKUP(I341,ElecAvoidedCostsWOCC!$A$5:$Q$50,T341+1,FALSE)</f>
        <v>#N/A</v>
      </c>
      <c r="AI341" s="41" t="e">
        <f t="shared" si="120"/>
        <v>#N/A</v>
      </c>
      <c r="AJ341" s="41" t="e">
        <f t="shared" si="106"/>
        <v>#N/A</v>
      </c>
      <c r="AK341" s="41" t="e">
        <f>HLOOKUP(I341,ElecAvoidedCostsWOCC!$A$5:$Q$50,G341+1,FALSE)*J341*L341</f>
        <v>#N/A</v>
      </c>
      <c r="AL341" s="41" t="e">
        <f t="shared" si="107"/>
        <v>#N/A</v>
      </c>
      <c r="AM341" s="45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5">
        <f t="shared" si="108"/>
        <v>0</v>
      </c>
      <c r="AO341" s="44">
        <f t="shared" si="109"/>
        <v>0</v>
      </c>
      <c r="AP341" s="44" t="e">
        <f t="shared" si="110"/>
        <v>#DIV/0!</v>
      </c>
    </row>
    <row r="342" spans="2:42" x14ac:dyDescent="0.25">
      <c r="B342" s="34"/>
      <c r="C342" s="56"/>
      <c r="D342" s="56"/>
      <c r="E342" s="35"/>
      <c r="F342" s="36"/>
      <c r="G342" s="36"/>
      <c r="H342" s="36"/>
      <c r="I342" s="37"/>
      <c r="J342" s="38"/>
      <c r="K342" s="38"/>
      <c r="L342" s="38"/>
      <c r="M342" s="39"/>
      <c r="N342" s="39"/>
      <c r="O342" s="40"/>
      <c r="P342" s="41"/>
      <c r="Q342" s="41"/>
      <c r="R342" s="42"/>
      <c r="S342" s="43"/>
      <c r="T342" s="36">
        <f t="shared" si="111"/>
        <v>0</v>
      </c>
      <c r="U342" s="44">
        <f t="shared" si="112"/>
        <v>0</v>
      </c>
      <c r="V342" s="45">
        <f t="shared" si="113"/>
        <v>0</v>
      </c>
      <c r="W342" s="46">
        <f t="shared" si="114"/>
        <v>0</v>
      </c>
      <c r="X342" s="41">
        <f t="shared" si="115"/>
        <v>0</v>
      </c>
      <c r="Y342" s="41">
        <f t="shared" si="116"/>
        <v>0</v>
      </c>
      <c r="Z342" s="41">
        <f t="shared" si="117"/>
        <v>0</v>
      </c>
      <c r="AA342" s="47">
        <f t="shared" si="103"/>
        <v>0</v>
      </c>
      <c r="AB342" s="48">
        <f t="shared" si="104"/>
        <v>0</v>
      </c>
      <c r="AC342" s="41">
        <f t="shared" si="105"/>
        <v>0</v>
      </c>
      <c r="AD342" s="41">
        <f t="shared" si="118"/>
        <v>0</v>
      </c>
      <c r="AE342" s="41">
        <f t="shared" si="121"/>
        <v>0</v>
      </c>
      <c r="AF342" s="49" t="e">
        <f>HLOOKUP(I342,ElecAvoidedCostsWOCC!$A$5:$Q$50,G342+1,FALSE)</f>
        <v>#N/A</v>
      </c>
      <c r="AG342" s="41" t="e">
        <f t="shared" si="119"/>
        <v>#N/A</v>
      </c>
      <c r="AH342" s="49" t="e">
        <f>HLOOKUP(I342,ElecAvoidedCostsWOCC!$A$5:$Q$50,T342+1,FALSE)</f>
        <v>#N/A</v>
      </c>
      <c r="AI342" s="41" t="e">
        <f t="shared" si="120"/>
        <v>#N/A</v>
      </c>
      <c r="AJ342" s="41" t="e">
        <f t="shared" si="106"/>
        <v>#N/A</v>
      </c>
      <c r="AK342" s="41" t="e">
        <f>HLOOKUP(I342,ElecAvoidedCostsWOCC!$A$5:$Q$50,G342+1,FALSE)*J342*L342</f>
        <v>#N/A</v>
      </c>
      <c r="AL342" s="41" t="e">
        <f t="shared" si="107"/>
        <v>#N/A</v>
      </c>
      <c r="AM342" s="45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5">
        <f t="shared" si="108"/>
        <v>0</v>
      </c>
      <c r="AO342" s="44">
        <f t="shared" si="109"/>
        <v>0</v>
      </c>
      <c r="AP342" s="44" t="e">
        <f t="shared" si="110"/>
        <v>#DIV/0!</v>
      </c>
    </row>
    <row r="343" spans="2:42" x14ac:dyDescent="0.25">
      <c r="B343" s="34"/>
      <c r="C343" s="56"/>
      <c r="D343" s="56"/>
      <c r="E343" s="35"/>
      <c r="F343" s="36"/>
      <c r="G343" s="36"/>
      <c r="H343" s="36"/>
      <c r="I343" s="37"/>
      <c r="J343" s="38"/>
      <c r="K343" s="38"/>
      <c r="L343" s="38"/>
      <c r="M343" s="39"/>
      <c r="N343" s="39"/>
      <c r="O343" s="40"/>
      <c r="P343" s="41"/>
      <c r="Q343" s="41"/>
      <c r="R343" s="42"/>
      <c r="S343" s="43"/>
      <c r="T343" s="36">
        <f t="shared" si="111"/>
        <v>0</v>
      </c>
      <c r="U343" s="44">
        <f t="shared" si="112"/>
        <v>0</v>
      </c>
      <c r="V343" s="45">
        <f t="shared" si="113"/>
        <v>0</v>
      </c>
      <c r="W343" s="46">
        <f t="shared" si="114"/>
        <v>0</v>
      </c>
      <c r="X343" s="41">
        <f t="shared" si="115"/>
        <v>0</v>
      </c>
      <c r="Y343" s="41">
        <f t="shared" si="116"/>
        <v>0</v>
      </c>
      <c r="Z343" s="41">
        <f t="shared" si="117"/>
        <v>0</v>
      </c>
      <c r="AA343" s="47">
        <f t="shared" si="103"/>
        <v>0</v>
      </c>
      <c r="AB343" s="48">
        <f t="shared" si="104"/>
        <v>0</v>
      </c>
      <c r="AC343" s="41">
        <f t="shared" si="105"/>
        <v>0</v>
      </c>
      <c r="AD343" s="41">
        <f t="shared" si="118"/>
        <v>0</v>
      </c>
      <c r="AE343" s="41">
        <f t="shared" si="121"/>
        <v>0</v>
      </c>
      <c r="AF343" s="49" t="e">
        <f>HLOOKUP(I343,ElecAvoidedCostsWOCC!$A$5:$Q$50,G343+1,FALSE)</f>
        <v>#N/A</v>
      </c>
      <c r="AG343" s="41" t="e">
        <f t="shared" si="119"/>
        <v>#N/A</v>
      </c>
      <c r="AH343" s="49" t="e">
        <f>HLOOKUP(I343,ElecAvoidedCostsWOCC!$A$5:$Q$50,T343+1,FALSE)</f>
        <v>#N/A</v>
      </c>
      <c r="AI343" s="41" t="e">
        <f t="shared" si="120"/>
        <v>#N/A</v>
      </c>
      <c r="AJ343" s="41" t="e">
        <f t="shared" si="106"/>
        <v>#N/A</v>
      </c>
      <c r="AK343" s="41" t="e">
        <f>HLOOKUP(I343,ElecAvoidedCostsWOCC!$A$5:$Q$50,G343+1,FALSE)*J343*L343</f>
        <v>#N/A</v>
      </c>
      <c r="AL343" s="41" t="e">
        <f t="shared" si="107"/>
        <v>#N/A</v>
      </c>
      <c r="AM343" s="45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5">
        <f t="shared" si="108"/>
        <v>0</v>
      </c>
      <c r="AO343" s="44">
        <f t="shared" si="109"/>
        <v>0</v>
      </c>
      <c r="AP343" s="44" t="e">
        <f t="shared" si="110"/>
        <v>#DIV/0!</v>
      </c>
    </row>
    <row r="344" spans="2:42" x14ac:dyDescent="0.25">
      <c r="B344" s="34"/>
      <c r="C344" s="56"/>
      <c r="D344" s="56"/>
      <c r="E344" s="35"/>
      <c r="F344" s="36"/>
      <c r="G344" s="36"/>
      <c r="H344" s="36"/>
      <c r="I344" s="37"/>
      <c r="J344" s="38"/>
      <c r="K344" s="38"/>
      <c r="L344" s="38"/>
      <c r="M344" s="39"/>
      <c r="N344" s="39"/>
      <c r="O344" s="40"/>
      <c r="P344" s="41"/>
      <c r="Q344" s="41"/>
      <c r="R344" s="42"/>
      <c r="S344" s="43"/>
      <c r="T344" s="36">
        <f t="shared" si="111"/>
        <v>0</v>
      </c>
      <c r="U344" s="44">
        <f t="shared" si="112"/>
        <v>0</v>
      </c>
      <c r="V344" s="45">
        <f t="shared" si="113"/>
        <v>0</v>
      </c>
      <c r="W344" s="46">
        <f t="shared" si="114"/>
        <v>0</v>
      </c>
      <c r="X344" s="41">
        <f t="shared" si="115"/>
        <v>0</v>
      </c>
      <c r="Y344" s="41">
        <f t="shared" si="116"/>
        <v>0</v>
      </c>
      <c r="Z344" s="41">
        <f t="shared" si="117"/>
        <v>0</v>
      </c>
      <c r="AA344" s="47">
        <f t="shared" si="103"/>
        <v>0</v>
      </c>
      <c r="AB344" s="48">
        <f t="shared" si="104"/>
        <v>0</v>
      </c>
      <c r="AC344" s="41">
        <f t="shared" si="105"/>
        <v>0</v>
      </c>
      <c r="AD344" s="41">
        <f t="shared" si="118"/>
        <v>0</v>
      </c>
      <c r="AE344" s="41">
        <f t="shared" si="121"/>
        <v>0</v>
      </c>
      <c r="AF344" s="49" t="e">
        <f>HLOOKUP(I344,ElecAvoidedCostsWOCC!$A$5:$Q$50,G344+1,FALSE)</f>
        <v>#N/A</v>
      </c>
      <c r="AG344" s="41" t="e">
        <f t="shared" si="119"/>
        <v>#N/A</v>
      </c>
      <c r="AH344" s="49" t="e">
        <f>HLOOKUP(I344,ElecAvoidedCostsWOCC!$A$5:$Q$50,T344+1,FALSE)</f>
        <v>#N/A</v>
      </c>
      <c r="AI344" s="41" t="e">
        <f t="shared" si="120"/>
        <v>#N/A</v>
      </c>
      <c r="AJ344" s="41" t="e">
        <f t="shared" si="106"/>
        <v>#N/A</v>
      </c>
      <c r="AK344" s="41" t="e">
        <f>HLOOKUP(I344,ElecAvoidedCostsWOCC!$A$5:$Q$50,G344+1,FALSE)*J344*L344</f>
        <v>#N/A</v>
      </c>
      <c r="AL344" s="41" t="e">
        <f t="shared" si="107"/>
        <v>#N/A</v>
      </c>
      <c r="AM344" s="45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5">
        <f t="shared" si="108"/>
        <v>0</v>
      </c>
      <c r="AO344" s="44">
        <f t="shared" si="109"/>
        <v>0</v>
      </c>
      <c r="AP344" s="44" t="e">
        <f t="shared" si="110"/>
        <v>#DIV/0!</v>
      </c>
    </row>
    <row r="345" spans="2:42" x14ac:dyDescent="0.25">
      <c r="B345" s="34"/>
      <c r="C345" s="56"/>
      <c r="D345" s="56"/>
      <c r="E345" s="35"/>
      <c r="F345" s="36"/>
      <c r="G345" s="36"/>
      <c r="H345" s="36"/>
      <c r="I345" s="37"/>
      <c r="J345" s="38"/>
      <c r="K345" s="38"/>
      <c r="L345" s="38"/>
      <c r="M345" s="39"/>
      <c r="N345" s="39"/>
      <c r="O345" s="40"/>
      <c r="P345" s="41"/>
      <c r="Q345" s="41"/>
      <c r="R345" s="42"/>
      <c r="S345" s="43"/>
      <c r="T345" s="36">
        <f t="shared" si="111"/>
        <v>0</v>
      </c>
      <c r="U345" s="44">
        <f t="shared" si="112"/>
        <v>0</v>
      </c>
      <c r="V345" s="45">
        <f t="shared" si="113"/>
        <v>0</v>
      </c>
      <c r="W345" s="46">
        <f t="shared" si="114"/>
        <v>0</v>
      </c>
      <c r="X345" s="41">
        <f t="shared" si="115"/>
        <v>0</v>
      </c>
      <c r="Y345" s="41">
        <f t="shared" si="116"/>
        <v>0</v>
      </c>
      <c r="Z345" s="41">
        <f t="shared" si="117"/>
        <v>0</v>
      </c>
      <c r="AA345" s="47">
        <f t="shared" si="103"/>
        <v>0</v>
      </c>
      <c r="AB345" s="48">
        <f t="shared" si="104"/>
        <v>0</v>
      </c>
      <c r="AC345" s="41">
        <f t="shared" si="105"/>
        <v>0</v>
      </c>
      <c r="AD345" s="41">
        <f t="shared" si="118"/>
        <v>0</v>
      </c>
      <c r="AE345" s="41">
        <f t="shared" si="121"/>
        <v>0</v>
      </c>
      <c r="AF345" s="49" t="e">
        <f>HLOOKUP(I345,ElecAvoidedCostsWOCC!$A$5:$Q$50,G345+1,FALSE)</f>
        <v>#N/A</v>
      </c>
      <c r="AG345" s="41" t="e">
        <f t="shared" si="119"/>
        <v>#N/A</v>
      </c>
      <c r="AH345" s="49" t="e">
        <f>HLOOKUP(I345,ElecAvoidedCostsWOCC!$A$5:$Q$50,T345+1,FALSE)</f>
        <v>#N/A</v>
      </c>
      <c r="AI345" s="41" t="e">
        <f t="shared" si="120"/>
        <v>#N/A</v>
      </c>
      <c r="AJ345" s="41" t="e">
        <f t="shared" si="106"/>
        <v>#N/A</v>
      </c>
      <c r="AK345" s="41" t="e">
        <f>HLOOKUP(I345,ElecAvoidedCostsWOCC!$A$5:$Q$50,G345+1,FALSE)*J345*L345</f>
        <v>#N/A</v>
      </c>
      <c r="AL345" s="41" t="e">
        <f t="shared" si="107"/>
        <v>#N/A</v>
      </c>
      <c r="AM345" s="45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5">
        <f t="shared" si="108"/>
        <v>0</v>
      </c>
      <c r="AO345" s="44">
        <f t="shared" si="109"/>
        <v>0</v>
      </c>
      <c r="AP345" s="44" t="e">
        <f t="shared" si="110"/>
        <v>#DIV/0!</v>
      </c>
    </row>
    <row r="346" spans="2:42" x14ac:dyDescent="0.25">
      <c r="B346" s="34"/>
      <c r="C346" s="56"/>
      <c r="D346" s="56"/>
      <c r="E346" s="35"/>
      <c r="F346" s="36"/>
      <c r="G346" s="36"/>
      <c r="H346" s="36"/>
      <c r="I346" s="37"/>
      <c r="J346" s="38"/>
      <c r="K346" s="38"/>
      <c r="L346" s="38"/>
      <c r="M346" s="39"/>
      <c r="N346" s="39"/>
      <c r="O346" s="40"/>
      <c r="P346" s="41"/>
      <c r="Q346" s="41"/>
      <c r="R346" s="42"/>
      <c r="S346" s="43"/>
      <c r="T346" s="36">
        <f t="shared" si="111"/>
        <v>0</v>
      </c>
      <c r="U346" s="44">
        <f t="shared" si="112"/>
        <v>0</v>
      </c>
      <c r="V346" s="45">
        <f t="shared" si="113"/>
        <v>0</v>
      </c>
      <c r="W346" s="46">
        <f t="shared" si="114"/>
        <v>0</v>
      </c>
      <c r="X346" s="41">
        <f t="shared" si="115"/>
        <v>0</v>
      </c>
      <c r="Y346" s="41">
        <f t="shared" si="116"/>
        <v>0</v>
      </c>
      <c r="Z346" s="41">
        <f t="shared" si="117"/>
        <v>0</v>
      </c>
      <c r="AA346" s="47">
        <f t="shared" si="103"/>
        <v>0</v>
      </c>
      <c r="AB346" s="48">
        <f t="shared" si="104"/>
        <v>0</v>
      </c>
      <c r="AC346" s="41">
        <f t="shared" si="105"/>
        <v>0</v>
      </c>
      <c r="AD346" s="41">
        <f t="shared" si="118"/>
        <v>0</v>
      </c>
      <c r="AE346" s="41">
        <f t="shared" si="121"/>
        <v>0</v>
      </c>
      <c r="AF346" s="49" t="e">
        <f>HLOOKUP(I346,ElecAvoidedCostsWOCC!$A$5:$Q$50,G346+1,FALSE)</f>
        <v>#N/A</v>
      </c>
      <c r="AG346" s="41" t="e">
        <f t="shared" si="119"/>
        <v>#N/A</v>
      </c>
      <c r="AH346" s="49" t="e">
        <f>HLOOKUP(I346,ElecAvoidedCostsWOCC!$A$5:$Q$50,T346+1,FALSE)</f>
        <v>#N/A</v>
      </c>
      <c r="AI346" s="41" t="e">
        <f t="shared" si="120"/>
        <v>#N/A</v>
      </c>
      <c r="AJ346" s="41" t="e">
        <f t="shared" si="106"/>
        <v>#N/A</v>
      </c>
      <c r="AK346" s="41" t="e">
        <f>HLOOKUP(I346,ElecAvoidedCostsWOCC!$A$5:$Q$50,G346+1,FALSE)*J346*L346</f>
        <v>#N/A</v>
      </c>
      <c r="AL346" s="41" t="e">
        <f t="shared" si="107"/>
        <v>#N/A</v>
      </c>
      <c r="AM346" s="45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5">
        <f t="shared" si="108"/>
        <v>0</v>
      </c>
      <c r="AO346" s="44">
        <f t="shared" si="109"/>
        <v>0</v>
      </c>
      <c r="AP346" s="44" t="e">
        <f t="shared" si="110"/>
        <v>#DIV/0!</v>
      </c>
    </row>
    <row r="347" spans="2:42" x14ac:dyDescent="0.25">
      <c r="B347" s="34"/>
      <c r="C347" s="56"/>
      <c r="D347" s="56"/>
      <c r="E347" s="35"/>
      <c r="F347" s="36"/>
      <c r="G347" s="36"/>
      <c r="H347" s="36"/>
      <c r="I347" s="37"/>
      <c r="J347" s="38"/>
      <c r="K347" s="38"/>
      <c r="L347" s="38"/>
      <c r="M347" s="39"/>
      <c r="N347" s="39"/>
      <c r="O347" s="40"/>
      <c r="P347" s="41"/>
      <c r="Q347" s="41"/>
      <c r="R347" s="42"/>
      <c r="S347" s="43"/>
      <c r="T347" s="36">
        <f t="shared" si="111"/>
        <v>0</v>
      </c>
      <c r="U347" s="44">
        <f t="shared" si="112"/>
        <v>0</v>
      </c>
      <c r="V347" s="45">
        <f t="shared" si="113"/>
        <v>0</v>
      </c>
      <c r="W347" s="46">
        <f t="shared" si="114"/>
        <v>0</v>
      </c>
      <c r="X347" s="41">
        <f t="shared" si="115"/>
        <v>0</v>
      </c>
      <c r="Y347" s="41">
        <f t="shared" si="116"/>
        <v>0</v>
      </c>
      <c r="Z347" s="41">
        <f t="shared" si="117"/>
        <v>0</v>
      </c>
      <c r="AA347" s="47">
        <f t="shared" si="103"/>
        <v>0</v>
      </c>
      <c r="AB347" s="48">
        <f t="shared" si="104"/>
        <v>0</v>
      </c>
      <c r="AC347" s="41">
        <f t="shared" si="105"/>
        <v>0</v>
      </c>
      <c r="AD347" s="41">
        <f t="shared" si="118"/>
        <v>0</v>
      </c>
      <c r="AE347" s="41">
        <f t="shared" si="121"/>
        <v>0</v>
      </c>
      <c r="AF347" s="49" t="e">
        <f>HLOOKUP(I347,ElecAvoidedCostsWOCC!$A$5:$Q$50,G347+1,FALSE)</f>
        <v>#N/A</v>
      </c>
      <c r="AG347" s="41" t="e">
        <f t="shared" si="119"/>
        <v>#N/A</v>
      </c>
      <c r="AH347" s="49" t="e">
        <f>HLOOKUP(I347,ElecAvoidedCostsWOCC!$A$5:$Q$50,T347+1,FALSE)</f>
        <v>#N/A</v>
      </c>
      <c r="AI347" s="41" t="e">
        <f t="shared" si="120"/>
        <v>#N/A</v>
      </c>
      <c r="AJ347" s="41" t="e">
        <f t="shared" si="106"/>
        <v>#N/A</v>
      </c>
      <c r="AK347" s="41" t="e">
        <f>HLOOKUP(I347,ElecAvoidedCostsWOCC!$A$5:$Q$50,G347+1,FALSE)*J347*L347</f>
        <v>#N/A</v>
      </c>
      <c r="AL347" s="41" t="e">
        <f t="shared" si="107"/>
        <v>#N/A</v>
      </c>
      <c r="AM347" s="45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5">
        <f t="shared" si="108"/>
        <v>0</v>
      </c>
      <c r="AO347" s="44">
        <f t="shared" si="109"/>
        <v>0</v>
      </c>
      <c r="AP347" s="44" t="e">
        <f t="shared" si="110"/>
        <v>#DIV/0!</v>
      </c>
    </row>
    <row r="348" spans="2:42" x14ac:dyDescent="0.25">
      <c r="B348" s="34"/>
      <c r="C348" s="56"/>
      <c r="D348" s="56"/>
      <c r="E348" s="35"/>
      <c r="F348" s="36"/>
      <c r="G348" s="36"/>
      <c r="H348" s="36"/>
      <c r="I348" s="37"/>
      <c r="J348" s="38"/>
      <c r="K348" s="38"/>
      <c r="L348" s="38"/>
      <c r="M348" s="39"/>
      <c r="N348" s="39"/>
      <c r="O348" s="40"/>
      <c r="P348" s="41"/>
      <c r="Q348" s="41"/>
      <c r="R348" s="42"/>
      <c r="S348" s="43"/>
      <c r="T348" s="36">
        <f t="shared" si="111"/>
        <v>0</v>
      </c>
      <c r="U348" s="44">
        <f t="shared" si="112"/>
        <v>0</v>
      </c>
      <c r="V348" s="45">
        <f t="shared" si="113"/>
        <v>0</v>
      </c>
      <c r="W348" s="46">
        <f t="shared" si="114"/>
        <v>0</v>
      </c>
      <c r="X348" s="41">
        <f t="shared" si="115"/>
        <v>0</v>
      </c>
      <c r="Y348" s="41">
        <f t="shared" si="116"/>
        <v>0</v>
      </c>
      <c r="Z348" s="41">
        <f t="shared" si="117"/>
        <v>0</v>
      </c>
      <c r="AA348" s="47">
        <f t="shared" si="103"/>
        <v>0</v>
      </c>
      <c r="AB348" s="48">
        <f t="shared" si="104"/>
        <v>0</v>
      </c>
      <c r="AC348" s="41">
        <f t="shared" si="105"/>
        <v>0</v>
      </c>
      <c r="AD348" s="41">
        <f t="shared" si="118"/>
        <v>0</v>
      </c>
      <c r="AE348" s="41">
        <f t="shared" si="121"/>
        <v>0</v>
      </c>
      <c r="AF348" s="49" t="e">
        <f>HLOOKUP(I348,ElecAvoidedCostsWOCC!$A$5:$Q$50,G348+1,FALSE)</f>
        <v>#N/A</v>
      </c>
      <c r="AG348" s="41" t="e">
        <f t="shared" si="119"/>
        <v>#N/A</v>
      </c>
      <c r="AH348" s="49" t="e">
        <f>HLOOKUP(I348,ElecAvoidedCostsWOCC!$A$5:$Q$50,T348+1,FALSE)</f>
        <v>#N/A</v>
      </c>
      <c r="AI348" s="41" t="e">
        <f t="shared" si="120"/>
        <v>#N/A</v>
      </c>
      <c r="AJ348" s="41" t="e">
        <f t="shared" si="106"/>
        <v>#N/A</v>
      </c>
      <c r="AK348" s="41" t="e">
        <f>HLOOKUP(I348,ElecAvoidedCostsWOCC!$A$5:$Q$50,G348+1,FALSE)*J348*L348</f>
        <v>#N/A</v>
      </c>
      <c r="AL348" s="41" t="e">
        <f t="shared" si="107"/>
        <v>#N/A</v>
      </c>
      <c r="AM348" s="45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5">
        <f t="shared" si="108"/>
        <v>0</v>
      </c>
      <c r="AO348" s="44">
        <f t="shared" si="109"/>
        <v>0</v>
      </c>
      <c r="AP348" s="44" t="e">
        <f t="shared" si="110"/>
        <v>#DIV/0!</v>
      </c>
    </row>
    <row r="349" spans="2:42" x14ac:dyDescent="0.25">
      <c r="B349" s="34"/>
      <c r="C349" s="56"/>
      <c r="D349" s="56"/>
      <c r="E349" s="35"/>
      <c r="F349" s="36"/>
      <c r="G349" s="36"/>
      <c r="H349" s="36"/>
      <c r="I349" s="37"/>
      <c r="J349" s="38"/>
      <c r="K349" s="38"/>
      <c r="L349" s="38"/>
      <c r="M349" s="39"/>
      <c r="N349" s="39"/>
      <c r="O349" s="40"/>
      <c r="P349" s="41"/>
      <c r="Q349" s="41"/>
      <c r="R349" s="42"/>
      <c r="S349" s="43"/>
      <c r="T349" s="36">
        <f t="shared" si="111"/>
        <v>0</v>
      </c>
      <c r="U349" s="44">
        <f t="shared" si="112"/>
        <v>0</v>
      </c>
      <c r="V349" s="45">
        <f t="shared" si="113"/>
        <v>0</v>
      </c>
      <c r="W349" s="46">
        <f t="shared" si="114"/>
        <v>0</v>
      </c>
      <c r="X349" s="41">
        <f t="shared" si="115"/>
        <v>0</v>
      </c>
      <c r="Y349" s="41">
        <f t="shared" si="116"/>
        <v>0</v>
      </c>
      <c r="Z349" s="41">
        <f t="shared" si="117"/>
        <v>0</v>
      </c>
      <c r="AA349" s="47">
        <f t="shared" si="103"/>
        <v>0</v>
      </c>
      <c r="AB349" s="48">
        <f t="shared" si="104"/>
        <v>0</v>
      </c>
      <c r="AC349" s="41">
        <f t="shared" si="105"/>
        <v>0</v>
      </c>
      <c r="AD349" s="41">
        <f t="shared" si="118"/>
        <v>0</v>
      </c>
      <c r="AE349" s="41">
        <f t="shared" si="121"/>
        <v>0</v>
      </c>
      <c r="AF349" s="49" t="e">
        <f>HLOOKUP(I349,ElecAvoidedCostsWOCC!$A$5:$Q$50,G349+1,FALSE)</f>
        <v>#N/A</v>
      </c>
      <c r="AG349" s="41" t="e">
        <f t="shared" si="119"/>
        <v>#N/A</v>
      </c>
      <c r="AH349" s="49" t="e">
        <f>HLOOKUP(I349,ElecAvoidedCostsWOCC!$A$5:$Q$50,T349+1,FALSE)</f>
        <v>#N/A</v>
      </c>
      <c r="AI349" s="41" t="e">
        <f t="shared" si="120"/>
        <v>#N/A</v>
      </c>
      <c r="AJ349" s="41" t="e">
        <f t="shared" si="106"/>
        <v>#N/A</v>
      </c>
      <c r="AK349" s="41" t="e">
        <f>HLOOKUP(I349,ElecAvoidedCostsWOCC!$A$5:$Q$50,G349+1,FALSE)*J349*L349</f>
        <v>#N/A</v>
      </c>
      <c r="AL349" s="41" t="e">
        <f t="shared" si="107"/>
        <v>#N/A</v>
      </c>
      <c r="AM349" s="45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5">
        <f t="shared" si="108"/>
        <v>0</v>
      </c>
      <c r="AO349" s="44">
        <f t="shared" si="109"/>
        <v>0</v>
      </c>
      <c r="AP349" s="44" t="e">
        <f t="shared" si="110"/>
        <v>#DIV/0!</v>
      </c>
    </row>
    <row r="350" spans="2:42" x14ac:dyDescent="0.25">
      <c r="B350" s="34"/>
      <c r="C350" s="56"/>
      <c r="D350" s="56"/>
      <c r="E350" s="35"/>
      <c r="F350" s="36"/>
      <c r="G350" s="36"/>
      <c r="H350" s="36"/>
      <c r="I350" s="37"/>
      <c r="J350" s="38"/>
      <c r="K350" s="38"/>
      <c r="L350" s="38"/>
      <c r="M350" s="39"/>
      <c r="N350" s="39"/>
      <c r="O350" s="40"/>
      <c r="P350" s="41"/>
      <c r="Q350" s="41"/>
      <c r="R350" s="42"/>
      <c r="S350" s="43"/>
      <c r="T350" s="36">
        <f t="shared" si="111"/>
        <v>0</v>
      </c>
      <c r="U350" s="44">
        <f t="shared" si="112"/>
        <v>0</v>
      </c>
      <c r="V350" s="45">
        <f t="shared" si="113"/>
        <v>0</v>
      </c>
      <c r="W350" s="46">
        <f t="shared" si="114"/>
        <v>0</v>
      </c>
      <c r="X350" s="41">
        <f t="shared" si="115"/>
        <v>0</v>
      </c>
      <c r="Y350" s="41">
        <f t="shared" si="116"/>
        <v>0</v>
      </c>
      <c r="Z350" s="41">
        <f t="shared" si="117"/>
        <v>0</v>
      </c>
      <c r="AA350" s="47">
        <f t="shared" si="103"/>
        <v>0</v>
      </c>
      <c r="AB350" s="48">
        <f t="shared" si="104"/>
        <v>0</v>
      </c>
      <c r="AC350" s="41">
        <f t="shared" si="105"/>
        <v>0</v>
      </c>
      <c r="AD350" s="41">
        <f t="shared" si="118"/>
        <v>0</v>
      </c>
      <c r="AE350" s="41">
        <f t="shared" si="121"/>
        <v>0</v>
      </c>
      <c r="AF350" s="49" t="e">
        <f>HLOOKUP(I350,ElecAvoidedCostsWOCC!$A$5:$Q$50,G350+1,FALSE)</f>
        <v>#N/A</v>
      </c>
      <c r="AG350" s="41" t="e">
        <f t="shared" si="119"/>
        <v>#N/A</v>
      </c>
      <c r="AH350" s="49" t="e">
        <f>HLOOKUP(I350,ElecAvoidedCostsWOCC!$A$5:$Q$50,T350+1,FALSE)</f>
        <v>#N/A</v>
      </c>
      <c r="AI350" s="41" t="e">
        <f t="shared" si="120"/>
        <v>#N/A</v>
      </c>
      <c r="AJ350" s="41" t="e">
        <f t="shared" si="106"/>
        <v>#N/A</v>
      </c>
      <c r="AK350" s="41" t="e">
        <f>HLOOKUP(I350,ElecAvoidedCostsWOCC!$A$5:$Q$50,G350+1,FALSE)*J350*L350</f>
        <v>#N/A</v>
      </c>
      <c r="AL350" s="41" t="e">
        <f t="shared" si="107"/>
        <v>#N/A</v>
      </c>
      <c r="AM350" s="45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5">
        <f t="shared" si="108"/>
        <v>0</v>
      </c>
      <c r="AO350" s="44">
        <f t="shared" si="109"/>
        <v>0</v>
      </c>
      <c r="AP350" s="44" t="e">
        <f t="shared" si="110"/>
        <v>#DIV/0!</v>
      </c>
    </row>
    <row r="351" spans="2:42" x14ac:dyDescent="0.25">
      <c r="B351" s="34"/>
      <c r="C351" s="56"/>
      <c r="D351" s="56"/>
      <c r="E351" s="35"/>
      <c r="F351" s="36"/>
      <c r="G351" s="36"/>
      <c r="H351" s="36"/>
      <c r="I351" s="37"/>
      <c r="J351" s="38"/>
      <c r="K351" s="38"/>
      <c r="L351" s="38"/>
      <c r="M351" s="39"/>
      <c r="N351" s="39"/>
      <c r="O351" s="40"/>
      <c r="P351" s="41"/>
      <c r="Q351" s="41"/>
      <c r="R351" s="42"/>
      <c r="S351" s="43"/>
      <c r="T351" s="36">
        <f t="shared" si="111"/>
        <v>0</v>
      </c>
      <c r="U351" s="44">
        <f t="shared" si="112"/>
        <v>0</v>
      </c>
      <c r="V351" s="45">
        <f t="shared" si="113"/>
        <v>0</v>
      </c>
      <c r="W351" s="46">
        <f t="shared" si="114"/>
        <v>0</v>
      </c>
      <c r="X351" s="41">
        <f t="shared" si="115"/>
        <v>0</v>
      </c>
      <c r="Y351" s="41">
        <f t="shared" si="116"/>
        <v>0</v>
      </c>
      <c r="Z351" s="41">
        <f t="shared" si="117"/>
        <v>0</v>
      </c>
      <c r="AA351" s="47">
        <f t="shared" si="103"/>
        <v>0</v>
      </c>
      <c r="AB351" s="48">
        <f t="shared" si="104"/>
        <v>0</v>
      </c>
      <c r="AC351" s="41">
        <f t="shared" si="105"/>
        <v>0</v>
      </c>
      <c r="AD351" s="41">
        <f t="shared" si="118"/>
        <v>0</v>
      </c>
      <c r="AE351" s="41">
        <f t="shared" si="121"/>
        <v>0</v>
      </c>
      <c r="AF351" s="49" t="e">
        <f>HLOOKUP(I351,ElecAvoidedCostsWOCC!$A$5:$Q$50,G351+1,FALSE)</f>
        <v>#N/A</v>
      </c>
      <c r="AG351" s="41" t="e">
        <f t="shared" si="119"/>
        <v>#N/A</v>
      </c>
      <c r="AH351" s="49" t="e">
        <f>HLOOKUP(I351,ElecAvoidedCostsWOCC!$A$5:$Q$50,T351+1,FALSE)</f>
        <v>#N/A</v>
      </c>
      <c r="AI351" s="41" t="e">
        <f t="shared" si="120"/>
        <v>#N/A</v>
      </c>
      <c r="AJ351" s="41" t="e">
        <f t="shared" si="106"/>
        <v>#N/A</v>
      </c>
      <c r="AK351" s="41" t="e">
        <f>HLOOKUP(I351,ElecAvoidedCostsWOCC!$A$5:$Q$50,G351+1,FALSE)*J351*L351</f>
        <v>#N/A</v>
      </c>
      <c r="AL351" s="41" t="e">
        <f t="shared" si="107"/>
        <v>#N/A</v>
      </c>
      <c r="AM351" s="45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5">
        <f t="shared" si="108"/>
        <v>0</v>
      </c>
      <c r="AO351" s="44">
        <f t="shared" si="109"/>
        <v>0</v>
      </c>
      <c r="AP351" s="44" t="e">
        <f t="shared" si="110"/>
        <v>#DIV/0!</v>
      </c>
    </row>
    <row r="352" spans="2:42" x14ac:dyDescent="0.25">
      <c r="B352" s="34"/>
      <c r="C352" s="56"/>
      <c r="D352" s="56"/>
      <c r="E352" s="35"/>
      <c r="F352" s="36"/>
      <c r="G352" s="36"/>
      <c r="H352" s="36"/>
      <c r="I352" s="37"/>
      <c r="J352" s="38"/>
      <c r="K352" s="38"/>
      <c r="L352" s="38"/>
      <c r="M352" s="39"/>
      <c r="N352" s="39"/>
      <c r="O352" s="40"/>
      <c r="P352" s="41"/>
      <c r="Q352" s="41"/>
      <c r="R352" s="42"/>
      <c r="S352" s="43"/>
      <c r="T352" s="36">
        <f t="shared" si="111"/>
        <v>0</v>
      </c>
      <c r="U352" s="44">
        <f t="shared" si="112"/>
        <v>0</v>
      </c>
      <c r="V352" s="45">
        <f t="shared" si="113"/>
        <v>0</v>
      </c>
      <c r="W352" s="46">
        <f t="shared" si="114"/>
        <v>0</v>
      </c>
      <c r="X352" s="41">
        <f t="shared" si="115"/>
        <v>0</v>
      </c>
      <c r="Y352" s="41">
        <f t="shared" si="116"/>
        <v>0</v>
      </c>
      <c r="Z352" s="41">
        <f t="shared" si="117"/>
        <v>0</v>
      </c>
      <c r="AA352" s="47">
        <f t="shared" si="103"/>
        <v>0</v>
      </c>
      <c r="AB352" s="48">
        <f t="shared" si="104"/>
        <v>0</v>
      </c>
      <c r="AC352" s="41">
        <f t="shared" si="105"/>
        <v>0</v>
      </c>
      <c r="AD352" s="41">
        <f t="shared" si="118"/>
        <v>0</v>
      </c>
      <c r="AE352" s="41">
        <f t="shared" si="121"/>
        <v>0</v>
      </c>
      <c r="AF352" s="49" t="e">
        <f>HLOOKUP(I352,ElecAvoidedCostsWOCC!$A$5:$Q$50,G352+1,FALSE)</f>
        <v>#N/A</v>
      </c>
      <c r="AG352" s="41" t="e">
        <f t="shared" si="119"/>
        <v>#N/A</v>
      </c>
      <c r="AH352" s="49" t="e">
        <f>HLOOKUP(I352,ElecAvoidedCostsWOCC!$A$5:$Q$50,T352+1,FALSE)</f>
        <v>#N/A</v>
      </c>
      <c r="AI352" s="41" t="e">
        <f t="shared" si="120"/>
        <v>#N/A</v>
      </c>
      <c r="AJ352" s="41" t="e">
        <f t="shared" si="106"/>
        <v>#N/A</v>
      </c>
      <c r="AK352" s="41" t="e">
        <f>HLOOKUP(I352,ElecAvoidedCostsWOCC!$A$5:$Q$50,G352+1,FALSE)*J352*L352</f>
        <v>#N/A</v>
      </c>
      <c r="AL352" s="41" t="e">
        <f t="shared" si="107"/>
        <v>#N/A</v>
      </c>
      <c r="AM352" s="45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5">
        <f t="shared" si="108"/>
        <v>0</v>
      </c>
      <c r="AO352" s="44">
        <f t="shared" si="109"/>
        <v>0</v>
      </c>
      <c r="AP352" s="44" t="e">
        <f t="shared" si="110"/>
        <v>#DIV/0!</v>
      </c>
    </row>
    <row r="353" spans="2:42" x14ac:dyDescent="0.25">
      <c r="B353" s="34"/>
      <c r="C353" s="56"/>
      <c r="D353" s="56"/>
      <c r="E353" s="35"/>
      <c r="F353" s="36"/>
      <c r="G353" s="36"/>
      <c r="H353" s="36"/>
      <c r="I353" s="37"/>
      <c r="J353" s="38"/>
      <c r="K353" s="38"/>
      <c r="L353" s="38"/>
      <c r="M353" s="39"/>
      <c r="N353" s="39"/>
      <c r="O353" s="40"/>
      <c r="P353" s="41"/>
      <c r="Q353" s="41"/>
      <c r="R353" s="42"/>
      <c r="S353" s="43"/>
      <c r="T353" s="36">
        <f t="shared" si="111"/>
        <v>0</v>
      </c>
      <c r="U353" s="44">
        <f t="shared" si="112"/>
        <v>0</v>
      </c>
      <c r="V353" s="45">
        <f t="shared" si="113"/>
        <v>0</v>
      </c>
      <c r="W353" s="46">
        <f t="shared" si="114"/>
        <v>0</v>
      </c>
      <c r="X353" s="41">
        <f t="shared" si="115"/>
        <v>0</v>
      </c>
      <c r="Y353" s="41">
        <f t="shared" si="116"/>
        <v>0</v>
      </c>
      <c r="Z353" s="41">
        <f t="shared" si="117"/>
        <v>0</v>
      </c>
      <c r="AA353" s="47">
        <f t="shared" si="103"/>
        <v>0</v>
      </c>
      <c r="AB353" s="48">
        <f t="shared" si="104"/>
        <v>0</v>
      </c>
      <c r="AC353" s="41">
        <f t="shared" si="105"/>
        <v>0</v>
      </c>
      <c r="AD353" s="41">
        <f t="shared" si="118"/>
        <v>0</v>
      </c>
      <c r="AE353" s="41">
        <f t="shared" si="121"/>
        <v>0</v>
      </c>
      <c r="AF353" s="49" t="e">
        <f>HLOOKUP(I353,ElecAvoidedCostsWOCC!$A$5:$Q$50,G353+1,FALSE)</f>
        <v>#N/A</v>
      </c>
      <c r="AG353" s="41" t="e">
        <f t="shared" si="119"/>
        <v>#N/A</v>
      </c>
      <c r="AH353" s="49" t="e">
        <f>HLOOKUP(I353,ElecAvoidedCostsWOCC!$A$5:$Q$50,T353+1,FALSE)</f>
        <v>#N/A</v>
      </c>
      <c r="AI353" s="41" t="e">
        <f t="shared" si="120"/>
        <v>#N/A</v>
      </c>
      <c r="AJ353" s="41" t="e">
        <f t="shared" si="106"/>
        <v>#N/A</v>
      </c>
      <c r="AK353" s="41" t="e">
        <f>HLOOKUP(I353,ElecAvoidedCostsWOCC!$A$5:$Q$50,G353+1,FALSE)*J353*L353</f>
        <v>#N/A</v>
      </c>
      <c r="AL353" s="41" t="e">
        <f t="shared" si="107"/>
        <v>#N/A</v>
      </c>
      <c r="AM353" s="45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5">
        <f t="shared" si="108"/>
        <v>0</v>
      </c>
      <c r="AO353" s="44">
        <f t="shared" si="109"/>
        <v>0</v>
      </c>
      <c r="AP353" s="44" t="e">
        <f t="shared" si="110"/>
        <v>#DIV/0!</v>
      </c>
    </row>
    <row r="354" spans="2:42" x14ac:dyDescent="0.25">
      <c r="B354" s="34"/>
      <c r="C354" s="56"/>
      <c r="D354" s="56"/>
      <c r="E354" s="35"/>
      <c r="F354" s="36"/>
      <c r="G354" s="36"/>
      <c r="H354" s="36"/>
      <c r="I354" s="37"/>
      <c r="J354" s="38"/>
      <c r="K354" s="38"/>
      <c r="L354" s="38"/>
      <c r="M354" s="39"/>
      <c r="N354" s="39"/>
      <c r="O354" s="40"/>
      <c r="P354" s="41"/>
      <c r="Q354" s="41"/>
      <c r="R354" s="42"/>
      <c r="S354" s="43"/>
      <c r="T354" s="36">
        <f t="shared" si="111"/>
        <v>0</v>
      </c>
      <c r="U354" s="44">
        <f t="shared" si="112"/>
        <v>0</v>
      </c>
      <c r="V354" s="45">
        <f t="shared" si="113"/>
        <v>0</v>
      </c>
      <c r="W354" s="46">
        <f t="shared" si="114"/>
        <v>0</v>
      </c>
      <c r="X354" s="41">
        <f t="shared" si="115"/>
        <v>0</v>
      </c>
      <c r="Y354" s="41">
        <f t="shared" si="116"/>
        <v>0</v>
      </c>
      <c r="Z354" s="41">
        <f t="shared" si="117"/>
        <v>0</v>
      </c>
      <c r="AA354" s="47">
        <f t="shared" si="103"/>
        <v>0</v>
      </c>
      <c r="AB354" s="48">
        <f t="shared" si="104"/>
        <v>0</v>
      </c>
      <c r="AC354" s="41">
        <f t="shared" si="105"/>
        <v>0</v>
      </c>
      <c r="AD354" s="41">
        <f t="shared" si="118"/>
        <v>0</v>
      </c>
      <c r="AE354" s="41">
        <f t="shared" si="121"/>
        <v>0</v>
      </c>
      <c r="AF354" s="49" t="e">
        <f>HLOOKUP(I354,ElecAvoidedCostsWOCC!$A$5:$Q$50,G354+1,FALSE)</f>
        <v>#N/A</v>
      </c>
      <c r="AG354" s="41" t="e">
        <f t="shared" si="119"/>
        <v>#N/A</v>
      </c>
      <c r="AH354" s="49" t="e">
        <f>HLOOKUP(I354,ElecAvoidedCostsWOCC!$A$5:$Q$50,T354+1,FALSE)</f>
        <v>#N/A</v>
      </c>
      <c r="AI354" s="41" t="e">
        <f t="shared" si="120"/>
        <v>#N/A</v>
      </c>
      <c r="AJ354" s="41" t="e">
        <f t="shared" si="106"/>
        <v>#N/A</v>
      </c>
      <c r="AK354" s="41" t="e">
        <f>HLOOKUP(I354,ElecAvoidedCostsWOCC!$A$5:$Q$50,G354+1,FALSE)*J354*L354</f>
        <v>#N/A</v>
      </c>
      <c r="AL354" s="41" t="e">
        <f t="shared" si="107"/>
        <v>#N/A</v>
      </c>
      <c r="AM354" s="45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5">
        <f t="shared" si="108"/>
        <v>0</v>
      </c>
      <c r="AO354" s="44">
        <f t="shared" si="109"/>
        <v>0</v>
      </c>
      <c r="AP354" s="44" t="e">
        <f t="shared" si="110"/>
        <v>#DIV/0!</v>
      </c>
    </row>
    <row r="355" spans="2:42" x14ac:dyDescent="0.25">
      <c r="B355" s="34"/>
      <c r="C355" s="56"/>
      <c r="D355" s="56"/>
      <c r="E355" s="35"/>
      <c r="F355" s="36"/>
      <c r="G355" s="36"/>
      <c r="H355" s="36"/>
      <c r="I355" s="37"/>
      <c r="J355" s="38"/>
      <c r="K355" s="38"/>
      <c r="L355" s="38"/>
      <c r="M355" s="39"/>
      <c r="N355" s="39"/>
      <c r="O355" s="40"/>
      <c r="P355" s="41"/>
      <c r="Q355" s="41"/>
      <c r="R355" s="42"/>
      <c r="S355" s="43"/>
      <c r="T355" s="36">
        <f t="shared" si="111"/>
        <v>0</v>
      </c>
      <c r="U355" s="44">
        <f t="shared" si="112"/>
        <v>0</v>
      </c>
      <c r="V355" s="45">
        <f t="shared" si="113"/>
        <v>0</v>
      </c>
      <c r="W355" s="46">
        <f t="shared" si="114"/>
        <v>0</v>
      </c>
      <c r="X355" s="41">
        <f t="shared" si="115"/>
        <v>0</v>
      </c>
      <c r="Y355" s="41">
        <f t="shared" si="116"/>
        <v>0</v>
      </c>
      <c r="Z355" s="41">
        <f t="shared" si="117"/>
        <v>0</v>
      </c>
      <c r="AA355" s="47">
        <f t="shared" si="103"/>
        <v>0</v>
      </c>
      <c r="AB355" s="48">
        <f t="shared" si="104"/>
        <v>0</v>
      </c>
      <c r="AC355" s="41">
        <f t="shared" si="105"/>
        <v>0</v>
      </c>
      <c r="AD355" s="41">
        <f t="shared" si="118"/>
        <v>0</v>
      </c>
      <c r="AE355" s="41">
        <f t="shared" si="121"/>
        <v>0</v>
      </c>
      <c r="AF355" s="49" t="e">
        <f>HLOOKUP(I355,ElecAvoidedCostsWOCC!$A$5:$Q$50,G355+1,FALSE)</f>
        <v>#N/A</v>
      </c>
      <c r="AG355" s="41" t="e">
        <f t="shared" si="119"/>
        <v>#N/A</v>
      </c>
      <c r="AH355" s="49" t="e">
        <f>HLOOKUP(I355,ElecAvoidedCostsWOCC!$A$5:$Q$50,T355+1,FALSE)</f>
        <v>#N/A</v>
      </c>
      <c r="AI355" s="41" t="e">
        <f t="shared" si="120"/>
        <v>#N/A</v>
      </c>
      <c r="AJ355" s="41" t="e">
        <f t="shared" si="106"/>
        <v>#N/A</v>
      </c>
      <c r="AK355" s="41" t="e">
        <f>HLOOKUP(I355,ElecAvoidedCostsWOCC!$A$5:$Q$50,G355+1,FALSE)*J355*L355</f>
        <v>#N/A</v>
      </c>
      <c r="AL355" s="41" t="e">
        <f t="shared" si="107"/>
        <v>#N/A</v>
      </c>
      <c r="AM355" s="45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5">
        <f t="shared" si="108"/>
        <v>0</v>
      </c>
      <c r="AO355" s="44">
        <f t="shared" si="109"/>
        <v>0</v>
      </c>
      <c r="AP355" s="44" t="e">
        <f t="shared" si="110"/>
        <v>#DIV/0!</v>
      </c>
    </row>
    <row r="356" spans="2:42" x14ac:dyDescent="0.25">
      <c r="B356" s="34"/>
      <c r="C356" s="56"/>
      <c r="D356" s="56"/>
      <c r="E356" s="35"/>
      <c r="F356" s="36"/>
      <c r="G356" s="36"/>
      <c r="H356" s="36"/>
      <c r="I356" s="37"/>
      <c r="J356" s="38"/>
      <c r="K356" s="38"/>
      <c r="L356" s="38"/>
      <c r="M356" s="39"/>
      <c r="N356" s="39"/>
      <c r="O356" s="40"/>
      <c r="P356" s="41"/>
      <c r="Q356" s="41"/>
      <c r="R356" s="42"/>
      <c r="S356" s="43"/>
      <c r="T356" s="36">
        <f t="shared" si="111"/>
        <v>0</v>
      </c>
      <c r="U356" s="44">
        <f t="shared" si="112"/>
        <v>0</v>
      </c>
      <c r="V356" s="45">
        <f t="shared" si="113"/>
        <v>0</v>
      </c>
      <c r="W356" s="46">
        <f t="shared" si="114"/>
        <v>0</v>
      </c>
      <c r="X356" s="41">
        <f t="shared" si="115"/>
        <v>0</v>
      </c>
      <c r="Y356" s="41">
        <f t="shared" si="116"/>
        <v>0</v>
      </c>
      <c r="Z356" s="41">
        <f t="shared" si="117"/>
        <v>0</v>
      </c>
      <c r="AA356" s="47">
        <f t="shared" si="103"/>
        <v>0</v>
      </c>
      <c r="AB356" s="48">
        <f t="shared" si="104"/>
        <v>0</v>
      </c>
      <c r="AC356" s="41">
        <f t="shared" si="105"/>
        <v>0</v>
      </c>
      <c r="AD356" s="41">
        <f t="shared" si="118"/>
        <v>0</v>
      </c>
      <c r="AE356" s="41">
        <f t="shared" si="121"/>
        <v>0</v>
      </c>
      <c r="AF356" s="49" t="e">
        <f>HLOOKUP(I356,ElecAvoidedCostsWOCC!$A$5:$Q$50,G356+1,FALSE)</f>
        <v>#N/A</v>
      </c>
      <c r="AG356" s="41" t="e">
        <f t="shared" si="119"/>
        <v>#N/A</v>
      </c>
      <c r="AH356" s="49" t="e">
        <f>HLOOKUP(I356,ElecAvoidedCostsWOCC!$A$5:$Q$50,T356+1,FALSE)</f>
        <v>#N/A</v>
      </c>
      <c r="AI356" s="41" t="e">
        <f t="shared" si="120"/>
        <v>#N/A</v>
      </c>
      <c r="AJ356" s="41" t="e">
        <f t="shared" si="106"/>
        <v>#N/A</v>
      </c>
      <c r="AK356" s="41" t="e">
        <f>HLOOKUP(I356,ElecAvoidedCostsWOCC!$A$5:$Q$50,G356+1,FALSE)*J356*L356</f>
        <v>#N/A</v>
      </c>
      <c r="AL356" s="41" t="e">
        <f t="shared" si="107"/>
        <v>#N/A</v>
      </c>
      <c r="AM356" s="45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5">
        <f t="shared" si="108"/>
        <v>0</v>
      </c>
      <c r="AO356" s="44">
        <f t="shared" si="109"/>
        <v>0</v>
      </c>
      <c r="AP356" s="44" t="e">
        <f t="shared" si="110"/>
        <v>#DIV/0!</v>
      </c>
    </row>
    <row r="357" spans="2:42" x14ac:dyDescent="0.25">
      <c r="B357" s="34"/>
      <c r="C357" s="56"/>
      <c r="D357" s="56"/>
      <c r="E357" s="35"/>
      <c r="F357" s="36"/>
      <c r="G357" s="36"/>
      <c r="H357" s="36"/>
      <c r="I357" s="37"/>
      <c r="J357" s="38"/>
      <c r="K357" s="38"/>
      <c r="L357" s="38"/>
      <c r="M357" s="39"/>
      <c r="N357" s="39"/>
      <c r="O357" s="40"/>
      <c r="P357" s="41"/>
      <c r="Q357" s="41"/>
      <c r="R357" s="42"/>
      <c r="S357" s="43"/>
      <c r="T357" s="36">
        <f t="shared" si="111"/>
        <v>0</v>
      </c>
      <c r="U357" s="44">
        <f t="shared" si="112"/>
        <v>0</v>
      </c>
      <c r="V357" s="45">
        <f t="shared" si="113"/>
        <v>0</v>
      </c>
      <c r="W357" s="46">
        <f t="shared" si="114"/>
        <v>0</v>
      </c>
      <c r="X357" s="41">
        <f t="shared" si="115"/>
        <v>0</v>
      </c>
      <c r="Y357" s="41">
        <f t="shared" si="116"/>
        <v>0</v>
      </c>
      <c r="Z357" s="41">
        <f t="shared" si="117"/>
        <v>0</v>
      </c>
      <c r="AA357" s="47">
        <f t="shared" si="103"/>
        <v>0</v>
      </c>
      <c r="AB357" s="48">
        <f t="shared" si="104"/>
        <v>0</v>
      </c>
      <c r="AC357" s="41">
        <f t="shared" si="105"/>
        <v>0</v>
      </c>
      <c r="AD357" s="41">
        <f t="shared" si="118"/>
        <v>0</v>
      </c>
      <c r="AE357" s="41">
        <f t="shared" si="121"/>
        <v>0</v>
      </c>
      <c r="AF357" s="49" t="e">
        <f>HLOOKUP(I357,ElecAvoidedCostsWOCC!$A$5:$Q$50,G357+1,FALSE)</f>
        <v>#N/A</v>
      </c>
      <c r="AG357" s="41" t="e">
        <f t="shared" si="119"/>
        <v>#N/A</v>
      </c>
      <c r="AH357" s="49" t="e">
        <f>HLOOKUP(I357,ElecAvoidedCostsWOCC!$A$5:$Q$50,T357+1,FALSE)</f>
        <v>#N/A</v>
      </c>
      <c r="AI357" s="41" t="e">
        <f t="shared" si="120"/>
        <v>#N/A</v>
      </c>
      <c r="AJ357" s="41" t="e">
        <f t="shared" si="106"/>
        <v>#N/A</v>
      </c>
      <c r="AK357" s="41" t="e">
        <f>HLOOKUP(I357,ElecAvoidedCostsWOCC!$A$5:$Q$50,G357+1,FALSE)*J357*L357</f>
        <v>#N/A</v>
      </c>
      <c r="AL357" s="41" t="e">
        <f t="shared" si="107"/>
        <v>#N/A</v>
      </c>
      <c r="AM357" s="45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5">
        <f t="shared" si="108"/>
        <v>0</v>
      </c>
      <c r="AO357" s="44">
        <f t="shared" si="109"/>
        <v>0</v>
      </c>
      <c r="AP357" s="44" t="e">
        <f t="shared" si="110"/>
        <v>#DIV/0!</v>
      </c>
    </row>
    <row r="358" spans="2:42" x14ac:dyDescent="0.25">
      <c r="B358" s="34"/>
      <c r="C358" s="56"/>
      <c r="D358" s="56"/>
      <c r="E358" s="35"/>
      <c r="F358" s="36"/>
      <c r="G358" s="36"/>
      <c r="H358" s="36"/>
      <c r="I358" s="37"/>
      <c r="J358" s="38"/>
      <c r="K358" s="38"/>
      <c r="L358" s="38"/>
      <c r="M358" s="39"/>
      <c r="N358" s="39"/>
      <c r="O358" s="40"/>
      <c r="P358" s="41"/>
      <c r="Q358" s="41"/>
      <c r="R358" s="42"/>
      <c r="S358" s="43"/>
      <c r="T358" s="36">
        <f t="shared" si="111"/>
        <v>0</v>
      </c>
      <c r="U358" s="44">
        <f t="shared" si="112"/>
        <v>0</v>
      </c>
      <c r="V358" s="45">
        <f t="shared" si="113"/>
        <v>0</v>
      </c>
      <c r="W358" s="46">
        <f t="shared" si="114"/>
        <v>0</v>
      </c>
      <c r="X358" s="41">
        <f t="shared" si="115"/>
        <v>0</v>
      </c>
      <c r="Y358" s="41">
        <f t="shared" si="116"/>
        <v>0</v>
      </c>
      <c r="Z358" s="41">
        <f t="shared" si="117"/>
        <v>0</v>
      </c>
      <c r="AA358" s="47">
        <f t="shared" si="103"/>
        <v>0</v>
      </c>
      <c r="AB358" s="48">
        <f t="shared" si="104"/>
        <v>0</v>
      </c>
      <c r="AC358" s="41">
        <f t="shared" si="105"/>
        <v>0</v>
      </c>
      <c r="AD358" s="41">
        <f t="shared" si="118"/>
        <v>0</v>
      </c>
      <c r="AE358" s="41">
        <f t="shared" si="121"/>
        <v>0</v>
      </c>
      <c r="AF358" s="49" t="e">
        <f>HLOOKUP(I358,ElecAvoidedCostsWOCC!$A$5:$Q$50,G358+1,FALSE)</f>
        <v>#N/A</v>
      </c>
      <c r="AG358" s="41" t="e">
        <f t="shared" si="119"/>
        <v>#N/A</v>
      </c>
      <c r="AH358" s="49" t="e">
        <f>HLOOKUP(I358,ElecAvoidedCostsWOCC!$A$5:$Q$50,T358+1,FALSE)</f>
        <v>#N/A</v>
      </c>
      <c r="AI358" s="41" t="e">
        <f t="shared" si="120"/>
        <v>#N/A</v>
      </c>
      <c r="AJ358" s="41" t="e">
        <f t="shared" si="106"/>
        <v>#N/A</v>
      </c>
      <c r="AK358" s="41" t="e">
        <f>HLOOKUP(I358,ElecAvoidedCostsWOCC!$A$5:$Q$50,G358+1,FALSE)*J358*L358</f>
        <v>#N/A</v>
      </c>
      <c r="AL358" s="41" t="e">
        <f t="shared" si="107"/>
        <v>#N/A</v>
      </c>
      <c r="AM358" s="45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5">
        <f t="shared" si="108"/>
        <v>0</v>
      </c>
      <c r="AO358" s="44">
        <f t="shared" si="109"/>
        <v>0</v>
      </c>
      <c r="AP358" s="44" t="e">
        <f t="shared" si="110"/>
        <v>#DIV/0!</v>
      </c>
    </row>
    <row r="359" spans="2:42" x14ac:dyDescent="0.25">
      <c r="B359" s="34"/>
      <c r="C359" s="56"/>
      <c r="D359" s="56"/>
      <c r="E359" s="35"/>
      <c r="F359" s="36"/>
      <c r="G359" s="36"/>
      <c r="H359" s="36"/>
      <c r="I359" s="37"/>
      <c r="J359" s="38"/>
      <c r="K359" s="38"/>
      <c r="L359" s="38"/>
      <c r="M359" s="39"/>
      <c r="N359" s="39"/>
      <c r="O359" s="40"/>
      <c r="P359" s="41"/>
      <c r="Q359" s="41"/>
      <c r="R359" s="42"/>
      <c r="S359" s="43"/>
      <c r="T359" s="36">
        <f t="shared" si="111"/>
        <v>0</v>
      </c>
      <c r="U359" s="44">
        <f t="shared" si="112"/>
        <v>0</v>
      </c>
      <c r="V359" s="45">
        <f t="shared" si="113"/>
        <v>0</v>
      </c>
      <c r="W359" s="46">
        <f t="shared" si="114"/>
        <v>0</v>
      </c>
      <c r="X359" s="41">
        <f t="shared" si="115"/>
        <v>0</v>
      </c>
      <c r="Y359" s="41">
        <f t="shared" si="116"/>
        <v>0</v>
      </c>
      <c r="Z359" s="41">
        <f t="shared" si="117"/>
        <v>0</v>
      </c>
      <c r="AA359" s="47">
        <f t="shared" si="103"/>
        <v>0</v>
      </c>
      <c r="AB359" s="48">
        <f t="shared" si="104"/>
        <v>0</v>
      </c>
      <c r="AC359" s="41">
        <f t="shared" si="105"/>
        <v>0</v>
      </c>
      <c r="AD359" s="41">
        <f t="shared" si="118"/>
        <v>0</v>
      </c>
      <c r="AE359" s="41">
        <f t="shared" si="121"/>
        <v>0</v>
      </c>
      <c r="AF359" s="49" t="e">
        <f>HLOOKUP(I359,ElecAvoidedCostsWOCC!$A$5:$Q$50,G359+1,FALSE)</f>
        <v>#N/A</v>
      </c>
      <c r="AG359" s="41" t="e">
        <f t="shared" si="119"/>
        <v>#N/A</v>
      </c>
      <c r="AH359" s="49" t="e">
        <f>HLOOKUP(I359,ElecAvoidedCostsWOCC!$A$5:$Q$50,T359+1,FALSE)</f>
        <v>#N/A</v>
      </c>
      <c r="AI359" s="41" t="e">
        <f t="shared" si="120"/>
        <v>#N/A</v>
      </c>
      <c r="AJ359" s="41" t="e">
        <f t="shared" si="106"/>
        <v>#N/A</v>
      </c>
      <c r="AK359" s="41" t="e">
        <f>HLOOKUP(I359,ElecAvoidedCostsWOCC!$A$5:$Q$50,G359+1,FALSE)*J359*L359</f>
        <v>#N/A</v>
      </c>
      <c r="AL359" s="41" t="e">
        <f t="shared" si="107"/>
        <v>#N/A</v>
      </c>
      <c r="AM359" s="45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5">
        <f t="shared" si="108"/>
        <v>0</v>
      </c>
      <c r="AO359" s="44">
        <f t="shared" si="109"/>
        <v>0</v>
      </c>
      <c r="AP359" s="44" t="e">
        <f t="shared" si="110"/>
        <v>#DIV/0!</v>
      </c>
    </row>
    <row r="360" spans="2:42" x14ac:dyDescent="0.25">
      <c r="B360" s="34"/>
      <c r="C360" s="56"/>
      <c r="D360" s="56"/>
      <c r="E360" s="35"/>
      <c r="F360" s="36"/>
      <c r="G360" s="36"/>
      <c r="H360" s="36"/>
      <c r="I360" s="37"/>
      <c r="J360" s="38"/>
      <c r="K360" s="38"/>
      <c r="L360" s="38"/>
      <c r="M360" s="39"/>
      <c r="N360" s="39"/>
      <c r="O360" s="40"/>
      <c r="P360" s="41"/>
      <c r="Q360" s="41"/>
      <c r="R360" s="42"/>
      <c r="S360" s="43"/>
      <c r="T360" s="36">
        <f t="shared" si="111"/>
        <v>0</v>
      </c>
      <c r="U360" s="44">
        <f t="shared" si="112"/>
        <v>0</v>
      </c>
      <c r="V360" s="45">
        <f t="shared" si="113"/>
        <v>0</v>
      </c>
      <c r="W360" s="46">
        <f t="shared" si="114"/>
        <v>0</v>
      </c>
      <c r="X360" s="41">
        <f t="shared" si="115"/>
        <v>0</v>
      </c>
      <c r="Y360" s="41">
        <f t="shared" si="116"/>
        <v>0</v>
      </c>
      <c r="Z360" s="41">
        <f t="shared" si="117"/>
        <v>0</v>
      </c>
      <c r="AA360" s="47">
        <f t="shared" si="103"/>
        <v>0</v>
      </c>
      <c r="AB360" s="48">
        <f t="shared" si="104"/>
        <v>0</v>
      </c>
      <c r="AC360" s="41">
        <f t="shared" si="105"/>
        <v>0</v>
      </c>
      <c r="AD360" s="41">
        <f t="shared" si="118"/>
        <v>0</v>
      </c>
      <c r="AE360" s="41">
        <f t="shared" si="121"/>
        <v>0</v>
      </c>
      <c r="AF360" s="49" t="e">
        <f>HLOOKUP(I360,ElecAvoidedCostsWOCC!$A$5:$Q$50,G360+1,FALSE)</f>
        <v>#N/A</v>
      </c>
      <c r="AG360" s="41" t="e">
        <f t="shared" si="119"/>
        <v>#N/A</v>
      </c>
      <c r="AH360" s="49" t="e">
        <f>HLOOKUP(I360,ElecAvoidedCostsWOCC!$A$5:$Q$50,T360+1,FALSE)</f>
        <v>#N/A</v>
      </c>
      <c r="AI360" s="41" t="e">
        <f t="shared" si="120"/>
        <v>#N/A</v>
      </c>
      <c r="AJ360" s="41" t="e">
        <f t="shared" si="106"/>
        <v>#N/A</v>
      </c>
      <c r="AK360" s="41" t="e">
        <f>HLOOKUP(I360,ElecAvoidedCostsWOCC!$A$5:$Q$50,G360+1,FALSE)*J360*L360</f>
        <v>#N/A</v>
      </c>
      <c r="AL360" s="41" t="e">
        <f t="shared" si="107"/>
        <v>#N/A</v>
      </c>
      <c r="AM360" s="45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5">
        <f t="shared" si="108"/>
        <v>0</v>
      </c>
      <c r="AO360" s="44">
        <f t="shared" si="109"/>
        <v>0</v>
      </c>
      <c r="AP360" s="44" t="e">
        <f t="shared" si="110"/>
        <v>#DIV/0!</v>
      </c>
    </row>
    <row r="361" spans="2:42" x14ac:dyDescent="0.25">
      <c r="B361" s="34"/>
      <c r="C361" s="56"/>
      <c r="D361" s="56"/>
      <c r="E361" s="35"/>
      <c r="F361" s="36"/>
      <c r="G361" s="36"/>
      <c r="H361" s="36"/>
      <c r="I361" s="37"/>
      <c r="J361" s="38"/>
      <c r="K361" s="38"/>
      <c r="L361" s="38"/>
      <c r="M361" s="39"/>
      <c r="N361" s="39"/>
      <c r="O361" s="40"/>
      <c r="P361" s="41"/>
      <c r="Q361" s="41"/>
      <c r="R361" s="42"/>
      <c r="S361" s="43"/>
      <c r="T361" s="36">
        <f t="shared" si="111"/>
        <v>0</v>
      </c>
      <c r="U361" s="44">
        <f t="shared" si="112"/>
        <v>0</v>
      </c>
      <c r="V361" s="45">
        <f t="shared" si="113"/>
        <v>0</v>
      </c>
      <c r="W361" s="46">
        <f t="shared" si="114"/>
        <v>0</v>
      </c>
      <c r="X361" s="41">
        <f t="shared" si="115"/>
        <v>0</v>
      </c>
      <c r="Y361" s="41">
        <f t="shared" si="116"/>
        <v>0</v>
      </c>
      <c r="Z361" s="41">
        <f t="shared" si="117"/>
        <v>0</v>
      </c>
      <c r="AA361" s="47">
        <f t="shared" si="103"/>
        <v>0</v>
      </c>
      <c r="AB361" s="48">
        <f t="shared" si="104"/>
        <v>0</v>
      </c>
      <c r="AC361" s="41">
        <f t="shared" si="105"/>
        <v>0</v>
      </c>
      <c r="AD361" s="41">
        <f t="shared" si="118"/>
        <v>0</v>
      </c>
      <c r="AE361" s="41">
        <f t="shared" si="121"/>
        <v>0</v>
      </c>
      <c r="AF361" s="49" t="e">
        <f>HLOOKUP(I361,ElecAvoidedCostsWOCC!$A$5:$Q$50,G361+1,FALSE)</f>
        <v>#N/A</v>
      </c>
      <c r="AG361" s="41" t="e">
        <f t="shared" si="119"/>
        <v>#N/A</v>
      </c>
      <c r="AH361" s="49" t="e">
        <f>HLOOKUP(I361,ElecAvoidedCostsWOCC!$A$5:$Q$50,T361+1,FALSE)</f>
        <v>#N/A</v>
      </c>
      <c r="AI361" s="41" t="e">
        <f t="shared" si="120"/>
        <v>#N/A</v>
      </c>
      <c r="AJ361" s="41" t="e">
        <f t="shared" si="106"/>
        <v>#N/A</v>
      </c>
      <c r="AK361" s="41" t="e">
        <f>HLOOKUP(I361,ElecAvoidedCostsWOCC!$A$5:$Q$50,G361+1,FALSE)*J361*L361</f>
        <v>#N/A</v>
      </c>
      <c r="AL361" s="41" t="e">
        <f t="shared" si="107"/>
        <v>#N/A</v>
      </c>
      <c r="AM361" s="45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5">
        <f t="shared" si="108"/>
        <v>0</v>
      </c>
      <c r="AO361" s="44">
        <f t="shared" si="109"/>
        <v>0</v>
      </c>
      <c r="AP361" s="44" t="e">
        <f t="shared" si="110"/>
        <v>#DIV/0!</v>
      </c>
    </row>
    <row r="362" spans="2:42" x14ac:dyDescent="0.25">
      <c r="B362" s="34"/>
      <c r="C362" s="56"/>
      <c r="D362" s="56"/>
      <c r="E362" s="35"/>
      <c r="F362" s="36"/>
      <c r="G362" s="36"/>
      <c r="H362" s="36"/>
      <c r="I362" s="37"/>
      <c r="J362" s="38"/>
      <c r="K362" s="38"/>
      <c r="L362" s="38"/>
      <c r="M362" s="39"/>
      <c r="N362" s="39"/>
      <c r="O362" s="40"/>
      <c r="P362" s="41"/>
      <c r="Q362" s="41"/>
      <c r="R362" s="42"/>
      <c r="S362" s="43"/>
      <c r="T362" s="36">
        <f t="shared" si="111"/>
        <v>0</v>
      </c>
      <c r="U362" s="44">
        <f t="shared" si="112"/>
        <v>0</v>
      </c>
      <c r="V362" s="45">
        <f t="shared" si="113"/>
        <v>0</v>
      </c>
      <c r="W362" s="46">
        <f t="shared" si="114"/>
        <v>0</v>
      </c>
      <c r="X362" s="41">
        <f t="shared" si="115"/>
        <v>0</v>
      </c>
      <c r="Y362" s="41">
        <f t="shared" si="116"/>
        <v>0</v>
      </c>
      <c r="Z362" s="41">
        <f t="shared" si="117"/>
        <v>0</v>
      </c>
      <c r="AA362" s="47">
        <f t="shared" si="103"/>
        <v>0</v>
      </c>
      <c r="AB362" s="48">
        <f t="shared" si="104"/>
        <v>0</v>
      </c>
      <c r="AC362" s="41">
        <f t="shared" si="105"/>
        <v>0</v>
      </c>
      <c r="AD362" s="41">
        <f t="shared" si="118"/>
        <v>0</v>
      </c>
      <c r="AE362" s="41">
        <f t="shared" si="121"/>
        <v>0</v>
      </c>
      <c r="AF362" s="49" t="e">
        <f>HLOOKUP(I362,ElecAvoidedCostsWOCC!$A$5:$Q$50,G362+1,FALSE)</f>
        <v>#N/A</v>
      </c>
      <c r="AG362" s="41" t="e">
        <f t="shared" si="119"/>
        <v>#N/A</v>
      </c>
      <c r="AH362" s="49" t="e">
        <f>HLOOKUP(I362,ElecAvoidedCostsWOCC!$A$5:$Q$50,T362+1,FALSE)</f>
        <v>#N/A</v>
      </c>
      <c r="AI362" s="41" t="e">
        <f t="shared" si="120"/>
        <v>#N/A</v>
      </c>
      <c r="AJ362" s="41" t="e">
        <f t="shared" si="106"/>
        <v>#N/A</v>
      </c>
      <c r="AK362" s="41" t="e">
        <f>HLOOKUP(I362,ElecAvoidedCostsWOCC!$A$5:$Q$50,G362+1,FALSE)*J362*L362</f>
        <v>#N/A</v>
      </c>
      <c r="AL362" s="41" t="e">
        <f t="shared" si="107"/>
        <v>#N/A</v>
      </c>
      <c r="AM362" s="45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5">
        <f t="shared" si="108"/>
        <v>0</v>
      </c>
      <c r="AO362" s="44">
        <f t="shared" si="109"/>
        <v>0</v>
      </c>
      <c r="AP362" s="44" t="e">
        <f t="shared" si="110"/>
        <v>#DIV/0!</v>
      </c>
    </row>
    <row r="363" spans="2:42" x14ac:dyDescent="0.25">
      <c r="B363" s="34"/>
      <c r="C363" s="56"/>
      <c r="D363" s="56"/>
      <c r="E363" s="35"/>
      <c r="F363" s="36"/>
      <c r="G363" s="36"/>
      <c r="H363" s="36"/>
      <c r="I363" s="37"/>
      <c r="J363" s="38"/>
      <c r="K363" s="38"/>
      <c r="L363" s="38"/>
      <c r="M363" s="39"/>
      <c r="N363" s="39"/>
      <c r="O363" s="40"/>
      <c r="P363" s="41"/>
      <c r="Q363" s="41"/>
      <c r="R363" s="42"/>
      <c r="S363" s="43"/>
      <c r="T363" s="36">
        <f t="shared" si="111"/>
        <v>0</v>
      </c>
      <c r="U363" s="44">
        <f t="shared" si="112"/>
        <v>0</v>
      </c>
      <c r="V363" s="45">
        <f t="shared" si="113"/>
        <v>0</v>
      </c>
      <c r="W363" s="46">
        <f t="shared" si="114"/>
        <v>0</v>
      </c>
      <c r="X363" s="41">
        <f t="shared" si="115"/>
        <v>0</v>
      </c>
      <c r="Y363" s="41">
        <f t="shared" si="116"/>
        <v>0</v>
      </c>
      <c r="Z363" s="41">
        <f t="shared" si="117"/>
        <v>0</v>
      </c>
      <c r="AA363" s="47">
        <f t="shared" si="103"/>
        <v>0</v>
      </c>
      <c r="AB363" s="48">
        <f t="shared" si="104"/>
        <v>0</v>
      </c>
      <c r="AC363" s="41">
        <f t="shared" si="105"/>
        <v>0</v>
      </c>
      <c r="AD363" s="41">
        <f t="shared" si="118"/>
        <v>0</v>
      </c>
      <c r="AE363" s="41">
        <f t="shared" si="121"/>
        <v>0</v>
      </c>
      <c r="AF363" s="49" t="e">
        <f>HLOOKUP(I363,ElecAvoidedCostsWOCC!$A$5:$Q$50,G363+1,FALSE)</f>
        <v>#N/A</v>
      </c>
      <c r="AG363" s="41" t="e">
        <f t="shared" si="119"/>
        <v>#N/A</v>
      </c>
      <c r="AH363" s="49" t="e">
        <f>HLOOKUP(I363,ElecAvoidedCostsWOCC!$A$5:$Q$50,T363+1,FALSE)</f>
        <v>#N/A</v>
      </c>
      <c r="AI363" s="41" t="e">
        <f t="shared" si="120"/>
        <v>#N/A</v>
      </c>
      <c r="AJ363" s="41" t="e">
        <f t="shared" si="106"/>
        <v>#N/A</v>
      </c>
      <c r="AK363" s="41" t="e">
        <f>HLOOKUP(I363,ElecAvoidedCostsWOCC!$A$5:$Q$50,G363+1,FALSE)*J363*L363</f>
        <v>#N/A</v>
      </c>
      <c r="AL363" s="41" t="e">
        <f t="shared" si="107"/>
        <v>#N/A</v>
      </c>
      <c r="AM363" s="45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5">
        <f t="shared" si="108"/>
        <v>0</v>
      </c>
      <c r="AO363" s="44">
        <f t="shared" si="109"/>
        <v>0</v>
      </c>
      <c r="AP363" s="44" t="e">
        <f t="shared" si="110"/>
        <v>#DIV/0!</v>
      </c>
    </row>
    <row r="364" spans="2:42" x14ac:dyDescent="0.25">
      <c r="B364" s="34"/>
      <c r="C364" s="56"/>
      <c r="D364" s="56"/>
      <c r="E364" s="35"/>
      <c r="F364" s="36"/>
      <c r="G364" s="36"/>
      <c r="H364" s="36"/>
      <c r="I364" s="37"/>
      <c r="J364" s="38"/>
      <c r="K364" s="38"/>
      <c r="L364" s="38"/>
      <c r="M364" s="39"/>
      <c r="N364" s="39"/>
      <c r="O364" s="40"/>
      <c r="P364" s="41"/>
      <c r="Q364" s="41"/>
      <c r="R364" s="42"/>
      <c r="S364" s="43"/>
      <c r="T364" s="36">
        <f t="shared" si="111"/>
        <v>0</v>
      </c>
      <c r="U364" s="44">
        <f t="shared" si="112"/>
        <v>0</v>
      </c>
      <c r="V364" s="45">
        <f t="shared" si="113"/>
        <v>0</v>
      </c>
      <c r="W364" s="46">
        <f t="shared" si="114"/>
        <v>0</v>
      </c>
      <c r="X364" s="41">
        <f t="shared" si="115"/>
        <v>0</v>
      </c>
      <c r="Y364" s="41">
        <f t="shared" si="116"/>
        <v>0</v>
      </c>
      <c r="Z364" s="41">
        <f t="shared" si="117"/>
        <v>0</v>
      </c>
      <c r="AA364" s="47">
        <f t="shared" si="103"/>
        <v>0</v>
      </c>
      <c r="AB364" s="48">
        <f t="shared" si="104"/>
        <v>0</v>
      </c>
      <c r="AC364" s="41">
        <f t="shared" si="105"/>
        <v>0</v>
      </c>
      <c r="AD364" s="41">
        <f t="shared" si="118"/>
        <v>0</v>
      </c>
      <c r="AE364" s="41">
        <f t="shared" si="121"/>
        <v>0</v>
      </c>
      <c r="AF364" s="49" t="e">
        <f>HLOOKUP(I364,ElecAvoidedCostsWOCC!$A$5:$Q$50,G364+1,FALSE)</f>
        <v>#N/A</v>
      </c>
      <c r="AG364" s="41" t="e">
        <f t="shared" si="119"/>
        <v>#N/A</v>
      </c>
      <c r="AH364" s="49" t="e">
        <f>HLOOKUP(I364,ElecAvoidedCostsWOCC!$A$5:$Q$50,T364+1,FALSE)</f>
        <v>#N/A</v>
      </c>
      <c r="AI364" s="41" t="e">
        <f t="shared" si="120"/>
        <v>#N/A</v>
      </c>
      <c r="AJ364" s="41" t="e">
        <f t="shared" si="106"/>
        <v>#N/A</v>
      </c>
      <c r="AK364" s="41" t="e">
        <f>HLOOKUP(I364,ElecAvoidedCostsWOCC!$A$5:$Q$50,G364+1,FALSE)*J364*L364</f>
        <v>#N/A</v>
      </c>
      <c r="AL364" s="41" t="e">
        <f t="shared" si="107"/>
        <v>#N/A</v>
      </c>
      <c r="AM364" s="45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5">
        <f t="shared" si="108"/>
        <v>0</v>
      </c>
      <c r="AO364" s="44">
        <f t="shared" si="109"/>
        <v>0</v>
      </c>
      <c r="AP364" s="44" t="e">
        <f t="shared" si="110"/>
        <v>#DIV/0!</v>
      </c>
    </row>
    <row r="365" spans="2:42" x14ac:dyDescent="0.25">
      <c r="B365" s="34"/>
      <c r="C365" s="56"/>
      <c r="D365" s="56"/>
      <c r="E365" s="35"/>
      <c r="F365" s="36"/>
      <c r="G365" s="36"/>
      <c r="H365" s="36"/>
      <c r="I365" s="37"/>
      <c r="J365" s="38"/>
      <c r="K365" s="38"/>
      <c r="L365" s="38"/>
      <c r="M365" s="39"/>
      <c r="N365" s="39"/>
      <c r="O365" s="40"/>
      <c r="P365" s="41"/>
      <c r="Q365" s="41"/>
      <c r="R365" s="42"/>
      <c r="S365" s="43"/>
      <c r="T365" s="36">
        <f t="shared" si="111"/>
        <v>0</v>
      </c>
      <c r="U365" s="44">
        <f t="shared" si="112"/>
        <v>0</v>
      </c>
      <c r="V365" s="45">
        <f t="shared" si="113"/>
        <v>0</v>
      </c>
      <c r="W365" s="46">
        <f t="shared" si="114"/>
        <v>0</v>
      </c>
      <c r="X365" s="41">
        <f t="shared" si="115"/>
        <v>0</v>
      </c>
      <c r="Y365" s="41">
        <f t="shared" si="116"/>
        <v>0</v>
      </c>
      <c r="Z365" s="41">
        <f t="shared" si="117"/>
        <v>0</v>
      </c>
      <c r="AA365" s="47">
        <f t="shared" si="103"/>
        <v>0</v>
      </c>
      <c r="AB365" s="48">
        <f t="shared" si="104"/>
        <v>0</v>
      </c>
      <c r="AC365" s="41">
        <f t="shared" si="105"/>
        <v>0</v>
      </c>
      <c r="AD365" s="41">
        <f t="shared" si="118"/>
        <v>0</v>
      </c>
      <c r="AE365" s="41">
        <f t="shared" si="121"/>
        <v>0</v>
      </c>
      <c r="AF365" s="49" t="e">
        <f>HLOOKUP(I365,ElecAvoidedCostsWOCC!$A$5:$Q$50,G365+1,FALSE)</f>
        <v>#N/A</v>
      </c>
      <c r="AG365" s="41" t="e">
        <f t="shared" si="119"/>
        <v>#N/A</v>
      </c>
      <c r="AH365" s="49" t="e">
        <f>HLOOKUP(I365,ElecAvoidedCostsWOCC!$A$5:$Q$50,T365+1,FALSE)</f>
        <v>#N/A</v>
      </c>
      <c r="AI365" s="41" t="e">
        <f t="shared" si="120"/>
        <v>#N/A</v>
      </c>
      <c r="AJ365" s="41" t="e">
        <f t="shared" si="106"/>
        <v>#N/A</v>
      </c>
      <c r="AK365" s="41" t="e">
        <f>HLOOKUP(I365,ElecAvoidedCostsWOCC!$A$5:$Q$50,G365+1,FALSE)*J365*L365</f>
        <v>#N/A</v>
      </c>
      <c r="AL365" s="41" t="e">
        <f t="shared" si="107"/>
        <v>#N/A</v>
      </c>
      <c r="AM365" s="45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5">
        <f t="shared" si="108"/>
        <v>0</v>
      </c>
      <c r="AO365" s="44">
        <f t="shared" si="109"/>
        <v>0</v>
      </c>
      <c r="AP365" s="44" t="e">
        <f t="shared" si="110"/>
        <v>#DIV/0!</v>
      </c>
    </row>
    <row r="366" spans="2:42" x14ac:dyDescent="0.25">
      <c r="B366" s="34"/>
      <c r="C366" s="56"/>
      <c r="D366" s="56"/>
      <c r="E366" s="35"/>
      <c r="F366" s="36"/>
      <c r="G366" s="36"/>
      <c r="H366" s="36"/>
      <c r="I366" s="37"/>
      <c r="J366" s="38"/>
      <c r="K366" s="38"/>
      <c r="L366" s="38"/>
      <c r="M366" s="39"/>
      <c r="N366" s="39"/>
      <c r="O366" s="40"/>
      <c r="P366" s="41"/>
      <c r="Q366" s="41"/>
      <c r="R366" s="42"/>
      <c r="S366" s="43"/>
      <c r="T366" s="36">
        <f t="shared" si="111"/>
        <v>0</v>
      </c>
      <c r="U366" s="44">
        <f t="shared" si="112"/>
        <v>0</v>
      </c>
      <c r="V366" s="45">
        <f t="shared" si="113"/>
        <v>0</v>
      </c>
      <c r="W366" s="46">
        <f t="shared" si="114"/>
        <v>0</v>
      </c>
      <c r="X366" s="41">
        <f t="shared" si="115"/>
        <v>0</v>
      </c>
      <c r="Y366" s="41">
        <f t="shared" si="116"/>
        <v>0</v>
      </c>
      <c r="Z366" s="41">
        <f t="shared" si="117"/>
        <v>0</v>
      </c>
      <c r="AA366" s="47">
        <f t="shared" si="103"/>
        <v>0</v>
      </c>
      <c r="AB366" s="48">
        <f t="shared" si="104"/>
        <v>0</v>
      </c>
      <c r="AC366" s="41">
        <f t="shared" si="105"/>
        <v>0</v>
      </c>
      <c r="AD366" s="41">
        <f t="shared" si="118"/>
        <v>0</v>
      </c>
      <c r="AE366" s="41">
        <f t="shared" si="121"/>
        <v>0</v>
      </c>
      <c r="AF366" s="49" t="e">
        <f>HLOOKUP(I366,ElecAvoidedCostsWOCC!$A$5:$Q$50,G366+1,FALSE)</f>
        <v>#N/A</v>
      </c>
      <c r="AG366" s="41" t="e">
        <f t="shared" si="119"/>
        <v>#N/A</v>
      </c>
      <c r="AH366" s="49" t="e">
        <f>HLOOKUP(I366,ElecAvoidedCostsWOCC!$A$5:$Q$50,T366+1,FALSE)</f>
        <v>#N/A</v>
      </c>
      <c r="AI366" s="41" t="e">
        <f t="shared" si="120"/>
        <v>#N/A</v>
      </c>
      <c r="AJ366" s="41" t="e">
        <f t="shared" si="106"/>
        <v>#N/A</v>
      </c>
      <c r="AK366" s="41" t="e">
        <f>HLOOKUP(I366,ElecAvoidedCostsWOCC!$A$5:$Q$50,G366+1,FALSE)*J366*L366</f>
        <v>#N/A</v>
      </c>
      <c r="AL366" s="41" t="e">
        <f t="shared" si="107"/>
        <v>#N/A</v>
      </c>
      <c r="AM366" s="45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5">
        <f t="shared" si="108"/>
        <v>0</v>
      </c>
      <c r="AO366" s="44">
        <f t="shared" si="109"/>
        <v>0</v>
      </c>
      <c r="AP366" s="44" t="e">
        <f t="shared" si="110"/>
        <v>#DIV/0!</v>
      </c>
    </row>
    <row r="367" spans="2:42" x14ac:dyDescent="0.25">
      <c r="B367" s="34"/>
      <c r="C367" s="56"/>
      <c r="D367" s="56"/>
      <c r="E367" s="35"/>
      <c r="F367" s="36"/>
      <c r="G367" s="36"/>
      <c r="H367" s="36"/>
      <c r="I367" s="37"/>
      <c r="J367" s="38"/>
      <c r="K367" s="38"/>
      <c r="L367" s="38"/>
      <c r="M367" s="39"/>
      <c r="N367" s="39"/>
      <c r="O367" s="40"/>
      <c r="P367" s="41"/>
      <c r="Q367" s="41"/>
      <c r="R367" s="42"/>
      <c r="S367" s="43"/>
      <c r="T367" s="36">
        <f t="shared" si="111"/>
        <v>0</v>
      </c>
      <c r="U367" s="44">
        <f t="shared" si="112"/>
        <v>0</v>
      </c>
      <c r="V367" s="45">
        <f t="shared" si="113"/>
        <v>0</v>
      </c>
      <c r="W367" s="46">
        <f t="shared" si="114"/>
        <v>0</v>
      </c>
      <c r="X367" s="41">
        <f t="shared" si="115"/>
        <v>0</v>
      </c>
      <c r="Y367" s="41">
        <f t="shared" si="116"/>
        <v>0</v>
      </c>
      <c r="Z367" s="41">
        <f t="shared" si="117"/>
        <v>0</v>
      </c>
      <c r="AA367" s="47">
        <f t="shared" si="103"/>
        <v>0</v>
      </c>
      <c r="AB367" s="48">
        <f t="shared" si="104"/>
        <v>0</v>
      </c>
      <c r="AC367" s="41">
        <f t="shared" si="105"/>
        <v>0</v>
      </c>
      <c r="AD367" s="41">
        <f t="shared" si="118"/>
        <v>0</v>
      </c>
      <c r="AE367" s="41">
        <f t="shared" si="121"/>
        <v>0</v>
      </c>
      <c r="AF367" s="49" t="e">
        <f>HLOOKUP(I367,ElecAvoidedCostsWOCC!$A$5:$Q$50,G367+1,FALSE)</f>
        <v>#N/A</v>
      </c>
      <c r="AG367" s="41" t="e">
        <f t="shared" si="119"/>
        <v>#N/A</v>
      </c>
      <c r="AH367" s="49" t="e">
        <f>HLOOKUP(I367,ElecAvoidedCostsWOCC!$A$5:$Q$50,T367+1,FALSE)</f>
        <v>#N/A</v>
      </c>
      <c r="AI367" s="41" t="e">
        <f t="shared" si="120"/>
        <v>#N/A</v>
      </c>
      <c r="AJ367" s="41" t="e">
        <f t="shared" si="106"/>
        <v>#N/A</v>
      </c>
      <c r="AK367" s="41" t="e">
        <f>HLOOKUP(I367,ElecAvoidedCostsWOCC!$A$5:$Q$50,G367+1,FALSE)*J367*L367</f>
        <v>#N/A</v>
      </c>
      <c r="AL367" s="41" t="e">
        <f t="shared" si="107"/>
        <v>#N/A</v>
      </c>
      <c r="AM367" s="45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5">
        <f t="shared" si="108"/>
        <v>0</v>
      </c>
      <c r="AO367" s="44">
        <f t="shared" si="109"/>
        <v>0</v>
      </c>
      <c r="AP367" s="44" t="e">
        <f t="shared" si="110"/>
        <v>#DIV/0!</v>
      </c>
    </row>
    <row r="368" spans="2:42" x14ac:dyDescent="0.25">
      <c r="B368" s="34"/>
      <c r="C368" s="56"/>
      <c r="D368" s="56"/>
      <c r="E368" s="35"/>
      <c r="F368" s="36"/>
      <c r="G368" s="36"/>
      <c r="H368" s="36"/>
      <c r="I368" s="37"/>
      <c r="J368" s="38"/>
      <c r="K368" s="38"/>
      <c r="L368" s="38"/>
      <c r="M368" s="39"/>
      <c r="N368" s="39"/>
      <c r="O368" s="40"/>
      <c r="P368" s="41"/>
      <c r="Q368" s="41"/>
      <c r="R368" s="42"/>
      <c r="S368" s="43"/>
      <c r="T368" s="36">
        <f t="shared" si="111"/>
        <v>0</v>
      </c>
      <c r="U368" s="44">
        <f t="shared" si="112"/>
        <v>0</v>
      </c>
      <c r="V368" s="45">
        <f t="shared" si="113"/>
        <v>0</v>
      </c>
      <c r="W368" s="46">
        <f t="shared" si="114"/>
        <v>0</v>
      </c>
      <c r="X368" s="41">
        <f t="shared" si="115"/>
        <v>0</v>
      </c>
      <c r="Y368" s="41">
        <f t="shared" si="116"/>
        <v>0</v>
      </c>
      <c r="Z368" s="41">
        <f t="shared" si="117"/>
        <v>0</v>
      </c>
      <c r="AA368" s="47">
        <f t="shared" si="103"/>
        <v>0</v>
      </c>
      <c r="AB368" s="48">
        <f t="shared" si="104"/>
        <v>0</v>
      </c>
      <c r="AC368" s="41">
        <f t="shared" si="105"/>
        <v>0</v>
      </c>
      <c r="AD368" s="41">
        <f t="shared" si="118"/>
        <v>0</v>
      </c>
      <c r="AE368" s="41">
        <f t="shared" si="121"/>
        <v>0</v>
      </c>
      <c r="AF368" s="49" t="e">
        <f>HLOOKUP(I368,ElecAvoidedCostsWOCC!$A$5:$Q$50,G368+1,FALSE)</f>
        <v>#N/A</v>
      </c>
      <c r="AG368" s="41" t="e">
        <f t="shared" si="119"/>
        <v>#N/A</v>
      </c>
      <c r="AH368" s="49" t="e">
        <f>HLOOKUP(I368,ElecAvoidedCostsWOCC!$A$5:$Q$50,T368+1,FALSE)</f>
        <v>#N/A</v>
      </c>
      <c r="AI368" s="41" t="e">
        <f t="shared" si="120"/>
        <v>#N/A</v>
      </c>
      <c r="AJ368" s="41" t="e">
        <f t="shared" si="106"/>
        <v>#N/A</v>
      </c>
      <c r="AK368" s="41" t="e">
        <f>HLOOKUP(I368,ElecAvoidedCostsWOCC!$A$5:$Q$50,G368+1,FALSE)*J368*L368</f>
        <v>#N/A</v>
      </c>
      <c r="AL368" s="41" t="e">
        <f t="shared" si="107"/>
        <v>#N/A</v>
      </c>
      <c r="AM368" s="45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5">
        <f t="shared" si="108"/>
        <v>0</v>
      </c>
      <c r="AO368" s="44">
        <f t="shared" si="109"/>
        <v>0</v>
      </c>
      <c r="AP368" s="44" t="e">
        <f t="shared" si="110"/>
        <v>#DIV/0!</v>
      </c>
    </row>
    <row r="369" spans="2:42" x14ac:dyDescent="0.25">
      <c r="B369" s="34"/>
      <c r="C369" s="56"/>
      <c r="D369" s="56"/>
      <c r="E369" s="35"/>
      <c r="F369" s="36"/>
      <c r="G369" s="36"/>
      <c r="H369" s="36"/>
      <c r="I369" s="37"/>
      <c r="J369" s="38"/>
      <c r="K369" s="38"/>
      <c r="L369" s="38"/>
      <c r="M369" s="39"/>
      <c r="N369" s="39"/>
      <c r="O369" s="40"/>
      <c r="P369" s="41"/>
      <c r="Q369" s="41"/>
      <c r="R369" s="42"/>
      <c r="S369" s="43"/>
      <c r="T369" s="36">
        <f t="shared" si="111"/>
        <v>0</v>
      </c>
      <c r="U369" s="44">
        <f t="shared" si="112"/>
        <v>0</v>
      </c>
      <c r="V369" s="45">
        <f t="shared" si="113"/>
        <v>0</v>
      </c>
      <c r="W369" s="46">
        <f t="shared" si="114"/>
        <v>0</v>
      </c>
      <c r="X369" s="41">
        <f t="shared" si="115"/>
        <v>0</v>
      </c>
      <c r="Y369" s="41">
        <f t="shared" si="116"/>
        <v>0</v>
      </c>
      <c r="Z369" s="41">
        <f t="shared" si="117"/>
        <v>0</v>
      </c>
      <c r="AA369" s="47">
        <f t="shared" si="103"/>
        <v>0</v>
      </c>
      <c r="AB369" s="48">
        <f t="shared" si="104"/>
        <v>0</v>
      </c>
      <c r="AC369" s="41">
        <f t="shared" si="105"/>
        <v>0</v>
      </c>
      <c r="AD369" s="41">
        <f t="shared" si="118"/>
        <v>0</v>
      </c>
      <c r="AE369" s="41">
        <f t="shared" si="121"/>
        <v>0</v>
      </c>
      <c r="AF369" s="49" t="e">
        <f>HLOOKUP(I369,ElecAvoidedCostsWOCC!$A$5:$Q$50,G369+1,FALSE)</f>
        <v>#N/A</v>
      </c>
      <c r="AG369" s="41" t="e">
        <f t="shared" si="119"/>
        <v>#N/A</v>
      </c>
      <c r="AH369" s="49" t="e">
        <f>HLOOKUP(I369,ElecAvoidedCostsWOCC!$A$5:$Q$50,T369+1,FALSE)</f>
        <v>#N/A</v>
      </c>
      <c r="AI369" s="41" t="e">
        <f t="shared" si="120"/>
        <v>#N/A</v>
      </c>
      <c r="AJ369" s="41" t="e">
        <f t="shared" si="106"/>
        <v>#N/A</v>
      </c>
      <c r="AK369" s="41" t="e">
        <f>HLOOKUP(I369,ElecAvoidedCostsWOCC!$A$5:$Q$50,G369+1,FALSE)*J369*L369</f>
        <v>#N/A</v>
      </c>
      <c r="AL369" s="41" t="e">
        <f t="shared" si="107"/>
        <v>#N/A</v>
      </c>
      <c r="AM369" s="45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5">
        <f t="shared" si="108"/>
        <v>0</v>
      </c>
      <c r="AO369" s="44">
        <f t="shared" si="109"/>
        <v>0</v>
      </c>
      <c r="AP369" s="44" t="e">
        <f t="shared" si="110"/>
        <v>#DIV/0!</v>
      </c>
    </row>
    <row r="370" spans="2:42" x14ac:dyDescent="0.25">
      <c r="B370" s="34"/>
      <c r="C370" s="56"/>
      <c r="D370" s="56"/>
      <c r="E370" s="35"/>
      <c r="F370" s="36"/>
      <c r="G370" s="36"/>
      <c r="H370" s="36"/>
      <c r="I370" s="37"/>
      <c r="J370" s="38"/>
      <c r="K370" s="38"/>
      <c r="L370" s="38"/>
      <c r="M370" s="39"/>
      <c r="N370" s="39"/>
      <c r="O370" s="40"/>
      <c r="P370" s="41"/>
      <c r="Q370" s="41"/>
      <c r="R370" s="42"/>
      <c r="S370" s="43"/>
      <c r="T370" s="36">
        <f t="shared" si="111"/>
        <v>0</v>
      </c>
      <c r="U370" s="44">
        <f t="shared" si="112"/>
        <v>0</v>
      </c>
      <c r="V370" s="45">
        <f t="shared" si="113"/>
        <v>0</v>
      </c>
      <c r="W370" s="46">
        <f t="shared" si="114"/>
        <v>0</v>
      </c>
      <c r="X370" s="41">
        <f t="shared" si="115"/>
        <v>0</v>
      </c>
      <c r="Y370" s="41">
        <f t="shared" si="116"/>
        <v>0</v>
      </c>
      <c r="Z370" s="41">
        <f t="shared" si="117"/>
        <v>0</v>
      </c>
      <c r="AA370" s="47">
        <f t="shared" si="103"/>
        <v>0</v>
      </c>
      <c r="AB370" s="48">
        <f t="shared" si="104"/>
        <v>0</v>
      </c>
      <c r="AC370" s="41">
        <f t="shared" si="105"/>
        <v>0</v>
      </c>
      <c r="AD370" s="41">
        <f t="shared" si="118"/>
        <v>0</v>
      </c>
      <c r="AE370" s="41">
        <f t="shared" si="121"/>
        <v>0</v>
      </c>
      <c r="AF370" s="49" t="e">
        <f>HLOOKUP(I370,ElecAvoidedCostsWOCC!$A$5:$Q$50,G370+1,FALSE)</f>
        <v>#N/A</v>
      </c>
      <c r="AG370" s="41" t="e">
        <f t="shared" si="119"/>
        <v>#N/A</v>
      </c>
      <c r="AH370" s="49" t="e">
        <f>HLOOKUP(I370,ElecAvoidedCostsWOCC!$A$5:$Q$50,T370+1,FALSE)</f>
        <v>#N/A</v>
      </c>
      <c r="AI370" s="41" t="e">
        <f t="shared" si="120"/>
        <v>#N/A</v>
      </c>
      <c r="AJ370" s="41" t="e">
        <f t="shared" si="106"/>
        <v>#N/A</v>
      </c>
      <c r="AK370" s="41" t="e">
        <f>HLOOKUP(I370,ElecAvoidedCostsWOCC!$A$5:$Q$50,G370+1,FALSE)*J370*L370</f>
        <v>#N/A</v>
      </c>
      <c r="AL370" s="41" t="e">
        <f t="shared" si="107"/>
        <v>#N/A</v>
      </c>
      <c r="AM370" s="45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5">
        <f t="shared" si="108"/>
        <v>0</v>
      </c>
      <c r="AO370" s="44">
        <f t="shared" si="109"/>
        <v>0</v>
      </c>
      <c r="AP370" s="44" t="e">
        <f t="shared" si="110"/>
        <v>#DIV/0!</v>
      </c>
    </row>
    <row r="371" spans="2:42" x14ac:dyDescent="0.25">
      <c r="B371" s="34"/>
      <c r="C371" s="56"/>
      <c r="D371" s="56"/>
      <c r="E371" s="35"/>
      <c r="F371" s="36"/>
      <c r="G371" s="36"/>
      <c r="H371" s="36"/>
      <c r="I371" s="37"/>
      <c r="J371" s="38"/>
      <c r="K371" s="38"/>
      <c r="L371" s="38"/>
      <c r="M371" s="39"/>
      <c r="N371" s="39"/>
      <c r="O371" s="40"/>
      <c r="P371" s="41"/>
      <c r="Q371" s="41"/>
      <c r="R371" s="42"/>
      <c r="S371" s="43"/>
      <c r="T371" s="36">
        <f t="shared" si="111"/>
        <v>0</v>
      </c>
      <c r="U371" s="44">
        <f t="shared" si="112"/>
        <v>0</v>
      </c>
      <c r="V371" s="45">
        <f t="shared" si="113"/>
        <v>0</v>
      </c>
      <c r="W371" s="46">
        <f t="shared" si="114"/>
        <v>0</v>
      </c>
      <c r="X371" s="41">
        <f t="shared" si="115"/>
        <v>0</v>
      </c>
      <c r="Y371" s="41">
        <f t="shared" si="116"/>
        <v>0</v>
      </c>
      <c r="Z371" s="41">
        <f t="shared" si="117"/>
        <v>0</v>
      </c>
      <c r="AA371" s="47">
        <f t="shared" si="103"/>
        <v>0</v>
      </c>
      <c r="AB371" s="48">
        <f t="shared" si="104"/>
        <v>0</v>
      </c>
      <c r="AC371" s="41">
        <f t="shared" si="105"/>
        <v>0</v>
      </c>
      <c r="AD371" s="41">
        <f t="shared" si="118"/>
        <v>0</v>
      </c>
      <c r="AE371" s="41">
        <f t="shared" si="121"/>
        <v>0</v>
      </c>
      <c r="AF371" s="49" t="e">
        <f>HLOOKUP(I371,ElecAvoidedCostsWOCC!$A$5:$Q$50,G371+1,FALSE)</f>
        <v>#N/A</v>
      </c>
      <c r="AG371" s="41" t="e">
        <f t="shared" si="119"/>
        <v>#N/A</v>
      </c>
      <c r="AH371" s="49" t="e">
        <f>HLOOKUP(I371,ElecAvoidedCostsWOCC!$A$5:$Q$50,T371+1,FALSE)</f>
        <v>#N/A</v>
      </c>
      <c r="AI371" s="41" t="e">
        <f t="shared" si="120"/>
        <v>#N/A</v>
      </c>
      <c r="AJ371" s="41" t="e">
        <f t="shared" si="106"/>
        <v>#N/A</v>
      </c>
      <c r="AK371" s="41" t="e">
        <f>HLOOKUP(I371,ElecAvoidedCostsWOCC!$A$5:$Q$50,G371+1,FALSE)*J371*L371</f>
        <v>#N/A</v>
      </c>
      <c r="AL371" s="41" t="e">
        <f t="shared" si="107"/>
        <v>#N/A</v>
      </c>
      <c r="AM371" s="45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5">
        <f t="shared" si="108"/>
        <v>0</v>
      </c>
      <c r="AO371" s="44">
        <f t="shared" si="109"/>
        <v>0</v>
      </c>
      <c r="AP371" s="44" t="e">
        <f t="shared" si="110"/>
        <v>#DIV/0!</v>
      </c>
    </row>
    <row r="372" spans="2:42" x14ac:dyDescent="0.25">
      <c r="B372" s="34"/>
      <c r="C372" s="56"/>
      <c r="D372" s="56"/>
      <c r="E372" s="35"/>
      <c r="F372" s="36"/>
      <c r="G372" s="36"/>
      <c r="H372" s="36"/>
      <c r="I372" s="37"/>
      <c r="J372" s="38"/>
      <c r="K372" s="38"/>
      <c r="L372" s="38"/>
      <c r="M372" s="39"/>
      <c r="N372" s="39"/>
      <c r="O372" s="40"/>
      <c r="P372" s="41"/>
      <c r="Q372" s="41"/>
      <c r="R372" s="42"/>
      <c r="S372" s="43"/>
      <c r="T372" s="36">
        <f t="shared" si="111"/>
        <v>0</v>
      </c>
      <c r="U372" s="44">
        <f t="shared" si="112"/>
        <v>0</v>
      </c>
      <c r="V372" s="45">
        <f t="shared" si="113"/>
        <v>0</v>
      </c>
      <c r="W372" s="46">
        <f t="shared" si="114"/>
        <v>0</v>
      </c>
      <c r="X372" s="41">
        <f t="shared" si="115"/>
        <v>0</v>
      </c>
      <c r="Y372" s="41">
        <f t="shared" si="116"/>
        <v>0</v>
      </c>
      <c r="Z372" s="41">
        <f t="shared" si="117"/>
        <v>0</v>
      </c>
      <c r="AA372" s="47">
        <f t="shared" si="103"/>
        <v>0</v>
      </c>
      <c r="AB372" s="48">
        <f t="shared" si="104"/>
        <v>0</v>
      </c>
      <c r="AC372" s="41">
        <f t="shared" si="105"/>
        <v>0</v>
      </c>
      <c r="AD372" s="41">
        <f t="shared" si="118"/>
        <v>0</v>
      </c>
      <c r="AE372" s="41">
        <f t="shared" si="121"/>
        <v>0</v>
      </c>
      <c r="AF372" s="49" t="e">
        <f>HLOOKUP(I372,ElecAvoidedCostsWOCC!$A$5:$Q$50,G372+1,FALSE)</f>
        <v>#N/A</v>
      </c>
      <c r="AG372" s="41" t="e">
        <f t="shared" si="119"/>
        <v>#N/A</v>
      </c>
      <c r="AH372" s="49" t="e">
        <f>HLOOKUP(I372,ElecAvoidedCostsWOCC!$A$5:$Q$50,T372+1,FALSE)</f>
        <v>#N/A</v>
      </c>
      <c r="AI372" s="41" t="e">
        <f t="shared" si="120"/>
        <v>#N/A</v>
      </c>
      <c r="AJ372" s="41" t="e">
        <f t="shared" si="106"/>
        <v>#N/A</v>
      </c>
      <c r="AK372" s="41" t="e">
        <f>HLOOKUP(I372,ElecAvoidedCostsWOCC!$A$5:$Q$50,G372+1,FALSE)*J372*L372</f>
        <v>#N/A</v>
      </c>
      <c r="AL372" s="41" t="e">
        <f t="shared" si="107"/>
        <v>#N/A</v>
      </c>
      <c r="AM372" s="45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5">
        <f t="shared" si="108"/>
        <v>0</v>
      </c>
      <c r="AO372" s="44">
        <f t="shared" si="109"/>
        <v>0</v>
      </c>
      <c r="AP372" s="44" t="e">
        <f t="shared" si="110"/>
        <v>#DIV/0!</v>
      </c>
    </row>
    <row r="373" spans="2:42" x14ac:dyDescent="0.25">
      <c r="B373" s="34"/>
      <c r="C373" s="56"/>
      <c r="D373" s="56"/>
      <c r="E373" s="35"/>
      <c r="F373" s="36"/>
      <c r="G373" s="36"/>
      <c r="H373" s="36"/>
      <c r="I373" s="37"/>
      <c r="J373" s="38"/>
      <c r="K373" s="38"/>
      <c r="L373" s="38"/>
      <c r="M373" s="39"/>
      <c r="N373" s="39"/>
      <c r="O373" s="40"/>
      <c r="P373" s="41"/>
      <c r="Q373" s="41"/>
      <c r="R373" s="42"/>
      <c r="S373" s="43"/>
      <c r="T373" s="36">
        <f t="shared" si="111"/>
        <v>0</v>
      </c>
      <c r="U373" s="44">
        <f t="shared" si="112"/>
        <v>0</v>
      </c>
      <c r="V373" s="45">
        <f t="shared" si="113"/>
        <v>0</v>
      </c>
      <c r="W373" s="46">
        <f t="shared" si="114"/>
        <v>0</v>
      </c>
      <c r="X373" s="41">
        <f t="shared" si="115"/>
        <v>0</v>
      </c>
      <c r="Y373" s="41">
        <f t="shared" si="116"/>
        <v>0</v>
      </c>
      <c r="Z373" s="41">
        <f t="shared" si="117"/>
        <v>0</v>
      </c>
      <c r="AA373" s="47">
        <f t="shared" si="103"/>
        <v>0</v>
      </c>
      <c r="AB373" s="48">
        <f t="shared" si="104"/>
        <v>0</v>
      </c>
      <c r="AC373" s="41">
        <f t="shared" si="105"/>
        <v>0</v>
      </c>
      <c r="AD373" s="41">
        <f t="shared" si="118"/>
        <v>0</v>
      </c>
      <c r="AE373" s="41">
        <f t="shared" si="121"/>
        <v>0</v>
      </c>
      <c r="AF373" s="49" t="e">
        <f>HLOOKUP(I373,ElecAvoidedCostsWOCC!$A$5:$Q$50,G373+1,FALSE)</f>
        <v>#N/A</v>
      </c>
      <c r="AG373" s="41" t="e">
        <f t="shared" si="119"/>
        <v>#N/A</v>
      </c>
      <c r="AH373" s="49" t="e">
        <f>HLOOKUP(I373,ElecAvoidedCostsWOCC!$A$5:$Q$50,T373+1,FALSE)</f>
        <v>#N/A</v>
      </c>
      <c r="AI373" s="41" t="e">
        <f t="shared" si="120"/>
        <v>#N/A</v>
      </c>
      <c r="AJ373" s="41" t="e">
        <f t="shared" si="106"/>
        <v>#N/A</v>
      </c>
      <c r="AK373" s="41" t="e">
        <f>HLOOKUP(I373,ElecAvoidedCostsWOCC!$A$5:$Q$50,G373+1,FALSE)*J373*L373</f>
        <v>#N/A</v>
      </c>
      <c r="AL373" s="41" t="e">
        <f t="shared" si="107"/>
        <v>#N/A</v>
      </c>
      <c r="AM373" s="45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5">
        <f t="shared" si="108"/>
        <v>0</v>
      </c>
      <c r="AO373" s="44">
        <f t="shared" si="109"/>
        <v>0</v>
      </c>
      <c r="AP373" s="44" t="e">
        <f t="shared" si="110"/>
        <v>#DIV/0!</v>
      </c>
    </row>
    <row r="374" spans="2:42" x14ac:dyDescent="0.25">
      <c r="B374" s="34"/>
      <c r="C374" s="56"/>
      <c r="D374" s="56"/>
      <c r="E374" s="35"/>
      <c r="F374" s="36"/>
      <c r="G374" s="36"/>
      <c r="H374" s="36"/>
      <c r="I374" s="37"/>
      <c r="J374" s="38"/>
      <c r="K374" s="38"/>
      <c r="L374" s="38"/>
      <c r="M374" s="39"/>
      <c r="N374" s="39"/>
      <c r="O374" s="40"/>
      <c r="P374" s="41"/>
      <c r="Q374" s="41"/>
      <c r="R374" s="42"/>
      <c r="S374" s="43"/>
      <c r="T374" s="36">
        <f t="shared" si="111"/>
        <v>0</v>
      </c>
      <c r="U374" s="44">
        <f t="shared" si="112"/>
        <v>0</v>
      </c>
      <c r="V374" s="45">
        <f t="shared" si="113"/>
        <v>0</v>
      </c>
      <c r="W374" s="46">
        <f t="shared" si="114"/>
        <v>0</v>
      </c>
      <c r="X374" s="41">
        <f t="shared" si="115"/>
        <v>0</v>
      </c>
      <c r="Y374" s="41">
        <f t="shared" si="116"/>
        <v>0</v>
      </c>
      <c r="Z374" s="41">
        <f t="shared" si="117"/>
        <v>0</v>
      </c>
      <c r="AA374" s="47">
        <f t="shared" si="103"/>
        <v>0</v>
      </c>
      <c r="AB374" s="48">
        <f t="shared" si="104"/>
        <v>0</v>
      </c>
      <c r="AC374" s="41">
        <f t="shared" si="105"/>
        <v>0</v>
      </c>
      <c r="AD374" s="41">
        <f t="shared" si="118"/>
        <v>0</v>
      </c>
      <c r="AE374" s="41">
        <f t="shared" si="121"/>
        <v>0</v>
      </c>
      <c r="AF374" s="49" t="e">
        <f>HLOOKUP(I374,ElecAvoidedCostsWOCC!$A$5:$Q$50,G374+1,FALSE)</f>
        <v>#N/A</v>
      </c>
      <c r="AG374" s="41" t="e">
        <f t="shared" si="119"/>
        <v>#N/A</v>
      </c>
      <c r="AH374" s="49" t="e">
        <f>HLOOKUP(I374,ElecAvoidedCostsWOCC!$A$5:$Q$50,T374+1,FALSE)</f>
        <v>#N/A</v>
      </c>
      <c r="AI374" s="41" t="e">
        <f t="shared" si="120"/>
        <v>#N/A</v>
      </c>
      <c r="AJ374" s="41" t="e">
        <f t="shared" si="106"/>
        <v>#N/A</v>
      </c>
      <c r="AK374" s="41" t="e">
        <f>HLOOKUP(I374,ElecAvoidedCostsWOCC!$A$5:$Q$50,G374+1,FALSE)*J374*L374</f>
        <v>#N/A</v>
      </c>
      <c r="AL374" s="41" t="e">
        <f t="shared" si="107"/>
        <v>#N/A</v>
      </c>
      <c r="AM374" s="45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5">
        <f t="shared" si="108"/>
        <v>0</v>
      </c>
      <c r="AO374" s="44">
        <f t="shared" si="109"/>
        <v>0</v>
      </c>
      <c r="AP374" s="44" t="e">
        <f t="shared" si="110"/>
        <v>#DIV/0!</v>
      </c>
    </row>
    <row r="375" spans="2:42" x14ac:dyDescent="0.25">
      <c r="B375" s="34"/>
      <c r="C375" s="56"/>
      <c r="D375" s="56"/>
      <c r="E375" s="35"/>
      <c r="F375" s="36"/>
      <c r="G375" s="36"/>
      <c r="H375" s="36"/>
      <c r="I375" s="37"/>
      <c r="J375" s="38"/>
      <c r="K375" s="38"/>
      <c r="L375" s="38"/>
      <c r="M375" s="39"/>
      <c r="N375" s="39"/>
      <c r="O375" s="40"/>
      <c r="P375" s="41"/>
      <c r="Q375" s="41"/>
      <c r="R375" s="42"/>
      <c r="S375" s="43"/>
      <c r="T375" s="36">
        <f t="shared" si="111"/>
        <v>0</v>
      </c>
      <c r="U375" s="44">
        <f t="shared" si="112"/>
        <v>0</v>
      </c>
      <c r="V375" s="45">
        <f t="shared" si="113"/>
        <v>0</v>
      </c>
      <c r="W375" s="46">
        <f t="shared" si="114"/>
        <v>0</v>
      </c>
      <c r="X375" s="41">
        <f t="shared" si="115"/>
        <v>0</v>
      </c>
      <c r="Y375" s="41">
        <f t="shared" si="116"/>
        <v>0</v>
      </c>
      <c r="Z375" s="41">
        <f t="shared" si="117"/>
        <v>0</v>
      </c>
      <c r="AA375" s="47">
        <f t="shared" si="103"/>
        <v>0</v>
      </c>
      <c r="AB375" s="48">
        <f t="shared" si="104"/>
        <v>0</v>
      </c>
      <c r="AC375" s="41">
        <f t="shared" si="105"/>
        <v>0</v>
      </c>
      <c r="AD375" s="41">
        <f t="shared" si="118"/>
        <v>0</v>
      </c>
      <c r="AE375" s="41">
        <f t="shared" si="121"/>
        <v>0</v>
      </c>
      <c r="AF375" s="49" t="e">
        <f>HLOOKUP(I375,ElecAvoidedCostsWOCC!$A$5:$Q$50,G375+1,FALSE)</f>
        <v>#N/A</v>
      </c>
      <c r="AG375" s="41" t="e">
        <f t="shared" si="119"/>
        <v>#N/A</v>
      </c>
      <c r="AH375" s="49" t="e">
        <f>HLOOKUP(I375,ElecAvoidedCostsWOCC!$A$5:$Q$50,T375+1,FALSE)</f>
        <v>#N/A</v>
      </c>
      <c r="AI375" s="41" t="e">
        <f t="shared" si="120"/>
        <v>#N/A</v>
      </c>
      <c r="AJ375" s="41" t="e">
        <f t="shared" si="106"/>
        <v>#N/A</v>
      </c>
      <c r="AK375" s="41" t="e">
        <f>HLOOKUP(I375,ElecAvoidedCostsWOCC!$A$5:$Q$50,G375+1,FALSE)*J375*L375</f>
        <v>#N/A</v>
      </c>
      <c r="AL375" s="41" t="e">
        <f t="shared" si="107"/>
        <v>#N/A</v>
      </c>
      <c r="AM375" s="45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5">
        <f t="shared" si="108"/>
        <v>0</v>
      </c>
      <c r="AO375" s="44">
        <f t="shared" si="109"/>
        <v>0</v>
      </c>
      <c r="AP375" s="44" t="e">
        <f t="shared" si="110"/>
        <v>#DIV/0!</v>
      </c>
    </row>
    <row r="376" spans="2:42" x14ac:dyDescent="0.25">
      <c r="B376" s="34"/>
      <c r="C376" s="56"/>
      <c r="D376" s="56"/>
      <c r="E376" s="35"/>
      <c r="F376" s="36"/>
      <c r="G376" s="36"/>
      <c r="H376" s="36"/>
      <c r="I376" s="37"/>
      <c r="J376" s="38"/>
      <c r="K376" s="38"/>
      <c r="L376" s="38"/>
      <c r="M376" s="39"/>
      <c r="N376" s="39"/>
      <c r="O376" s="40"/>
      <c r="P376" s="41"/>
      <c r="Q376" s="41"/>
      <c r="R376" s="42"/>
      <c r="S376" s="43"/>
      <c r="T376" s="36">
        <f t="shared" si="111"/>
        <v>0</v>
      </c>
      <c r="U376" s="44">
        <f t="shared" si="112"/>
        <v>0</v>
      </c>
      <c r="V376" s="45">
        <f t="shared" si="113"/>
        <v>0</v>
      </c>
      <c r="W376" s="46">
        <f t="shared" si="114"/>
        <v>0</v>
      </c>
      <c r="X376" s="41">
        <f t="shared" si="115"/>
        <v>0</v>
      </c>
      <c r="Y376" s="41">
        <f t="shared" si="116"/>
        <v>0</v>
      </c>
      <c r="Z376" s="41">
        <f t="shared" si="117"/>
        <v>0</v>
      </c>
      <c r="AA376" s="47">
        <f t="shared" si="103"/>
        <v>0</v>
      </c>
      <c r="AB376" s="48">
        <f t="shared" si="104"/>
        <v>0</v>
      </c>
      <c r="AC376" s="41">
        <f t="shared" si="105"/>
        <v>0</v>
      </c>
      <c r="AD376" s="41">
        <f t="shared" si="118"/>
        <v>0</v>
      </c>
      <c r="AE376" s="41">
        <f t="shared" si="121"/>
        <v>0</v>
      </c>
      <c r="AF376" s="49" t="e">
        <f>HLOOKUP(I376,ElecAvoidedCostsWOCC!$A$5:$Q$50,G376+1,FALSE)</f>
        <v>#N/A</v>
      </c>
      <c r="AG376" s="41" t="e">
        <f t="shared" si="119"/>
        <v>#N/A</v>
      </c>
      <c r="AH376" s="49" t="e">
        <f>HLOOKUP(I376,ElecAvoidedCostsWOCC!$A$5:$Q$50,T376+1,FALSE)</f>
        <v>#N/A</v>
      </c>
      <c r="AI376" s="41" t="e">
        <f t="shared" si="120"/>
        <v>#N/A</v>
      </c>
      <c r="AJ376" s="41" t="e">
        <f t="shared" si="106"/>
        <v>#N/A</v>
      </c>
      <c r="AK376" s="41" t="e">
        <f>HLOOKUP(I376,ElecAvoidedCostsWOCC!$A$5:$Q$50,G376+1,FALSE)*J376*L376</f>
        <v>#N/A</v>
      </c>
      <c r="AL376" s="41" t="e">
        <f t="shared" si="107"/>
        <v>#N/A</v>
      </c>
      <c r="AM376" s="45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5">
        <f t="shared" si="108"/>
        <v>0</v>
      </c>
      <c r="AO376" s="44">
        <f t="shared" si="109"/>
        <v>0</v>
      </c>
      <c r="AP376" s="44" t="e">
        <f t="shared" si="110"/>
        <v>#DIV/0!</v>
      </c>
    </row>
    <row r="377" spans="2:42" x14ac:dyDescent="0.25">
      <c r="B377" s="34"/>
      <c r="C377" s="56"/>
      <c r="D377" s="56"/>
      <c r="E377" s="35"/>
      <c r="F377" s="36"/>
      <c r="G377" s="36"/>
      <c r="H377" s="36"/>
      <c r="I377" s="37"/>
      <c r="J377" s="38"/>
      <c r="K377" s="38"/>
      <c r="L377" s="38"/>
      <c r="M377" s="39"/>
      <c r="N377" s="39"/>
      <c r="O377" s="40"/>
      <c r="P377" s="41"/>
      <c r="Q377" s="41"/>
      <c r="R377" s="42"/>
      <c r="S377" s="43"/>
      <c r="T377" s="36">
        <f t="shared" si="111"/>
        <v>0</v>
      </c>
      <c r="U377" s="44">
        <f t="shared" si="112"/>
        <v>0</v>
      </c>
      <c r="V377" s="45">
        <f t="shared" si="113"/>
        <v>0</v>
      </c>
      <c r="W377" s="46">
        <f t="shared" si="114"/>
        <v>0</v>
      </c>
      <c r="X377" s="41">
        <f t="shared" si="115"/>
        <v>0</v>
      </c>
      <c r="Y377" s="41">
        <f t="shared" si="116"/>
        <v>0</v>
      </c>
      <c r="Z377" s="41">
        <f t="shared" si="117"/>
        <v>0</v>
      </c>
      <c r="AA377" s="47">
        <f t="shared" si="103"/>
        <v>0</v>
      </c>
      <c r="AB377" s="48">
        <f t="shared" si="104"/>
        <v>0</v>
      </c>
      <c r="AC377" s="41">
        <f t="shared" si="105"/>
        <v>0</v>
      </c>
      <c r="AD377" s="41">
        <f t="shared" si="118"/>
        <v>0</v>
      </c>
      <c r="AE377" s="41">
        <f t="shared" si="121"/>
        <v>0</v>
      </c>
      <c r="AF377" s="49" t="e">
        <f>HLOOKUP(I377,ElecAvoidedCostsWOCC!$A$5:$Q$50,G377+1,FALSE)</f>
        <v>#N/A</v>
      </c>
      <c r="AG377" s="41" t="e">
        <f t="shared" si="119"/>
        <v>#N/A</v>
      </c>
      <c r="AH377" s="49" t="e">
        <f>HLOOKUP(I377,ElecAvoidedCostsWOCC!$A$5:$Q$50,T377+1,FALSE)</f>
        <v>#N/A</v>
      </c>
      <c r="AI377" s="41" t="e">
        <f t="shared" si="120"/>
        <v>#N/A</v>
      </c>
      <c r="AJ377" s="41" t="e">
        <f t="shared" si="106"/>
        <v>#N/A</v>
      </c>
      <c r="AK377" s="41" t="e">
        <f>HLOOKUP(I377,ElecAvoidedCostsWOCC!$A$5:$Q$50,G377+1,FALSE)*J377*L377</f>
        <v>#N/A</v>
      </c>
      <c r="AL377" s="41" t="e">
        <f t="shared" si="107"/>
        <v>#N/A</v>
      </c>
      <c r="AM377" s="45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5">
        <f t="shared" si="108"/>
        <v>0</v>
      </c>
      <c r="AO377" s="44">
        <f t="shared" si="109"/>
        <v>0</v>
      </c>
      <c r="AP377" s="44" t="e">
        <f t="shared" si="110"/>
        <v>#DIV/0!</v>
      </c>
    </row>
    <row r="378" spans="2:42" x14ac:dyDescent="0.25">
      <c r="B378" s="34"/>
      <c r="C378" s="56"/>
      <c r="D378" s="56"/>
      <c r="E378" s="35"/>
      <c r="F378" s="36"/>
      <c r="G378" s="36"/>
      <c r="H378" s="36"/>
      <c r="I378" s="37"/>
      <c r="J378" s="38"/>
      <c r="K378" s="38"/>
      <c r="L378" s="38"/>
      <c r="M378" s="39"/>
      <c r="N378" s="39"/>
      <c r="O378" s="40"/>
      <c r="P378" s="41"/>
      <c r="Q378" s="41"/>
      <c r="R378" s="42"/>
      <c r="S378" s="43"/>
      <c r="T378" s="36">
        <f t="shared" si="111"/>
        <v>0</v>
      </c>
      <c r="U378" s="44">
        <f t="shared" si="112"/>
        <v>0</v>
      </c>
      <c r="V378" s="45">
        <f t="shared" si="113"/>
        <v>0</v>
      </c>
      <c r="W378" s="46">
        <f t="shared" si="114"/>
        <v>0</v>
      </c>
      <c r="X378" s="41">
        <f t="shared" si="115"/>
        <v>0</v>
      </c>
      <c r="Y378" s="41">
        <f t="shared" si="116"/>
        <v>0</v>
      </c>
      <c r="Z378" s="41">
        <f t="shared" si="117"/>
        <v>0</v>
      </c>
      <c r="AA378" s="47">
        <f t="shared" si="103"/>
        <v>0</v>
      </c>
      <c r="AB378" s="48">
        <f t="shared" si="104"/>
        <v>0</v>
      </c>
      <c r="AC378" s="41">
        <f t="shared" si="105"/>
        <v>0</v>
      </c>
      <c r="AD378" s="41">
        <f t="shared" si="118"/>
        <v>0</v>
      </c>
      <c r="AE378" s="41">
        <f t="shared" si="121"/>
        <v>0</v>
      </c>
      <c r="AF378" s="49" t="e">
        <f>HLOOKUP(I378,ElecAvoidedCostsWOCC!$A$5:$Q$50,G378+1,FALSE)</f>
        <v>#N/A</v>
      </c>
      <c r="AG378" s="41" t="e">
        <f t="shared" si="119"/>
        <v>#N/A</v>
      </c>
      <c r="AH378" s="49" t="e">
        <f>HLOOKUP(I378,ElecAvoidedCostsWOCC!$A$5:$Q$50,T378+1,FALSE)</f>
        <v>#N/A</v>
      </c>
      <c r="AI378" s="41" t="e">
        <f t="shared" si="120"/>
        <v>#N/A</v>
      </c>
      <c r="AJ378" s="41" t="e">
        <f t="shared" si="106"/>
        <v>#N/A</v>
      </c>
      <c r="AK378" s="41" t="e">
        <f>HLOOKUP(I378,ElecAvoidedCostsWOCC!$A$5:$Q$50,G378+1,FALSE)*J378*L378</f>
        <v>#N/A</v>
      </c>
      <c r="AL378" s="41" t="e">
        <f t="shared" si="107"/>
        <v>#N/A</v>
      </c>
      <c r="AM378" s="45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5">
        <f t="shared" si="108"/>
        <v>0</v>
      </c>
      <c r="AO378" s="44">
        <f t="shared" si="109"/>
        <v>0</v>
      </c>
      <c r="AP378" s="44" t="e">
        <f t="shared" si="110"/>
        <v>#DIV/0!</v>
      </c>
    </row>
    <row r="379" spans="2:42" x14ac:dyDescent="0.25">
      <c r="B379" s="34"/>
      <c r="C379" s="56"/>
      <c r="D379" s="56"/>
      <c r="E379" s="35"/>
      <c r="F379" s="36"/>
      <c r="G379" s="36"/>
      <c r="H379" s="36"/>
      <c r="I379" s="37"/>
      <c r="J379" s="38"/>
      <c r="K379" s="38"/>
      <c r="L379" s="38"/>
      <c r="M379" s="39"/>
      <c r="N379" s="39"/>
      <c r="O379" s="40"/>
      <c r="P379" s="41"/>
      <c r="Q379" s="41"/>
      <c r="R379" s="42"/>
      <c r="S379" s="43"/>
      <c r="T379" s="36">
        <f t="shared" si="111"/>
        <v>0</v>
      </c>
      <c r="U379" s="44">
        <f t="shared" si="112"/>
        <v>0</v>
      </c>
      <c r="V379" s="45">
        <f t="shared" si="113"/>
        <v>0</v>
      </c>
      <c r="W379" s="46">
        <f t="shared" si="114"/>
        <v>0</v>
      </c>
      <c r="X379" s="41">
        <f t="shared" si="115"/>
        <v>0</v>
      </c>
      <c r="Y379" s="41">
        <f t="shared" si="116"/>
        <v>0</v>
      </c>
      <c r="Z379" s="41">
        <f t="shared" si="117"/>
        <v>0</v>
      </c>
      <c r="AA379" s="47">
        <f t="shared" si="103"/>
        <v>0</v>
      </c>
      <c r="AB379" s="48">
        <f t="shared" si="104"/>
        <v>0</v>
      </c>
      <c r="AC379" s="41">
        <f t="shared" si="105"/>
        <v>0</v>
      </c>
      <c r="AD379" s="41">
        <f t="shared" si="118"/>
        <v>0</v>
      </c>
      <c r="AE379" s="41">
        <f t="shared" si="121"/>
        <v>0</v>
      </c>
      <c r="AF379" s="49" t="e">
        <f>HLOOKUP(I379,ElecAvoidedCostsWOCC!$A$5:$Q$50,G379+1,FALSE)</f>
        <v>#N/A</v>
      </c>
      <c r="AG379" s="41" t="e">
        <f t="shared" si="119"/>
        <v>#N/A</v>
      </c>
      <c r="AH379" s="49" t="e">
        <f>HLOOKUP(I379,ElecAvoidedCostsWOCC!$A$5:$Q$50,T379+1,FALSE)</f>
        <v>#N/A</v>
      </c>
      <c r="AI379" s="41" t="e">
        <f t="shared" si="120"/>
        <v>#N/A</v>
      </c>
      <c r="AJ379" s="41" t="e">
        <f t="shared" si="106"/>
        <v>#N/A</v>
      </c>
      <c r="AK379" s="41" t="e">
        <f>HLOOKUP(I379,ElecAvoidedCostsWOCC!$A$5:$Q$50,G379+1,FALSE)*J379*L379</f>
        <v>#N/A</v>
      </c>
      <c r="AL379" s="41" t="e">
        <f t="shared" si="107"/>
        <v>#N/A</v>
      </c>
      <c r="AM379" s="45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5">
        <f t="shared" si="108"/>
        <v>0</v>
      </c>
      <c r="AO379" s="44">
        <f t="shared" si="109"/>
        <v>0</v>
      </c>
      <c r="AP379" s="44" t="e">
        <f t="shared" si="110"/>
        <v>#DIV/0!</v>
      </c>
    </row>
    <row r="380" spans="2:42" x14ac:dyDescent="0.25">
      <c r="B380" s="34"/>
      <c r="C380" s="56"/>
      <c r="D380" s="56"/>
      <c r="E380" s="35"/>
      <c r="F380" s="36"/>
      <c r="G380" s="36"/>
      <c r="H380" s="36"/>
      <c r="I380" s="37"/>
      <c r="J380" s="38"/>
      <c r="K380" s="38"/>
      <c r="L380" s="38"/>
      <c r="M380" s="39"/>
      <c r="N380" s="39"/>
      <c r="O380" s="40"/>
      <c r="P380" s="41"/>
      <c r="Q380" s="41"/>
      <c r="R380" s="42"/>
      <c r="S380" s="43"/>
      <c r="T380" s="36">
        <f t="shared" si="111"/>
        <v>0</v>
      </c>
      <c r="U380" s="44">
        <f t="shared" si="112"/>
        <v>0</v>
      </c>
      <c r="V380" s="45">
        <f t="shared" si="113"/>
        <v>0</v>
      </c>
      <c r="W380" s="46">
        <f t="shared" si="114"/>
        <v>0</v>
      </c>
      <c r="X380" s="41">
        <f t="shared" si="115"/>
        <v>0</v>
      </c>
      <c r="Y380" s="41">
        <f t="shared" si="116"/>
        <v>0</v>
      </c>
      <c r="Z380" s="41">
        <f t="shared" si="117"/>
        <v>0</v>
      </c>
      <c r="AA380" s="47">
        <f t="shared" si="103"/>
        <v>0</v>
      </c>
      <c r="AB380" s="48">
        <f t="shared" si="104"/>
        <v>0</v>
      </c>
      <c r="AC380" s="41">
        <f t="shared" si="105"/>
        <v>0</v>
      </c>
      <c r="AD380" s="41">
        <f t="shared" si="118"/>
        <v>0</v>
      </c>
      <c r="AE380" s="41">
        <f t="shared" si="121"/>
        <v>0</v>
      </c>
      <c r="AF380" s="49" t="e">
        <f>HLOOKUP(I380,ElecAvoidedCostsWOCC!$A$5:$Q$50,G380+1,FALSE)</f>
        <v>#N/A</v>
      </c>
      <c r="AG380" s="41" t="e">
        <f t="shared" si="119"/>
        <v>#N/A</v>
      </c>
      <c r="AH380" s="49" t="e">
        <f>HLOOKUP(I380,ElecAvoidedCostsWOCC!$A$5:$Q$50,T380+1,FALSE)</f>
        <v>#N/A</v>
      </c>
      <c r="AI380" s="41" t="e">
        <f t="shared" si="120"/>
        <v>#N/A</v>
      </c>
      <c r="AJ380" s="41" t="e">
        <f t="shared" si="106"/>
        <v>#N/A</v>
      </c>
      <c r="AK380" s="41" t="e">
        <f>HLOOKUP(I380,ElecAvoidedCostsWOCC!$A$5:$Q$50,G380+1,FALSE)*J380*L380</f>
        <v>#N/A</v>
      </c>
      <c r="AL380" s="41" t="e">
        <f t="shared" si="107"/>
        <v>#N/A</v>
      </c>
      <c r="AM380" s="45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5">
        <f t="shared" si="108"/>
        <v>0</v>
      </c>
      <c r="AO380" s="44">
        <f t="shared" si="109"/>
        <v>0</v>
      </c>
      <c r="AP380" s="44" t="e">
        <f t="shared" si="110"/>
        <v>#DIV/0!</v>
      </c>
    </row>
    <row r="381" spans="2:42" x14ac:dyDescent="0.25">
      <c r="B381" s="34"/>
      <c r="C381" s="56"/>
      <c r="D381" s="56"/>
      <c r="E381" s="35"/>
      <c r="F381" s="36"/>
      <c r="G381" s="36"/>
      <c r="H381" s="36"/>
      <c r="I381" s="37"/>
      <c r="J381" s="38"/>
      <c r="K381" s="38"/>
      <c r="L381" s="38"/>
      <c r="M381" s="39"/>
      <c r="N381" s="39"/>
      <c r="O381" s="40"/>
      <c r="P381" s="41"/>
      <c r="Q381" s="41"/>
      <c r="R381" s="42"/>
      <c r="S381" s="43"/>
      <c r="T381" s="36">
        <f t="shared" si="111"/>
        <v>0</v>
      </c>
      <c r="U381" s="44">
        <f t="shared" si="112"/>
        <v>0</v>
      </c>
      <c r="V381" s="45">
        <f t="shared" si="113"/>
        <v>0</v>
      </c>
      <c r="W381" s="46">
        <f t="shared" si="114"/>
        <v>0</v>
      </c>
      <c r="X381" s="41">
        <f t="shared" si="115"/>
        <v>0</v>
      </c>
      <c r="Y381" s="41">
        <f t="shared" si="116"/>
        <v>0</v>
      </c>
      <c r="Z381" s="41">
        <f t="shared" si="117"/>
        <v>0</v>
      </c>
      <c r="AA381" s="47">
        <f t="shared" si="103"/>
        <v>0</v>
      </c>
      <c r="AB381" s="48">
        <f t="shared" si="104"/>
        <v>0</v>
      </c>
      <c r="AC381" s="41">
        <f t="shared" si="105"/>
        <v>0</v>
      </c>
      <c r="AD381" s="41">
        <f t="shared" si="118"/>
        <v>0</v>
      </c>
      <c r="AE381" s="41">
        <f t="shared" si="121"/>
        <v>0</v>
      </c>
      <c r="AF381" s="49" t="e">
        <f>HLOOKUP(I381,ElecAvoidedCostsWOCC!$A$5:$Q$50,G381+1,FALSE)</f>
        <v>#N/A</v>
      </c>
      <c r="AG381" s="41" t="e">
        <f t="shared" si="119"/>
        <v>#N/A</v>
      </c>
      <c r="AH381" s="49" t="e">
        <f>HLOOKUP(I381,ElecAvoidedCostsWOCC!$A$5:$Q$50,T381+1,FALSE)</f>
        <v>#N/A</v>
      </c>
      <c r="AI381" s="41" t="e">
        <f t="shared" si="120"/>
        <v>#N/A</v>
      </c>
      <c r="AJ381" s="41" t="e">
        <f t="shared" si="106"/>
        <v>#N/A</v>
      </c>
      <c r="AK381" s="41" t="e">
        <f>HLOOKUP(I381,ElecAvoidedCostsWOCC!$A$5:$Q$50,G381+1,FALSE)*J381*L381</f>
        <v>#N/A</v>
      </c>
      <c r="AL381" s="41" t="e">
        <f t="shared" si="107"/>
        <v>#N/A</v>
      </c>
      <c r="AM381" s="45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5">
        <f t="shared" si="108"/>
        <v>0</v>
      </c>
      <c r="AO381" s="44">
        <f t="shared" si="109"/>
        <v>0</v>
      </c>
      <c r="AP381" s="44" t="e">
        <f t="shared" si="110"/>
        <v>#DIV/0!</v>
      </c>
    </row>
    <row r="382" spans="2:42" x14ac:dyDescent="0.25">
      <c r="B382" s="34"/>
      <c r="C382" s="56"/>
      <c r="D382" s="56"/>
      <c r="E382" s="35"/>
      <c r="F382" s="36"/>
      <c r="G382" s="36"/>
      <c r="H382" s="36"/>
      <c r="I382" s="37"/>
      <c r="J382" s="38"/>
      <c r="K382" s="38"/>
      <c r="L382" s="38"/>
      <c r="M382" s="39"/>
      <c r="N382" s="39"/>
      <c r="O382" s="40"/>
      <c r="P382" s="41"/>
      <c r="Q382" s="41"/>
      <c r="R382" s="42"/>
      <c r="S382" s="43"/>
      <c r="T382" s="36">
        <f t="shared" si="111"/>
        <v>0</v>
      </c>
      <c r="U382" s="44">
        <f t="shared" si="112"/>
        <v>0</v>
      </c>
      <c r="V382" s="45">
        <f t="shared" si="113"/>
        <v>0</v>
      </c>
      <c r="W382" s="46">
        <f t="shared" si="114"/>
        <v>0</v>
      </c>
      <c r="X382" s="41">
        <f t="shared" si="115"/>
        <v>0</v>
      </c>
      <c r="Y382" s="41">
        <f t="shared" si="116"/>
        <v>0</v>
      </c>
      <c r="Z382" s="41">
        <f t="shared" si="117"/>
        <v>0</v>
      </c>
      <c r="AA382" s="47">
        <f t="shared" si="103"/>
        <v>0</v>
      </c>
      <c r="AB382" s="48">
        <f t="shared" si="104"/>
        <v>0</v>
      </c>
      <c r="AC382" s="41">
        <f t="shared" si="105"/>
        <v>0</v>
      </c>
      <c r="AD382" s="41">
        <f t="shared" si="118"/>
        <v>0</v>
      </c>
      <c r="AE382" s="41">
        <f t="shared" si="121"/>
        <v>0</v>
      </c>
      <c r="AF382" s="49" t="e">
        <f>HLOOKUP(I382,ElecAvoidedCostsWOCC!$A$5:$Q$50,G382+1,FALSE)</f>
        <v>#N/A</v>
      </c>
      <c r="AG382" s="41" t="e">
        <f t="shared" si="119"/>
        <v>#N/A</v>
      </c>
      <c r="AH382" s="49" t="e">
        <f>HLOOKUP(I382,ElecAvoidedCostsWOCC!$A$5:$Q$50,T382+1,FALSE)</f>
        <v>#N/A</v>
      </c>
      <c r="AI382" s="41" t="e">
        <f t="shared" si="120"/>
        <v>#N/A</v>
      </c>
      <c r="AJ382" s="41" t="e">
        <f t="shared" si="106"/>
        <v>#N/A</v>
      </c>
      <c r="AK382" s="41" t="e">
        <f>HLOOKUP(I382,ElecAvoidedCostsWOCC!$A$5:$Q$50,G382+1,FALSE)*J382*L382</f>
        <v>#N/A</v>
      </c>
      <c r="AL382" s="41" t="e">
        <f t="shared" si="107"/>
        <v>#N/A</v>
      </c>
      <c r="AM382" s="45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5">
        <f t="shared" si="108"/>
        <v>0</v>
      </c>
      <c r="AO382" s="44">
        <f t="shared" si="109"/>
        <v>0</v>
      </c>
      <c r="AP382" s="44" t="e">
        <f t="shared" si="110"/>
        <v>#DIV/0!</v>
      </c>
    </row>
    <row r="383" spans="2:42" x14ac:dyDescent="0.25">
      <c r="B383" s="34"/>
      <c r="C383" s="56"/>
      <c r="D383" s="56"/>
      <c r="E383" s="35"/>
      <c r="F383" s="36"/>
      <c r="G383" s="36"/>
      <c r="H383" s="36"/>
      <c r="I383" s="37"/>
      <c r="J383" s="38"/>
      <c r="K383" s="38"/>
      <c r="L383" s="38"/>
      <c r="M383" s="39"/>
      <c r="N383" s="39"/>
      <c r="O383" s="40"/>
      <c r="P383" s="41"/>
      <c r="Q383" s="41"/>
      <c r="R383" s="42"/>
      <c r="S383" s="43"/>
      <c r="T383" s="36">
        <f t="shared" si="111"/>
        <v>0</v>
      </c>
      <c r="U383" s="44">
        <f t="shared" si="112"/>
        <v>0</v>
      </c>
      <c r="V383" s="45">
        <f t="shared" si="113"/>
        <v>0</v>
      </c>
      <c r="W383" s="46">
        <f t="shared" si="114"/>
        <v>0</v>
      </c>
      <c r="X383" s="41">
        <f t="shared" si="115"/>
        <v>0</v>
      </c>
      <c r="Y383" s="41">
        <f t="shared" si="116"/>
        <v>0</v>
      </c>
      <c r="Z383" s="41">
        <f t="shared" si="117"/>
        <v>0</v>
      </c>
      <c r="AA383" s="47">
        <f t="shared" si="103"/>
        <v>0</v>
      </c>
      <c r="AB383" s="48">
        <f t="shared" si="104"/>
        <v>0</v>
      </c>
      <c r="AC383" s="41">
        <f t="shared" si="105"/>
        <v>0</v>
      </c>
      <c r="AD383" s="41">
        <f t="shared" si="118"/>
        <v>0</v>
      </c>
      <c r="AE383" s="41">
        <f t="shared" si="121"/>
        <v>0</v>
      </c>
      <c r="AF383" s="49" t="e">
        <f>HLOOKUP(I383,ElecAvoidedCostsWOCC!$A$5:$Q$50,G383+1,FALSE)</f>
        <v>#N/A</v>
      </c>
      <c r="AG383" s="41" t="e">
        <f t="shared" si="119"/>
        <v>#N/A</v>
      </c>
      <c r="AH383" s="49" t="e">
        <f>HLOOKUP(I383,ElecAvoidedCostsWOCC!$A$5:$Q$50,T383+1,FALSE)</f>
        <v>#N/A</v>
      </c>
      <c r="AI383" s="41" t="e">
        <f t="shared" si="120"/>
        <v>#N/A</v>
      </c>
      <c r="AJ383" s="41" t="e">
        <f t="shared" si="106"/>
        <v>#N/A</v>
      </c>
      <c r="AK383" s="41" t="e">
        <f>HLOOKUP(I383,ElecAvoidedCostsWOCC!$A$5:$Q$50,G383+1,FALSE)*J383*L383</f>
        <v>#N/A</v>
      </c>
      <c r="AL383" s="41" t="e">
        <f t="shared" si="107"/>
        <v>#N/A</v>
      </c>
      <c r="AM383" s="45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5">
        <f t="shared" si="108"/>
        <v>0</v>
      </c>
      <c r="AO383" s="44">
        <f t="shared" si="109"/>
        <v>0</v>
      </c>
      <c r="AP383" s="44" t="e">
        <f t="shared" si="110"/>
        <v>#DIV/0!</v>
      </c>
    </row>
    <row r="384" spans="2:42" x14ac:dyDescent="0.25">
      <c r="B384" s="34"/>
      <c r="C384" s="56"/>
      <c r="D384" s="56"/>
      <c r="E384" s="35"/>
      <c r="F384" s="36"/>
      <c r="G384" s="36"/>
      <c r="H384" s="36"/>
      <c r="I384" s="37"/>
      <c r="J384" s="38"/>
      <c r="K384" s="38"/>
      <c r="L384" s="38"/>
      <c r="M384" s="39"/>
      <c r="N384" s="39"/>
      <c r="O384" s="40"/>
      <c r="P384" s="41"/>
      <c r="Q384" s="41"/>
      <c r="R384" s="42"/>
      <c r="S384" s="43"/>
      <c r="T384" s="36">
        <f t="shared" si="111"/>
        <v>0</v>
      </c>
      <c r="U384" s="44">
        <f t="shared" si="112"/>
        <v>0</v>
      </c>
      <c r="V384" s="45">
        <f t="shared" si="113"/>
        <v>0</v>
      </c>
      <c r="W384" s="46">
        <f t="shared" si="114"/>
        <v>0</v>
      </c>
      <c r="X384" s="41">
        <f t="shared" si="115"/>
        <v>0</v>
      </c>
      <c r="Y384" s="41">
        <f t="shared" si="116"/>
        <v>0</v>
      </c>
      <c r="Z384" s="41">
        <f t="shared" si="117"/>
        <v>0</v>
      </c>
      <c r="AA384" s="47">
        <f t="shared" si="103"/>
        <v>0</v>
      </c>
      <c r="AB384" s="48">
        <f t="shared" si="104"/>
        <v>0</v>
      </c>
      <c r="AC384" s="41">
        <f t="shared" si="105"/>
        <v>0</v>
      </c>
      <c r="AD384" s="41">
        <f t="shared" si="118"/>
        <v>0</v>
      </c>
      <c r="AE384" s="41">
        <f t="shared" si="121"/>
        <v>0</v>
      </c>
      <c r="AF384" s="49" t="e">
        <f>HLOOKUP(I384,ElecAvoidedCostsWOCC!$A$5:$Q$50,G384+1,FALSE)</f>
        <v>#N/A</v>
      </c>
      <c r="AG384" s="41" t="e">
        <f t="shared" si="119"/>
        <v>#N/A</v>
      </c>
      <c r="AH384" s="49" t="e">
        <f>HLOOKUP(I384,ElecAvoidedCostsWOCC!$A$5:$Q$50,T384+1,FALSE)</f>
        <v>#N/A</v>
      </c>
      <c r="AI384" s="41" t="e">
        <f t="shared" si="120"/>
        <v>#N/A</v>
      </c>
      <c r="AJ384" s="41" t="e">
        <f t="shared" si="106"/>
        <v>#N/A</v>
      </c>
      <c r="AK384" s="41" t="e">
        <f>HLOOKUP(I384,ElecAvoidedCostsWOCC!$A$5:$Q$50,G384+1,FALSE)*J384*L384</f>
        <v>#N/A</v>
      </c>
      <c r="AL384" s="41" t="e">
        <f t="shared" si="107"/>
        <v>#N/A</v>
      </c>
      <c r="AM384" s="45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5">
        <f t="shared" si="108"/>
        <v>0</v>
      </c>
      <c r="AO384" s="44">
        <f t="shared" si="109"/>
        <v>0</v>
      </c>
      <c r="AP384" s="44" t="e">
        <f t="shared" si="110"/>
        <v>#DIV/0!</v>
      </c>
    </row>
    <row r="385" spans="2:42" x14ac:dyDescent="0.25">
      <c r="B385" s="34"/>
      <c r="C385" s="56"/>
      <c r="D385" s="56"/>
      <c r="E385" s="35"/>
      <c r="F385" s="36"/>
      <c r="G385" s="36"/>
      <c r="H385" s="36"/>
      <c r="I385" s="37"/>
      <c r="J385" s="38"/>
      <c r="K385" s="38"/>
      <c r="L385" s="38"/>
      <c r="M385" s="39"/>
      <c r="N385" s="39"/>
      <c r="O385" s="40"/>
      <c r="P385" s="41"/>
      <c r="Q385" s="41"/>
      <c r="R385" s="42"/>
      <c r="S385" s="43"/>
      <c r="T385" s="36">
        <f t="shared" si="111"/>
        <v>0</v>
      </c>
      <c r="U385" s="44">
        <f t="shared" si="112"/>
        <v>0</v>
      </c>
      <c r="V385" s="45">
        <f t="shared" si="113"/>
        <v>0</v>
      </c>
      <c r="W385" s="46">
        <f t="shared" si="114"/>
        <v>0</v>
      </c>
      <c r="X385" s="41">
        <f t="shared" si="115"/>
        <v>0</v>
      </c>
      <c r="Y385" s="41">
        <f t="shared" si="116"/>
        <v>0</v>
      </c>
      <c r="Z385" s="41">
        <f t="shared" si="117"/>
        <v>0</v>
      </c>
      <c r="AA385" s="47">
        <f t="shared" si="103"/>
        <v>0</v>
      </c>
      <c r="AB385" s="48">
        <f t="shared" si="104"/>
        <v>0</v>
      </c>
      <c r="AC385" s="41">
        <f t="shared" si="105"/>
        <v>0</v>
      </c>
      <c r="AD385" s="41">
        <f t="shared" si="118"/>
        <v>0</v>
      </c>
      <c r="AE385" s="41">
        <f t="shared" si="121"/>
        <v>0</v>
      </c>
      <c r="AF385" s="49" t="e">
        <f>HLOOKUP(I385,ElecAvoidedCostsWOCC!$A$5:$Q$50,G385+1,FALSE)</f>
        <v>#N/A</v>
      </c>
      <c r="AG385" s="41" t="e">
        <f t="shared" si="119"/>
        <v>#N/A</v>
      </c>
      <c r="AH385" s="49" t="e">
        <f>HLOOKUP(I385,ElecAvoidedCostsWOCC!$A$5:$Q$50,T385+1,FALSE)</f>
        <v>#N/A</v>
      </c>
      <c r="AI385" s="41" t="e">
        <f t="shared" si="120"/>
        <v>#N/A</v>
      </c>
      <c r="AJ385" s="41" t="e">
        <f t="shared" si="106"/>
        <v>#N/A</v>
      </c>
      <c r="AK385" s="41" t="e">
        <f>HLOOKUP(I385,ElecAvoidedCostsWOCC!$A$5:$Q$50,G385+1,FALSE)*J385*L385</f>
        <v>#N/A</v>
      </c>
      <c r="AL385" s="41" t="e">
        <f t="shared" si="107"/>
        <v>#N/A</v>
      </c>
      <c r="AM385" s="45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5">
        <f t="shared" si="108"/>
        <v>0</v>
      </c>
      <c r="AO385" s="44">
        <f t="shared" si="109"/>
        <v>0</v>
      </c>
      <c r="AP385" s="44" t="e">
        <f t="shared" si="110"/>
        <v>#DIV/0!</v>
      </c>
    </row>
    <row r="386" spans="2:42" x14ac:dyDescent="0.25">
      <c r="B386" s="34"/>
      <c r="C386" s="56"/>
      <c r="D386" s="56"/>
      <c r="E386" s="35"/>
      <c r="F386" s="36"/>
      <c r="G386" s="36"/>
      <c r="H386" s="36"/>
      <c r="I386" s="37"/>
      <c r="J386" s="38"/>
      <c r="K386" s="38"/>
      <c r="L386" s="38"/>
      <c r="M386" s="39"/>
      <c r="N386" s="39"/>
      <c r="O386" s="40"/>
      <c r="P386" s="41"/>
      <c r="Q386" s="41"/>
      <c r="R386" s="42"/>
      <c r="S386" s="43"/>
      <c r="T386" s="36">
        <f t="shared" si="111"/>
        <v>0</v>
      </c>
      <c r="U386" s="44">
        <f t="shared" si="112"/>
        <v>0</v>
      </c>
      <c r="V386" s="45">
        <f t="shared" si="113"/>
        <v>0</v>
      </c>
      <c r="W386" s="46">
        <f t="shared" si="114"/>
        <v>0</v>
      </c>
      <c r="X386" s="41">
        <f t="shared" si="115"/>
        <v>0</v>
      </c>
      <c r="Y386" s="41">
        <f t="shared" si="116"/>
        <v>0</v>
      </c>
      <c r="Z386" s="41">
        <f t="shared" si="117"/>
        <v>0</v>
      </c>
      <c r="AA386" s="47">
        <f t="shared" si="103"/>
        <v>0</v>
      </c>
      <c r="AB386" s="48">
        <f t="shared" si="104"/>
        <v>0</v>
      </c>
      <c r="AC386" s="41">
        <f t="shared" si="105"/>
        <v>0</v>
      </c>
      <c r="AD386" s="41">
        <f t="shared" si="118"/>
        <v>0</v>
      </c>
      <c r="AE386" s="41">
        <f t="shared" si="121"/>
        <v>0</v>
      </c>
      <c r="AF386" s="49" t="e">
        <f>HLOOKUP(I386,ElecAvoidedCostsWOCC!$A$5:$Q$50,G386+1,FALSE)</f>
        <v>#N/A</v>
      </c>
      <c r="AG386" s="41" t="e">
        <f t="shared" si="119"/>
        <v>#N/A</v>
      </c>
      <c r="AH386" s="49" t="e">
        <f>HLOOKUP(I386,ElecAvoidedCostsWOCC!$A$5:$Q$50,T386+1,FALSE)</f>
        <v>#N/A</v>
      </c>
      <c r="AI386" s="41" t="e">
        <f t="shared" si="120"/>
        <v>#N/A</v>
      </c>
      <c r="AJ386" s="41" t="e">
        <f t="shared" si="106"/>
        <v>#N/A</v>
      </c>
      <c r="AK386" s="41" t="e">
        <f>HLOOKUP(I386,ElecAvoidedCostsWOCC!$A$5:$Q$50,G386+1,FALSE)*J386*L386</f>
        <v>#N/A</v>
      </c>
      <c r="AL386" s="41" t="e">
        <f t="shared" si="107"/>
        <v>#N/A</v>
      </c>
      <c r="AM386" s="45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5">
        <f t="shared" si="108"/>
        <v>0</v>
      </c>
      <c r="AO386" s="44">
        <f t="shared" si="109"/>
        <v>0</v>
      </c>
      <c r="AP386" s="44" t="e">
        <f t="shared" si="110"/>
        <v>#DIV/0!</v>
      </c>
    </row>
    <row r="387" spans="2:42" x14ac:dyDescent="0.25">
      <c r="B387" s="34"/>
      <c r="C387" s="56"/>
      <c r="D387" s="56"/>
      <c r="E387" s="35"/>
      <c r="F387" s="36"/>
      <c r="G387" s="36"/>
      <c r="H387" s="36"/>
      <c r="I387" s="37"/>
      <c r="J387" s="38"/>
      <c r="K387" s="38"/>
      <c r="L387" s="38"/>
      <c r="M387" s="39"/>
      <c r="N387" s="39"/>
      <c r="O387" s="40"/>
      <c r="P387" s="41"/>
      <c r="Q387" s="41"/>
      <c r="R387" s="42"/>
      <c r="S387" s="43"/>
      <c r="T387" s="36">
        <f t="shared" si="111"/>
        <v>0</v>
      </c>
      <c r="U387" s="44">
        <f t="shared" si="112"/>
        <v>0</v>
      </c>
      <c r="V387" s="45">
        <f t="shared" si="113"/>
        <v>0</v>
      </c>
      <c r="W387" s="46">
        <f t="shared" si="114"/>
        <v>0</v>
      </c>
      <c r="X387" s="41">
        <f t="shared" si="115"/>
        <v>0</v>
      </c>
      <c r="Y387" s="41">
        <f t="shared" si="116"/>
        <v>0</v>
      </c>
      <c r="Z387" s="41">
        <f t="shared" si="117"/>
        <v>0</v>
      </c>
      <c r="AA387" s="47">
        <f t="shared" si="103"/>
        <v>0</v>
      </c>
      <c r="AB387" s="48">
        <f t="shared" si="104"/>
        <v>0</v>
      </c>
      <c r="AC387" s="41">
        <f t="shared" si="105"/>
        <v>0</v>
      </c>
      <c r="AD387" s="41">
        <f t="shared" si="118"/>
        <v>0</v>
      </c>
      <c r="AE387" s="41">
        <f t="shared" si="121"/>
        <v>0</v>
      </c>
      <c r="AF387" s="49" t="e">
        <f>HLOOKUP(I387,ElecAvoidedCostsWOCC!$A$5:$Q$50,G387+1,FALSE)</f>
        <v>#N/A</v>
      </c>
      <c r="AG387" s="41" t="e">
        <f t="shared" si="119"/>
        <v>#N/A</v>
      </c>
      <c r="AH387" s="49" t="e">
        <f>HLOOKUP(I387,ElecAvoidedCostsWOCC!$A$5:$Q$50,T387+1,FALSE)</f>
        <v>#N/A</v>
      </c>
      <c r="AI387" s="41" t="e">
        <f t="shared" si="120"/>
        <v>#N/A</v>
      </c>
      <c r="AJ387" s="41" t="e">
        <f t="shared" si="106"/>
        <v>#N/A</v>
      </c>
      <c r="AK387" s="41" t="e">
        <f>HLOOKUP(I387,ElecAvoidedCostsWOCC!$A$5:$Q$50,G387+1,FALSE)*J387*L387</f>
        <v>#N/A</v>
      </c>
      <c r="AL387" s="41" t="e">
        <f t="shared" si="107"/>
        <v>#N/A</v>
      </c>
      <c r="AM387" s="45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5">
        <f t="shared" si="108"/>
        <v>0</v>
      </c>
      <c r="AO387" s="44">
        <f t="shared" si="109"/>
        <v>0</v>
      </c>
      <c r="AP387" s="44" t="e">
        <f t="shared" si="110"/>
        <v>#DIV/0!</v>
      </c>
    </row>
    <row r="388" spans="2:42" x14ac:dyDescent="0.25">
      <c r="B388" s="34"/>
      <c r="C388" s="56"/>
      <c r="D388" s="56"/>
      <c r="E388" s="35"/>
      <c r="F388" s="36"/>
      <c r="G388" s="36"/>
      <c r="H388" s="36"/>
      <c r="I388" s="37"/>
      <c r="J388" s="38"/>
      <c r="K388" s="38"/>
      <c r="L388" s="38"/>
      <c r="M388" s="39"/>
      <c r="N388" s="39"/>
      <c r="O388" s="40"/>
      <c r="P388" s="41"/>
      <c r="Q388" s="41"/>
      <c r="R388" s="42"/>
      <c r="S388" s="43"/>
      <c r="T388" s="36">
        <f t="shared" si="111"/>
        <v>0</v>
      </c>
      <c r="U388" s="44">
        <f t="shared" si="112"/>
        <v>0</v>
      </c>
      <c r="V388" s="45">
        <f t="shared" si="113"/>
        <v>0</v>
      </c>
      <c r="W388" s="46">
        <f t="shared" si="114"/>
        <v>0</v>
      </c>
      <c r="X388" s="41">
        <f t="shared" si="115"/>
        <v>0</v>
      </c>
      <c r="Y388" s="41">
        <f t="shared" si="116"/>
        <v>0</v>
      </c>
      <c r="Z388" s="41">
        <f t="shared" si="117"/>
        <v>0</v>
      </c>
      <c r="AA388" s="47">
        <f t="shared" ref="AA388:AA451" si="122">Q388+X388</f>
        <v>0</v>
      </c>
      <c r="AB388" s="48">
        <f t="shared" ref="AB388:AB451" si="123">Z388/(1+ElecDiscountRate)^1</f>
        <v>0</v>
      </c>
      <c r="AC388" s="41">
        <f t="shared" ref="AC388:AC451" si="124">AA388/(1+ElecDiscountRate)^1</f>
        <v>0</v>
      </c>
      <c r="AD388" s="41">
        <f t="shared" si="118"/>
        <v>0</v>
      </c>
      <c r="AE388" s="41">
        <f t="shared" si="121"/>
        <v>0</v>
      </c>
      <c r="AF388" s="49" t="e">
        <f>HLOOKUP(I388,ElecAvoidedCostsWOCC!$A$5:$Q$50,G388+1,FALSE)</f>
        <v>#N/A</v>
      </c>
      <c r="AG388" s="41" t="e">
        <f t="shared" si="119"/>
        <v>#N/A</v>
      </c>
      <c r="AH388" s="49" t="e">
        <f>HLOOKUP(I388,ElecAvoidedCostsWOCC!$A$5:$Q$50,T388+1,FALSE)</f>
        <v>#N/A</v>
      </c>
      <c r="AI388" s="41" t="e">
        <f t="shared" si="120"/>
        <v>#N/A</v>
      </c>
      <c r="AJ388" s="41" t="e">
        <f t="shared" ref="AJ388:AJ451" si="125">AG388+AI388</f>
        <v>#N/A</v>
      </c>
      <c r="AK388" s="41" t="e">
        <f>HLOOKUP(I388,ElecAvoidedCostsWOCC!$A$5:$Q$50,G388+1,FALSE)*J388*L388</f>
        <v>#N/A</v>
      </c>
      <c r="AL388" s="41" t="e">
        <f t="shared" ref="AL388:AL451" si="126">AG388+AI388-AK388</f>
        <v>#N/A</v>
      </c>
      <c r="AM388" s="45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5">
        <f t="shared" ref="AN388:AN451" si="127">AM388*1.1+AD388+AE388</f>
        <v>0</v>
      </c>
      <c r="AO388" s="44">
        <f t="shared" ref="AO388:AO451" si="128">IFERROR(AM388/AB388,0)</f>
        <v>0</v>
      </c>
      <c r="AP388" s="44" t="e">
        <f t="shared" ref="AP388:AP451" si="129">AN388/AC388</f>
        <v>#DIV/0!</v>
      </c>
    </row>
    <row r="389" spans="2:42" x14ac:dyDescent="0.25">
      <c r="B389" s="34"/>
      <c r="C389" s="56"/>
      <c r="D389" s="56"/>
      <c r="E389" s="35"/>
      <c r="F389" s="36"/>
      <c r="G389" s="36"/>
      <c r="H389" s="36"/>
      <c r="I389" s="37"/>
      <c r="J389" s="38"/>
      <c r="K389" s="38"/>
      <c r="L389" s="38"/>
      <c r="M389" s="39"/>
      <c r="N389" s="39"/>
      <c r="O389" s="40"/>
      <c r="P389" s="41"/>
      <c r="Q389" s="41"/>
      <c r="R389" s="42"/>
      <c r="S389" s="43"/>
      <c r="T389" s="36">
        <f t="shared" ref="T389:T452" si="130">G389+H389</f>
        <v>0</v>
      </c>
      <c r="U389" s="44">
        <f t="shared" ref="U389:U452" si="131">(O389/$A$10)*T389</f>
        <v>0</v>
      </c>
      <c r="V389" s="45">
        <f t="shared" ref="V389:V452" si="132">N389-M389</f>
        <v>0</v>
      </c>
      <c r="W389" s="46">
        <f t="shared" ref="W389:W452" si="133">(O389/A$10)</f>
        <v>0</v>
      </c>
      <c r="X389" s="41">
        <f t="shared" ref="X389:X452" si="134">W389*A$8</f>
        <v>0</v>
      </c>
      <c r="Y389" s="41">
        <f t="shared" ref="Y389:Y452" si="135">Q389-P389</f>
        <v>0</v>
      </c>
      <c r="Z389" s="41">
        <f t="shared" ref="Z389:Z452" si="136">X389+(A$6*W389)</f>
        <v>0</v>
      </c>
      <c r="AA389" s="47">
        <f t="shared" si="122"/>
        <v>0</v>
      </c>
      <c r="AB389" s="48">
        <f t="shared" si="123"/>
        <v>0</v>
      </c>
      <c r="AC389" s="41">
        <f t="shared" si="124"/>
        <v>0</v>
      </c>
      <c r="AD389" s="41">
        <f t="shared" ref="AD389:AD452" si="137">-PV(ElecDiscountRate,T389,R389)*J389</f>
        <v>0</v>
      </c>
      <c r="AE389" s="41">
        <f t="shared" si="121"/>
        <v>0</v>
      </c>
      <c r="AF389" s="49" t="e">
        <f>HLOOKUP(I389,ElecAvoidedCostsWOCC!$A$5:$Q$50,G389+1,FALSE)</f>
        <v>#N/A</v>
      </c>
      <c r="AG389" s="41" t="e">
        <f t="shared" ref="AG389:AG452" si="138">AF389*J389*K389</f>
        <v>#N/A</v>
      </c>
      <c r="AH389" s="49" t="e">
        <f>HLOOKUP(I389,ElecAvoidedCostsWOCC!$A$5:$Q$50,T389+1,FALSE)</f>
        <v>#N/A</v>
      </c>
      <c r="AI389" s="41" t="e">
        <f t="shared" ref="AI389:AI452" si="139">AH389*J389*L389</f>
        <v>#N/A</v>
      </c>
      <c r="AJ389" s="41" t="e">
        <f t="shared" si="125"/>
        <v>#N/A</v>
      </c>
      <c r="AK389" s="41" t="e">
        <f>HLOOKUP(I389,ElecAvoidedCostsWOCC!$A$5:$Q$50,G389+1,FALSE)*J389*L389</f>
        <v>#N/A</v>
      </c>
      <c r="AL389" s="41" t="e">
        <f t="shared" si="126"/>
        <v>#N/A</v>
      </c>
      <c r="AM389" s="45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5">
        <f t="shared" si="127"/>
        <v>0</v>
      </c>
      <c r="AO389" s="44">
        <f t="shared" si="128"/>
        <v>0</v>
      </c>
      <c r="AP389" s="44" t="e">
        <f t="shared" si="129"/>
        <v>#DIV/0!</v>
      </c>
    </row>
    <row r="390" spans="2:42" x14ac:dyDescent="0.25">
      <c r="B390" s="34"/>
      <c r="C390" s="56"/>
      <c r="D390" s="56"/>
      <c r="E390" s="35"/>
      <c r="F390" s="36"/>
      <c r="G390" s="36"/>
      <c r="H390" s="36"/>
      <c r="I390" s="37"/>
      <c r="J390" s="38"/>
      <c r="K390" s="38"/>
      <c r="L390" s="38"/>
      <c r="M390" s="39"/>
      <c r="N390" s="39"/>
      <c r="O390" s="40"/>
      <c r="P390" s="41"/>
      <c r="Q390" s="41"/>
      <c r="R390" s="42"/>
      <c r="S390" s="43"/>
      <c r="T390" s="36">
        <f t="shared" si="130"/>
        <v>0</v>
      </c>
      <c r="U390" s="44">
        <f t="shared" si="131"/>
        <v>0</v>
      </c>
      <c r="V390" s="45">
        <f t="shared" si="132"/>
        <v>0</v>
      </c>
      <c r="W390" s="46">
        <f t="shared" si="133"/>
        <v>0</v>
      </c>
      <c r="X390" s="41">
        <f t="shared" si="134"/>
        <v>0</v>
      </c>
      <c r="Y390" s="41">
        <f t="shared" si="135"/>
        <v>0</v>
      </c>
      <c r="Z390" s="41">
        <f t="shared" si="136"/>
        <v>0</v>
      </c>
      <c r="AA390" s="47">
        <f t="shared" si="122"/>
        <v>0</v>
      </c>
      <c r="AB390" s="48">
        <f t="shared" si="123"/>
        <v>0</v>
      </c>
      <c r="AC390" s="41">
        <f t="shared" si="124"/>
        <v>0</v>
      </c>
      <c r="AD390" s="41">
        <f t="shared" si="137"/>
        <v>0</v>
      </c>
      <c r="AE390" s="41">
        <f t="shared" si="121"/>
        <v>0</v>
      </c>
      <c r="AF390" s="49" t="e">
        <f>HLOOKUP(I390,ElecAvoidedCostsWOCC!$A$5:$Q$50,G390+1,FALSE)</f>
        <v>#N/A</v>
      </c>
      <c r="AG390" s="41" t="e">
        <f t="shared" si="138"/>
        <v>#N/A</v>
      </c>
      <c r="AH390" s="49" t="e">
        <f>HLOOKUP(I390,ElecAvoidedCostsWOCC!$A$5:$Q$50,T390+1,FALSE)</f>
        <v>#N/A</v>
      </c>
      <c r="AI390" s="41" t="e">
        <f t="shared" si="139"/>
        <v>#N/A</v>
      </c>
      <c r="AJ390" s="41" t="e">
        <f t="shared" si="125"/>
        <v>#N/A</v>
      </c>
      <c r="AK390" s="41" t="e">
        <f>HLOOKUP(I390,ElecAvoidedCostsWOCC!$A$5:$Q$50,G390+1,FALSE)*J390*L390</f>
        <v>#N/A</v>
      </c>
      <c r="AL390" s="41" t="e">
        <f t="shared" si="126"/>
        <v>#N/A</v>
      </c>
      <c r="AM390" s="45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5">
        <f t="shared" si="127"/>
        <v>0</v>
      </c>
      <c r="AO390" s="44">
        <f t="shared" si="128"/>
        <v>0</v>
      </c>
      <c r="AP390" s="44" t="e">
        <f t="shared" si="129"/>
        <v>#DIV/0!</v>
      </c>
    </row>
    <row r="391" spans="2:42" x14ac:dyDescent="0.25">
      <c r="B391" s="34"/>
      <c r="C391" s="56"/>
      <c r="D391" s="56"/>
      <c r="E391" s="35"/>
      <c r="F391" s="36"/>
      <c r="G391" s="36"/>
      <c r="H391" s="36"/>
      <c r="I391" s="37"/>
      <c r="J391" s="38"/>
      <c r="K391" s="38"/>
      <c r="L391" s="38"/>
      <c r="M391" s="39"/>
      <c r="N391" s="39"/>
      <c r="O391" s="40"/>
      <c r="P391" s="41"/>
      <c r="Q391" s="41"/>
      <c r="R391" s="42"/>
      <c r="S391" s="43"/>
      <c r="T391" s="36">
        <f t="shared" si="130"/>
        <v>0</v>
      </c>
      <c r="U391" s="44">
        <f t="shared" si="131"/>
        <v>0</v>
      </c>
      <c r="V391" s="45">
        <f t="shared" si="132"/>
        <v>0</v>
      </c>
      <c r="W391" s="46">
        <f t="shared" si="133"/>
        <v>0</v>
      </c>
      <c r="X391" s="41">
        <f t="shared" si="134"/>
        <v>0</v>
      </c>
      <c r="Y391" s="41">
        <f t="shared" si="135"/>
        <v>0</v>
      </c>
      <c r="Z391" s="41">
        <f t="shared" si="136"/>
        <v>0</v>
      </c>
      <c r="AA391" s="47">
        <f t="shared" si="122"/>
        <v>0</v>
      </c>
      <c r="AB391" s="48">
        <f t="shared" si="123"/>
        <v>0</v>
      </c>
      <c r="AC391" s="41">
        <f t="shared" si="124"/>
        <v>0</v>
      </c>
      <c r="AD391" s="41">
        <f t="shared" si="137"/>
        <v>0</v>
      </c>
      <c r="AE391" s="41">
        <f t="shared" si="121"/>
        <v>0</v>
      </c>
      <c r="AF391" s="49" t="e">
        <f>HLOOKUP(I391,ElecAvoidedCostsWOCC!$A$5:$Q$50,G391+1,FALSE)</f>
        <v>#N/A</v>
      </c>
      <c r="AG391" s="41" t="e">
        <f t="shared" si="138"/>
        <v>#N/A</v>
      </c>
      <c r="AH391" s="49" t="e">
        <f>HLOOKUP(I391,ElecAvoidedCostsWOCC!$A$5:$Q$50,T391+1,FALSE)</f>
        <v>#N/A</v>
      </c>
      <c r="AI391" s="41" t="e">
        <f t="shared" si="139"/>
        <v>#N/A</v>
      </c>
      <c r="AJ391" s="41" t="e">
        <f t="shared" si="125"/>
        <v>#N/A</v>
      </c>
      <c r="AK391" s="41" t="e">
        <f>HLOOKUP(I391,ElecAvoidedCostsWOCC!$A$5:$Q$50,G391+1,FALSE)*J391*L391</f>
        <v>#N/A</v>
      </c>
      <c r="AL391" s="41" t="e">
        <f t="shared" si="126"/>
        <v>#N/A</v>
      </c>
      <c r="AM391" s="45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5">
        <f t="shared" si="127"/>
        <v>0</v>
      </c>
      <c r="AO391" s="44">
        <f t="shared" si="128"/>
        <v>0</v>
      </c>
      <c r="AP391" s="44" t="e">
        <f t="shared" si="129"/>
        <v>#DIV/0!</v>
      </c>
    </row>
    <row r="392" spans="2:42" x14ac:dyDescent="0.25">
      <c r="B392" s="34"/>
      <c r="C392" s="56"/>
      <c r="D392" s="56"/>
      <c r="E392" s="35"/>
      <c r="F392" s="36"/>
      <c r="G392" s="36"/>
      <c r="H392" s="36"/>
      <c r="I392" s="37"/>
      <c r="J392" s="38"/>
      <c r="K392" s="38"/>
      <c r="L392" s="38"/>
      <c r="M392" s="39"/>
      <c r="N392" s="39"/>
      <c r="O392" s="40"/>
      <c r="P392" s="41"/>
      <c r="Q392" s="41"/>
      <c r="R392" s="42"/>
      <c r="S392" s="43"/>
      <c r="T392" s="36">
        <f t="shared" si="130"/>
        <v>0</v>
      </c>
      <c r="U392" s="44">
        <f t="shared" si="131"/>
        <v>0</v>
      </c>
      <c r="V392" s="45">
        <f t="shared" si="132"/>
        <v>0</v>
      </c>
      <c r="W392" s="46">
        <f t="shared" si="133"/>
        <v>0</v>
      </c>
      <c r="X392" s="41">
        <f t="shared" si="134"/>
        <v>0</v>
      </c>
      <c r="Y392" s="41">
        <f t="shared" si="135"/>
        <v>0</v>
      </c>
      <c r="Z392" s="41">
        <f t="shared" si="136"/>
        <v>0</v>
      </c>
      <c r="AA392" s="47">
        <f t="shared" si="122"/>
        <v>0</v>
      </c>
      <c r="AB392" s="48">
        <f t="shared" si="123"/>
        <v>0</v>
      </c>
      <c r="AC392" s="41">
        <f t="shared" si="124"/>
        <v>0</v>
      </c>
      <c r="AD392" s="41">
        <f t="shared" si="137"/>
        <v>0</v>
      </c>
      <c r="AE392" s="41">
        <f t="shared" si="121"/>
        <v>0</v>
      </c>
      <c r="AF392" s="49" t="e">
        <f>HLOOKUP(I392,ElecAvoidedCostsWOCC!$A$5:$Q$50,G392+1,FALSE)</f>
        <v>#N/A</v>
      </c>
      <c r="AG392" s="41" t="e">
        <f t="shared" si="138"/>
        <v>#N/A</v>
      </c>
      <c r="AH392" s="49" t="e">
        <f>HLOOKUP(I392,ElecAvoidedCostsWOCC!$A$5:$Q$50,T392+1,FALSE)</f>
        <v>#N/A</v>
      </c>
      <c r="AI392" s="41" t="e">
        <f t="shared" si="139"/>
        <v>#N/A</v>
      </c>
      <c r="AJ392" s="41" t="e">
        <f t="shared" si="125"/>
        <v>#N/A</v>
      </c>
      <c r="AK392" s="41" t="e">
        <f>HLOOKUP(I392,ElecAvoidedCostsWOCC!$A$5:$Q$50,G392+1,FALSE)*J392*L392</f>
        <v>#N/A</v>
      </c>
      <c r="AL392" s="41" t="e">
        <f t="shared" si="126"/>
        <v>#N/A</v>
      </c>
      <c r="AM392" s="45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5">
        <f t="shared" si="127"/>
        <v>0</v>
      </c>
      <c r="AO392" s="44">
        <f t="shared" si="128"/>
        <v>0</v>
      </c>
      <c r="AP392" s="44" t="e">
        <f t="shared" si="129"/>
        <v>#DIV/0!</v>
      </c>
    </row>
    <row r="393" spans="2:42" x14ac:dyDescent="0.25">
      <c r="B393" s="34"/>
      <c r="C393" s="56"/>
      <c r="D393" s="56"/>
      <c r="E393" s="35"/>
      <c r="F393" s="36"/>
      <c r="G393" s="36"/>
      <c r="H393" s="36"/>
      <c r="I393" s="37"/>
      <c r="J393" s="38"/>
      <c r="K393" s="38"/>
      <c r="L393" s="38"/>
      <c r="M393" s="39"/>
      <c r="N393" s="39"/>
      <c r="O393" s="40"/>
      <c r="P393" s="41"/>
      <c r="Q393" s="41"/>
      <c r="R393" s="42"/>
      <c r="S393" s="43"/>
      <c r="T393" s="36">
        <f t="shared" si="130"/>
        <v>0</v>
      </c>
      <c r="U393" s="44">
        <f t="shared" si="131"/>
        <v>0</v>
      </c>
      <c r="V393" s="45">
        <f t="shared" si="132"/>
        <v>0</v>
      </c>
      <c r="W393" s="46">
        <f t="shared" si="133"/>
        <v>0</v>
      </c>
      <c r="X393" s="41">
        <f t="shared" si="134"/>
        <v>0</v>
      </c>
      <c r="Y393" s="41">
        <f t="shared" si="135"/>
        <v>0</v>
      </c>
      <c r="Z393" s="41">
        <f t="shared" si="136"/>
        <v>0</v>
      </c>
      <c r="AA393" s="47">
        <f t="shared" si="122"/>
        <v>0</v>
      </c>
      <c r="AB393" s="48">
        <f t="shared" si="123"/>
        <v>0</v>
      </c>
      <c r="AC393" s="41">
        <f t="shared" si="124"/>
        <v>0</v>
      </c>
      <c r="AD393" s="41">
        <f t="shared" si="137"/>
        <v>0</v>
      </c>
      <c r="AE393" s="41">
        <f t="shared" ref="AE393:AE456" si="140">-PV(ElecDiscountRate,T393,S393)*J393</f>
        <v>0</v>
      </c>
      <c r="AF393" s="49" t="e">
        <f>HLOOKUP(I393,ElecAvoidedCostsWOCC!$A$5:$Q$50,G393+1,FALSE)</f>
        <v>#N/A</v>
      </c>
      <c r="AG393" s="41" t="e">
        <f t="shared" si="138"/>
        <v>#N/A</v>
      </c>
      <c r="AH393" s="49" t="e">
        <f>HLOOKUP(I393,ElecAvoidedCostsWOCC!$A$5:$Q$50,T393+1,FALSE)</f>
        <v>#N/A</v>
      </c>
      <c r="AI393" s="41" t="e">
        <f t="shared" si="139"/>
        <v>#N/A</v>
      </c>
      <c r="AJ393" s="41" t="e">
        <f t="shared" si="125"/>
        <v>#N/A</v>
      </c>
      <c r="AK393" s="41" t="e">
        <f>HLOOKUP(I393,ElecAvoidedCostsWOCC!$A$5:$Q$50,G393+1,FALSE)*J393*L393</f>
        <v>#N/A</v>
      </c>
      <c r="AL393" s="41" t="e">
        <f t="shared" si="126"/>
        <v>#N/A</v>
      </c>
      <c r="AM393" s="45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5">
        <f t="shared" si="127"/>
        <v>0</v>
      </c>
      <c r="AO393" s="44">
        <f t="shared" si="128"/>
        <v>0</v>
      </c>
      <c r="AP393" s="44" t="e">
        <f t="shared" si="129"/>
        <v>#DIV/0!</v>
      </c>
    </row>
    <row r="394" spans="2:42" x14ac:dyDescent="0.25">
      <c r="B394" s="34"/>
      <c r="C394" s="56"/>
      <c r="D394" s="56"/>
      <c r="E394" s="35"/>
      <c r="F394" s="36"/>
      <c r="G394" s="36"/>
      <c r="H394" s="36"/>
      <c r="I394" s="37"/>
      <c r="J394" s="38"/>
      <c r="K394" s="38"/>
      <c r="L394" s="38"/>
      <c r="M394" s="39"/>
      <c r="N394" s="39"/>
      <c r="O394" s="40"/>
      <c r="P394" s="41"/>
      <c r="Q394" s="41"/>
      <c r="R394" s="42"/>
      <c r="S394" s="43"/>
      <c r="T394" s="36">
        <f t="shared" si="130"/>
        <v>0</v>
      </c>
      <c r="U394" s="44">
        <f t="shared" si="131"/>
        <v>0</v>
      </c>
      <c r="V394" s="45">
        <f t="shared" si="132"/>
        <v>0</v>
      </c>
      <c r="W394" s="46">
        <f t="shared" si="133"/>
        <v>0</v>
      </c>
      <c r="X394" s="41">
        <f t="shared" si="134"/>
        <v>0</v>
      </c>
      <c r="Y394" s="41">
        <f t="shared" si="135"/>
        <v>0</v>
      </c>
      <c r="Z394" s="41">
        <f t="shared" si="136"/>
        <v>0</v>
      </c>
      <c r="AA394" s="47">
        <f t="shared" si="122"/>
        <v>0</v>
      </c>
      <c r="AB394" s="48">
        <f t="shared" si="123"/>
        <v>0</v>
      </c>
      <c r="AC394" s="41">
        <f t="shared" si="124"/>
        <v>0</v>
      </c>
      <c r="AD394" s="41">
        <f t="shared" si="137"/>
        <v>0</v>
      </c>
      <c r="AE394" s="41">
        <f t="shared" si="140"/>
        <v>0</v>
      </c>
      <c r="AF394" s="49" t="e">
        <f>HLOOKUP(I394,ElecAvoidedCostsWOCC!$A$5:$Q$50,G394+1,FALSE)</f>
        <v>#N/A</v>
      </c>
      <c r="AG394" s="41" t="e">
        <f t="shared" si="138"/>
        <v>#N/A</v>
      </c>
      <c r="AH394" s="49" t="e">
        <f>HLOOKUP(I394,ElecAvoidedCostsWOCC!$A$5:$Q$50,T394+1,FALSE)</f>
        <v>#N/A</v>
      </c>
      <c r="AI394" s="41" t="e">
        <f t="shared" si="139"/>
        <v>#N/A</v>
      </c>
      <c r="AJ394" s="41" t="e">
        <f t="shared" si="125"/>
        <v>#N/A</v>
      </c>
      <c r="AK394" s="41" t="e">
        <f>HLOOKUP(I394,ElecAvoidedCostsWOCC!$A$5:$Q$50,G394+1,FALSE)*J394*L394</f>
        <v>#N/A</v>
      </c>
      <c r="AL394" s="41" t="e">
        <f t="shared" si="126"/>
        <v>#N/A</v>
      </c>
      <c r="AM394" s="45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5">
        <f t="shared" si="127"/>
        <v>0</v>
      </c>
      <c r="AO394" s="44">
        <f t="shared" si="128"/>
        <v>0</v>
      </c>
      <c r="AP394" s="44" t="e">
        <f t="shared" si="129"/>
        <v>#DIV/0!</v>
      </c>
    </row>
    <row r="395" spans="2:42" x14ac:dyDescent="0.25">
      <c r="B395" s="34"/>
      <c r="C395" s="56"/>
      <c r="D395" s="56"/>
      <c r="E395" s="35"/>
      <c r="F395" s="36"/>
      <c r="G395" s="36"/>
      <c r="H395" s="36"/>
      <c r="I395" s="37"/>
      <c r="J395" s="38"/>
      <c r="K395" s="38"/>
      <c r="L395" s="38"/>
      <c r="M395" s="39"/>
      <c r="N395" s="39"/>
      <c r="O395" s="40"/>
      <c r="P395" s="41"/>
      <c r="Q395" s="41"/>
      <c r="R395" s="42"/>
      <c r="S395" s="43"/>
      <c r="T395" s="36">
        <f t="shared" si="130"/>
        <v>0</v>
      </c>
      <c r="U395" s="44">
        <f t="shared" si="131"/>
        <v>0</v>
      </c>
      <c r="V395" s="45">
        <f t="shared" si="132"/>
        <v>0</v>
      </c>
      <c r="W395" s="46">
        <f t="shared" si="133"/>
        <v>0</v>
      </c>
      <c r="X395" s="41">
        <f t="shared" si="134"/>
        <v>0</v>
      </c>
      <c r="Y395" s="41">
        <f t="shared" si="135"/>
        <v>0</v>
      </c>
      <c r="Z395" s="41">
        <f t="shared" si="136"/>
        <v>0</v>
      </c>
      <c r="AA395" s="47">
        <f t="shared" si="122"/>
        <v>0</v>
      </c>
      <c r="AB395" s="48">
        <f t="shared" si="123"/>
        <v>0</v>
      </c>
      <c r="AC395" s="41">
        <f t="shared" si="124"/>
        <v>0</v>
      </c>
      <c r="AD395" s="41">
        <f t="shared" si="137"/>
        <v>0</v>
      </c>
      <c r="AE395" s="41">
        <f t="shared" si="140"/>
        <v>0</v>
      </c>
      <c r="AF395" s="49" t="e">
        <f>HLOOKUP(I395,ElecAvoidedCostsWOCC!$A$5:$Q$50,G395+1,FALSE)</f>
        <v>#N/A</v>
      </c>
      <c r="AG395" s="41" t="e">
        <f t="shared" si="138"/>
        <v>#N/A</v>
      </c>
      <c r="AH395" s="49" t="e">
        <f>HLOOKUP(I395,ElecAvoidedCostsWOCC!$A$5:$Q$50,T395+1,FALSE)</f>
        <v>#N/A</v>
      </c>
      <c r="AI395" s="41" t="e">
        <f t="shared" si="139"/>
        <v>#N/A</v>
      </c>
      <c r="AJ395" s="41" t="e">
        <f t="shared" si="125"/>
        <v>#N/A</v>
      </c>
      <c r="AK395" s="41" t="e">
        <f>HLOOKUP(I395,ElecAvoidedCostsWOCC!$A$5:$Q$50,G395+1,FALSE)*J395*L395</f>
        <v>#N/A</v>
      </c>
      <c r="AL395" s="41" t="e">
        <f t="shared" si="126"/>
        <v>#N/A</v>
      </c>
      <c r="AM395" s="45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5">
        <f t="shared" si="127"/>
        <v>0</v>
      </c>
      <c r="AO395" s="44">
        <f t="shared" si="128"/>
        <v>0</v>
      </c>
      <c r="AP395" s="44" t="e">
        <f t="shared" si="129"/>
        <v>#DIV/0!</v>
      </c>
    </row>
    <row r="396" spans="2:42" x14ac:dyDescent="0.25">
      <c r="B396" s="34"/>
      <c r="C396" s="56"/>
      <c r="D396" s="56"/>
      <c r="E396" s="35"/>
      <c r="F396" s="36"/>
      <c r="G396" s="36"/>
      <c r="H396" s="36"/>
      <c r="I396" s="37"/>
      <c r="J396" s="38"/>
      <c r="K396" s="38"/>
      <c r="L396" s="38"/>
      <c r="M396" s="39"/>
      <c r="N396" s="39"/>
      <c r="O396" s="40"/>
      <c r="P396" s="41"/>
      <c r="Q396" s="41"/>
      <c r="R396" s="42"/>
      <c r="S396" s="43"/>
      <c r="T396" s="36">
        <f t="shared" si="130"/>
        <v>0</v>
      </c>
      <c r="U396" s="44">
        <f t="shared" si="131"/>
        <v>0</v>
      </c>
      <c r="V396" s="45">
        <f t="shared" si="132"/>
        <v>0</v>
      </c>
      <c r="W396" s="46">
        <f t="shared" si="133"/>
        <v>0</v>
      </c>
      <c r="X396" s="41">
        <f t="shared" si="134"/>
        <v>0</v>
      </c>
      <c r="Y396" s="41">
        <f t="shared" si="135"/>
        <v>0</v>
      </c>
      <c r="Z396" s="41">
        <f t="shared" si="136"/>
        <v>0</v>
      </c>
      <c r="AA396" s="47">
        <f t="shared" si="122"/>
        <v>0</v>
      </c>
      <c r="AB396" s="48">
        <f t="shared" si="123"/>
        <v>0</v>
      </c>
      <c r="AC396" s="41">
        <f t="shared" si="124"/>
        <v>0</v>
      </c>
      <c r="AD396" s="41">
        <f t="shared" si="137"/>
        <v>0</v>
      </c>
      <c r="AE396" s="41">
        <f t="shared" si="140"/>
        <v>0</v>
      </c>
      <c r="AF396" s="49" t="e">
        <f>HLOOKUP(I396,ElecAvoidedCostsWOCC!$A$5:$Q$50,G396+1,FALSE)</f>
        <v>#N/A</v>
      </c>
      <c r="AG396" s="41" t="e">
        <f t="shared" si="138"/>
        <v>#N/A</v>
      </c>
      <c r="AH396" s="49" t="e">
        <f>HLOOKUP(I396,ElecAvoidedCostsWOCC!$A$5:$Q$50,T396+1,FALSE)</f>
        <v>#N/A</v>
      </c>
      <c r="AI396" s="41" t="e">
        <f t="shared" si="139"/>
        <v>#N/A</v>
      </c>
      <c r="AJ396" s="41" t="e">
        <f t="shared" si="125"/>
        <v>#N/A</v>
      </c>
      <c r="AK396" s="41" t="e">
        <f>HLOOKUP(I396,ElecAvoidedCostsWOCC!$A$5:$Q$50,G396+1,FALSE)*J396*L396</f>
        <v>#N/A</v>
      </c>
      <c r="AL396" s="41" t="e">
        <f t="shared" si="126"/>
        <v>#N/A</v>
      </c>
      <c r="AM396" s="45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5">
        <f t="shared" si="127"/>
        <v>0</v>
      </c>
      <c r="AO396" s="44">
        <f t="shared" si="128"/>
        <v>0</v>
      </c>
      <c r="AP396" s="44" t="e">
        <f t="shared" si="129"/>
        <v>#DIV/0!</v>
      </c>
    </row>
    <row r="397" spans="2:42" x14ac:dyDescent="0.25">
      <c r="B397" s="34"/>
      <c r="C397" s="56"/>
      <c r="D397" s="56"/>
      <c r="E397" s="35"/>
      <c r="F397" s="36"/>
      <c r="G397" s="36"/>
      <c r="H397" s="36"/>
      <c r="I397" s="37"/>
      <c r="J397" s="38"/>
      <c r="K397" s="38"/>
      <c r="L397" s="38"/>
      <c r="M397" s="39"/>
      <c r="N397" s="39"/>
      <c r="O397" s="40"/>
      <c r="P397" s="41"/>
      <c r="Q397" s="41"/>
      <c r="R397" s="42"/>
      <c r="S397" s="43"/>
      <c r="T397" s="36">
        <f t="shared" si="130"/>
        <v>0</v>
      </c>
      <c r="U397" s="44">
        <f t="shared" si="131"/>
        <v>0</v>
      </c>
      <c r="V397" s="45">
        <f t="shared" si="132"/>
        <v>0</v>
      </c>
      <c r="W397" s="46">
        <f t="shared" si="133"/>
        <v>0</v>
      </c>
      <c r="X397" s="41">
        <f t="shared" si="134"/>
        <v>0</v>
      </c>
      <c r="Y397" s="41">
        <f t="shared" si="135"/>
        <v>0</v>
      </c>
      <c r="Z397" s="41">
        <f t="shared" si="136"/>
        <v>0</v>
      </c>
      <c r="AA397" s="47">
        <f t="shared" si="122"/>
        <v>0</v>
      </c>
      <c r="AB397" s="48">
        <f t="shared" si="123"/>
        <v>0</v>
      </c>
      <c r="AC397" s="41">
        <f t="shared" si="124"/>
        <v>0</v>
      </c>
      <c r="AD397" s="41">
        <f t="shared" si="137"/>
        <v>0</v>
      </c>
      <c r="AE397" s="41">
        <f t="shared" si="140"/>
        <v>0</v>
      </c>
      <c r="AF397" s="49" t="e">
        <f>HLOOKUP(I397,ElecAvoidedCostsWOCC!$A$5:$Q$50,G397+1,FALSE)</f>
        <v>#N/A</v>
      </c>
      <c r="AG397" s="41" t="e">
        <f t="shared" si="138"/>
        <v>#N/A</v>
      </c>
      <c r="AH397" s="49" t="e">
        <f>HLOOKUP(I397,ElecAvoidedCostsWOCC!$A$5:$Q$50,T397+1,FALSE)</f>
        <v>#N/A</v>
      </c>
      <c r="AI397" s="41" t="e">
        <f t="shared" si="139"/>
        <v>#N/A</v>
      </c>
      <c r="AJ397" s="41" t="e">
        <f t="shared" si="125"/>
        <v>#N/A</v>
      </c>
      <c r="AK397" s="41" t="e">
        <f>HLOOKUP(I397,ElecAvoidedCostsWOCC!$A$5:$Q$50,G397+1,FALSE)*J397*L397</f>
        <v>#N/A</v>
      </c>
      <c r="AL397" s="41" t="e">
        <f t="shared" si="126"/>
        <v>#N/A</v>
      </c>
      <c r="AM397" s="45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5">
        <f t="shared" si="127"/>
        <v>0</v>
      </c>
      <c r="AO397" s="44">
        <f t="shared" si="128"/>
        <v>0</v>
      </c>
      <c r="AP397" s="44" t="e">
        <f t="shared" si="129"/>
        <v>#DIV/0!</v>
      </c>
    </row>
    <row r="398" spans="2:42" x14ac:dyDescent="0.25">
      <c r="B398" s="34"/>
      <c r="C398" s="56"/>
      <c r="D398" s="56"/>
      <c r="E398" s="35"/>
      <c r="F398" s="36"/>
      <c r="G398" s="36"/>
      <c r="H398" s="36"/>
      <c r="I398" s="37"/>
      <c r="J398" s="38"/>
      <c r="K398" s="38"/>
      <c r="L398" s="38"/>
      <c r="M398" s="39"/>
      <c r="N398" s="39"/>
      <c r="O398" s="40"/>
      <c r="P398" s="41"/>
      <c r="Q398" s="41"/>
      <c r="R398" s="42"/>
      <c r="S398" s="43"/>
      <c r="T398" s="36">
        <f t="shared" si="130"/>
        <v>0</v>
      </c>
      <c r="U398" s="44">
        <f t="shared" si="131"/>
        <v>0</v>
      </c>
      <c r="V398" s="45">
        <f t="shared" si="132"/>
        <v>0</v>
      </c>
      <c r="W398" s="46">
        <f t="shared" si="133"/>
        <v>0</v>
      </c>
      <c r="X398" s="41">
        <f t="shared" si="134"/>
        <v>0</v>
      </c>
      <c r="Y398" s="41">
        <f t="shared" si="135"/>
        <v>0</v>
      </c>
      <c r="Z398" s="41">
        <f t="shared" si="136"/>
        <v>0</v>
      </c>
      <c r="AA398" s="47">
        <f t="shared" si="122"/>
        <v>0</v>
      </c>
      <c r="AB398" s="48">
        <f t="shared" si="123"/>
        <v>0</v>
      </c>
      <c r="AC398" s="41">
        <f t="shared" si="124"/>
        <v>0</v>
      </c>
      <c r="AD398" s="41">
        <f t="shared" si="137"/>
        <v>0</v>
      </c>
      <c r="AE398" s="41">
        <f t="shared" si="140"/>
        <v>0</v>
      </c>
      <c r="AF398" s="49" t="e">
        <f>HLOOKUP(I398,ElecAvoidedCostsWOCC!$A$5:$Q$50,G398+1,FALSE)</f>
        <v>#N/A</v>
      </c>
      <c r="AG398" s="41" t="e">
        <f t="shared" si="138"/>
        <v>#N/A</v>
      </c>
      <c r="AH398" s="49" t="e">
        <f>HLOOKUP(I398,ElecAvoidedCostsWOCC!$A$5:$Q$50,T398+1,FALSE)</f>
        <v>#N/A</v>
      </c>
      <c r="AI398" s="41" t="e">
        <f t="shared" si="139"/>
        <v>#N/A</v>
      </c>
      <c r="AJ398" s="41" t="e">
        <f t="shared" si="125"/>
        <v>#N/A</v>
      </c>
      <c r="AK398" s="41" t="e">
        <f>HLOOKUP(I398,ElecAvoidedCostsWOCC!$A$5:$Q$50,G398+1,FALSE)*J398*L398</f>
        <v>#N/A</v>
      </c>
      <c r="AL398" s="41" t="e">
        <f t="shared" si="126"/>
        <v>#N/A</v>
      </c>
      <c r="AM398" s="45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5">
        <f t="shared" si="127"/>
        <v>0</v>
      </c>
      <c r="AO398" s="44">
        <f t="shared" si="128"/>
        <v>0</v>
      </c>
      <c r="AP398" s="44" t="e">
        <f t="shared" si="129"/>
        <v>#DIV/0!</v>
      </c>
    </row>
    <row r="399" spans="2:42" x14ac:dyDescent="0.25">
      <c r="B399" s="34"/>
      <c r="C399" s="56"/>
      <c r="D399" s="56"/>
      <c r="E399" s="35"/>
      <c r="F399" s="36"/>
      <c r="G399" s="36"/>
      <c r="H399" s="36"/>
      <c r="I399" s="37"/>
      <c r="J399" s="38"/>
      <c r="K399" s="38"/>
      <c r="L399" s="38"/>
      <c r="M399" s="39"/>
      <c r="N399" s="39"/>
      <c r="O399" s="40"/>
      <c r="P399" s="41"/>
      <c r="Q399" s="41"/>
      <c r="R399" s="42"/>
      <c r="S399" s="43"/>
      <c r="T399" s="36">
        <f t="shared" si="130"/>
        <v>0</v>
      </c>
      <c r="U399" s="44">
        <f t="shared" si="131"/>
        <v>0</v>
      </c>
      <c r="V399" s="45">
        <f t="shared" si="132"/>
        <v>0</v>
      </c>
      <c r="W399" s="46">
        <f t="shared" si="133"/>
        <v>0</v>
      </c>
      <c r="X399" s="41">
        <f t="shared" si="134"/>
        <v>0</v>
      </c>
      <c r="Y399" s="41">
        <f t="shared" si="135"/>
        <v>0</v>
      </c>
      <c r="Z399" s="41">
        <f t="shared" si="136"/>
        <v>0</v>
      </c>
      <c r="AA399" s="47">
        <f t="shared" si="122"/>
        <v>0</v>
      </c>
      <c r="AB399" s="48">
        <f t="shared" si="123"/>
        <v>0</v>
      </c>
      <c r="AC399" s="41">
        <f t="shared" si="124"/>
        <v>0</v>
      </c>
      <c r="AD399" s="41">
        <f t="shared" si="137"/>
        <v>0</v>
      </c>
      <c r="AE399" s="41">
        <f t="shared" si="140"/>
        <v>0</v>
      </c>
      <c r="AF399" s="49" t="e">
        <f>HLOOKUP(I399,ElecAvoidedCostsWOCC!$A$5:$Q$50,G399+1,FALSE)</f>
        <v>#N/A</v>
      </c>
      <c r="AG399" s="41" t="e">
        <f t="shared" si="138"/>
        <v>#N/A</v>
      </c>
      <c r="AH399" s="49" t="e">
        <f>HLOOKUP(I399,ElecAvoidedCostsWOCC!$A$5:$Q$50,T399+1,FALSE)</f>
        <v>#N/A</v>
      </c>
      <c r="AI399" s="41" t="e">
        <f t="shared" si="139"/>
        <v>#N/A</v>
      </c>
      <c r="AJ399" s="41" t="e">
        <f t="shared" si="125"/>
        <v>#N/A</v>
      </c>
      <c r="AK399" s="41" t="e">
        <f>HLOOKUP(I399,ElecAvoidedCostsWOCC!$A$5:$Q$50,G399+1,FALSE)*J399*L399</f>
        <v>#N/A</v>
      </c>
      <c r="AL399" s="41" t="e">
        <f t="shared" si="126"/>
        <v>#N/A</v>
      </c>
      <c r="AM399" s="45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5">
        <f t="shared" si="127"/>
        <v>0</v>
      </c>
      <c r="AO399" s="44">
        <f t="shared" si="128"/>
        <v>0</v>
      </c>
      <c r="AP399" s="44" t="e">
        <f t="shared" si="129"/>
        <v>#DIV/0!</v>
      </c>
    </row>
    <row r="400" spans="2:42" x14ac:dyDescent="0.25">
      <c r="B400" s="34"/>
      <c r="C400" s="56"/>
      <c r="D400" s="56"/>
      <c r="E400" s="35"/>
      <c r="F400" s="36"/>
      <c r="G400" s="36"/>
      <c r="H400" s="36"/>
      <c r="I400" s="37"/>
      <c r="J400" s="38"/>
      <c r="K400" s="38"/>
      <c r="L400" s="38"/>
      <c r="M400" s="39"/>
      <c r="N400" s="39"/>
      <c r="O400" s="40"/>
      <c r="P400" s="41"/>
      <c r="Q400" s="41"/>
      <c r="R400" s="42"/>
      <c r="S400" s="43"/>
      <c r="T400" s="36">
        <f t="shared" si="130"/>
        <v>0</v>
      </c>
      <c r="U400" s="44">
        <f t="shared" si="131"/>
        <v>0</v>
      </c>
      <c r="V400" s="45">
        <f t="shared" si="132"/>
        <v>0</v>
      </c>
      <c r="W400" s="46">
        <f t="shared" si="133"/>
        <v>0</v>
      </c>
      <c r="X400" s="41">
        <f t="shared" si="134"/>
        <v>0</v>
      </c>
      <c r="Y400" s="41">
        <f t="shared" si="135"/>
        <v>0</v>
      </c>
      <c r="Z400" s="41">
        <f t="shared" si="136"/>
        <v>0</v>
      </c>
      <c r="AA400" s="47">
        <f t="shared" si="122"/>
        <v>0</v>
      </c>
      <c r="AB400" s="48">
        <f t="shared" si="123"/>
        <v>0</v>
      </c>
      <c r="AC400" s="41">
        <f t="shared" si="124"/>
        <v>0</v>
      </c>
      <c r="AD400" s="41">
        <f t="shared" si="137"/>
        <v>0</v>
      </c>
      <c r="AE400" s="41">
        <f t="shared" si="140"/>
        <v>0</v>
      </c>
      <c r="AF400" s="49" t="e">
        <f>HLOOKUP(I400,ElecAvoidedCostsWOCC!$A$5:$Q$50,G400+1,FALSE)</f>
        <v>#N/A</v>
      </c>
      <c r="AG400" s="41" t="e">
        <f t="shared" si="138"/>
        <v>#N/A</v>
      </c>
      <c r="AH400" s="49" t="e">
        <f>HLOOKUP(I400,ElecAvoidedCostsWOCC!$A$5:$Q$50,T400+1,FALSE)</f>
        <v>#N/A</v>
      </c>
      <c r="AI400" s="41" t="e">
        <f t="shared" si="139"/>
        <v>#N/A</v>
      </c>
      <c r="AJ400" s="41" t="e">
        <f t="shared" si="125"/>
        <v>#N/A</v>
      </c>
      <c r="AK400" s="41" t="e">
        <f>HLOOKUP(I400,ElecAvoidedCostsWOCC!$A$5:$Q$50,G400+1,FALSE)*J400*L400</f>
        <v>#N/A</v>
      </c>
      <c r="AL400" s="41" t="e">
        <f t="shared" si="126"/>
        <v>#N/A</v>
      </c>
      <c r="AM400" s="45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5">
        <f t="shared" si="127"/>
        <v>0</v>
      </c>
      <c r="AO400" s="44">
        <f t="shared" si="128"/>
        <v>0</v>
      </c>
      <c r="AP400" s="44" t="e">
        <f t="shared" si="129"/>
        <v>#DIV/0!</v>
      </c>
    </row>
    <row r="401" spans="2:42" x14ac:dyDescent="0.25">
      <c r="B401" s="34"/>
      <c r="C401" s="56"/>
      <c r="D401" s="56"/>
      <c r="E401" s="35"/>
      <c r="F401" s="36"/>
      <c r="G401" s="36"/>
      <c r="H401" s="36"/>
      <c r="I401" s="37"/>
      <c r="J401" s="38"/>
      <c r="K401" s="38"/>
      <c r="L401" s="38"/>
      <c r="M401" s="39"/>
      <c r="N401" s="39"/>
      <c r="O401" s="40"/>
      <c r="P401" s="41"/>
      <c r="Q401" s="41"/>
      <c r="R401" s="42"/>
      <c r="S401" s="43"/>
      <c r="T401" s="36">
        <f t="shared" si="130"/>
        <v>0</v>
      </c>
      <c r="U401" s="44">
        <f t="shared" si="131"/>
        <v>0</v>
      </c>
      <c r="V401" s="45">
        <f t="shared" si="132"/>
        <v>0</v>
      </c>
      <c r="W401" s="46">
        <f t="shared" si="133"/>
        <v>0</v>
      </c>
      <c r="X401" s="41">
        <f t="shared" si="134"/>
        <v>0</v>
      </c>
      <c r="Y401" s="41">
        <f t="shared" si="135"/>
        <v>0</v>
      </c>
      <c r="Z401" s="41">
        <f t="shared" si="136"/>
        <v>0</v>
      </c>
      <c r="AA401" s="47">
        <f t="shared" si="122"/>
        <v>0</v>
      </c>
      <c r="AB401" s="48">
        <f t="shared" si="123"/>
        <v>0</v>
      </c>
      <c r="AC401" s="41">
        <f t="shared" si="124"/>
        <v>0</v>
      </c>
      <c r="AD401" s="41">
        <f t="shared" si="137"/>
        <v>0</v>
      </c>
      <c r="AE401" s="41">
        <f t="shared" si="140"/>
        <v>0</v>
      </c>
      <c r="AF401" s="49" t="e">
        <f>HLOOKUP(I401,ElecAvoidedCostsWOCC!$A$5:$Q$50,G401+1,FALSE)</f>
        <v>#N/A</v>
      </c>
      <c r="AG401" s="41" t="e">
        <f t="shared" si="138"/>
        <v>#N/A</v>
      </c>
      <c r="AH401" s="49" t="e">
        <f>HLOOKUP(I401,ElecAvoidedCostsWOCC!$A$5:$Q$50,T401+1,FALSE)</f>
        <v>#N/A</v>
      </c>
      <c r="AI401" s="41" t="e">
        <f t="shared" si="139"/>
        <v>#N/A</v>
      </c>
      <c r="AJ401" s="41" t="e">
        <f t="shared" si="125"/>
        <v>#N/A</v>
      </c>
      <c r="AK401" s="41" t="e">
        <f>HLOOKUP(I401,ElecAvoidedCostsWOCC!$A$5:$Q$50,G401+1,FALSE)*J401*L401</f>
        <v>#N/A</v>
      </c>
      <c r="AL401" s="41" t="e">
        <f t="shared" si="126"/>
        <v>#N/A</v>
      </c>
      <c r="AM401" s="45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5">
        <f t="shared" si="127"/>
        <v>0</v>
      </c>
      <c r="AO401" s="44">
        <f t="shared" si="128"/>
        <v>0</v>
      </c>
      <c r="AP401" s="44" t="e">
        <f t="shared" si="129"/>
        <v>#DIV/0!</v>
      </c>
    </row>
    <row r="402" spans="2:42" x14ac:dyDescent="0.25">
      <c r="B402" s="34"/>
      <c r="C402" s="56"/>
      <c r="D402" s="56"/>
      <c r="E402" s="35"/>
      <c r="F402" s="36"/>
      <c r="G402" s="36"/>
      <c r="H402" s="36"/>
      <c r="I402" s="37"/>
      <c r="J402" s="38"/>
      <c r="K402" s="38"/>
      <c r="L402" s="38"/>
      <c r="M402" s="39"/>
      <c r="N402" s="39"/>
      <c r="O402" s="40"/>
      <c r="P402" s="41"/>
      <c r="Q402" s="41"/>
      <c r="R402" s="42"/>
      <c r="S402" s="43"/>
      <c r="T402" s="36">
        <f t="shared" si="130"/>
        <v>0</v>
      </c>
      <c r="U402" s="44">
        <f t="shared" si="131"/>
        <v>0</v>
      </c>
      <c r="V402" s="45">
        <f t="shared" si="132"/>
        <v>0</v>
      </c>
      <c r="W402" s="46">
        <f t="shared" si="133"/>
        <v>0</v>
      </c>
      <c r="X402" s="41">
        <f t="shared" si="134"/>
        <v>0</v>
      </c>
      <c r="Y402" s="41">
        <f t="shared" si="135"/>
        <v>0</v>
      </c>
      <c r="Z402" s="41">
        <f t="shared" si="136"/>
        <v>0</v>
      </c>
      <c r="AA402" s="47">
        <f t="shared" si="122"/>
        <v>0</v>
      </c>
      <c r="AB402" s="48">
        <f t="shared" si="123"/>
        <v>0</v>
      </c>
      <c r="AC402" s="41">
        <f t="shared" si="124"/>
        <v>0</v>
      </c>
      <c r="AD402" s="41">
        <f t="shared" si="137"/>
        <v>0</v>
      </c>
      <c r="AE402" s="41">
        <f t="shared" si="140"/>
        <v>0</v>
      </c>
      <c r="AF402" s="49" t="e">
        <f>HLOOKUP(I402,ElecAvoidedCostsWOCC!$A$5:$Q$50,G402+1,FALSE)</f>
        <v>#N/A</v>
      </c>
      <c r="AG402" s="41" t="e">
        <f t="shared" si="138"/>
        <v>#N/A</v>
      </c>
      <c r="AH402" s="49" t="e">
        <f>HLOOKUP(I402,ElecAvoidedCostsWOCC!$A$5:$Q$50,T402+1,FALSE)</f>
        <v>#N/A</v>
      </c>
      <c r="AI402" s="41" t="e">
        <f t="shared" si="139"/>
        <v>#N/A</v>
      </c>
      <c r="AJ402" s="41" t="e">
        <f t="shared" si="125"/>
        <v>#N/A</v>
      </c>
      <c r="AK402" s="41" t="e">
        <f>HLOOKUP(I402,ElecAvoidedCostsWOCC!$A$5:$Q$50,G402+1,FALSE)*J402*L402</f>
        <v>#N/A</v>
      </c>
      <c r="AL402" s="41" t="e">
        <f t="shared" si="126"/>
        <v>#N/A</v>
      </c>
      <c r="AM402" s="45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5">
        <f t="shared" si="127"/>
        <v>0</v>
      </c>
      <c r="AO402" s="44">
        <f t="shared" si="128"/>
        <v>0</v>
      </c>
      <c r="AP402" s="44" t="e">
        <f t="shared" si="129"/>
        <v>#DIV/0!</v>
      </c>
    </row>
    <row r="403" spans="2:42" x14ac:dyDescent="0.25">
      <c r="B403" s="34"/>
      <c r="C403" s="56"/>
      <c r="D403" s="56"/>
      <c r="E403" s="35"/>
      <c r="F403" s="36"/>
      <c r="G403" s="36"/>
      <c r="H403" s="36"/>
      <c r="I403" s="37"/>
      <c r="J403" s="38"/>
      <c r="K403" s="38"/>
      <c r="L403" s="38"/>
      <c r="M403" s="39"/>
      <c r="N403" s="39"/>
      <c r="O403" s="40"/>
      <c r="P403" s="41"/>
      <c r="Q403" s="41"/>
      <c r="R403" s="42"/>
      <c r="S403" s="43"/>
      <c r="T403" s="36">
        <f t="shared" si="130"/>
        <v>0</v>
      </c>
      <c r="U403" s="44">
        <f t="shared" si="131"/>
        <v>0</v>
      </c>
      <c r="V403" s="45">
        <f t="shared" si="132"/>
        <v>0</v>
      </c>
      <c r="W403" s="46">
        <f t="shared" si="133"/>
        <v>0</v>
      </c>
      <c r="X403" s="41">
        <f t="shared" si="134"/>
        <v>0</v>
      </c>
      <c r="Y403" s="41">
        <f t="shared" si="135"/>
        <v>0</v>
      </c>
      <c r="Z403" s="41">
        <f t="shared" si="136"/>
        <v>0</v>
      </c>
      <c r="AA403" s="47">
        <f t="shared" si="122"/>
        <v>0</v>
      </c>
      <c r="AB403" s="48">
        <f t="shared" si="123"/>
        <v>0</v>
      </c>
      <c r="AC403" s="41">
        <f t="shared" si="124"/>
        <v>0</v>
      </c>
      <c r="AD403" s="41">
        <f t="shared" si="137"/>
        <v>0</v>
      </c>
      <c r="AE403" s="41">
        <f t="shared" si="140"/>
        <v>0</v>
      </c>
      <c r="AF403" s="49" t="e">
        <f>HLOOKUP(I403,ElecAvoidedCostsWOCC!$A$5:$Q$50,G403+1,FALSE)</f>
        <v>#N/A</v>
      </c>
      <c r="AG403" s="41" t="e">
        <f t="shared" si="138"/>
        <v>#N/A</v>
      </c>
      <c r="AH403" s="49" t="e">
        <f>HLOOKUP(I403,ElecAvoidedCostsWOCC!$A$5:$Q$50,T403+1,FALSE)</f>
        <v>#N/A</v>
      </c>
      <c r="AI403" s="41" t="e">
        <f t="shared" si="139"/>
        <v>#N/A</v>
      </c>
      <c r="AJ403" s="41" t="e">
        <f t="shared" si="125"/>
        <v>#N/A</v>
      </c>
      <c r="AK403" s="41" t="e">
        <f>HLOOKUP(I403,ElecAvoidedCostsWOCC!$A$5:$Q$50,G403+1,FALSE)*J403*L403</f>
        <v>#N/A</v>
      </c>
      <c r="AL403" s="41" t="e">
        <f t="shared" si="126"/>
        <v>#N/A</v>
      </c>
      <c r="AM403" s="45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5">
        <f t="shared" si="127"/>
        <v>0</v>
      </c>
      <c r="AO403" s="44">
        <f t="shared" si="128"/>
        <v>0</v>
      </c>
      <c r="AP403" s="44" t="e">
        <f t="shared" si="129"/>
        <v>#DIV/0!</v>
      </c>
    </row>
    <row r="404" spans="2:42" x14ac:dyDescent="0.25">
      <c r="B404" s="34"/>
      <c r="C404" s="56"/>
      <c r="D404" s="56"/>
      <c r="E404" s="35"/>
      <c r="F404" s="36"/>
      <c r="G404" s="36"/>
      <c r="H404" s="36"/>
      <c r="I404" s="37"/>
      <c r="J404" s="38"/>
      <c r="K404" s="38"/>
      <c r="L404" s="38"/>
      <c r="M404" s="39"/>
      <c r="N404" s="39"/>
      <c r="O404" s="40"/>
      <c r="P404" s="41"/>
      <c r="Q404" s="41"/>
      <c r="R404" s="42"/>
      <c r="S404" s="43"/>
      <c r="T404" s="36">
        <f t="shared" si="130"/>
        <v>0</v>
      </c>
      <c r="U404" s="44">
        <f t="shared" si="131"/>
        <v>0</v>
      </c>
      <c r="V404" s="45">
        <f t="shared" si="132"/>
        <v>0</v>
      </c>
      <c r="W404" s="46">
        <f t="shared" si="133"/>
        <v>0</v>
      </c>
      <c r="X404" s="41">
        <f t="shared" si="134"/>
        <v>0</v>
      </c>
      <c r="Y404" s="41">
        <f t="shared" si="135"/>
        <v>0</v>
      </c>
      <c r="Z404" s="41">
        <f t="shared" si="136"/>
        <v>0</v>
      </c>
      <c r="AA404" s="47">
        <f t="shared" si="122"/>
        <v>0</v>
      </c>
      <c r="AB404" s="48">
        <f t="shared" si="123"/>
        <v>0</v>
      </c>
      <c r="AC404" s="41">
        <f t="shared" si="124"/>
        <v>0</v>
      </c>
      <c r="AD404" s="41">
        <f t="shared" si="137"/>
        <v>0</v>
      </c>
      <c r="AE404" s="41">
        <f t="shared" si="140"/>
        <v>0</v>
      </c>
      <c r="AF404" s="49" t="e">
        <f>HLOOKUP(I404,ElecAvoidedCostsWOCC!$A$5:$Q$50,G404+1,FALSE)</f>
        <v>#N/A</v>
      </c>
      <c r="AG404" s="41" t="e">
        <f t="shared" si="138"/>
        <v>#N/A</v>
      </c>
      <c r="AH404" s="49" t="e">
        <f>HLOOKUP(I404,ElecAvoidedCostsWOCC!$A$5:$Q$50,T404+1,FALSE)</f>
        <v>#N/A</v>
      </c>
      <c r="AI404" s="41" t="e">
        <f t="shared" si="139"/>
        <v>#N/A</v>
      </c>
      <c r="AJ404" s="41" t="e">
        <f t="shared" si="125"/>
        <v>#N/A</v>
      </c>
      <c r="AK404" s="41" t="e">
        <f>HLOOKUP(I404,ElecAvoidedCostsWOCC!$A$5:$Q$50,G404+1,FALSE)*J404*L404</f>
        <v>#N/A</v>
      </c>
      <c r="AL404" s="41" t="e">
        <f t="shared" si="126"/>
        <v>#N/A</v>
      </c>
      <c r="AM404" s="45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5">
        <f t="shared" si="127"/>
        <v>0</v>
      </c>
      <c r="AO404" s="44">
        <f t="shared" si="128"/>
        <v>0</v>
      </c>
      <c r="AP404" s="44" t="e">
        <f t="shared" si="129"/>
        <v>#DIV/0!</v>
      </c>
    </row>
    <row r="405" spans="2:42" x14ac:dyDescent="0.25">
      <c r="B405" s="34"/>
      <c r="C405" s="56"/>
      <c r="D405" s="56"/>
      <c r="E405" s="35"/>
      <c r="F405" s="36"/>
      <c r="G405" s="36"/>
      <c r="H405" s="36"/>
      <c r="I405" s="37"/>
      <c r="J405" s="38"/>
      <c r="K405" s="38"/>
      <c r="L405" s="38"/>
      <c r="M405" s="39"/>
      <c r="N405" s="39"/>
      <c r="O405" s="40"/>
      <c r="P405" s="41"/>
      <c r="Q405" s="41"/>
      <c r="R405" s="42"/>
      <c r="S405" s="43"/>
      <c r="T405" s="36">
        <f t="shared" si="130"/>
        <v>0</v>
      </c>
      <c r="U405" s="44">
        <f t="shared" si="131"/>
        <v>0</v>
      </c>
      <c r="V405" s="45">
        <f t="shared" si="132"/>
        <v>0</v>
      </c>
      <c r="W405" s="46">
        <f t="shared" si="133"/>
        <v>0</v>
      </c>
      <c r="X405" s="41">
        <f t="shared" si="134"/>
        <v>0</v>
      </c>
      <c r="Y405" s="41">
        <f t="shared" si="135"/>
        <v>0</v>
      </c>
      <c r="Z405" s="41">
        <f t="shared" si="136"/>
        <v>0</v>
      </c>
      <c r="AA405" s="47">
        <f t="shared" si="122"/>
        <v>0</v>
      </c>
      <c r="AB405" s="48">
        <f t="shared" si="123"/>
        <v>0</v>
      </c>
      <c r="AC405" s="41">
        <f t="shared" si="124"/>
        <v>0</v>
      </c>
      <c r="AD405" s="41">
        <f t="shared" si="137"/>
        <v>0</v>
      </c>
      <c r="AE405" s="41">
        <f t="shared" si="140"/>
        <v>0</v>
      </c>
      <c r="AF405" s="49" t="e">
        <f>HLOOKUP(I405,ElecAvoidedCostsWOCC!$A$5:$Q$50,G405+1,FALSE)</f>
        <v>#N/A</v>
      </c>
      <c r="AG405" s="41" t="e">
        <f t="shared" si="138"/>
        <v>#N/A</v>
      </c>
      <c r="AH405" s="49" t="e">
        <f>HLOOKUP(I405,ElecAvoidedCostsWOCC!$A$5:$Q$50,T405+1,FALSE)</f>
        <v>#N/A</v>
      </c>
      <c r="AI405" s="41" t="e">
        <f t="shared" si="139"/>
        <v>#N/A</v>
      </c>
      <c r="AJ405" s="41" t="e">
        <f t="shared" si="125"/>
        <v>#N/A</v>
      </c>
      <c r="AK405" s="41" t="e">
        <f>HLOOKUP(I405,ElecAvoidedCostsWOCC!$A$5:$Q$50,G405+1,FALSE)*J405*L405</f>
        <v>#N/A</v>
      </c>
      <c r="AL405" s="41" t="e">
        <f t="shared" si="126"/>
        <v>#N/A</v>
      </c>
      <c r="AM405" s="45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5">
        <f t="shared" si="127"/>
        <v>0</v>
      </c>
      <c r="AO405" s="44">
        <f t="shared" si="128"/>
        <v>0</v>
      </c>
      <c r="AP405" s="44" t="e">
        <f t="shared" si="129"/>
        <v>#DIV/0!</v>
      </c>
    </row>
    <row r="406" spans="2:42" x14ac:dyDescent="0.25">
      <c r="B406" s="34"/>
      <c r="C406" s="56"/>
      <c r="D406" s="56"/>
      <c r="E406" s="35"/>
      <c r="F406" s="36"/>
      <c r="G406" s="36"/>
      <c r="H406" s="36"/>
      <c r="I406" s="37"/>
      <c r="J406" s="38"/>
      <c r="K406" s="38"/>
      <c r="L406" s="38"/>
      <c r="M406" s="39"/>
      <c r="N406" s="39"/>
      <c r="O406" s="40"/>
      <c r="P406" s="41"/>
      <c r="Q406" s="41"/>
      <c r="R406" s="42"/>
      <c r="S406" s="43"/>
      <c r="T406" s="36">
        <f t="shared" si="130"/>
        <v>0</v>
      </c>
      <c r="U406" s="44">
        <f t="shared" si="131"/>
        <v>0</v>
      </c>
      <c r="V406" s="45">
        <f t="shared" si="132"/>
        <v>0</v>
      </c>
      <c r="W406" s="46">
        <f t="shared" si="133"/>
        <v>0</v>
      </c>
      <c r="X406" s="41">
        <f t="shared" si="134"/>
        <v>0</v>
      </c>
      <c r="Y406" s="41">
        <f t="shared" si="135"/>
        <v>0</v>
      </c>
      <c r="Z406" s="41">
        <f t="shared" si="136"/>
        <v>0</v>
      </c>
      <c r="AA406" s="47">
        <f t="shared" si="122"/>
        <v>0</v>
      </c>
      <c r="AB406" s="48">
        <f t="shared" si="123"/>
        <v>0</v>
      </c>
      <c r="AC406" s="41">
        <f t="shared" si="124"/>
        <v>0</v>
      </c>
      <c r="AD406" s="41">
        <f t="shared" si="137"/>
        <v>0</v>
      </c>
      <c r="AE406" s="41">
        <f t="shared" si="140"/>
        <v>0</v>
      </c>
      <c r="AF406" s="49" t="e">
        <f>HLOOKUP(I406,ElecAvoidedCostsWOCC!$A$5:$Q$50,G406+1,FALSE)</f>
        <v>#N/A</v>
      </c>
      <c r="AG406" s="41" t="e">
        <f t="shared" si="138"/>
        <v>#N/A</v>
      </c>
      <c r="AH406" s="49" t="e">
        <f>HLOOKUP(I406,ElecAvoidedCostsWOCC!$A$5:$Q$50,T406+1,FALSE)</f>
        <v>#N/A</v>
      </c>
      <c r="AI406" s="41" t="e">
        <f t="shared" si="139"/>
        <v>#N/A</v>
      </c>
      <c r="AJ406" s="41" t="e">
        <f t="shared" si="125"/>
        <v>#N/A</v>
      </c>
      <c r="AK406" s="41" t="e">
        <f>HLOOKUP(I406,ElecAvoidedCostsWOCC!$A$5:$Q$50,G406+1,FALSE)*J406*L406</f>
        <v>#N/A</v>
      </c>
      <c r="AL406" s="41" t="e">
        <f t="shared" si="126"/>
        <v>#N/A</v>
      </c>
      <c r="AM406" s="45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5">
        <f t="shared" si="127"/>
        <v>0</v>
      </c>
      <c r="AO406" s="44">
        <f t="shared" si="128"/>
        <v>0</v>
      </c>
      <c r="AP406" s="44" t="e">
        <f t="shared" si="129"/>
        <v>#DIV/0!</v>
      </c>
    </row>
    <row r="407" spans="2:42" x14ac:dyDescent="0.25">
      <c r="B407" s="34"/>
      <c r="C407" s="56"/>
      <c r="D407" s="56"/>
      <c r="E407" s="35"/>
      <c r="F407" s="36"/>
      <c r="G407" s="36"/>
      <c r="H407" s="36"/>
      <c r="I407" s="37"/>
      <c r="J407" s="38"/>
      <c r="K407" s="38"/>
      <c r="L407" s="38"/>
      <c r="M407" s="39"/>
      <c r="N407" s="39"/>
      <c r="O407" s="40"/>
      <c r="P407" s="41"/>
      <c r="Q407" s="41"/>
      <c r="R407" s="42"/>
      <c r="S407" s="43"/>
      <c r="T407" s="36">
        <f t="shared" si="130"/>
        <v>0</v>
      </c>
      <c r="U407" s="44">
        <f t="shared" si="131"/>
        <v>0</v>
      </c>
      <c r="V407" s="45">
        <f t="shared" si="132"/>
        <v>0</v>
      </c>
      <c r="W407" s="46">
        <f t="shared" si="133"/>
        <v>0</v>
      </c>
      <c r="X407" s="41">
        <f t="shared" si="134"/>
        <v>0</v>
      </c>
      <c r="Y407" s="41">
        <f t="shared" si="135"/>
        <v>0</v>
      </c>
      <c r="Z407" s="41">
        <f t="shared" si="136"/>
        <v>0</v>
      </c>
      <c r="AA407" s="47">
        <f t="shared" si="122"/>
        <v>0</v>
      </c>
      <c r="AB407" s="48">
        <f t="shared" si="123"/>
        <v>0</v>
      </c>
      <c r="AC407" s="41">
        <f t="shared" si="124"/>
        <v>0</v>
      </c>
      <c r="AD407" s="41">
        <f t="shared" si="137"/>
        <v>0</v>
      </c>
      <c r="AE407" s="41">
        <f t="shared" si="140"/>
        <v>0</v>
      </c>
      <c r="AF407" s="49" t="e">
        <f>HLOOKUP(I407,ElecAvoidedCostsWOCC!$A$5:$Q$50,G407+1,FALSE)</f>
        <v>#N/A</v>
      </c>
      <c r="AG407" s="41" t="e">
        <f t="shared" si="138"/>
        <v>#N/A</v>
      </c>
      <c r="AH407" s="49" t="e">
        <f>HLOOKUP(I407,ElecAvoidedCostsWOCC!$A$5:$Q$50,T407+1,FALSE)</f>
        <v>#N/A</v>
      </c>
      <c r="AI407" s="41" t="e">
        <f t="shared" si="139"/>
        <v>#N/A</v>
      </c>
      <c r="AJ407" s="41" t="e">
        <f t="shared" si="125"/>
        <v>#N/A</v>
      </c>
      <c r="AK407" s="41" t="e">
        <f>HLOOKUP(I407,ElecAvoidedCostsWOCC!$A$5:$Q$50,G407+1,FALSE)*J407*L407</f>
        <v>#N/A</v>
      </c>
      <c r="AL407" s="41" t="e">
        <f t="shared" si="126"/>
        <v>#N/A</v>
      </c>
      <c r="AM407" s="45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5">
        <f t="shared" si="127"/>
        <v>0</v>
      </c>
      <c r="AO407" s="44">
        <f t="shared" si="128"/>
        <v>0</v>
      </c>
      <c r="AP407" s="44" t="e">
        <f t="shared" si="129"/>
        <v>#DIV/0!</v>
      </c>
    </row>
    <row r="408" spans="2:42" x14ac:dyDescent="0.25">
      <c r="B408" s="34"/>
      <c r="C408" s="56"/>
      <c r="D408" s="56"/>
      <c r="E408" s="35"/>
      <c r="F408" s="36"/>
      <c r="G408" s="36"/>
      <c r="H408" s="36"/>
      <c r="I408" s="37"/>
      <c r="J408" s="38"/>
      <c r="K408" s="38"/>
      <c r="L408" s="38"/>
      <c r="M408" s="39"/>
      <c r="N408" s="39"/>
      <c r="O408" s="40"/>
      <c r="P408" s="41"/>
      <c r="Q408" s="41"/>
      <c r="R408" s="42"/>
      <c r="S408" s="43"/>
      <c r="T408" s="36">
        <f t="shared" si="130"/>
        <v>0</v>
      </c>
      <c r="U408" s="44">
        <f t="shared" si="131"/>
        <v>0</v>
      </c>
      <c r="V408" s="45">
        <f t="shared" si="132"/>
        <v>0</v>
      </c>
      <c r="W408" s="46">
        <f t="shared" si="133"/>
        <v>0</v>
      </c>
      <c r="X408" s="41">
        <f t="shared" si="134"/>
        <v>0</v>
      </c>
      <c r="Y408" s="41">
        <f t="shared" si="135"/>
        <v>0</v>
      </c>
      <c r="Z408" s="41">
        <f t="shared" si="136"/>
        <v>0</v>
      </c>
      <c r="AA408" s="47">
        <f t="shared" si="122"/>
        <v>0</v>
      </c>
      <c r="AB408" s="48">
        <f t="shared" si="123"/>
        <v>0</v>
      </c>
      <c r="AC408" s="41">
        <f t="shared" si="124"/>
        <v>0</v>
      </c>
      <c r="AD408" s="41">
        <f t="shared" si="137"/>
        <v>0</v>
      </c>
      <c r="AE408" s="41">
        <f t="shared" si="140"/>
        <v>0</v>
      </c>
      <c r="AF408" s="49" t="e">
        <f>HLOOKUP(I408,ElecAvoidedCostsWOCC!$A$5:$Q$50,G408+1,FALSE)</f>
        <v>#N/A</v>
      </c>
      <c r="AG408" s="41" t="e">
        <f t="shared" si="138"/>
        <v>#N/A</v>
      </c>
      <c r="AH408" s="49" t="e">
        <f>HLOOKUP(I408,ElecAvoidedCostsWOCC!$A$5:$Q$50,T408+1,FALSE)</f>
        <v>#N/A</v>
      </c>
      <c r="AI408" s="41" t="e">
        <f t="shared" si="139"/>
        <v>#N/A</v>
      </c>
      <c r="AJ408" s="41" t="e">
        <f t="shared" si="125"/>
        <v>#N/A</v>
      </c>
      <c r="AK408" s="41" t="e">
        <f>HLOOKUP(I408,ElecAvoidedCostsWOCC!$A$5:$Q$50,G408+1,FALSE)*J408*L408</f>
        <v>#N/A</v>
      </c>
      <c r="AL408" s="41" t="e">
        <f t="shared" si="126"/>
        <v>#N/A</v>
      </c>
      <c r="AM408" s="45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5">
        <f t="shared" si="127"/>
        <v>0</v>
      </c>
      <c r="AO408" s="44">
        <f t="shared" si="128"/>
        <v>0</v>
      </c>
      <c r="AP408" s="44" t="e">
        <f t="shared" si="129"/>
        <v>#DIV/0!</v>
      </c>
    </row>
    <row r="409" spans="2:42" x14ac:dyDescent="0.25">
      <c r="B409" s="34"/>
      <c r="C409" s="56"/>
      <c r="D409" s="56"/>
      <c r="E409" s="35"/>
      <c r="F409" s="36"/>
      <c r="G409" s="36"/>
      <c r="H409" s="36"/>
      <c r="I409" s="37"/>
      <c r="J409" s="38"/>
      <c r="K409" s="38"/>
      <c r="L409" s="38"/>
      <c r="M409" s="39"/>
      <c r="N409" s="39"/>
      <c r="O409" s="40"/>
      <c r="P409" s="41"/>
      <c r="Q409" s="41"/>
      <c r="R409" s="42"/>
      <c r="S409" s="43"/>
      <c r="T409" s="36">
        <f t="shared" si="130"/>
        <v>0</v>
      </c>
      <c r="U409" s="44">
        <f t="shared" si="131"/>
        <v>0</v>
      </c>
      <c r="V409" s="45">
        <f t="shared" si="132"/>
        <v>0</v>
      </c>
      <c r="W409" s="46">
        <f t="shared" si="133"/>
        <v>0</v>
      </c>
      <c r="X409" s="41">
        <f t="shared" si="134"/>
        <v>0</v>
      </c>
      <c r="Y409" s="41">
        <f t="shared" si="135"/>
        <v>0</v>
      </c>
      <c r="Z409" s="41">
        <f t="shared" si="136"/>
        <v>0</v>
      </c>
      <c r="AA409" s="47">
        <f t="shared" si="122"/>
        <v>0</v>
      </c>
      <c r="AB409" s="48">
        <f t="shared" si="123"/>
        <v>0</v>
      </c>
      <c r="AC409" s="41">
        <f t="shared" si="124"/>
        <v>0</v>
      </c>
      <c r="AD409" s="41">
        <f t="shared" si="137"/>
        <v>0</v>
      </c>
      <c r="AE409" s="41">
        <f t="shared" si="140"/>
        <v>0</v>
      </c>
      <c r="AF409" s="49" t="e">
        <f>HLOOKUP(I409,ElecAvoidedCostsWOCC!$A$5:$Q$50,G409+1,FALSE)</f>
        <v>#N/A</v>
      </c>
      <c r="AG409" s="41" t="e">
        <f t="shared" si="138"/>
        <v>#N/A</v>
      </c>
      <c r="AH409" s="49" t="e">
        <f>HLOOKUP(I409,ElecAvoidedCostsWOCC!$A$5:$Q$50,T409+1,FALSE)</f>
        <v>#N/A</v>
      </c>
      <c r="AI409" s="41" t="e">
        <f t="shared" si="139"/>
        <v>#N/A</v>
      </c>
      <c r="AJ409" s="41" t="e">
        <f t="shared" si="125"/>
        <v>#N/A</v>
      </c>
      <c r="AK409" s="41" t="e">
        <f>HLOOKUP(I409,ElecAvoidedCostsWOCC!$A$5:$Q$50,G409+1,FALSE)*J409*L409</f>
        <v>#N/A</v>
      </c>
      <c r="AL409" s="41" t="e">
        <f t="shared" si="126"/>
        <v>#N/A</v>
      </c>
      <c r="AM409" s="45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5">
        <f t="shared" si="127"/>
        <v>0</v>
      </c>
      <c r="AO409" s="44">
        <f t="shared" si="128"/>
        <v>0</v>
      </c>
      <c r="AP409" s="44" t="e">
        <f t="shared" si="129"/>
        <v>#DIV/0!</v>
      </c>
    </row>
    <row r="410" spans="2:42" x14ac:dyDescent="0.25">
      <c r="B410" s="34"/>
      <c r="C410" s="56"/>
      <c r="D410" s="56"/>
      <c r="E410" s="35"/>
      <c r="F410" s="36"/>
      <c r="G410" s="36"/>
      <c r="H410" s="36"/>
      <c r="I410" s="37"/>
      <c r="J410" s="38"/>
      <c r="K410" s="38"/>
      <c r="L410" s="38"/>
      <c r="M410" s="39"/>
      <c r="N410" s="39"/>
      <c r="O410" s="40"/>
      <c r="P410" s="41"/>
      <c r="Q410" s="41"/>
      <c r="R410" s="42"/>
      <c r="S410" s="43"/>
      <c r="T410" s="36">
        <f t="shared" si="130"/>
        <v>0</v>
      </c>
      <c r="U410" s="44">
        <f t="shared" si="131"/>
        <v>0</v>
      </c>
      <c r="V410" s="45">
        <f t="shared" si="132"/>
        <v>0</v>
      </c>
      <c r="W410" s="46">
        <f t="shared" si="133"/>
        <v>0</v>
      </c>
      <c r="X410" s="41">
        <f t="shared" si="134"/>
        <v>0</v>
      </c>
      <c r="Y410" s="41">
        <f t="shared" si="135"/>
        <v>0</v>
      </c>
      <c r="Z410" s="41">
        <f t="shared" si="136"/>
        <v>0</v>
      </c>
      <c r="AA410" s="47">
        <f t="shared" si="122"/>
        <v>0</v>
      </c>
      <c r="AB410" s="48">
        <f t="shared" si="123"/>
        <v>0</v>
      </c>
      <c r="AC410" s="41">
        <f t="shared" si="124"/>
        <v>0</v>
      </c>
      <c r="AD410" s="41">
        <f t="shared" si="137"/>
        <v>0</v>
      </c>
      <c r="AE410" s="41">
        <f t="shared" si="140"/>
        <v>0</v>
      </c>
      <c r="AF410" s="49" t="e">
        <f>HLOOKUP(I410,ElecAvoidedCostsWOCC!$A$5:$Q$50,G410+1,FALSE)</f>
        <v>#N/A</v>
      </c>
      <c r="AG410" s="41" t="e">
        <f t="shared" si="138"/>
        <v>#N/A</v>
      </c>
      <c r="AH410" s="49" t="e">
        <f>HLOOKUP(I410,ElecAvoidedCostsWOCC!$A$5:$Q$50,T410+1,FALSE)</f>
        <v>#N/A</v>
      </c>
      <c r="AI410" s="41" t="e">
        <f t="shared" si="139"/>
        <v>#N/A</v>
      </c>
      <c r="AJ410" s="41" t="e">
        <f t="shared" si="125"/>
        <v>#N/A</v>
      </c>
      <c r="AK410" s="41" t="e">
        <f>HLOOKUP(I410,ElecAvoidedCostsWOCC!$A$5:$Q$50,G410+1,FALSE)*J410*L410</f>
        <v>#N/A</v>
      </c>
      <c r="AL410" s="41" t="e">
        <f t="shared" si="126"/>
        <v>#N/A</v>
      </c>
      <c r="AM410" s="45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5">
        <f t="shared" si="127"/>
        <v>0</v>
      </c>
      <c r="AO410" s="44">
        <f t="shared" si="128"/>
        <v>0</v>
      </c>
      <c r="AP410" s="44" t="e">
        <f t="shared" si="129"/>
        <v>#DIV/0!</v>
      </c>
    </row>
    <row r="411" spans="2:42" x14ac:dyDescent="0.25">
      <c r="B411" s="34"/>
      <c r="C411" s="56"/>
      <c r="D411" s="56"/>
      <c r="E411" s="35"/>
      <c r="F411" s="36"/>
      <c r="G411" s="36"/>
      <c r="H411" s="36"/>
      <c r="I411" s="37"/>
      <c r="J411" s="38"/>
      <c r="K411" s="38"/>
      <c r="L411" s="38"/>
      <c r="M411" s="39"/>
      <c r="N411" s="39"/>
      <c r="O411" s="40"/>
      <c r="P411" s="41"/>
      <c r="Q411" s="41"/>
      <c r="R411" s="42"/>
      <c r="S411" s="43"/>
      <c r="T411" s="36">
        <f t="shared" si="130"/>
        <v>0</v>
      </c>
      <c r="U411" s="44">
        <f t="shared" si="131"/>
        <v>0</v>
      </c>
      <c r="V411" s="45">
        <f t="shared" si="132"/>
        <v>0</v>
      </c>
      <c r="W411" s="46">
        <f t="shared" si="133"/>
        <v>0</v>
      </c>
      <c r="X411" s="41">
        <f t="shared" si="134"/>
        <v>0</v>
      </c>
      <c r="Y411" s="41">
        <f t="shared" si="135"/>
        <v>0</v>
      </c>
      <c r="Z411" s="41">
        <f t="shared" si="136"/>
        <v>0</v>
      </c>
      <c r="AA411" s="47">
        <f t="shared" si="122"/>
        <v>0</v>
      </c>
      <c r="AB411" s="48">
        <f t="shared" si="123"/>
        <v>0</v>
      </c>
      <c r="AC411" s="41">
        <f t="shared" si="124"/>
        <v>0</v>
      </c>
      <c r="AD411" s="41">
        <f t="shared" si="137"/>
        <v>0</v>
      </c>
      <c r="AE411" s="41">
        <f t="shared" si="140"/>
        <v>0</v>
      </c>
      <c r="AF411" s="49" t="e">
        <f>HLOOKUP(I411,ElecAvoidedCostsWOCC!$A$5:$Q$50,G411+1,FALSE)</f>
        <v>#N/A</v>
      </c>
      <c r="AG411" s="41" t="e">
        <f t="shared" si="138"/>
        <v>#N/A</v>
      </c>
      <c r="AH411" s="49" t="e">
        <f>HLOOKUP(I411,ElecAvoidedCostsWOCC!$A$5:$Q$50,T411+1,FALSE)</f>
        <v>#N/A</v>
      </c>
      <c r="AI411" s="41" t="e">
        <f t="shared" si="139"/>
        <v>#N/A</v>
      </c>
      <c r="AJ411" s="41" t="e">
        <f t="shared" si="125"/>
        <v>#N/A</v>
      </c>
      <c r="AK411" s="41" t="e">
        <f>HLOOKUP(I411,ElecAvoidedCostsWOCC!$A$5:$Q$50,G411+1,FALSE)*J411*L411</f>
        <v>#N/A</v>
      </c>
      <c r="AL411" s="41" t="e">
        <f t="shared" si="126"/>
        <v>#N/A</v>
      </c>
      <c r="AM411" s="45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5">
        <f t="shared" si="127"/>
        <v>0</v>
      </c>
      <c r="AO411" s="44">
        <f t="shared" si="128"/>
        <v>0</v>
      </c>
      <c r="AP411" s="44" t="e">
        <f t="shared" si="129"/>
        <v>#DIV/0!</v>
      </c>
    </row>
    <row r="412" spans="2:42" x14ac:dyDescent="0.25">
      <c r="B412" s="34"/>
      <c r="C412" s="56"/>
      <c r="D412" s="56"/>
      <c r="E412" s="35"/>
      <c r="F412" s="36"/>
      <c r="G412" s="36"/>
      <c r="H412" s="36"/>
      <c r="I412" s="37"/>
      <c r="J412" s="38"/>
      <c r="K412" s="38"/>
      <c r="L412" s="38"/>
      <c r="M412" s="39"/>
      <c r="N412" s="39"/>
      <c r="O412" s="40"/>
      <c r="P412" s="41"/>
      <c r="Q412" s="41"/>
      <c r="R412" s="42"/>
      <c r="S412" s="43"/>
      <c r="T412" s="36">
        <f t="shared" si="130"/>
        <v>0</v>
      </c>
      <c r="U412" s="44">
        <f t="shared" si="131"/>
        <v>0</v>
      </c>
      <c r="V412" s="45">
        <f t="shared" si="132"/>
        <v>0</v>
      </c>
      <c r="W412" s="46">
        <f t="shared" si="133"/>
        <v>0</v>
      </c>
      <c r="X412" s="41">
        <f t="shared" si="134"/>
        <v>0</v>
      </c>
      <c r="Y412" s="41">
        <f t="shared" si="135"/>
        <v>0</v>
      </c>
      <c r="Z412" s="41">
        <f t="shared" si="136"/>
        <v>0</v>
      </c>
      <c r="AA412" s="47">
        <f t="shared" si="122"/>
        <v>0</v>
      </c>
      <c r="AB412" s="48">
        <f t="shared" si="123"/>
        <v>0</v>
      </c>
      <c r="AC412" s="41">
        <f t="shared" si="124"/>
        <v>0</v>
      </c>
      <c r="AD412" s="41">
        <f t="shared" si="137"/>
        <v>0</v>
      </c>
      <c r="AE412" s="41">
        <f t="shared" si="140"/>
        <v>0</v>
      </c>
      <c r="AF412" s="49" t="e">
        <f>HLOOKUP(I412,ElecAvoidedCostsWOCC!$A$5:$Q$50,G412+1,FALSE)</f>
        <v>#N/A</v>
      </c>
      <c r="AG412" s="41" t="e">
        <f t="shared" si="138"/>
        <v>#N/A</v>
      </c>
      <c r="AH412" s="49" t="e">
        <f>HLOOKUP(I412,ElecAvoidedCostsWOCC!$A$5:$Q$50,T412+1,FALSE)</f>
        <v>#N/A</v>
      </c>
      <c r="AI412" s="41" t="e">
        <f t="shared" si="139"/>
        <v>#N/A</v>
      </c>
      <c r="AJ412" s="41" t="e">
        <f t="shared" si="125"/>
        <v>#N/A</v>
      </c>
      <c r="AK412" s="41" t="e">
        <f>HLOOKUP(I412,ElecAvoidedCostsWOCC!$A$5:$Q$50,G412+1,FALSE)*J412*L412</f>
        <v>#N/A</v>
      </c>
      <c r="AL412" s="41" t="e">
        <f t="shared" si="126"/>
        <v>#N/A</v>
      </c>
      <c r="AM412" s="45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5">
        <f t="shared" si="127"/>
        <v>0</v>
      </c>
      <c r="AO412" s="44">
        <f t="shared" si="128"/>
        <v>0</v>
      </c>
      <c r="AP412" s="44" t="e">
        <f t="shared" si="129"/>
        <v>#DIV/0!</v>
      </c>
    </row>
    <row r="413" spans="2:42" x14ac:dyDescent="0.25">
      <c r="B413" s="34"/>
      <c r="C413" s="56"/>
      <c r="D413" s="56"/>
      <c r="E413" s="35"/>
      <c r="F413" s="36"/>
      <c r="G413" s="36"/>
      <c r="H413" s="36"/>
      <c r="I413" s="37"/>
      <c r="J413" s="38"/>
      <c r="K413" s="38"/>
      <c r="L413" s="38"/>
      <c r="M413" s="39"/>
      <c r="N413" s="39"/>
      <c r="O413" s="40"/>
      <c r="P413" s="41"/>
      <c r="Q413" s="41"/>
      <c r="R413" s="42"/>
      <c r="S413" s="43"/>
      <c r="T413" s="36">
        <f t="shared" si="130"/>
        <v>0</v>
      </c>
      <c r="U413" s="44">
        <f t="shared" si="131"/>
        <v>0</v>
      </c>
      <c r="V413" s="45">
        <f t="shared" si="132"/>
        <v>0</v>
      </c>
      <c r="W413" s="46">
        <f t="shared" si="133"/>
        <v>0</v>
      </c>
      <c r="X413" s="41">
        <f t="shared" si="134"/>
        <v>0</v>
      </c>
      <c r="Y413" s="41">
        <f t="shared" si="135"/>
        <v>0</v>
      </c>
      <c r="Z413" s="41">
        <f t="shared" si="136"/>
        <v>0</v>
      </c>
      <c r="AA413" s="47">
        <f t="shared" si="122"/>
        <v>0</v>
      </c>
      <c r="AB413" s="48">
        <f t="shared" si="123"/>
        <v>0</v>
      </c>
      <c r="AC413" s="41">
        <f t="shared" si="124"/>
        <v>0</v>
      </c>
      <c r="AD413" s="41">
        <f t="shared" si="137"/>
        <v>0</v>
      </c>
      <c r="AE413" s="41">
        <f t="shared" si="140"/>
        <v>0</v>
      </c>
      <c r="AF413" s="49" t="e">
        <f>HLOOKUP(I413,ElecAvoidedCostsWOCC!$A$5:$Q$50,G413+1,FALSE)</f>
        <v>#N/A</v>
      </c>
      <c r="AG413" s="41" t="e">
        <f t="shared" si="138"/>
        <v>#N/A</v>
      </c>
      <c r="AH413" s="49" t="e">
        <f>HLOOKUP(I413,ElecAvoidedCostsWOCC!$A$5:$Q$50,T413+1,FALSE)</f>
        <v>#N/A</v>
      </c>
      <c r="AI413" s="41" t="e">
        <f t="shared" si="139"/>
        <v>#N/A</v>
      </c>
      <c r="AJ413" s="41" t="e">
        <f t="shared" si="125"/>
        <v>#N/A</v>
      </c>
      <c r="AK413" s="41" t="e">
        <f>HLOOKUP(I413,ElecAvoidedCostsWOCC!$A$5:$Q$50,G413+1,FALSE)*J413*L413</f>
        <v>#N/A</v>
      </c>
      <c r="AL413" s="41" t="e">
        <f t="shared" si="126"/>
        <v>#N/A</v>
      </c>
      <c r="AM413" s="45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5">
        <f t="shared" si="127"/>
        <v>0</v>
      </c>
      <c r="AO413" s="44">
        <f t="shared" si="128"/>
        <v>0</v>
      </c>
      <c r="AP413" s="44" t="e">
        <f t="shared" si="129"/>
        <v>#DIV/0!</v>
      </c>
    </row>
    <row r="414" spans="2:42" x14ac:dyDescent="0.25">
      <c r="B414" s="34"/>
      <c r="C414" s="56"/>
      <c r="D414" s="56"/>
      <c r="E414" s="35"/>
      <c r="F414" s="36"/>
      <c r="G414" s="36"/>
      <c r="H414" s="36"/>
      <c r="I414" s="37"/>
      <c r="J414" s="38"/>
      <c r="K414" s="38"/>
      <c r="L414" s="38"/>
      <c r="M414" s="39"/>
      <c r="N414" s="39"/>
      <c r="O414" s="40"/>
      <c r="P414" s="41"/>
      <c r="Q414" s="41"/>
      <c r="R414" s="42"/>
      <c r="S414" s="43"/>
      <c r="T414" s="36">
        <f t="shared" si="130"/>
        <v>0</v>
      </c>
      <c r="U414" s="44">
        <f t="shared" si="131"/>
        <v>0</v>
      </c>
      <c r="V414" s="45">
        <f t="shared" si="132"/>
        <v>0</v>
      </c>
      <c r="W414" s="46">
        <f t="shared" si="133"/>
        <v>0</v>
      </c>
      <c r="X414" s="41">
        <f t="shared" si="134"/>
        <v>0</v>
      </c>
      <c r="Y414" s="41">
        <f t="shared" si="135"/>
        <v>0</v>
      </c>
      <c r="Z414" s="41">
        <f t="shared" si="136"/>
        <v>0</v>
      </c>
      <c r="AA414" s="47">
        <f t="shared" si="122"/>
        <v>0</v>
      </c>
      <c r="AB414" s="48">
        <f t="shared" si="123"/>
        <v>0</v>
      </c>
      <c r="AC414" s="41">
        <f t="shared" si="124"/>
        <v>0</v>
      </c>
      <c r="AD414" s="41">
        <f t="shared" si="137"/>
        <v>0</v>
      </c>
      <c r="AE414" s="41">
        <f t="shared" si="140"/>
        <v>0</v>
      </c>
      <c r="AF414" s="49" t="e">
        <f>HLOOKUP(I414,ElecAvoidedCostsWOCC!$A$5:$Q$50,G414+1,FALSE)</f>
        <v>#N/A</v>
      </c>
      <c r="AG414" s="41" t="e">
        <f t="shared" si="138"/>
        <v>#N/A</v>
      </c>
      <c r="AH414" s="49" t="e">
        <f>HLOOKUP(I414,ElecAvoidedCostsWOCC!$A$5:$Q$50,T414+1,FALSE)</f>
        <v>#N/A</v>
      </c>
      <c r="AI414" s="41" t="e">
        <f t="shared" si="139"/>
        <v>#N/A</v>
      </c>
      <c r="AJ414" s="41" t="e">
        <f t="shared" si="125"/>
        <v>#N/A</v>
      </c>
      <c r="AK414" s="41" t="e">
        <f>HLOOKUP(I414,ElecAvoidedCostsWOCC!$A$5:$Q$50,G414+1,FALSE)*J414*L414</f>
        <v>#N/A</v>
      </c>
      <c r="AL414" s="41" t="e">
        <f t="shared" si="126"/>
        <v>#N/A</v>
      </c>
      <c r="AM414" s="45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5">
        <f t="shared" si="127"/>
        <v>0</v>
      </c>
      <c r="AO414" s="44">
        <f t="shared" si="128"/>
        <v>0</v>
      </c>
      <c r="AP414" s="44" t="e">
        <f t="shared" si="129"/>
        <v>#DIV/0!</v>
      </c>
    </row>
    <row r="415" spans="2:42" x14ac:dyDescent="0.25">
      <c r="B415" s="34"/>
      <c r="C415" s="56"/>
      <c r="D415" s="56"/>
      <c r="E415" s="35"/>
      <c r="F415" s="36"/>
      <c r="G415" s="36"/>
      <c r="H415" s="36"/>
      <c r="I415" s="37"/>
      <c r="J415" s="38"/>
      <c r="K415" s="38"/>
      <c r="L415" s="38"/>
      <c r="M415" s="39"/>
      <c r="N415" s="39"/>
      <c r="O415" s="40"/>
      <c r="P415" s="41"/>
      <c r="Q415" s="41"/>
      <c r="R415" s="42"/>
      <c r="S415" s="43"/>
      <c r="T415" s="36">
        <f t="shared" si="130"/>
        <v>0</v>
      </c>
      <c r="U415" s="44">
        <f t="shared" si="131"/>
        <v>0</v>
      </c>
      <c r="V415" s="45">
        <f t="shared" si="132"/>
        <v>0</v>
      </c>
      <c r="W415" s="46">
        <f t="shared" si="133"/>
        <v>0</v>
      </c>
      <c r="X415" s="41">
        <f t="shared" si="134"/>
        <v>0</v>
      </c>
      <c r="Y415" s="41">
        <f t="shared" si="135"/>
        <v>0</v>
      </c>
      <c r="Z415" s="41">
        <f t="shared" si="136"/>
        <v>0</v>
      </c>
      <c r="AA415" s="47">
        <f t="shared" si="122"/>
        <v>0</v>
      </c>
      <c r="AB415" s="48">
        <f t="shared" si="123"/>
        <v>0</v>
      </c>
      <c r="AC415" s="41">
        <f t="shared" si="124"/>
        <v>0</v>
      </c>
      <c r="AD415" s="41">
        <f t="shared" si="137"/>
        <v>0</v>
      </c>
      <c r="AE415" s="41">
        <f t="shared" si="140"/>
        <v>0</v>
      </c>
      <c r="AF415" s="49" t="e">
        <f>HLOOKUP(I415,ElecAvoidedCostsWOCC!$A$5:$Q$50,G415+1,FALSE)</f>
        <v>#N/A</v>
      </c>
      <c r="AG415" s="41" t="e">
        <f t="shared" si="138"/>
        <v>#N/A</v>
      </c>
      <c r="AH415" s="49" t="e">
        <f>HLOOKUP(I415,ElecAvoidedCostsWOCC!$A$5:$Q$50,T415+1,FALSE)</f>
        <v>#N/A</v>
      </c>
      <c r="AI415" s="41" t="e">
        <f t="shared" si="139"/>
        <v>#N/A</v>
      </c>
      <c r="AJ415" s="41" t="e">
        <f t="shared" si="125"/>
        <v>#N/A</v>
      </c>
      <c r="AK415" s="41" t="e">
        <f>HLOOKUP(I415,ElecAvoidedCostsWOCC!$A$5:$Q$50,G415+1,FALSE)*J415*L415</f>
        <v>#N/A</v>
      </c>
      <c r="AL415" s="41" t="e">
        <f t="shared" si="126"/>
        <v>#N/A</v>
      </c>
      <c r="AM415" s="45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5">
        <f t="shared" si="127"/>
        <v>0</v>
      </c>
      <c r="AO415" s="44">
        <f t="shared" si="128"/>
        <v>0</v>
      </c>
      <c r="AP415" s="44" t="e">
        <f t="shared" si="129"/>
        <v>#DIV/0!</v>
      </c>
    </row>
    <row r="416" spans="2:42" x14ac:dyDescent="0.25">
      <c r="B416" s="34"/>
      <c r="C416" s="56"/>
      <c r="D416" s="56"/>
      <c r="E416" s="35"/>
      <c r="F416" s="36"/>
      <c r="G416" s="36"/>
      <c r="H416" s="36"/>
      <c r="I416" s="37"/>
      <c r="J416" s="38"/>
      <c r="K416" s="38"/>
      <c r="L416" s="38"/>
      <c r="M416" s="39"/>
      <c r="N416" s="39"/>
      <c r="O416" s="40"/>
      <c r="P416" s="41"/>
      <c r="Q416" s="41"/>
      <c r="R416" s="42"/>
      <c r="S416" s="43"/>
      <c r="T416" s="36">
        <f t="shared" si="130"/>
        <v>0</v>
      </c>
      <c r="U416" s="44">
        <f t="shared" si="131"/>
        <v>0</v>
      </c>
      <c r="V416" s="45">
        <f t="shared" si="132"/>
        <v>0</v>
      </c>
      <c r="W416" s="46">
        <f t="shared" si="133"/>
        <v>0</v>
      </c>
      <c r="X416" s="41">
        <f t="shared" si="134"/>
        <v>0</v>
      </c>
      <c r="Y416" s="41">
        <f t="shared" si="135"/>
        <v>0</v>
      </c>
      <c r="Z416" s="41">
        <f t="shared" si="136"/>
        <v>0</v>
      </c>
      <c r="AA416" s="47">
        <f t="shared" si="122"/>
        <v>0</v>
      </c>
      <c r="AB416" s="48">
        <f t="shared" si="123"/>
        <v>0</v>
      </c>
      <c r="AC416" s="41">
        <f t="shared" si="124"/>
        <v>0</v>
      </c>
      <c r="AD416" s="41">
        <f t="shared" si="137"/>
        <v>0</v>
      </c>
      <c r="AE416" s="41">
        <f t="shared" si="140"/>
        <v>0</v>
      </c>
      <c r="AF416" s="49" t="e">
        <f>HLOOKUP(I416,ElecAvoidedCostsWOCC!$A$5:$Q$50,G416+1,FALSE)</f>
        <v>#N/A</v>
      </c>
      <c r="AG416" s="41" t="e">
        <f t="shared" si="138"/>
        <v>#N/A</v>
      </c>
      <c r="AH416" s="49" t="e">
        <f>HLOOKUP(I416,ElecAvoidedCostsWOCC!$A$5:$Q$50,T416+1,FALSE)</f>
        <v>#N/A</v>
      </c>
      <c r="AI416" s="41" t="e">
        <f t="shared" si="139"/>
        <v>#N/A</v>
      </c>
      <c r="AJ416" s="41" t="e">
        <f t="shared" si="125"/>
        <v>#N/A</v>
      </c>
      <c r="AK416" s="41" t="e">
        <f>HLOOKUP(I416,ElecAvoidedCostsWOCC!$A$5:$Q$50,G416+1,FALSE)*J416*L416</f>
        <v>#N/A</v>
      </c>
      <c r="AL416" s="41" t="e">
        <f t="shared" si="126"/>
        <v>#N/A</v>
      </c>
      <c r="AM416" s="45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5">
        <f t="shared" si="127"/>
        <v>0</v>
      </c>
      <c r="AO416" s="44">
        <f t="shared" si="128"/>
        <v>0</v>
      </c>
      <c r="AP416" s="44" t="e">
        <f t="shared" si="129"/>
        <v>#DIV/0!</v>
      </c>
    </row>
    <row r="417" spans="2:42" x14ac:dyDescent="0.25">
      <c r="B417" s="34"/>
      <c r="C417" s="56"/>
      <c r="D417" s="56"/>
      <c r="E417" s="35"/>
      <c r="F417" s="36"/>
      <c r="G417" s="36"/>
      <c r="H417" s="36"/>
      <c r="I417" s="37"/>
      <c r="J417" s="38"/>
      <c r="K417" s="38"/>
      <c r="L417" s="38"/>
      <c r="M417" s="39"/>
      <c r="N417" s="39"/>
      <c r="O417" s="40"/>
      <c r="P417" s="41"/>
      <c r="Q417" s="41"/>
      <c r="R417" s="42"/>
      <c r="S417" s="43"/>
      <c r="T417" s="36">
        <f t="shared" si="130"/>
        <v>0</v>
      </c>
      <c r="U417" s="44">
        <f t="shared" si="131"/>
        <v>0</v>
      </c>
      <c r="V417" s="45">
        <f t="shared" si="132"/>
        <v>0</v>
      </c>
      <c r="W417" s="46">
        <f t="shared" si="133"/>
        <v>0</v>
      </c>
      <c r="X417" s="41">
        <f t="shared" si="134"/>
        <v>0</v>
      </c>
      <c r="Y417" s="41">
        <f t="shared" si="135"/>
        <v>0</v>
      </c>
      <c r="Z417" s="41">
        <f t="shared" si="136"/>
        <v>0</v>
      </c>
      <c r="AA417" s="47">
        <f t="shared" si="122"/>
        <v>0</v>
      </c>
      <c r="AB417" s="48">
        <f t="shared" si="123"/>
        <v>0</v>
      </c>
      <c r="AC417" s="41">
        <f t="shared" si="124"/>
        <v>0</v>
      </c>
      <c r="AD417" s="41">
        <f t="shared" si="137"/>
        <v>0</v>
      </c>
      <c r="AE417" s="41">
        <f t="shared" si="140"/>
        <v>0</v>
      </c>
      <c r="AF417" s="49" t="e">
        <f>HLOOKUP(I417,ElecAvoidedCostsWOCC!$A$5:$Q$50,G417+1,FALSE)</f>
        <v>#N/A</v>
      </c>
      <c r="AG417" s="41" t="e">
        <f t="shared" si="138"/>
        <v>#N/A</v>
      </c>
      <c r="AH417" s="49" t="e">
        <f>HLOOKUP(I417,ElecAvoidedCostsWOCC!$A$5:$Q$50,T417+1,FALSE)</f>
        <v>#N/A</v>
      </c>
      <c r="AI417" s="41" t="e">
        <f t="shared" si="139"/>
        <v>#N/A</v>
      </c>
      <c r="AJ417" s="41" t="e">
        <f t="shared" si="125"/>
        <v>#N/A</v>
      </c>
      <c r="AK417" s="41" t="e">
        <f>HLOOKUP(I417,ElecAvoidedCostsWOCC!$A$5:$Q$50,G417+1,FALSE)*J417*L417</f>
        <v>#N/A</v>
      </c>
      <c r="AL417" s="41" t="e">
        <f t="shared" si="126"/>
        <v>#N/A</v>
      </c>
      <c r="AM417" s="45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5">
        <f t="shared" si="127"/>
        <v>0</v>
      </c>
      <c r="AO417" s="44">
        <f t="shared" si="128"/>
        <v>0</v>
      </c>
      <c r="AP417" s="44" t="e">
        <f t="shared" si="129"/>
        <v>#DIV/0!</v>
      </c>
    </row>
    <row r="418" spans="2:42" x14ac:dyDescent="0.25">
      <c r="B418" s="34"/>
      <c r="C418" s="56"/>
      <c r="D418" s="56"/>
      <c r="E418" s="35"/>
      <c r="F418" s="36"/>
      <c r="G418" s="36"/>
      <c r="H418" s="36"/>
      <c r="I418" s="37"/>
      <c r="J418" s="38"/>
      <c r="K418" s="38"/>
      <c r="L418" s="38"/>
      <c r="M418" s="39"/>
      <c r="N418" s="39"/>
      <c r="O418" s="40"/>
      <c r="P418" s="41"/>
      <c r="Q418" s="41"/>
      <c r="R418" s="42"/>
      <c r="S418" s="43"/>
      <c r="T418" s="36">
        <f t="shared" si="130"/>
        <v>0</v>
      </c>
      <c r="U418" s="44">
        <f t="shared" si="131"/>
        <v>0</v>
      </c>
      <c r="V418" s="45">
        <f t="shared" si="132"/>
        <v>0</v>
      </c>
      <c r="W418" s="46">
        <f t="shared" si="133"/>
        <v>0</v>
      </c>
      <c r="X418" s="41">
        <f t="shared" si="134"/>
        <v>0</v>
      </c>
      <c r="Y418" s="41">
        <f t="shared" si="135"/>
        <v>0</v>
      </c>
      <c r="Z418" s="41">
        <f t="shared" si="136"/>
        <v>0</v>
      </c>
      <c r="AA418" s="47">
        <f t="shared" si="122"/>
        <v>0</v>
      </c>
      <c r="AB418" s="48">
        <f t="shared" si="123"/>
        <v>0</v>
      </c>
      <c r="AC418" s="41">
        <f t="shared" si="124"/>
        <v>0</v>
      </c>
      <c r="AD418" s="41">
        <f t="shared" si="137"/>
        <v>0</v>
      </c>
      <c r="AE418" s="41">
        <f t="shared" si="140"/>
        <v>0</v>
      </c>
      <c r="AF418" s="49" t="e">
        <f>HLOOKUP(I418,ElecAvoidedCostsWOCC!$A$5:$Q$50,G418+1,FALSE)</f>
        <v>#N/A</v>
      </c>
      <c r="AG418" s="41" t="e">
        <f t="shared" si="138"/>
        <v>#N/A</v>
      </c>
      <c r="AH418" s="49" t="e">
        <f>HLOOKUP(I418,ElecAvoidedCostsWOCC!$A$5:$Q$50,T418+1,FALSE)</f>
        <v>#N/A</v>
      </c>
      <c r="AI418" s="41" t="e">
        <f t="shared" si="139"/>
        <v>#N/A</v>
      </c>
      <c r="AJ418" s="41" t="e">
        <f t="shared" si="125"/>
        <v>#N/A</v>
      </c>
      <c r="AK418" s="41" t="e">
        <f>HLOOKUP(I418,ElecAvoidedCostsWOCC!$A$5:$Q$50,G418+1,FALSE)*J418*L418</f>
        <v>#N/A</v>
      </c>
      <c r="AL418" s="41" t="e">
        <f t="shared" si="126"/>
        <v>#N/A</v>
      </c>
      <c r="AM418" s="45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5">
        <f t="shared" si="127"/>
        <v>0</v>
      </c>
      <c r="AO418" s="44">
        <f t="shared" si="128"/>
        <v>0</v>
      </c>
      <c r="AP418" s="44" t="e">
        <f t="shared" si="129"/>
        <v>#DIV/0!</v>
      </c>
    </row>
    <row r="419" spans="2:42" x14ac:dyDescent="0.25">
      <c r="B419" s="34"/>
      <c r="C419" s="56"/>
      <c r="D419" s="56"/>
      <c r="E419" s="35"/>
      <c r="F419" s="36"/>
      <c r="G419" s="36"/>
      <c r="H419" s="36"/>
      <c r="I419" s="37"/>
      <c r="J419" s="38"/>
      <c r="K419" s="38"/>
      <c r="L419" s="38"/>
      <c r="M419" s="39"/>
      <c r="N419" s="39"/>
      <c r="O419" s="40"/>
      <c r="P419" s="41"/>
      <c r="Q419" s="41"/>
      <c r="R419" s="42"/>
      <c r="S419" s="43"/>
      <c r="T419" s="36">
        <f t="shared" si="130"/>
        <v>0</v>
      </c>
      <c r="U419" s="44">
        <f t="shared" si="131"/>
        <v>0</v>
      </c>
      <c r="V419" s="45">
        <f t="shared" si="132"/>
        <v>0</v>
      </c>
      <c r="W419" s="46">
        <f t="shared" si="133"/>
        <v>0</v>
      </c>
      <c r="X419" s="41">
        <f t="shared" si="134"/>
        <v>0</v>
      </c>
      <c r="Y419" s="41">
        <f t="shared" si="135"/>
        <v>0</v>
      </c>
      <c r="Z419" s="41">
        <f t="shared" si="136"/>
        <v>0</v>
      </c>
      <c r="AA419" s="47">
        <f t="shared" si="122"/>
        <v>0</v>
      </c>
      <c r="AB419" s="48">
        <f t="shared" si="123"/>
        <v>0</v>
      </c>
      <c r="AC419" s="41">
        <f t="shared" si="124"/>
        <v>0</v>
      </c>
      <c r="AD419" s="41">
        <f t="shared" si="137"/>
        <v>0</v>
      </c>
      <c r="AE419" s="41">
        <f t="shared" si="140"/>
        <v>0</v>
      </c>
      <c r="AF419" s="49" t="e">
        <f>HLOOKUP(I419,ElecAvoidedCostsWOCC!$A$5:$Q$50,G419+1,FALSE)</f>
        <v>#N/A</v>
      </c>
      <c r="AG419" s="41" t="e">
        <f t="shared" si="138"/>
        <v>#N/A</v>
      </c>
      <c r="AH419" s="49" t="e">
        <f>HLOOKUP(I419,ElecAvoidedCostsWOCC!$A$5:$Q$50,T419+1,FALSE)</f>
        <v>#N/A</v>
      </c>
      <c r="AI419" s="41" t="e">
        <f t="shared" si="139"/>
        <v>#N/A</v>
      </c>
      <c r="AJ419" s="41" t="e">
        <f t="shared" si="125"/>
        <v>#N/A</v>
      </c>
      <c r="AK419" s="41" t="e">
        <f>HLOOKUP(I419,ElecAvoidedCostsWOCC!$A$5:$Q$50,G419+1,FALSE)*J419*L419</f>
        <v>#N/A</v>
      </c>
      <c r="AL419" s="41" t="e">
        <f t="shared" si="126"/>
        <v>#N/A</v>
      </c>
      <c r="AM419" s="45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5">
        <f t="shared" si="127"/>
        <v>0</v>
      </c>
      <c r="AO419" s="44">
        <f t="shared" si="128"/>
        <v>0</v>
      </c>
      <c r="AP419" s="44" t="e">
        <f t="shared" si="129"/>
        <v>#DIV/0!</v>
      </c>
    </row>
    <row r="420" spans="2:42" x14ac:dyDescent="0.25">
      <c r="B420" s="34"/>
      <c r="C420" s="56"/>
      <c r="D420" s="56"/>
      <c r="E420" s="35"/>
      <c r="F420" s="36"/>
      <c r="G420" s="36"/>
      <c r="H420" s="36"/>
      <c r="I420" s="37"/>
      <c r="J420" s="38"/>
      <c r="K420" s="38"/>
      <c r="L420" s="38"/>
      <c r="M420" s="39"/>
      <c r="N420" s="39"/>
      <c r="O420" s="40"/>
      <c r="P420" s="41"/>
      <c r="Q420" s="41"/>
      <c r="R420" s="42"/>
      <c r="S420" s="43"/>
      <c r="T420" s="36">
        <f t="shared" si="130"/>
        <v>0</v>
      </c>
      <c r="U420" s="44">
        <f t="shared" si="131"/>
        <v>0</v>
      </c>
      <c r="V420" s="45">
        <f t="shared" si="132"/>
        <v>0</v>
      </c>
      <c r="W420" s="46">
        <f t="shared" si="133"/>
        <v>0</v>
      </c>
      <c r="X420" s="41">
        <f t="shared" si="134"/>
        <v>0</v>
      </c>
      <c r="Y420" s="41">
        <f t="shared" si="135"/>
        <v>0</v>
      </c>
      <c r="Z420" s="41">
        <f t="shared" si="136"/>
        <v>0</v>
      </c>
      <c r="AA420" s="47">
        <f t="shared" si="122"/>
        <v>0</v>
      </c>
      <c r="AB420" s="48">
        <f t="shared" si="123"/>
        <v>0</v>
      </c>
      <c r="AC420" s="41">
        <f t="shared" si="124"/>
        <v>0</v>
      </c>
      <c r="AD420" s="41">
        <f t="shared" si="137"/>
        <v>0</v>
      </c>
      <c r="AE420" s="41">
        <f t="shared" si="140"/>
        <v>0</v>
      </c>
      <c r="AF420" s="49" t="e">
        <f>HLOOKUP(I420,ElecAvoidedCostsWOCC!$A$5:$Q$50,G420+1,FALSE)</f>
        <v>#N/A</v>
      </c>
      <c r="AG420" s="41" t="e">
        <f t="shared" si="138"/>
        <v>#N/A</v>
      </c>
      <c r="AH420" s="49" t="e">
        <f>HLOOKUP(I420,ElecAvoidedCostsWOCC!$A$5:$Q$50,T420+1,FALSE)</f>
        <v>#N/A</v>
      </c>
      <c r="AI420" s="41" t="e">
        <f t="shared" si="139"/>
        <v>#N/A</v>
      </c>
      <c r="AJ420" s="41" t="e">
        <f t="shared" si="125"/>
        <v>#N/A</v>
      </c>
      <c r="AK420" s="41" t="e">
        <f>HLOOKUP(I420,ElecAvoidedCostsWOCC!$A$5:$Q$50,G420+1,FALSE)*J420*L420</f>
        <v>#N/A</v>
      </c>
      <c r="AL420" s="41" t="e">
        <f t="shared" si="126"/>
        <v>#N/A</v>
      </c>
      <c r="AM420" s="45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5">
        <f t="shared" si="127"/>
        <v>0</v>
      </c>
      <c r="AO420" s="44">
        <f t="shared" si="128"/>
        <v>0</v>
      </c>
      <c r="AP420" s="44" t="e">
        <f t="shared" si="129"/>
        <v>#DIV/0!</v>
      </c>
    </row>
    <row r="421" spans="2:42" x14ac:dyDescent="0.25">
      <c r="B421" s="34"/>
      <c r="C421" s="56"/>
      <c r="D421" s="56"/>
      <c r="E421" s="35"/>
      <c r="F421" s="36"/>
      <c r="G421" s="36"/>
      <c r="H421" s="36"/>
      <c r="I421" s="37"/>
      <c r="J421" s="38"/>
      <c r="K421" s="38"/>
      <c r="L421" s="38"/>
      <c r="M421" s="39"/>
      <c r="N421" s="39"/>
      <c r="O421" s="40"/>
      <c r="P421" s="41"/>
      <c r="Q421" s="41"/>
      <c r="R421" s="42"/>
      <c r="S421" s="43"/>
      <c r="T421" s="36">
        <f t="shared" si="130"/>
        <v>0</v>
      </c>
      <c r="U421" s="44">
        <f t="shared" si="131"/>
        <v>0</v>
      </c>
      <c r="V421" s="45">
        <f t="shared" si="132"/>
        <v>0</v>
      </c>
      <c r="W421" s="46">
        <f t="shared" si="133"/>
        <v>0</v>
      </c>
      <c r="X421" s="41">
        <f t="shared" si="134"/>
        <v>0</v>
      </c>
      <c r="Y421" s="41">
        <f t="shared" si="135"/>
        <v>0</v>
      </c>
      <c r="Z421" s="41">
        <f t="shared" si="136"/>
        <v>0</v>
      </c>
      <c r="AA421" s="47">
        <f t="shared" si="122"/>
        <v>0</v>
      </c>
      <c r="AB421" s="48">
        <f t="shared" si="123"/>
        <v>0</v>
      </c>
      <c r="AC421" s="41">
        <f t="shared" si="124"/>
        <v>0</v>
      </c>
      <c r="AD421" s="41">
        <f t="shared" si="137"/>
        <v>0</v>
      </c>
      <c r="AE421" s="41">
        <f t="shared" si="140"/>
        <v>0</v>
      </c>
      <c r="AF421" s="49" t="e">
        <f>HLOOKUP(I421,ElecAvoidedCostsWOCC!$A$5:$Q$50,G421+1,FALSE)</f>
        <v>#N/A</v>
      </c>
      <c r="AG421" s="41" t="e">
        <f t="shared" si="138"/>
        <v>#N/A</v>
      </c>
      <c r="AH421" s="49" t="e">
        <f>HLOOKUP(I421,ElecAvoidedCostsWOCC!$A$5:$Q$50,T421+1,FALSE)</f>
        <v>#N/A</v>
      </c>
      <c r="AI421" s="41" t="e">
        <f t="shared" si="139"/>
        <v>#N/A</v>
      </c>
      <c r="AJ421" s="41" t="e">
        <f t="shared" si="125"/>
        <v>#N/A</v>
      </c>
      <c r="AK421" s="41" t="e">
        <f>HLOOKUP(I421,ElecAvoidedCostsWOCC!$A$5:$Q$50,G421+1,FALSE)*J421*L421</f>
        <v>#N/A</v>
      </c>
      <c r="AL421" s="41" t="e">
        <f t="shared" si="126"/>
        <v>#N/A</v>
      </c>
      <c r="AM421" s="45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5">
        <f t="shared" si="127"/>
        <v>0</v>
      </c>
      <c r="AO421" s="44">
        <f t="shared" si="128"/>
        <v>0</v>
      </c>
      <c r="AP421" s="44" t="e">
        <f t="shared" si="129"/>
        <v>#DIV/0!</v>
      </c>
    </row>
    <row r="422" spans="2:42" x14ac:dyDescent="0.25">
      <c r="B422" s="34"/>
      <c r="C422" s="56"/>
      <c r="D422" s="56"/>
      <c r="E422" s="35"/>
      <c r="F422" s="36"/>
      <c r="G422" s="36"/>
      <c r="H422" s="36"/>
      <c r="I422" s="37"/>
      <c r="J422" s="38"/>
      <c r="K422" s="38"/>
      <c r="L422" s="38"/>
      <c r="M422" s="39"/>
      <c r="N422" s="39"/>
      <c r="O422" s="40"/>
      <c r="P422" s="41"/>
      <c r="Q422" s="41"/>
      <c r="R422" s="42"/>
      <c r="S422" s="43"/>
      <c r="T422" s="36">
        <f t="shared" si="130"/>
        <v>0</v>
      </c>
      <c r="U422" s="44">
        <f t="shared" si="131"/>
        <v>0</v>
      </c>
      <c r="V422" s="45">
        <f t="shared" si="132"/>
        <v>0</v>
      </c>
      <c r="W422" s="46">
        <f t="shared" si="133"/>
        <v>0</v>
      </c>
      <c r="X422" s="41">
        <f t="shared" si="134"/>
        <v>0</v>
      </c>
      <c r="Y422" s="41">
        <f t="shared" si="135"/>
        <v>0</v>
      </c>
      <c r="Z422" s="41">
        <f t="shared" si="136"/>
        <v>0</v>
      </c>
      <c r="AA422" s="47">
        <f t="shared" si="122"/>
        <v>0</v>
      </c>
      <c r="AB422" s="48">
        <f t="shared" si="123"/>
        <v>0</v>
      </c>
      <c r="AC422" s="41">
        <f t="shared" si="124"/>
        <v>0</v>
      </c>
      <c r="AD422" s="41">
        <f t="shared" si="137"/>
        <v>0</v>
      </c>
      <c r="AE422" s="41">
        <f t="shared" si="140"/>
        <v>0</v>
      </c>
      <c r="AF422" s="49" t="e">
        <f>HLOOKUP(I422,ElecAvoidedCostsWOCC!$A$5:$Q$50,G422+1,FALSE)</f>
        <v>#N/A</v>
      </c>
      <c r="AG422" s="41" t="e">
        <f t="shared" si="138"/>
        <v>#N/A</v>
      </c>
      <c r="AH422" s="49" t="e">
        <f>HLOOKUP(I422,ElecAvoidedCostsWOCC!$A$5:$Q$50,T422+1,FALSE)</f>
        <v>#N/A</v>
      </c>
      <c r="AI422" s="41" t="e">
        <f t="shared" si="139"/>
        <v>#N/A</v>
      </c>
      <c r="AJ422" s="41" t="e">
        <f t="shared" si="125"/>
        <v>#N/A</v>
      </c>
      <c r="AK422" s="41" t="e">
        <f>HLOOKUP(I422,ElecAvoidedCostsWOCC!$A$5:$Q$50,G422+1,FALSE)*J422*L422</f>
        <v>#N/A</v>
      </c>
      <c r="AL422" s="41" t="e">
        <f t="shared" si="126"/>
        <v>#N/A</v>
      </c>
      <c r="AM422" s="45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5">
        <f t="shared" si="127"/>
        <v>0</v>
      </c>
      <c r="AO422" s="44">
        <f t="shared" si="128"/>
        <v>0</v>
      </c>
      <c r="AP422" s="44" t="e">
        <f t="shared" si="129"/>
        <v>#DIV/0!</v>
      </c>
    </row>
    <row r="423" spans="2:42" x14ac:dyDescent="0.25">
      <c r="B423" s="34"/>
      <c r="C423" s="56"/>
      <c r="D423" s="56"/>
      <c r="E423" s="35"/>
      <c r="F423" s="36"/>
      <c r="G423" s="36"/>
      <c r="H423" s="36"/>
      <c r="I423" s="37"/>
      <c r="J423" s="38"/>
      <c r="K423" s="38"/>
      <c r="L423" s="38"/>
      <c r="M423" s="39"/>
      <c r="N423" s="39"/>
      <c r="O423" s="40"/>
      <c r="P423" s="41"/>
      <c r="Q423" s="41"/>
      <c r="R423" s="42"/>
      <c r="S423" s="43"/>
      <c r="T423" s="36">
        <f t="shared" si="130"/>
        <v>0</v>
      </c>
      <c r="U423" s="44">
        <f t="shared" si="131"/>
        <v>0</v>
      </c>
      <c r="V423" s="45">
        <f t="shared" si="132"/>
        <v>0</v>
      </c>
      <c r="W423" s="46">
        <f t="shared" si="133"/>
        <v>0</v>
      </c>
      <c r="X423" s="41">
        <f t="shared" si="134"/>
        <v>0</v>
      </c>
      <c r="Y423" s="41">
        <f t="shared" si="135"/>
        <v>0</v>
      </c>
      <c r="Z423" s="41">
        <f t="shared" si="136"/>
        <v>0</v>
      </c>
      <c r="AA423" s="47">
        <f t="shared" si="122"/>
        <v>0</v>
      </c>
      <c r="AB423" s="48">
        <f t="shared" si="123"/>
        <v>0</v>
      </c>
      <c r="AC423" s="41">
        <f t="shared" si="124"/>
        <v>0</v>
      </c>
      <c r="AD423" s="41">
        <f t="shared" si="137"/>
        <v>0</v>
      </c>
      <c r="AE423" s="41">
        <f t="shared" si="140"/>
        <v>0</v>
      </c>
      <c r="AF423" s="49" t="e">
        <f>HLOOKUP(I423,ElecAvoidedCostsWOCC!$A$5:$Q$50,G423+1,FALSE)</f>
        <v>#N/A</v>
      </c>
      <c r="AG423" s="41" t="e">
        <f t="shared" si="138"/>
        <v>#N/A</v>
      </c>
      <c r="AH423" s="49" t="e">
        <f>HLOOKUP(I423,ElecAvoidedCostsWOCC!$A$5:$Q$50,T423+1,FALSE)</f>
        <v>#N/A</v>
      </c>
      <c r="AI423" s="41" t="e">
        <f t="shared" si="139"/>
        <v>#N/A</v>
      </c>
      <c r="AJ423" s="41" t="e">
        <f t="shared" si="125"/>
        <v>#N/A</v>
      </c>
      <c r="AK423" s="41" t="e">
        <f>HLOOKUP(I423,ElecAvoidedCostsWOCC!$A$5:$Q$50,G423+1,FALSE)*J423*L423</f>
        <v>#N/A</v>
      </c>
      <c r="AL423" s="41" t="e">
        <f t="shared" si="126"/>
        <v>#N/A</v>
      </c>
      <c r="AM423" s="45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5">
        <f t="shared" si="127"/>
        <v>0</v>
      </c>
      <c r="AO423" s="44">
        <f t="shared" si="128"/>
        <v>0</v>
      </c>
      <c r="AP423" s="44" t="e">
        <f t="shared" si="129"/>
        <v>#DIV/0!</v>
      </c>
    </row>
    <row r="424" spans="2:42" x14ac:dyDescent="0.25">
      <c r="B424" s="34"/>
      <c r="C424" s="56"/>
      <c r="D424" s="56"/>
      <c r="E424" s="35"/>
      <c r="F424" s="36"/>
      <c r="G424" s="36"/>
      <c r="H424" s="36"/>
      <c r="I424" s="37"/>
      <c r="J424" s="38"/>
      <c r="K424" s="38"/>
      <c r="L424" s="38"/>
      <c r="M424" s="39"/>
      <c r="N424" s="39"/>
      <c r="O424" s="40"/>
      <c r="P424" s="41"/>
      <c r="Q424" s="41"/>
      <c r="R424" s="42"/>
      <c r="S424" s="43"/>
      <c r="T424" s="36">
        <f t="shared" si="130"/>
        <v>0</v>
      </c>
      <c r="U424" s="44">
        <f t="shared" si="131"/>
        <v>0</v>
      </c>
      <c r="V424" s="45">
        <f t="shared" si="132"/>
        <v>0</v>
      </c>
      <c r="W424" s="46">
        <f t="shared" si="133"/>
        <v>0</v>
      </c>
      <c r="X424" s="41">
        <f t="shared" si="134"/>
        <v>0</v>
      </c>
      <c r="Y424" s="41">
        <f t="shared" si="135"/>
        <v>0</v>
      </c>
      <c r="Z424" s="41">
        <f t="shared" si="136"/>
        <v>0</v>
      </c>
      <c r="AA424" s="47">
        <f t="shared" si="122"/>
        <v>0</v>
      </c>
      <c r="AB424" s="48">
        <f t="shared" si="123"/>
        <v>0</v>
      </c>
      <c r="AC424" s="41">
        <f t="shared" si="124"/>
        <v>0</v>
      </c>
      <c r="AD424" s="41">
        <f t="shared" si="137"/>
        <v>0</v>
      </c>
      <c r="AE424" s="41">
        <f t="shared" si="140"/>
        <v>0</v>
      </c>
      <c r="AF424" s="49" t="e">
        <f>HLOOKUP(I424,ElecAvoidedCostsWOCC!$A$5:$Q$50,G424+1,FALSE)</f>
        <v>#N/A</v>
      </c>
      <c r="AG424" s="41" t="e">
        <f t="shared" si="138"/>
        <v>#N/A</v>
      </c>
      <c r="AH424" s="49" t="e">
        <f>HLOOKUP(I424,ElecAvoidedCostsWOCC!$A$5:$Q$50,T424+1,FALSE)</f>
        <v>#N/A</v>
      </c>
      <c r="AI424" s="41" t="e">
        <f t="shared" si="139"/>
        <v>#N/A</v>
      </c>
      <c r="AJ424" s="41" t="e">
        <f t="shared" si="125"/>
        <v>#N/A</v>
      </c>
      <c r="AK424" s="41" t="e">
        <f>HLOOKUP(I424,ElecAvoidedCostsWOCC!$A$5:$Q$50,G424+1,FALSE)*J424*L424</f>
        <v>#N/A</v>
      </c>
      <c r="AL424" s="41" t="e">
        <f t="shared" si="126"/>
        <v>#N/A</v>
      </c>
      <c r="AM424" s="45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5">
        <f t="shared" si="127"/>
        <v>0</v>
      </c>
      <c r="AO424" s="44">
        <f t="shared" si="128"/>
        <v>0</v>
      </c>
      <c r="AP424" s="44" t="e">
        <f t="shared" si="129"/>
        <v>#DIV/0!</v>
      </c>
    </row>
    <row r="425" spans="2:42" x14ac:dyDescent="0.25">
      <c r="B425" s="34"/>
      <c r="C425" s="56"/>
      <c r="D425" s="56"/>
      <c r="E425" s="35"/>
      <c r="F425" s="36"/>
      <c r="G425" s="36"/>
      <c r="H425" s="36"/>
      <c r="I425" s="37"/>
      <c r="J425" s="38"/>
      <c r="K425" s="38"/>
      <c r="L425" s="38"/>
      <c r="M425" s="39"/>
      <c r="N425" s="39"/>
      <c r="O425" s="40"/>
      <c r="P425" s="41"/>
      <c r="Q425" s="41"/>
      <c r="R425" s="42"/>
      <c r="S425" s="43"/>
      <c r="T425" s="36">
        <f t="shared" si="130"/>
        <v>0</v>
      </c>
      <c r="U425" s="44">
        <f t="shared" si="131"/>
        <v>0</v>
      </c>
      <c r="V425" s="45">
        <f t="shared" si="132"/>
        <v>0</v>
      </c>
      <c r="W425" s="46">
        <f t="shared" si="133"/>
        <v>0</v>
      </c>
      <c r="X425" s="41">
        <f t="shared" si="134"/>
        <v>0</v>
      </c>
      <c r="Y425" s="41">
        <f t="shared" si="135"/>
        <v>0</v>
      </c>
      <c r="Z425" s="41">
        <f t="shared" si="136"/>
        <v>0</v>
      </c>
      <c r="AA425" s="47">
        <f t="shared" si="122"/>
        <v>0</v>
      </c>
      <c r="AB425" s="48">
        <f t="shared" si="123"/>
        <v>0</v>
      </c>
      <c r="AC425" s="41">
        <f t="shared" si="124"/>
        <v>0</v>
      </c>
      <c r="AD425" s="41">
        <f t="shared" si="137"/>
        <v>0</v>
      </c>
      <c r="AE425" s="41">
        <f t="shared" si="140"/>
        <v>0</v>
      </c>
      <c r="AF425" s="49" t="e">
        <f>HLOOKUP(I425,ElecAvoidedCostsWOCC!$A$5:$Q$50,G425+1,FALSE)</f>
        <v>#N/A</v>
      </c>
      <c r="AG425" s="41" t="e">
        <f t="shared" si="138"/>
        <v>#N/A</v>
      </c>
      <c r="AH425" s="49" t="e">
        <f>HLOOKUP(I425,ElecAvoidedCostsWOCC!$A$5:$Q$50,T425+1,FALSE)</f>
        <v>#N/A</v>
      </c>
      <c r="AI425" s="41" t="e">
        <f t="shared" si="139"/>
        <v>#N/A</v>
      </c>
      <c r="AJ425" s="41" t="e">
        <f t="shared" si="125"/>
        <v>#N/A</v>
      </c>
      <c r="AK425" s="41" t="e">
        <f>HLOOKUP(I425,ElecAvoidedCostsWOCC!$A$5:$Q$50,G425+1,FALSE)*J425*L425</f>
        <v>#N/A</v>
      </c>
      <c r="AL425" s="41" t="e">
        <f t="shared" si="126"/>
        <v>#N/A</v>
      </c>
      <c r="AM425" s="45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5">
        <f t="shared" si="127"/>
        <v>0</v>
      </c>
      <c r="AO425" s="44">
        <f t="shared" si="128"/>
        <v>0</v>
      </c>
      <c r="AP425" s="44" t="e">
        <f t="shared" si="129"/>
        <v>#DIV/0!</v>
      </c>
    </row>
    <row r="426" spans="2:42" x14ac:dyDescent="0.25">
      <c r="B426" s="34"/>
      <c r="C426" s="56"/>
      <c r="D426" s="56"/>
      <c r="E426" s="35"/>
      <c r="F426" s="36"/>
      <c r="G426" s="36"/>
      <c r="H426" s="36"/>
      <c r="I426" s="37"/>
      <c r="J426" s="38"/>
      <c r="K426" s="38"/>
      <c r="L426" s="38"/>
      <c r="M426" s="39"/>
      <c r="N426" s="39"/>
      <c r="O426" s="40"/>
      <c r="P426" s="41"/>
      <c r="Q426" s="41"/>
      <c r="R426" s="42"/>
      <c r="S426" s="43"/>
      <c r="T426" s="36">
        <f t="shared" si="130"/>
        <v>0</v>
      </c>
      <c r="U426" s="44">
        <f t="shared" si="131"/>
        <v>0</v>
      </c>
      <c r="V426" s="45">
        <f t="shared" si="132"/>
        <v>0</v>
      </c>
      <c r="W426" s="46">
        <f t="shared" si="133"/>
        <v>0</v>
      </c>
      <c r="X426" s="41">
        <f t="shared" si="134"/>
        <v>0</v>
      </c>
      <c r="Y426" s="41">
        <f t="shared" si="135"/>
        <v>0</v>
      </c>
      <c r="Z426" s="41">
        <f t="shared" si="136"/>
        <v>0</v>
      </c>
      <c r="AA426" s="47">
        <f t="shared" si="122"/>
        <v>0</v>
      </c>
      <c r="AB426" s="48">
        <f t="shared" si="123"/>
        <v>0</v>
      </c>
      <c r="AC426" s="41">
        <f t="shared" si="124"/>
        <v>0</v>
      </c>
      <c r="AD426" s="41">
        <f t="shared" si="137"/>
        <v>0</v>
      </c>
      <c r="AE426" s="41">
        <f t="shared" si="140"/>
        <v>0</v>
      </c>
      <c r="AF426" s="49" t="e">
        <f>HLOOKUP(I426,ElecAvoidedCostsWOCC!$A$5:$Q$50,G426+1,FALSE)</f>
        <v>#N/A</v>
      </c>
      <c r="AG426" s="41" t="e">
        <f t="shared" si="138"/>
        <v>#N/A</v>
      </c>
      <c r="AH426" s="49" t="e">
        <f>HLOOKUP(I426,ElecAvoidedCostsWOCC!$A$5:$Q$50,T426+1,FALSE)</f>
        <v>#N/A</v>
      </c>
      <c r="AI426" s="41" t="e">
        <f t="shared" si="139"/>
        <v>#N/A</v>
      </c>
      <c r="AJ426" s="41" t="e">
        <f t="shared" si="125"/>
        <v>#N/A</v>
      </c>
      <c r="AK426" s="41" t="e">
        <f>HLOOKUP(I426,ElecAvoidedCostsWOCC!$A$5:$Q$50,G426+1,FALSE)*J426*L426</f>
        <v>#N/A</v>
      </c>
      <c r="AL426" s="41" t="e">
        <f t="shared" si="126"/>
        <v>#N/A</v>
      </c>
      <c r="AM426" s="45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5">
        <f t="shared" si="127"/>
        <v>0</v>
      </c>
      <c r="AO426" s="44">
        <f t="shared" si="128"/>
        <v>0</v>
      </c>
      <c r="AP426" s="44" t="e">
        <f t="shared" si="129"/>
        <v>#DIV/0!</v>
      </c>
    </row>
    <row r="427" spans="2:42" x14ac:dyDescent="0.25">
      <c r="B427" s="34"/>
      <c r="C427" s="56"/>
      <c r="D427" s="56"/>
      <c r="E427" s="35"/>
      <c r="F427" s="36"/>
      <c r="G427" s="36"/>
      <c r="H427" s="36"/>
      <c r="I427" s="37"/>
      <c r="J427" s="38"/>
      <c r="K427" s="38"/>
      <c r="L427" s="38"/>
      <c r="M427" s="39"/>
      <c r="N427" s="39"/>
      <c r="O427" s="40"/>
      <c r="P427" s="41"/>
      <c r="Q427" s="41"/>
      <c r="R427" s="42"/>
      <c r="S427" s="43"/>
      <c r="T427" s="36">
        <f t="shared" si="130"/>
        <v>0</v>
      </c>
      <c r="U427" s="44">
        <f t="shared" si="131"/>
        <v>0</v>
      </c>
      <c r="V427" s="45">
        <f t="shared" si="132"/>
        <v>0</v>
      </c>
      <c r="W427" s="46">
        <f t="shared" si="133"/>
        <v>0</v>
      </c>
      <c r="X427" s="41">
        <f t="shared" si="134"/>
        <v>0</v>
      </c>
      <c r="Y427" s="41">
        <f t="shared" si="135"/>
        <v>0</v>
      </c>
      <c r="Z427" s="41">
        <f t="shared" si="136"/>
        <v>0</v>
      </c>
      <c r="AA427" s="47">
        <f t="shared" si="122"/>
        <v>0</v>
      </c>
      <c r="AB427" s="48">
        <f t="shared" si="123"/>
        <v>0</v>
      </c>
      <c r="AC427" s="41">
        <f t="shared" si="124"/>
        <v>0</v>
      </c>
      <c r="AD427" s="41">
        <f t="shared" si="137"/>
        <v>0</v>
      </c>
      <c r="AE427" s="41">
        <f t="shared" si="140"/>
        <v>0</v>
      </c>
      <c r="AF427" s="49" t="e">
        <f>HLOOKUP(I427,ElecAvoidedCostsWOCC!$A$5:$Q$50,G427+1,FALSE)</f>
        <v>#N/A</v>
      </c>
      <c r="AG427" s="41" t="e">
        <f t="shared" si="138"/>
        <v>#N/A</v>
      </c>
      <c r="AH427" s="49" t="e">
        <f>HLOOKUP(I427,ElecAvoidedCostsWOCC!$A$5:$Q$50,T427+1,FALSE)</f>
        <v>#N/A</v>
      </c>
      <c r="AI427" s="41" t="e">
        <f t="shared" si="139"/>
        <v>#N/A</v>
      </c>
      <c r="AJ427" s="41" t="e">
        <f t="shared" si="125"/>
        <v>#N/A</v>
      </c>
      <c r="AK427" s="41" t="e">
        <f>HLOOKUP(I427,ElecAvoidedCostsWOCC!$A$5:$Q$50,G427+1,FALSE)*J427*L427</f>
        <v>#N/A</v>
      </c>
      <c r="AL427" s="41" t="e">
        <f t="shared" si="126"/>
        <v>#N/A</v>
      </c>
      <c r="AM427" s="45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5">
        <f t="shared" si="127"/>
        <v>0</v>
      </c>
      <c r="AO427" s="44">
        <f t="shared" si="128"/>
        <v>0</v>
      </c>
      <c r="AP427" s="44" t="e">
        <f t="shared" si="129"/>
        <v>#DIV/0!</v>
      </c>
    </row>
    <row r="428" spans="2:42" x14ac:dyDescent="0.25">
      <c r="B428" s="34"/>
      <c r="C428" s="56"/>
      <c r="D428" s="56"/>
      <c r="E428" s="35"/>
      <c r="F428" s="36"/>
      <c r="G428" s="36"/>
      <c r="H428" s="36"/>
      <c r="I428" s="37"/>
      <c r="J428" s="38"/>
      <c r="K428" s="38"/>
      <c r="L428" s="38"/>
      <c r="M428" s="39"/>
      <c r="N428" s="39"/>
      <c r="O428" s="40"/>
      <c r="P428" s="41"/>
      <c r="Q428" s="41"/>
      <c r="R428" s="42"/>
      <c r="S428" s="43"/>
      <c r="T428" s="36">
        <f t="shared" si="130"/>
        <v>0</v>
      </c>
      <c r="U428" s="44">
        <f t="shared" si="131"/>
        <v>0</v>
      </c>
      <c r="V428" s="45">
        <f t="shared" si="132"/>
        <v>0</v>
      </c>
      <c r="W428" s="46">
        <f t="shared" si="133"/>
        <v>0</v>
      </c>
      <c r="X428" s="41">
        <f t="shared" si="134"/>
        <v>0</v>
      </c>
      <c r="Y428" s="41">
        <f t="shared" si="135"/>
        <v>0</v>
      </c>
      <c r="Z428" s="41">
        <f t="shared" si="136"/>
        <v>0</v>
      </c>
      <c r="AA428" s="47">
        <f t="shared" si="122"/>
        <v>0</v>
      </c>
      <c r="AB428" s="48">
        <f t="shared" si="123"/>
        <v>0</v>
      </c>
      <c r="AC428" s="41">
        <f t="shared" si="124"/>
        <v>0</v>
      </c>
      <c r="AD428" s="41">
        <f t="shared" si="137"/>
        <v>0</v>
      </c>
      <c r="AE428" s="41">
        <f t="shared" si="140"/>
        <v>0</v>
      </c>
      <c r="AF428" s="49" t="e">
        <f>HLOOKUP(I428,ElecAvoidedCostsWOCC!$A$5:$Q$50,G428+1,FALSE)</f>
        <v>#N/A</v>
      </c>
      <c r="AG428" s="41" t="e">
        <f t="shared" si="138"/>
        <v>#N/A</v>
      </c>
      <c r="AH428" s="49" t="e">
        <f>HLOOKUP(I428,ElecAvoidedCostsWOCC!$A$5:$Q$50,T428+1,FALSE)</f>
        <v>#N/A</v>
      </c>
      <c r="AI428" s="41" t="e">
        <f t="shared" si="139"/>
        <v>#N/A</v>
      </c>
      <c r="AJ428" s="41" t="e">
        <f t="shared" si="125"/>
        <v>#N/A</v>
      </c>
      <c r="AK428" s="41" t="e">
        <f>HLOOKUP(I428,ElecAvoidedCostsWOCC!$A$5:$Q$50,G428+1,FALSE)*J428*L428</f>
        <v>#N/A</v>
      </c>
      <c r="AL428" s="41" t="e">
        <f t="shared" si="126"/>
        <v>#N/A</v>
      </c>
      <c r="AM428" s="45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5">
        <f t="shared" si="127"/>
        <v>0</v>
      </c>
      <c r="AO428" s="44">
        <f t="shared" si="128"/>
        <v>0</v>
      </c>
      <c r="AP428" s="44" t="e">
        <f t="shared" si="129"/>
        <v>#DIV/0!</v>
      </c>
    </row>
    <row r="429" spans="2:42" x14ac:dyDescent="0.25">
      <c r="B429" s="34"/>
      <c r="C429" s="56"/>
      <c r="D429" s="56"/>
      <c r="E429" s="35"/>
      <c r="F429" s="36"/>
      <c r="G429" s="36"/>
      <c r="H429" s="36"/>
      <c r="I429" s="37"/>
      <c r="J429" s="38"/>
      <c r="K429" s="38"/>
      <c r="L429" s="38"/>
      <c r="M429" s="39"/>
      <c r="N429" s="39"/>
      <c r="O429" s="40"/>
      <c r="P429" s="41"/>
      <c r="Q429" s="41"/>
      <c r="R429" s="42"/>
      <c r="S429" s="43"/>
      <c r="T429" s="36">
        <f t="shared" si="130"/>
        <v>0</v>
      </c>
      <c r="U429" s="44">
        <f t="shared" si="131"/>
        <v>0</v>
      </c>
      <c r="V429" s="45">
        <f t="shared" si="132"/>
        <v>0</v>
      </c>
      <c r="W429" s="46">
        <f t="shared" si="133"/>
        <v>0</v>
      </c>
      <c r="X429" s="41">
        <f t="shared" si="134"/>
        <v>0</v>
      </c>
      <c r="Y429" s="41">
        <f t="shared" si="135"/>
        <v>0</v>
      </c>
      <c r="Z429" s="41">
        <f t="shared" si="136"/>
        <v>0</v>
      </c>
      <c r="AA429" s="47">
        <f t="shared" si="122"/>
        <v>0</v>
      </c>
      <c r="AB429" s="48">
        <f t="shared" si="123"/>
        <v>0</v>
      </c>
      <c r="AC429" s="41">
        <f t="shared" si="124"/>
        <v>0</v>
      </c>
      <c r="AD429" s="41">
        <f t="shared" si="137"/>
        <v>0</v>
      </c>
      <c r="AE429" s="41">
        <f t="shared" si="140"/>
        <v>0</v>
      </c>
      <c r="AF429" s="49" t="e">
        <f>HLOOKUP(I429,ElecAvoidedCostsWOCC!$A$5:$Q$50,G429+1,FALSE)</f>
        <v>#N/A</v>
      </c>
      <c r="AG429" s="41" t="e">
        <f t="shared" si="138"/>
        <v>#N/A</v>
      </c>
      <c r="AH429" s="49" t="e">
        <f>HLOOKUP(I429,ElecAvoidedCostsWOCC!$A$5:$Q$50,T429+1,FALSE)</f>
        <v>#N/A</v>
      </c>
      <c r="AI429" s="41" t="e">
        <f t="shared" si="139"/>
        <v>#N/A</v>
      </c>
      <c r="AJ429" s="41" t="e">
        <f t="shared" si="125"/>
        <v>#N/A</v>
      </c>
      <c r="AK429" s="41" t="e">
        <f>HLOOKUP(I429,ElecAvoidedCostsWOCC!$A$5:$Q$50,G429+1,FALSE)*J429*L429</f>
        <v>#N/A</v>
      </c>
      <c r="AL429" s="41" t="e">
        <f t="shared" si="126"/>
        <v>#N/A</v>
      </c>
      <c r="AM429" s="45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5">
        <f t="shared" si="127"/>
        <v>0</v>
      </c>
      <c r="AO429" s="44">
        <f t="shared" si="128"/>
        <v>0</v>
      </c>
      <c r="AP429" s="44" t="e">
        <f t="shared" si="129"/>
        <v>#DIV/0!</v>
      </c>
    </row>
    <row r="430" spans="2:42" x14ac:dyDescent="0.25">
      <c r="B430" s="34"/>
      <c r="C430" s="56"/>
      <c r="D430" s="56"/>
      <c r="E430" s="35"/>
      <c r="F430" s="36"/>
      <c r="G430" s="36"/>
      <c r="H430" s="36"/>
      <c r="I430" s="37"/>
      <c r="J430" s="38"/>
      <c r="K430" s="38"/>
      <c r="L430" s="38"/>
      <c r="M430" s="39"/>
      <c r="N430" s="39"/>
      <c r="O430" s="40"/>
      <c r="P430" s="41"/>
      <c r="Q430" s="41"/>
      <c r="R430" s="42"/>
      <c r="S430" s="43"/>
      <c r="T430" s="36">
        <f t="shared" si="130"/>
        <v>0</v>
      </c>
      <c r="U430" s="44">
        <f t="shared" si="131"/>
        <v>0</v>
      </c>
      <c r="V430" s="45">
        <f t="shared" si="132"/>
        <v>0</v>
      </c>
      <c r="W430" s="46">
        <f t="shared" si="133"/>
        <v>0</v>
      </c>
      <c r="X430" s="41">
        <f t="shared" si="134"/>
        <v>0</v>
      </c>
      <c r="Y430" s="41">
        <f t="shared" si="135"/>
        <v>0</v>
      </c>
      <c r="Z430" s="41">
        <f t="shared" si="136"/>
        <v>0</v>
      </c>
      <c r="AA430" s="47">
        <f t="shared" si="122"/>
        <v>0</v>
      </c>
      <c r="AB430" s="48">
        <f t="shared" si="123"/>
        <v>0</v>
      </c>
      <c r="AC430" s="41">
        <f t="shared" si="124"/>
        <v>0</v>
      </c>
      <c r="AD430" s="41">
        <f t="shared" si="137"/>
        <v>0</v>
      </c>
      <c r="AE430" s="41">
        <f t="shared" si="140"/>
        <v>0</v>
      </c>
      <c r="AF430" s="49" t="e">
        <f>HLOOKUP(I430,ElecAvoidedCostsWOCC!$A$5:$Q$50,G430+1,FALSE)</f>
        <v>#N/A</v>
      </c>
      <c r="AG430" s="41" t="e">
        <f t="shared" si="138"/>
        <v>#N/A</v>
      </c>
      <c r="AH430" s="49" t="e">
        <f>HLOOKUP(I430,ElecAvoidedCostsWOCC!$A$5:$Q$50,T430+1,FALSE)</f>
        <v>#N/A</v>
      </c>
      <c r="AI430" s="41" t="e">
        <f t="shared" si="139"/>
        <v>#N/A</v>
      </c>
      <c r="AJ430" s="41" t="e">
        <f t="shared" si="125"/>
        <v>#N/A</v>
      </c>
      <c r="AK430" s="41" t="e">
        <f>HLOOKUP(I430,ElecAvoidedCostsWOCC!$A$5:$Q$50,G430+1,FALSE)*J430*L430</f>
        <v>#N/A</v>
      </c>
      <c r="AL430" s="41" t="e">
        <f t="shared" si="126"/>
        <v>#N/A</v>
      </c>
      <c r="AM430" s="45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5">
        <f t="shared" si="127"/>
        <v>0</v>
      </c>
      <c r="AO430" s="44">
        <f t="shared" si="128"/>
        <v>0</v>
      </c>
      <c r="AP430" s="44" t="e">
        <f t="shared" si="129"/>
        <v>#DIV/0!</v>
      </c>
    </row>
    <row r="431" spans="2:42" x14ac:dyDescent="0.25">
      <c r="B431" s="34"/>
      <c r="C431" s="56"/>
      <c r="D431" s="56"/>
      <c r="E431" s="35"/>
      <c r="F431" s="36"/>
      <c r="G431" s="36"/>
      <c r="H431" s="36"/>
      <c r="I431" s="37"/>
      <c r="J431" s="38"/>
      <c r="K431" s="38"/>
      <c r="L431" s="38"/>
      <c r="M431" s="39"/>
      <c r="N431" s="39"/>
      <c r="O431" s="40"/>
      <c r="P431" s="41"/>
      <c r="Q431" s="41"/>
      <c r="R431" s="42"/>
      <c r="S431" s="43"/>
      <c r="T431" s="36">
        <f t="shared" si="130"/>
        <v>0</v>
      </c>
      <c r="U431" s="44">
        <f t="shared" si="131"/>
        <v>0</v>
      </c>
      <c r="V431" s="45">
        <f t="shared" si="132"/>
        <v>0</v>
      </c>
      <c r="W431" s="46">
        <f t="shared" si="133"/>
        <v>0</v>
      </c>
      <c r="X431" s="41">
        <f t="shared" si="134"/>
        <v>0</v>
      </c>
      <c r="Y431" s="41">
        <f t="shared" si="135"/>
        <v>0</v>
      </c>
      <c r="Z431" s="41">
        <f t="shared" si="136"/>
        <v>0</v>
      </c>
      <c r="AA431" s="47">
        <f t="shared" si="122"/>
        <v>0</v>
      </c>
      <c r="AB431" s="48">
        <f t="shared" si="123"/>
        <v>0</v>
      </c>
      <c r="AC431" s="41">
        <f t="shared" si="124"/>
        <v>0</v>
      </c>
      <c r="AD431" s="41">
        <f t="shared" si="137"/>
        <v>0</v>
      </c>
      <c r="AE431" s="41">
        <f t="shared" si="140"/>
        <v>0</v>
      </c>
      <c r="AF431" s="49" t="e">
        <f>HLOOKUP(I431,ElecAvoidedCostsWOCC!$A$5:$Q$50,G431+1,FALSE)</f>
        <v>#N/A</v>
      </c>
      <c r="AG431" s="41" t="e">
        <f t="shared" si="138"/>
        <v>#N/A</v>
      </c>
      <c r="AH431" s="49" t="e">
        <f>HLOOKUP(I431,ElecAvoidedCostsWOCC!$A$5:$Q$50,T431+1,FALSE)</f>
        <v>#N/A</v>
      </c>
      <c r="AI431" s="41" t="e">
        <f t="shared" si="139"/>
        <v>#N/A</v>
      </c>
      <c r="AJ431" s="41" t="e">
        <f t="shared" si="125"/>
        <v>#N/A</v>
      </c>
      <c r="AK431" s="41" t="e">
        <f>HLOOKUP(I431,ElecAvoidedCostsWOCC!$A$5:$Q$50,G431+1,FALSE)*J431*L431</f>
        <v>#N/A</v>
      </c>
      <c r="AL431" s="41" t="e">
        <f t="shared" si="126"/>
        <v>#N/A</v>
      </c>
      <c r="AM431" s="45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5">
        <f t="shared" si="127"/>
        <v>0</v>
      </c>
      <c r="AO431" s="44">
        <f t="shared" si="128"/>
        <v>0</v>
      </c>
      <c r="AP431" s="44" t="e">
        <f t="shared" si="129"/>
        <v>#DIV/0!</v>
      </c>
    </row>
    <row r="432" spans="2:42" x14ac:dyDescent="0.25">
      <c r="B432" s="34"/>
      <c r="C432" s="56"/>
      <c r="D432" s="56"/>
      <c r="E432" s="35"/>
      <c r="F432" s="36"/>
      <c r="G432" s="36"/>
      <c r="H432" s="36"/>
      <c r="I432" s="37"/>
      <c r="J432" s="38"/>
      <c r="K432" s="38"/>
      <c r="L432" s="38"/>
      <c r="M432" s="39"/>
      <c r="N432" s="39"/>
      <c r="O432" s="40"/>
      <c r="P432" s="41"/>
      <c r="Q432" s="41"/>
      <c r="R432" s="42"/>
      <c r="S432" s="43"/>
      <c r="T432" s="36">
        <f t="shared" si="130"/>
        <v>0</v>
      </c>
      <c r="U432" s="44">
        <f t="shared" si="131"/>
        <v>0</v>
      </c>
      <c r="V432" s="45">
        <f t="shared" si="132"/>
        <v>0</v>
      </c>
      <c r="W432" s="46">
        <f t="shared" si="133"/>
        <v>0</v>
      </c>
      <c r="X432" s="41">
        <f t="shared" si="134"/>
        <v>0</v>
      </c>
      <c r="Y432" s="41">
        <f t="shared" si="135"/>
        <v>0</v>
      </c>
      <c r="Z432" s="41">
        <f t="shared" si="136"/>
        <v>0</v>
      </c>
      <c r="AA432" s="47">
        <f t="shared" si="122"/>
        <v>0</v>
      </c>
      <c r="AB432" s="48">
        <f t="shared" si="123"/>
        <v>0</v>
      </c>
      <c r="AC432" s="41">
        <f t="shared" si="124"/>
        <v>0</v>
      </c>
      <c r="AD432" s="41">
        <f t="shared" si="137"/>
        <v>0</v>
      </c>
      <c r="AE432" s="41">
        <f t="shared" si="140"/>
        <v>0</v>
      </c>
      <c r="AF432" s="49" t="e">
        <f>HLOOKUP(I432,ElecAvoidedCostsWOCC!$A$5:$Q$50,G432+1,FALSE)</f>
        <v>#N/A</v>
      </c>
      <c r="AG432" s="41" t="e">
        <f t="shared" si="138"/>
        <v>#N/A</v>
      </c>
      <c r="AH432" s="49" t="e">
        <f>HLOOKUP(I432,ElecAvoidedCostsWOCC!$A$5:$Q$50,T432+1,FALSE)</f>
        <v>#N/A</v>
      </c>
      <c r="AI432" s="41" t="e">
        <f t="shared" si="139"/>
        <v>#N/A</v>
      </c>
      <c r="AJ432" s="41" t="e">
        <f t="shared" si="125"/>
        <v>#N/A</v>
      </c>
      <c r="AK432" s="41" t="e">
        <f>HLOOKUP(I432,ElecAvoidedCostsWOCC!$A$5:$Q$50,G432+1,FALSE)*J432*L432</f>
        <v>#N/A</v>
      </c>
      <c r="AL432" s="41" t="e">
        <f t="shared" si="126"/>
        <v>#N/A</v>
      </c>
      <c r="AM432" s="45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5">
        <f t="shared" si="127"/>
        <v>0</v>
      </c>
      <c r="AO432" s="44">
        <f t="shared" si="128"/>
        <v>0</v>
      </c>
      <c r="AP432" s="44" t="e">
        <f t="shared" si="129"/>
        <v>#DIV/0!</v>
      </c>
    </row>
    <row r="433" spans="2:42" x14ac:dyDescent="0.25">
      <c r="B433" s="34"/>
      <c r="C433" s="56"/>
      <c r="D433" s="56"/>
      <c r="E433" s="35"/>
      <c r="F433" s="36"/>
      <c r="G433" s="36"/>
      <c r="H433" s="36"/>
      <c r="I433" s="37"/>
      <c r="J433" s="38"/>
      <c r="K433" s="38"/>
      <c r="L433" s="38"/>
      <c r="M433" s="39"/>
      <c r="N433" s="39"/>
      <c r="O433" s="40"/>
      <c r="P433" s="41"/>
      <c r="Q433" s="41"/>
      <c r="R433" s="42"/>
      <c r="S433" s="43"/>
      <c r="T433" s="36">
        <f t="shared" si="130"/>
        <v>0</v>
      </c>
      <c r="U433" s="44">
        <f t="shared" si="131"/>
        <v>0</v>
      </c>
      <c r="V433" s="45">
        <f t="shared" si="132"/>
        <v>0</v>
      </c>
      <c r="W433" s="46">
        <f t="shared" si="133"/>
        <v>0</v>
      </c>
      <c r="X433" s="41">
        <f t="shared" si="134"/>
        <v>0</v>
      </c>
      <c r="Y433" s="41">
        <f t="shared" si="135"/>
        <v>0</v>
      </c>
      <c r="Z433" s="41">
        <f t="shared" si="136"/>
        <v>0</v>
      </c>
      <c r="AA433" s="47">
        <f t="shared" si="122"/>
        <v>0</v>
      </c>
      <c r="AB433" s="48">
        <f t="shared" si="123"/>
        <v>0</v>
      </c>
      <c r="AC433" s="41">
        <f t="shared" si="124"/>
        <v>0</v>
      </c>
      <c r="AD433" s="41">
        <f t="shared" si="137"/>
        <v>0</v>
      </c>
      <c r="AE433" s="41">
        <f t="shared" si="140"/>
        <v>0</v>
      </c>
      <c r="AF433" s="49" t="e">
        <f>HLOOKUP(I433,ElecAvoidedCostsWOCC!$A$5:$Q$50,G433+1,FALSE)</f>
        <v>#N/A</v>
      </c>
      <c r="AG433" s="41" t="e">
        <f t="shared" si="138"/>
        <v>#N/A</v>
      </c>
      <c r="AH433" s="49" t="e">
        <f>HLOOKUP(I433,ElecAvoidedCostsWOCC!$A$5:$Q$50,T433+1,FALSE)</f>
        <v>#N/A</v>
      </c>
      <c r="AI433" s="41" t="e">
        <f t="shared" si="139"/>
        <v>#N/A</v>
      </c>
      <c r="AJ433" s="41" t="e">
        <f t="shared" si="125"/>
        <v>#N/A</v>
      </c>
      <c r="AK433" s="41" t="e">
        <f>HLOOKUP(I433,ElecAvoidedCostsWOCC!$A$5:$Q$50,G433+1,FALSE)*J433*L433</f>
        <v>#N/A</v>
      </c>
      <c r="AL433" s="41" t="e">
        <f t="shared" si="126"/>
        <v>#N/A</v>
      </c>
      <c r="AM433" s="45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5">
        <f t="shared" si="127"/>
        <v>0</v>
      </c>
      <c r="AO433" s="44">
        <f t="shared" si="128"/>
        <v>0</v>
      </c>
      <c r="AP433" s="44" t="e">
        <f t="shared" si="129"/>
        <v>#DIV/0!</v>
      </c>
    </row>
    <row r="434" spans="2:42" x14ac:dyDescent="0.25">
      <c r="B434" s="34"/>
      <c r="C434" s="56"/>
      <c r="D434" s="56"/>
      <c r="E434" s="35"/>
      <c r="F434" s="36"/>
      <c r="G434" s="36"/>
      <c r="H434" s="36"/>
      <c r="I434" s="37"/>
      <c r="J434" s="38"/>
      <c r="K434" s="38"/>
      <c r="L434" s="38"/>
      <c r="M434" s="39"/>
      <c r="N434" s="39"/>
      <c r="O434" s="40"/>
      <c r="P434" s="41"/>
      <c r="Q434" s="41"/>
      <c r="R434" s="42"/>
      <c r="S434" s="43"/>
      <c r="T434" s="36">
        <f t="shared" si="130"/>
        <v>0</v>
      </c>
      <c r="U434" s="44">
        <f t="shared" si="131"/>
        <v>0</v>
      </c>
      <c r="V434" s="45">
        <f t="shared" si="132"/>
        <v>0</v>
      </c>
      <c r="W434" s="46">
        <f t="shared" si="133"/>
        <v>0</v>
      </c>
      <c r="X434" s="41">
        <f t="shared" si="134"/>
        <v>0</v>
      </c>
      <c r="Y434" s="41">
        <f t="shared" si="135"/>
        <v>0</v>
      </c>
      <c r="Z434" s="41">
        <f t="shared" si="136"/>
        <v>0</v>
      </c>
      <c r="AA434" s="47">
        <f t="shared" si="122"/>
        <v>0</v>
      </c>
      <c r="AB434" s="48">
        <f t="shared" si="123"/>
        <v>0</v>
      </c>
      <c r="AC434" s="41">
        <f t="shared" si="124"/>
        <v>0</v>
      </c>
      <c r="AD434" s="41">
        <f t="shared" si="137"/>
        <v>0</v>
      </c>
      <c r="AE434" s="41">
        <f t="shared" si="140"/>
        <v>0</v>
      </c>
      <c r="AF434" s="49" t="e">
        <f>HLOOKUP(I434,ElecAvoidedCostsWOCC!$A$5:$Q$50,G434+1,FALSE)</f>
        <v>#N/A</v>
      </c>
      <c r="AG434" s="41" t="e">
        <f t="shared" si="138"/>
        <v>#N/A</v>
      </c>
      <c r="AH434" s="49" t="e">
        <f>HLOOKUP(I434,ElecAvoidedCostsWOCC!$A$5:$Q$50,T434+1,FALSE)</f>
        <v>#N/A</v>
      </c>
      <c r="AI434" s="41" t="e">
        <f t="shared" si="139"/>
        <v>#N/A</v>
      </c>
      <c r="AJ434" s="41" t="e">
        <f t="shared" si="125"/>
        <v>#N/A</v>
      </c>
      <c r="AK434" s="41" t="e">
        <f>HLOOKUP(I434,ElecAvoidedCostsWOCC!$A$5:$Q$50,G434+1,FALSE)*J434*L434</f>
        <v>#N/A</v>
      </c>
      <c r="AL434" s="41" t="e">
        <f t="shared" si="126"/>
        <v>#N/A</v>
      </c>
      <c r="AM434" s="45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5">
        <f t="shared" si="127"/>
        <v>0</v>
      </c>
      <c r="AO434" s="44">
        <f t="shared" si="128"/>
        <v>0</v>
      </c>
      <c r="AP434" s="44" t="e">
        <f t="shared" si="129"/>
        <v>#DIV/0!</v>
      </c>
    </row>
    <row r="435" spans="2:42" x14ac:dyDescent="0.25">
      <c r="B435" s="34"/>
      <c r="C435" s="56"/>
      <c r="D435" s="56"/>
      <c r="E435" s="35"/>
      <c r="F435" s="36"/>
      <c r="G435" s="36"/>
      <c r="H435" s="36"/>
      <c r="I435" s="37"/>
      <c r="J435" s="38"/>
      <c r="K435" s="38"/>
      <c r="L435" s="38"/>
      <c r="M435" s="39"/>
      <c r="N435" s="39"/>
      <c r="O435" s="40"/>
      <c r="P435" s="41"/>
      <c r="Q435" s="41"/>
      <c r="R435" s="42"/>
      <c r="S435" s="43"/>
      <c r="T435" s="36">
        <f t="shared" si="130"/>
        <v>0</v>
      </c>
      <c r="U435" s="44">
        <f t="shared" si="131"/>
        <v>0</v>
      </c>
      <c r="V435" s="45">
        <f t="shared" si="132"/>
        <v>0</v>
      </c>
      <c r="W435" s="46">
        <f t="shared" si="133"/>
        <v>0</v>
      </c>
      <c r="X435" s="41">
        <f t="shared" si="134"/>
        <v>0</v>
      </c>
      <c r="Y435" s="41">
        <f t="shared" si="135"/>
        <v>0</v>
      </c>
      <c r="Z435" s="41">
        <f t="shared" si="136"/>
        <v>0</v>
      </c>
      <c r="AA435" s="47">
        <f t="shared" si="122"/>
        <v>0</v>
      </c>
      <c r="AB435" s="48">
        <f t="shared" si="123"/>
        <v>0</v>
      </c>
      <c r="AC435" s="41">
        <f t="shared" si="124"/>
        <v>0</v>
      </c>
      <c r="AD435" s="41">
        <f t="shared" si="137"/>
        <v>0</v>
      </c>
      <c r="AE435" s="41">
        <f t="shared" si="140"/>
        <v>0</v>
      </c>
      <c r="AF435" s="49" t="e">
        <f>HLOOKUP(I435,ElecAvoidedCostsWOCC!$A$5:$Q$50,G435+1,FALSE)</f>
        <v>#N/A</v>
      </c>
      <c r="AG435" s="41" t="e">
        <f t="shared" si="138"/>
        <v>#N/A</v>
      </c>
      <c r="AH435" s="49" t="e">
        <f>HLOOKUP(I435,ElecAvoidedCostsWOCC!$A$5:$Q$50,T435+1,FALSE)</f>
        <v>#N/A</v>
      </c>
      <c r="AI435" s="41" t="e">
        <f t="shared" si="139"/>
        <v>#N/A</v>
      </c>
      <c r="AJ435" s="41" t="e">
        <f t="shared" si="125"/>
        <v>#N/A</v>
      </c>
      <c r="AK435" s="41" t="e">
        <f>HLOOKUP(I435,ElecAvoidedCostsWOCC!$A$5:$Q$50,G435+1,FALSE)*J435*L435</f>
        <v>#N/A</v>
      </c>
      <c r="AL435" s="41" t="e">
        <f t="shared" si="126"/>
        <v>#N/A</v>
      </c>
      <c r="AM435" s="45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5">
        <f t="shared" si="127"/>
        <v>0</v>
      </c>
      <c r="AO435" s="44">
        <f t="shared" si="128"/>
        <v>0</v>
      </c>
      <c r="AP435" s="44" t="e">
        <f t="shared" si="129"/>
        <v>#DIV/0!</v>
      </c>
    </row>
    <row r="436" spans="2:42" x14ac:dyDescent="0.25">
      <c r="B436" s="34"/>
      <c r="C436" s="56"/>
      <c r="D436" s="56"/>
      <c r="E436" s="35"/>
      <c r="F436" s="36"/>
      <c r="G436" s="36"/>
      <c r="H436" s="36"/>
      <c r="I436" s="37"/>
      <c r="J436" s="38"/>
      <c r="K436" s="38"/>
      <c r="L436" s="38"/>
      <c r="M436" s="39"/>
      <c r="N436" s="39"/>
      <c r="O436" s="40"/>
      <c r="P436" s="41"/>
      <c r="Q436" s="41"/>
      <c r="R436" s="42"/>
      <c r="S436" s="43"/>
      <c r="T436" s="36">
        <f t="shared" si="130"/>
        <v>0</v>
      </c>
      <c r="U436" s="44">
        <f t="shared" si="131"/>
        <v>0</v>
      </c>
      <c r="V436" s="45">
        <f t="shared" si="132"/>
        <v>0</v>
      </c>
      <c r="W436" s="46">
        <f t="shared" si="133"/>
        <v>0</v>
      </c>
      <c r="X436" s="41">
        <f t="shared" si="134"/>
        <v>0</v>
      </c>
      <c r="Y436" s="41">
        <f t="shared" si="135"/>
        <v>0</v>
      </c>
      <c r="Z436" s="41">
        <f t="shared" si="136"/>
        <v>0</v>
      </c>
      <c r="AA436" s="47">
        <f t="shared" si="122"/>
        <v>0</v>
      </c>
      <c r="AB436" s="48">
        <f t="shared" si="123"/>
        <v>0</v>
      </c>
      <c r="AC436" s="41">
        <f t="shared" si="124"/>
        <v>0</v>
      </c>
      <c r="AD436" s="41">
        <f t="shared" si="137"/>
        <v>0</v>
      </c>
      <c r="AE436" s="41">
        <f t="shared" si="140"/>
        <v>0</v>
      </c>
      <c r="AF436" s="49" t="e">
        <f>HLOOKUP(I436,ElecAvoidedCostsWOCC!$A$5:$Q$50,G436+1,FALSE)</f>
        <v>#N/A</v>
      </c>
      <c r="AG436" s="41" t="e">
        <f t="shared" si="138"/>
        <v>#N/A</v>
      </c>
      <c r="AH436" s="49" t="e">
        <f>HLOOKUP(I436,ElecAvoidedCostsWOCC!$A$5:$Q$50,T436+1,FALSE)</f>
        <v>#N/A</v>
      </c>
      <c r="AI436" s="41" t="e">
        <f t="shared" si="139"/>
        <v>#N/A</v>
      </c>
      <c r="AJ436" s="41" t="e">
        <f t="shared" si="125"/>
        <v>#N/A</v>
      </c>
      <c r="AK436" s="41" t="e">
        <f>HLOOKUP(I436,ElecAvoidedCostsWOCC!$A$5:$Q$50,G436+1,FALSE)*J436*L436</f>
        <v>#N/A</v>
      </c>
      <c r="AL436" s="41" t="e">
        <f t="shared" si="126"/>
        <v>#N/A</v>
      </c>
      <c r="AM436" s="45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5">
        <f t="shared" si="127"/>
        <v>0</v>
      </c>
      <c r="AO436" s="44">
        <f t="shared" si="128"/>
        <v>0</v>
      </c>
      <c r="AP436" s="44" t="e">
        <f t="shared" si="129"/>
        <v>#DIV/0!</v>
      </c>
    </row>
    <row r="437" spans="2:42" x14ac:dyDescent="0.25">
      <c r="B437" s="34"/>
      <c r="C437" s="56"/>
      <c r="D437" s="56"/>
      <c r="E437" s="35"/>
      <c r="F437" s="36"/>
      <c r="G437" s="36"/>
      <c r="H437" s="36"/>
      <c r="I437" s="37"/>
      <c r="J437" s="38"/>
      <c r="K437" s="38"/>
      <c r="L437" s="38"/>
      <c r="M437" s="39"/>
      <c r="N437" s="39"/>
      <c r="O437" s="40"/>
      <c r="P437" s="41"/>
      <c r="Q437" s="41"/>
      <c r="R437" s="42"/>
      <c r="S437" s="43"/>
      <c r="T437" s="36">
        <f t="shared" si="130"/>
        <v>0</v>
      </c>
      <c r="U437" s="44">
        <f t="shared" si="131"/>
        <v>0</v>
      </c>
      <c r="V437" s="45">
        <f t="shared" si="132"/>
        <v>0</v>
      </c>
      <c r="W437" s="46">
        <f t="shared" si="133"/>
        <v>0</v>
      </c>
      <c r="X437" s="41">
        <f t="shared" si="134"/>
        <v>0</v>
      </c>
      <c r="Y437" s="41">
        <f t="shared" si="135"/>
        <v>0</v>
      </c>
      <c r="Z437" s="41">
        <f t="shared" si="136"/>
        <v>0</v>
      </c>
      <c r="AA437" s="47">
        <f t="shared" si="122"/>
        <v>0</v>
      </c>
      <c r="AB437" s="48">
        <f t="shared" si="123"/>
        <v>0</v>
      </c>
      <c r="AC437" s="41">
        <f t="shared" si="124"/>
        <v>0</v>
      </c>
      <c r="AD437" s="41">
        <f t="shared" si="137"/>
        <v>0</v>
      </c>
      <c r="AE437" s="41">
        <f t="shared" si="140"/>
        <v>0</v>
      </c>
      <c r="AF437" s="49" t="e">
        <f>HLOOKUP(I437,ElecAvoidedCostsWOCC!$A$5:$Q$50,G437+1,FALSE)</f>
        <v>#N/A</v>
      </c>
      <c r="AG437" s="41" t="e">
        <f t="shared" si="138"/>
        <v>#N/A</v>
      </c>
      <c r="AH437" s="49" t="e">
        <f>HLOOKUP(I437,ElecAvoidedCostsWOCC!$A$5:$Q$50,T437+1,FALSE)</f>
        <v>#N/A</v>
      </c>
      <c r="AI437" s="41" t="e">
        <f t="shared" si="139"/>
        <v>#N/A</v>
      </c>
      <c r="AJ437" s="41" t="e">
        <f t="shared" si="125"/>
        <v>#N/A</v>
      </c>
      <c r="AK437" s="41" t="e">
        <f>HLOOKUP(I437,ElecAvoidedCostsWOCC!$A$5:$Q$50,G437+1,FALSE)*J437*L437</f>
        <v>#N/A</v>
      </c>
      <c r="AL437" s="41" t="e">
        <f t="shared" si="126"/>
        <v>#N/A</v>
      </c>
      <c r="AM437" s="45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5">
        <f t="shared" si="127"/>
        <v>0</v>
      </c>
      <c r="AO437" s="44">
        <f t="shared" si="128"/>
        <v>0</v>
      </c>
      <c r="AP437" s="44" t="e">
        <f t="shared" si="129"/>
        <v>#DIV/0!</v>
      </c>
    </row>
    <row r="438" spans="2:42" x14ac:dyDescent="0.25">
      <c r="B438" s="34"/>
      <c r="C438" s="56"/>
      <c r="D438" s="56"/>
      <c r="E438" s="35"/>
      <c r="F438" s="36"/>
      <c r="G438" s="36"/>
      <c r="H438" s="36"/>
      <c r="I438" s="37"/>
      <c r="J438" s="38"/>
      <c r="K438" s="38"/>
      <c r="L438" s="38"/>
      <c r="M438" s="39"/>
      <c r="N438" s="39"/>
      <c r="O438" s="40"/>
      <c r="P438" s="41"/>
      <c r="Q438" s="41"/>
      <c r="R438" s="42"/>
      <c r="S438" s="43"/>
      <c r="T438" s="36">
        <f t="shared" si="130"/>
        <v>0</v>
      </c>
      <c r="U438" s="44">
        <f t="shared" si="131"/>
        <v>0</v>
      </c>
      <c r="V438" s="45">
        <f t="shared" si="132"/>
        <v>0</v>
      </c>
      <c r="W438" s="46">
        <f t="shared" si="133"/>
        <v>0</v>
      </c>
      <c r="X438" s="41">
        <f t="shared" si="134"/>
        <v>0</v>
      </c>
      <c r="Y438" s="41">
        <f t="shared" si="135"/>
        <v>0</v>
      </c>
      <c r="Z438" s="41">
        <f t="shared" si="136"/>
        <v>0</v>
      </c>
      <c r="AA438" s="47">
        <f t="shared" si="122"/>
        <v>0</v>
      </c>
      <c r="AB438" s="48">
        <f t="shared" si="123"/>
        <v>0</v>
      </c>
      <c r="AC438" s="41">
        <f t="shared" si="124"/>
        <v>0</v>
      </c>
      <c r="AD438" s="41">
        <f t="shared" si="137"/>
        <v>0</v>
      </c>
      <c r="AE438" s="41">
        <f t="shared" si="140"/>
        <v>0</v>
      </c>
      <c r="AF438" s="49" t="e">
        <f>HLOOKUP(I438,ElecAvoidedCostsWOCC!$A$5:$Q$50,G438+1,FALSE)</f>
        <v>#N/A</v>
      </c>
      <c r="AG438" s="41" t="e">
        <f t="shared" si="138"/>
        <v>#N/A</v>
      </c>
      <c r="AH438" s="49" t="e">
        <f>HLOOKUP(I438,ElecAvoidedCostsWOCC!$A$5:$Q$50,T438+1,FALSE)</f>
        <v>#N/A</v>
      </c>
      <c r="AI438" s="41" t="e">
        <f t="shared" si="139"/>
        <v>#N/A</v>
      </c>
      <c r="AJ438" s="41" t="e">
        <f t="shared" si="125"/>
        <v>#N/A</v>
      </c>
      <c r="AK438" s="41" t="e">
        <f>HLOOKUP(I438,ElecAvoidedCostsWOCC!$A$5:$Q$50,G438+1,FALSE)*J438*L438</f>
        <v>#N/A</v>
      </c>
      <c r="AL438" s="41" t="e">
        <f t="shared" si="126"/>
        <v>#N/A</v>
      </c>
      <c r="AM438" s="45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5">
        <f t="shared" si="127"/>
        <v>0</v>
      </c>
      <c r="AO438" s="44">
        <f t="shared" si="128"/>
        <v>0</v>
      </c>
      <c r="AP438" s="44" t="e">
        <f t="shared" si="129"/>
        <v>#DIV/0!</v>
      </c>
    </row>
    <row r="439" spans="2:42" x14ac:dyDescent="0.25">
      <c r="B439" s="34"/>
      <c r="C439" s="56"/>
      <c r="D439" s="56"/>
      <c r="E439" s="35"/>
      <c r="F439" s="36"/>
      <c r="G439" s="36"/>
      <c r="H439" s="36"/>
      <c r="I439" s="37"/>
      <c r="J439" s="38"/>
      <c r="K439" s="38"/>
      <c r="L439" s="38"/>
      <c r="M439" s="39"/>
      <c r="N439" s="39"/>
      <c r="O439" s="40"/>
      <c r="P439" s="41"/>
      <c r="Q439" s="41"/>
      <c r="R439" s="42"/>
      <c r="S439" s="43"/>
      <c r="T439" s="36">
        <f t="shared" si="130"/>
        <v>0</v>
      </c>
      <c r="U439" s="44">
        <f t="shared" si="131"/>
        <v>0</v>
      </c>
      <c r="V439" s="45">
        <f t="shared" si="132"/>
        <v>0</v>
      </c>
      <c r="W439" s="46">
        <f t="shared" si="133"/>
        <v>0</v>
      </c>
      <c r="X439" s="41">
        <f t="shared" si="134"/>
        <v>0</v>
      </c>
      <c r="Y439" s="41">
        <f t="shared" si="135"/>
        <v>0</v>
      </c>
      <c r="Z439" s="41">
        <f t="shared" si="136"/>
        <v>0</v>
      </c>
      <c r="AA439" s="47">
        <f t="shared" si="122"/>
        <v>0</v>
      </c>
      <c r="AB439" s="48">
        <f t="shared" si="123"/>
        <v>0</v>
      </c>
      <c r="AC439" s="41">
        <f t="shared" si="124"/>
        <v>0</v>
      </c>
      <c r="AD439" s="41">
        <f t="shared" si="137"/>
        <v>0</v>
      </c>
      <c r="AE439" s="41">
        <f t="shared" si="140"/>
        <v>0</v>
      </c>
      <c r="AF439" s="49" t="e">
        <f>HLOOKUP(I439,ElecAvoidedCostsWOCC!$A$5:$Q$50,G439+1,FALSE)</f>
        <v>#N/A</v>
      </c>
      <c r="AG439" s="41" t="e">
        <f t="shared" si="138"/>
        <v>#N/A</v>
      </c>
      <c r="AH439" s="49" t="e">
        <f>HLOOKUP(I439,ElecAvoidedCostsWOCC!$A$5:$Q$50,T439+1,FALSE)</f>
        <v>#N/A</v>
      </c>
      <c r="AI439" s="41" t="e">
        <f t="shared" si="139"/>
        <v>#N/A</v>
      </c>
      <c r="AJ439" s="41" t="e">
        <f t="shared" si="125"/>
        <v>#N/A</v>
      </c>
      <c r="AK439" s="41" t="e">
        <f>HLOOKUP(I439,ElecAvoidedCostsWOCC!$A$5:$Q$50,G439+1,FALSE)*J439*L439</f>
        <v>#N/A</v>
      </c>
      <c r="AL439" s="41" t="e">
        <f t="shared" si="126"/>
        <v>#N/A</v>
      </c>
      <c r="AM439" s="45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5">
        <f t="shared" si="127"/>
        <v>0</v>
      </c>
      <c r="AO439" s="44">
        <f t="shared" si="128"/>
        <v>0</v>
      </c>
      <c r="AP439" s="44" t="e">
        <f t="shared" si="129"/>
        <v>#DIV/0!</v>
      </c>
    </row>
    <row r="440" spans="2:42" x14ac:dyDescent="0.25">
      <c r="B440" s="34"/>
      <c r="C440" s="56"/>
      <c r="D440" s="56"/>
      <c r="E440" s="35"/>
      <c r="F440" s="36"/>
      <c r="G440" s="36"/>
      <c r="H440" s="36"/>
      <c r="I440" s="37"/>
      <c r="J440" s="38"/>
      <c r="K440" s="38"/>
      <c r="L440" s="38"/>
      <c r="M440" s="39"/>
      <c r="N440" s="39"/>
      <c r="O440" s="40"/>
      <c r="P440" s="41"/>
      <c r="Q440" s="41"/>
      <c r="R440" s="42"/>
      <c r="S440" s="43"/>
      <c r="T440" s="36">
        <f t="shared" si="130"/>
        <v>0</v>
      </c>
      <c r="U440" s="44">
        <f t="shared" si="131"/>
        <v>0</v>
      </c>
      <c r="V440" s="45">
        <f t="shared" si="132"/>
        <v>0</v>
      </c>
      <c r="W440" s="46">
        <f t="shared" si="133"/>
        <v>0</v>
      </c>
      <c r="X440" s="41">
        <f t="shared" si="134"/>
        <v>0</v>
      </c>
      <c r="Y440" s="41">
        <f t="shared" si="135"/>
        <v>0</v>
      </c>
      <c r="Z440" s="41">
        <f t="shared" si="136"/>
        <v>0</v>
      </c>
      <c r="AA440" s="47">
        <f t="shared" si="122"/>
        <v>0</v>
      </c>
      <c r="AB440" s="48">
        <f t="shared" si="123"/>
        <v>0</v>
      </c>
      <c r="AC440" s="41">
        <f t="shared" si="124"/>
        <v>0</v>
      </c>
      <c r="AD440" s="41">
        <f t="shared" si="137"/>
        <v>0</v>
      </c>
      <c r="AE440" s="41">
        <f t="shared" si="140"/>
        <v>0</v>
      </c>
      <c r="AF440" s="49" t="e">
        <f>HLOOKUP(I440,ElecAvoidedCostsWOCC!$A$5:$Q$50,G440+1,FALSE)</f>
        <v>#N/A</v>
      </c>
      <c r="AG440" s="41" t="e">
        <f t="shared" si="138"/>
        <v>#N/A</v>
      </c>
      <c r="AH440" s="49" t="e">
        <f>HLOOKUP(I440,ElecAvoidedCostsWOCC!$A$5:$Q$50,T440+1,FALSE)</f>
        <v>#N/A</v>
      </c>
      <c r="AI440" s="41" t="e">
        <f t="shared" si="139"/>
        <v>#N/A</v>
      </c>
      <c r="AJ440" s="41" t="e">
        <f t="shared" si="125"/>
        <v>#N/A</v>
      </c>
      <c r="AK440" s="41" t="e">
        <f>HLOOKUP(I440,ElecAvoidedCostsWOCC!$A$5:$Q$50,G440+1,FALSE)*J440*L440</f>
        <v>#N/A</v>
      </c>
      <c r="AL440" s="41" t="e">
        <f t="shared" si="126"/>
        <v>#N/A</v>
      </c>
      <c r="AM440" s="45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5">
        <f t="shared" si="127"/>
        <v>0</v>
      </c>
      <c r="AO440" s="44">
        <f t="shared" si="128"/>
        <v>0</v>
      </c>
      <c r="AP440" s="44" t="e">
        <f t="shared" si="129"/>
        <v>#DIV/0!</v>
      </c>
    </row>
    <row r="441" spans="2:42" x14ac:dyDescent="0.25">
      <c r="B441" s="34"/>
      <c r="C441" s="56"/>
      <c r="D441" s="56"/>
      <c r="E441" s="35"/>
      <c r="F441" s="36"/>
      <c r="G441" s="36"/>
      <c r="H441" s="36"/>
      <c r="I441" s="37"/>
      <c r="J441" s="38"/>
      <c r="K441" s="38"/>
      <c r="L441" s="38"/>
      <c r="M441" s="39"/>
      <c r="N441" s="39"/>
      <c r="O441" s="40"/>
      <c r="P441" s="41"/>
      <c r="Q441" s="41"/>
      <c r="R441" s="42"/>
      <c r="S441" s="43"/>
      <c r="T441" s="36">
        <f t="shared" si="130"/>
        <v>0</v>
      </c>
      <c r="U441" s="44">
        <f t="shared" si="131"/>
        <v>0</v>
      </c>
      <c r="V441" s="45">
        <f t="shared" si="132"/>
        <v>0</v>
      </c>
      <c r="W441" s="46">
        <f t="shared" si="133"/>
        <v>0</v>
      </c>
      <c r="X441" s="41">
        <f t="shared" si="134"/>
        <v>0</v>
      </c>
      <c r="Y441" s="41">
        <f t="shared" si="135"/>
        <v>0</v>
      </c>
      <c r="Z441" s="41">
        <f t="shared" si="136"/>
        <v>0</v>
      </c>
      <c r="AA441" s="47">
        <f t="shared" si="122"/>
        <v>0</v>
      </c>
      <c r="AB441" s="48">
        <f t="shared" si="123"/>
        <v>0</v>
      </c>
      <c r="AC441" s="41">
        <f t="shared" si="124"/>
        <v>0</v>
      </c>
      <c r="AD441" s="41">
        <f t="shared" si="137"/>
        <v>0</v>
      </c>
      <c r="AE441" s="41">
        <f t="shared" si="140"/>
        <v>0</v>
      </c>
      <c r="AF441" s="49" t="e">
        <f>HLOOKUP(I441,ElecAvoidedCostsWOCC!$A$5:$Q$50,G441+1,FALSE)</f>
        <v>#N/A</v>
      </c>
      <c r="AG441" s="41" t="e">
        <f t="shared" si="138"/>
        <v>#N/A</v>
      </c>
      <c r="AH441" s="49" t="e">
        <f>HLOOKUP(I441,ElecAvoidedCostsWOCC!$A$5:$Q$50,T441+1,FALSE)</f>
        <v>#N/A</v>
      </c>
      <c r="AI441" s="41" t="e">
        <f t="shared" si="139"/>
        <v>#N/A</v>
      </c>
      <c r="AJ441" s="41" t="e">
        <f t="shared" si="125"/>
        <v>#N/A</v>
      </c>
      <c r="AK441" s="41" t="e">
        <f>HLOOKUP(I441,ElecAvoidedCostsWOCC!$A$5:$Q$50,G441+1,FALSE)*J441*L441</f>
        <v>#N/A</v>
      </c>
      <c r="AL441" s="41" t="e">
        <f t="shared" si="126"/>
        <v>#N/A</v>
      </c>
      <c r="AM441" s="45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5">
        <f t="shared" si="127"/>
        <v>0</v>
      </c>
      <c r="AO441" s="44">
        <f t="shared" si="128"/>
        <v>0</v>
      </c>
      <c r="AP441" s="44" t="e">
        <f t="shared" si="129"/>
        <v>#DIV/0!</v>
      </c>
    </row>
    <row r="442" spans="2:42" x14ac:dyDescent="0.25">
      <c r="B442" s="34"/>
      <c r="C442" s="56"/>
      <c r="D442" s="56"/>
      <c r="E442" s="35"/>
      <c r="F442" s="36"/>
      <c r="G442" s="36"/>
      <c r="H442" s="36"/>
      <c r="I442" s="37"/>
      <c r="J442" s="38"/>
      <c r="K442" s="38"/>
      <c r="L442" s="38"/>
      <c r="M442" s="39"/>
      <c r="N442" s="39"/>
      <c r="O442" s="40"/>
      <c r="P442" s="41"/>
      <c r="Q442" s="41"/>
      <c r="R442" s="42"/>
      <c r="S442" s="43"/>
      <c r="T442" s="36">
        <f t="shared" si="130"/>
        <v>0</v>
      </c>
      <c r="U442" s="44">
        <f t="shared" si="131"/>
        <v>0</v>
      </c>
      <c r="V442" s="45">
        <f t="shared" si="132"/>
        <v>0</v>
      </c>
      <c r="W442" s="46">
        <f t="shared" si="133"/>
        <v>0</v>
      </c>
      <c r="X442" s="41">
        <f t="shared" si="134"/>
        <v>0</v>
      </c>
      <c r="Y442" s="41">
        <f t="shared" si="135"/>
        <v>0</v>
      </c>
      <c r="Z442" s="41">
        <f t="shared" si="136"/>
        <v>0</v>
      </c>
      <c r="AA442" s="47">
        <f t="shared" si="122"/>
        <v>0</v>
      </c>
      <c r="AB442" s="48">
        <f t="shared" si="123"/>
        <v>0</v>
      </c>
      <c r="AC442" s="41">
        <f t="shared" si="124"/>
        <v>0</v>
      </c>
      <c r="AD442" s="41">
        <f t="shared" si="137"/>
        <v>0</v>
      </c>
      <c r="AE442" s="41">
        <f t="shared" si="140"/>
        <v>0</v>
      </c>
      <c r="AF442" s="49" t="e">
        <f>HLOOKUP(I442,ElecAvoidedCostsWOCC!$A$5:$Q$50,G442+1,FALSE)</f>
        <v>#N/A</v>
      </c>
      <c r="AG442" s="41" t="e">
        <f t="shared" si="138"/>
        <v>#N/A</v>
      </c>
      <c r="AH442" s="49" t="e">
        <f>HLOOKUP(I442,ElecAvoidedCostsWOCC!$A$5:$Q$50,T442+1,FALSE)</f>
        <v>#N/A</v>
      </c>
      <c r="AI442" s="41" t="e">
        <f t="shared" si="139"/>
        <v>#N/A</v>
      </c>
      <c r="AJ442" s="41" t="e">
        <f t="shared" si="125"/>
        <v>#N/A</v>
      </c>
      <c r="AK442" s="41" t="e">
        <f>HLOOKUP(I442,ElecAvoidedCostsWOCC!$A$5:$Q$50,G442+1,FALSE)*J442*L442</f>
        <v>#N/A</v>
      </c>
      <c r="AL442" s="41" t="e">
        <f t="shared" si="126"/>
        <v>#N/A</v>
      </c>
      <c r="AM442" s="45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5">
        <f t="shared" si="127"/>
        <v>0</v>
      </c>
      <c r="AO442" s="44">
        <f t="shared" si="128"/>
        <v>0</v>
      </c>
      <c r="AP442" s="44" t="e">
        <f t="shared" si="129"/>
        <v>#DIV/0!</v>
      </c>
    </row>
    <row r="443" spans="2:42" x14ac:dyDescent="0.25">
      <c r="B443" s="34"/>
      <c r="C443" s="56"/>
      <c r="D443" s="56"/>
      <c r="E443" s="35"/>
      <c r="F443" s="36"/>
      <c r="G443" s="36"/>
      <c r="H443" s="36"/>
      <c r="I443" s="37"/>
      <c r="J443" s="38"/>
      <c r="K443" s="38"/>
      <c r="L443" s="38"/>
      <c r="M443" s="39"/>
      <c r="N443" s="39"/>
      <c r="O443" s="40"/>
      <c r="P443" s="41"/>
      <c r="Q443" s="41"/>
      <c r="R443" s="42"/>
      <c r="S443" s="43"/>
      <c r="T443" s="36">
        <f t="shared" si="130"/>
        <v>0</v>
      </c>
      <c r="U443" s="44">
        <f t="shared" si="131"/>
        <v>0</v>
      </c>
      <c r="V443" s="45">
        <f t="shared" si="132"/>
        <v>0</v>
      </c>
      <c r="W443" s="46">
        <f t="shared" si="133"/>
        <v>0</v>
      </c>
      <c r="X443" s="41">
        <f t="shared" si="134"/>
        <v>0</v>
      </c>
      <c r="Y443" s="41">
        <f t="shared" si="135"/>
        <v>0</v>
      </c>
      <c r="Z443" s="41">
        <f t="shared" si="136"/>
        <v>0</v>
      </c>
      <c r="AA443" s="47">
        <f t="shared" si="122"/>
        <v>0</v>
      </c>
      <c r="AB443" s="48">
        <f t="shared" si="123"/>
        <v>0</v>
      </c>
      <c r="AC443" s="41">
        <f t="shared" si="124"/>
        <v>0</v>
      </c>
      <c r="AD443" s="41">
        <f t="shared" si="137"/>
        <v>0</v>
      </c>
      <c r="AE443" s="41">
        <f t="shared" si="140"/>
        <v>0</v>
      </c>
      <c r="AF443" s="49" t="e">
        <f>HLOOKUP(I443,ElecAvoidedCostsWOCC!$A$5:$Q$50,G443+1,FALSE)</f>
        <v>#N/A</v>
      </c>
      <c r="AG443" s="41" t="e">
        <f t="shared" si="138"/>
        <v>#N/A</v>
      </c>
      <c r="AH443" s="49" t="e">
        <f>HLOOKUP(I443,ElecAvoidedCostsWOCC!$A$5:$Q$50,T443+1,FALSE)</f>
        <v>#N/A</v>
      </c>
      <c r="AI443" s="41" t="e">
        <f t="shared" si="139"/>
        <v>#N/A</v>
      </c>
      <c r="AJ443" s="41" t="e">
        <f t="shared" si="125"/>
        <v>#N/A</v>
      </c>
      <c r="AK443" s="41" t="e">
        <f>HLOOKUP(I443,ElecAvoidedCostsWOCC!$A$5:$Q$50,G443+1,FALSE)*J443*L443</f>
        <v>#N/A</v>
      </c>
      <c r="AL443" s="41" t="e">
        <f t="shared" si="126"/>
        <v>#N/A</v>
      </c>
      <c r="AM443" s="45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5">
        <f t="shared" si="127"/>
        <v>0</v>
      </c>
      <c r="AO443" s="44">
        <f t="shared" si="128"/>
        <v>0</v>
      </c>
      <c r="AP443" s="44" t="e">
        <f t="shared" si="129"/>
        <v>#DIV/0!</v>
      </c>
    </row>
    <row r="444" spans="2:42" x14ac:dyDescent="0.25">
      <c r="B444" s="34"/>
      <c r="C444" s="56"/>
      <c r="D444" s="56"/>
      <c r="E444" s="35"/>
      <c r="F444" s="36"/>
      <c r="G444" s="36"/>
      <c r="H444" s="36"/>
      <c r="I444" s="37"/>
      <c r="J444" s="38"/>
      <c r="K444" s="38"/>
      <c r="L444" s="38"/>
      <c r="M444" s="39"/>
      <c r="N444" s="39"/>
      <c r="O444" s="40"/>
      <c r="P444" s="41"/>
      <c r="Q444" s="41"/>
      <c r="R444" s="42"/>
      <c r="S444" s="43"/>
      <c r="T444" s="36">
        <f t="shared" si="130"/>
        <v>0</v>
      </c>
      <c r="U444" s="44">
        <f t="shared" si="131"/>
        <v>0</v>
      </c>
      <c r="V444" s="45">
        <f t="shared" si="132"/>
        <v>0</v>
      </c>
      <c r="W444" s="46">
        <f t="shared" si="133"/>
        <v>0</v>
      </c>
      <c r="X444" s="41">
        <f t="shared" si="134"/>
        <v>0</v>
      </c>
      <c r="Y444" s="41">
        <f t="shared" si="135"/>
        <v>0</v>
      </c>
      <c r="Z444" s="41">
        <f t="shared" si="136"/>
        <v>0</v>
      </c>
      <c r="AA444" s="47">
        <f t="shared" si="122"/>
        <v>0</v>
      </c>
      <c r="AB444" s="48">
        <f t="shared" si="123"/>
        <v>0</v>
      </c>
      <c r="AC444" s="41">
        <f t="shared" si="124"/>
        <v>0</v>
      </c>
      <c r="AD444" s="41">
        <f t="shared" si="137"/>
        <v>0</v>
      </c>
      <c r="AE444" s="41">
        <f t="shared" si="140"/>
        <v>0</v>
      </c>
      <c r="AF444" s="49" t="e">
        <f>HLOOKUP(I444,ElecAvoidedCostsWOCC!$A$5:$Q$50,G444+1,FALSE)</f>
        <v>#N/A</v>
      </c>
      <c r="AG444" s="41" t="e">
        <f t="shared" si="138"/>
        <v>#N/A</v>
      </c>
      <c r="AH444" s="49" t="e">
        <f>HLOOKUP(I444,ElecAvoidedCostsWOCC!$A$5:$Q$50,T444+1,FALSE)</f>
        <v>#N/A</v>
      </c>
      <c r="AI444" s="41" t="e">
        <f t="shared" si="139"/>
        <v>#N/A</v>
      </c>
      <c r="AJ444" s="41" t="e">
        <f t="shared" si="125"/>
        <v>#N/A</v>
      </c>
      <c r="AK444" s="41" t="e">
        <f>HLOOKUP(I444,ElecAvoidedCostsWOCC!$A$5:$Q$50,G444+1,FALSE)*J444*L444</f>
        <v>#N/A</v>
      </c>
      <c r="AL444" s="41" t="e">
        <f t="shared" si="126"/>
        <v>#N/A</v>
      </c>
      <c r="AM444" s="45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5">
        <f t="shared" si="127"/>
        <v>0</v>
      </c>
      <c r="AO444" s="44">
        <f t="shared" si="128"/>
        <v>0</v>
      </c>
      <c r="AP444" s="44" t="e">
        <f t="shared" si="129"/>
        <v>#DIV/0!</v>
      </c>
    </row>
    <row r="445" spans="2:42" x14ac:dyDescent="0.25">
      <c r="B445" s="34"/>
      <c r="C445" s="56"/>
      <c r="D445" s="56"/>
      <c r="E445" s="35"/>
      <c r="F445" s="36"/>
      <c r="G445" s="36"/>
      <c r="H445" s="36"/>
      <c r="I445" s="37"/>
      <c r="J445" s="38"/>
      <c r="K445" s="38"/>
      <c r="L445" s="38"/>
      <c r="M445" s="39"/>
      <c r="N445" s="39"/>
      <c r="O445" s="40"/>
      <c r="P445" s="41"/>
      <c r="Q445" s="41"/>
      <c r="R445" s="42"/>
      <c r="S445" s="43"/>
      <c r="T445" s="36">
        <f t="shared" si="130"/>
        <v>0</v>
      </c>
      <c r="U445" s="44">
        <f t="shared" si="131"/>
        <v>0</v>
      </c>
      <c r="V445" s="45">
        <f t="shared" si="132"/>
        <v>0</v>
      </c>
      <c r="W445" s="46">
        <f t="shared" si="133"/>
        <v>0</v>
      </c>
      <c r="X445" s="41">
        <f t="shared" si="134"/>
        <v>0</v>
      </c>
      <c r="Y445" s="41">
        <f t="shared" si="135"/>
        <v>0</v>
      </c>
      <c r="Z445" s="41">
        <f t="shared" si="136"/>
        <v>0</v>
      </c>
      <c r="AA445" s="47">
        <f t="shared" si="122"/>
        <v>0</v>
      </c>
      <c r="AB445" s="48">
        <f t="shared" si="123"/>
        <v>0</v>
      </c>
      <c r="AC445" s="41">
        <f t="shared" si="124"/>
        <v>0</v>
      </c>
      <c r="AD445" s="41">
        <f t="shared" si="137"/>
        <v>0</v>
      </c>
      <c r="AE445" s="41">
        <f t="shared" si="140"/>
        <v>0</v>
      </c>
      <c r="AF445" s="49" t="e">
        <f>HLOOKUP(I445,ElecAvoidedCostsWOCC!$A$5:$Q$50,G445+1,FALSE)</f>
        <v>#N/A</v>
      </c>
      <c r="AG445" s="41" t="e">
        <f t="shared" si="138"/>
        <v>#N/A</v>
      </c>
      <c r="AH445" s="49" t="e">
        <f>HLOOKUP(I445,ElecAvoidedCostsWOCC!$A$5:$Q$50,T445+1,FALSE)</f>
        <v>#N/A</v>
      </c>
      <c r="AI445" s="41" t="e">
        <f t="shared" si="139"/>
        <v>#N/A</v>
      </c>
      <c r="AJ445" s="41" t="e">
        <f t="shared" si="125"/>
        <v>#N/A</v>
      </c>
      <c r="AK445" s="41" t="e">
        <f>HLOOKUP(I445,ElecAvoidedCostsWOCC!$A$5:$Q$50,G445+1,FALSE)*J445*L445</f>
        <v>#N/A</v>
      </c>
      <c r="AL445" s="41" t="e">
        <f t="shared" si="126"/>
        <v>#N/A</v>
      </c>
      <c r="AM445" s="45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5">
        <f t="shared" si="127"/>
        <v>0</v>
      </c>
      <c r="AO445" s="44">
        <f t="shared" si="128"/>
        <v>0</v>
      </c>
      <c r="AP445" s="44" t="e">
        <f t="shared" si="129"/>
        <v>#DIV/0!</v>
      </c>
    </row>
    <row r="446" spans="2:42" x14ac:dyDescent="0.25">
      <c r="B446" s="34"/>
      <c r="C446" s="56"/>
      <c r="D446" s="56"/>
      <c r="E446" s="35"/>
      <c r="F446" s="36"/>
      <c r="G446" s="36"/>
      <c r="H446" s="36"/>
      <c r="I446" s="37"/>
      <c r="J446" s="38"/>
      <c r="K446" s="38"/>
      <c r="L446" s="38"/>
      <c r="M446" s="39"/>
      <c r="N446" s="39"/>
      <c r="O446" s="40"/>
      <c r="P446" s="41"/>
      <c r="Q446" s="41"/>
      <c r="R446" s="42"/>
      <c r="S446" s="43"/>
      <c r="T446" s="36">
        <f t="shared" si="130"/>
        <v>0</v>
      </c>
      <c r="U446" s="44">
        <f t="shared" si="131"/>
        <v>0</v>
      </c>
      <c r="V446" s="45">
        <f t="shared" si="132"/>
        <v>0</v>
      </c>
      <c r="W446" s="46">
        <f t="shared" si="133"/>
        <v>0</v>
      </c>
      <c r="X446" s="41">
        <f t="shared" si="134"/>
        <v>0</v>
      </c>
      <c r="Y446" s="41">
        <f t="shared" si="135"/>
        <v>0</v>
      </c>
      <c r="Z446" s="41">
        <f t="shared" si="136"/>
        <v>0</v>
      </c>
      <c r="AA446" s="47">
        <f t="shared" si="122"/>
        <v>0</v>
      </c>
      <c r="AB446" s="48">
        <f t="shared" si="123"/>
        <v>0</v>
      </c>
      <c r="AC446" s="41">
        <f t="shared" si="124"/>
        <v>0</v>
      </c>
      <c r="AD446" s="41">
        <f t="shared" si="137"/>
        <v>0</v>
      </c>
      <c r="AE446" s="41">
        <f t="shared" si="140"/>
        <v>0</v>
      </c>
      <c r="AF446" s="49" t="e">
        <f>HLOOKUP(I446,ElecAvoidedCostsWOCC!$A$5:$Q$50,G446+1,FALSE)</f>
        <v>#N/A</v>
      </c>
      <c r="AG446" s="41" t="e">
        <f t="shared" si="138"/>
        <v>#N/A</v>
      </c>
      <c r="AH446" s="49" t="e">
        <f>HLOOKUP(I446,ElecAvoidedCostsWOCC!$A$5:$Q$50,T446+1,FALSE)</f>
        <v>#N/A</v>
      </c>
      <c r="AI446" s="41" t="e">
        <f t="shared" si="139"/>
        <v>#N/A</v>
      </c>
      <c r="AJ446" s="41" t="e">
        <f t="shared" si="125"/>
        <v>#N/A</v>
      </c>
      <c r="AK446" s="41" t="e">
        <f>HLOOKUP(I446,ElecAvoidedCostsWOCC!$A$5:$Q$50,G446+1,FALSE)*J446*L446</f>
        <v>#N/A</v>
      </c>
      <c r="AL446" s="41" t="e">
        <f t="shared" si="126"/>
        <v>#N/A</v>
      </c>
      <c r="AM446" s="45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5">
        <f t="shared" si="127"/>
        <v>0</v>
      </c>
      <c r="AO446" s="44">
        <f t="shared" si="128"/>
        <v>0</v>
      </c>
      <c r="AP446" s="44" t="e">
        <f t="shared" si="129"/>
        <v>#DIV/0!</v>
      </c>
    </row>
    <row r="447" spans="2:42" x14ac:dyDescent="0.25">
      <c r="B447" s="34"/>
      <c r="C447" s="56"/>
      <c r="D447" s="56"/>
      <c r="E447" s="35"/>
      <c r="F447" s="36"/>
      <c r="G447" s="36"/>
      <c r="H447" s="36"/>
      <c r="I447" s="37"/>
      <c r="J447" s="38"/>
      <c r="K447" s="38"/>
      <c r="L447" s="38"/>
      <c r="M447" s="39"/>
      <c r="N447" s="39"/>
      <c r="O447" s="40"/>
      <c r="P447" s="41"/>
      <c r="Q447" s="41"/>
      <c r="R447" s="42"/>
      <c r="S447" s="43"/>
      <c r="T447" s="36">
        <f t="shared" si="130"/>
        <v>0</v>
      </c>
      <c r="U447" s="44">
        <f t="shared" si="131"/>
        <v>0</v>
      </c>
      <c r="V447" s="45">
        <f t="shared" si="132"/>
        <v>0</v>
      </c>
      <c r="W447" s="46">
        <f t="shared" si="133"/>
        <v>0</v>
      </c>
      <c r="X447" s="41">
        <f t="shared" si="134"/>
        <v>0</v>
      </c>
      <c r="Y447" s="41">
        <f t="shared" si="135"/>
        <v>0</v>
      </c>
      <c r="Z447" s="41">
        <f t="shared" si="136"/>
        <v>0</v>
      </c>
      <c r="AA447" s="47">
        <f t="shared" si="122"/>
        <v>0</v>
      </c>
      <c r="AB447" s="48">
        <f t="shared" si="123"/>
        <v>0</v>
      </c>
      <c r="AC447" s="41">
        <f t="shared" si="124"/>
        <v>0</v>
      </c>
      <c r="AD447" s="41">
        <f t="shared" si="137"/>
        <v>0</v>
      </c>
      <c r="AE447" s="41">
        <f t="shared" si="140"/>
        <v>0</v>
      </c>
      <c r="AF447" s="49" t="e">
        <f>HLOOKUP(I447,ElecAvoidedCostsWOCC!$A$5:$Q$50,G447+1,FALSE)</f>
        <v>#N/A</v>
      </c>
      <c r="AG447" s="41" t="e">
        <f t="shared" si="138"/>
        <v>#N/A</v>
      </c>
      <c r="AH447" s="49" t="e">
        <f>HLOOKUP(I447,ElecAvoidedCostsWOCC!$A$5:$Q$50,T447+1,FALSE)</f>
        <v>#N/A</v>
      </c>
      <c r="AI447" s="41" t="e">
        <f t="shared" si="139"/>
        <v>#N/A</v>
      </c>
      <c r="AJ447" s="41" t="e">
        <f t="shared" si="125"/>
        <v>#N/A</v>
      </c>
      <c r="AK447" s="41" t="e">
        <f>HLOOKUP(I447,ElecAvoidedCostsWOCC!$A$5:$Q$50,G447+1,FALSE)*J447*L447</f>
        <v>#N/A</v>
      </c>
      <c r="AL447" s="41" t="e">
        <f t="shared" si="126"/>
        <v>#N/A</v>
      </c>
      <c r="AM447" s="45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5">
        <f t="shared" si="127"/>
        <v>0</v>
      </c>
      <c r="AO447" s="44">
        <f t="shared" si="128"/>
        <v>0</v>
      </c>
      <c r="AP447" s="44" t="e">
        <f t="shared" si="129"/>
        <v>#DIV/0!</v>
      </c>
    </row>
    <row r="448" spans="2:42" x14ac:dyDescent="0.25">
      <c r="B448" s="34"/>
      <c r="C448" s="56"/>
      <c r="D448" s="56"/>
      <c r="E448" s="35"/>
      <c r="F448" s="36"/>
      <c r="G448" s="36"/>
      <c r="H448" s="36"/>
      <c r="I448" s="37"/>
      <c r="J448" s="38"/>
      <c r="K448" s="38"/>
      <c r="L448" s="38"/>
      <c r="M448" s="39"/>
      <c r="N448" s="39"/>
      <c r="O448" s="40"/>
      <c r="P448" s="41"/>
      <c r="Q448" s="41"/>
      <c r="R448" s="42"/>
      <c r="S448" s="43"/>
      <c r="T448" s="36">
        <f t="shared" si="130"/>
        <v>0</v>
      </c>
      <c r="U448" s="44">
        <f t="shared" si="131"/>
        <v>0</v>
      </c>
      <c r="V448" s="45">
        <f t="shared" si="132"/>
        <v>0</v>
      </c>
      <c r="W448" s="46">
        <f t="shared" si="133"/>
        <v>0</v>
      </c>
      <c r="X448" s="41">
        <f t="shared" si="134"/>
        <v>0</v>
      </c>
      <c r="Y448" s="41">
        <f t="shared" si="135"/>
        <v>0</v>
      </c>
      <c r="Z448" s="41">
        <f t="shared" si="136"/>
        <v>0</v>
      </c>
      <c r="AA448" s="47">
        <f t="shared" si="122"/>
        <v>0</v>
      </c>
      <c r="AB448" s="48">
        <f t="shared" si="123"/>
        <v>0</v>
      </c>
      <c r="AC448" s="41">
        <f t="shared" si="124"/>
        <v>0</v>
      </c>
      <c r="AD448" s="41">
        <f t="shared" si="137"/>
        <v>0</v>
      </c>
      <c r="AE448" s="41">
        <f t="shared" si="140"/>
        <v>0</v>
      </c>
      <c r="AF448" s="49" t="e">
        <f>HLOOKUP(I448,ElecAvoidedCostsWOCC!$A$5:$Q$50,G448+1,FALSE)</f>
        <v>#N/A</v>
      </c>
      <c r="AG448" s="41" t="e">
        <f t="shared" si="138"/>
        <v>#N/A</v>
      </c>
      <c r="AH448" s="49" t="e">
        <f>HLOOKUP(I448,ElecAvoidedCostsWOCC!$A$5:$Q$50,T448+1,FALSE)</f>
        <v>#N/A</v>
      </c>
      <c r="AI448" s="41" t="e">
        <f t="shared" si="139"/>
        <v>#N/A</v>
      </c>
      <c r="AJ448" s="41" t="e">
        <f t="shared" si="125"/>
        <v>#N/A</v>
      </c>
      <c r="AK448" s="41" t="e">
        <f>HLOOKUP(I448,ElecAvoidedCostsWOCC!$A$5:$Q$50,G448+1,FALSE)*J448*L448</f>
        <v>#N/A</v>
      </c>
      <c r="AL448" s="41" t="e">
        <f t="shared" si="126"/>
        <v>#N/A</v>
      </c>
      <c r="AM448" s="45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5">
        <f t="shared" si="127"/>
        <v>0</v>
      </c>
      <c r="AO448" s="44">
        <f t="shared" si="128"/>
        <v>0</v>
      </c>
      <c r="AP448" s="44" t="e">
        <f t="shared" si="129"/>
        <v>#DIV/0!</v>
      </c>
    </row>
    <row r="449" spans="2:42" x14ac:dyDescent="0.25">
      <c r="B449" s="34"/>
      <c r="C449" s="56"/>
      <c r="D449" s="56"/>
      <c r="E449" s="35"/>
      <c r="F449" s="36"/>
      <c r="G449" s="36"/>
      <c r="H449" s="36"/>
      <c r="I449" s="37"/>
      <c r="J449" s="38"/>
      <c r="K449" s="38"/>
      <c r="L449" s="38"/>
      <c r="M449" s="39"/>
      <c r="N449" s="39"/>
      <c r="O449" s="40"/>
      <c r="P449" s="41"/>
      <c r="Q449" s="41"/>
      <c r="R449" s="42"/>
      <c r="S449" s="43"/>
      <c r="T449" s="36">
        <f t="shared" si="130"/>
        <v>0</v>
      </c>
      <c r="U449" s="44">
        <f t="shared" si="131"/>
        <v>0</v>
      </c>
      <c r="V449" s="45">
        <f t="shared" si="132"/>
        <v>0</v>
      </c>
      <c r="W449" s="46">
        <f t="shared" si="133"/>
        <v>0</v>
      </c>
      <c r="X449" s="41">
        <f t="shared" si="134"/>
        <v>0</v>
      </c>
      <c r="Y449" s="41">
        <f t="shared" si="135"/>
        <v>0</v>
      </c>
      <c r="Z449" s="41">
        <f t="shared" si="136"/>
        <v>0</v>
      </c>
      <c r="AA449" s="47">
        <f t="shared" si="122"/>
        <v>0</v>
      </c>
      <c r="AB449" s="48">
        <f t="shared" si="123"/>
        <v>0</v>
      </c>
      <c r="AC449" s="41">
        <f t="shared" si="124"/>
        <v>0</v>
      </c>
      <c r="AD449" s="41">
        <f t="shared" si="137"/>
        <v>0</v>
      </c>
      <c r="AE449" s="41">
        <f t="shared" si="140"/>
        <v>0</v>
      </c>
      <c r="AF449" s="49" t="e">
        <f>HLOOKUP(I449,ElecAvoidedCostsWOCC!$A$5:$Q$50,G449+1,FALSE)</f>
        <v>#N/A</v>
      </c>
      <c r="AG449" s="41" t="e">
        <f t="shared" si="138"/>
        <v>#N/A</v>
      </c>
      <c r="AH449" s="49" t="e">
        <f>HLOOKUP(I449,ElecAvoidedCostsWOCC!$A$5:$Q$50,T449+1,FALSE)</f>
        <v>#N/A</v>
      </c>
      <c r="AI449" s="41" t="e">
        <f t="shared" si="139"/>
        <v>#N/A</v>
      </c>
      <c r="AJ449" s="41" t="e">
        <f t="shared" si="125"/>
        <v>#N/A</v>
      </c>
      <c r="AK449" s="41" t="e">
        <f>HLOOKUP(I449,ElecAvoidedCostsWOCC!$A$5:$Q$50,G449+1,FALSE)*J449*L449</f>
        <v>#N/A</v>
      </c>
      <c r="AL449" s="41" t="e">
        <f t="shared" si="126"/>
        <v>#N/A</v>
      </c>
      <c r="AM449" s="45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5">
        <f t="shared" si="127"/>
        <v>0</v>
      </c>
      <c r="AO449" s="44">
        <f t="shared" si="128"/>
        <v>0</v>
      </c>
      <c r="AP449" s="44" t="e">
        <f t="shared" si="129"/>
        <v>#DIV/0!</v>
      </c>
    </row>
    <row r="450" spans="2:42" x14ac:dyDescent="0.25">
      <c r="B450" s="34"/>
      <c r="C450" s="56"/>
      <c r="D450" s="56"/>
      <c r="E450" s="35"/>
      <c r="F450" s="36"/>
      <c r="G450" s="36"/>
      <c r="H450" s="36"/>
      <c r="I450" s="37"/>
      <c r="J450" s="38"/>
      <c r="K450" s="38"/>
      <c r="L450" s="38"/>
      <c r="M450" s="39"/>
      <c r="N450" s="39"/>
      <c r="O450" s="40"/>
      <c r="P450" s="41"/>
      <c r="Q450" s="41"/>
      <c r="R450" s="42"/>
      <c r="S450" s="43"/>
      <c r="T450" s="36">
        <f t="shared" si="130"/>
        <v>0</v>
      </c>
      <c r="U450" s="44">
        <f t="shared" si="131"/>
        <v>0</v>
      </c>
      <c r="V450" s="45">
        <f t="shared" si="132"/>
        <v>0</v>
      </c>
      <c r="W450" s="46">
        <f t="shared" si="133"/>
        <v>0</v>
      </c>
      <c r="X450" s="41">
        <f t="shared" si="134"/>
        <v>0</v>
      </c>
      <c r="Y450" s="41">
        <f t="shared" si="135"/>
        <v>0</v>
      </c>
      <c r="Z450" s="41">
        <f t="shared" si="136"/>
        <v>0</v>
      </c>
      <c r="AA450" s="47">
        <f t="shared" si="122"/>
        <v>0</v>
      </c>
      <c r="AB450" s="48">
        <f t="shared" si="123"/>
        <v>0</v>
      </c>
      <c r="AC450" s="41">
        <f t="shared" si="124"/>
        <v>0</v>
      </c>
      <c r="AD450" s="41">
        <f t="shared" si="137"/>
        <v>0</v>
      </c>
      <c r="AE450" s="41">
        <f t="shared" si="140"/>
        <v>0</v>
      </c>
      <c r="AF450" s="49" t="e">
        <f>HLOOKUP(I450,ElecAvoidedCostsWOCC!$A$5:$Q$50,G450+1,FALSE)</f>
        <v>#N/A</v>
      </c>
      <c r="AG450" s="41" t="e">
        <f t="shared" si="138"/>
        <v>#N/A</v>
      </c>
      <c r="AH450" s="49" t="e">
        <f>HLOOKUP(I450,ElecAvoidedCostsWOCC!$A$5:$Q$50,T450+1,FALSE)</f>
        <v>#N/A</v>
      </c>
      <c r="AI450" s="41" t="e">
        <f t="shared" si="139"/>
        <v>#N/A</v>
      </c>
      <c r="AJ450" s="41" t="e">
        <f t="shared" si="125"/>
        <v>#N/A</v>
      </c>
      <c r="AK450" s="41" t="e">
        <f>HLOOKUP(I450,ElecAvoidedCostsWOCC!$A$5:$Q$50,G450+1,FALSE)*J450*L450</f>
        <v>#N/A</v>
      </c>
      <c r="AL450" s="41" t="e">
        <f t="shared" si="126"/>
        <v>#N/A</v>
      </c>
      <c r="AM450" s="45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5">
        <f t="shared" si="127"/>
        <v>0</v>
      </c>
      <c r="AO450" s="44">
        <f t="shared" si="128"/>
        <v>0</v>
      </c>
      <c r="AP450" s="44" t="e">
        <f t="shared" si="129"/>
        <v>#DIV/0!</v>
      </c>
    </row>
    <row r="451" spans="2:42" x14ac:dyDescent="0.25">
      <c r="B451" s="34"/>
      <c r="C451" s="56"/>
      <c r="D451" s="56"/>
      <c r="E451" s="35"/>
      <c r="F451" s="36"/>
      <c r="G451" s="36"/>
      <c r="H451" s="36"/>
      <c r="I451" s="37"/>
      <c r="J451" s="38"/>
      <c r="K451" s="38"/>
      <c r="L451" s="38"/>
      <c r="M451" s="39"/>
      <c r="N451" s="39"/>
      <c r="O451" s="40"/>
      <c r="P451" s="41"/>
      <c r="Q451" s="41"/>
      <c r="R451" s="42"/>
      <c r="S451" s="43"/>
      <c r="T451" s="36">
        <f t="shared" si="130"/>
        <v>0</v>
      </c>
      <c r="U451" s="44">
        <f t="shared" si="131"/>
        <v>0</v>
      </c>
      <c r="V451" s="45">
        <f t="shared" si="132"/>
        <v>0</v>
      </c>
      <c r="W451" s="46">
        <f t="shared" si="133"/>
        <v>0</v>
      </c>
      <c r="X451" s="41">
        <f t="shared" si="134"/>
        <v>0</v>
      </c>
      <c r="Y451" s="41">
        <f t="shared" si="135"/>
        <v>0</v>
      </c>
      <c r="Z451" s="41">
        <f t="shared" si="136"/>
        <v>0</v>
      </c>
      <c r="AA451" s="47">
        <f t="shared" si="122"/>
        <v>0</v>
      </c>
      <c r="AB451" s="48">
        <f t="shared" si="123"/>
        <v>0</v>
      </c>
      <c r="AC451" s="41">
        <f t="shared" si="124"/>
        <v>0</v>
      </c>
      <c r="AD451" s="41">
        <f t="shared" si="137"/>
        <v>0</v>
      </c>
      <c r="AE451" s="41">
        <f t="shared" si="140"/>
        <v>0</v>
      </c>
      <c r="AF451" s="49" t="e">
        <f>HLOOKUP(I451,ElecAvoidedCostsWOCC!$A$5:$Q$50,G451+1,FALSE)</f>
        <v>#N/A</v>
      </c>
      <c r="AG451" s="41" t="e">
        <f t="shared" si="138"/>
        <v>#N/A</v>
      </c>
      <c r="AH451" s="49" t="e">
        <f>HLOOKUP(I451,ElecAvoidedCostsWOCC!$A$5:$Q$50,T451+1,FALSE)</f>
        <v>#N/A</v>
      </c>
      <c r="AI451" s="41" t="e">
        <f t="shared" si="139"/>
        <v>#N/A</v>
      </c>
      <c r="AJ451" s="41" t="e">
        <f t="shared" si="125"/>
        <v>#N/A</v>
      </c>
      <c r="AK451" s="41" t="e">
        <f>HLOOKUP(I451,ElecAvoidedCostsWOCC!$A$5:$Q$50,G451+1,FALSE)*J451*L451</f>
        <v>#N/A</v>
      </c>
      <c r="AL451" s="41" t="e">
        <f t="shared" si="126"/>
        <v>#N/A</v>
      </c>
      <c r="AM451" s="45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5">
        <f t="shared" si="127"/>
        <v>0</v>
      </c>
      <c r="AO451" s="44">
        <f t="shared" si="128"/>
        <v>0</v>
      </c>
      <c r="AP451" s="44" t="e">
        <f t="shared" si="129"/>
        <v>#DIV/0!</v>
      </c>
    </row>
    <row r="452" spans="2:42" x14ac:dyDescent="0.25">
      <c r="B452" s="34"/>
      <c r="C452" s="56"/>
      <c r="D452" s="56"/>
      <c r="E452" s="35"/>
      <c r="F452" s="36"/>
      <c r="G452" s="36"/>
      <c r="H452" s="36"/>
      <c r="I452" s="37"/>
      <c r="J452" s="38"/>
      <c r="K452" s="38"/>
      <c r="L452" s="38"/>
      <c r="M452" s="39"/>
      <c r="N452" s="39"/>
      <c r="O452" s="40"/>
      <c r="P452" s="41"/>
      <c r="Q452" s="41"/>
      <c r="R452" s="42"/>
      <c r="S452" s="43"/>
      <c r="T452" s="36">
        <f t="shared" si="130"/>
        <v>0</v>
      </c>
      <c r="U452" s="44">
        <f t="shared" si="131"/>
        <v>0</v>
      </c>
      <c r="V452" s="45">
        <f t="shared" si="132"/>
        <v>0</v>
      </c>
      <c r="W452" s="46">
        <f t="shared" si="133"/>
        <v>0</v>
      </c>
      <c r="X452" s="41">
        <f t="shared" si="134"/>
        <v>0</v>
      </c>
      <c r="Y452" s="41">
        <f t="shared" si="135"/>
        <v>0</v>
      </c>
      <c r="Z452" s="41">
        <f t="shared" si="136"/>
        <v>0</v>
      </c>
      <c r="AA452" s="47">
        <f t="shared" ref="AA452:AA515" si="141">Q452+X452</f>
        <v>0</v>
      </c>
      <c r="AB452" s="48">
        <f t="shared" ref="AB452:AB515" si="142">Z452/(1+ElecDiscountRate)^1</f>
        <v>0</v>
      </c>
      <c r="AC452" s="41">
        <f t="shared" ref="AC452:AC515" si="143">AA452/(1+ElecDiscountRate)^1</f>
        <v>0</v>
      </c>
      <c r="AD452" s="41">
        <f t="shared" si="137"/>
        <v>0</v>
      </c>
      <c r="AE452" s="41">
        <f t="shared" si="140"/>
        <v>0</v>
      </c>
      <c r="AF452" s="49" t="e">
        <f>HLOOKUP(I452,ElecAvoidedCostsWOCC!$A$5:$Q$50,G452+1,FALSE)</f>
        <v>#N/A</v>
      </c>
      <c r="AG452" s="41" t="e">
        <f t="shared" si="138"/>
        <v>#N/A</v>
      </c>
      <c r="AH452" s="49" t="e">
        <f>HLOOKUP(I452,ElecAvoidedCostsWOCC!$A$5:$Q$50,T452+1,FALSE)</f>
        <v>#N/A</v>
      </c>
      <c r="AI452" s="41" t="e">
        <f t="shared" si="139"/>
        <v>#N/A</v>
      </c>
      <c r="AJ452" s="41" t="e">
        <f t="shared" ref="AJ452:AJ515" si="144">AG452+AI452</f>
        <v>#N/A</v>
      </c>
      <c r="AK452" s="41" t="e">
        <f>HLOOKUP(I452,ElecAvoidedCostsWOCC!$A$5:$Q$50,G452+1,FALSE)*J452*L452</f>
        <v>#N/A</v>
      </c>
      <c r="AL452" s="41" t="e">
        <f t="shared" ref="AL452:AL515" si="145">AG452+AI452-AK452</f>
        <v>#N/A</v>
      </c>
      <c r="AM452" s="45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5">
        <f t="shared" ref="AN452:AN515" si="146">AM452*1.1+AD452+AE452</f>
        <v>0</v>
      </c>
      <c r="AO452" s="44">
        <f t="shared" ref="AO452:AO515" si="147">IFERROR(AM452/AB452,0)</f>
        <v>0</v>
      </c>
      <c r="AP452" s="44" t="e">
        <f t="shared" ref="AP452:AP515" si="148">AN452/AC452</f>
        <v>#DIV/0!</v>
      </c>
    </row>
    <row r="453" spans="2:42" x14ac:dyDescent="0.25">
      <c r="B453" s="34"/>
      <c r="C453" s="56"/>
      <c r="D453" s="56"/>
      <c r="E453" s="35"/>
      <c r="F453" s="36"/>
      <c r="G453" s="36"/>
      <c r="H453" s="36"/>
      <c r="I453" s="37"/>
      <c r="J453" s="38"/>
      <c r="K453" s="38"/>
      <c r="L453" s="38"/>
      <c r="M453" s="39"/>
      <c r="N453" s="39"/>
      <c r="O453" s="40"/>
      <c r="P453" s="41"/>
      <c r="Q453" s="41"/>
      <c r="R453" s="42"/>
      <c r="S453" s="43"/>
      <c r="T453" s="36">
        <f t="shared" ref="T453:T515" si="149">G453+H453</f>
        <v>0</v>
      </c>
      <c r="U453" s="44">
        <f t="shared" ref="U453:U515" si="150">(O453/$A$10)*T453</f>
        <v>0</v>
      </c>
      <c r="V453" s="45">
        <f t="shared" ref="V453:V515" si="151">N453-M453</f>
        <v>0</v>
      </c>
      <c r="W453" s="46">
        <f t="shared" ref="W453:W515" si="152">(O453/A$10)</f>
        <v>0</v>
      </c>
      <c r="X453" s="41">
        <f t="shared" ref="X453:X515" si="153">W453*A$8</f>
        <v>0</v>
      </c>
      <c r="Y453" s="41">
        <f t="shared" ref="Y453:Y515" si="154">Q453-P453</f>
        <v>0</v>
      </c>
      <c r="Z453" s="41">
        <f t="shared" ref="Z453:Z515" si="155">X453+(A$6*W453)</f>
        <v>0</v>
      </c>
      <c r="AA453" s="47">
        <f t="shared" si="141"/>
        <v>0</v>
      </c>
      <c r="AB453" s="48">
        <f t="shared" si="142"/>
        <v>0</v>
      </c>
      <c r="AC453" s="41">
        <f t="shared" si="143"/>
        <v>0</v>
      </c>
      <c r="AD453" s="41">
        <f t="shared" ref="AD453:AD515" si="156">-PV(ElecDiscountRate,T453,R453)*J453</f>
        <v>0</v>
      </c>
      <c r="AE453" s="41">
        <f t="shared" si="140"/>
        <v>0</v>
      </c>
      <c r="AF453" s="49" t="e">
        <f>HLOOKUP(I453,ElecAvoidedCostsWOCC!$A$5:$Q$50,G453+1,FALSE)</f>
        <v>#N/A</v>
      </c>
      <c r="AG453" s="41" t="e">
        <f t="shared" ref="AG453:AG515" si="157">AF453*J453*K453</f>
        <v>#N/A</v>
      </c>
      <c r="AH453" s="49" t="e">
        <f>HLOOKUP(I453,ElecAvoidedCostsWOCC!$A$5:$Q$50,T453+1,FALSE)</f>
        <v>#N/A</v>
      </c>
      <c r="AI453" s="41" t="e">
        <f t="shared" ref="AI453:AI515" si="158">AH453*J453*L453</f>
        <v>#N/A</v>
      </c>
      <c r="AJ453" s="41" t="e">
        <f t="shared" si="144"/>
        <v>#N/A</v>
      </c>
      <c r="AK453" s="41" t="e">
        <f>HLOOKUP(I453,ElecAvoidedCostsWOCC!$A$5:$Q$50,G453+1,FALSE)*J453*L453</f>
        <v>#N/A</v>
      </c>
      <c r="AL453" s="41" t="e">
        <f t="shared" si="145"/>
        <v>#N/A</v>
      </c>
      <c r="AM453" s="45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5">
        <f t="shared" si="146"/>
        <v>0</v>
      </c>
      <c r="AO453" s="44">
        <f t="shared" si="147"/>
        <v>0</v>
      </c>
      <c r="AP453" s="44" t="e">
        <f t="shared" si="148"/>
        <v>#DIV/0!</v>
      </c>
    </row>
    <row r="454" spans="2:42" x14ac:dyDescent="0.25">
      <c r="B454" s="34"/>
      <c r="C454" s="56"/>
      <c r="D454" s="56"/>
      <c r="E454" s="35"/>
      <c r="F454" s="36"/>
      <c r="G454" s="36"/>
      <c r="H454" s="36"/>
      <c r="I454" s="37"/>
      <c r="J454" s="38"/>
      <c r="K454" s="38"/>
      <c r="L454" s="38"/>
      <c r="M454" s="39"/>
      <c r="N454" s="39"/>
      <c r="O454" s="40"/>
      <c r="P454" s="41"/>
      <c r="Q454" s="41"/>
      <c r="R454" s="42"/>
      <c r="S454" s="43"/>
      <c r="T454" s="36">
        <f t="shared" si="149"/>
        <v>0</v>
      </c>
      <c r="U454" s="44">
        <f t="shared" si="150"/>
        <v>0</v>
      </c>
      <c r="V454" s="45">
        <f t="shared" si="151"/>
        <v>0</v>
      </c>
      <c r="W454" s="46">
        <f t="shared" si="152"/>
        <v>0</v>
      </c>
      <c r="X454" s="41">
        <f t="shared" si="153"/>
        <v>0</v>
      </c>
      <c r="Y454" s="41">
        <f t="shared" si="154"/>
        <v>0</v>
      </c>
      <c r="Z454" s="41">
        <f t="shared" si="155"/>
        <v>0</v>
      </c>
      <c r="AA454" s="47">
        <f t="shared" si="141"/>
        <v>0</v>
      </c>
      <c r="AB454" s="48">
        <f t="shared" si="142"/>
        <v>0</v>
      </c>
      <c r="AC454" s="41">
        <f t="shared" si="143"/>
        <v>0</v>
      </c>
      <c r="AD454" s="41">
        <f t="shared" si="156"/>
        <v>0</v>
      </c>
      <c r="AE454" s="41">
        <f t="shared" si="140"/>
        <v>0</v>
      </c>
      <c r="AF454" s="49" t="e">
        <f>HLOOKUP(I454,ElecAvoidedCostsWOCC!$A$5:$Q$50,G454+1,FALSE)</f>
        <v>#N/A</v>
      </c>
      <c r="AG454" s="41" t="e">
        <f t="shared" si="157"/>
        <v>#N/A</v>
      </c>
      <c r="AH454" s="49" t="e">
        <f>HLOOKUP(I454,ElecAvoidedCostsWOCC!$A$5:$Q$50,T454+1,FALSE)</f>
        <v>#N/A</v>
      </c>
      <c r="AI454" s="41" t="e">
        <f t="shared" si="158"/>
        <v>#N/A</v>
      </c>
      <c r="AJ454" s="41" t="e">
        <f t="shared" si="144"/>
        <v>#N/A</v>
      </c>
      <c r="AK454" s="41" t="e">
        <f>HLOOKUP(I454,ElecAvoidedCostsWOCC!$A$5:$Q$50,G454+1,FALSE)*J454*L454</f>
        <v>#N/A</v>
      </c>
      <c r="AL454" s="41" t="e">
        <f t="shared" si="145"/>
        <v>#N/A</v>
      </c>
      <c r="AM454" s="45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5">
        <f t="shared" si="146"/>
        <v>0</v>
      </c>
      <c r="AO454" s="44">
        <f t="shared" si="147"/>
        <v>0</v>
      </c>
      <c r="AP454" s="44" t="e">
        <f t="shared" si="148"/>
        <v>#DIV/0!</v>
      </c>
    </row>
    <row r="455" spans="2:42" x14ac:dyDescent="0.25">
      <c r="B455" s="34"/>
      <c r="C455" s="56"/>
      <c r="D455" s="56"/>
      <c r="E455" s="35"/>
      <c r="F455" s="36"/>
      <c r="G455" s="36"/>
      <c r="H455" s="36"/>
      <c r="I455" s="37"/>
      <c r="J455" s="38"/>
      <c r="K455" s="38"/>
      <c r="L455" s="38"/>
      <c r="M455" s="39"/>
      <c r="N455" s="39"/>
      <c r="O455" s="40"/>
      <c r="P455" s="41"/>
      <c r="Q455" s="41"/>
      <c r="R455" s="42"/>
      <c r="S455" s="43"/>
      <c r="T455" s="36">
        <f t="shared" si="149"/>
        <v>0</v>
      </c>
      <c r="U455" s="44">
        <f t="shared" si="150"/>
        <v>0</v>
      </c>
      <c r="V455" s="45">
        <f t="shared" si="151"/>
        <v>0</v>
      </c>
      <c r="W455" s="46">
        <f t="shared" si="152"/>
        <v>0</v>
      </c>
      <c r="X455" s="41">
        <f t="shared" si="153"/>
        <v>0</v>
      </c>
      <c r="Y455" s="41">
        <f t="shared" si="154"/>
        <v>0</v>
      </c>
      <c r="Z455" s="41">
        <f t="shared" si="155"/>
        <v>0</v>
      </c>
      <c r="AA455" s="47">
        <f t="shared" si="141"/>
        <v>0</v>
      </c>
      <c r="AB455" s="48">
        <f t="shared" si="142"/>
        <v>0</v>
      </c>
      <c r="AC455" s="41">
        <f t="shared" si="143"/>
        <v>0</v>
      </c>
      <c r="AD455" s="41">
        <f t="shared" si="156"/>
        <v>0</v>
      </c>
      <c r="AE455" s="41">
        <f t="shared" si="140"/>
        <v>0</v>
      </c>
      <c r="AF455" s="49" t="e">
        <f>HLOOKUP(I455,ElecAvoidedCostsWOCC!$A$5:$Q$50,G455+1,FALSE)</f>
        <v>#N/A</v>
      </c>
      <c r="AG455" s="41" t="e">
        <f t="shared" si="157"/>
        <v>#N/A</v>
      </c>
      <c r="AH455" s="49" t="e">
        <f>HLOOKUP(I455,ElecAvoidedCostsWOCC!$A$5:$Q$50,T455+1,FALSE)</f>
        <v>#N/A</v>
      </c>
      <c r="AI455" s="41" t="e">
        <f t="shared" si="158"/>
        <v>#N/A</v>
      </c>
      <c r="AJ455" s="41" t="e">
        <f t="shared" si="144"/>
        <v>#N/A</v>
      </c>
      <c r="AK455" s="41" t="e">
        <f>HLOOKUP(I455,ElecAvoidedCostsWOCC!$A$5:$Q$50,G455+1,FALSE)*J455*L455</f>
        <v>#N/A</v>
      </c>
      <c r="AL455" s="41" t="e">
        <f t="shared" si="145"/>
        <v>#N/A</v>
      </c>
      <c r="AM455" s="45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5">
        <f t="shared" si="146"/>
        <v>0</v>
      </c>
      <c r="AO455" s="44">
        <f t="shared" si="147"/>
        <v>0</v>
      </c>
      <c r="AP455" s="44" t="e">
        <f t="shared" si="148"/>
        <v>#DIV/0!</v>
      </c>
    </row>
    <row r="456" spans="2:42" x14ac:dyDescent="0.25">
      <c r="B456" s="34"/>
      <c r="C456" s="56"/>
      <c r="D456" s="56"/>
      <c r="E456" s="35"/>
      <c r="F456" s="36"/>
      <c r="G456" s="36"/>
      <c r="H456" s="36"/>
      <c r="I456" s="37"/>
      <c r="J456" s="38"/>
      <c r="K456" s="38"/>
      <c r="L456" s="38"/>
      <c r="M456" s="39"/>
      <c r="N456" s="39"/>
      <c r="O456" s="40"/>
      <c r="P456" s="41"/>
      <c r="Q456" s="41"/>
      <c r="R456" s="42"/>
      <c r="S456" s="43"/>
      <c r="T456" s="36">
        <f t="shared" si="149"/>
        <v>0</v>
      </c>
      <c r="U456" s="44">
        <f t="shared" si="150"/>
        <v>0</v>
      </c>
      <c r="V456" s="45">
        <f t="shared" si="151"/>
        <v>0</v>
      </c>
      <c r="W456" s="46">
        <f t="shared" si="152"/>
        <v>0</v>
      </c>
      <c r="X456" s="41">
        <f t="shared" si="153"/>
        <v>0</v>
      </c>
      <c r="Y456" s="41">
        <f t="shared" si="154"/>
        <v>0</v>
      </c>
      <c r="Z456" s="41">
        <f t="shared" si="155"/>
        <v>0</v>
      </c>
      <c r="AA456" s="47">
        <f t="shared" si="141"/>
        <v>0</v>
      </c>
      <c r="AB456" s="48">
        <f t="shared" si="142"/>
        <v>0</v>
      </c>
      <c r="AC456" s="41">
        <f t="shared" si="143"/>
        <v>0</v>
      </c>
      <c r="AD456" s="41">
        <f t="shared" si="156"/>
        <v>0</v>
      </c>
      <c r="AE456" s="41">
        <f t="shared" si="140"/>
        <v>0</v>
      </c>
      <c r="AF456" s="49" t="e">
        <f>HLOOKUP(I456,ElecAvoidedCostsWOCC!$A$5:$Q$50,G456+1,FALSE)</f>
        <v>#N/A</v>
      </c>
      <c r="AG456" s="41" t="e">
        <f t="shared" si="157"/>
        <v>#N/A</v>
      </c>
      <c r="AH456" s="49" t="e">
        <f>HLOOKUP(I456,ElecAvoidedCostsWOCC!$A$5:$Q$50,T456+1,FALSE)</f>
        <v>#N/A</v>
      </c>
      <c r="AI456" s="41" t="e">
        <f t="shared" si="158"/>
        <v>#N/A</v>
      </c>
      <c r="AJ456" s="41" t="e">
        <f t="shared" si="144"/>
        <v>#N/A</v>
      </c>
      <c r="AK456" s="41" t="e">
        <f>HLOOKUP(I456,ElecAvoidedCostsWOCC!$A$5:$Q$50,G456+1,FALSE)*J456*L456</f>
        <v>#N/A</v>
      </c>
      <c r="AL456" s="41" t="e">
        <f t="shared" si="145"/>
        <v>#N/A</v>
      </c>
      <c r="AM456" s="45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5">
        <f t="shared" si="146"/>
        <v>0</v>
      </c>
      <c r="AO456" s="44">
        <f t="shared" si="147"/>
        <v>0</v>
      </c>
      <c r="AP456" s="44" t="e">
        <f t="shared" si="148"/>
        <v>#DIV/0!</v>
      </c>
    </row>
    <row r="457" spans="2:42" x14ac:dyDescent="0.25">
      <c r="B457" s="34"/>
      <c r="C457" s="56"/>
      <c r="D457" s="56"/>
      <c r="E457" s="35"/>
      <c r="F457" s="36"/>
      <c r="G457" s="36"/>
      <c r="H457" s="36"/>
      <c r="I457" s="37"/>
      <c r="J457" s="38"/>
      <c r="K457" s="38"/>
      <c r="L457" s="38"/>
      <c r="M457" s="39"/>
      <c r="N457" s="39"/>
      <c r="O457" s="40"/>
      <c r="P457" s="41"/>
      <c r="Q457" s="41"/>
      <c r="R457" s="42"/>
      <c r="S457" s="43"/>
      <c r="T457" s="36">
        <f t="shared" si="149"/>
        <v>0</v>
      </c>
      <c r="U457" s="44">
        <f t="shared" si="150"/>
        <v>0</v>
      </c>
      <c r="V457" s="45">
        <f t="shared" si="151"/>
        <v>0</v>
      </c>
      <c r="W457" s="46">
        <f t="shared" si="152"/>
        <v>0</v>
      </c>
      <c r="X457" s="41">
        <f t="shared" si="153"/>
        <v>0</v>
      </c>
      <c r="Y457" s="41">
        <f t="shared" si="154"/>
        <v>0</v>
      </c>
      <c r="Z457" s="41">
        <f t="shared" si="155"/>
        <v>0</v>
      </c>
      <c r="AA457" s="47">
        <f t="shared" si="141"/>
        <v>0</v>
      </c>
      <c r="AB457" s="48">
        <f t="shared" si="142"/>
        <v>0</v>
      </c>
      <c r="AC457" s="41">
        <f t="shared" si="143"/>
        <v>0</v>
      </c>
      <c r="AD457" s="41">
        <f t="shared" si="156"/>
        <v>0</v>
      </c>
      <c r="AE457" s="41">
        <f t="shared" ref="AE457:AE515" si="159">-PV(ElecDiscountRate,T457,S457)*J457</f>
        <v>0</v>
      </c>
      <c r="AF457" s="49" t="e">
        <f>HLOOKUP(I457,ElecAvoidedCostsWOCC!$A$5:$Q$50,G457+1,FALSE)</f>
        <v>#N/A</v>
      </c>
      <c r="AG457" s="41" t="e">
        <f t="shared" si="157"/>
        <v>#N/A</v>
      </c>
      <c r="AH457" s="49" t="e">
        <f>HLOOKUP(I457,ElecAvoidedCostsWOCC!$A$5:$Q$50,T457+1,FALSE)</f>
        <v>#N/A</v>
      </c>
      <c r="AI457" s="41" t="e">
        <f t="shared" si="158"/>
        <v>#N/A</v>
      </c>
      <c r="AJ457" s="41" t="e">
        <f t="shared" si="144"/>
        <v>#N/A</v>
      </c>
      <c r="AK457" s="41" t="e">
        <f>HLOOKUP(I457,ElecAvoidedCostsWOCC!$A$5:$Q$50,G457+1,FALSE)*J457*L457</f>
        <v>#N/A</v>
      </c>
      <c r="AL457" s="41" t="e">
        <f t="shared" si="145"/>
        <v>#N/A</v>
      </c>
      <c r="AM457" s="45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5">
        <f t="shared" si="146"/>
        <v>0</v>
      </c>
      <c r="AO457" s="44">
        <f t="shared" si="147"/>
        <v>0</v>
      </c>
      <c r="AP457" s="44" t="e">
        <f t="shared" si="148"/>
        <v>#DIV/0!</v>
      </c>
    </row>
    <row r="458" spans="2:42" x14ac:dyDescent="0.25">
      <c r="B458" s="34"/>
      <c r="C458" s="56"/>
      <c r="D458" s="56"/>
      <c r="E458" s="35"/>
      <c r="F458" s="36"/>
      <c r="G458" s="36"/>
      <c r="H458" s="36"/>
      <c r="I458" s="37"/>
      <c r="J458" s="38"/>
      <c r="K458" s="38"/>
      <c r="L458" s="38"/>
      <c r="M458" s="39"/>
      <c r="N458" s="39"/>
      <c r="O458" s="40"/>
      <c r="P458" s="41"/>
      <c r="Q458" s="41"/>
      <c r="R458" s="42"/>
      <c r="S458" s="43"/>
      <c r="T458" s="36">
        <f t="shared" si="149"/>
        <v>0</v>
      </c>
      <c r="U458" s="44">
        <f t="shared" si="150"/>
        <v>0</v>
      </c>
      <c r="V458" s="45">
        <f t="shared" si="151"/>
        <v>0</v>
      </c>
      <c r="W458" s="46">
        <f t="shared" si="152"/>
        <v>0</v>
      </c>
      <c r="X458" s="41">
        <f t="shared" si="153"/>
        <v>0</v>
      </c>
      <c r="Y458" s="41">
        <f t="shared" si="154"/>
        <v>0</v>
      </c>
      <c r="Z458" s="41">
        <f t="shared" si="155"/>
        <v>0</v>
      </c>
      <c r="AA458" s="47">
        <f t="shared" si="141"/>
        <v>0</v>
      </c>
      <c r="AB458" s="48">
        <f t="shared" si="142"/>
        <v>0</v>
      </c>
      <c r="AC458" s="41">
        <f t="shared" si="143"/>
        <v>0</v>
      </c>
      <c r="AD458" s="41">
        <f t="shared" si="156"/>
        <v>0</v>
      </c>
      <c r="AE458" s="41">
        <f t="shared" si="159"/>
        <v>0</v>
      </c>
      <c r="AF458" s="49" t="e">
        <f>HLOOKUP(I458,ElecAvoidedCostsWOCC!$A$5:$Q$50,G458+1,FALSE)</f>
        <v>#N/A</v>
      </c>
      <c r="AG458" s="41" t="e">
        <f t="shared" si="157"/>
        <v>#N/A</v>
      </c>
      <c r="AH458" s="49" t="e">
        <f>HLOOKUP(I458,ElecAvoidedCostsWOCC!$A$5:$Q$50,T458+1,FALSE)</f>
        <v>#N/A</v>
      </c>
      <c r="AI458" s="41" t="e">
        <f t="shared" si="158"/>
        <v>#N/A</v>
      </c>
      <c r="AJ458" s="41" t="e">
        <f t="shared" si="144"/>
        <v>#N/A</v>
      </c>
      <c r="AK458" s="41" t="e">
        <f>HLOOKUP(I458,ElecAvoidedCostsWOCC!$A$5:$Q$50,G458+1,FALSE)*J458*L458</f>
        <v>#N/A</v>
      </c>
      <c r="AL458" s="41" t="e">
        <f t="shared" si="145"/>
        <v>#N/A</v>
      </c>
      <c r="AM458" s="45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5">
        <f t="shared" si="146"/>
        <v>0</v>
      </c>
      <c r="AO458" s="44">
        <f t="shared" si="147"/>
        <v>0</v>
      </c>
      <c r="AP458" s="44" t="e">
        <f t="shared" si="148"/>
        <v>#DIV/0!</v>
      </c>
    </row>
    <row r="459" spans="2:42" x14ac:dyDescent="0.25">
      <c r="B459" s="34"/>
      <c r="C459" s="56"/>
      <c r="D459" s="56"/>
      <c r="E459" s="35"/>
      <c r="F459" s="36"/>
      <c r="G459" s="36"/>
      <c r="H459" s="36"/>
      <c r="I459" s="37"/>
      <c r="J459" s="38"/>
      <c r="K459" s="38"/>
      <c r="L459" s="38"/>
      <c r="M459" s="39"/>
      <c r="N459" s="39"/>
      <c r="O459" s="40"/>
      <c r="P459" s="41"/>
      <c r="Q459" s="41"/>
      <c r="R459" s="42"/>
      <c r="S459" s="43"/>
      <c r="T459" s="36">
        <f t="shared" si="149"/>
        <v>0</v>
      </c>
      <c r="U459" s="44">
        <f t="shared" si="150"/>
        <v>0</v>
      </c>
      <c r="V459" s="45">
        <f t="shared" si="151"/>
        <v>0</v>
      </c>
      <c r="W459" s="46">
        <f t="shared" si="152"/>
        <v>0</v>
      </c>
      <c r="X459" s="41">
        <f t="shared" si="153"/>
        <v>0</v>
      </c>
      <c r="Y459" s="41">
        <f t="shared" si="154"/>
        <v>0</v>
      </c>
      <c r="Z459" s="41">
        <f t="shared" si="155"/>
        <v>0</v>
      </c>
      <c r="AA459" s="47">
        <f t="shared" si="141"/>
        <v>0</v>
      </c>
      <c r="AB459" s="48">
        <f t="shared" si="142"/>
        <v>0</v>
      </c>
      <c r="AC459" s="41">
        <f t="shared" si="143"/>
        <v>0</v>
      </c>
      <c r="AD459" s="41">
        <f t="shared" si="156"/>
        <v>0</v>
      </c>
      <c r="AE459" s="41">
        <f t="shared" si="159"/>
        <v>0</v>
      </c>
      <c r="AF459" s="49" t="e">
        <f>HLOOKUP(I459,ElecAvoidedCostsWOCC!$A$5:$Q$50,G459+1,FALSE)</f>
        <v>#N/A</v>
      </c>
      <c r="AG459" s="41" t="e">
        <f t="shared" si="157"/>
        <v>#N/A</v>
      </c>
      <c r="AH459" s="49" t="e">
        <f>HLOOKUP(I459,ElecAvoidedCostsWOCC!$A$5:$Q$50,T459+1,FALSE)</f>
        <v>#N/A</v>
      </c>
      <c r="AI459" s="41" t="e">
        <f t="shared" si="158"/>
        <v>#N/A</v>
      </c>
      <c r="AJ459" s="41" t="e">
        <f t="shared" si="144"/>
        <v>#N/A</v>
      </c>
      <c r="AK459" s="41" t="e">
        <f>HLOOKUP(I459,ElecAvoidedCostsWOCC!$A$5:$Q$50,G459+1,FALSE)*J459*L459</f>
        <v>#N/A</v>
      </c>
      <c r="AL459" s="41" t="e">
        <f t="shared" si="145"/>
        <v>#N/A</v>
      </c>
      <c r="AM459" s="45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5">
        <f t="shared" si="146"/>
        <v>0</v>
      </c>
      <c r="AO459" s="44">
        <f t="shared" si="147"/>
        <v>0</v>
      </c>
      <c r="AP459" s="44" t="e">
        <f t="shared" si="148"/>
        <v>#DIV/0!</v>
      </c>
    </row>
    <row r="460" spans="2:42" x14ac:dyDescent="0.25">
      <c r="B460" s="34"/>
      <c r="C460" s="56"/>
      <c r="D460" s="56"/>
      <c r="E460" s="35"/>
      <c r="F460" s="36"/>
      <c r="G460" s="36"/>
      <c r="H460" s="36"/>
      <c r="I460" s="37"/>
      <c r="J460" s="38"/>
      <c r="K460" s="38"/>
      <c r="L460" s="38"/>
      <c r="M460" s="39"/>
      <c r="N460" s="39"/>
      <c r="O460" s="40"/>
      <c r="P460" s="41"/>
      <c r="Q460" s="41"/>
      <c r="R460" s="42"/>
      <c r="S460" s="43"/>
      <c r="T460" s="36">
        <f t="shared" si="149"/>
        <v>0</v>
      </c>
      <c r="U460" s="44">
        <f t="shared" si="150"/>
        <v>0</v>
      </c>
      <c r="V460" s="45">
        <f t="shared" si="151"/>
        <v>0</v>
      </c>
      <c r="W460" s="46">
        <f t="shared" si="152"/>
        <v>0</v>
      </c>
      <c r="X460" s="41">
        <f t="shared" si="153"/>
        <v>0</v>
      </c>
      <c r="Y460" s="41">
        <f t="shared" si="154"/>
        <v>0</v>
      </c>
      <c r="Z460" s="41">
        <f t="shared" si="155"/>
        <v>0</v>
      </c>
      <c r="AA460" s="47">
        <f t="shared" si="141"/>
        <v>0</v>
      </c>
      <c r="AB460" s="48">
        <f t="shared" si="142"/>
        <v>0</v>
      </c>
      <c r="AC460" s="41">
        <f t="shared" si="143"/>
        <v>0</v>
      </c>
      <c r="AD460" s="41">
        <f t="shared" si="156"/>
        <v>0</v>
      </c>
      <c r="AE460" s="41">
        <f t="shared" si="159"/>
        <v>0</v>
      </c>
      <c r="AF460" s="49" t="e">
        <f>HLOOKUP(I460,ElecAvoidedCostsWOCC!$A$5:$Q$50,G460+1,FALSE)</f>
        <v>#N/A</v>
      </c>
      <c r="AG460" s="41" t="e">
        <f t="shared" si="157"/>
        <v>#N/A</v>
      </c>
      <c r="AH460" s="49" t="e">
        <f>HLOOKUP(I460,ElecAvoidedCostsWOCC!$A$5:$Q$50,T460+1,FALSE)</f>
        <v>#N/A</v>
      </c>
      <c r="AI460" s="41" t="e">
        <f t="shared" si="158"/>
        <v>#N/A</v>
      </c>
      <c r="AJ460" s="41" t="e">
        <f t="shared" si="144"/>
        <v>#N/A</v>
      </c>
      <c r="AK460" s="41" t="e">
        <f>HLOOKUP(I460,ElecAvoidedCostsWOCC!$A$5:$Q$50,G460+1,FALSE)*J460*L460</f>
        <v>#N/A</v>
      </c>
      <c r="AL460" s="41" t="e">
        <f t="shared" si="145"/>
        <v>#N/A</v>
      </c>
      <c r="AM460" s="45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5">
        <f t="shared" si="146"/>
        <v>0</v>
      </c>
      <c r="AO460" s="44">
        <f t="shared" si="147"/>
        <v>0</v>
      </c>
      <c r="AP460" s="44" t="e">
        <f t="shared" si="148"/>
        <v>#DIV/0!</v>
      </c>
    </row>
    <row r="461" spans="2:42" x14ac:dyDescent="0.25">
      <c r="B461" s="34"/>
      <c r="C461" s="56"/>
      <c r="D461" s="56"/>
      <c r="E461" s="35"/>
      <c r="F461" s="36"/>
      <c r="G461" s="36"/>
      <c r="H461" s="36"/>
      <c r="I461" s="37"/>
      <c r="J461" s="38"/>
      <c r="K461" s="38"/>
      <c r="L461" s="38"/>
      <c r="M461" s="39"/>
      <c r="N461" s="39"/>
      <c r="O461" s="40"/>
      <c r="P461" s="41"/>
      <c r="Q461" s="41"/>
      <c r="R461" s="42"/>
      <c r="S461" s="43"/>
      <c r="T461" s="36">
        <f t="shared" si="149"/>
        <v>0</v>
      </c>
      <c r="U461" s="44">
        <f t="shared" si="150"/>
        <v>0</v>
      </c>
      <c r="V461" s="45">
        <f t="shared" si="151"/>
        <v>0</v>
      </c>
      <c r="W461" s="46">
        <f t="shared" si="152"/>
        <v>0</v>
      </c>
      <c r="X461" s="41">
        <f t="shared" si="153"/>
        <v>0</v>
      </c>
      <c r="Y461" s="41">
        <f t="shared" si="154"/>
        <v>0</v>
      </c>
      <c r="Z461" s="41">
        <f t="shared" si="155"/>
        <v>0</v>
      </c>
      <c r="AA461" s="47">
        <f t="shared" si="141"/>
        <v>0</v>
      </c>
      <c r="AB461" s="48">
        <f t="shared" si="142"/>
        <v>0</v>
      </c>
      <c r="AC461" s="41">
        <f t="shared" si="143"/>
        <v>0</v>
      </c>
      <c r="AD461" s="41">
        <f t="shared" si="156"/>
        <v>0</v>
      </c>
      <c r="AE461" s="41">
        <f t="shared" si="159"/>
        <v>0</v>
      </c>
      <c r="AF461" s="49" t="e">
        <f>HLOOKUP(I461,ElecAvoidedCostsWOCC!$A$5:$Q$50,G461+1,FALSE)</f>
        <v>#N/A</v>
      </c>
      <c r="AG461" s="41" t="e">
        <f t="shared" si="157"/>
        <v>#N/A</v>
      </c>
      <c r="AH461" s="49" t="e">
        <f>HLOOKUP(I461,ElecAvoidedCostsWOCC!$A$5:$Q$50,T461+1,FALSE)</f>
        <v>#N/A</v>
      </c>
      <c r="AI461" s="41" t="e">
        <f t="shared" si="158"/>
        <v>#N/A</v>
      </c>
      <c r="AJ461" s="41" t="e">
        <f t="shared" si="144"/>
        <v>#N/A</v>
      </c>
      <c r="AK461" s="41" t="e">
        <f>HLOOKUP(I461,ElecAvoidedCostsWOCC!$A$5:$Q$50,G461+1,FALSE)*J461*L461</f>
        <v>#N/A</v>
      </c>
      <c r="AL461" s="41" t="e">
        <f t="shared" si="145"/>
        <v>#N/A</v>
      </c>
      <c r="AM461" s="45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5">
        <f t="shared" si="146"/>
        <v>0</v>
      </c>
      <c r="AO461" s="44">
        <f t="shared" si="147"/>
        <v>0</v>
      </c>
      <c r="AP461" s="44" t="e">
        <f t="shared" si="148"/>
        <v>#DIV/0!</v>
      </c>
    </row>
    <row r="462" spans="2:42" x14ac:dyDescent="0.25">
      <c r="B462" s="34"/>
      <c r="C462" s="56"/>
      <c r="D462" s="56"/>
      <c r="E462" s="35"/>
      <c r="F462" s="36"/>
      <c r="G462" s="36"/>
      <c r="H462" s="36"/>
      <c r="I462" s="37"/>
      <c r="J462" s="38"/>
      <c r="K462" s="38"/>
      <c r="L462" s="38"/>
      <c r="M462" s="39"/>
      <c r="N462" s="39"/>
      <c r="O462" s="40"/>
      <c r="P462" s="41"/>
      <c r="Q462" s="41"/>
      <c r="R462" s="42"/>
      <c r="S462" s="43"/>
      <c r="T462" s="36">
        <f t="shared" si="149"/>
        <v>0</v>
      </c>
      <c r="U462" s="44">
        <f t="shared" si="150"/>
        <v>0</v>
      </c>
      <c r="V462" s="45">
        <f t="shared" si="151"/>
        <v>0</v>
      </c>
      <c r="W462" s="46">
        <f t="shared" si="152"/>
        <v>0</v>
      </c>
      <c r="X462" s="41">
        <f t="shared" si="153"/>
        <v>0</v>
      </c>
      <c r="Y462" s="41">
        <f t="shared" si="154"/>
        <v>0</v>
      </c>
      <c r="Z462" s="41">
        <f t="shared" si="155"/>
        <v>0</v>
      </c>
      <c r="AA462" s="47">
        <f t="shared" si="141"/>
        <v>0</v>
      </c>
      <c r="AB462" s="48">
        <f t="shared" si="142"/>
        <v>0</v>
      </c>
      <c r="AC462" s="41">
        <f t="shared" si="143"/>
        <v>0</v>
      </c>
      <c r="AD462" s="41">
        <f t="shared" si="156"/>
        <v>0</v>
      </c>
      <c r="AE462" s="41">
        <f t="shared" si="159"/>
        <v>0</v>
      </c>
      <c r="AF462" s="49" t="e">
        <f>HLOOKUP(I462,ElecAvoidedCostsWOCC!$A$5:$Q$50,G462+1,FALSE)</f>
        <v>#N/A</v>
      </c>
      <c r="AG462" s="41" t="e">
        <f t="shared" si="157"/>
        <v>#N/A</v>
      </c>
      <c r="AH462" s="49" t="e">
        <f>HLOOKUP(I462,ElecAvoidedCostsWOCC!$A$5:$Q$50,T462+1,FALSE)</f>
        <v>#N/A</v>
      </c>
      <c r="AI462" s="41" t="e">
        <f t="shared" si="158"/>
        <v>#N/A</v>
      </c>
      <c r="AJ462" s="41" t="e">
        <f t="shared" si="144"/>
        <v>#N/A</v>
      </c>
      <c r="AK462" s="41" t="e">
        <f>HLOOKUP(I462,ElecAvoidedCostsWOCC!$A$5:$Q$50,G462+1,FALSE)*J462*L462</f>
        <v>#N/A</v>
      </c>
      <c r="AL462" s="41" t="e">
        <f t="shared" si="145"/>
        <v>#N/A</v>
      </c>
      <c r="AM462" s="45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5">
        <f t="shared" si="146"/>
        <v>0</v>
      </c>
      <c r="AO462" s="44">
        <f t="shared" si="147"/>
        <v>0</v>
      </c>
      <c r="AP462" s="44" t="e">
        <f t="shared" si="148"/>
        <v>#DIV/0!</v>
      </c>
    </row>
    <row r="463" spans="2:42" x14ac:dyDescent="0.25">
      <c r="B463" s="34"/>
      <c r="C463" s="56"/>
      <c r="D463" s="56"/>
      <c r="E463" s="35"/>
      <c r="F463" s="36"/>
      <c r="G463" s="36"/>
      <c r="H463" s="36"/>
      <c r="I463" s="37"/>
      <c r="J463" s="38"/>
      <c r="K463" s="38"/>
      <c r="L463" s="38"/>
      <c r="M463" s="39"/>
      <c r="N463" s="39"/>
      <c r="O463" s="40"/>
      <c r="P463" s="41"/>
      <c r="Q463" s="41"/>
      <c r="R463" s="42"/>
      <c r="S463" s="43"/>
      <c r="T463" s="36">
        <f t="shared" si="149"/>
        <v>0</v>
      </c>
      <c r="U463" s="44">
        <f t="shared" si="150"/>
        <v>0</v>
      </c>
      <c r="V463" s="45">
        <f t="shared" si="151"/>
        <v>0</v>
      </c>
      <c r="W463" s="46">
        <f t="shared" si="152"/>
        <v>0</v>
      </c>
      <c r="X463" s="41">
        <f t="shared" si="153"/>
        <v>0</v>
      </c>
      <c r="Y463" s="41">
        <f t="shared" si="154"/>
        <v>0</v>
      </c>
      <c r="Z463" s="41">
        <f t="shared" si="155"/>
        <v>0</v>
      </c>
      <c r="AA463" s="47">
        <f t="shared" si="141"/>
        <v>0</v>
      </c>
      <c r="AB463" s="48">
        <f t="shared" si="142"/>
        <v>0</v>
      </c>
      <c r="AC463" s="41">
        <f t="shared" si="143"/>
        <v>0</v>
      </c>
      <c r="AD463" s="41">
        <f t="shared" si="156"/>
        <v>0</v>
      </c>
      <c r="AE463" s="41">
        <f t="shared" si="159"/>
        <v>0</v>
      </c>
      <c r="AF463" s="49" t="e">
        <f>HLOOKUP(I463,ElecAvoidedCostsWOCC!$A$5:$Q$50,G463+1,FALSE)</f>
        <v>#N/A</v>
      </c>
      <c r="AG463" s="41" t="e">
        <f t="shared" si="157"/>
        <v>#N/A</v>
      </c>
      <c r="AH463" s="49" t="e">
        <f>HLOOKUP(I463,ElecAvoidedCostsWOCC!$A$5:$Q$50,T463+1,FALSE)</f>
        <v>#N/A</v>
      </c>
      <c r="AI463" s="41" t="e">
        <f t="shared" si="158"/>
        <v>#N/A</v>
      </c>
      <c r="AJ463" s="41" t="e">
        <f t="shared" si="144"/>
        <v>#N/A</v>
      </c>
      <c r="AK463" s="41" t="e">
        <f>HLOOKUP(I463,ElecAvoidedCostsWOCC!$A$5:$Q$50,G463+1,FALSE)*J463*L463</f>
        <v>#N/A</v>
      </c>
      <c r="AL463" s="41" t="e">
        <f t="shared" si="145"/>
        <v>#N/A</v>
      </c>
      <c r="AM463" s="45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5">
        <f t="shared" si="146"/>
        <v>0</v>
      </c>
      <c r="AO463" s="44">
        <f t="shared" si="147"/>
        <v>0</v>
      </c>
      <c r="AP463" s="44" t="e">
        <f t="shared" si="148"/>
        <v>#DIV/0!</v>
      </c>
    </row>
    <row r="464" spans="2:42" x14ac:dyDescent="0.25">
      <c r="B464" s="34"/>
      <c r="C464" s="56"/>
      <c r="D464" s="56"/>
      <c r="E464" s="35"/>
      <c r="F464" s="36"/>
      <c r="G464" s="36"/>
      <c r="H464" s="36"/>
      <c r="I464" s="37"/>
      <c r="J464" s="38"/>
      <c r="K464" s="38"/>
      <c r="L464" s="38"/>
      <c r="M464" s="39"/>
      <c r="N464" s="39"/>
      <c r="O464" s="40"/>
      <c r="P464" s="41"/>
      <c r="Q464" s="41"/>
      <c r="R464" s="42"/>
      <c r="S464" s="43"/>
      <c r="T464" s="36">
        <f t="shared" si="149"/>
        <v>0</v>
      </c>
      <c r="U464" s="44">
        <f t="shared" si="150"/>
        <v>0</v>
      </c>
      <c r="V464" s="45">
        <f t="shared" si="151"/>
        <v>0</v>
      </c>
      <c r="W464" s="46">
        <f t="shared" si="152"/>
        <v>0</v>
      </c>
      <c r="X464" s="41">
        <f t="shared" si="153"/>
        <v>0</v>
      </c>
      <c r="Y464" s="41">
        <f t="shared" si="154"/>
        <v>0</v>
      </c>
      <c r="Z464" s="41">
        <f t="shared" si="155"/>
        <v>0</v>
      </c>
      <c r="AA464" s="47">
        <f t="shared" si="141"/>
        <v>0</v>
      </c>
      <c r="AB464" s="48">
        <f t="shared" si="142"/>
        <v>0</v>
      </c>
      <c r="AC464" s="41">
        <f t="shared" si="143"/>
        <v>0</v>
      </c>
      <c r="AD464" s="41">
        <f t="shared" si="156"/>
        <v>0</v>
      </c>
      <c r="AE464" s="41">
        <f t="shared" si="159"/>
        <v>0</v>
      </c>
      <c r="AF464" s="49" t="e">
        <f>HLOOKUP(I464,ElecAvoidedCostsWOCC!$A$5:$Q$50,G464+1,FALSE)</f>
        <v>#N/A</v>
      </c>
      <c r="AG464" s="41" t="e">
        <f t="shared" si="157"/>
        <v>#N/A</v>
      </c>
      <c r="AH464" s="49" t="e">
        <f>HLOOKUP(I464,ElecAvoidedCostsWOCC!$A$5:$Q$50,T464+1,FALSE)</f>
        <v>#N/A</v>
      </c>
      <c r="AI464" s="41" t="e">
        <f t="shared" si="158"/>
        <v>#N/A</v>
      </c>
      <c r="AJ464" s="41" t="e">
        <f t="shared" si="144"/>
        <v>#N/A</v>
      </c>
      <c r="AK464" s="41" t="e">
        <f>HLOOKUP(I464,ElecAvoidedCostsWOCC!$A$5:$Q$50,G464+1,FALSE)*J464*L464</f>
        <v>#N/A</v>
      </c>
      <c r="AL464" s="41" t="e">
        <f t="shared" si="145"/>
        <v>#N/A</v>
      </c>
      <c r="AM464" s="45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5">
        <f t="shared" si="146"/>
        <v>0</v>
      </c>
      <c r="AO464" s="44">
        <f t="shared" si="147"/>
        <v>0</v>
      </c>
      <c r="AP464" s="44" t="e">
        <f t="shared" si="148"/>
        <v>#DIV/0!</v>
      </c>
    </row>
    <row r="465" spans="2:42" x14ac:dyDescent="0.25">
      <c r="B465" s="34"/>
      <c r="C465" s="56"/>
      <c r="D465" s="56"/>
      <c r="E465" s="35"/>
      <c r="F465" s="36"/>
      <c r="G465" s="36"/>
      <c r="H465" s="36"/>
      <c r="I465" s="37"/>
      <c r="J465" s="38"/>
      <c r="K465" s="38"/>
      <c r="L465" s="38"/>
      <c r="M465" s="39"/>
      <c r="N465" s="39"/>
      <c r="O465" s="40"/>
      <c r="P465" s="41"/>
      <c r="Q465" s="41"/>
      <c r="R465" s="42"/>
      <c r="S465" s="43"/>
      <c r="T465" s="36">
        <f t="shared" si="149"/>
        <v>0</v>
      </c>
      <c r="U465" s="44">
        <f t="shared" si="150"/>
        <v>0</v>
      </c>
      <c r="V465" s="45">
        <f t="shared" si="151"/>
        <v>0</v>
      </c>
      <c r="W465" s="46">
        <f t="shared" si="152"/>
        <v>0</v>
      </c>
      <c r="X465" s="41">
        <f t="shared" si="153"/>
        <v>0</v>
      </c>
      <c r="Y465" s="41">
        <f t="shared" si="154"/>
        <v>0</v>
      </c>
      <c r="Z465" s="41">
        <f t="shared" si="155"/>
        <v>0</v>
      </c>
      <c r="AA465" s="47">
        <f t="shared" si="141"/>
        <v>0</v>
      </c>
      <c r="AB465" s="48">
        <f t="shared" si="142"/>
        <v>0</v>
      </c>
      <c r="AC465" s="41">
        <f t="shared" si="143"/>
        <v>0</v>
      </c>
      <c r="AD465" s="41">
        <f t="shared" si="156"/>
        <v>0</v>
      </c>
      <c r="AE465" s="41">
        <f t="shared" si="159"/>
        <v>0</v>
      </c>
      <c r="AF465" s="49" t="e">
        <f>HLOOKUP(I465,ElecAvoidedCostsWOCC!$A$5:$Q$50,G465+1,FALSE)</f>
        <v>#N/A</v>
      </c>
      <c r="AG465" s="41" t="e">
        <f t="shared" si="157"/>
        <v>#N/A</v>
      </c>
      <c r="AH465" s="49" t="e">
        <f>HLOOKUP(I465,ElecAvoidedCostsWOCC!$A$5:$Q$50,T465+1,FALSE)</f>
        <v>#N/A</v>
      </c>
      <c r="AI465" s="41" t="e">
        <f t="shared" si="158"/>
        <v>#N/A</v>
      </c>
      <c r="AJ465" s="41" t="e">
        <f t="shared" si="144"/>
        <v>#N/A</v>
      </c>
      <c r="AK465" s="41" t="e">
        <f>HLOOKUP(I465,ElecAvoidedCostsWOCC!$A$5:$Q$50,G465+1,FALSE)*J465*L465</f>
        <v>#N/A</v>
      </c>
      <c r="AL465" s="41" t="e">
        <f t="shared" si="145"/>
        <v>#N/A</v>
      </c>
      <c r="AM465" s="45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5">
        <f t="shared" si="146"/>
        <v>0</v>
      </c>
      <c r="AO465" s="44">
        <f t="shared" si="147"/>
        <v>0</v>
      </c>
      <c r="AP465" s="44" t="e">
        <f t="shared" si="148"/>
        <v>#DIV/0!</v>
      </c>
    </row>
    <row r="466" spans="2:42" x14ac:dyDescent="0.25">
      <c r="B466" s="34"/>
      <c r="C466" s="56"/>
      <c r="D466" s="56"/>
      <c r="E466" s="35"/>
      <c r="F466" s="36"/>
      <c r="G466" s="36"/>
      <c r="H466" s="36"/>
      <c r="I466" s="37"/>
      <c r="J466" s="38"/>
      <c r="K466" s="38"/>
      <c r="L466" s="38"/>
      <c r="M466" s="39"/>
      <c r="N466" s="39"/>
      <c r="O466" s="40"/>
      <c r="P466" s="41"/>
      <c r="Q466" s="41"/>
      <c r="R466" s="42"/>
      <c r="S466" s="43"/>
      <c r="T466" s="36">
        <f t="shared" si="149"/>
        <v>0</v>
      </c>
      <c r="U466" s="44">
        <f t="shared" si="150"/>
        <v>0</v>
      </c>
      <c r="V466" s="45">
        <f t="shared" si="151"/>
        <v>0</v>
      </c>
      <c r="W466" s="46">
        <f t="shared" si="152"/>
        <v>0</v>
      </c>
      <c r="X466" s="41">
        <f t="shared" si="153"/>
        <v>0</v>
      </c>
      <c r="Y466" s="41">
        <f t="shared" si="154"/>
        <v>0</v>
      </c>
      <c r="Z466" s="41">
        <f t="shared" si="155"/>
        <v>0</v>
      </c>
      <c r="AA466" s="47">
        <f t="shared" si="141"/>
        <v>0</v>
      </c>
      <c r="AB466" s="48">
        <f t="shared" si="142"/>
        <v>0</v>
      </c>
      <c r="AC466" s="41">
        <f t="shared" si="143"/>
        <v>0</v>
      </c>
      <c r="AD466" s="41">
        <f t="shared" si="156"/>
        <v>0</v>
      </c>
      <c r="AE466" s="41">
        <f t="shared" si="159"/>
        <v>0</v>
      </c>
      <c r="AF466" s="49" t="e">
        <f>HLOOKUP(I466,ElecAvoidedCostsWOCC!$A$5:$Q$50,G466+1,FALSE)</f>
        <v>#N/A</v>
      </c>
      <c r="AG466" s="41" t="e">
        <f t="shared" si="157"/>
        <v>#N/A</v>
      </c>
      <c r="AH466" s="49" t="e">
        <f>HLOOKUP(I466,ElecAvoidedCostsWOCC!$A$5:$Q$50,T466+1,FALSE)</f>
        <v>#N/A</v>
      </c>
      <c r="AI466" s="41" t="e">
        <f t="shared" si="158"/>
        <v>#N/A</v>
      </c>
      <c r="AJ466" s="41" t="e">
        <f t="shared" si="144"/>
        <v>#N/A</v>
      </c>
      <c r="AK466" s="41" t="e">
        <f>HLOOKUP(I466,ElecAvoidedCostsWOCC!$A$5:$Q$50,G466+1,FALSE)*J466*L466</f>
        <v>#N/A</v>
      </c>
      <c r="AL466" s="41" t="e">
        <f t="shared" si="145"/>
        <v>#N/A</v>
      </c>
      <c r="AM466" s="45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5">
        <f t="shared" si="146"/>
        <v>0</v>
      </c>
      <c r="AO466" s="44">
        <f t="shared" si="147"/>
        <v>0</v>
      </c>
      <c r="AP466" s="44" t="e">
        <f t="shared" si="148"/>
        <v>#DIV/0!</v>
      </c>
    </row>
    <row r="467" spans="2:42" x14ac:dyDescent="0.25">
      <c r="B467" s="34"/>
      <c r="C467" s="56"/>
      <c r="D467" s="56"/>
      <c r="E467" s="35"/>
      <c r="F467" s="36"/>
      <c r="G467" s="36"/>
      <c r="H467" s="36"/>
      <c r="I467" s="37"/>
      <c r="J467" s="38"/>
      <c r="K467" s="38"/>
      <c r="L467" s="38"/>
      <c r="M467" s="39"/>
      <c r="N467" s="39"/>
      <c r="O467" s="40"/>
      <c r="P467" s="41"/>
      <c r="Q467" s="41"/>
      <c r="R467" s="42"/>
      <c r="S467" s="43"/>
      <c r="T467" s="36">
        <f t="shared" si="149"/>
        <v>0</v>
      </c>
      <c r="U467" s="44">
        <f t="shared" si="150"/>
        <v>0</v>
      </c>
      <c r="V467" s="45">
        <f t="shared" si="151"/>
        <v>0</v>
      </c>
      <c r="W467" s="46">
        <f t="shared" si="152"/>
        <v>0</v>
      </c>
      <c r="X467" s="41">
        <f t="shared" si="153"/>
        <v>0</v>
      </c>
      <c r="Y467" s="41">
        <f t="shared" si="154"/>
        <v>0</v>
      </c>
      <c r="Z467" s="41">
        <f t="shared" si="155"/>
        <v>0</v>
      </c>
      <c r="AA467" s="47">
        <f t="shared" si="141"/>
        <v>0</v>
      </c>
      <c r="AB467" s="48">
        <f t="shared" si="142"/>
        <v>0</v>
      </c>
      <c r="AC467" s="41">
        <f t="shared" si="143"/>
        <v>0</v>
      </c>
      <c r="AD467" s="41">
        <f t="shared" si="156"/>
        <v>0</v>
      </c>
      <c r="AE467" s="41">
        <f t="shared" si="159"/>
        <v>0</v>
      </c>
      <c r="AF467" s="49" t="e">
        <f>HLOOKUP(I467,ElecAvoidedCostsWOCC!$A$5:$Q$50,G467+1,FALSE)</f>
        <v>#N/A</v>
      </c>
      <c r="AG467" s="41" t="e">
        <f t="shared" si="157"/>
        <v>#N/A</v>
      </c>
      <c r="AH467" s="49" t="e">
        <f>HLOOKUP(I467,ElecAvoidedCostsWOCC!$A$5:$Q$50,T467+1,FALSE)</f>
        <v>#N/A</v>
      </c>
      <c r="AI467" s="41" t="e">
        <f t="shared" si="158"/>
        <v>#N/A</v>
      </c>
      <c r="AJ467" s="41" t="e">
        <f t="shared" si="144"/>
        <v>#N/A</v>
      </c>
      <c r="AK467" s="41" t="e">
        <f>HLOOKUP(I467,ElecAvoidedCostsWOCC!$A$5:$Q$50,G467+1,FALSE)*J467*L467</f>
        <v>#N/A</v>
      </c>
      <c r="AL467" s="41" t="e">
        <f t="shared" si="145"/>
        <v>#N/A</v>
      </c>
      <c r="AM467" s="45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5">
        <f t="shared" si="146"/>
        <v>0</v>
      </c>
      <c r="AO467" s="44">
        <f t="shared" si="147"/>
        <v>0</v>
      </c>
      <c r="AP467" s="44" t="e">
        <f t="shared" si="148"/>
        <v>#DIV/0!</v>
      </c>
    </row>
    <row r="468" spans="2:42" x14ac:dyDescent="0.25">
      <c r="B468" s="34"/>
      <c r="C468" s="56"/>
      <c r="D468" s="56"/>
      <c r="E468" s="35"/>
      <c r="F468" s="36"/>
      <c r="G468" s="36"/>
      <c r="H468" s="36"/>
      <c r="I468" s="37"/>
      <c r="J468" s="38"/>
      <c r="K468" s="38"/>
      <c r="L468" s="38"/>
      <c r="M468" s="39"/>
      <c r="N468" s="39"/>
      <c r="O468" s="40"/>
      <c r="P468" s="41"/>
      <c r="Q468" s="41"/>
      <c r="R468" s="42"/>
      <c r="S468" s="43"/>
      <c r="T468" s="36">
        <f t="shared" si="149"/>
        <v>0</v>
      </c>
      <c r="U468" s="44">
        <f t="shared" si="150"/>
        <v>0</v>
      </c>
      <c r="V468" s="45">
        <f t="shared" si="151"/>
        <v>0</v>
      </c>
      <c r="W468" s="46">
        <f t="shared" si="152"/>
        <v>0</v>
      </c>
      <c r="X468" s="41">
        <f t="shared" si="153"/>
        <v>0</v>
      </c>
      <c r="Y468" s="41">
        <f t="shared" si="154"/>
        <v>0</v>
      </c>
      <c r="Z468" s="41">
        <f t="shared" si="155"/>
        <v>0</v>
      </c>
      <c r="AA468" s="47">
        <f t="shared" si="141"/>
        <v>0</v>
      </c>
      <c r="AB468" s="48">
        <f t="shared" si="142"/>
        <v>0</v>
      </c>
      <c r="AC468" s="41">
        <f t="shared" si="143"/>
        <v>0</v>
      </c>
      <c r="AD468" s="41">
        <f t="shared" si="156"/>
        <v>0</v>
      </c>
      <c r="AE468" s="41">
        <f t="shared" si="159"/>
        <v>0</v>
      </c>
      <c r="AF468" s="49" t="e">
        <f>HLOOKUP(I468,ElecAvoidedCostsWOCC!$A$5:$Q$50,G468+1,FALSE)</f>
        <v>#N/A</v>
      </c>
      <c r="AG468" s="41" t="e">
        <f t="shared" si="157"/>
        <v>#N/A</v>
      </c>
      <c r="AH468" s="49" t="e">
        <f>HLOOKUP(I468,ElecAvoidedCostsWOCC!$A$5:$Q$50,T468+1,FALSE)</f>
        <v>#N/A</v>
      </c>
      <c r="AI468" s="41" t="e">
        <f t="shared" si="158"/>
        <v>#N/A</v>
      </c>
      <c r="AJ468" s="41" t="e">
        <f t="shared" si="144"/>
        <v>#N/A</v>
      </c>
      <c r="AK468" s="41" t="e">
        <f>HLOOKUP(I468,ElecAvoidedCostsWOCC!$A$5:$Q$50,G468+1,FALSE)*J468*L468</f>
        <v>#N/A</v>
      </c>
      <c r="AL468" s="41" t="e">
        <f t="shared" si="145"/>
        <v>#N/A</v>
      </c>
      <c r="AM468" s="45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5">
        <f t="shared" si="146"/>
        <v>0</v>
      </c>
      <c r="AO468" s="44">
        <f t="shared" si="147"/>
        <v>0</v>
      </c>
      <c r="AP468" s="44" t="e">
        <f t="shared" si="148"/>
        <v>#DIV/0!</v>
      </c>
    </row>
    <row r="469" spans="2:42" x14ac:dyDescent="0.25">
      <c r="B469" s="34"/>
      <c r="C469" s="56"/>
      <c r="D469" s="56"/>
      <c r="E469" s="35"/>
      <c r="F469" s="36"/>
      <c r="G469" s="36"/>
      <c r="H469" s="36"/>
      <c r="I469" s="37"/>
      <c r="J469" s="38"/>
      <c r="K469" s="38"/>
      <c r="L469" s="38"/>
      <c r="M469" s="39"/>
      <c r="N469" s="39"/>
      <c r="O469" s="40"/>
      <c r="P469" s="41"/>
      <c r="Q469" s="41"/>
      <c r="R469" s="42"/>
      <c r="S469" s="43"/>
      <c r="T469" s="36">
        <f t="shared" si="149"/>
        <v>0</v>
      </c>
      <c r="U469" s="44">
        <f t="shared" si="150"/>
        <v>0</v>
      </c>
      <c r="V469" s="45">
        <f t="shared" si="151"/>
        <v>0</v>
      </c>
      <c r="W469" s="46">
        <f t="shared" si="152"/>
        <v>0</v>
      </c>
      <c r="X469" s="41">
        <f t="shared" si="153"/>
        <v>0</v>
      </c>
      <c r="Y469" s="41">
        <f t="shared" si="154"/>
        <v>0</v>
      </c>
      <c r="Z469" s="41">
        <f t="shared" si="155"/>
        <v>0</v>
      </c>
      <c r="AA469" s="47">
        <f t="shared" si="141"/>
        <v>0</v>
      </c>
      <c r="AB469" s="48">
        <f t="shared" si="142"/>
        <v>0</v>
      </c>
      <c r="AC469" s="41">
        <f t="shared" si="143"/>
        <v>0</v>
      </c>
      <c r="AD469" s="41">
        <f t="shared" si="156"/>
        <v>0</v>
      </c>
      <c r="AE469" s="41">
        <f t="shared" si="159"/>
        <v>0</v>
      </c>
      <c r="AF469" s="49" t="e">
        <f>HLOOKUP(I469,ElecAvoidedCostsWOCC!$A$5:$Q$50,G469+1,FALSE)</f>
        <v>#N/A</v>
      </c>
      <c r="AG469" s="41" t="e">
        <f t="shared" si="157"/>
        <v>#N/A</v>
      </c>
      <c r="AH469" s="49" t="e">
        <f>HLOOKUP(I469,ElecAvoidedCostsWOCC!$A$5:$Q$50,T469+1,FALSE)</f>
        <v>#N/A</v>
      </c>
      <c r="AI469" s="41" t="e">
        <f t="shared" si="158"/>
        <v>#N/A</v>
      </c>
      <c r="AJ469" s="41" t="e">
        <f t="shared" si="144"/>
        <v>#N/A</v>
      </c>
      <c r="AK469" s="41" t="e">
        <f>HLOOKUP(I469,ElecAvoidedCostsWOCC!$A$5:$Q$50,G469+1,FALSE)*J469*L469</f>
        <v>#N/A</v>
      </c>
      <c r="AL469" s="41" t="e">
        <f t="shared" si="145"/>
        <v>#N/A</v>
      </c>
      <c r="AM469" s="45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5">
        <f t="shared" si="146"/>
        <v>0</v>
      </c>
      <c r="AO469" s="44">
        <f t="shared" si="147"/>
        <v>0</v>
      </c>
      <c r="AP469" s="44" t="e">
        <f t="shared" si="148"/>
        <v>#DIV/0!</v>
      </c>
    </row>
    <row r="470" spans="2:42" x14ac:dyDescent="0.25">
      <c r="B470" s="34"/>
      <c r="C470" s="56"/>
      <c r="D470" s="56"/>
      <c r="E470" s="35"/>
      <c r="F470" s="36"/>
      <c r="G470" s="36"/>
      <c r="H470" s="36"/>
      <c r="I470" s="37"/>
      <c r="J470" s="38"/>
      <c r="K470" s="38"/>
      <c r="L470" s="38"/>
      <c r="M470" s="39"/>
      <c r="N470" s="39"/>
      <c r="O470" s="40"/>
      <c r="P470" s="41"/>
      <c r="Q470" s="41"/>
      <c r="R470" s="42"/>
      <c r="S470" s="43"/>
      <c r="T470" s="36">
        <f t="shared" si="149"/>
        <v>0</v>
      </c>
      <c r="U470" s="44">
        <f t="shared" si="150"/>
        <v>0</v>
      </c>
      <c r="V470" s="45">
        <f t="shared" si="151"/>
        <v>0</v>
      </c>
      <c r="W470" s="46">
        <f t="shared" si="152"/>
        <v>0</v>
      </c>
      <c r="X470" s="41">
        <f t="shared" si="153"/>
        <v>0</v>
      </c>
      <c r="Y470" s="41">
        <f t="shared" si="154"/>
        <v>0</v>
      </c>
      <c r="Z470" s="41">
        <f t="shared" si="155"/>
        <v>0</v>
      </c>
      <c r="AA470" s="47">
        <f t="shared" si="141"/>
        <v>0</v>
      </c>
      <c r="AB470" s="48">
        <f t="shared" si="142"/>
        <v>0</v>
      </c>
      <c r="AC470" s="41">
        <f t="shared" si="143"/>
        <v>0</v>
      </c>
      <c r="AD470" s="41">
        <f t="shared" si="156"/>
        <v>0</v>
      </c>
      <c r="AE470" s="41">
        <f t="shared" si="159"/>
        <v>0</v>
      </c>
      <c r="AF470" s="49" t="e">
        <f>HLOOKUP(I470,ElecAvoidedCostsWOCC!$A$5:$Q$50,G470+1,FALSE)</f>
        <v>#N/A</v>
      </c>
      <c r="AG470" s="41" t="e">
        <f t="shared" si="157"/>
        <v>#N/A</v>
      </c>
      <c r="AH470" s="49" t="e">
        <f>HLOOKUP(I470,ElecAvoidedCostsWOCC!$A$5:$Q$50,T470+1,FALSE)</f>
        <v>#N/A</v>
      </c>
      <c r="AI470" s="41" t="e">
        <f t="shared" si="158"/>
        <v>#N/A</v>
      </c>
      <c r="AJ470" s="41" t="e">
        <f t="shared" si="144"/>
        <v>#N/A</v>
      </c>
      <c r="AK470" s="41" t="e">
        <f>HLOOKUP(I470,ElecAvoidedCostsWOCC!$A$5:$Q$50,G470+1,FALSE)*J470*L470</f>
        <v>#N/A</v>
      </c>
      <c r="AL470" s="41" t="e">
        <f t="shared" si="145"/>
        <v>#N/A</v>
      </c>
      <c r="AM470" s="45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5">
        <f t="shared" si="146"/>
        <v>0</v>
      </c>
      <c r="AO470" s="44">
        <f t="shared" si="147"/>
        <v>0</v>
      </c>
      <c r="AP470" s="44" t="e">
        <f t="shared" si="148"/>
        <v>#DIV/0!</v>
      </c>
    </row>
    <row r="471" spans="2:42" x14ac:dyDescent="0.25">
      <c r="B471" s="34"/>
      <c r="C471" s="56"/>
      <c r="D471" s="56"/>
      <c r="E471" s="35"/>
      <c r="F471" s="36"/>
      <c r="G471" s="36"/>
      <c r="H471" s="36"/>
      <c r="I471" s="37"/>
      <c r="J471" s="38"/>
      <c r="K471" s="38"/>
      <c r="L471" s="38"/>
      <c r="M471" s="39"/>
      <c r="N471" s="39"/>
      <c r="O471" s="40"/>
      <c r="P471" s="41"/>
      <c r="Q471" s="41"/>
      <c r="R471" s="42"/>
      <c r="S471" s="43"/>
      <c r="T471" s="36">
        <f t="shared" si="149"/>
        <v>0</v>
      </c>
      <c r="U471" s="44">
        <f t="shared" si="150"/>
        <v>0</v>
      </c>
      <c r="V471" s="45">
        <f t="shared" si="151"/>
        <v>0</v>
      </c>
      <c r="W471" s="46">
        <f t="shared" si="152"/>
        <v>0</v>
      </c>
      <c r="X471" s="41">
        <f t="shared" si="153"/>
        <v>0</v>
      </c>
      <c r="Y471" s="41">
        <f t="shared" si="154"/>
        <v>0</v>
      </c>
      <c r="Z471" s="41">
        <f t="shared" si="155"/>
        <v>0</v>
      </c>
      <c r="AA471" s="47">
        <f t="shared" si="141"/>
        <v>0</v>
      </c>
      <c r="AB471" s="48">
        <f t="shared" si="142"/>
        <v>0</v>
      </c>
      <c r="AC471" s="41">
        <f t="shared" si="143"/>
        <v>0</v>
      </c>
      <c r="AD471" s="41">
        <f t="shared" si="156"/>
        <v>0</v>
      </c>
      <c r="AE471" s="41">
        <f t="shared" si="159"/>
        <v>0</v>
      </c>
      <c r="AF471" s="49" t="e">
        <f>HLOOKUP(I471,ElecAvoidedCostsWOCC!$A$5:$Q$50,G471+1,FALSE)</f>
        <v>#N/A</v>
      </c>
      <c r="AG471" s="41" t="e">
        <f t="shared" si="157"/>
        <v>#N/A</v>
      </c>
      <c r="AH471" s="49" t="e">
        <f>HLOOKUP(I471,ElecAvoidedCostsWOCC!$A$5:$Q$50,T471+1,FALSE)</f>
        <v>#N/A</v>
      </c>
      <c r="AI471" s="41" t="e">
        <f t="shared" si="158"/>
        <v>#N/A</v>
      </c>
      <c r="AJ471" s="41" t="e">
        <f t="shared" si="144"/>
        <v>#N/A</v>
      </c>
      <c r="AK471" s="41" t="e">
        <f>HLOOKUP(I471,ElecAvoidedCostsWOCC!$A$5:$Q$50,G471+1,FALSE)*J471*L471</f>
        <v>#N/A</v>
      </c>
      <c r="AL471" s="41" t="e">
        <f t="shared" si="145"/>
        <v>#N/A</v>
      </c>
      <c r="AM471" s="45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5">
        <f t="shared" si="146"/>
        <v>0</v>
      </c>
      <c r="AO471" s="44">
        <f t="shared" si="147"/>
        <v>0</v>
      </c>
      <c r="AP471" s="44" t="e">
        <f t="shared" si="148"/>
        <v>#DIV/0!</v>
      </c>
    </row>
    <row r="472" spans="2:42" x14ac:dyDescent="0.25">
      <c r="B472" s="34"/>
      <c r="C472" s="56"/>
      <c r="D472" s="56"/>
      <c r="E472" s="35"/>
      <c r="F472" s="36"/>
      <c r="G472" s="36"/>
      <c r="H472" s="36"/>
      <c r="I472" s="37"/>
      <c r="J472" s="38"/>
      <c r="K472" s="38"/>
      <c r="L472" s="38"/>
      <c r="M472" s="39"/>
      <c r="N472" s="39"/>
      <c r="O472" s="40"/>
      <c r="P472" s="41"/>
      <c r="Q472" s="41"/>
      <c r="R472" s="42"/>
      <c r="S472" s="43"/>
      <c r="T472" s="36">
        <f t="shared" si="149"/>
        <v>0</v>
      </c>
      <c r="U472" s="44">
        <f t="shared" si="150"/>
        <v>0</v>
      </c>
      <c r="V472" s="45">
        <f t="shared" si="151"/>
        <v>0</v>
      </c>
      <c r="W472" s="46">
        <f t="shared" si="152"/>
        <v>0</v>
      </c>
      <c r="X472" s="41">
        <f t="shared" si="153"/>
        <v>0</v>
      </c>
      <c r="Y472" s="41">
        <f t="shared" si="154"/>
        <v>0</v>
      </c>
      <c r="Z472" s="41">
        <f t="shared" si="155"/>
        <v>0</v>
      </c>
      <c r="AA472" s="47">
        <f t="shared" si="141"/>
        <v>0</v>
      </c>
      <c r="AB472" s="48">
        <f t="shared" si="142"/>
        <v>0</v>
      </c>
      <c r="AC472" s="41">
        <f t="shared" si="143"/>
        <v>0</v>
      </c>
      <c r="AD472" s="41">
        <f t="shared" si="156"/>
        <v>0</v>
      </c>
      <c r="AE472" s="41">
        <f t="shared" si="159"/>
        <v>0</v>
      </c>
      <c r="AF472" s="49" t="e">
        <f>HLOOKUP(I472,ElecAvoidedCostsWOCC!$A$5:$Q$50,G472+1,FALSE)</f>
        <v>#N/A</v>
      </c>
      <c r="AG472" s="41" t="e">
        <f t="shared" si="157"/>
        <v>#N/A</v>
      </c>
      <c r="AH472" s="49" t="e">
        <f>HLOOKUP(I472,ElecAvoidedCostsWOCC!$A$5:$Q$50,T472+1,FALSE)</f>
        <v>#N/A</v>
      </c>
      <c r="AI472" s="41" t="e">
        <f t="shared" si="158"/>
        <v>#N/A</v>
      </c>
      <c r="AJ472" s="41" t="e">
        <f t="shared" si="144"/>
        <v>#N/A</v>
      </c>
      <c r="AK472" s="41" t="e">
        <f>HLOOKUP(I472,ElecAvoidedCostsWOCC!$A$5:$Q$50,G472+1,FALSE)*J472*L472</f>
        <v>#N/A</v>
      </c>
      <c r="AL472" s="41" t="e">
        <f t="shared" si="145"/>
        <v>#N/A</v>
      </c>
      <c r="AM472" s="45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5">
        <f t="shared" si="146"/>
        <v>0</v>
      </c>
      <c r="AO472" s="44">
        <f t="shared" si="147"/>
        <v>0</v>
      </c>
      <c r="AP472" s="44" t="e">
        <f t="shared" si="148"/>
        <v>#DIV/0!</v>
      </c>
    </row>
    <row r="473" spans="2:42" x14ac:dyDescent="0.25">
      <c r="B473" s="34"/>
      <c r="C473" s="56"/>
      <c r="D473" s="56"/>
      <c r="E473" s="35"/>
      <c r="F473" s="36"/>
      <c r="G473" s="36"/>
      <c r="H473" s="36"/>
      <c r="I473" s="37"/>
      <c r="J473" s="38"/>
      <c r="K473" s="38"/>
      <c r="L473" s="38"/>
      <c r="M473" s="39"/>
      <c r="N473" s="39"/>
      <c r="O473" s="40"/>
      <c r="P473" s="41"/>
      <c r="Q473" s="41"/>
      <c r="R473" s="42"/>
      <c r="S473" s="43"/>
      <c r="T473" s="36">
        <f t="shared" si="149"/>
        <v>0</v>
      </c>
      <c r="U473" s="44">
        <f t="shared" si="150"/>
        <v>0</v>
      </c>
      <c r="V473" s="45">
        <f t="shared" si="151"/>
        <v>0</v>
      </c>
      <c r="W473" s="46">
        <f t="shared" si="152"/>
        <v>0</v>
      </c>
      <c r="X473" s="41">
        <f t="shared" si="153"/>
        <v>0</v>
      </c>
      <c r="Y473" s="41">
        <f t="shared" si="154"/>
        <v>0</v>
      </c>
      <c r="Z473" s="41">
        <f t="shared" si="155"/>
        <v>0</v>
      </c>
      <c r="AA473" s="47">
        <f t="shared" si="141"/>
        <v>0</v>
      </c>
      <c r="AB473" s="48">
        <f t="shared" si="142"/>
        <v>0</v>
      </c>
      <c r="AC473" s="41">
        <f t="shared" si="143"/>
        <v>0</v>
      </c>
      <c r="AD473" s="41">
        <f t="shared" si="156"/>
        <v>0</v>
      </c>
      <c r="AE473" s="41">
        <f t="shared" si="159"/>
        <v>0</v>
      </c>
      <c r="AF473" s="49" t="e">
        <f>HLOOKUP(I473,ElecAvoidedCostsWOCC!$A$5:$Q$50,G473+1,FALSE)</f>
        <v>#N/A</v>
      </c>
      <c r="AG473" s="41" t="e">
        <f t="shared" si="157"/>
        <v>#N/A</v>
      </c>
      <c r="AH473" s="49" t="e">
        <f>HLOOKUP(I473,ElecAvoidedCostsWOCC!$A$5:$Q$50,T473+1,FALSE)</f>
        <v>#N/A</v>
      </c>
      <c r="AI473" s="41" t="e">
        <f t="shared" si="158"/>
        <v>#N/A</v>
      </c>
      <c r="AJ473" s="41" t="e">
        <f t="shared" si="144"/>
        <v>#N/A</v>
      </c>
      <c r="AK473" s="41" t="e">
        <f>HLOOKUP(I473,ElecAvoidedCostsWOCC!$A$5:$Q$50,G473+1,FALSE)*J473*L473</f>
        <v>#N/A</v>
      </c>
      <c r="AL473" s="41" t="e">
        <f t="shared" si="145"/>
        <v>#N/A</v>
      </c>
      <c r="AM473" s="45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5">
        <f t="shared" si="146"/>
        <v>0</v>
      </c>
      <c r="AO473" s="44">
        <f t="shared" si="147"/>
        <v>0</v>
      </c>
      <c r="AP473" s="44" t="e">
        <f t="shared" si="148"/>
        <v>#DIV/0!</v>
      </c>
    </row>
    <row r="474" spans="2:42" x14ac:dyDescent="0.25">
      <c r="B474" s="34"/>
      <c r="C474" s="56"/>
      <c r="D474" s="56"/>
      <c r="E474" s="35"/>
      <c r="F474" s="36"/>
      <c r="G474" s="36"/>
      <c r="H474" s="36"/>
      <c r="I474" s="37"/>
      <c r="J474" s="38"/>
      <c r="K474" s="38"/>
      <c r="L474" s="38"/>
      <c r="M474" s="39"/>
      <c r="N474" s="39"/>
      <c r="O474" s="40"/>
      <c r="P474" s="41"/>
      <c r="Q474" s="41"/>
      <c r="R474" s="42"/>
      <c r="S474" s="43"/>
      <c r="T474" s="36">
        <f t="shared" si="149"/>
        <v>0</v>
      </c>
      <c r="U474" s="44">
        <f t="shared" si="150"/>
        <v>0</v>
      </c>
      <c r="V474" s="45">
        <f t="shared" si="151"/>
        <v>0</v>
      </c>
      <c r="W474" s="46">
        <f t="shared" si="152"/>
        <v>0</v>
      </c>
      <c r="X474" s="41">
        <f t="shared" si="153"/>
        <v>0</v>
      </c>
      <c r="Y474" s="41">
        <f t="shared" si="154"/>
        <v>0</v>
      </c>
      <c r="Z474" s="41">
        <f t="shared" si="155"/>
        <v>0</v>
      </c>
      <c r="AA474" s="47">
        <f t="shared" si="141"/>
        <v>0</v>
      </c>
      <c r="AB474" s="48">
        <f t="shared" si="142"/>
        <v>0</v>
      </c>
      <c r="AC474" s="41">
        <f t="shared" si="143"/>
        <v>0</v>
      </c>
      <c r="AD474" s="41">
        <f t="shared" si="156"/>
        <v>0</v>
      </c>
      <c r="AE474" s="41">
        <f t="shared" si="159"/>
        <v>0</v>
      </c>
      <c r="AF474" s="49" t="e">
        <f>HLOOKUP(I474,ElecAvoidedCostsWOCC!$A$5:$Q$50,G474+1,FALSE)</f>
        <v>#N/A</v>
      </c>
      <c r="AG474" s="41" t="e">
        <f t="shared" si="157"/>
        <v>#N/A</v>
      </c>
      <c r="AH474" s="49" t="e">
        <f>HLOOKUP(I474,ElecAvoidedCostsWOCC!$A$5:$Q$50,T474+1,FALSE)</f>
        <v>#N/A</v>
      </c>
      <c r="AI474" s="41" t="e">
        <f t="shared" si="158"/>
        <v>#N/A</v>
      </c>
      <c r="AJ474" s="41" t="e">
        <f t="shared" si="144"/>
        <v>#N/A</v>
      </c>
      <c r="AK474" s="41" t="e">
        <f>HLOOKUP(I474,ElecAvoidedCostsWOCC!$A$5:$Q$50,G474+1,FALSE)*J474*L474</f>
        <v>#N/A</v>
      </c>
      <c r="AL474" s="41" t="e">
        <f t="shared" si="145"/>
        <v>#N/A</v>
      </c>
      <c r="AM474" s="45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5">
        <f t="shared" si="146"/>
        <v>0</v>
      </c>
      <c r="AO474" s="44">
        <f t="shared" si="147"/>
        <v>0</v>
      </c>
      <c r="AP474" s="44" t="e">
        <f t="shared" si="148"/>
        <v>#DIV/0!</v>
      </c>
    </row>
    <row r="475" spans="2:42" x14ac:dyDescent="0.25">
      <c r="B475" s="34"/>
      <c r="C475" s="56"/>
      <c r="D475" s="56"/>
      <c r="E475" s="35"/>
      <c r="F475" s="36"/>
      <c r="G475" s="36"/>
      <c r="H475" s="36"/>
      <c r="I475" s="37"/>
      <c r="J475" s="38"/>
      <c r="K475" s="38"/>
      <c r="L475" s="38"/>
      <c r="M475" s="39"/>
      <c r="N475" s="39"/>
      <c r="O475" s="40"/>
      <c r="P475" s="41"/>
      <c r="Q475" s="41"/>
      <c r="R475" s="42"/>
      <c r="S475" s="43"/>
      <c r="T475" s="36">
        <f t="shared" si="149"/>
        <v>0</v>
      </c>
      <c r="U475" s="44">
        <f t="shared" si="150"/>
        <v>0</v>
      </c>
      <c r="V475" s="45">
        <f t="shared" si="151"/>
        <v>0</v>
      </c>
      <c r="W475" s="46">
        <f t="shared" si="152"/>
        <v>0</v>
      </c>
      <c r="X475" s="41">
        <f t="shared" si="153"/>
        <v>0</v>
      </c>
      <c r="Y475" s="41">
        <f t="shared" si="154"/>
        <v>0</v>
      </c>
      <c r="Z475" s="41">
        <f t="shared" si="155"/>
        <v>0</v>
      </c>
      <c r="AA475" s="47">
        <f t="shared" si="141"/>
        <v>0</v>
      </c>
      <c r="AB475" s="48">
        <f t="shared" si="142"/>
        <v>0</v>
      </c>
      <c r="AC475" s="41">
        <f t="shared" si="143"/>
        <v>0</v>
      </c>
      <c r="AD475" s="41">
        <f t="shared" si="156"/>
        <v>0</v>
      </c>
      <c r="AE475" s="41">
        <f t="shared" si="159"/>
        <v>0</v>
      </c>
      <c r="AF475" s="49" t="e">
        <f>HLOOKUP(I475,ElecAvoidedCostsWOCC!$A$5:$Q$50,G475+1,FALSE)</f>
        <v>#N/A</v>
      </c>
      <c r="AG475" s="41" t="e">
        <f t="shared" si="157"/>
        <v>#N/A</v>
      </c>
      <c r="AH475" s="49" t="e">
        <f>HLOOKUP(I475,ElecAvoidedCostsWOCC!$A$5:$Q$50,T475+1,FALSE)</f>
        <v>#N/A</v>
      </c>
      <c r="AI475" s="41" t="e">
        <f t="shared" si="158"/>
        <v>#N/A</v>
      </c>
      <c r="AJ475" s="41" t="e">
        <f t="shared" si="144"/>
        <v>#N/A</v>
      </c>
      <c r="AK475" s="41" t="e">
        <f>HLOOKUP(I475,ElecAvoidedCostsWOCC!$A$5:$Q$50,G475+1,FALSE)*J475*L475</f>
        <v>#N/A</v>
      </c>
      <c r="AL475" s="41" t="e">
        <f t="shared" si="145"/>
        <v>#N/A</v>
      </c>
      <c r="AM475" s="45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5">
        <f t="shared" si="146"/>
        <v>0</v>
      </c>
      <c r="AO475" s="44">
        <f t="shared" si="147"/>
        <v>0</v>
      </c>
      <c r="AP475" s="44" t="e">
        <f t="shared" si="148"/>
        <v>#DIV/0!</v>
      </c>
    </row>
    <row r="476" spans="2:42" x14ac:dyDescent="0.25">
      <c r="B476" s="34"/>
      <c r="C476" s="56"/>
      <c r="D476" s="56"/>
      <c r="E476" s="35"/>
      <c r="F476" s="36"/>
      <c r="G476" s="36"/>
      <c r="H476" s="36"/>
      <c r="I476" s="37"/>
      <c r="J476" s="38"/>
      <c r="K476" s="38"/>
      <c r="L476" s="38"/>
      <c r="M476" s="39"/>
      <c r="N476" s="39"/>
      <c r="O476" s="40"/>
      <c r="P476" s="41"/>
      <c r="Q476" s="41"/>
      <c r="R476" s="42"/>
      <c r="S476" s="43"/>
      <c r="T476" s="36">
        <f t="shared" si="149"/>
        <v>0</v>
      </c>
      <c r="U476" s="44">
        <f t="shared" si="150"/>
        <v>0</v>
      </c>
      <c r="V476" s="45">
        <f t="shared" si="151"/>
        <v>0</v>
      </c>
      <c r="W476" s="46">
        <f t="shared" si="152"/>
        <v>0</v>
      </c>
      <c r="X476" s="41">
        <f t="shared" si="153"/>
        <v>0</v>
      </c>
      <c r="Y476" s="41">
        <f t="shared" si="154"/>
        <v>0</v>
      </c>
      <c r="Z476" s="41">
        <f t="shared" si="155"/>
        <v>0</v>
      </c>
      <c r="AA476" s="47">
        <f t="shared" si="141"/>
        <v>0</v>
      </c>
      <c r="AB476" s="48">
        <f t="shared" si="142"/>
        <v>0</v>
      </c>
      <c r="AC476" s="41">
        <f t="shared" si="143"/>
        <v>0</v>
      </c>
      <c r="AD476" s="41">
        <f t="shared" si="156"/>
        <v>0</v>
      </c>
      <c r="AE476" s="41">
        <f t="shared" si="159"/>
        <v>0</v>
      </c>
      <c r="AF476" s="49" t="e">
        <f>HLOOKUP(I476,ElecAvoidedCostsWOCC!$A$5:$Q$50,G476+1,FALSE)</f>
        <v>#N/A</v>
      </c>
      <c r="AG476" s="41" t="e">
        <f t="shared" si="157"/>
        <v>#N/A</v>
      </c>
      <c r="AH476" s="49" t="e">
        <f>HLOOKUP(I476,ElecAvoidedCostsWOCC!$A$5:$Q$50,T476+1,FALSE)</f>
        <v>#N/A</v>
      </c>
      <c r="AI476" s="41" t="e">
        <f t="shared" si="158"/>
        <v>#N/A</v>
      </c>
      <c r="AJ476" s="41" t="e">
        <f t="shared" si="144"/>
        <v>#N/A</v>
      </c>
      <c r="AK476" s="41" t="e">
        <f>HLOOKUP(I476,ElecAvoidedCostsWOCC!$A$5:$Q$50,G476+1,FALSE)*J476*L476</f>
        <v>#N/A</v>
      </c>
      <c r="AL476" s="41" t="e">
        <f t="shared" si="145"/>
        <v>#N/A</v>
      </c>
      <c r="AM476" s="45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5">
        <f t="shared" si="146"/>
        <v>0</v>
      </c>
      <c r="AO476" s="44">
        <f t="shared" si="147"/>
        <v>0</v>
      </c>
      <c r="AP476" s="44" t="e">
        <f t="shared" si="148"/>
        <v>#DIV/0!</v>
      </c>
    </row>
    <row r="477" spans="2:42" x14ac:dyDescent="0.25">
      <c r="B477" s="34"/>
      <c r="C477" s="56"/>
      <c r="D477" s="56"/>
      <c r="E477" s="35"/>
      <c r="F477" s="36"/>
      <c r="G477" s="36"/>
      <c r="H477" s="36"/>
      <c r="I477" s="37"/>
      <c r="J477" s="38"/>
      <c r="K477" s="38"/>
      <c r="L477" s="38"/>
      <c r="M477" s="39"/>
      <c r="N477" s="39"/>
      <c r="O477" s="40"/>
      <c r="P477" s="41"/>
      <c r="Q477" s="41"/>
      <c r="R477" s="42"/>
      <c r="S477" s="43"/>
      <c r="T477" s="36">
        <f t="shared" si="149"/>
        <v>0</v>
      </c>
      <c r="U477" s="44">
        <f t="shared" si="150"/>
        <v>0</v>
      </c>
      <c r="V477" s="45">
        <f t="shared" si="151"/>
        <v>0</v>
      </c>
      <c r="W477" s="46">
        <f t="shared" si="152"/>
        <v>0</v>
      </c>
      <c r="X477" s="41">
        <f t="shared" si="153"/>
        <v>0</v>
      </c>
      <c r="Y477" s="41">
        <f t="shared" si="154"/>
        <v>0</v>
      </c>
      <c r="Z477" s="41">
        <f t="shared" si="155"/>
        <v>0</v>
      </c>
      <c r="AA477" s="47">
        <f t="shared" si="141"/>
        <v>0</v>
      </c>
      <c r="AB477" s="48">
        <f t="shared" si="142"/>
        <v>0</v>
      </c>
      <c r="AC477" s="41">
        <f t="shared" si="143"/>
        <v>0</v>
      </c>
      <c r="AD477" s="41">
        <f t="shared" si="156"/>
        <v>0</v>
      </c>
      <c r="AE477" s="41">
        <f t="shared" si="159"/>
        <v>0</v>
      </c>
      <c r="AF477" s="49" t="e">
        <f>HLOOKUP(I477,ElecAvoidedCostsWOCC!$A$5:$Q$50,G477+1,FALSE)</f>
        <v>#N/A</v>
      </c>
      <c r="AG477" s="41" t="e">
        <f t="shared" si="157"/>
        <v>#N/A</v>
      </c>
      <c r="AH477" s="49" t="e">
        <f>HLOOKUP(I477,ElecAvoidedCostsWOCC!$A$5:$Q$50,T477+1,FALSE)</f>
        <v>#N/A</v>
      </c>
      <c r="AI477" s="41" t="e">
        <f t="shared" si="158"/>
        <v>#N/A</v>
      </c>
      <c r="AJ477" s="41" t="e">
        <f t="shared" si="144"/>
        <v>#N/A</v>
      </c>
      <c r="AK477" s="41" t="e">
        <f>HLOOKUP(I477,ElecAvoidedCostsWOCC!$A$5:$Q$50,G477+1,FALSE)*J477*L477</f>
        <v>#N/A</v>
      </c>
      <c r="AL477" s="41" t="e">
        <f t="shared" si="145"/>
        <v>#N/A</v>
      </c>
      <c r="AM477" s="45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5">
        <f t="shared" si="146"/>
        <v>0</v>
      </c>
      <c r="AO477" s="44">
        <f t="shared" si="147"/>
        <v>0</v>
      </c>
      <c r="AP477" s="44" t="e">
        <f t="shared" si="148"/>
        <v>#DIV/0!</v>
      </c>
    </row>
    <row r="478" spans="2:42" x14ac:dyDescent="0.25">
      <c r="B478" s="34"/>
      <c r="C478" s="56"/>
      <c r="D478" s="56"/>
      <c r="E478" s="35"/>
      <c r="F478" s="36"/>
      <c r="G478" s="36"/>
      <c r="H478" s="36"/>
      <c r="I478" s="37"/>
      <c r="J478" s="38"/>
      <c r="K478" s="38"/>
      <c r="L478" s="38"/>
      <c r="M478" s="39"/>
      <c r="N478" s="39"/>
      <c r="O478" s="40"/>
      <c r="P478" s="41"/>
      <c r="Q478" s="41"/>
      <c r="R478" s="42"/>
      <c r="S478" s="43"/>
      <c r="T478" s="36">
        <f t="shared" si="149"/>
        <v>0</v>
      </c>
      <c r="U478" s="44">
        <f t="shared" si="150"/>
        <v>0</v>
      </c>
      <c r="V478" s="45">
        <f t="shared" si="151"/>
        <v>0</v>
      </c>
      <c r="W478" s="46">
        <f t="shared" si="152"/>
        <v>0</v>
      </c>
      <c r="X478" s="41">
        <f t="shared" si="153"/>
        <v>0</v>
      </c>
      <c r="Y478" s="41">
        <f t="shared" si="154"/>
        <v>0</v>
      </c>
      <c r="Z478" s="41">
        <f t="shared" si="155"/>
        <v>0</v>
      </c>
      <c r="AA478" s="47">
        <f t="shared" si="141"/>
        <v>0</v>
      </c>
      <c r="AB478" s="48">
        <f t="shared" si="142"/>
        <v>0</v>
      </c>
      <c r="AC478" s="41">
        <f t="shared" si="143"/>
        <v>0</v>
      </c>
      <c r="AD478" s="41">
        <f t="shared" si="156"/>
        <v>0</v>
      </c>
      <c r="AE478" s="41">
        <f t="shared" si="159"/>
        <v>0</v>
      </c>
      <c r="AF478" s="49" t="e">
        <f>HLOOKUP(I478,ElecAvoidedCostsWOCC!$A$5:$Q$50,G478+1,FALSE)</f>
        <v>#N/A</v>
      </c>
      <c r="AG478" s="41" t="e">
        <f t="shared" si="157"/>
        <v>#N/A</v>
      </c>
      <c r="AH478" s="49" t="e">
        <f>HLOOKUP(I478,ElecAvoidedCostsWOCC!$A$5:$Q$50,T478+1,FALSE)</f>
        <v>#N/A</v>
      </c>
      <c r="AI478" s="41" t="e">
        <f t="shared" si="158"/>
        <v>#N/A</v>
      </c>
      <c r="AJ478" s="41" t="e">
        <f t="shared" si="144"/>
        <v>#N/A</v>
      </c>
      <c r="AK478" s="41" t="e">
        <f>HLOOKUP(I478,ElecAvoidedCostsWOCC!$A$5:$Q$50,G478+1,FALSE)*J478*L478</f>
        <v>#N/A</v>
      </c>
      <c r="AL478" s="41" t="e">
        <f t="shared" si="145"/>
        <v>#N/A</v>
      </c>
      <c r="AM478" s="45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5">
        <f t="shared" si="146"/>
        <v>0</v>
      </c>
      <c r="AO478" s="44">
        <f t="shared" si="147"/>
        <v>0</v>
      </c>
      <c r="AP478" s="44" t="e">
        <f t="shared" si="148"/>
        <v>#DIV/0!</v>
      </c>
    </row>
    <row r="479" spans="2:42" x14ac:dyDescent="0.25">
      <c r="B479" s="34"/>
      <c r="C479" s="56"/>
      <c r="D479" s="56"/>
      <c r="E479" s="35"/>
      <c r="F479" s="36"/>
      <c r="G479" s="36"/>
      <c r="H479" s="36"/>
      <c r="I479" s="37"/>
      <c r="J479" s="38"/>
      <c r="K479" s="38"/>
      <c r="L479" s="38"/>
      <c r="M479" s="39"/>
      <c r="N479" s="39"/>
      <c r="O479" s="40"/>
      <c r="P479" s="41"/>
      <c r="Q479" s="41"/>
      <c r="R479" s="42"/>
      <c r="S479" s="43"/>
      <c r="T479" s="36">
        <f t="shared" si="149"/>
        <v>0</v>
      </c>
      <c r="U479" s="44">
        <f t="shared" si="150"/>
        <v>0</v>
      </c>
      <c r="V479" s="45">
        <f t="shared" si="151"/>
        <v>0</v>
      </c>
      <c r="W479" s="46">
        <f t="shared" si="152"/>
        <v>0</v>
      </c>
      <c r="X479" s="41">
        <f t="shared" si="153"/>
        <v>0</v>
      </c>
      <c r="Y479" s="41">
        <f t="shared" si="154"/>
        <v>0</v>
      </c>
      <c r="Z479" s="41">
        <f t="shared" si="155"/>
        <v>0</v>
      </c>
      <c r="AA479" s="47">
        <f t="shared" si="141"/>
        <v>0</v>
      </c>
      <c r="AB479" s="48">
        <f t="shared" si="142"/>
        <v>0</v>
      </c>
      <c r="AC479" s="41">
        <f t="shared" si="143"/>
        <v>0</v>
      </c>
      <c r="AD479" s="41">
        <f t="shared" si="156"/>
        <v>0</v>
      </c>
      <c r="AE479" s="41">
        <f t="shared" si="159"/>
        <v>0</v>
      </c>
      <c r="AF479" s="49" t="e">
        <f>HLOOKUP(I479,ElecAvoidedCostsWOCC!$A$5:$Q$50,G479+1,FALSE)</f>
        <v>#N/A</v>
      </c>
      <c r="AG479" s="41" t="e">
        <f t="shared" si="157"/>
        <v>#N/A</v>
      </c>
      <c r="AH479" s="49" t="e">
        <f>HLOOKUP(I479,ElecAvoidedCostsWOCC!$A$5:$Q$50,T479+1,FALSE)</f>
        <v>#N/A</v>
      </c>
      <c r="AI479" s="41" t="e">
        <f t="shared" si="158"/>
        <v>#N/A</v>
      </c>
      <c r="AJ479" s="41" t="e">
        <f t="shared" si="144"/>
        <v>#N/A</v>
      </c>
      <c r="AK479" s="41" t="e">
        <f>HLOOKUP(I479,ElecAvoidedCostsWOCC!$A$5:$Q$50,G479+1,FALSE)*J479*L479</f>
        <v>#N/A</v>
      </c>
      <c r="AL479" s="41" t="e">
        <f t="shared" si="145"/>
        <v>#N/A</v>
      </c>
      <c r="AM479" s="45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5">
        <f t="shared" si="146"/>
        <v>0</v>
      </c>
      <c r="AO479" s="44">
        <f t="shared" si="147"/>
        <v>0</v>
      </c>
      <c r="AP479" s="44" t="e">
        <f t="shared" si="148"/>
        <v>#DIV/0!</v>
      </c>
    </row>
    <row r="480" spans="2:42" x14ac:dyDescent="0.25">
      <c r="B480" s="34"/>
      <c r="C480" s="56"/>
      <c r="D480" s="56"/>
      <c r="E480" s="35"/>
      <c r="F480" s="36"/>
      <c r="G480" s="36"/>
      <c r="H480" s="36"/>
      <c r="I480" s="37"/>
      <c r="J480" s="38"/>
      <c r="K480" s="38"/>
      <c r="L480" s="38"/>
      <c r="M480" s="39"/>
      <c r="N480" s="39"/>
      <c r="O480" s="40"/>
      <c r="P480" s="41"/>
      <c r="Q480" s="41"/>
      <c r="R480" s="42"/>
      <c r="S480" s="43"/>
      <c r="T480" s="36">
        <f t="shared" si="149"/>
        <v>0</v>
      </c>
      <c r="U480" s="44">
        <f t="shared" si="150"/>
        <v>0</v>
      </c>
      <c r="V480" s="45">
        <f t="shared" si="151"/>
        <v>0</v>
      </c>
      <c r="W480" s="46">
        <f t="shared" si="152"/>
        <v>0</v>
      </c>
      <c r="X480" s="41">
        <f t="shared" si="153"/>
        <v>0</v>
      </c>
      <c r="Y480" s="41">
        <f t="shared" si="154"/>
        <v>0</v>
      </c>
      <c r="Z480" s="41">
        <f t="shared" si="155"/>
        <v>0</v>
      </c>
      <c r="AA480" s="47">
        <f t="shared" si="141"/>
        <v>0</v>
      </c>
      <c r="AB480" s="48">
        <f t="shared" si="142"/>
        <v>0</v>
      </c>
      <c r="AC480" s="41">
        <f t="shared" si="143"/>
        <v>0</v>
      </c>
      <c r="AD480" s="41">
        <f t="shared" si="156"/>
        <v>0</v>
      </c>
      <c r="AE480" s="41">
        <f t="shared" si="159"/>
        <v>0</v>
      </c>
      <c r="AF480" s="49" t="e">
        <f>HLOOKUP(I480,ElecAvoidedCostsWOCC!$A$5:$Q$50,G480+1,FALSE)</f>
        <v>#N/A</v>
      </c>
      <c r="AG480" s="41" t="e">
        <f t="shared" si="157"/>
        <v>#N/A</v>
      </c>
      <c r="AH480" s="49" t="e">
        <f>HLOOKUP(I480,ElecAvoidedCostsWOCC!$A$5:$Q$50,T480+1,FALSE)</f>
        <v>#N/A</v>
      </c>
      <c r="AI480" s="41" t="e">
        <f t="shared" si="158"/>
        <v>#N/A</v>
      </c>
      <c r="AJ480" s="41" t="e">
        <f t="shared" si="144"/>
        <v>#N/A</v>
      </c>
      <c r="AK480" s="41" t="e">
        <f>HLOOKUP(I480,ElecAvoidedCostsWOCC!$A$5:$Q$50,G480+1,FALSE)*J480*L480</f>
        <v>#N/A</v>
      </c>
      <c r="AL480" s="41" t="e">
        <f t="shared" si="145"/>
        <v>#N/A</v>
      </c>
      <c r="AM480" s="45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5">
        <f t="shared" si="146"/>
        <v>0</v>
      </c>
      <c r="AO480" s="44">
        <f t="shared" si="147"/>
        <v>0</v>
      </c>
      <c r="AP480" s="44" t="e">
        <f t="shared" si="148"/>
        <v>#DIV/0!</v>
      </c>
    </row>
    <row r="481" spans="2:42" x14ac:dyDescent="0.25">
      <c r="B481" s="34"/>
      <c r="C481" s="56"/>
      <c r="D481" s="56"/>
      <c r="E481" s="35"/>
      <c r="F481" s="36"/>
      <c r="G481" s="36"/>
      <c r="H481" s="36"/>
      <c r="I481" s="37"/>
      <c r="J481" s="38"/>
      <c r="K481" s="38"/>
      <c r="L481" s="38"/>
      <c r="M481" s="39"/>
      <c r="N481" s="39"/>
      <c r="O481" s="40"/>
      <c r="P481" s="41"/>
      <c r="Q481" s="41"/>
      <c r="R481" s="42"/>
      <c r="S481" s="43"/>
      <c r="T481" s="36">
        <f t="shared" si="149"/>
        <v>0</v>
      </c>
      <c r="U481" s="44">
        <f t="shared" si="150"/>
        <v>0</v>
      </c>
      <c r="V481" s="45">
        <f t="shared" si="151"/>
        <v>0</v>
      </c>
      <c r="W481" s="46">
        <f t="shared" si="152"/>
        <v>0</v>
      </c>
      <c r="X481" s="41">
        <f t="shared" si="153"/>
        <v>0</v>
      </c>
      <c r="Y481" s="41">
        <f t="shared" si="154"/>
        <v>0</v>
      </c>
      <c r="Z481" s="41">
        <f t="shared" si="155"/>
        <v>0</v>
      </c>
      <c r="AA481" s="47">
        <f t="shared" si="141"/>
        <v>0</v>
      </c>
      <c r="AB481" s="48">
        <f t="shared" si="142"/>
        <v>0</v>
      </c>
      <c r="AC481" s="41">
        <f t="shared" si="143"/>
        <v>0</v>
      </c>
      <c r="AD481" s="41">
        <f t="shared" si="156"/>
        <v>0</v>
      </c>
      <c r="AE481" s="41">
        <f t="shared" si="159"/>
        <v>0</v>
      </c>
      <c r="AF481" s="49" t="e">
        <f>HLOOKUP(I481,ElecAvoidedCostsWOCC!$A$5:$Q$50,G481+1,FALSE)</f>
        <v>#N/A</v>
      </c>
      <c r="AG481" s="41" t="e">
        <f t="shared" si="157"/>
        <v>#N/A</v>
      </c>
      <c r="AH481" s="49" t="e">
        <f>HLOOKUP(I481,ElecAvoidedCostsWOCC!$A$5:$Q$50,T481+1,FALSE)</f>
        <v>#N/A</v>
      </c>
      <c r="AI481" s="41" t="e">
        <f t="shared" si="158"/>
        <v>#N/A</v>
      </c>
      <c r="AJ481" s="41" t="e">
        <f t="shared" si="144"/>
        <v>#N/A</v>
      </c>
      <c r="AK481" s="41" t="e">
        <f>HLOOKUP(I481,ElecAvoidedCostsWOCC!$A$5:$Q$50,G481+1,FALSE)*J481*L481</f>
        <v>#N/A</v>
      </c>
      <c r="AL481" s="41" t="e">
        <f t="shared" si="145"/>
        <v>#N/A</v>
      </c>
      <c r="AM481" s="45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5">
        <f t="shared" si="146"/>
        <v>0</v>
      </c>
      <c r="AO481" s="44">
        <f t="shared" si="147"/>
        <v>0</v>
      </c>
      <c r="AP481" s="44" t="e">
        <f t="shared" si="148"/>
        <v>#DIV/0!</v>
      </c>
    </row>
    <row r="482" spans="2:42" x14ac:dyDescent="0.25">
      <c r="B482" s="34"/>
      <c r="C482" s="56"/>
      <c r="D482" s="56"/>
      <c r="E482" s="35"/>
      <c r="F482" s="36"/>
      <c r="G482" s="36"/>
      <c r="H482" s="36"/>
      <c r="I482" s="37"/>
      <c r="J482" s="38"/>
      <c r="K482" s="38"/>
      <c r="L482" s="38"/>
      <c r="M482" s="39"/>
      <c r="N482" s="39"/>
      <c r="O482" s="40"/>
      <c r="P482" s="41"/>
      <c r="Q482" s="41"/>
      <c r="R482" s="42"/>
      <c r="S482" s="43"/>
      <c r="T482" s="36">
        <f t="shared" si="149"/>
        <v>0</v>
      </c>
      <c r="U482" s="44">
        <f t="shared" si="150"/>
        <v>0</v>
      </c>
      <c r="V482" s="45">
        <f t="shared" si="151"/>
        <v>0</v>
      </c>
      <c r="W482" s="46">
        <f t="shared" si="152"/>
        <v>0</v>
      </c>
      <c r="X482" s="41">
        <f t="shared" si="153"/>
        <v>0</v>
      </c>
      <c r="Y482" s="41">
        <f t="shared" si="154"/>
        <v>0</v>
      </c>
      <c r="Z482" s="41">
        <f t="shared" si="155"/>
        <v>0</v>
      </c>
      <c r="AA482" s="47">
        <f t="shared" si="141"/>
        <v>0</v>
      </c>
      <c r="AB482" s="48">
        <f t="shared" si="142"/>
        <v>0</v>
      </c>
      <c r="AC482" s="41">
        <f t="shared" si="143"/>
        <v>0</v>
      </c>
      <c r="AD482" s="41">
        <f t="shared" si="156"/>
        <v>0</v>
      </c>
      <c r="AE482" s="41">
        <f t="shared" si="159"/>
        <v>0</v>
      </c>
      <c r="AF482" s="49" t="e">
        <f>HLOOKUP(I482,ElecAvoidedCostsWOCC!$A$5:$Q$50,G482+1,FALSE)</f>
        <v>#N/A</v>
      </c>
      <c r="AG482" s="41" t="e">
        <f t="shared" si="157"/>
        <v>#N/A</v>
      </c>
      <c r="AH482" s="49" t="e">
        <f>HLOOKUP(I482,ElecAvoidedCostsWOCC!$A$5:$Q$50,T482+1,FALSE)</f>
        <v>#N/A</v>
      </c>
      <c r="AI482" s="41" t="e">
        <f t="shared" si="158"/>
        <v>#N/A</v>
      </c>
      <c r="AJ482" s="41" t="e">
        <f t="shared" si="144"/>
        <v>#N/A</v>
      </c>
      <c r="AK482" s="41" t="e">
        <f>HLOOKUP(I482,ElecAvoidedCostsWOCC!$A$5:$Q$50,G482+1,FALSE)*J482*L482</f>
        <v>#N/A</v>
      </c>
      <c r="AL482" s="41" t="e">
        <f t="shared" si="145"/>
        <v>#N/A</v>
      </c>
      <c r="AM482" s="45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5">
        <f t="shared" si="146"/>
        <v>0</v>
      </c>
      <c r="AO482" s="44">
        <f t="shared" si="147"/>
        <v>0</v>
      </c>
      <c r="AP482" s="44" t="e">
        <f t="shared" si="148"/>
        <v>#DIV/0!</v>
      </c>
    </row>
    <row r="483" spans="2:42" x14ac:dyDescent="0.25">
      <c r="B483" s="34"/>
      <c r="C483" s="56"/>
      <c r="D483" s="56"/>
      <c r="E483" s="35"/>
      <c r="F483" s="36"/>
      <c r="G483" s="36"/>
      <c r="H483" s="36"/>
      <c r="I483" s="37"/>
      <c r="J483" s="38"/>
      <c r="K483" s="38"/>
      <c r="L483" s="38"/>
      <c r="M483" s="39"/>
      <c r="N483" s="39"/>
      <c r="O483" s="40"/>
      <c r="P483" s="41"/>
      <c r="Q483" s="41"/>
      <c r="R483" s="42"/>
      <c r="S483" s="43"/>
      <c r="T483" s="36">
        <f t="shared" si="149"/>
        <v>0</v>
      </c>
      <c r="U483" s="44">
        <f t="shared" si="150"/>
        <v>0</v>
      </c>
      <c r="V483" s="45">
        <f t="shared" si="151"/>
        <v>0</v>
      </c>
      <c r="W483" s="46">
        <f t="shared" si="152"/>
        <v>0</v>
      </c>
      <c r="X483" s="41">
        <f t="shared" si="153"/>
        <v>0</v>
      </c>
      <c r="Y483" s="41">
        <f t="shared" si="154"/>
        <v>0</v>
      </c>
      <c r="Z483" s="41">
        <f t="shared" si="155"/>
        <v>0</v>
      </c>
      <c r="AA483" s="47">
        <f t="shared" si="141"/>
        <v>0</v>
      </c>
      <c r="AB483" s="48">
        <f t="shared" si="142"/>
        <v>0</v>
      </c>
      <c r="AC483" s="41">
        <f t="shared" si="143"/>
        <v>0</v>
      </c>
      <c r="AD483" s="41">
        <f t="shared" si="156"/>
        <v>0</v>
      </c>
      <c r="AE483" s="41">
        <f t="shared" si="159"/>
        <v>0</v>
      </c>
      <c r="AF483" s="49" t="e">
        <f>HLOOKUP(I483,ElecAvoidedCostsWOCC!$A$5:$Q$50,G483+1,FALSE)</f>
        <v>#N/A</v>
      </c>
      <c r="AG483" s="41" t="e">
        <f t="shared" si="157"/>
        <v>#N/A</v>
      </c>
      <c r="AH483" s="49" t="e">
        <f>HLOOKUP(I483,ElecAvoidedCostsWOCC!$A$5:$Q$50,T483+1,FALSE)</f>
        <v>#N/A</v>
      </c>
      <c r="AI483" s="41" t="e">
        <f t="shared" si="158"/>
        <v>#N/A</v>
      </c>
      <c r="AJ483" s="41" t="e">
        <f t="shared" si="144"/>
        <v>#N/A</v>
      </c>
      <c r="AK483" s="41" t="e">
        <f>HLOOKUP(I483,ElecAvoidedCostsWOCC!$A$5:$Q$50,G483+1,FALSE)*J483*L483</f>
        <v>#N/A</v>
      </c>
      <c r="AL483" s="41" t="e">
        <f t="shared" si="145"/>
        <v>#N/A</v>
      </c>
      <c r="AM483" s="45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5">
        <f t="shared" si="146"/>
        <v>0</v>
      </c>
      <c r="AO483" s="44">
        <f t="shared" si="147"/>
        <v>0</v>
      </c>
      <c r="AP483" s="44" t="e">
        <f t="shared" si="148"/>
        <v>#DIV/0!</v>
      </c>
    </row>
    <row r="484" spans="2:42" x14ac:dyDescent="0.25">
      <c r="B484" s="34"/>
      <c r="C484" s="56"/>
      <c r="D484" s="56"/>
      <c r="E484" s="35"/>
      <c r="F484" s="36"/>
      <c r="G484" s="36"/>
      <c r="H484" s="36"/>
      <c r="I484" s="37"/>
      <c r="J484" s="38"/>
      <c r="K484" s="38"/>
      <c r="L484" s="38"/>
      <c r="M484" s="39"/>
      <c r="N484" s="39"/>
      <c r="O484" s="40"/>
      <c r="P484" s="41"/>
      <c r="Q484" s="41"/>
      <c r="R484" s="42"/>
      <c r="S484" s="43"/>
      <c r="T484" s="36">
        <f t="shared" si="149"/>
        <v>0</v>
      </c>
      <c r="U484" s="44">
        <f t="shared" si="150"/>
        <v>0</v>
      </c>
      <c r="V484" s="45">
        <f t="shared" si="151"/>
        <v>0</v>
      </c>
      <c r="W484" s="46">
        <f t="shared" si="152"/>
        <v>0</v>
      </c>
      <c r="X484" s="41">
        <f t="shared" si="153"/>
        <v>0</v>
      </c>
      <c r="Y484" s="41">
        <f t="shared" si="154"/>
        <v>0</v>
      </c>
      <c r="Z484" s="41">
        <f t="shared" si="155"/>
        <v>0</v>
      </c>
      <c r="AA484" s="47">
        <f t="shared" si="141"/>
        <v>0</v>
      </c>
      <c r="AB484" s="48">
        <f t="shared" si="142"/>
        <v>0</v>
      </c>
      <c r="AC484" s="41">
        <f t="shared" si="143"/>
        <v>0</v>
      </c>
      <c r="AD484" s="41">
        <f t="shared" si="156"/>
        <v>0</v>
      </c>
      <c r="AE484" s="41">
        <f t="shared" si="159"/>
        <v>0</v>
      </c>
      <c r="AF484" s="49" t="e">
        <f>HLOOKUP(I484,ElecAvoidedCostsWOCC!$A$5:$Q$50,G484+1,FALSE)</f>
        <v>#N/A</v>
      </c>
      <c r="AG484" s="41" t="e">
        <f t="shared" si="157"/>
        <v>#N/A</v>
      </c>
      <c r="AH484" s="49" t="e">
        <f>HLOOKUP(I484,ElecAvoidedCostsWOCC!$A$5:$Q$50,T484+1,FALSE)</f>
        <v>#N/A</v>
      </c>
      <c r="AI484" s="41" t="e">
        <f t="shared" si="158"/>
        <v>#N/A</v>
      </c>
      <c r="AJ484" s="41" t="e">
        <f t="shared" si="144"/>
        <v>#N/A</v>
      </c>
      <c r="AK484" s="41" t="e">
        <f>HLOOKUP(I484,ElecAvoidedCostsWOCC!$A$5:$Q$50,G484+1,FALSE)*J484*L484</f>
        <v>#N/A</v>
      </c>
      <c r="AL484" s="41" t="e">
        <f t="shared" si="145"/>
        <v>#N/A</v>
      </c>
      <c r="AM484" s="45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5">
        <f t="shared" si="146"/>
        <v>0</v>
      </c>
      <c r="AO484" s="44">
        <f t="shared" si="147"/>
        <v>0</v>
      </c>
      <c r="AP484" s="44" t="e">
        <f t="shared" si="148"/>
        <v>#DIV/0!</v>
      </c>
    </row>
    <row r="485" spans="2:42" x14ac:dyDescent="0.25">
      <c r="B485" s="34"/>
      <c r="C485" s="56"/>
      <c r="D485" s="56"/>
      <c r="E485" s="35"/>
      <c r="F485" s="36"/>
      <c r="G485" s="36"/>
      <c r="H485" s="36"/>
      <c r="I485" s="37"/>
      <c r="J485" s="38"/>
      <c r="K485" s="38"/>
      <c r="L485" s="38"/>
      <c r="M485" s="39"/>
      <c r="N485" s="39"/>
      <c r="O485" s="40"/>
      <c r="P485" s="41"/>
      <c r="Q485" s="41"/>
      <c r="R485" s="42"/>
      <c r="S485" s="43"/>
      <c r="T485" s="36">
        <f t="shared" si="149"/>
        <v>0</v>
      </c>
      <c r="U485" s="44">
        <f t="shared" si="150"/>
        <v>0</v>
      </c>
      <c r="V485" s="45">
        <f t="shared" si="151"/>
        <v>0</v>
      </c>
      <c r="W485" s="46">
        <f t="shared" si="152"/>
        <v>0</v>
      </c>
      <c r="X485" s="41">
        <f t="shared" si="153"/>
        <v>0</v>
      </c>
      <c r="Y485" s="41">
        <f t="shared" si="154"/>
        <v>0</v>
      </c>
      <c r="Z485" s="41">
        <f t="shared" si="155"/>
        <v>0</v>
      </c>
      <c r="AA485" s="47">
        <f t="shared" si="141"/>
        <v>0</v>
      </c>
      <c r="AB485" s="48">
        <f t="shared" si="142"/>
        <v>0</v>
      </c>
      <c r="AC485" s="41">
        <f t="shared" si="143"/>
        <v>0</v>
      </c>
      <c r="AD485" s="41">
        <f t="shared" si="156"/>
        <v>0</v>
      </c>
      <c r="AE485" s="41">
        <f t="shared" si="159"/>
        <v>0</v>
      </c>
      <c r="AF485" s="49" t="e">
        <f>HLOOKUP(I485,ElecAvoidedCostsWOCC!$A$5:$Q$50,G485+1,FALSE)</f>
        <v>#N/A</v>
      </c>
      <c r="AG485" s="41" t="e">
        <f t="shared" si="157"/>
        <v>#N/A</v>
      </c>
      <c r="AH485" s="49" t="e">
        <f>HLOOKUP(I485,ElecAvoidedCostsWOCC!$A$5:$Q$50,T485+1,FALSE)</f>
        <v>#N/A</v>
      </c>
      <c r="AI485" s="41" t="e">
        <f t="shared" si="158"/>
        <v>#N/A</v>
      </c>
      <c r="AJ485" s="41" t="e">
        <f t="shared" si="144"/>
        <v>#N/A</v>
      </c>
      <c r="AK485" s="41" t="e">
        <f>HLOOKUP(I485,ElecAvoidedCostsWOCC!$A$5:$Q$50,G485+1,FALSE)*J485*L485</f>
        <v>#N/A</v>
      </c>
      <c r="AL485" s="41" t="e">
        <f t="shared" si="145"/>
        <v>#N/A</v>
      </c>
      <c r="AM485" s="45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5">
        <f t="shared" si="146"/>
        <v>0</v>
      </c>
      <c r="AO485" s="44">
        <f t="shared" si="147"/>
        <v>0</v>
      </c>
      <c r="AP485" s="44" t="e">
        <f t="shared" si="148"/>
        <v>#DIV/0!</v>
      </c>
    </row>
    <row r="486" spans="2:42" x14ac:dyDescent="0.25">
      <c r="B486" s="34"/>
      <c r="C486" s="56"/>
      <c r="D486" s="56"/>
      <c r="E486" s="35"/>
      <c r="F486" s="36"/>
      <c r="G486" s="36"/>
      <c r="H486" s="36"/>
      <c r="I486" s="37"/>
      <c r="J486" s="38"/>
      <c r="K486" s="38"/>
      <c r="L486" s="38"/>
      <c r="M486" s="39"/>
      <c r="N486" s="39"/>
      <c r="O486" s="40"/>
      <c r="P486" s="41"/>
      <c r="Q486" s="41"/>
      <c r="R486" s="42"/>
      <c r="S486" s="43"/>
      <c r="T486" s="36">
        <f t="shared" si="149"/>
        <v>0</v>
      </c>
      <c r="U486" s="44">
        <f t="shared" si="150"/>
        <v>0</v>
      </c>
      <c r="V486" s="45">
        <f t="shared" si="151"/>
        <v>0</v>
      </c>
      <c r="W486" s="46">
        <f t="shared" si="152"/>
        <v>0</v>
      </c>
      <c r="X486" s="41">
        <f t="shared" si="153"/>
        <v>0</v>
      </c>
      <c r="Y486" s="41">
        <f t="shared" si="154"/>
        <v>0</v>
      </c>
      <c r="Z486" s="41">
        <f t="shared" si="155"/>
        <v>0</v>
      </c>
      <c r="AA486" s="47">
        <f t="shared" si="141"/>
        <v>0</v>
      </c>
      <c r="AB486" s="48">
        <f t="shared" si="142"/>
        <v>0</v>
      </c>
      <c r="AC486" s="41">
        <f t="shared" si="143"/>
        <v>0</v>
      </c>
      <c r="AD486" s="41">
        <f t="shared" si="156"/>
        <v>0</v>
      </c>
      <c r="AE486" s="41">
        <f t="shared" si="159"/>
        <v>0</v>
      </c>
      <c r="AF486" s="49" t="e">
        <f>HLOOKUP(I486,ElecAvoidedCostsWOCC!$A$5:$Q$50,G486+1,FALSE)</f>
        <v>#N/A</v>
      </c>
      <c r="AG486" s="41" t="e">
        <f t="shared" si="157"/>
        <v>#N/A</v>
      </c>
      <c r="AH486" s="49" t="e">
        <f>HLOOKUP(I486,ElecAvoidedCostsWOCC!$A$5:$Q$50,T486+1,FALSE)</f>
        <v>#N/A</v>
      </c>
      <c r="AI486" s="41" t="e">
        <f t="shared" si="158"/>
        <v>#N/A</v>
      </c>
      <c r="AJ486" s="41" t="e">
        <f t="shared" si="144"/>
        <v>#N/A</v>
      </c>
      <c r="AK486" s="41" t="e">
        <f>HLOOKUP(I486,ElecAvoidedCostsWOCC!$A$5:$Q$50,G486+1,FALSE)*J486*L486</f>
        <v>#N/A</v>
      </c>
      <c r="AL486" s="41" t="e">
        <f t="shared" si="145"/>
        <v>#N/A</v>
      </c>
      <c r="AM486" s="45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5">
        <f t="shared" si="146"/>
        <v>0</v>
      </c>
      <c r="AO486" s="44">
        <f t="shared" si="147"/>
        <v>0</v>
      </c>
      <c r="AP486" s="44" t="e">
        <f t="shared" si="148"/>
        <v>#DIV/0!</v>
      </c>
    </row>
    <row r="487" spans="2:42" x14ac:dyDescent="0.25">
      <c r="B487" s="34"/>
      <c r="C487" s="56"/>
      <c r="D487" s="56"/>
      <c r="E487" s="35"/>
      <c r="F487" s="36"/>
      <c r="G487" s="36"/>
      <c r="H487" s="36"/>
      <c r="I487" s="37"/>
      <c r="J487" s="38"/>
      <c r="K487" s="38"/>
      <c r="L487" s="38"/>
      <c r="M487" s="39"/>
      <c r="N487" s="39"/>
      <c r="O487" s="40"/>
      <c r="P487" s="41"/>
      <c r="Q487" s="41"/>
      <c r="R487" s="42"/>
      <c r="S487" s="43"/>
      <c r="T487" s="36">
        <f t="shared" si="149"/>
        <v>0</v>
      </c>
      <c r="U487" s="44">
        <f t="shared" si="150"/>
        <v>0</v>
      </c>
      <c r="V487" s="45">
        <f t="shared" si="151"/>
        <v>0</v>
      </c>
      <c r="W487" s="46">
        <f t="shared" si="152"/>
        <v>0</v>
      </c>
      <c r="X487" s="41">
        <f t="shared" si="153"/>
        <v>0</v>
      </c>
      <c r="Y487" s="41">
        <f t="shared" si="154"/>
        <v>0</v>
      </c>
      <c r="Z487" s="41">
        <f t="shared" si="155"/>
        <v>0</v>
      </c>
      <c r="AA487" s="47">
        <f t="shared" si="141"/>
        <v>0</v>
      </c>
      <c r="AB487" s="48">
        <f t="shared" si="142"/>
        <v>0</v>
      </c>
      <c r="AC487" s="41">
        <f t="shared" si="143"/>
        <v>0</v>
      </c>
      <c r="AD487" s="41">
        <f t="shared" si="156"/>
        <v>0</v>
      </c>
      <c r="AE487" s="41">
        <f t="shared" si="159"/>
        <v>0</v>
      </c>
      <c r="AF487" s="49" t="e">
        <f>HLOOKUP(I487,ElecAvoidedCostsWOCC!$A$5:$Q$50,G487+1,FALSE)</f>
        <v>#N/A</v>
      </c>
      <c r="AG487" s="41" t="e">
        <f t="shared" si="157"/>
        <v>#N/A</v>
      </c>
      <c r="AH487" s="49" t="e">
        <f>HLOOKUP(I487,ElecAvoidedCostsWOCC!$A$5:$Q$50,T487+1,FALSE)</f>
        <v>#N/A</v>
      </c>
      <c r="AI487" s="41" t="e">
        <f t="shared" si="158"/>
        <v>#N/A</v>
      </c>
      <c r="AJ487" s="41" t="e">
        <f t="shared" si="144"/>
        <v>#N/A</v>
      </c>
      <c r="AK487" s="41" t="e">
        <f>HLOOKUP(I487,ElecAvoidedCostsWOCC!$A$5:$Q$50,G487+1,FALSE)*J487*L487</f>
        <v>#N/A</v>
      </c>
      <c r="AL487" s="41" t="e">
        <f t="shared" si="145"/>
        <v>#N/A</v>
      </c>
      <c r="AM487" s="45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5">
        <f t="shared" si="146"/>
        <v>0</v>
      </c>
      <c r="AO487" s="44">
        <f t="shared" si="147"/>
        <v>0</v>
      </c>
      <c r="AP487" s="44" t="e">
        <f t="shared" si="148"/>
        <v>#DIV/0!</v>
      </c>
    </row>
    <row r="488" spans="2:42" x14ac:dyDescent="0.25">
      <c r="B488" s="34"/>
      <c r="C488" s="56"/>
      <c r="D488" s="56"/>
      <c r="E488" s="35"/>
      <c r="F488" s="36"/>
      <c r="G488" s="36"/>
      <c r="H488" s="36"/>
      <c r="I488" s="37"/>
      <c r="J488" s="38"/>
      <c r="K488" s="38"/>
      <c r="L488" s="38"/>
      <c r="M488" s="39"/>
      <c r="N488" s="39"/>
      <c r="O488" s="40"/>
      <c r="P488" s="41"/>
      <c r="Q488" s="41"/>
      <c r="R488" s="42"/>
      <c r="S488" s="43"/>
      <c r="T488" s="36">
        <f t="shared" si="149"/>
        <v>0</v>
      </c>
      <c r="U488" s="44">
        <f t="shared" si="150"/>
        <v>0</v>
      </c>
      <c r="V488" s="45">
        <f t="shared" si="151"/>
        <v>0</v>
      </c>
      <c r="W488" s="46">
        <f t="shared" si="152"/>
        <v>0</v>
      </c>
      <c r="X488" s="41">
        <f t="shared" si="153"/>
        <v>0</v>
      </c>
      <c r="Y488" s="41">
        <f t="shared" si="154"/>
        <v>0</v>
      </c>
      <c r="Z488" s="41">
        <f t="shared" si="155"/>
        <v>0</v>
      </c>
      <c r="AA488" s="47">
        <f t="shared" si="141"/>
        <v>0</v>
      </c>
      <c r="AB488" s="48">
        <f t="shared" si="142"/>
        <v>0</v>
      </c>
      <c r="AC488" s="41">
        <f t="shared" si="143"/>
        <v>0</v>
      </c>
      <c r="AD488" s="41">
        <f t="shared" si="156"/>
        <v>0</v>
      </c>
      <c r="AE488" s="41">
        <f t="shared" si="159"/>
        <v>0</v>
      </c>
      <c r="AF488" s="49" t="e">
        <f>HLOOKUP(I488,ElecAvoidedCostsWOCC!$A$5:$Q$50,G488+1,FALSE)</f>
        <v>#N/A</v>
      </c>
      <c r="AG488" s="41" t="e">
        <f t="shared" si="157"/>
        <v>#N/A</v>
      </c>
      <c r="AH488" s="49" t="e">
        <f>HLOOKUP(I488,ElecAvoidedCostsWOCC!$A$5:$Q$50,T488+1,FALSE)</f>
        <v>#N/A</v>
      </c>
      <c r="AI488" s="41" t="e">
        <f t="shared" si="158"/>
        <v>#N/A</v>
      </c>
      <c r="AJ488" s="41" t="e">
        <f t="shared" si="144"/>
        <v>#N/A</v>
      </c>
      <c r="AK488" s="41" t="e">
        <f>HLOOKUP(I488,ElecAvoidedCostsWOCC!$A$5:$Q$50,G488+1,FALSE)*J488*L488</f>
        <v>#N/A</v>
      </c>
      <c r="AL488" s="41" t="e">
        <f t="shared" si="145"/>
        <v>#N/A</v>
      </c>
      <c r="AM488" s="45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5">
        <f t="shared" si="146"/>
        <v>0</v>
      </c>
      <c r="AO488" s="44">
        <f t="shared" si="147"/>
        <v>0</v>
      </c>
      <c r="AP488" s="44" t="e">
        <f t="shared" si="148"/>
        <v>#DIV/0!</v>
      </c>
    </row>
    <row r="489" spans="2:42" x14ac:dyDescent="0.25">
      <c r="B489" s="34"/>
      <c r="C489" s="56"/>
      <c r="D489" s="56"/>
      <c r="E489" s="35"/>
      <c r="F489" s="36"/>
      <c r="G489" s="36"/>
      <c r="H489" s="36"/>
      <c r="I489" s="37"/>
      <c r="J489" s="38"/>
      <c r="K489" s="38"/>
      <c r="L489" s="38"/>
      <c r="M489" s="39"/>
      <c r="N489" s="39"/>
      <c r="O489" s="40"/>
      <c r="P489" s="41"/>
      <c r="Q489" s="41"/>
      <c r="R489" s="42"/>
      <c r="S489" s="43"/>
      <c r="T489" s="36">
        <f t="shared" si="149"/>
        <v>0</v>
      </c>
      <c r="U489" s="44">
        <f t="shared" si="150"/>
        <v>0</v>
      </c>
      <c r="V489" s="45">
        <f t="shared" si="151"/>
        <v>0</v>
      </c>
      <c r="W489" s="46">
        <f t="shared" si="152"/>
        <v>0</v>
      </c>
      <c r="X489" s="41">
        <f t="shared" si="153"/>
        <v>0</v>
      </c>
      <c r="Y489" s="41">
        <f t="shared" si="154"/>
        <v>0</v>
      </c>
      <c r="Z489" s="41">
        <f t="shared" si="155"/>
        <v>0</v>
      </c>
      <c r="AA489" s="47">
        <f t="shared" si="141"/>
        <v>0</v>
      </c>
      <c r="AB489" s="48">
        <f t="shared" si="142"/>
        <v>0</v>
      </c>
      <c r="AC489" s="41">
        <f t="shared" si="143"/>
        <v>0</v>
      </c>
      <c r="AD489" s="41">
        <f t="shared" si="156"/>
        <v>0</v>
      </c>
      <c r="AE489" s="41">
        <f t="shared" si="159"/>
        <v>0</v>
      </c>
      <c r="AF489" s="49" t="e">
        <f>HLOOKUP(I489,ElecAvoidedCostsWOCC!$A$5:$Q$50,G489+1,FALSE)</f>
        <v>#N/A</v>
      </c>
      <c r="AG489" s="41" t="e">
        <f t="shared" si="157"/>
        <v>#N/A</v>
      </c>
      <c r="AH489" s="49" t="e">
        <f>HLOOKUP(I489,ElecAvoidedCostsWOCC!$A$5:$Q$50,T489+1,FALSE)</f>
        <v>#N/A</v>
      </c>
      <c r="AI489" s="41" t="e">
        <f t="shared" si="158"/>
        <v>#N/A</v>
      </c>
      <c r="AJ489" s="41" t="e">
        <f t="shared" si="144"/>
        <v>#N/A</v>
      </c>
      <c r="AK489" s="41" t="e">
        <f>HLOOKUP(I489,ElecAvoidedCostsWOCC!$A$5:$Q$50,G489+1,FALSE)*J489*L489</f>
        <v>#N/A</v>
      </c>
      <c r="AL489" s="41" t="e">
        <f t="shared" si="145"/>
        <v>#N/A</v>
      </c>
      <c r="AM489" s="45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5">
        <f t="shared" si="146"/>
        <v>0</v>
      </c>
      <c r="AO489" s="44">
        <f t="shared" si="147"/>
        <v>0</v>
      </c>
      <c r="AP489" s="44" t="e">
        <f t="shared" si="148"/>
        <v>#DIV/0!</v>
      </c>
    </row>
    <row r="490" spans="2:42" x14ac:dyDescent="0.25">
      <c r="B490" s="34"/>
      <c r="C490" s="56"/>
      <c r="D490" s="56"/>
      <c r="E490" s="35"/>
      <c r="F490" s="36"/>
      <c r="G490" s="36"/>
      <c r="H490" s="36"/>
      <c r="I490" s="37"/>
      <c r="J490" s="38"/>
      <c r="K490" s="38"/>
      <c r="L490" s="38"/>
      <c r="M490" s="39"/>
      <c r="N490" s="39"/>
      <c r="O490" s="40"/>
      <c r="P490" s="41"/>
      <c r="Q490" s="41"/>
      <c r="R490" s="42"/>
      <c r="S490" s="43"/>
      <c r="T490" s="36">
        <f t="shared" si="149"/>
        <v>0</v>
      </c>
      <c r="U490" s="44">
        <f t="shared" si="150"/>
        <v>0</v>
      </c>
      <c r="V490" s="45">
        <f t="shared" si="151"/>
        <v>0</v>
      </c>
      <c r="W490" s="46">
        <f t="shared" si="152"/>
        <v>0</v>
      </c>
      <c r="X490" s="41">
        <f t="shared" si="153"/>
        <v>0</v>
      </c>
      <c r="Y490" s="41">
        <f t="shared" si="154"/>
        <v>0</v>
      </c>
      <c r="Z490" s="41">
        <f t="shared" si="155"/>
        <v>0</v>
      </c>
      <c r="AA490" s="47">
        <f t="shared" si="141"/>
        <v>0</v>
      </c>
      <c r="AB490" s="48">
        <f t="shared" si="142"/>
        <v>0</v>
      </c>
      <c r="AC490" s="41">
        <f t="shared" si="143"/>
        <v>0</v>
      </c>
      <c r="AD490" s="41">
        <f t="shared" si="156"/>
        <v>0</v>
      </c>
      <c r="AE490" s="41">
        <f t="shared" si="159"/>
        <v>0</v>
      </c>
      <c r="AF490" s="49" t="e">
        <f>HLOOKUP(I490,ElecAvoidedCostsWOCC!$A$5:$Q$50,G490+1,FALSE)</f>
        <v>#N/A</v>
      </c>
      <c r="AG490" s="41" t="e">
        <f t="shared" si="157"/>
        <v>#N/A</v>
      </c>
      <c r="AH490" s="49" t="e">
        <f>HLOOKUP(I490,ElecAvoidedCostsWOCC!$A$5:$Q$50,T490+1,FALSE)</f>
        <v>#N/A</v>
      </c>
      <c r="AI490" s="41" t="e">
        <f t="shared" si="158"/>
        <v>#N/A</v>
      </c>
      <c r="AJ490" s="41" t="e">
        <f t="shared" si="144"/>
        <v>#N/A</v>
      </c>
      <c r="AK490" s="41" t="e">
        <f>HLOOKUP(I490,ElecAvoidedCostsWOCC!$A$5:$Q$50,G490+1,FALSE)*J490*L490</f>
        <v>#N/A</v>
      </c>
      <c r="AL490" s="41" t="e">
        <f t="shared" si="145"/>
        <v>#N/A</v>
      </c>
      <c r="AM490" s="45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5">
        <f t="shared" si="146"/>
        <v>0</v>
      </c>
      <c r="AO490" s="44">
        <f t="shared" si="147"/>
        <v>0</v>
      </c>
      <c r="AP490" s="44" t="e">
        <f t="shared" si="148"/>
        <v>#DIV/0!</v>
      </c>
    </row>
    <row r="491" spans="2:42" x14ac:dyDescent="0.25">
      <c r="B491" s="34"/>
      <c r="C491" s="56"/>
      <c r="D491" s="56"/>
      <c r="E491" s="35"/>
      <c r="F491" s="36"/>
      <c r="G491" s="36"/>
      <c r="H491" s="36"/>
      <c r="I491" s="37"/>
      <c r="J491" s="38"/>
      <c r="K491" s="38"/>
      <c r="L491" s="38"/>
      <c r="M491" s="39"/>
      <c r="N491" s="39"/>
      <c r="O491" s="40"/>
      <c r="P491" s="41"/>
      <c r="Q491" s="41"/>
      <c r="R491" s="42"/>
      <c r="S491" s="43"/>
      <c r="T491" s="36">
        <f t="shared" si="149"/>
        <v>0</v>
      </c>
      <c r="U491" s="44">
        <f t="shared" si="150"/>
        <v>0</v>
      </c>
      <c r="V491" s="45">
        <f t="shared" si="151"/>
        <v>0</v>
      </c>
      <c r="W491" s="46">
        <f t="shared" si="152"/>
        <v>0</v>
      </c>
      <c r="X491" s="41">
        <f t="shared" si="153"/>
        <v>0</v>
      </c>
      <c r="Y491" s="41">
        <f t="shared" si="154"/>
        <v>0</v>
      </c>
      <c r="Z491" s="41">
        <f t="shared" si="155"/>
        <v>0</v>
      </c>
      <c r="AA491" s="47">
        <f t="shared" si="141"/>
        <v>0</v>
      </c>
      <c r="AB491" s="48">
        <f t="shared" si="142"/>
        <v>0</v>
      </c>
      <c r="AC491" s="41">
        <f t="shared" si="143"/>
        <v>0</v>
      </c>
      <c r="AD491" s="41">
        <f t="shared" si="156"/>
        <v>0</v>
      </c>
      <c r="AE491" s="41">
        <f t="shared" si="159"/>
        <v>0</v>
      </c>
      <c r="AF491" s="49" t="e">
        <f>HLOOKUP(I491,ElecAvoidedCostsWOCC!$A$5:$Q$50,G491+1,FALSE)</f>
        <v>#N/A</v>
      </c>
      <c r="AG491" s="41" t="e">
        <f t="shared" si="157"/>
        <v>#N/A</v>
      </c>
      <c r="AH491" s="49" t="e">
        <f>HLOOKUP(I491,ElecAvoidedCostsWOCC!$A$5:$Q$50,T491+1,FALSE)</f>
        <v>#N/A</v>
      </c>
      <c r="AI491" s="41" t="e">
        <f t="shared" si="158"/>
        <v>#N/A</v>
      </c>
      <c r="AJ491" s="41" t="e">
        <f t="shared" si="144"/>
        <v>#N/A</v>
      </c>
      <c r="AK491" s="41" t="e">
        <f>HLOOKUP(I491,ElecAvoidedCostsWOCC!$A$5:$Q$50,G491+1,FALSE)*J491*L491</f>
        <v>#N/A</v>
      </c>
      <c r="AL491" s="41" t="e">
        <f t="shared" si="145"/>
        <v>#N/A</v>
      </c>
      <c r="AM491" s="45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5">
        <f t="shared" si="146"/>
        <v>0</v>
      </c>
      <c r="AO491" s="44">
        <f t="shared" si="147"/>
        <v>0</v>
      </c>
      <c r="AP491" s="44" t="e">
        <f t="shared" si="148"/>
        <v>#DIV/0!</v>
      </c>
    </row>
    <row r="492" spans="2:42" x14ac:dyDescent="0.25">
      <c r="B492" s="34"/>
      <c r="C492" s="56"/>
      <c r="D492" s="56"/>
      <c r="E492" s="35"/>
      <c r="F492" s="36"/>
      <c r="G492" s="36"/>
      <c r="H492" s="36"/>
      <c r="I492" s="37"/>
      <c r="J492" s="38"/>
      <c r="K492" s="38"/>
      <c r="L492" s="38"/>
      <c r="M492" s="39"/>
      <c r="N492" s="39"/>
      <c r="O492" s="40"/>
      <c r="P492" s="41"/>
      <c r="Q492" s="41"/>
      <c r="R492" s="42"/>
      <c r="S492" s="43"/>
      <c r="T492" s="36">
        <f t="shared" si="149"/>
        <v>0</v>
      </c>
      <c r="U492" s="44">
        <f t="shared" si="150"/>
        <v>0</v>
      </c>
      <c r="V492" s="45">
        <f t="shared" si="151"/>
        <v>0</v>
      </c>
      <c r="W492" s="46">
        <f t="shared" si="152"/>
        <v>0</v>
      </c>
      <c r="X492" s="41">
        <f t="shared" si="153"/>
        <v>0</v>
      </c>
      <c r="Y492" s="41">
        <f t="shared" si="154"/>
        <v>0</v>
      </c>
      <c r="Z492" s="41">
        <f t="shared" si="155"/>
        <v>0</v>
      </c>
      <c r="AA492" s="47">
        <f t="shared" si="141"/>
        <v>0</v>
      </c>
      <c r="AB492" s="48">
        <f t="shared" si="142"/>
        <v>0</v>
      </c>
      <c r="AC492" s="41">
        <f t="shared" si="143"/>
        <v>0</v>
      </c>
      <c r="AD492" s="41">
        <f t="shared" si="156"/>
        <v>0</v>
      </c>
      <c r="AE492" s="41">
        <f t="shared" si="159"/>
        <v>0</v>
      </c>
      <c r="AF492" s="49" t="e">
        <f>HLOOKUP(I492,ElecAvoidedCostsWOCC!$A$5:$Q$50,G492+1,FALSE)</f>
        <v>#N/A</v>
      </c>
      <c r="AG492" s="41" t="e">
        <f t="shared" si="157"/>
        <v>#N/A</v>
      </c>
      <c r="AH492" s="49" t="e">
        <f>HLOOKUP(I492,ElecAvoidedCostsWOCC!$A$5:$Q$50,T492+1,FALSE)</f>
        <v>#N/A</v>
      </c>
      <c r="AI492" s="41" t="e">
        <f t="shared" si="158"/>
        <v>#N/A</v>
      </c>
      <c r="AJ492" s="41" t="e">
        <f t="shared" si="144"/>
        <v>#N/A</v>
      </c>
      <c r="AK492" s="41" t="e">
        <f>HLOOKUP(I492,ElecAvoidedCostsWOCC!$A$5:$Q$50,G492+1,FALSE)*J492*L492</f>
        <v>#N/A</v>
      </c>
      <c r="AL492" s="41" t="e">
        <f t="shared" si="145"/>
        <v>#N/A</v>
      </c>
      <c r="AM492" s="45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5">
        <f t="shared" si="146"/>
        <v>0</v>
      </c>
      <c r="AO492" s="44">
        <f t="shared" si="147"/>
        <v>0</v>
      </c>
      <c r="AP492" s="44" t="e">
        <f t="shared" si="148"/>
        <v>#DIV/0!</v>
      </c>
    </row>
    <row r="493" spans="2:42" x14ac:dyDescent="0.25">
      <c r="B493" s="34"/>
      <c r="C493" s="56"/>
      <c r="D493" s="56"/>
      <c r="E493" s="35"/>
      <c r="F493" s="36"/>
      <c r="G493" s="36"/>
      <c r="H493" s="36"/>
      <c r="I493" s="37"/>
      <c r="J493" s="38"/>
      <c r="K493" s="38"/>
      <c r="L493" s="38"/>
      <c r="M493" s="39"/>
      <c r="N493" s="39"/>
      <c r="O493" s="40"/>
      <c r="P493" s="41"/>
      <c r="Q493" s="41"/>
      <c r="R493" s="42"/>
      <c r="S493" s="43"/>
      <c r="T493" s="36">
        <f t="shared" si="149"/>
        <v>0</v>
      </c>
      <c r="U493" s="44">
        <f t="shared" si="150"/>
        <v>0</v>
      </c>
      <c r="V493" s="45">
        <f t="shared" si="151"/>
        <v>0</v>
      </c>
      <c r="W493" s="46">
        <f t="shared" si="152"/>
        <v>0</v>
      </c>
      <c r="X493" s="41">
        <f t="shared" si="153"/>
        <v>0</v>
      </c>
      <c r="Y493" s="41">
        <f t="shared" si="154"/>
        <v>0</v>
      </c>
      <c r="Z493" s="41">
        <f t="shared" si="155"/>
        <v>0</v>
      </c>
      <c r="AA493" s="47">
        <f t="shared" si="141"/>
        <v>0</v>
      </c>
      <c r="AB493" s="48">
        <f t="shared" si="142"/>
        <v>0</v>
      </c>
      <c r="AC493" s="41">
        <f t="shared" si="143"/>
        <v>0</v>
      </c>
      <c r="AD493" s="41">
        <f t="shared" si="156"/>
        <v>0</v>
      </c>
      <c r="AE493" s="41">
        <f t="shared" si="159"/>
        <v>0</v>
      </c>
      <c r="AF493" s="49" t="e">
        <f>HLOOKUP(I493,ElecAvoidedCostsWOCC!$A$5:$Q$50,G493+1,FALSE)</f>
        <v>#N/A</v>
      </c>
      <c r="AG493" s="41" t="e">
        <f t="shared" si="157"/>
        <v>#N/A</v>
      </c>
      <c r="AH493" s="49" t="e">
        <f>HLOOKUP(I493,ElecAvoidedCostsWOCC!$A$5:$Q$50,T493+1,FALSE)</f>
        <v>#N/A</v>
      </c>
      <c r="AI493" s="41" t="e">
        <f t="shared" si="158"/>
        <v>#N/A</v>
      </c>
      <c r="AJ493" s="41" t="e">
        <f t="shared" si="144"/>
        <v>#N/A</v>
      </c>
      <c r="AK493" s="41" t="e">
        <f>HLOOKUP(I493,ElecAvoidedCostsWOCC!$A$5:$Q$50,G493+1,FALSE)*J493*L493</f>
        <v>#N/A</v>
      </c>
      <c r="AL493" s="41" t="e">
        <f t="shared" si="145"/>
        <v>#N/A</v>
      </c>
      <c r="AM493" s="45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5">
        <f t="shared" si="146"/>
        <v>0</v>
      </c>
      <c r="AO493" s="44">
        <f t="shared" si="147"/>
        <v>0</v>
      </c>
      <c r="AP493" s="44" t="e">
        <f t="shared" si="148"/>
        <v>#DIV/0!</v>
      </c>
    </row>
    <row r="494" spans="2:42" x14ac:dyDescent="0.25">
      <c r="B494" s="34"/>
      <c r="C494" s="56"/>
      <c r="D494" s="56"/>
      <c r="E494" s="35"/>
      <c r="F494" s="36"/>
      <c r="G494" s="36"/>
      <c r="H494" s="36"/>
      <c r="I494" s="37"/>
      <c r="J494" s="38"/>
      <c r="K494" s="38"/>
      <c r="L494" s="38"/>
      <c r="M494" s="39"/>
      <c r="N494" s="39"/>
      <c r="O494" s="40"/>
      <c r="P494" s="41"/>
      <c r="Q494" s="41"/>
      <c r="R494" s="42"/>
      <c r="S494" s="43"/>
      <c r="T494" s="36">
        <f t="shared" si="149"/>
        <v>0</v>
      </c>
      <c r="U494" s="44">
        <f t="shared" si="150"/>
        <v>0</v>
      </c>
      <c r="V494" s="45">
        <f t="shared" si="151"/>
        <v>0</v>
      </c>
      <c r="W494" s="46">
        <f t="shared" si="152"/>
        <v>0</v>
      </c>
      <c r="X494" s="41">
        <f t="shared" si="153"/>
        <v>0</v>
      </c>
      <c r="Y494" s="41">
        <f t="shared" si="154"/>
        <v>0</v>
      </c>
      <c r="Z494" s="41">
        <f t="shared" si="155"/>
        <v>0</v>
      </c>
      <c r="AA494" s="47">
        <f t="shared" si="141"/>
        <v>0</v>
      </c>
      <c r="AB494" s="48">
        <f t="shared" si="142"/>
        <v>0</v>
      </c>
      <c r="AC494" s="41">
        <f t="shared" si="143"/>
        <v>0</v>
      </c>
      <c r="AD494" s="41">
        <f t="shared" si="156"/>
        <v>0</v>
      </c>
      <c r="AE494" s="41">
        <f t="shared" si="159"/>
        <v>0</v>
      </c>
      <c r="AF494" s="49" t="e">
        <f>HLOOKUP(I494,ElecAvoidedCostsWOCC!$A$5:$Q$50,G494+1,FALSE)</f>
        <v>#N/A</v>
      </c>
      <c r="AG494" s="41" t="e">
        <f t="shared" si="157"/>
        <v>#N/A</v>
      </c>
      <c r="AH494" s="49" t="e">
        <f>HLOOKUP(I494,ElecAvoidedCostsWOCC!$A$5:$Q$50,T494+1,FALSE)</f>
        <v>#N/A</v>
      </c>
      <c r="AI494" s="41" t="e">
        <f t="shared" si="158"/>
        <v>#N/A</v>
      </c>
      <c r="AJ494" s="41" t="e">
        <f t="shared" si="144"/>
        <v>#N/A</v>
      </c>
      <c r="AK494" s="41" t="e">
        <f>HLOOKUP(I494,ElecAvoidedCostsWOCC!$A$5:$Q$50,G494+1,FALSE)*J494*L494</f>
        <v>#N/A</v>
      </c>
      <c r="AL494" s="41" t="e">
        <f t="shared" si="145"/>
        <v>#N/A</v>
      </c>
      <c r="AM494" s="45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5">
        <f t="shared" si="146"/>
        <v>0</v>
      </c>
      <c r="AO494" s="44">
        <f t="shared" si="147"/>
        <v>0</v>
      </c>
      <c r="AP494" s="44" t="e">
        <f t="shared" si="148"/>
        <v>#DIV/0!</v>
      </c>
    </row>
    <row r="495" spans="2:42" x14ac:dyDescent="0.25">
      <c r="B495" s="34"/>
      <c r="C495" s="56"/>
      <c r="D495" s="56"/>
      <c r="E495" s="35"/>
      <c r="F495" s="36"/>
      <c r="G495" s="36"/>
      <c r="H495" s="36"/>
      <c r="I495" s="37"/>
      <c r="J495" s="38"/>
      <c r="K495" s="38"/>
      <c r="L495" s="38"/>
      <c r="M495" s="39"/>
      <c r="N495" s="39"/>
      <c r="O495" s="40"/>
      <c r="P495" s="41"/>
      <c r="Q495" s="41"/>
      <c r="R495" s="42"/>
      <c r="S495" s="43"/>
      <c r="T495" s="36">
        <f t="shared" si="149"/>
        <v>0</v>
      </c>
      <c r="U495" s="44">
        <f t="shared" si="150"/>
        <v>0</v>
      </c>
      <c r="V495" s="45">
        <f t="shared" si="151"/>
        <v>0</v>
      </c>
      <c r="W495" s="46">
        <f t="shared" si="152"/>
        <v>0</v>
      </c>
      <c r="X495" s="41">
        <f t="shared" si="153"/>
        <v>0</v>
      </c>
      <c r="Y495" s="41">
        <f t="shared" si="154"/>
        <v>0</v>
      </c>
      <c r="Z495" s="41">
        <f t="shared" si="155"/>
        <v>0</v>
      </c>
      <c r="AA495" s="47">
        <f t="shared" si="141"/>
        <v>0</v>
      </c>
      <c r="AB495" s="48">
        <f t="shared" si="142"/>
        <v>0</v>
      </c>
      <c r="AC495" s="41">
        <f t="shared" si="143"/>
        <v>0</v>
      </c>
      <c r="AD495" s="41">
        <f t="shared" si="156"/>
        <v>0</v>
      </c>
      <c r="AE495" s="41">
        <f t="shared" si="159"/>
        <v>0</v>
      </c>
      <c r="AF495" s="49" t="e">
        <f>HLOOKUP(I495,ElecAvoidedCostsWOCC!$A$5:$Q$50,G495+1,FALSE)</f>
        <v>#N/A</v>
      </c>
      <c r="AG495" s="41" t="e">
        <f t="shared" si="157"/>
        <v>#N/A</v>
      </c>
      <c r="AH495" s="49" t="e">
        <f>HLOOKUP(I495,ElecAvoidedCostsWOCC!$A$5:$Q$50,T495+1,FALSE)</f>
        <v>#N/A</v>
      </c>
      <c r="AI495" s="41" t="e">
        <f t="shared" si="158"/>
        <v>#N/A</v>
      </c>
      <c r="AJ495" s="41" t="e">
        <f t="shared" si="144"/>
        <v>#N/A</v>
      </c>
      <c r="AK495" s="41" t="e">
        <f>HLOOKUP(I495,ElecAvoidedCostsWOCC!$A$5:$Q$50,G495+1,FALSE)*J495*L495</f>
        <v>#N/A</v>
      </c>
      <c r="AL495" s="41" t="e">
        <f t="shared" si="145"/>
        <v>#N/A</v>
      </c>
      <c r="AM495" s="45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5">
        <f t="shared" si="146"/>
        <v>0</v>
      </c>
      <c r="AO495" s="44">
        <f t="shared" si="147"/>
        <v>0</v>
      </c>
      <c r="AP495" s="44" t="e">
        <f t="shared" si="148"/>
        <v>#DIV/0!</v>
      </c>
    </row>
    <row r="496" spans="2:42" x14ac:dyDescent="0.25">
      <c r="B496" s="34"/>
      <c r="C496" s="56"/>
      <c r="D496" s="56"/>
      <c r="E496" s="35"/>
      <c r="F496" s="36"/>
      <c r="G496" s="36"/>
      <c r="H496" s="36"/>
      <c r="I496" s="37"/>
      <c r="J496" s="38"/>
      <c r="K496" s="38"/>
      <c r="L496" s="38"/>
      <c r="M496" s="39"/>
      <c r="N496" s="39"/>
      <c r="O496" s="40"/>
      <c r="P496" s="41"/>
      <c r="Q496" s="41"/>
      <c r="R496" s="42"/>
      <c r="S496" s="43"/>
      <c r="T496" s="36">
        <f t="shared" si="149"/>
        <v>0</v>
      </c>
      <c r="U496" s="44">
        <f t="shared" si="150"/>
        <v>0</v>
      </c>
      <c r="V496" s="45">
        <f t="shared" si="151"/>
        <v>0</v>
      </c>
      <c r="W496" s="46">
        <f t="shared" si="152"/>
        <v>0</v>
      </c>
      <c r="X496" s="41">
        <f t="shared" si="153"/>
        <v>0</v>
      </c>
      <c r="Y496" s="41">
        <f t="shared" si="154"/>
        <v>0</v>
      </c>
      <c r="Z496" s="41">
        <f t="shared" si="155"/>
        <v>0</v>
      </c>
      <c r="AA496" s="47">
        <f t="shared" si="141"/>
        <v>0</v>
      </c>
      <c r="AB496" s="48">
        <f t="shared" si="142"/>
        <v>0</v>
      </c>
      <c r="AC496" s="41">
        <f t="shared" si="143"/>
        <v>0</v>
      </c>
      <c r="AD496" s="41">
        <f t="shared" si="156"/>
        <v>0</v>
      </c>
      <c r="AE496" s="41">
        <f t="shared" si="159"/>
        <v>0</v>
      </c>
      <c r="AF496" s="49" t="e">
        <f>HLOOKUP(I496,ElecAvoidedCostsWOCC!$A$5:$Q$50,G496+1,FALSE)</f>
        <v>#N/A</v>
      </c>
      <c r="AG496" s="41" t="e">
        <f t="shared" si="157"/>
        <v>#N/A</v>
      </c>
      <c r="AH496" s="49" t="e">
        <f>HLOOKUP(I496,ElecAvoidedCostsWOCC!$A$5:$Q$50,T496+1,FALSE)</f>
        <v>#N/A</v>
      </c>
      <c r="AI496" s="41" t="e">
        <f t="shared" si="158"/>
        <v>#N/A</v>
      </c>
      <c r="AJ496" s="41" t="e">
        <f t="shared" si="144"/>
        <v>#N/A</v>
      </c>
      <c r="AK496" s="41" t="e">
        <f>HLOOKUP(I496,ElecAvoidedCostsWOCC!$A$5:$Q$50,G496+1,FALSE)*J496*L496</f>
        <v>#N/A</v>
      </c>
      <c r="AL496" s="41" t="e">
        <f t="shared" si="145"/>
        <v>#N/A</v>
      </c>
      <c r="AM496" s="45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5">
        <f t="shared" si="146"/>
        <v>0</v>
      </c>
      <c r="AO496" s="44">
        <f t="shared" si="147"/>
        <v>0</v>
      </c>
      <c r="AP496" s="44" t="e">
        <f t="shared" si="148"/>
        <v>#DIV/0!</v>
      </c>
    </row>
    <row r="497" spans="2:42" x14ac:dyDescent="0.25">
      <c r="B497" s="34"/>
      <c r="C497" s="56"/>
      <c r="D497" s="56"/>
      <c r="E497" s="35"/>
      <c r="F497" s="36"/>
      <c r="G497" s="36"/>
      <c r="H497" s="36"/>
      <c r="I497" s="37"/>
      <c r="J497" s="38"/>
      <c r="K497" s="38"/>
      <c r="L497" s="38"/>
      <c r="M497" s="39"/>
      <c r="N497" s="39"/>
      <c r="O497" s="40"/>
      <c r="P497" s="41"/>
      <c r="Q497" s="41"/>
      <c r="R497" s="42"/>
      <c r="S497" s="43"/>
      <c r="T497" s="36">
        <f t="shared" si="149"/>
        <v>0</v>
      </c>
      <c r="U497" s="44">
        <f t="shared" si="150"/>
        <v>0</v>
      </c>
      <c r="V497" s="45">
        <f t="shared" si="151"/>
        <v>0</v>
      </c>
      <c r="W497" s="46">
        <f t="shared" si="152"/>
        <v>0</v>
      </c>
      <c r="X497" s="41">
        <f t="shared" si="153"/>
        <v>0</v>
      </c>
      <c r="Y497" s="41">
        <f t="shared" si="154"/>
        <v>0</v>
      </c>
      <c r="Z497" s="41">
        <f t="shared" si="155"/>
        <v>0</v>
      </c>
      <c r="AA497" s="47">
        <f t="shared" si="141"/>
        <v>0</v>
      </c>
      <c r="AB497" s="48">
        <f t="shared" si="142"/>
        <v>0</v>
      </c>
      <c r="AC497" s="41">
        <f t="shared" si="143"/>
        <v>0</v>
      </c>
      <c r="AD497" s="41">
        <f t="shared" si="156"/>
        <v>0</v>
      </c>
      <c r="AE497" s="41">
        <f t="shared" si="159"/>
        <v>0</v>
      </c>
      <c r="AF497" s="49" t="e">
        <f>HLOOKUP(I497,ElecAvoidedCostsWOCC!$A$5:$Q$50,G497+1,FALSE)</f>
        <v>#N/A</v>
      </c>
      <c r="AG497" s="41" t="e">
        <f t="shared" si="157"/>
        <v>#N/A</v>
      </c>
      <c r="AH497" s="49" t="e">
        <f>HLOOKUP(I497,ElecAvoidedCostsWOCC!$A$5:$Q$50,T497+1,FALSE)</f>
        <v>#N/A</v>
      </c>
      <c r="AI497" s="41" t="e">
        <f t="shared" si="158"/>
        <v>#N/A</v>
      </c>
      <c r="AJ497" s="41" t="e">
        <f t="shared" si="144"/>
        <v>#N/A</v>
      </c>
      <c r="AK497" s="41" t="e">
        <f>HLOOKUP(I497,ElecAvoidedCostsWOCC!$A$5:$Q$50,G497+1,FALSE)*J497*L497</f>
        <v>#N/A</v>
      </c>
      <c r="AL497" s="41" t="e">
        <f t="shared" si="145"/>
        <v>#N/A</v>
      </c>
      <c r="AM497" s="45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5">
        <f t="shared" si="146"/>
        <v>0</v>
      </c>
      <c r="AO497" s="44">
        <f t="shared" si="147"/>
        <v>0</v>
      </c>
      <c r="AP497" s="44" t="e">
        <f t="shared" si="148"/>
        <v>#DIV/0!</v>
      </c>
    </row>
    <row r="498" spans="2:42" x14ac:dyDescent="0.25">
      <c r="B498" s="34"/>
      <c r="C498" s="56"/>
      <c r="D498" s="56"/>
      <c r="E498" s="35"/>
      <c r="F498" s="36"/>
      <c r="G498" s="36"/>
      <c r="H498" s="36"/>
      <c r="I498" s="37"/>
      <c r="J498" s="38"/>
      <c r="K498" s="38"/>
      <c r="L498" s="38"/>
      <c r="M498" s="39"/>
      <c r="N498" s="39"/>
      <c r="O498" s="40"/>
      <c r="P498" s="41"/>
      <c r="Q498" s="41"/>
      <c r="R498" s="42"/>
      <c r="S498" s="43"/>
      <c r="T498" s="36">
        <f t="shared" si="149"/>
        <v>0</v>
      </c>
      <c r="U498" s="44">
        <f t="shared" si="150"/>
        <v>0</v>
      </c>
      <c r="V498" s="45">
        <f t="shared" si="151"/>
        <v>0</v>
      </c>
      <c r="W498" s="46">
        <f t="shared" si="152"/>
        <v>0</v>
      </c>
      <c r="X498" s="41">
        <f t="shared" si="153"/>
        <v>0</v>
      </c>
      <c r="Y498" s="41">
        <f t="shared" si="154"/>
        <v>0</v>
      </c>
      <c r="Z498" s="41">
        <f t="shared" si="155"/>
        <v>0</v>
      </c>
      <c r="AA498" s="47">
        <f t="shared" si="141"/>
        <v>0</v>
      </c>
      <c r="AB498" s="48">
        <f t="shared" si="142"/>
        <v>0</v>
      </c>
      <c r="AC498" s="41">
        <f t="shared" si="143"/>
        <v>0</v>
      </c>
      <c r="AD498" s="41">
        <f t="shared" si="156"/>
        <v>0</v>
      </c>
      <c r="AE498" s="41">
        <f t="shared" si="159"/>
        <v>0</v>
      </c>
      <c r="AF498" s="49" t="e">
        <f>HLOOKUP(I498,ElecAvoidedCostsWOCC!$A$5:$Q$50,G498+1,FALSE)</f>
        <v>#N/A</v>
      </c>
      <c r="AG498" s="41" t="e">
        <f t="shared" si="157"/>
        <v>#N/A</v>
      </c>
      <c r="AH498" s="49" t="e">
        <f>HLOOKUP(I498,ElecAvoidedCostsWOCC!$A$5:$Q$50,T498+1,FALSE)</f>
        <v>#N/A</v>
      </c>
      <c r="AI498" s="41" t="e">
        <f t="shared" si="158"/>
        <v>#N/A</v>
      </c>
      <c r="AJ498" s="41" t="e">
        <f t="shared" si="144"/>
        <v>#N/A</v>
      </c>
      <c r="AK498" s="41" t="e">
        <f>HLOOKUP(I498,ElecAvoidedCostsWOCC!$A$5:$Q$50,G498+1,FALSE)*J498*L498</f>
        <v>#N/A</v>
      </c>
      <c r="AL498" s="41" t="e">
        <f t="shared" si="145"/>
        <v>#N/A</v>
      </c>
      <c r="AM498" s="45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5">
        <f t="shared" si="146"/>
        <v>0</v>
      </c>
      <c r="AO498" s="44">
        <f t="shared" si="147"/>
        <v>0</v>
      </c>
      <c r="AP498" s="44" t="e">
        <f t="shared" si="148"/>
        <v>#DIV/0!</v>
      </c>
    </row>
    <row r="499" spans="2:42" x14ac:dyDescent="0.25">
      <c r="B499" s="34"/>
      <c r="C499" s="56"/>
      <c r="D499" s="56"/>
      <c r="E499" s="35"/>
      <c r="F499" s="36"/>
      <c r="G499" s="36"/>
      <c r="H499" s="36"/>
      <c r="I499" s="37"/>
      <c r="J499" s="38"/>
      <c r="K499" s="38"/>
      <c r="L499" s="38"/>
      <c r="M499" s="39"/>
      <c r="N499" s="39"/>
      <c r="O499" s="40"/>
      <c r="P499" s="41"/>
      <c r="Q499" s="41"/>
      <c r="R499" s="42"/>
      <c r="S499" s="43"/>
      <c r="T499" s="36">
        <f t="shared" si="149"/>
        <v>0</v>
      </c>
      <c r="U499" s="44">
        <f t="shared" si="150"/>
        <v>0</v>
      </c>
      <c r="V499" s="45">
        <f t="shared" si="151"/>
        <v>0</v>
      </c>
      <c r="W499" s="46">
        <f t="shared" si="152"/>
        <v>0</v>
      </c>
      <c r="X499" s="41">
        <f t="shared" si="153"/>
        <v>0</v>
      </c>
      <c r="Y499" s="41">
        <f t="shared" si="154"/>
        <v>0</v>
      </c>
      <c r="Z499" s="41">
        <f t="shared" si="155"/>
        <v>0</v>
      </c>
      <c r="AA499" s="47">
        <f t="shared" si="141"/>
        <v>0</v>
      </c>
      <c r="AB499" s="48">
        <f t="shared" si="142"/>
        <v>0</v>
      </c>
      <c r="AC499" s="41">
        <f t="shared" si="143"/>
        <v>0</v>
      </c>
      <c r="AD499" s="41">
        <f t="shared" si="156"/>
        <v>0</v>
      </c>
      <c r="AE499" s="41">
        <f t="shared" si="159"/>
        <v>0</v>
      </c>
      <c r="AF499" s="49" t="e">
        <f>HLOOKUP(I499,ElecAvoidedCostsWOCC!$A$5:$Q$50,G499+1,FALSE)</f>
        <v>#N/A</v>
      </c>
      <c r="AG499" s="41" t="e">
        <f t="shared" si="157"/>
        <v>#N/A</v>
      </c>
      <c r="AH499" s="49" t="e">
        <f>HLOOKUP(I499,ElecAvoidedCostsWOCC!$A$5:$Q$50,T499+1,FALSE)</f>
        <v>#N/A</v>
      </c>
      <c r="AI499" s="41" t="e">
        <f t="shared" si="158"/>
        <v>#N/A</v>
      </c>
      <c r="AJ499" s="41" t="e">
        <f t="shared" si="144"/>
        <v>#N/A</v>
      </c>
      <c r="AK499" s="41" t="e">
        <f>HLOOKUP(I499,ElecAvoidedCostsWOCC!$A$5:$Q$50,G499+1,FALSE)*J499*L499</f>
        <v>#N/A</v>
      </c>
      <c r="AL499" s="41" t="e">
        <f t="shared" si="145"/>
        <v>#N/A</v>
      </c>
      <c r="AM499" s="45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5">
        <f t="shared" si="146"/>
        <v>0</v>
      </c>
      <c r="AO499" s="44">
        <f t="shared" si="147"/>
        <v>0</v>
      </c>
      <c r="AP499" s="44" t="e">
        <f t="shared" si="148"/>
        <v>#DIV/0!</v>
      </c>
    </row>
    <row r="500" spans="2:42" x14ac:dyDescent="0.25">
      <c r="B500" s="34"/>
      <c r="C500" s="56"/>
      <c r="D500" s="56"/>
      <c r="E500" s="35"/>
      <c r="F500" s="36"/>
      <c r="G500" s="36"/>
      <c r="H500" s="36"/>
      <c r="I500" s="37"/>
      <c r="J500" s="38"/>
      <c r="K500" s="38"/>
      <c r="L500" s="38"/>
      <c r="M500" s="39"/>
      <c r="N500" s="39"/>
      <c r="O500" s="40"/>
      <c r="P500" s="41"/>
      <c r="Q500" s="41"/>
      <c r="R500" s="42"/>
      <c r="S500" s="43"/>
      <c r="T500" s="36">
        <f t="shared" si="149"/>
        <v>0</v>
      </c>
      <c r="U500" s="44">
        <f t="shared" si="150"/>
        <v>0</v>
      </c>
      <c r="V500" s="45">
        <f t="shared" si="151"/>
        <v>0</v>
      </c>
      <c r="W500" s="46">
        <f t="shared" si="152"/>
        <v>0</v>
      </c>
      <c r="X500" s="41">
        <f t="shared" si="153"/>
        <v>0</v>
      </c>
      <c r="Y500" s="41">
        <f t="shared" si="154"/>
        <v>0</v>
      </c>
      <c r="Z500" s="41">
        <f t="shared" si="155"/>
        <v>0</v>
      </c>
      <c r="AA500" s="47">
        <f t="shared" si="141"/>
        <v>0</v>
      </c>
      <c r="AB500" s="48">
        <f t="shared" si="142"/>
        <v>0</v>
      </c>
      <c r="AC500" s="41">
        <f t="shared" si="143"/>
        <v>0</v>
      </c>
      <c r="AD500" s="41">
        <f t="shared" si="156"/>
        <v>0</v>
      </c>
      <c r="AE500" s="41">
        <f t="shared" si="159"/>
        <v>0</v>
      </c>
      <c r="AF500" s="49" t="e">
        <f>HLOOKUP(I500,ElecAvoidedCostsWOCC!$A$5:$Q$50,G500+1,FALSE)</f>
        <v>#N/A</v>
      </c>
      <c r="AG500" s="41" t="e">
        <f t="shared" si="157"/>
        <v>#N/A</v>
      </c>
      <c r="AH500" s="49" t="e">
        <f>HLOOKUP(I500,ElecAvoidedCostsWOCC!$A$5:$Q$50,T500+1,FALSE)</f>
        <v>#N/A</v>
      </c>
      <c r="AI500" s="41" t="e">
        <f t="shared" si="158"/>
        <v>#N/A</v>
      </c>
      <c r="AJ500" s="41" t="e">
        <f t="shared" si="144"/>
        <v>#N/A</v>
      </c>
      <c r="AK500" s="41" t="e">
        <f>HLOOKUP(I500,ElecAvoidedCostsWOCC!$A$5:$Q$50,G500+1,FALSE)*J500*L500</f>
        <v>#N/A</v>
      </c>
      <c r="AL500" s="41" t="e">
        <f t="shared" si="145"/>
        <v>#N/A</v>
      </c>
      <c r="AM500" s="45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5">
        <f t="shared" si="146"/>
        <v>0</v>
      </c>
      <c r="AO500" s="44">
        <f t="shared" si="147"/>
        <v>0</v>
      </c>
      <c r="AP500" s="44" t="e">
        <f t="shared" si="148"/>
        <v>#DIV/0!</v>
      </c>
    </row>
    <row r="501" spans="2:42" x14ac:dyDescent="0.25">
      <c r="B501" s="34"/>
      <c r="C501" s="56"/>
      <c r="D501" s="56"/>
      <c r="E501" s="35"/>
      <c r="F501" s="36"/>
      <c r="G501" s="36"/>
      <c r="H501" s="36"/>
      <c r="I501" s="37"/>
      <c r="J501" s="38"/>
      <c r="K501" s="38"/>
      <c r="L501" s="38"/>
      <c r="M501" s="39"/>
      <c r="N501" s="39"/>
      <c r="O501" s="40"/>
      <c r="P501" s="41"/>
      <c r="Q501" s="41"/>
      <c r="R501" s="42"/>
      <c r="S501" s="43"/>
      <c r="T501" s="36">
        <f t="shared" si="149"/>
        <v>0</v>
      </c>
      <c r="U501" s="44">
        <f t="shared" si="150"/>
        <v>0</v>
      </c>
      <c r="V501" s="45">
        <f t="shared" si="151"/>
        <v>0</v>
      </c>
      <c r="W501" s="46">
        <f t="shared" si="152"/>
        <v>0</v>
      </c>
      <c r="X501" s="41">
        <f t="shared" si="153"/>
        <v>0</v>
      </c>
      <c r="Y501" s="41">
        <f t="shared" si="154"/>
        <v>0</v>
      </c>
      <c r="Z501" s="41">
        <f t="shared" si="155"/>
        <v>0</v>
      </c>
      <c r="AA501" s="47">
        <f t="shared" si="141"/>
        <v>0</v>
      </c>
      <c r="AB501" s="48">
        <f t="shared" si="142"/>
        <v>0</v>
      </c>
      <c r="AC501" s="41">
        <f t="shared" si="143"/>
        <v>0</v>
      </c>
      <c r="AD501" s="41">
        <f t="shared" si="156"/>
        <v>0</v>
      </c>
      <c r="AE501" s="41">
        <f t="shared" si="159"/>
        <v>0</v>
      </c>
      <c r="AF501" s="49" t="e">
        <f>HLOOKUP(I501,ElecAvoidedCostsWOCC!$A$5:$Q$50,G501+1,FALSE)</f>
        <v>#N/A</v>
      </c>
      <c r="AG501" s="41" t="e">
        <f t="shared" si="157"/>
        <v>#N/A</v>
      </c>
      <c r="AH501" s="49" t="e">
        <f>HLOOKUP(I501,ElecAvoidedCostsWOCC!$A$5:$Q$50,T501+1,FALSE)</f>
        <v>#N/A</v>
      </c>
      <c r="AI501" s="41" t="e">
        <f t="shared" si="158"/>
        <v>#N/A</v>
      </c>
      <c r="AJ501" s="41" t="e">
        <f t="shared" si="144"/>
        <v>#N/A</v>
      </c>
      <c r="AK501" s="41" t="e">
        <f>HLOOKUP(I501,ElecAvoidedCostsWOCC!$A$5:$Q$50,G501+1,FALSE)*J501*L501</f>
        <v>#N/A</v>
      </c>
      <c r="AL501" s="41" t="e">
        <f t="shared" si="145"/>
        <v>#N/A</v>
      </c>
      <c r="AM501" s="45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5">
        <f t="shared" si="146"/>
        <v>0</v>
      </c>
      <c r="AO501" s="44">
        <f t="shared" si="147"/>
        <v>0</v>
      </c>
      <c r="AP501" s="44" t="e">
        <f t="shared" si="148"/>
        <v>#DIV/0!</v>
      </c>
    </row>
    <row r="502" spans="2:42" x14ac:dyDescent="0.25">
      <c r="B502" s="34"/>
      <c r="C502" s="56"/>
      <c r="D502" s="56"/>
      <c r="E502" s="35"/>
      <c r="F502" s="36"/>
      <c r="G502" s="36"/>
      <c r="H502" s="36"/>
      <c r="I502" s="37"/>
      <c r="J502" s="38"/>
      <c r="K502" s="38"/>
      <c r="L502" s="38"/>
      <c r="M502" s="39"/>
      <c r="N502" s="39"/>
      <c r="O502" s="40"/>
      <c r="P502" s="41"/>
      <c r="Q502" s="41"/>
      <c r="R502" s="42"/>
      <c r="S502" s="43"/>
      <c r="T502" s="36">
        <f t="shared" si="149"/>
        <v>0</v>
      </c>
      <c r="U502" s="44">
        <f t="shared" si="150"/>
        <v>0</v>
      </c>
      <c r="V502" s="45">
        <f t="shared" si="151"/>
        <v>0</v>
      </c>
      <c r="W502" s="46">
        <f t="shared" si="152"/>
        <v>0</v>
      </c>
      <c r="X502" s="41">
        <f t="shared" si="153"/>
        <v>0</v>
      </c>
      <c r="Y502" s="41">
        <f t="shared" si="154"/>
        <v>0</v>
      </c>
      <c r="Z502" s="41">
        <f t="shared" si="155"/>
        <v>0</v>
      </c>
      <c r="AA502" s="47">
        <f t="shared" si="141"/>
        <v>0</v>
      </c>
      <c r="AB502" s="48">
        <f t="shared" si="142"/>
        <v>0</v>
      </c>
      <c r="AC502" s="41">
        <f t="shared" si="143"/>
        <v>0</v>
      </c>
      <c r="AD502" s="41">
        <f t="shared" si="156"/>
        <v>0</v>
      </c>
      <c r="AE502" s="41">
        <f t="shared" si="159"/>
        <v>0</v>
      </c>
      <c r="AF502" s="49" t="e">
        <f>HLOOKUP(I502,ElecAvoidedCostsWOCC!$A$5:$Q$50,G502+1,FALSE)</f>
        <v>#N/A</v>
      </c>
      <c r="AG502" s="41" t="e">
        <f t="shared" si="157"/>
        <v>#N/A</v>
      </c>
      <c r="AH502" s="49" t="e">
        <f>HLOOKUP(I502,ElecAvoidedCostsWOCC!$A$5:$Q$50,T502+1,FALSE)</f>
        <v>#N/A</v>
      </c>
      <c r="AI502" s="41" t="e">
        <f t="shared" si="158"/>
        <v>#N/A</v>
      </c>
      <c r="AJ502" s="41" t="e">
        <f t="shared" si="144"/>
        <v>#N/A</v>
      </c>
      <c r="AK502" s="41" t="e">
        <f>HLOOKUP(I502,ElecAvoidedCostsWOCC!$A$5:$Q$50,G502+1,FALSE)*J502*L502</f>
        <v>#N/A</v>
      </c>
      <c r="AL502" s="41" t="e">
        <f t="shared" si="145"/>
        <v>#N/A</v>
      </c>
      <c r="AM502" s="45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5">
        <f t="shared" si="146"/>
        <v>0</v>
      </c>
      <c r="AO502" s="44">
        <f t="shared" si="147"/>
        <v>0</v>
      </c>
      <c r="AP502" s="44" t="e">
        <f t="shared" si="148"/>
        <v>#DIV/0!</v>
      </c>
    </row>
    <row r="503" spans="2:42" x14ac:dyDescent="0.25">
      <c r="B503" s="34"/>
      <c r="C503" s="56"/>
      <c r="D503" s="56"/>
      <c r="E503" s="35"/>
      <c r="F503" s="36"/>
      <c r="G503" s="36"/>
      <c r="H503" s="36"/>
      <c r="I503" s="37"/>
      <c r="J503" s="38"/>
      <c r="K503" s="38"/>
      <c r="L503" s="38"/>
      <c r="M503" s="39"/>
      <c r="N503" s="39"/>
      <c r="O503" s="40"/>
      <c r="P503" s="41"/>
      <c r="Q503" s="41"/>
      <c r="R503" s="42"/>
      <c r="S503" s="43"/>
      <c r="T503" s="36">
        <f t="shared" si="149"/>
        <v>0</v>
      </c>
      <c r="U503" s="44">
        <f t="shared" si="150"/>
        <v>0</v>
      </c>
      <c r="V503" s="45">
        <f t="shared" si="151"/>
        <v>0</v>
      </c>
      <c r="W503" s="46">
        <f t="shared" si="152"/>
        <v>0</v>
      </c>
      <c r="X503" s="41">
        <f t="shared" si="153"/>
        <v>0</v>
      </c>
      <c r="Y503" s="41">
        <f t="shared" si="154"/>
        <v>0</v>
      </c>
      <c r="Z503" s="41">
        <f t="shared" si="155"/>
        <v>0</v>
      </c>
      <c r="AA503" s="47">
        <f t="shared" si="141"/>
        <v>0</v>
      </c>
      <c r="AB503" s="48">
        <f t="shared" si="142"/>
        <v>0</v>
      </c>
      <c r="AC503" s="41">
        <f t="shared" si="143"/>
        <v>0</v>
      </c>
      <c r="AD503" s="41">
        <f t="shared" si="156"/>
        <v>0</v>
      </c>
      <c r="AE503" s="41">
        <f t="shared" si="159"/>
        <v>0</v>
      </c>
      <c r="AF503" s="49" t="e">
        <f>HLOOKUP(I503,ElecAvoidedCostsWOCC!$A$5:$Q$50,G503+1,FALSE)</f>
        <v>#N/A</v>
      </c>
      <c r="AG503" s="41" t="e">
        <f t="shared" si="157"/>
        <v>#N/A</v>
      </c>
      <c r="AH503" s="49" t="e">
        <f>HLOOKUP(I503,ElecAvoidedCostsWOCC!$A$5:$Q$50,T503+1,FALSE)</f>
        <v>#N/A</v>
      </c>
      <c r="AI503" s="41" t="e">
        <f t="shared" si="158"/>
        <v>#N/A</v>
      </c>
      <c r="AJ503" s="41" t="e">
        <f t="shared" si="144"/>
        <v>#N/A</v>
      </c>
      <c r="AK503" s="41" t="e">
        <f>HLOOKUP(I503,ElecAvoidedCostsWOCC!$A$5:$Q$50,G503+1,FALSE)*J503*L503</f>
        <v>#N/A</v>
      </c>
      <c r="AL503" s="41" t="e">
        <f t="shared" si="145"/>
        <v>#N/A</v>
      </c>
      <c r="AM503" s="45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5">
        <f t="shared" si="146"/>
        <v>0</v>
      </c>
      <c r="AO503" s="44">
        <f t="shared" si="147"/>
        <v>0</v>
      </c>
      <c r="AP503" s="44" t="e">
        <f t="shared" si="148"/>
        <v>#DIV/0!</v>
      </c>
    </row>
    <row r="504" spans="2:42" x14ac:dyDescent="0.25">
      <c r="B504" s="34"/>
      <c r="C504" s="56"/>
      <c r="D504" s="56"/>
      <c r="E504" s="35"/>
      <c r="F504" s="36"/>
      <c r="G504" s="36"/>
      <c r="H504" s="36"/>
      <c r="I504" s="37"/>
      <c r="J504" s="38"/>
      <c r="K504" s="38"/>
      <c r="L504" s="38"/>
      <c r="M504" s="39"/>
      <c r="N504" s="39"/>
      <c r="O504" s="40"/>
      <c r="P504" s="41"/>
      <c r="Q504" s="41"/>
      <c r="R504" s="42"/>
      <c r="S504" s="43"/>
      <c r="T504" s="36">
        <f t="shared" si="149"/>
        <v>0</v>
      </c>
      <c r="U504" s="44">
        <f t="shared" si="150"/>
        <v>0</v>
      </c>
      <c r="V504" s="45">
        <f t="shared" si="151"/>
        <v>0</v>
      </c>
      <c r="W504" s="46">
        <f t="shared" si="152"/>
        <v>0</v>
      </c>
      <c r="X504" s="41">
        <f t="shared" si="153"/>
        <v>0</v>
      </c>
      <c r="Y504" s="41">
        <f t="shared" si="154"/>
        <v>0</v>
      </c>
      <c r="Z504" s="41">
        <f t="shared" si="155"/>
        <v>0</v>
      </c>
      <c r="AA504" s="47">
        <f t="shared" si="141"/>
        <v>0</v>
      </c>
      <c r="AB504" s="48">
        <f t="shared" si="142"/>
        <v>0</v>
      </c>
      <c r="AC504" s="41">
        <f t="shared" si="143"/>
        <v>0</v>
      </c>
      <c r="AD504" s="41">
        <f t="shared" si="156"/>
        <v>0</v>
      </c>
      <c r="AE504" s="41">
        <f t="shared" si="159"/>
        <v>0</v>
      </c>
      <c r="AF504" s="49" t="e">
        <f>HLOOKUP(I504,ElecAvoidedCostsWOCC!$A$5:$Q$50,G504+1,FALSE)</f>
        <v>#N/A</v>
      </c>
      <c r="AG504" s="41" t="e">
        <f t="shared" si="157"/>
        <v>#N/A</v>
      </c>
      <c r="AH504" s="49" t="e">
        <f>HLOOKUP(I504,ElecAvoidedCostsWOCC!$A$5:$Q$50,T504+1,FALSE)</f>
        <v>#N/A</v>
      </c>
      <c r="AI504" s="41" t="e">
        <f t="shared" si="158"/>
        <v>#N/A</v>
      </c>
      <c r="AJ504" s="41" t="e">
        <f t="shared" si="144"/>
        <v>#N/A</v>
      </c>
      <c r="AK504" s="41" t="e">
        <f>HLOOKUP(I504,ElecAvoidedCostsWOCC!$A$5:$Q$50,G504+1,FALSE)*J504*L504</f>
        <v>#N/A</v>
      </c>
      <c r="AL504" s="41" t="e">
        <f t="shared" si="145"/>
        <v>#N/A</v>
      </c>
      <c r="AM504" s="45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5">
        <f t="shared" si="146"/>
        <v>0</v>
      </c>
      <c r="AO504" s="44">
        <f t="shared" si="147"/>
        <v>0</v>
      </c>
      <c r="AP504" s="44" t="e">
        <f t="shared" si="148"/>
        <v>#DIV/0!</v>
      </c>
    </row>
    <row r="505" spans="2:42" x14ac:dyDescent="0.25">
      <c r="B505" s="34"/>
      <c r="C505" s="56"/>
      <c r="D505" s="56"/>
      <c r="E505" s="35"/>
      <c r="F505" s="36"/>
      <c r="G505" s="36"/>
      <c r="H505" s="36"/>
      <c r="I505" s="37"/>
      <c r="J505" s="38"/>
      <c r="K505" s="38"/>
      <c r="L505" s="38"/>
      <c r="M505" s="39"/>
      <c r="N505" s="39"/>
      <c r="O505" s="40"/>
      <c r="P505" s="41"/>
      <c r="Q505" s="41"/>
      <c r="R505" s="42"/>
      <c r="S505" s="43"/>
      <c r="T505" s="36">
        <f t="shared" si="149"/>
        <v>0</v>
      </c>
      <c r="U505" s="44">
        <f t="shared" si="150"/>
        <v>0</v>
      </c>
      <c r="V505" s="45">
        <f t="shared" si="151"/>
        <v>0</v>
      </c>
      <c r="W505" s="46">
        <f t="shared" si="152"/>
        <v>0</v>
      </c>
      <c r="X505" s="41">
        <f t="shared" si="153"/>
        <v>0</v>
      </c>
      <c r="Y505" s="41">
        <f t="shared" si="154"/>
        <v>0</v>
      </c>
      <c r="Z505" s="41">
        <f t="shared" si="155"/>
        <v>0</v>
      </c>
      <c r="AA505" s="47">
        <f t="shared" si="141"/>
        <v>0</v>
      </c>
      <c r="AB505" s="48">
        <f t="shared" si="142"/>
        <v>0</v>
      </c>
      <c r="AC505" s="41">
        <f t="shared" si="143"/>
        <v>0</v>
      </c>
      <c r="AD505" s="41">
        <f t="shared" si="156"/>
        <v>0</v>
      </c>
      <c r="AE505" s="41">
        <f t="shared" si="159"/>
        <v>0</v>
      </c>
      <c r="AF505" s="49" t="e">
        <f>HLOOKUP(I505,ElecAvoidedCostsWOCC!$A$5:$Q$50,G505+1,FALSE)</f>
        <v>#N/A</v>
      </c>
      <c r="AG505" s="41" t="e">
        <f t="shared" si="157"/>
        <v>#N/A</v>
      </c>
      <c r="AH505" s="49" t="e">
        <f>HLOOKUP(I505,ElecAvoidedCostsWOCC!$A$5:$Q$50,T505+1,FALSE)</f>
        <v>#N/A</v>
      </c>
      <c r="AI505" s="41" t="e">
        <f t="shared" si="158"/>
        <v>#N/A</v>
      </c>
      <c r="AJ505" s="41" t="e">
        <f t="shared" si="144"/>
        <v>#N/A</v>
      </c>
      <c r="AK505" s="41" t="e">
        <f>HLOOKUP(I505,ElecAvoidedCostsWOCC!$A$5:$Q$50,G505+1,FALSE)*J505*L505</f>
        <v>#N/A</v>
      </c>
      <c r="AL505" s="41" t="e">
        <f t="shared" si="145"/>
        <v>#N/A</v>
      </c>
      <c r="AM505" s="45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5">
        <f t="shared" si="146"/>
        <v>0</v>
      </c>
      <c r="AO505" s="44">
        <f t="shared" si="147"/>
        <v>0</v>
      </c>
      <c r="AP505" s="44" t="e">
        <f t="shared" si="148"/>
        <v>#DIV/0!</v>
      </c>
    </row>
    <row r="506" spans="2:42" x14ac:dyDescent="0.25">
      <c r="B506" s="34"/>
      <c r="C506" s="56"/>
      <c r="D506" s="56"/>
      <c r="E506" s="35"/>
      <c r="F506" s="36"/>
      <c r="G506" s="36"/>
      <c r="H506" s="36"/>
      <c r="I506" s="37"/>
      <c r="J506" s="38"/>
      <c r="K506" s="38"/>
      <c r="L506" s="38"/>
      <c r="M506" s="39"/>
      <c r="N506" s="39"/>
      <c r="O506" s="40"/>
      <c r="P506" s="41"/>
      <c r="Q506" s="41"/>
      <c r="R506" s="42"/>
      <c r="S506" s="43"/>
      <c r="T506" s="36">
        <f t="shared" si="149"/>
        <v>0</v>
      </c>
      <c r="U506" s="44">
        <f t="shared" si="150"/>
        <v>0</v>
      </c>
      <c r="V506" s="45">
        <f t="shared" si="151"/>
        <v>0</v>
      </c>
      <c r="W506" s="46">
        <f t="shared" si="152"/>
        <v>0</v>
      </c>
      <c r="X506" s="41">
        <f t="shared" si="153"/>
        <v>0</v>
      </c>
      <c r="Y506" s="41">
        <f t="shared" si="154"/>
        <v>0</v>
      </c>
      <c r="Z506" s="41">
        <f t="shared" si="155"/>
        <v>0</v>
      </c>
      <c r="AA506" s="47">
        <f t="shared" si="141"/>
        <v>0</v>
      </c>
      <c r="AB506" s="48">
        <f t="shared" si="142"/>
        <v>0</v>
      </c>
      <c r="AC506" s="41">
        <f t="shared" si="143"/>
        <v>0</v>
      </c>
      <c r="AD506" s="41">
        <f t="shared" si="156"/>
        <v>0</v>
      </c>
      <c r="AE506" s="41">
        <f t="shared" si="159"/>
        <v>0</v>
      </c>
      <c r="AF506" s="49" t="e">
        <f>HLOOKUP(I506,ElecAvoidedCostsWOCC!$A$5:$Q$50,G506+1,FALSE)</f>
        <v>#N/A</v>
      </c>
      <c r="AG506" s="41" t="e">
        <f t="shared" si="157"/>
        <v>#N/A</v>
      </c>
      <c r="AH506" s="49" t="e">
        <f>HLOOKUP(I506,ElecAvoidedCostsWOCC!$A$5:$Q$50,T506+1,FALSE)</f>
        <v>#N/A</v>
      </c>
      <c r="AI506" s="41" t="e">
        <f t="shared" si="158"/>
        <v>#N/A</v>
      </c>
      <c r="AJ506" s="41" t="e">
        <f t="shared" si="144"/>
        <v>#N/A</v>
      </c>
      <c r="AK506" s="41" t="e">
        <f>HLOOKUP(I506,ElecAvoidedCostsWOCC!$A$5:$Q$50,G506+1,FALSE)*J506*L506</f>
        <v>#N/A</v>
      </c>
      <c r="AL506" s="41" t="e">
        <f t="shared" si="145"/>
        <v>#N/A</v>
      </c>
      <c r="AM506" s="45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5">
        <f t="shared" si="146"/>
        <v>0</v>
      </c>
      <c r="AO506" s="44">
        <f t="shared" si="147"/>
        <v>0</v>
      </c>
      <c r="AP506" s="44" t="e">
        <f t="shared" si="148"/>
        <v>#DIV/0!</v>
      </c>
    </row>
    <row r="507" spans="2:42" x14ac:dyDescent="0.25">
      <c r="B507" s="34"/>
      <c r="C507" s="56"/>
      <c r="D507" s="56"/>
      <c r="E507" s="35"/>
      <c r="F507" s="36"/>
      <c r="G507" s="36"/>
      <c r="H507" s="36"/>
      <c r="I507" s="37"/>
      <c r="J507" s="38"/>
      <c r="K507" s="38"/>
      <c r="L507" s="38"/>
      <c r="M507" s="39"/>
      <c r="N507" s="39"/>
      <c r="O507" s="40"/>
      <c r="P507" s="41"/>
      <c r="Q507" s="41"/>
      <c r="R507" s="42"/>
      <c r="S507" s="43"/>
      <c r="T507" s="36">
        <f t="shared" si="149"/>
        <v>0</v>
      </c>
      <c r="U507" s="44">
        <f t="shared" si="150"/>
        <v>0</v>
      </c>
      <c r="V507" s="45">
        <f t="shared" si="151"/>
        <v>0</v>
      </c>
      <c r="W507" s="46">
        <f t="shared" si="152"/>
        <v>0</v>
      </c>
      <c r="X507" s="41">
        <f t="shared" si="153"/>
        <v>0</v>
      </c>
      <c r="Y507" s="41">
        <f t="shared" si="154"/>
        <v>0</v>
      </c>
      <c r="Z507" s="41">
        <f t="shared" si="155"/>
        <v>0</v>
      </c>
      <c r="AA507" s="47">
        <f t="shared" si="141"/>
        <v>0</v>
      </c>
      <c r="AB507" s="48">
        <f t="shared" si="142"/>
        <v>0</v>
      </c>
      <c r="AC507" s="41">
        <f t="shared" si="143"/>
        <v>0</v>
      </c>
      <c r="AD507" s="41">
        <f t="shared" si="156"/>
        <v>0</v>
      </c>
      <c r="AE507" s="41">
        <f t="shared" si="159"/>
        <v>0</v>
      </c>
      <c r="AF507" s="49" t="e">
        <f>HLOOKUP(I507,ElecAvoidedCostsWOCC!$A$5:$Q$50,G507+1,FALSE)</f>
        <v>#N/A</v>
      </c>
      <c r="AG507" s="41" t="e">
        <f t="shared" si="157"/>
        <v>#N/A</v>
      </c>
      <c r="AH507" s="49" t="e">
        <f>HLOOKUP(I507,ElecAvoidedCostsWOCC!$A$5:$Q$50,T507+1,FALSE)</f>
        <v>#N/A</v>
      </c>
      <c r="AI507" s="41" t="e">
        <f t="shared" si="158"/>
        <v>#N/A</v>
      </c>
      <c r="AJ507" s="41" t="e">
        <f t="shared" si="144"/>
        <v>#N/A</v>
      </c>
      <c r="AK507" s="41" t="e">
        <f>HLOOKUP(I507,ElecAvoidedCostsWOCC!$A$5:$Q$50,G507+1,FALSE)*J507*L507</f>
        <v>#N/A</v>
      </c>
      <c r="AL507" s="41" t="e">
        <f t="shared" si="145"/>
        <v>#N/A</v>
      </c>
      <c r="AM507" s="45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5">
        <f t="shared" si="146"/>
        <v>0</v>
      </c>
      <c r="AO507" s="44">
        <f t="shared" si="147"/>
        <v>0</v>
      </c>
      <c r="AP507" s="44" t="e">
        <f t="shared" si="148"/>
        <v>#DIV/0!</v>
      </c>
    </row>
    <row r="508" spans="2:42" x14ac:dyDescent="0.25">
      <c r="B508" s="34"/>
      <c r="C508" s="56"/>
      <c r="D508" s="56"/>
      <c r="E508" s="35"/>
      <c r="F508" s="36"/>
      <c r="G508" s="36"/>
      <c r="H508" s="36"/>
      <c r="I508" s="37"/>
      <c r="J508" s="38"/>
      <c r="K508" s="38"/>
      <c r="L508" s="38"/>
      <c r="M508" s="39"/>
      <c r="N508" s="39"/>
      <c r="O508" s="40"/>
      <c r="P508" s="41"/>
      <c r="Q508" s="41"/>
      <c r="R508" s="42"/>
      <c r="S508" s="43"/>
      <c r="T508" s="36">
        <f t="shared" si="149"/>
        <v>0</v>
      </c>
      <c r="U508" s="44">
        <f t="shared" si="150"/>
        <v>0</v>
      </c>
      <c r="V508" s="45">
        <f t="shared" si="151"/>
        <v>0</v>
      </c>
      <c r="W508" s="46">
        <f t="shared" si="152"/>
        <v>0</v>
      </c>
      <c r="X508" s="41">
        <f t="shared" si="153"/>
        <v>0</v>
      </c>
      <c r="Y508" s="41">
        <f t="shared" si="154"/>
        <v>0</v>
      </c>
      <c r="Z508" s="41">
        <f t="shared" si="155"/>
        <v>0</v>
      </c>
      <c r="AA508" s="47">
        <f t="shared" si="141"/>
        <v>0</v>
      </c>
      <c r="AB508" s="48">
        <f t="shared" si="142"/>
        <v>0</v>
      </c>
      <c r="AC508" s="41">
        <f t="shared" si="143"/>
        <v>0</v>
      </c>
      <c r="AD508" s="41">
        <f t="shared" si="156"/>
        <v>0</v>
      </c>
      <c r="AE508" s="41">
        <f t="shared" si="159"/>
        <v>0</v>
      </c>
      <c r="AF508" s="49" t="e">
        <f>HLOOKUP(I508,ElecAvoidedCostsWOCC!$A$5:$Q$50,G508+1,FALSE)</f>
        <v>#N/A</v>
      </c>
      <c r="AG508" s="41" t="e">
        <f t="shared" si="157"/>
        <v>#N/A</v>
      </c>
      <c r="AH508" s="49" t="e">
        <f>HLOOKUP(I508,ElecAvoidedCostsWOCC!$A$5:$Q$50,T508+1,FALSE)</f>
        <v>#N/A</v>
      </c>
      <c r="AI508" s="41" t="e">
        <f t="shared" si="158"/>
        <v>#N/A</v>
      </c>
      <c r="AJ508" s="41" t="e">
        <f t="shared" si="144"/>
        <v>#N/A</v>
      </c>
      <c r="AK508" s="41" t="e">
        <f>HLOOKUP(I508,ElecAvoidedCostsWOCC!$A$5:$Q$50,G508+1,FALSE)*J508*L508</f>
        <v>#N/A</v>
      </c>
      <c r="AL508" s="41" t="e">
        <f t="shared" si="145"/>
        <v>#N/A</v>
      </c>
      <c r="AM508" s="45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5">
        <f t="shared" si="146"/>
        <v>0</v>
      </c>
      <c r="AO508" s="44">
        <f t="shared" si="147"/>
        <v>0</v>
      </c>
      <c r="AP508" s="44" t="e">
        <f t="shared" si="148"/>
        <v>#DIV/0!</v>
      </c>
    </row>
    <row r="509" spans="2:42" x14ac:dyDescent="0.25">
      <c r="B509" s="34"/>
      <c r="C509" s="56"/>
      <c r="D509" s="56"/>
      <c r="E509" s="35"/>
      <c r="F509" s="36"/>
      <c r="G509" s="36"/>
      <c r="H509" s="36"/>
      <c r="I509" s="37"/>
      <c r="J509" s="38"/>
      <c r="K509" s="38"/>
      <c r="L509" s="38"/>
      <c r="M509" s="39"/>
      <c r="N509" s="39"/>
      <c r="O509" s="40"/>
      <c r="P509" s="41"/>
      <c r="Q509" s="41"/>
      <c r="R509" s="42"/>
      <c r="S509" s="43"/>
      <c r="T509" s="36">
        <f t="shared" si="149"/>
        <v>0</v>
      </c>
      <c r="U509" s="44">
        <f t="shared" si="150"/>
        <v>0</v>
      </c>
      <c r="V509" s="45">
        <f t="shared" si="151"/>
        <v>0</v>
      </c>
      <c r="W509" s="46">
        <f t="shared" si="152"/>
        <v>0</v>
      </c>
      <c r="X509" s="41">
        <f t="shared" si="153"/>
        <v>0</v>
      </c>
      <c r="Y509" s="41">
        <f t="shared" si="154"/>
        <v>0</v>
      </c>
      <c r="Z509" s="41">
        <f t="shared" si="155"/>
        <v>0</v>
      </c>
      <c r="AA509" s="47">
        <f t="shared" si="141"/>
        <v>0</v>
      </c>
      <c r="AB509" s="48">
        <f t="shared" si="142"/>
        <v>0</v>
      </c>
      <c r="AC509" s="41">
        <f t="shared" si="143"/>
        <v>0</v>
      </c>
      <c r="AD509" s="41">
        <f t="shared" si="156"/>
        <v>0</v>
      </c>
      <c r="AE509" s="41">
        <f t="shared" si="159"/>
        <v>0</v>
      </c>
      <c r="AF509" s="49" t="e">
        <f>HLOOKUP(I509,ElecAvoidedCostsWOCC!$A$5:$Q$50,G509+1,FALSE)</f>
        <v>#N/A</v>
      </c>
      <c r="AG509" s="41" t="e">
        <f t="shared" si="157"/>
        <v>#N/A</v>
      </c>
      <c r="AH509" s="49" t="e">
        <f>HLOOKUP(I509,ElecAvoidedCostsWOCC!$A$5:$Q$50,T509+1,FALSE)</f>
        <v>#N/A</v>
      </c>
      <c r="AI509" s="41" t="e">
        <f t="shared" si="158"/>
        <v>#N/A</v>
      </c>
      <c r="AJ509" s="41" t="e">
        <f t="shared" si="144"/>
        <v>#N/A</v>
      </c>
      <c r="AK509" s="41" t="e">
        <f>HLOOKUP(I509,ElecAvoidedCostsWOCC!$A$5:$Q$50,G509+1,FALSE)*J509*L509</f>
        <v>#N/A</v>
      </c>
      <c r="AL509" s="41" t="e">
        <f t="shared" si="145"/>
        <v>#N/A</v>
      </c>
      <c r="AM509" s="45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5">
        <f t="shared" si="146"/>
        <v>0</v>
      </c>
      <c r="AO509" s="44">
        <f t="shared" si="147"/>
        <v>0</v>
      </c>
      <c r="AP509" s="44" t="e">
        <f t="shared" si="148"/>
        <v>#DIV/0!</v>
      </c>
    </row>
    <row r="510" spans="2:42" x14ac:dyDescent="0.25">
      <c r="B510" s="34"/>
      <c r="C510" s="56"/>
      <c r="D510" s="56"/>
      <c r="E510" s="35"/>
      <c r="F510" s="36"/>
      <c r="G510" s="36"/>
      <c r="H510" s="36"/>
      <c r="I510" s="37"/>
      <c r="J510" s="38"/>
      <c r="K510" s="38"/>
      <c r="L510" s="38"/>
      <c r="M510" s="39"/>
      <c r="N510" s="39"/>
      <c r="O510" s="40"/>
      <c r="P510" s="41"/>
      <c r="Q510" s="41"/>
      <c r="R510" s="42"/>
      <c r="S510" s="43"/>
      <c r="T510" s="36">
        <f t="shared" si="149"/>
        <v>0</v>
      </c>
      <c r="U510" s="44">
        <f t="shared" si="150"/>
        <v>0</v>
      </c>
      <c r="V510" s="45">
        <f t="shared" si="151"/>
        <v>0</v>
      </c>
      <c r="W510" s="46">
        <f t="shared" si="152"/>
        <v>0</v>
      </c>
      <c r="X510" s="41">
        <f t="shared" si="153"/>
        <v>0</v>
      </c>
      <c r="Y510" s="41">
        <f t="shared" si="154"/>
        <v>0</v>
      </c>
      <c r="Z510" s="41">
        <f t="shared" si="155"/>
        <v>0</v>
      </c>
      <c r="AA510" s="47">
        <f t="shared" si="141"/>
        <v>0</v>
      </c>
      <c r="AB510" s="48">
        <f t="shared" si="142"/>
        <v>0</v>
      </c>
      <c r="AC510" s="41">
        <f t="shared" si="143"/>
        <v>0</v>
      </c>
      <c r="AD510" s="41">
        <f t="shared" si="156"/>
        <v>0</v>
      </c>
      <c r="AE510" s="41">
        <f t="shared" si="159"/>
        <v>0</v>
      </c>
      <c r="AF510" s="49" t="e">
        <f>HLOOKUP(I510,ElecAvoidedCostsWOCC!$A$5:$Q$50,G510+1,FALSE)</f>
        <v>#N/A</v>
      </c>
      <c r="AG510" s="41" t="e">
        <f t="shared" si="157"/>
        <v>#N/A</v>
      </c>
      <c r="AH510" s="49" t="e">
        <f>HLOOKUP(I510,ElecAvoidedCostsWOCC!$A$5:$Q$50,T510+1,FALSE)</f>
        <v>#N/A</v>
      </c>
      <c r="AI510" s="41" t="e">
        <f t="shared" si="158"/>
        <v>#N/A</v>
      </c>
      <c r="AJ510" s="41" t="e">
        <f t="shared" si="144"/>
        <v>#N/A</v>
      </c>
      <c r="AK510" s="41" t="e">
        <f>HLOOKUP(I510,ElecAvoidedCostsWOCC!$A$5:$Q$50,G510+1,FALSE)*J510*L510</f>
        <v>#N/A</v>
      </c>
      <c r="AL510" s="41" t="e">
        <f t="shared" si="145"/>
        <v>#N/A</v>
      </c>
      <c r="AM510" s="45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5">
        <f t="shared" si="146"/>
        <v>0</v>
      </c>
      <c r="AO510" s="44">
        <f t="shared" si="147"/>
        <v>0</v>
      </c>
      <c r="AP510" s="44" t="e">
        <f t="shared" si="148"/>
        <v>#DIV/0!</v>
      </c>
    </row>
    <row r="511" spans="2:42" x14ac:dyDescent="0.25">
      <c r="B511" s="34"/>
      <c r="C511" s="56"/>
      <c r="D511" s="56"/>
      <c r="E511" s="35"/>
      <c r="F511" s="36"/>
      <c r="G511" s="36"/>
      <c r="H511" s="36"/>
      <c r="I511" s="37"/>
      <c r="J511" s="38"/>
      <c r="K511" s="38"/>
      <c r="L511" s="38"/>
      <c r="M511" s="39"/>
      <c r="N511" s="39"/>
      <c r="O511" s="40"/>
      <c r="P511" s="41"/>
      <c r="Q511" s="41"/>
      <c r="R511" s="42"/>
      <c r="S511" s="43"/>
      <c r="T511" s="36">
        <f t="shared" si="149"/>
        <v>0</v>
      </c>
      <c r="U511" s="44">
        <f t="shared" si="150"/>
        <v>0</v>
      </c>
      <c r="V511" s="45">
        <f t="shared" si="151"/>
        <v>0</v>
      </c>
      <c r="W511" s="46">
        <f t="shared" si="152"/>
        <v>0</v>
      </c>
      <c r="X511" s="41">
        <f t="shared" si="153"/>
        <v>0</v>
      </c>
      <c r="Y511" s="41">
        <f t="shared" si="154"/>
        <v>0</v>
      </c>
      <c r="Z511" s="41">
        <f t="shared" si="155"/>
        <v>0</v>
      </c>
      <c r="AA511" s="47">
        <f t="shared" si="141"/>
        <v>0</v>
      </c>
      <c r="AB511" s="48">
        <f t="shared" si="142"/>
        <v>0</v>
      </c>
      <c r="AC511" s="41">
        <f t="shared" si="143"/>
        <v>0</v>
      </c>
      <c r="AD511" s="41">
        <f t="shared" si="156"/>
        <v>0</v>
      </c>
      <c r="AE511" s="41">
        <f t="shared" si="159"/>
        <v>0</v>
      </c>
      <c r="AF511" s="49" t="e">
        <f>HLOOKUP(I511,ElecAvoidedCostsWOCC!$A$5:$Q$50,G511+1,FALSE)</f>
        <v>#N/A</v>
      </c>
      <c r="AG511" s="41" t="e">
        <f t="shared" si="157"/>
        <v>#N/A</v>
      </c>
      <c r="AH511" s="49" t="e">
        <f>HLOOKUP(I511,ElecAvoidedCostsWOCC!$A$5:$Q$50,T511+1,FALSE)</f>
        <v>#N/A</v>
      </c>
      <c r="AI511" s="41" t="e">
        <f t="shared" si="158"/>
        <v>#N/A</v>
      </c>
      <c r="AJ511" s="41" t="e">
        <f t="shared" si="144"/>
        <v>#N/A</v>
      </c>
      <c r="AK511" s="41" t="e">
        <f>HLOOKUP(I511,ElecAvoidedCostsWOCC!$A$5:$Q$50,G511+1,FALSE)*J511*L511</f>
        <v>#N/A</v>
      </c>
      <c r="AL511" s="41" t="e">
        <f t="shared" si="145"/>
        <v>#N/A</v>
      </c>
      <c r="AM511" s="45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5">
        <f t="shared" si="146"/>
        <v>0</v>
      </c>
      <c r="AO511" s="44">
        <f t="shared" si="147"/>
        <v>0</v>
      </c>
      <c r="AP511" s="44" t="e">
        <f t="shared" si="148"/>
        <v>#DIV/0!</v>
      </c>
    </row>
    <row r="512" spans="2:42" x14ac:dyDescent="0.25">
      <c r="B512" s="34"/>
      <c r="C512" s="56"/>
      <c r="D512" s="56"/>
      <c r="E512" s="35"/>
      <c r="F512" s="36"/>
      <c r="G512" s="36"/>
      <c r="H512" s="36"/>
      <c r="I512" s="37"/>
      <c r="J512" s="38"/>
      <c r="K512" s="38"/>
      <c r="L512" s="38"/>
      <c r="M512" s="39"/>
      <c r="N512" s="39"/>
      <c r="O512" s="40"/>
      <c r="P512" s="41"/>
      <c r="Q512" s="41"/>
      <c r="R512" s="42"/>
      <c r="S512" s="43"/>
      <c r="T512" s="36">
        <f t="shared" si="149"/>
        <v>0</v>
      </c>
      <c r="U512" s="44">
        <f t="shared" si="150"/>
        <v>0</v>
      </c>
      <c r="V512" s="45">
        <f t="shared" si="151"/>
        <v>0</v>
      </c>
      <c r="W512" s="46">
        <f t="shared" si="152"/>
        <v>0</v>
      </c>
      <c r="X512" s="41">
        <f t="shared" si="153"/>
        <v>0</v>
      </c>
      <c r="Y512" s="41">
        <f t="shared" si="154"/>
        <v>0</v>
      </c>
      <c r="Z512" s="41">
        <f t="shared" si="155"/>
        <v>0</v>
      </c>
      <c r="AA512" s="47">
        <f t="shared" si="141"/>
        <v>0</v>
      </c>
      <c r="AB512" s="48">
        <f t="shared" si="142"/>
        <v>0</v>
      </c>
      <c r="AC512" s="41">
        <f t="shared" si="143"/>
        <v>0</v>
      </c>
      <c r="AD512" s="41">
        <f t="shared" si="156"/>
        <v>0</v>
      </c>
      <c r="AE512" s="41">
        <f t="shared" si="159"/>
        <v>0</v>
      </c>
      <c r="AF512" s="49" t="e">
        <f>HLOOKUP(I512,ElecAvoidedCostsWOCC!$A$5:$Q$50,G512+1,FALSE)</f>
        <v>#N/A</v>
      </c>
      <c r="AG512" s="41" t="e">
        <f t="shared" si="157"/>
        <v>#N/A</v>
      </c>
      <c r="AH512" s="49" t="e">
        <f>HLOOKUP(I512,ElecAvoidedCostsWOCC!$A$5:$Q$50,T512+1,FALSE)</f>
        <v>#N/A</v>
      </c>
      <c r="AI512" s="41" t="e">
        <f t="shared" si="158"/>
        <v>#N/A</v>
      </c>
      <c r="AJ512" s="41" t="e">
        <f t="shared" si="144"/>
        <v>#N/A</v>
      </c>
      <c r="AK512" s="41" t="e">
        <f>HLOOKUP(I512,ElecAvoidedCostsWOCC!$A$5:$Q$50,G512+1,FALSE)*J512*L512</f>
        <v>#N/A</v>
      </c>
      <c r="AL512" s="41" t="e">
        <f t="shared" si="145"/>
        <v>#N/A</v>
      </c>
      <c r="AM512" s="45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5">
        <f t="shared" si="146"/>
        <v>0</v>
      </c>
      <c r="AO512" s="44">
        <f t="shared" si="147"/>
        <v>0</v>
      </c>
      <c r="AP512" s="44" t="e">
        <f t="shared" si="148"/>
        <v>#DIV/0!</v>
      </c>
    </row>
    <row r="513" spans="2:42" x14ac:dyDescent="0.25">
      <c r="B513" s="34"/>
      <c r="C513" s="56"/>
      <c r="D513" s="56"/>
      <c r="E513" s="35"/>
      <c r="F513" s="36"/>
      <c r="G513" s="36"/>
      <c r="H513" s="36"/>
      <c r="I513" s="37"/>
      <c r="J513" s="38"/>
      <c r="K513" s="38"/>
      <c r="L513" s="38"/>
      <c r="M513" s="39"/>
      <c r="N513" s="39"/>
      <c r="O513" s="40"/>
      <c r="P513" s="41"/>
      <c r="Q513" s="41"/>
      <c r="R513" s="42"/>
      <c r="S513" s="43"/>
      <c r="T513" s="36">
        <f t="shared" si="149"/>
        <v>0</v>
      </c>
      <c r="U513" s="44">
        <f t="shared" si="150"/>
        <v>0</v>
      </c>
      <c r="V513" s="45">
        <f t="shared" si="151"/>
        <v>0</v>
      </c>
      <c r="W513" s="46">
        <f t="shared" si="152"/>
        <v>0</v>
      </c>
      <c r="X513" s="41">
        <f t="shared" si="153"/>
        <v>0</v>
      </c>
      <c r="Y513" s="41">
        <f t="shared" si="154"/>
        <v>0</v>
      </c>
      <c r="Z513" s="41">
        <f t="shared" si="155"/>
        <v>0</v>
      </c>
      <c r="AA513" s="47">
        <f t="shared" si="141"/>
        <v>0</v>
      </c>
      <c r="AB513" s="48">
        <f t="shared" si="142"/>
        <v>0</v>
      </c>
      <c r="AC513" s="41">
        <f t="shared" si="143"/>
        <v>0</v>
      </c>
      <c r="AD513" s="41">
        <f t="shared" si="156"/>
        <v>0</v>
      </c>
      <c r="AE513" s="41">
        <f t="shared" si="159"/>
        <v>0</v>
      </c>
      <c r="AF513" s="49" t="e">
        <f>HLOOKUP(I513,ElecAvoidedCostsWOCC!$A$5:$Q$50,G513+1,FALSE)</f>
        <v>#N/A</v>
      </c>
      <c r="AG513" s="41" t="e">
        <f t="shared" si="157"/>
        <v>#N/A</v>
      </c>
      <c r="AH513" s="49" t="e">
        <f>HLOOKUP(I513,ElecAvoidedCostsWOCC!$A$5:$Q$50,T513+1,FALSE)</f>
        <v>#N/A</v>
      </c>
      <c r="AI513" s="41" t="e">
        <f t="shared" si="158"/>
        <v>#N/A</v>
      </c>
      <c r="AJ513" s="41" t="e">
        <f t="shared" si="144"/>
        <v>#N/A</v>
      </c>
      <c r="AK513" s="41" t="e">
        <f>HLOOKUP(I513,ElecAvoidedCostsWOCC!$A$5:$Q$50,G513+1,FALSE)*J513*L513</f>
        <v>#N/A</v>
      </c>
      <c r="AL513" s="41" t="e">
        <f t="shared" si="145"/>
        <v>#N/A</v>
      </c>
      <c r="AM513" s="45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5">
        <f t="shared" si="146"/>
        <v>0</v>
      </c>
      <c r="AO513" s="44">
        <f t="shared" si="147"/>
        <v>0</v>
      </c>
      <c r="AP513" s="44" t="e">
        <f t="shared" si="148"/>
        <v>#DIV/0!</v>
      </c>
    </row>
    <row r="514" spans="2:42" x14ac:dyDescent="0.25">
      <c r="B514" s="34"/>
      <c r="C514" s="56"/>
      <c r="D514" s="56"/>
      <c r="E514" s="35"/>
      <c r="F514" s="36"/>
      <c r="G514" s="36"/>
      <c r="H514" s="36"/>
      <c r="I514" s="37"/>
      <c r="J514" s="38"/>
      <c r="K514" s="38"/>
      <c r="L514" s="38"/>
      <c r="M514" s="39"/>
      <c r="N514" s="39"/>
      <c r="O514" s="40"/>
      <c r="P514" s="41"/>
      <c r="Q514" s="41"/>
      <c r="R514" s="42"/>
      <c r="S514" s="43"/>
      <c r="T514" s="36">
        <f t="shared" si="149"/>
        <v>0</v>
      </c>
      <c r="U514" s="44">
        <f t="shared" si="150"/>
        <v>0</v>
      </c>
      <c r="V514" s="45">
        <f t="shared" si="151"/>
        <v>0</v>
      </c>
      <c r="W514" s="46">
        <f t="shared" si="152"/>
        <v>0</v>
      </c>
      <c r="X514" s="41">
        <f t="shared" si="153"/>
        <v>0</v>
      </c>
      <c r="Y514" s="41">
        <f t="shared" si="154"/>
        <v>0</v>
      </c>
      <c r="Z514" s="41">
        <f t="shared" si="155"/>
        <v>0</v>
      </c>
      <c r="AA514" s="47">
        <f t="shared" si="141"/>
        <v>0</v>
      </c>
      <c r="AB514" s="48">
        <f t="shared" si="142"/>
        <v>0</v>
      </c>
      <c r="AC514" s="41">
        <f t="shared" si="143"/>
        <v>0</v>
      </c>
      <c r="AD514" s="41">
        <f t="shared" si="156"/>
        <v>0</v>
      </c>
      <c r="AE514" s="41">
        <f t="shared" si="159"/>
        <v>0</v>
      </c>
      <c r="AF514" s="49" t="e">
        <f>HLOOKUP(I514,ElecAvoidedCostsWOCC!$A$5:$Q$50,G514+1,FALSE)</f>
        <v>#N/A</v>
      </c>
      <c r="AG514" s="41" t="e">
        <f t="shared" si="157"/>
        <v>#N/A</v>
      </c>
      <c r="AH514" s="49" t="e">
        <f>HLOOKUP(I514,ElecAvoidedCostsWOCC!$A$5:$Q$50,T514+1,FALSE)</f>
        <v>#N/A</v>
      </c>
      <c r="AI514" s="41" t="e">
        <f t="shared" si="158"/>
        <v>#N/A</v>
      </c>
      <c r="AJ514" s="41" t="e">
        <f t="shared" si="144"/>
        <v>#N/A</v>
      </c>
      <c r="AK514" s="41" t="e">
        <f>HLOOKUP(I514,ElecAvoidedCostsWOCC!$A$5:$Q$50,G514+1,FALSE)*J514*L514</f>
        <v>#N/A</v>
      </c>
      <c r="AL514" s="41" t="e">
        <f t="shared" si="145"/>
        <v>#N/A</v>
      </c>
      <c r="AM514" s="45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5">
        <f t="shared" si="146"/>
        <v>0</v>
      </c>
      <c r="AO514" s="44">
        <f t="shared" si="147"/>
        <v>0</v>
      </c>
      <c r="AP514" s="44" t="e">
        <f t="shared" si="148"/>
        <v>#DIV/0!</v>
      </c>
    </row>
    <row r="515" spans="2:42" x14ac:dyDescent="0.25">
      <c r="B515" s="34"/>
      <c r="C515" s="56"/>
      <c r="D515" s="56"/>
      <c r="E515" s="35"/>
      <c r="F515" s="36"/>
      <c r="G515" s="36"/>
      <c r="H515" s="36"/>
      <c r="I515" s="37"/>
      <c r="J515" s="38"/>
      <c r="K515" s="38"/>
      <c r="L515" s="38"/>
      <c r="M515" s="39"/>
      <c r="N515" s="39"/>
      <c r="O515" s="40"/>
      <c r="P515" s="41"/>
      <c r="Q515" s="41"/>
      <c r="R515" s="42"/>
      <c r="S515" s="43"/>
      <c r="T515" s="36">
        <f t="shared" si="149"/>
        <v>0</v>
      </c>
      <c r="U515" s="44">
        <f t="shared" si="150"/>
        <v>0</v>
      </c>
      <c r="V515" s="45">
        <f t="shared" si="151"/>
        <v>0</v>
      </c>
      <c r="W515" s="46">
        <f t="shared" si="152"/>
        <v>0</v>
      </c>
      <c r="X515" s="41">
        <f t="shared" si="153"/>
        <v>0</v>
      </c>
      <c r="Y515" s="41">
        <f t="shared" si="154"/>
        <v>0</v>
      </c>
      <c r="Z515" s="41">
        <f t="shared" si="155"/>
        <v>0</v>
      </c>
      <c r="AA515" s="47">
        <f t="shared" si="141"/>
        <v>0</v>
      </c>
      <c r="AB515" s="48">
        <f t="shared" si="142"/>
        <v>0</v>
      </c>
      <c r="AC515" s="41">
        <f t="shared" si="143"/>
        <v>0</v>
      </c>
      <c r="AD515" s="41">
        <f t="shared" si="156"/>
        <v>0</v>
      </c>
      <c r="AE515" s="41">
        <f t="shared" si="159"/>
        <v>0</v>
      </c>
      <c r="AF515" s="49" t="e">
        <f>HLOOKUP(I515,ElecAvoidedCostsWOCC!$A$5:$Q$50,G515+1,FALSE)</f>
        <v>#N/A</v>
      </c>
      <c r="AG515" s="41" t="e">
        <f t="shared" si="157"/>
        <v>#N/A</v>
      </c>
      <c r="AH515" s="49" t="e">
        <f>HLOOKUP(I515,ElecAvoidedCostsWOCC!$A$5:$Q$50,T515+1,FALSE)</f>
        <v>#N/A</v>
      </c>
      <c r="AI515" s="41" t="e">
        <f t="shared" si="158"/>
        <v>#N/A</v>
      </c>
      <c r="AJ515" s="41" t="e">
        <f t="shared" si="144"/>
        <v>#N/A</v>
      </c>
      <c r="AK515" s="41" t="e">
        <f>HLOOKUP(I515,ElecAvoidedCostsWOCC!$A$5:$Q$50,G515+1,FALSE)*J515*L515</f>
        <v>#N/A</v>
      </c>
      <c r="AL515" s="41" t="e">
        <f t="shared" si="145"/>
        <v>#N/A</v>
      </c>
      <c r="AM515" s="45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5">
        <f t="shared" si="146"/>
        <v>0</v>
      </c>
      <c r="AO515" s="44">
        <f t="shared" si="147"/>
        <v>0</v>
      </c>
      <c r="AP515" s="44" t="e">
        <f t="shared" si="148"/>
        <v>#DIV/0!</v>
      </c>
    </row>
  </sheetData>
  <conditionalFormatting sqref="J5:N515 R5:S515">
    <cfRule type="expression" dxfId="202" priority="2">
      <formula>ISTEXT(J5)</formula>
    </cfRule>
    <cfRule type="notContainsBlanks" dxfId="201" priority="3">
      <formula>LEN(TRIM(J5))&gt;0</formula>
    </cfRule>
  </conditionalFormatting>
  <conditionalFormatting sqref="R5:S515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C3399"/>
  </sheetPr>
  <dimension ref="A1:AP28"/>
  <sheetViews>
    <sheetView zoomScale="85" zoomScaleNormal="85" workbookViewId="0">
      <selection activeCell="Q5" sqref="Q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18230461</v>
      </c>
      <c r="D2" s="17" t="s">
        <v>46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56">
        <v>18230461</v>
      </c>
      <c r="D5" s="56" t="s">
        <v>46</v>
      </c>
      <c r="E5" s="35" t="s">
        <v>662</v>
      </c>
      <c r="F5" s="36" t="s">
        <v>661</v>
      </c>
      <c r="G5" s="36">
        <v>1</v>
      </c>
      <c r="H5" s="36">
        <v>0</v>
      </c>
      <c r="I5" s="37" t="s">
        <v>231</v>
      </c>
      <c r="J5" s="38">
        <v>360000</v>
      </c>
      <c r="K5" s="427">
        <v>120</v>
      </c>
      <c r="L5" s="38">
        <v>0</v>
      </c>
      <c r="M5" s="39">
        <v>1.83</v>
      </c>
      <c r="N5" s="39">
        <v>1.83</v>
      </c>
      <c r="O5" s="40">
        <v>43200000</v>
      </c>
      <c r="P5" s="41">
        <v>658800</v>
      </c>
      <c r="Q5" s="41">
        <v>658800</v>
      </c>
      <c r="R5" s="42">
        <v>0</v>
      </c>
      <c r="S5" s="43"/>
      <c r="T5" s="36">
        <f t="shared" ref="T5:T24" si="0">G5+H5</f>
        <v>1</v>
      </c>
      <c r="U5" s="44">
        <f t="shared" ref="U5:U24" si="1">(O5/$A$10)*T5</f>
        <v>1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770273.82000000007</v>
      </c>
      <c r="Y5" s="41">
        <f t="shared" ref="Y5:Y24" si="5">Q5-P5</f>
        <v>0</v>
      </c>
      <c r="Z5" s="41">
        <f t="shared" ref="Z5:Z24" si="6">X5+(A$6*W5)</f>
        <v>1429073.82</v>
      </c>
      <c r="AA5" s="47">
        <f t="shared" ref="AA5:AA24" si="7">Q5+X5</f>
        <v>1429073.82</v>
      </c>
      <c r="AB5" s="48">
        <f t="shared" ref="AB5:AC20" si="8">Z5/(1+ElecDiscountRate)^1</f>
        <v>1338084.1011235954</v>
      </c>
      <c r="AC5" s="41">
        <f t="shared" si="8"/>
        <v>1338084.1011235954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0.13491530338058</v>
      </c>
      <c r="AG5" s="41">
        <f t="shared" ref="AG5:AG24" si="10">AF5*J5*K5</f>
        <v>5828341.1060410561</v>
      </c>
      <c r="AH5" s="49">
        <f>HLOOKUP(I5,ElecAvoidedCostsWOCC!$A$5:$Q$50,T5+1,FALSE)</f>
        <v>0.13491530338058</v>
      </c>
      <c r="AI5" s="41">
        <f t="shared" ref="AI5:AI24" si="11">AH5*J5*L5</f>
        <v>0</v>
      </c>
      <c r="AJ5" s="41">
        <f>AG5+AI5</f>
        <v>5828341.1060410561</v>
      </c>
      <c r="AK5" s="41">
        <f>HLOOKUP(I5,ElecAvoidedCostsWOCC!$A$5:$Q$50,G5+1,FALSE)*J5*L5</f>
        <v>0</v>
      </c>
      <c r="AL5" s="41">
        <f>AG5+AI5-AK5</f>
        <v>5828341.1060410561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5828341.1060410552</v>
      </c>
      <c r="AN5" s="45">
        <f>AM5*1.1+AD5+AE5</f>
        <v>6411175.2166451616</v>
      </c>
      <c r="AO5" s="44">
        <f>IFERROR(AM5/AB5,0)</f>
        <v>4.3557360117700901</v>
      </c>
      <c r="AP5" s="44">
        <f>AN5/AC5</f>
        <v>4.7913096129470993</v>
      </c>
    </row>
    <row r="6" spans="1:42" ht="13.5" customHeight="1" x14ac:dyDescent="0.25">
      <c r="A6" s="50">
        <f>SUMIF('Program Costs'!D:D,C2,'Program Costs'!L:L)</f>
        <v>658800</v>
      </c>
      <c r="B6" s="84" t="s">
        <v>14</v>
      </c>
      <c r="C6" s="56">
        <v>18230461</v>
      </c>
      <c r="D6" s="56" t="s">
        <v>46</v>
      </c>
      <c r="E6" s="35"/>
      <c r="F6" s="36"/>
      <c r="G6" s="36"/>
      <c r="H6" s="36"/>
      <c r="I6" s="37"/>
      <c r="J6" s="38"/>
      <c r="K6" s="427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34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770273.82000000007</v>
      </c>
      <c r="B8" s="34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43200000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658800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1429073.82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1429073.82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4.3557360117700901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4.7913096129470993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99" priority="2">
      <formula>ISTEXT(J5)</formula>
    </cfRule>
    <cfRule type="notContainsBlanks" dxfId="198" priority="3">
      <formula>LEN(TRIM(J5))&gt;0</formula>
    </cfRule>
  </conditionalFormatting>
  <conditionalFormatting sqref="R5:S24">
    <cfRule type="expression" dxfId="197" priority="1">
      <formula>"istext($AB17)"</formula>
    </cfRule>
  </conditionalFormatting>
  <hyperlinks>
    <hyperlink ref="A1" location="'Electric CE'!A1" display="Rtn to Summary" xr:uid="{00000000-0004-0000-0D00-000000000000}"/>
  </hyperlinks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3399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18230751</v>
      </c>
      <c r="D2" s="17" t="s">
        <v>532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56">
        <v>18230751</v>
      </c>
      <c r="D5" s="56" t="s">
        <v>532</v>
      </c>
      <c r="E5" s="35"/>
      <c r="F5" s="36"/>
      <c r="G5" s="36"/>
      <c r="H5" s="36"/>
      <c r="I5" s="37"/>
      <c r="J5" s="38"/>
      <c r="K5" s="427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C20" si="8">Z5/(1+ElecDiscountRate)^1</f>
        <v>#DIV/0!</v>
      </c>
      <c r="AC5" s="41" t="e">
        <f t="shared" si="8"/>
        <v>#DIV/0!</v>
      </c>
      <c r="AD5" s="41">
        <f t="shared" ref="AD5:AD24" si="9">-PV(ElecDiscountRate,T5,R5)*J5</f>
        <v>0</v>
      </c>
      <c r="AE5" s="41">
        <v>0</v>
      </c>
      <c r="AF5" s="49" t="e">
        <f>HLOOKUP(I5,ElecAvoidedCostsWOCC!$A$5:$Q$50,G5+1,FALSE)</f>
        <v>#N/A</v>
      </c>
      <c r="AG5" s="41" t="e">
        <f t="shared" ref="AG5:AG24" si="10">AF5*J5*K5</f>
        <v>#N/A</v>
      </c>
      <c r="AH5" s="49" t="e">
        <f>HLOOKUP(I5,ElecAvoidedCostsWOCC!$A$5:$Q$50,T5+1,FALSE)</f>
        <v>#N/A</v>
      </c>
      <c r="AI5" s="41" t="e">
        <f t="shared" ref="AI5:AI24" si="11">AH5*J5*L5</f>
        <v>#N/A</v>
      </c>
      <c r="AJ5" s="41" t="e">
        <f>AG5+AI5</f>
        <v>#N/A</v>
      </c>
      <c r="AK5" s="41" t="e">
        <f>HLOOKUP(I5,ElecAvoidedCostsWOCC!$A$5:$Q$50,G5+1,FALSE)*J5*L5</f>
        <v>#N/A</v>
      </c>
      <c r="AL5" s="41" t="e">
        <f>AG5+AI5-AK5</f>
        <v>#N/A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/>
      <c r="C6" s="56"/>
      <c r="D6" s="56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8"/>
        <v>#DIV/0!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34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8"/>
        <v>#DIV/0!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77997.440000000002</v>
      </c>
      <c r="B8" s="34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8"/>
        <v>#DIV/0!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8"/>
        <v>#DIV/0!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8"/>
        <v>#DIV/0!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8"/>
        <v>#DIV/0!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8"/>
        <v>#DIV/0!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8"/>
        <v>#DIV/0!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8"/>
        <v>#DIV/0!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8"/>
        <v>#DIV/0!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8"/>
        <v>#DIV/0!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8"/>
        <v>#DIV/0!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77997.440000000002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8"/>
        <v>#DIV/0!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8"/>
        <v>#DIV/0!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77997.440000000002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8"/>
        <v>#DIV/0!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ref="AB21:AC24" si="18">Z21/(1+ElecDiscountRate)^1</f>
        <v>#DIV/0!</v>
      </c>
      <c r="AC21" s="41" t="e">
        <f t="shared" si="18"/>
        <v>#DIV/0!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18"/>
        <v>#DIV/0!</v>
      </c>
      <c r="AC22" s="41" t="e">
        <f t="shared" si="18"/>
        <v>#DIV/0!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18"/>
        <v>#DIV/0!</v>
      </c>
      <c r="AC23" s="41" t="e">
        <f t="shared" si="18"/>
        <v>#DIV/0!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18"/>
        <v>#DIV/0!</v>
      </c>
      <c r="AC24" s="41" t="e">
        <f t="shared" si="18"/>
        <v>#DIV/0!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96" priority="2">
      <formula>ISTEXT(J5)</formula>
    </cfRule>
    <cfRule type="notContainsBlanks" dxfId="195" priority="3">
      <formula>LEN(TRIM(J5))&gt;0</formula>
    </cfRule>
  </conditionalFormatting>
  <conditionalFormatting sqref="R5:S24">
    <cfRule type="expression" dxfId="194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C3399"/>
  </sheetPr>
  <dimension ref="A1:AP52"/>
  <sheetViews>
    <sheetView zoomScale="85" zoomScaleNormal="85" workbookViewId="0">
      <selection activeCell="F10" sqref="F10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1" max="11" width="10.85546875" bestFit="1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18230162</v>
      </c>
      <c r="D2" s="17" t="s">
        <v>540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56">
        <v>18230162</v>
      </c>
      <c r="D5" s="56" t="s">
        <v>540</v>
      </c>
      <c r="E5" s="35" t="s">
        <v>637</v>
      </c>
      <c r="F5" s="444" t="s">
        <v>583</v>
      </c>
      <c r="G5" s="36">
        <v>15</v>
      </c>
      <c r="H5" s="36">
        <v>0</v>
      </c>
      <c r="I5" s="37" t="s">
        <v>265</v>
      </c>
      <c r="J5" s="38">
        <v>1</v>
      </c>
      <c r="K5" s="38">
        <v>14604340</v>
      </c>
      <c r="L5" s="38">
        <v>0</v>
      </c>
      <c r="M5" s="39">
        <v>4391515</v>
      </c>
      <c r="N5" s="39">
        <v>6587272</v>
      </c>
      <c r="O5" s="40">
        <v>14604340</v>
      </c>
      <c r="P5" s="41">
        <v>4391515</v>
      </c>
      <c r="Q5" s="41">
        <v>6587272</v>
      </c>
      <c r="R5" s="42">
        <v>0</v>
      </c>
      <c r="S5" s="43"/>
      <c r="T5" s="36">
        <f t="shared" ref="T5:T24" si="0">G5+H5</f>
        <v>15</v>
      </c>
      <c r="U5" s="44">
        <f t="shared" ref="U5:U6" si="1">(O5/$A$10)*T5</f>
        <v>15</v>
      </c>
      <c r="V5" s="45">
        <f t="shared" ref="V5:V6" si="2">N5-M5</f>
        <v>2195757</v>
      </c>
      <c r="W5" s="46">
        <f t="shared" ref="W5:W6" si="3">(O5/A$10)</f>
        <v>1</v>
      </c>
      <c r="X5" s="41">
        <f t="shared" ref="X5:X6" si="4">W5*A$8</f>
        <v>1534338.0099999998</v>
      </c>
      <c r="Y5" s="41">
        <f t="shared" ref="Y5:Y6" si="5">Q5-P5</f>
        <v>2195757</v>
      </c>
      <c r="Z5" s="41">
        <f t="shared" ref="Z5:Z6" si="6">X5+(A$6*W5)</f>
        <v>5925853.0099999998</v>
      </c>
      <c r="AA5" s="47">
        <f t="shared" ref="AA5:AA6" si="7">Q5+X5</f>
        <v>8121610.0099999998</v>
      </c>
      <c r="AB5" s="48">
        <f t="shared" ref="AB5:AB6" si="8">Z5/(1+ElecDiscountRate)^1</f>
        <v>5548551.5074906358</v>
      </c>
      <c r="AC5" s="41">
        <f t="shared" ref="AC5:AC6" si="9">AA5/(1+ElecDiscountRate)^1</f>
        <v>7604503.7546816478</v>
      </c>
      <c r="AD5" s="41">
        <f t="shared" ref="AD5:AD6" si="10">-PV(ElecDiscountRate,T5,R5)*J5</f>
        <v>0</v>
      </c>
      <c r="AE5" s="41">
        <v>0</v>
      </c>
      <c r="AF5" s="49">
        <f>HLOOKUP(I5,ElecAvoidedCostsWOCC!$A$5:$Q$50,G5+1,FALSE)</f>
        <v>1.7654180640246628</v>
      </c>
      <c r="AG5" s="41">
        <f t="shared" ref="AG5:AG6" si="11">AF5*J5*K5</f>
        <v>25782765.649157945</v>
      </c>
      <c r="AH5" s="49">
        <f>HLOOKUP(I5,ElecAvoidedCostsWOCC!$A$5:$Q$50,T5+1,FALSE)</f>
        <v>1.7654180640246628</v>
      </c>
      <c r="AI5" s="41">
        <f t="shared" ref="AI5:AI6" si="12">AH5*J5*L5</f>
        <v>0</v>
      </c>
      <c r="AJ5" s="41">
        <f t="shared" ref="AJ5:AJ6" si="13">AG5+AI5</f>
        <v>25782765.649157945</v>
      </c>
      <c r="AK5" s="41">
        <f>HLOOKUP(I5,ElecAvoidedCostsWOCC!$A$5:$Q$50,G5+1,FALSE)*J5*L5</f>
        <v>0</v>
      </c>
      <c r="AL5" s="41">
        <f t="shared" ref="AL5:AL6" si="14">AG5+AI5-AK5</f>
        <v>25782765.649157945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25782765.649157945</v>
      </c>
      <c r="AN5" s="45">
        <f t="shared" ref="AN5:AN6" si="15">AM5*1.1+AD5+AE5</f>
        <v>28361042.214073744</v>
      </c>
      <c r="AO5" s="44">
        <f t="shared" ref="AO5:AO6" si="16">IFERROR(AM5/AB5,0)</f>
        <v>4.6467561154205361</v>
      </c>
      <c r="AP5" s="44">
        <f t="shared" ref="AP5:AP6" si="17">AN5/AC5</f>
        <v>3.7295059781663609</v>
      </c>
    </row>
    <row r="6" spans="1:42" ht="13.5" customHeight="1" x14ac:dyDescent="0.25">
      <c r="A6" s="50">
        <f>SUMIF('Program Costs'!D:D,C2,'Program Costs'!L:L)</f>
        <v>4391515</v>
      </c>
      <c r="B6" s="84" t="s">
        <v>14</v>
      </c>
      <c r="C6" s="56">
        <v>18230162</v>
      </c>
      <c r="D6" s="56" t="s">
        <v>540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9"/>
        <v>0</v>
      </c>
      <c r="AD6" s="41">
        <f t="shared" si="10"/>
        <v>0</v>
      </c>
      <c r="AE6" s="41">
        <v>0</v>
      </c>
      <c r="AF6" s="49" t="e">
        <f>HLOOKUP(I6,ElecAvoidedCostsWOCC!$A$5:$Q$50,G6+1,FALSE)</f>
        <v>#N/A</v>
      </c>
      <c r="AG6" s="41" t="e">
        <f t="shared" si="11"/>
        <v>#N/A</v>
      </c>
      <c r="AH6" s="49" t="e">
        <f>HLOOKUP(I6,ElecAvoidedCostsWOCC!$A$5:$Q$50,T6+1,FALSE)</f>
        <v>#N/A</v>
      </c>
      <c r="AI6" s="41" t="e">
        <f t="shared" si="12"/>
        <v>#N/A</v>
      </c>
      <c r="AJ6" s="41" t="e">
        <f t="shared" si="13"/>
        <v>#N/A</v>
      </c>
      <c r="AK6" s="41" t="e">
        <f>HLOOKUP(I6,ElecAvoidedCostsWOCC!$A$5:$Q$50,G6+1,FALSE)*J6*L6</f>
        <v>#N/A</v>
      </c>
      <c r="AL6" s="41" t="e">
        <f t="shared" si="14"/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si="15"/>
        <v>0</v>
      </c>
      <c r="AO6" s="44">
        <f t="shared" si="16"/>
        <v>0</v>
      </c>
      <c r="AP6" s="44" t="e">
        <f t="shared" si="17"/>
        <v>#DIV/0!</v>
      </c>
    </row>
    <row r="7" spans="1:42" ht="13.5" customHeight="1" x14ac:dyDescent="0.25">
      <c r="A7" s="33" t="s">
        <v>232</v>
      </c>
      <c r="B7" s="84" t="s">
        <v>14</v>
      </c>
      <c r="C7" s="56"/>
      <c r="D7" s="56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ref="U7:U24" si="18">(O7/$A$10)*T7</f>
        <v>0</v>
      </c>
      <c r="V7" s="45">
        <f t="shared" ref="V7:V24" si="19">N7-M7</f>
        <v>0</v>
      </c>
      <c r="W7" s="46">
        <f t="shared" ref="W7:W24" si="20">(O7/A$10)</f>
        <v>0</v>
      </c>
      <c r="X7" s="41">
        <f t="shared" ref="X7:X24" si="21">W7*A$8</f>
        <v>0</v>
      </c>
      <c r="Y7" s="41">
        <f t="shared" ref="Y7:Y24" si="22">Q7-P7</f>
        <v>0</v>
      </c>
      <c r="Z7" s="41">
        <f t="shared" ref="Z7:Z24" si="23">X7+(A$6*W7)</f>
        <v>0</v>
      </c>
      <c r="AA7" s="47">
        <f t="shared" ref="AA7:AA24" si="24">Q7+X7</f>
        <v>0</v>
      </c>
      <c r="AB7" s="48">
        <f t="shared" ref="AB7:AC20" si="25">Z7/(1+ElecDiscountRate)^1</f>
        <v>0</v>
      </c>
      <c r="AC7" s="41">
        <f t="shared" si="25"/>
        <v>0</v>
      </c>
      <c r="AD7" s="41">
        <f t="shared" ref="AD7:AD24" si="26">-PV(ElecDiscountRate,T7,R7)*J7</f>
        <v>0</v>
      </c>
      <c r="AE7" s="41">
        <v>0</v>
      </c>
      <c r="AF7" s="49" t="e">
        <f>HLOOKUP(I7,ElecAvoidedCostsWOCC!$A$5:$Q$50,G7+1,FALSE)</f>
        <v>#N/A</v>
      </c>
      <c r="AG7" s="41" t="e">
        <f t="shared" ref="AG7:AG24" si="27">AF7*J7*K7</f>
        <v>#N/A</v>
      </c>
      <c r="AH7" s="49" t="e">
        <f>HLOOKUP(I7,ElecAvoidedCostsWOCC!$A$5:$Q$50,T7+1,FALSE)</f>
        <v>#N/A</v>
      </c>
      <c r="AI7" s="41" t="e">
        <f t="shared" ref="AI7:AI24" si="28">AH7*J7*L7</f>
        <v>#N/A</v>
      </c>
      <c r="AJ7" s="41" t="e">
        <f t="shared" ref="AJ7:AJ24" si="29">AG7+AI7</f>
        <v>#N/A</v>
      </c>
      <c r="AK7" s="41" t="e">
        <f>HLOOKUP(I7,ElecAvoidedCostsWOCC!$A$5:$Q$50,G7+1,FALSE)*J7*L7</f>
        <v>#N/A</v>
      </c>
      <c r="AL7" s="41" t="e">
        <f t="shared" ref="AL7:AL24" si="30">AG7+AI7-AK7</f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ref="AN7:AN24" si="31">AM7*1.1+AD7+AE7</f>
        <v>0</v>
      </c>
      <c r="AO7" s="44">
        <f t="shared" ref="AO7:AO24" si="32">IFERROR(AM7/AB7,0)</f>
        <v>0</v>
      </c>
      <c r="AP7" s="44" t="e">
        <f t="shared" ref="AP7:AP24" si="33">AN7/AC7</f>
        <v>#DIV/0!</v>
      </c>
    </row>
    <row r="8" spans="1:42" ht="13.5" customHeight="1" x14ac:dyDescent="0.25">
      <c r="A8" s="50">
        <f>SUMIF('Program Costs'!D:D,C2,'Program Costs'!O:O)</f>
        <v>1534338.0099999998</v>
      </c>
      <c r="B8" s="84" t="s">
        <v>14</v>
      </c>
      <c r="C8" s="56"/>
      <c r="D8" s="56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8"/>
        <v>0</v>
      </c>
      <c r="V8" s="45">
        <f t="shared" si="19"/>
        <v>0</v>
      </c>
      <c r="W8" s="46">
        <f t="shared" si="20"/>
        <v>0</v>
      </c>
      <c r="X8" s="41">
        <f t="shared" si="21"/>
        <v>0</v>
      </c>
      <c r="Y8" s="41">
        <f t="shared" si="22"/>
        <v>0</v>
      </c>
      <c r="Z8" s="41">
        <f t="shared" si="23"/>
        <v>0</v>
      </c>
      <c r="AA8" s="47">
        <f t="shared" si="24"/>
        <v>0</v>
      </c>
      <c r="AB8" s="48">
        <f t="shared" si="25"/>
        <v>0</v>
      </c>
      <c r="AC8" s="41">
        <f t="shared" si="25"/>
        <v>0</v>
      </c>
      <c r="AD8" s="41">
        <f t="shared" si="26"/>
        <v>0</v>
      </c>
      <c r="AE8" s="41">
        <v>0</v>
      </c>
      <c r="AF8" s="49" t="e">
        <f>HLOOKUP(I8,ElecAvoidedCostsWOCC!$A$5:$Q$50,G8+1,FALSE)</f>
        <v>#N/A</v>
      </c>
      <c r="AG8" s="41" t="e">
        <f t="shared" si="27"/>
        <v>#N/A</v>
      </c>
      <c r="AH8" s="49" t="e">
        <f>HLOOKUP(I8,ElecAvoidedCostsWOCC!$A$5:$Q$50,T8+1,FALSE)</f>
        <v>#N/A</v>
      </c>
      <c r="AI8" s="41" t="e">
        <f t="shared" si="28"/>
        <v>#N/A</v>
      </c>
      <c r="AJ8" s="41" t="e">
        <f t="shared" si="29"/>
        <v>#N/A</v>
      </c>
      <c r="AK8" s="41" t="e">
        <f>HLOOKUP(I8,ElecAvoidedCostsWOCC!$A$5:$Q$50,G8+1,FALSE)*J8*L8</f>
        <v>#N/A</v>
      </c>
      <c r="AL8" s="41" t="e">
        <f t="shared" si="30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31"/>
        <v>0</v>
      </c>
      <c r="AO8" s="44">
        <f t="shared" si="32"/>
        <v>0</v>
      </c>
      <c r="AP8" s="44" t="e">
        <f t="shared" si="33"/>
        <v>#DIV/0!</v>
      </c>
    </row>
    <row r="9" spans="1:42" ht="13.5" customHeight="1" x14ac:dyDescent="0.25">
      <c r="A9" s="33" t="s">
        <v>234</v>
      </c>
      <c r="B9" s="84" t="s">
        <v>14</v>
      </c>
      <c r="C9" s="56"/>
      <c r="D9" s="56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8"/>
        <v>0</v>
      </c>
      <c r="V9" s="45">
        <f t="shared" si="19"/>
        <v>0</v>
      </c>
      <c r="W9" s="46">
        <f t="shared" si="20"/>
        <v>0</v>
      </c>
      <c r="X9" s="41">
        <f t="shared" si="21"/>
        <v>0</v>
      </c>
      <c r="Y9" s="41">
        <f t="shared" si="22"/>
        <v>0</v>
      </c>
      <c r="Z9" s="41">
        <f t="shared" si="23"/>
        <v>0</v>
      </c>
      <c r="AA9" s="47">
        <f t="shared" si="24"/>
        <v>0</v>
      </c>
      <c r="AB9" s="48">
        <f t="shared" si="25"/>
        <v>0</v>
      </c>
      <c r="AC9" s="41">
        <f t="shared" si="25"/>
        <v>0</v>
      </c>
      <c r="AD9" s="41">
        <f t="shared" si="26"/>
        <v>0</v>
      </c>
      <c r="AE9" s="41">
        <f t="shared" ref="AE9:AE24" si="34">-PV(ElecDiscountRate,T9,S9)*J9</f>
        <v>0</v>
      </c>
      <c r="AF9" s="49" t="e">
        <f>HLOOKUP(I9,ElecAvoidedCostsWOCC!$A$5:$Q$50,G9+1,FALSE)</f>
        <v>#N/A</v>
      </c>
      <c r="AG9" s="41" t="e">
        <f t="shared" si="27"/>
        <v>#N/A</v>
      </c>
      <c r="AH9" s="49" t="e">
        <f>HLOOKUP(I9,ElecAvoidedCostsWOCC!$A$5:$Q$50,T9+1,FALSE)</f>
        <v>#N/A</v>
      </c>
      <c r="AI9" s="41" t="e">
        <f t="shared" si="28"/>
        <v>#N/A</v>
      </c>
      <c r="AJ9" s="41" t="e">
        <f t="shared" si="29"/>
        <v>#N/A</v>
      </c>
      <c r="AK9" s="41" t="e">
        <f>HLOOKUP(I9,ElecAvoidedCostsWOCC!$A$5:$Q$50,G9+1,FALSE)*J9*L9</f>
        <v>#N/A</v>
      </c>
      <c r="AL9" s="41" t="e">
        <f t="shared" si="30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31"/>
        <v>0</v>
      </c>
      <c r="AO9" s="44">
        <f t="shared" si="32"/>
        <v>0</v>
      </c>
      <c r="AP9" s="44" t="e">
        <f t="shared" si="33"/>
        <v>#DIV/0!</v>
      </c>
    </row>
    <row r="10" spans="1:42" ht="13.5" customHeight="1" x14ac:dyDescent="0.25">
      <c r="A10" s="51">
        <f>SUM(O5:O999)</f>
        <v>14604340</v>
      </c>
      <c r="B10" s="84" t="s">
        <v>14</v>
      </c>
      <c r="C10" s="56"/>
      <c r="D10" s="56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8"/>
        <v>0</v>
      </c>
      <c r="V10" s="45">
        <f t="shared" si="19"/>
        <v>0</v>
      </c>
      <c r="W10" s="46">
        <f t="shared" si="20"/>
        <v>0</v>
      </c>
      <c r="X10" s="41">
        <f t="shared" si="21"/>
        <v>0</v>
      </c>
      <c r="Y10" s="41">
        <f t="shared" si="22"/>
        <v>0</v>
      </c>
      <c r="Z10" s="41">
        <f t="shared" si="23"/>
        <v>0</v>
      </c>
      <c r="AA10" s="47">
        <f t="shared" si="24"/>
        <v>0</v>
      </c>
      <c r="AB10" s="48">
        <f t="shared" si="25"/>
        <v>0</v>
      </c>
      <c r="AC10" s="41">
        <f t="shared" si="25"/>
        <v>0</v>
      </c>
      <c r="AD10" s="41">
        <f t="shared" si="26"/>
        <v>0</v>
      </c>
      <c r="AE10" s="41">
        <f t="shared" si="34"/>
        <v>0</v>
      </c>
      <c r="AF10" s="49" t="e">
        <f>HLOOKUP(I10,ElecAvoidedCostsWOCC!$A$5:$Q$50,G10+1,FALSE)</f>
        <v>#N/A</v>
      </c>
      <c r="AG10" s="41" t="e">
        <f t="shared" si="27"/>
        <v>#N/A</v>
      </c>
      <c r="AH10" s="49" t="e">
        <f>HLOOKUP(I10,ElecAvoidedCostsWOCC!$A$5:$Q$50,T10+1,FALSE)</f>
        <v>#N/A</v>
      </c>
      <c r="AI10" s="41" t="e">
        <f t="shared" si="28"/>
        <v>#N/A</v>
      </c>
      <c r="AJ10" s="41" t="e">
        <f t="shared" si="29"/>
        <v>#N/A</v>
      </c>
      <c r="AK10" s="41" t="e">
        <f>HLOOKUP(I10,ElecAvoidedCostsWOCC!$A$5:$Q$50,G10+1,FALSE)*J10*L10</f>
        <v>#N/A</v>
      </c>
      <c r="AL10" s="41" t="e">
        <f t="shared" si="30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31"/>
        <v>0</v>
      </c>
      <c r="AO10" s="44">
        <f t="shared" si="32"/>
        <v>0</v>
      </c>
      <c r="AP10" s="44" t="e">
        <f t="shared" si="33"/>
        <v>#DIV/0!</v>
      </c>
    </row>
    <row r="11" spans="1:42" ht="13.5" customHeight="1" x14ac:dyDescent="0.25">
      <c r="A11" s="33" t="s">
        <v>235</v>
      </c>
      <c r="B11" s="84" t="s">
        <v>14</v>
      </c>
      <c r="C11" s="56"/>
      <c r="D11" s="56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8"/>
        <v>0</v>
      </c>
      <c r="V11" s="45">
        <f t="shared" si="19"/>
        <v>0</v>
      </c>
      <c r="W11" s="46">
        <f t="shared" si="20"/>
        <v>0</v>
      </c>
      <c r="X11" s="41">
        <f t="shared" si="21"/>
        <v>0</v>
      </c>
      <c r="Y11" s="41">
        <f t="shared" si="22"/>
        <v>0</v>
      </c>
      <c r="Z11" s="41">
        <f t="shared" si="23"/>
        <v>0</v>
      </c>
      <c r="AA11" s="47">
        <f t="shared" si="24"/>
        <v>0</v>
      </c>
      <c r="AB11" s="48">
        <f t="shared" si="25"/>
        <v>0</v>
      </c>
      <c r="AC11" s="41">
        <f t="shared" si="25"/>
        <v>0</v>
      </c>
      <c r="AD11" s="41">
        <f t="shared" si="26"/>
        <v>0</v>
      </c>
      <c r="AE11" s="41">
        <f t="shared" si="34"/>
        <v>0</v>
      </c>
      <c r="AF11" s="49" t="e">
        <f>HLOOKUP(I11,ElecAvoidedCostsWOCC!$A$5:$Q$50,G11+1,FALSE)</f>
        <v>#N/A</v>
      </c>
      <c r="AG11" s="41" t="e">
        <f t="shared" si="27"/>
        <v>#N/A</v>
      </c>
      <c r="AH11" s="49" t="e">
        <f>HLOOKUP(I11,ElecAvoidedCostsWOCC!$A$5:$Q$50,T11+1,FALSE)</f>
        <v>#N/A</v>
      </c>
      <c r="AI11" s="41" t="e">
        <f t="shared" si="28"/>
        <v>#N/A</v>
      </c>
      <c r="AJ11" s="41" t="e">
        <f t="shared" si="29"/>
        <v>#N/A</v>
      </c>
      <c r="AK11" s="41" t="e">
        <f>HLOOKUP(I11,ElecAvoidedCostsWOCC!$A$5:$Q$50,G11+1,FALSE)*J11*L11</f>
        <v>#N/A</v>
      </c>
      <c r="AL11" s="41" t="e">
        <f t="shared" si="30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31"/>
        <v>0</v>
      </c>
      <c r="AO11" s="44">
        <f t="shared" si="32"/>
        <v>0</v>
      </c>
      <c r="AP11" s="44" t="e">
        <f t="shared" si="33"/>
        <v>#DIV/0!</v>
      </c>
    </row>
    <row r="12" spans="1:42" ht="13.5" customHeight="1" x14ac:dyDescent="0.25">
      <c r="A12" s="52">
        <f>SUM(P5:P1000)</f>
        <v>4391515</v>
      </c>
      <c r="B12" s="84" t="s">
        <v>14</v>
      </c>
      <c r="C12" s="56"/>
      <c r="D12" s="56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8"/>
        <v>0</v>
      </c>
      <c r="V12" s="45">
        <f t="shared" si="19"/>
        <v>0</v>
      </c>
      <c r="W12" s="46">
        <f t="shared" si="20"/>
        <v>0</v>
      </c>
      <c r="X12" s="41">
        <f t="shared" si="21"/>
        <v>0</v>
      </c>
      <c r="Y12" s="41">
        <f t="shared" si="22"/>
        <v>0</v>
      </c>
      <c r="Z12" s="41">
        <f t="shared" si="23"/>
        <v>0</v>
      </c>
      <c r="AA12" s="47">
        <f t="shared" si="24"/>
        <v>0</v>
      </c>
      <c r="AB12" s="48">
        <f t="shared" si="25"/>
        <v>0</v>
      </c>
      <c r="AC12" s="41">
        <f t="shared" si="25"/>
        <v>0</v>
      </c>
      <c r="AD12" s="41">
        <f t="shared" si="26"/>
        <v>0</v>
      </c>
      <c r="AE12" s="41">
        <f t="shared" si="34"/>
        <v>0</v>
      </c>
      <c r="AF12" s="49" t="e">
        <f>HLOOKUP(I12,ElecAvoidedCostsWOCC!$A$5:$Q$50,G12+1,FALSE)</f>
        <v>#N/A</v>
      </c>
      <c r="AG12" s="41" t="e">
        <f t="shared" si="27"/>
        <v>#N/A</v>
      </c>
      <c r="AH12" s="49" t="e">
        <f>HLOOKUP(I12,ElecAvoidedCostsWOCC!$A$5:$Q$50,T12+1,FALSE)</f>
        <v>#N/A</v>
      </c>
      <c r="AI12" s="41" t="e">
        <f t="shared" si="28"/>
        <v>#N/A</v>
      </c>
      <c r="AJ12" s="41" t="e">
        <f t="shared" si="29"/>
        <v>#N/A</v>
      </c>
      <c r="AK12" s="41" t="e">
        <f>HLOOKUP(I12,ElecAvoidedCostsWOCC!$A$5:$Q$50,G12+1,FALSE)*J12*L12</f>
        <v>#N/A</v>
      </c>
      <c r="AL12" s="41" t="e">
        <f t="shared" si="30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31"/>
        <v>0</v>
      </c>
      <c r="AO12" s="44">
        <f t="shared" si="32"/>
        <v>0</v>
      </c>
      <c r="AP12" s="44" t="e">
        <f t="shared" si="33"/>
        <v>#DIV/0!</v>
      </c>
    </row>
    <row r="13" spans="1:42" ht="13.5" customHeight="1" x14ac:dyDescent="0.25">
      <c r="A13" s="53" t="s">
        <v>238</v>
      </c>
      <c r="B13" s="84" t="s">
        <v>14</v>
      </c>
      <c r="C13" s="56"/>
      <c r="D13" s="56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8"/>
        <v>0</v>
      </c>
      <c r="V13" s="45">
        <f t="shared" si="19"/>
        <v>0</v>
      </c>
      <c r="W13" s="46">
        <f t="shared" si="20"/>
        <v>0</v>
      </c>
      <c r="X13" s="41">
        <f t="shared" si="21"/>
        <v>0</v>
      </c>
      <c r="Y13" s="41">
        <f t="shared" si="22"/>
        <v>0</v>
      </c>
      <c r="Z13" s="41">
        <f t="shared" si="23"/>
        <v>0</v>
      </c>
      <c r="AA13" s="47">
        <f t="shared" si="24"/>
        <v>0</v>
      </c>
      <c r="AB13" s="48">
        <f t="shared" si="25"/>
        <v>0</v>
      </c>
      <c r="AC13" s="41">
        <f t="shared" si="25"/>
        <v>0</v>
      </c>
      <c r="AD13" s="41">
        <f t="shared" si="26"/>
        <v>0</v>
      </c>
      <c r="AE13" s="41">
        <f t="shared" si="34"/>
        <v>0</v>
      </c>
      <c r="AF13" s="49" t="e">
        <f>HLOOKUP(I13,ElecAvoidedCostsWOCC!$A$5:$Q$50,G13+1,FALSE)</f>
        <v>#N/A</v>
      </c>
      <c r="AG13" s="41" t="e">
        <f t="shared" si="27"/>
        <v>#N/A</v>
      </c>
      <c r="AH13" s="49" t="e">
        <f>HLOOKUP(I13,ElecAvoidedCostsWOCC!$A$5:$Q$50,T13+1,FALSE)</f>
        <v>#N/A</v>
      </c>
      <c r="AI13" s="41" t="e">
        <f t="shared" si="28"/>
        <v>#N/A</v>
      </c>
      <c r="AJ13" s="41" t="e">
        <f t="shared" si="29"/>
        <v>#N/A</v>
      </c>
      <c r="AK13" s="41" t="e">
        <f>HLOOKUP(I13,ElecAvoidedCostsWOCC!$A$5:$Q$50,G13+1,FALSE)*J13*L13</f>
        <v>#N/A</v>
      </c>
      <c r="AL13" s="41" t="e">
        <f t="shared" si="30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31"/>
        <v>0</v>
      </c>
      <c r="AO13" s="44">
        <f t="shared" si="32"/>
        <v>0</v>
      </c>
      <c r="AP13" s="44" t="e">
        <f t="shared" si="33"/>
        <v>#DIV/0!</v>
      </c>
    </row>
    <row r="14" spans="1:42" ht="13.5" customHeight="1" x14ac:dyDescent="0.25">
      <c r="A14" s="52">
        <f>SUM(Y5:Y1000)</f>
        <v>2195757</v>
      </c>
      <c r="B14" s="84" t="s">
        <v>14</v>
      </c>
      <c r="C14" s="56"/>
      <c r="D14" s="56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8"/>
        <v>0</v>
      </c>
      <c r="V14" s="45">
        <f t="shared" si="19"/>
        <v>0</v>
      </c>
      <c r="W14" s="46">
        <f t="shared" si="20"/>
        <v>0</v>
      </c>
      <c r="X14" s="41">
        <f t="shared" si="21"/>
        <v>0</v>
      </c>
      <c r="Y14" s="41">
        <f t="shared" si="22"/>
        <v>0</v>
      </c>
      <c r="Z14" s="41">
        <f t="shared" si="23"/>
        <v>0</v>
      </c>
      <c r="AA14" s="47">
        <f t="shared" si="24"/>
        <v>0</v>
      </c>
      <c r="AB14" s="48">
        <f t="shared" si="25"/>
        <v>0</v>
      </c>
      <c r="AC14" s="41">
        <f t="shared" si="25"/>
        <v>0</v>
      </c>
      <c r="AD14" s="41">
        <f t="shared" si="26"/>
        <v>0</v>
      </c>
      <c r="AE14" s="41">
        <f t="shared" si="34"/>
        <v>0</v>
      </c>
      <c r="AF14" s="49" t="e">
        <f>HLOOKUP(I14,ElecAvoidedCostsWOCC!$A$5:$Q$50,G14+1,FALSE)</f>
        <v>#N/A</v>
      </c>
      <c r="AG14" s="41" t="e">
        <f t="shared" si="27"/>
        <v>#N/A</v>
      </c>
      <c r="AH14" s="49" t="e">
        <f>HLOOKUP(I14,ElecAvoidedCostsWOCC!$A$5:$Q$50,T14+1,FALSE)</f>
        <v>#N/A</v>
      </c>
      <c r="AI14" s="41" t="e">
        <f t="shared" si="28"/>
        <v>#N/A</v>
      </c>
      <c r="AJ14" s="41" t="e">
        <f t="shared" si="29"/>
        <v>#N/A</v>
      </c>
      <c r="AK14" s="41" t="e">
        <f>HLOOKUP(I14,ElecAvoidedCostsWOCC!$A$5:$Q$50,G14+1,FALSE)*J14*L14</f>
        <v>#N/A</v>
      </c>
      <c r="AL14" s="41" t="e">
        <f t="shared" si="30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31"/>
        <v>0</v>
      </c>
      <c r="AO14" s="44">
        <f t="shared" si="32"/>
        <v>0</v>
      </c>
      <c r="AP14" s="44" t="e">
        <f t="shared" si="33"/>
        <v>#DIV/0!</v>
      </c>
    </row>
    <row r="15" spans="1:42" ht="13.5" customHeight="1" x14ac:dyDescent="0.25">
      <c r="A15" s="33" t="s">
        <v>241</v>
      </c>
      <c r="B15" s="84" t="s">
        <v>14</v>
      </c>
      <c r="C15" s="56"/>
      <c r="D15" s="56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8"/>
        <v>0</v>
      </c>
      <c r="V15" s="45">
        <f t="shared" si="19"/>
        <v>0</v>
      </c>
      <c r="W15" s="46">
        <f t="shared" si="20"/>
        <v>0</v>
      </c>
      <c r="X15" s="41">
        <f t="shared" si="21"/>
        <v>0</v>
      </c>
      <c r="Y15" s="41">
        <f t="shared" si="22"/>
        <v>0</v>
      </c>
      <c r="Z15" s="41">
        <f t="shared" si="23"/>
        <v>0</v>
      </c>
      <c r="AA15" s="47">
        <f t="shared" si="24"/>
        <v>0</v>
      </c>
      <c r="AB15" s="48">
        <f t="shared" si="25"/>
        <v>0</v>
      </c>
      <c r="AC15" s="41">
        <f t="shared" si="25"/>
        <v>0</v>
      </c>
      <c r="AD15" s="41">
        <f t="shared" si="26"/>
        <v>0</v>
      </c>
      <c r="AE15" s="41">
        <f t="shared" si="34"/>
        <v>0</v>
      </c>
      <c r="AF15" s="49" t="e">
        <f>HLOOKUP(I15,ElecAvoidedCostsWOCC!$A$5:$Q$50,G15+1,FALSE)</f>
        <v>#N/A</v>
      </c>
      <c r="AG15" s="41" t="e">
        <f t="shared" si="27"/>
        <v>#N/A</v>
      </c>
      <c r="AH15" s="49" t="e">
        <f>HLOOKUP(I15,ElecAvoidedCostsWOCC!$A$5:$Q$50,T15+1,FALSE)</f>
        <v>#N/A</v>
      </c>
      <c r="AI15" s="41" t="e">
        <f t="shared" si="28"/>
        <v>#N/A</v>
      </c>
      <c r="AJ15" s="41" t="e">
        <f t="shared" si="29"/>
        <v>#N/A</v>
      </c>
      <c r="AK15" s="41" t="e">
        <f>HLOOKUP(I15,ElecAvoidedCostsWOCC!$A$5:$Q$50,G15+1,FALSE)*J15*L15</f>
        <v>#N/A</v>
      </c>
      <c r="AL15" s="41" t="e">
        <f t="shared" si="30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31"/>
        <v>0</v>
      </c>
      <c r="AO15" s="44">
        <f t="shared" si="32"/>
        <v>0</v>
      </c>
      <c r="AP15" s="44" t="e">
        <f t="shared" si="33"/>
        <v>#DIV/0!</v>
      </c>
    </row>
    <row r="16" spans="1:42" ht="13.5" customHeight="1" x14ac:dyDescent="0.25">
      <c r="A16" s="51">
        <f>SUM(U5:U999)</f>
        <v>15</v>
      </c>
      <c r="B16" s="84" t="s">
        <v>14</v>
      </c>
      <c r="C16" s="56"/>
      <c r="D16" s="56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8"/>
        <v>0</v>
      </c>
      <c r="V16" s="45">
        <f t="shared" si="19"/>
        <v>0</v>
      </c>
      <c r="W16" s="46">
        <f t="shared" si="20"/>
        <v>0</v>
      </c>
      <c r="X16" s="41">
        <f t="shared" si="21"/>
        <v>0</v>
      </c>
      <c r="Y16" s="41">
        <f t="shared" si="22"/>
        <v>0</v>
      </c>
      <c r="Z16" s="41">
        <f t="shared" si="23"/>
        <v>0</v>
      </c>
      <c r="AA16" s="47">
        <f t="shared" si="24"/>
        <v>0</v>
      </c>
      <c r="AB16" s="48">
        <f t="shared" si="25"/>
        <v>0</v>
      </c>
      <c r="AC16" s="41">
        <f t="shared" si="25"/>
        <v>0</v>
      </c>
      <c r="AD16" s="41">
        <f t="shared" si="26"/>
        <v>0</v>
      </c>
      <c r="AE16" s="41">
        <f t="shared" si="34"/>
        <v>0</v>
      </c>
      <c r="AF16" s="49" t="e">
        <f>HLOOKUP(I16,ElecAvoidedCostsWOCC!$A$5:$Q$50,G16+1,FALSE)</f>
        <v>#N/A</v>
      </c>
      <c r="AG16" s="41" t="e">
        <f t="shared" si="27"/>
        <v>#N/A</v>
      </c>
      <c r="AH16" s="49" t="e">
        <f>HLOOKUP(I16,ElecAvoidedCostsWOCC!$A$5:$Q$50,T16+1,FALSE)</f>
        <v>#N/A</v>
      </c>
      <c r="AI16" s="41" t="e">
        <f t="shared" si="28"/>
        <v>#N/A</v>
      </c>
      <c r="AJ16" s="41" t="e">
        <f t="shared" si="29"/>
        <v>#N/A</v>
      </c>
      <c r="AK16" s="41" t="e">
        <f>HLOOKUP(I16,ElecAvoidedCostsWOCC!$A$5:$Q$50,G16+1,FALSE)*J16*L16</f>
        <v>#N/A</v>
      </c>
      <c r="AL16" s="41" t="e">
        <f t="shared" si="30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31"/>
        <v>0</v>
      </c>
      <c r="AO16" s="44">
        <f t="shared" si="32"/>
        <v>0</v>
      </c>
      <c r="AP16" s="44" t="e">
        <f t="shared" si="33"/>
        <v>#DIV/0!</v>
      </c>
    </row>
    <row r="17" spans="1:42" ht="13.5" customHeight="1" x14ac:dyDescent="0.25">
      <c r="A17" s="54" t="s">
        <v>244</v>
      </c>
      <c r="B17" s="84" t="s">
        <v>14</v>
      </c>
      <c r="C17" s="56"/>
      <c r="D17" s="56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8"/>
        <v>0</v>
      </c>
      <c r="V17" s="45">
        <f t="shared" si="19"/>
        <v>0</v>
      </c>
      <c r="W17" s="46">
        <f t="shared" si="20"/>
        <v>0</v>
      </c>
      <c r="X17" s="41">
        <f t="shared" si="21"/>
        <v>0</v>
      </c>
      <c r="Y17" s="41">
        <f t="shared" si="22"/>
        <v>0</v>
      </c>
      <c r="Z17" s="41">
        <f t="shared" si="23"/>
        <v>0</v>
      </c>
      <c r="AA17" s="47">
        <f t="shared" si="24"/>
        <v>0</v>
      </c>
      <c r="AB17" s="48">
        <f t="shared" si="25"/>
        <v>0</v>
      </c>
      <c r="AC17" s="41">
        <f t="shared" si="25"/>
        <v>0</v>
      </c>
      <c r="AD17" s="41">
        <f t="shared" si="26"/>
        <v>0</v>
      </c>
      <c r="AE17" s="41">
        <f t="shared" si="34"/>
        <v>0</v>
      </c>
      <c r="AF17" s="49" t="e">
        <f>HLOOKUP(I17,ElecAvoidedCostsWOCC!$A$5:$Q$50,G17+1,FALSE)</f>
        <v>#N/A</v>
      </c>
      <c r="AG17" s="41" t="e">
        <f t="shared" si="27"/>
        <v>#N/A</v>
      </c>
      <c r="AH17" s="49" t="e">
        <f>HLOOKUP(I17,ElecAvoidedCostsWOCC!$A$5:$Q$50,T17+1,FALSE)</f>
        <v>#N/A</v>
      </c>
      <c r="AI17" s="41" t="e">
        <f t="shared" si="28"/>
        <v>#N/A</v>
      </c>
      <c r="AJ17" s="41" t="e">
        <f t="shared" si="29"/>
        <v>#N/A</v>
      </c>
      <c r="AK17" s="41" t="e">
        <f>HLOOKUP(I17,ElecAvoidedCostsWOCC!$A$5:$Q$50,G17+1,FALSE)*J17*L17</f>
        <v>#N/A</v>
      </c>
      <c r="AL17" s="41" t="e">
        <f t="shared" si="30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31"/>
        <v>0</v>
      </c>
      <c r="AO17" s="44">
        <f t="shared" si="32"/>
        <v>0</v>
      </c>
      <c r="AP17" s="44" t="e">
        <f t="shared" si="33"/>
        <v>#DIV/0!</v>
      </c>
    </row>
    <row r="18" spans="1:42" ht="13.5" customHeight="1" x14ac:dyDescent="0.25">
      <c r="A18" s="52">
        <f>A6+A8</f>
        <v>5925853.0099999998</v>
      </c>
      <c r="B18" s="84" t="s">
        <v>14</v>
      </c>
      <c r="C18" s="56"/>
      <c r="D18" s="56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8"/>
        <v>0</v>
      </c>
      <c r="V18" s="45">
        <f t="shared" si="19"/>
        <v>0</v>
      </c>
      <c r="W18" s="46">
        <f t="shared" si="20"/>
        <v>0</v>
      </c>
      <c r="X18" s="41">
        <f t="shared" si="21"/>
        <v>0</v>
      </c>
      <c r="Y18" s="41">
        <f t="shared" si="22"/>
        <v>0</v>
      </c>
      <c r="Z18" s="41">
        <f t="shared" si="23"/>
        <v>0</v>
      </c>
      <c r="AA18" s="47">
        <f t="shared" si="24"/>
        <v>0</v>
      </c>
      <c r="AB18" s="48">
        <f t="shared" si="25"/>
        <v>0</v>
      </c>
      <c r="AC18" s="41">
        <f t="shared" si="25"/>
        <v>0</v>
      </c>
      <c r="AD18" s="41">
        <f t="shared" si="26"/>
        <v>0</v>
      </c>
      <c r="AE18" s="41">
        <f t="shared" si="34"/>
        <v>0</v>
      </c>
      <c r="AF18" s="49" t="e">
        <f>HLOOKUP(I18,ElecAvoidedCostsWOCC!$A$5:$Q$50,G18+1,FALSE)</f>
        <v>#N/A</v>
      </c>
      <c r="AG18" s="41" t="e">
        <f t="shared" si="27"/>
        <v>#N/A</v>
      </c>
      <c r="AH18" s="49" t="e">
        <f>HLOOKUP(I18,ElecAvoidedCostsWOCC!$A$5:$Q$50,T18+1,FALSE)</f>
        <v>#N/A</v>
      </c>
      <c r="AI18" s="41" t="e">
        <f t="shared" si="28"/>
        <v>#N/A</v>
      </c>
      <c r="AJ18" s="41" t="e">
        <f t="shared" si="29"/>
        <v>#N/A</v>
      </c>
      <c r="AK18" s="41" t="e">
        <f>HLOOKUP(I18,ElecAvoidedCostsWOCC!$A$5:$Q$50,G18+1,FALSE)*J18*L18</f>
        <v>#N/A</v>
      </c>
      <c r="AL18" s="41" t="e">
        <f t="shared" si="30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31"/>
        <v>0</v>
      </c>
      <c r="AO18" s="44">
        <f t="shared" si="32"/>
        <v>0</v>
      </c>
      <c r="AP18" s="44" t="e">
        <f t="shared" si="33"/>
        <v>#DIV/0!</v>
      </c>
    </row>
    <row r="19" spans="1:42" ht="13.5" customHeight="1" x14ac:dyDescent="0.25">
      <c r="A19" s="54" t="s">
        <v>214</v>
      </c>
      <c r="B19" s="84" t="s">
        <v>14</v>
      </c>
      <c r="C19" s="56"/>
      <c r="D19" s="56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8"/>
        <v>0</v>
      </c>
      <c r="V19" s="45">
        <f t="shared" si="19"/>
        <v>0</v>
      </c>
      <c r="W19" s="46">
        <f t="shared" si="20"/>
        <v>0</v>
      </c>
      <c r="X19" s="41">
        <f t="shared" si="21"/>
        <v>0</v>
      </c>
      <c r="Y19" s="41">
        <f t="shared" si="22"/>
        <v>0</v>
      </c>
      <c r="Z19" s="41">
        <f t="shared" si="23"/>
        <v>0</v>
      </c>
      <c r="AA19" s="47">
        <f t="shared" si="24"/>
        <v>0</v>
      </c>
      <c r="AB19" s="48">
        <f t="shared" si="25"/>
        <v>0</v>
      </c>
      <c r="AC19" s="41">
        <f t="shared" si="25"/>
        <v>0</v>
      </c>
      <c r="AD19" s="41">
        <f t="shared" si="26"/>
        <v>0</v>
      </c>
      <c r="AE19" s="41">
        <f t="shared" si="34"/>
        <v>0</v>
      </c>
      <c r="AF19" s="49" t="e">
        <f>HLOOKUP(I19,ElecAvoidedCostsWOCC!$A$5:$Q$50,G19+1,FALSE)</f>
        <v>#N/A</v>
      </c>
      <c r="AG19" s="41" t="e">
        <f t="shared" si="27"/>
        <v>#N/A</v>
      </c>
      <c r="AH19" s="49" t="e">
        <f>HLOOKUP(I19,ElecAvoidedCostsWOCC!$A$5:$Q$50,T19+1,FALSE)</f>
        <v>#N/A</v>
      </c>
      <c r="AI19" s="41" t="e">
        <f t="shared" si="28"/>
        <v>#N/A</v>
      </c>
      <c r="AJ19" s="41" t="e">
        <f t="shared" si="29"/>
        <v>#N/A</v>
      </c>
      <c r="AK19" s="41" t="e">
        <f>HLOOKUP(I19,ElecAvoidedCostsWOCC!$A$5:$Q$50,G19+1,FALSE)*J19*L19</f>
        <v>#N/A</v>
      </c>
      <c r="AL19" s="41" t="e">
        <f t="shared" si="30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31"/>
        <v>0</v>
      </c>
      <c r="AO19" s="44">
        <f t="shared" si="32"/>
        <v>0</v>
      </c>
      <c r="AP19" s="44" t="e">
        <f t="shared" si="33"/>
        <v>#DIV/0!</v>
      </c>
    </row>
    <row r="20" spans="1:42" ht="13.5" customHeight="1" x14ac:dyDescent="0.25">
      <c r="A20" s="52">
        <f>A8+SUM(Q5:Q906)</f>
        <v>8121610.0099999998</v>
      </c>
      <c r="B20" s="84" t="s">
        <v>14</v>
      </c>
      <c r="C20" s="56"/>
      <c r="D20" s="56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8"/>
        <v>0</v>
      </c>
      <c r="V20" s="45">
        <f t="shared" si="19"/>
        <v>0</v>
      </c>
      <c r="W20" s="46">
        <f t="shared" si="20"/>
        <v>0</v>
      </c>
      <c r="X20" s="41">
        <f t="shared" si="21"/>
        <v>0</v>
      </c>
      <c r="Y20" s="41">
        <f t="shared" si="22"/>
        <v>0</v>
      </c>
      <c r="Z20" s="41">
        <f t="shared" si="23"/>
        <v>0</v>
      </c>
      <c r="AA20" s="47">
        <f t="shared" si="24"/>
        <v>0</v>
      </c>
      <c r="AB20" s="48">
        <f t="shared" si="25"/>
        <v>0</v>
      </c>
      <c r="AC20" s="41">
        <f t="shared" si="25"/>
        <v>0</v>
      </c>
      <c r="AD20" s="41">
        <f t="shared" si="26"/>
        <v>0</v>
      </c>
      <c r="AE20" s="41">
        <f t="shared" si="34"/>
        <v>0</v>
      </c>
      <c r="AF20" s="49" t="e">
        <f>HLOOKUP(I20,ElecAvoidedCostsWOCC!$A$5:$Q$50,G20+1,FALSE)</f>
        <v>#N/A</v>
      </c>
      <c r="AG20" s="41" t="e">
        <f t="shared" si="27"/>
        <v>#N/A</v>
      </c>
      <c r="AH20" s="49" t="e">
        <f>HLOOKUP(I20,ElecAvoidedCostsWOCC!$A$5:$Q$50,T20+1,FALSE)</f>
        <v>#N/A</v>
      </c>
      <c r="AI20" s="41" t="e">
        <f t="shared" si="28"/>
        <v>#N/A</v>
      </c>
      <c r="AJ20" s="41" t="e">
        <f t="shared" si="29"/>
        <v>#N/A</v>
      </c>
      <c r="AK20" s="41" t="e">
        <f>HLOOKUP(I20,ElecAvoidedCostsWOCC!$A$5:$Q$50,G20+1,FALSE)*J20*L20</f>
        <v>#N/A</v>
      </c>
      <c r="AL20" s="41" t="e">
        <f t="shared" si="30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31"/>
        <v>0</v>
      </c>
      <c r="AO20" s="44">
        <f t="shared" si="32"/>
        <v>0</v>
      </c>
      <c r="AP20" s="44" t="e">
        <f t="shared" si="33"/>
        <v>#DIV/0!</v>
      </c>
    </row>
    <row r="21" spans="1:42" ht="13.5" customHeight="1" x14ac:dyDescent="0.25">
      <c r="A21" s="54" t="s">
        <v>228</v>
      </c>
      <c r="B21" s="84" t="s">
        <v>14</v>
      </c>
      <c r="C21" s="56"/>
      <c r="D21" s="56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8"/>
        <v>0</v>
      </c>
      <c r="V21" s="45">
        <f t="shared" si="19"/>
        <v>0</v>
      </c>
      <c r="W21" s="46">
        <f t="shared" si="20"/>
        <v>0</v>
      </c>
      <c r="X21" s="41">
        <f t="shared" si="21"/>
        <v>0</v>
      </c>
      <c r="Y21" s="41">
        <f t="shared" si="22"/>
        <v>0</v>
      </c>
      <c r="Z21" s="41">
        <f t="shared" si="23"/>
        <v>0</v>
      </c>
      <c r="AA21" s="47">
        <f t="shared" si="24"/>
        <v>0</v>
      </c>
      <c r="AB21" s="48">
        <f t="shared" ref="AB21:AC24" si="35">Z21/(1+ElecDiscountRate)^1</f>
        <v>0</v>
      </c>
      <c r="AC21" s="41">
        <f t="shared" si="35"/>
        <v>0</v>
      </c>
      <c r="AD21" s="41">
        <f t="shared" si="26"/>
        <v>0</v>
      </c>
      <c r="AE21" s="41">
        <f t="shared" si="34"/>
        <v>0</v>
      </c>
      <c r="AF21" s="49" t="e">
        <f>HLOOKUP(I21,ElecAvoidedCostsWOCC!$A$5:$Q$50,G21+1,FALSE)</f>
        <v>#N/A</v>
      </c>
      <c r="AG21" s="41" t="e">
        <f t="shared" si="27"/>
        <v>#N/A</v>
      </c>
      <c r="AH21" s="49" t="e">
        <f>HLOOKUP(I21,ElecAvoidedCostsWOCC!$A$5:$Q$50,T21+1,FALSE)</f>
        <v>#N/A</v>
      </c>
      <c r="AI21" s="41" t="e">
        <f t="shared" si="28"/>
        <v>#N/A</v>
      </c>
      <c r="AJ21" s="41" t="e">
        <f t="shared" si="29"/>
        <v>#N/A</v>
      </c>
      <c r="AK21" s="41" t="e">
        <f>HLOOKUP(I21,ElecAvoidedCostsWOCC!$A$5:$Q$50,G21+1,FALSE)*J21*L21</f>
        <v>#N/A</v>
      </c>
      <c r="AL21" s="41" t="e">
        <f t="shared" si="30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31"/>
        <v>0</v>
      </c>
      <c r="AO21" s="44">
        <f t="shared" si="32"/>
        <v>0</v>
      </c>
      <c r="AP21" s="44" t="e">
        <f t="shared" si="33"/>
        <v>#DIV/0!</v>
      </c>
    </row>
    <row r="22" spans="1:42" ht="13.5" customHeight="1" x14ac:dyDescent="0.25">
      <c r="A22" s="55">
        <f>(SUM(AM5:AM1000)/(SUM(AB5:AB1000)))</f>
        <v>4.6467561154205361</v>
      </c>
      <c r="B22" s="84" t="s">
        <v>14</v>
      </c>
      <c r="C22" s="56"/>
      <c r="D22" s="56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8"/>
        <v>0</v>
      </c>
      <c r="V22" s="45">
        <f t="shared" si="19"/>
        <v>0</v>
      </c>
      <c r="W22" s="46">
        <f t="shared" si="20"/>
        <v>0</v>
      </c>
      <c r="X22" s="41">
        <f t="shared" si="21"/>
        <v>0</v>
      </c>
      <c r="Y22" s="41">
        <f t="shared" si="22"/>
        <v>0</v>
      </c>
      <c r="Z22" s="41">
        <f t="shared" si="23"/>
        <v>0</v>
      </c>
      <c r="AA22" s="47">
        <f t="shared" si="24"/>
        <v>0</v>
      </c>
      <c r="AB22" s="48">
        <f t="shared" si="35"/>
        <v>0</v>
      </c>
      <c r="AC22" s="41">
        <f t="shared" si="35"/>
        <v>0</v>
      </c>
      <c r="AD22" s="41">
        <f t="shared" si="26"/>
        <v>0</v>
      </c>
      <c r="AE22" s="41">
        <f t="shared" si="34"/>
        <v>0</v>
      </c>
      <c r="AF22" s="49" t="e">
        <f>HLOOKUP(I22,ElecAvoidedCostsWOCC!$A$5:$Q$50,G22+1,FALSE)</f>
        <v>#N/A</v>
      </c>
      <c r="AG22" s="41" t="e">
        <f t="shared" si="27"/>
        <v>#N/A</v>
      </c>
      <c r="AH22" s="49" t="e">
        <f>HLOOKUP(I22,ElecAvoidedCostsWOCC!$A$5:$Q$50,T22+1,FALSE)</f>
        <v>#N/A</v>
      </c>
      <c r="AI22" s="41" t="e">
        <f t="shared" si="28"/>
        <v>#N/A</v>
      </c>
      <c r="AJ22" s="41" t="e">
        <f t="shared" si="29"/>
        <v>#N/A</v>
      </c>
      <c r="AK22" s="41" t="e">
        <f>HLOOKUP(I22,ElecAvoidedCostsWOCC!$A$5:$Q$50,G22+1,FALSE)*J22*L22</f>
        <v>#N/A</v>
      </c>
      <c r="AL22" s="41" t="e">
        <f t="shared" si="30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31"/>
        <v>0</v>
      </c>
      <c r="AO22" s="44">
        <f t="shared" si="32"/>
        <v>0</v>
      </c>
      <c r="AP22" s="44" t="e">
        <f t="shared" si="33"/>
        <v>#DIV/0!</v>
      </c>
    </row>
    <row r="23" spans="1:42" ht="13.5" customHeight="1" x14ac:dyDescent="0.25">
      <c r="A23" s="54" t="s">
        <v>229</v>
      </c>
      <c r="B23" s="84" t="s">
        <v>14</v>
      </c>
      <c r="C23" s="56"/>
      <c r="D23" s="56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8"/>
        <v>0</v>
      </c>
      <c r="V23" s="45">
        <f t="shared" si="19"/>
        <v>0</v>
      </c>
      <c r="W23" s="46">
        <f t="shared" si="20"/>
        <v>0</v>
      </c>
      <c r="X23" s="41">
        <f t="shared" si="21"/>
        <v>0</v>
      </c>
      <c r="Y23" s="41">
        <f t="shared" si="22"/>
        <v>0</v>
      </c>
      <c r="Z23" s="41">
        <f t="shared" si="23"/>
        <v>0</v>
      </c>
      <c r="AA23" s="47">
        <f t="shared" si="24"/>
        <v>0</v>
      </c>
      <c r="AB23" s="48">
        <f t="shared" si="35"/>
        <v>0</v>
      </c>
      <c r="AC23" s="41">
        <f t="shared" si="35"/>
        <v>0</v>
      </c>
      <c r="AD23" s="41">
        <f t="shared" si="26"/>
        <v>0</v>
      </c>
      <c r="AE23" s="41">
        <f t="shared" si="34"/>
        <v>0</v>
      </c>
      <c r="AF23" s="49" t="e">
        <f>HLOOKUP(I23,ElecAvoidedCostsWOCC!$A$5:$Q$50,G23+1,FALSE)</f>
        <v>#N/A</v>
      </c>
      <c r="AG23" s="41" t="e">
        <f t="shared" si="27"/>
        <v>#N/A</v>
      </c>
      <c r="AH23" s="49" t="e">
        <f>HLOOKUP(I23,ElecAvoidedCostsWOCC!$A$5:$Q$50,T23+1,FALSE)</f>
        <v>#N/A</v>
      </c>
      <c r="AI23" s="41" t="e">
        <f t="shared" si="28"/>
        <v>#N/A</v>
      </c>
      <c r="AJ23" s="41" t="e">
        <f t="shared" si="29"/>
        <v>#N/A</v>
      </c>
      <c r="AK23" s="41" t="e">
        <f>HLOOKUP(I23,ElecAvoidedCostsWOCC!$A$5:$Q$50,G23+1,FALSE)*J23*L23</f>
        <v>#N/A</v>
      </c>
      <c r="AL23" s="41" t="e">
        <f t="shared" si="30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31"/>
        <v>0</v>
      </c>
      <c r="AO23" s="44">
        <f t="shared" si="32"/>
        <v>0</v>
      </c>
      <c r="AP23" s="44" t="e">
        <f t="shared" si="33"/>
        <v>#DIV/0!</v>
      </c>
    </row>
    <row r="24" spans="1:42" ht="13.5" customHeight="1" x14ac:dyDescent="0.25">
      <c r="A24" s="55">
        <f>(SUM(AN5:AN1000)/SUM(AC5:AC1000))</f>
        <v>3.7295059781663609</v>
      </c>
      <c r="B24" s="84" t="s">
        <v>14</v>
      </c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8"/>
        <v>0</v>
      </c>
      <c r="V24" s="45">
        <f t="shared" si="19"/>
        <v>0</v>
      </c>
      <c r="W24" s="46">
        <f t="shared" si="20"/>
        <v>0</v>
      </c>
      <c r="X24" s="41">
        <f t="shared" si="21"/>
        <v>0</v>
      </c>
      <c r="Y24" s="41">
        <f t="shared" si="22"/>
        <v>0</v>
      </c>
      <c r="Z24" s="41">
        <f t="shared" si="23"/>
        <v>0</v>
      </c>
      <c r="AA24" s="47">
        <f t="shared" si="24"/>
        <v>0</v>
      </c>
      <c r="AB24" s="48">
        <f t="shared" si="35"/>
        <v>0</v>
      </c>
      <c r="AC24" s="41">
        <f t="shared" si="35"/>
        <v>0</v>
      </c>
      <c r="AD24" s="41">
        <f t="shared" si="26"/>
        <v>0</v>
      </c>
      <c r="AE24" s="41">
        <f t="shared" si="34"/>
        <v>0</v>
      </c>
      <c r="AF24" s="49" t="e">
        <f>HLOOKUP(I24,ElecAvoidedCostsWOCC!$A$5:$Q$50,G24+1,FALSE)</f>
        <v>#N/A</v>
      </c>
      <c r="AG24" s="41" t="e">
        <f t="shared" si="27"/>
        <v>#N/A</v>
      </c>
      <c r="AH24" s="49" t="e">
        <f>HLOOKUP(I24,ElecAvoidedCostsWOCC!$A$5:$Q$50,T24+1,FALSE)</f>
        <v>#N/A</v>
      </c>
      <c r="AI24" s="41" t="e">
        <f t="shared" si="28"/>
        <v>#N/A</v>
      </c>
      <c r="AJ24" s="41" t="e">
        <f t="shared" si="29"/>
        <v>#N/A</v>
      </c>
      <c r="AK24" s="41" t="e">
        <f>HLOOKUP(I24,ElecAvoidedCostsWOCC!$A$5:$Q$50,G24+1,FALSE)*J24*L24</f>
        <v>#N/A</v>
      </c>
      <c r="AL24" s="41" t="e">
        <f t="shared" si="30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31"/>
        <v>0</v>
      </c>
      <c r="AO24" s="44">
        <f t="shared" si="32"/>
        <v>0</v>
      </c>
      <c r="AP24" s="44" t="e">
        <f t="shared" si="33"/>
        <v>#DIV/0!</v>
      </c>
    </row>
    <row r="25" spans="1:42" ht="13.5" customHeight="1" x14ac:dyDescent="0.25">
      <c r="B25" s="84" t="s">
        <v>14</v>
      </c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52" si="36">G25+H25</f>
        <v>0</v>
      </c>
      <c r="U25" s="44">
        <f t="shared" ref="U25:U52" si="37">(O25/$A$10)*T25</f>
        <v>0</v>
      </c>
      <c r="V25" s="45">
        <f t="shared" ref="V25:V52" si="38">N25-M25</f>
        <v>0</v>
      </c>
      <c r="W25" s="46">
        <f t="shared" ref="W25:W52" si="39">(O25/A$10)</f>
        <v>0</v>
      </c>
      <c r="X25" s="41">
        <f t="shared" ref="X25:X52" si="40">W25*A$8</f>
        <v>0</v>
      </c>
      <c r="Y25" s="41">
        <f t="shared" ref="Y25:Y52" si="41">Q25-P25</f>
        <v>0</v>
      </c>
      <c r="Z25" s="41">
        <f t="shared" ref="Z25:Z52" si="42">X25+(A$6*W25)</f>
        <v>0</v>
      </c>
      <c r="AA25" s="47">
        <f t="shared" ref="AA25:AA52" si="43">Q25+X25</f>
        <v>0</v>
      </c>
      <c r="AB25" s="48">
        <f t="shared" ref="AB25:AB52" si="44">Z25/(1+ElecDiscountRate)^1</f>
        <v>0</v>
      </c>
      <c r="AC25" s="41">
        <f t="shared" ref="AC25:AC52" si="45">AA25/(1+ElecDiscountRate)^1</f>
        <v>0</v>
      </c>
      <c r="AD25" s="41">
        <f t="shared" ref="AD25:AD52" si="46">-PV(ElecDiscountRate,T25,R25)*J25</f>
        <v>0</v>
      </c>
      <c r="AE25" s="41">
        <f t="shared" ref="AE25:AE52" si="47">-PV(ElecDiscountRate,T25,S25)*J25</f>
        <v>0</v>
      </c>
      <c r="AF25" s="49" t="e">
        <f>HLOOKUP(I25,ElecAvoidedCostsWOCC!$A$5:$Q$50,G25+1,FALSE)</f>
        <v>#N/A</v>
      </c>
      <c r="AG25" s="41" t="e">
        <f t="shared" ref="AG25:AG52" si="48">AF25*J25*K25</f>
        <v>#N/A</v>
      </c>
      <c r="AH25" s="49" t="e">
        <f>HLOOKUP(I25,ElecAvoidedCostsWOCC!$A$5:$Q$50,T25+1,FALSE)</f>
        <v>#N/A</v>
      </c>
      <c r="AI25" s="41" t="e">
        <f t="shared" ref="AI25:AI52" si="49">AH25*J25*L25</f>
        <v>#N/A</v>
      </c>
      <c r="AJ25" s="41" t="e">
        <f t="shared" ref="AJ25:AJ52" si="50">AG25+AI25</f>
        <v>#N/A</v>
      </c>
      <c r="AK25" s="41" t="e">
        <f>HLOOKUP(I25,ElecAvoidedCostsWOCC!$A$5:$Q$50,G25+1,FALSE)*J25*L25</f>
        <v>#N/A</v>
      </c>
      <c r="AL25" s="41" t="e">
        <f t="shared" ref="AL25:AL52" si="51">AG25+AI25-AK25</f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ref="AN25:AN52" si="52">AM25*1.1+AD25+AE25</f>
        <v>0</v>
      </c>
      <c r="AO25" s="44">
        <f t="shared" ref="AO25:AO52" si="53">IFERROR(AM25/AB25,0)</f>
        <v>0</v>
      </c>
      <c r="AP25" s="44" t="e">
        <f t="shared" ref="AP25:AP52" si="54">AN25/AC25</f>
        <v>#DIV/0!</v>
      </c>
    </row>
    <row r="26" spans="1:42" ht="13.5" customHeight="1" x14ac:dyDescent="0.25">
      <c r="B26" s="84" t="s">
        <v>14</v>
      </c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36"/>
        <v>0</v>
      </c>
      <c r="U26" s="44">
        <f t="shared" si="37"/>
        <v>0</v>
      </c>
      <c r="V26" s="45">
        <f t="shared" si="38"/>
        <v>0</v>
      </c>
      <c r="W26" s="46">
        <f t="shared" si="39"/>
        <v>0</v>
      </c>
      <c r="X26" s="41">
        <f t="shared" si="40"/>
        <v>0</v>
      </c>
      <c r="Y26" s="41">
        <f t="shared" si="41"/>
        <v>0</v>
      </c>
      <c r="Z26" s="41">
        <f t="shared" si="42"/>
        <v>0</v>
      </c>
      <c r="AA26" s="47">
        <f t="shared" si="43"/>
        <v>0</v>
      </c>
      <c r="AB26" s="48">
        <f t="shared" si="44"/>
        <v>0</v>
      </c>
      <c r="AC26" s="41">
        <f t="shared" si="45"/>
        <v>0</v>
      </c>
      <c r="AD26" s="41">
        <f t="shared" si="46"/>
        <v>0</v>
      </c>
      <c r="AE26" s="41">
        <f t="shared" si="47"/>
        <v>0</v>
      </c>
      <c r="AF26" s="49" t="e">
        <f>HLOOKUP(I26,ElecAvoidedCostsWOCC!$A$5:$Q$50,G26+1,FALSE)</f>
        <v>#N/A</v>
      </c>
      <c r="AG26" s="41" t="e">
        <f t="shared" si="48"/>
        <v>#N/A</v>
      </c>
      <c r="AH26" s="49" t="e">
        <f>HLOOKUP(I26,ElecAvoidedCostsWOCC!$A$5:$Q$50,T26+1,FALSE)</f>
        <v>#N/A</v>
      </c>
      <c r="AI26" s="41" t="e">
        <f t="shared" si="49"/>
        <v>#N/A</v>
      </c>
      <c r="AJ26" s="41" t="e">
        <f t="shared" si="50"/>
        <v>#N/A</v>
      </c>
      <c r="AK26" s="41" t="e">
        <f>HLOOKUP(I26,ElecAvoidedCostsWOCC!$A$5:$Q$50,G26+1,FALSE)*J26*L26</f>
        <v>#N/A</v>
      </c>
      <c r="AL26" s="41" t="e">
        <f t="shared" si="51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52"/>
        <v>0</v>
      </c>
      <c r="AO26" s="44">
        <f t="shared" si="53"/>
        <v>0</v>
      </c>
      <c r="AP26" s="44" t="e">
        <f t="shared" si="54"/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36"/>
        <v>0</v>
      </c>
      <c r="U27" s="44">
        <f t="shared" si="37"/>
        <v>0</v>
      </c>
      <c r="V27" s="45">
        <f t="shared" si="38"/>
        <v>0</v>
      </c>
      <c r="W27" s="46">
        <f t="shared" si="39"/>
        <v>0</v>
      </c>
      <c r="X27" s="41">
        <f t="shared" si="40"/>
        <v>0</v>
      </c>
      <c r="Y27" s="41">
        <f t="shared" si="41"/>
        <v>0</v>
      </c>
      <c r="Z27" s="41">
        <f t="shared" si="42"/>
        <v>0</v>
      </c>
      <c r="AA27" s="47">
        <f t="shared" si="43"/>
        <v>0</v>
      </c>
      <c r="AB27" s="48">
        <f t="shared" si="44"/>
        <v>0</v>
      </c>
      <c r="AC27" s="41">
        <f t="shared" si="45"/>
        <v>0</v>
      </c>
      <c r="AD27" s="41">
        <f t="shared" si="46"/>
        <v>0</v>
      </c>
      <c r="AE27" s="41">
        <f t="shared" si="47"/>
        <v>0</v>
      </c>
      <c r="AF27" s="49" t="e">
        <f>HLOOKUP(I27,ElecAvoidedCostsWOCC!$A$5:$Q$50,G27+1,FALSE)</f>
        <v>#N/A</v>
      </c>
      <c r="AG27" s="41" t="e">
        <f t="shared" si="48"/>
        <v>#N/A</v>
      </c>
      <c r="AH27" s="49" t="e">
        <f>HLOOKUP(I27,ElecAvoidedCostsWOCC!$A$5:$Q$50,T27+1,FALSE)</f>
        <v>#N/A</v>
      </c>
      <c r="AI27" s="41" t="e">
        <f t="shared" si="49"/>
        <v>#N/A</v>
      </c>
      <c r="AJ27" s="41" t="e">
        <f t="shared" si="50"/>
        <v>#N/A</v>
      </c>
      <c r="AK27" s="41" t="e">
        <f>HLOOKUP(I27,ElecAvoidedCostsWOCC!$A$5:$Q$50,G27+1,FALSE)*J27*L27</f>
        <v>#N/A</v>
      </c>
      <c r="AL27" s="41" t="e">
        <f t="shared" si="51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52"/>
        <v>0</v>
      </c>
      <c r="AO27" s="44">
        <f t="shared" si="53"/>
        <v>0</v>
      </c>
      <c r="AP27" s="44" t="e">
        <f t="shared" si="54"/>
        <v>#DIV/0!</v>
      </c>
    </row>
    <row r="28" spans="1:42" ht="13.5" customHeight="1" x14ac:dyDescent="0.25">
      <c r="B28" s="3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36"/>
        <v>0</v>
      </c>
      <c r="U28" s="44">
        <f t="shared" si="37"/>
        <v>0</v>
      </c>
      <c r="V28" s="45">
        <f t="shared" si="38"/>
        <v>0</v>
      </c>
      <c r="W28" s="46">
        <f t="shared" si="39"/>
        <v>0</v>
      </c>
      <c r="X28" s="41">
        <f t="shared" si="40"/>
        <v>0</v>
      </c>
      <c r="Y28" s="41">
        <f t="shared" si="41"/>
        <v>0</v>
      </c>
      <c r="Z28" s="41">
        <f t="shared" si="42"/>
        <v>0</v>
      </c>
      <c r="AA28" s="47">
        <f t="shared" si="43"/>
        <v>0</v>
      </c>
      <c r="AB28" s="48">
        <f t="shared" si="44"/>
        <v>0</v>
      </c>
      <c r="AC28" s="41">
        <f t="shared" si="45"/>
        <v>0</v>
      </c>
      <c r="AD28" s="41">
        <f t="shared" si="46"/>
        <v>0</v>
      </c>
      <c r="AE28" s="41">
        <f t="shared" si="47"/>
        <v>0</v>
      </c>
      <c r="AF28" s="49" t="e">
        <f>HLOOKUP(I28,ElecAvoidedCostsWOCC!$A$5:$Q$50,G28+1,FALSE)</f>
        <v>#N/A</v>
      </c>
      <c r="AG28" s="41" t="e">
        <f t="shared" si="48"/>
        <v>#N/A</v>
      </c>
      <c r="AH28" s="49" t="e">
        <f>HLOOKUP(I28,ElecAvoidedCostsWOCC!$A$5:$Q$50,T28+1,FALSE)</f>
        <v>#N/A</v>
      </c>
      <c r="AI28" s="41" t="e">
        <f t="shared" si="49"/>
        <v>#N/A</v>
      </c>
      <c r="AJ28" s="41" t="e">
        <f t="shared" si="50"/>
        <v>#N/A</v>
      </c>
      <c r="AK28" s="41" t="e">
        <f>HLOOKUP(I28,ElecAvoidedCostsWOCC!$A$5:$Q$50,G28+1,FALSE)*J28*L28</f>
        <v>#N/A</v>
      </c>
      <c r="AL28" s="41" t="e">
        <f t="shared" si="51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52"/>
        <v>0</v>
      </c>
      <c r="AO28" s="44">
        <f t="shared" si="53"/>
        <v>0</v>
      </c>
      <c r="AP28" s="44" t="e">
        <f t="shared" si="54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36"/>
        <v>0</v>
      </c>
      <c r="U29" s="44">
        <f t="shared" si="37"/>
        <v>0</v>
      </c>
      <c r="V29" s="45">
        <f t="shared" si="38"/>
        <v>0</v>
      </c>
      <c r="W29" s="46">
        <f t="shared" si="39"/>
        <v>0</v>
      </c>
      <c r="X29" s="41">
        <f t="shared" si="40"/>
        <v>0</v>
      </c>
      <c r="Y29" s="41">
        <f t="shared" si="41"/>
        <v>0</v>
      </c>
      <c r="Z29" s="41">
        <f t="shared" si="42"/>
        <v>0</v>
      </c>
      <c r="AA29" s="47">
        <f t="shared" si="43"/>
        <v>0</v>
      </c>
      <c r="AB29" s="48">
        <f t="shared" si="44"/>
        <v>0</v>
      </c>
      <c r="AC29" s="41">
        <f t="shared" si="45"/>
        <v>0</v>
      </c>
      <c r="AD29" s="41">
        <f t="shared" si="46"/>
        <v>0</v>
      </c>
      <c r="AE29" s="41">
        <f t="shared" si="47"/>
        <v>0</v>
      </c>
      <c r="AF29" s="49" t="e">
        <f>HLOOKUP(I29,ElecAvoidedCostsWOCC!$A$5:$Q$50,G29+1,FALSE)</f>
        <v>#N/A</v>
      </c>
      <c r="AG29" s="41" t="e">
        <f t="shared" si="48"/>
        <v>#N/A</v>
      </c>
      <c r="AH29" s="49" t="e">
        <f>HLOOKUP(I29,ElecAvoidedCostsWOCC!$A$5:$Q$50,T29+1,FALSE)</f>
        <v>#N/A</v>
      </c>
      <c r="AI29" s="41" t="e">
        <f t="shared" si="49"/>
        <v>#N/A</v>
      </c>
      <c r="AJ29" s="41" t="e">
        <f t="shared" si="50"/>
        <v>#N/A</v>
      </c>
      <c r="AK29" s="41" t="e">
        <f>HLOOKUP(I29,ElecAvoidedCostsWOCC!$A$5:$Q$50,G29+1,FALSE)*J29*L29</f>
        <v>#N/A</v>
      </c>
      <c r="AL29" s="41" t="e">
        <f t="shared" si="51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52"/>
        <v>0</v>
      </c>
      <c r="AO29" s="44">
        <f t="shared" si="53"/>
        <v>0</v>
      </c>
      <c r="AP29" s="44" t="e">
        <f t="shared" si="54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36"/>
        <v>0</v>
      </c>
      <c r="U30" s="44">
        <f t="shared" si="37"/>
        <v>0</v>
      </c>
      <c r="V30" s="45">
        <f t="shared" si="38"/>
        <v>0</v>
      </c>
      <c r="W30" s="46">
        <f t="shared" si="39"/>
        <v>0</v>
      </c>
      <c r="X30" s="41">
        <f t="shared" si="40"/>
        <v>0</v>
      </c>
      <c r="Y30" s="41">
        <f t="shared" si="41"/>
        <v>0</v>
      </c>
      <c r="Z30" s="41">
        <f t="shared" si="42"/>
        <v>0</v>
      </c>
      <c r="AA30" s="47">
        <f t="shared" si="43"/>
        <v>0</v>
      </c>
      <c r="AB30" s="48">
        <f t="shared" si="44"/>
        <v>0</v>
      </c>
      <c r="AC30" s="41">
        <f t="shared" si="45"/>
        <v>0</v>
      </c>
      <c r="AD30" s="41">
        <f t="shared" si="46"/>
        <v>0</v>
      </c>
      <c r="AE30" s="41">
        <f t="shared" si="47"/>
        <v>0</v>
      </c>
      <c r="AF30" s="49" t="e">
        <f>HLOOKUP(I30,ElecAvoidedCostsWOCC!$A$5:$Q$50,G30+1,FALSE)</f>
        <v>#N/A</v>
      </c>
      <c r="AG30" s="41" t="e">
        <f t="shared" si="48"/>
        <v>#N/A</v>
      </c>
      <c r="AH30" s="49" t="e">
        <f>HLOOKUP(I30,ElecAvoidedCostsWOCC!$A$5:$Q$50,T30+1,FALSE)</f>
        <v>#N/A</v>
      </c>
      <c r="AI30" s="41" t="e">
        <f t="shared" si="49"/>
        <v>#N/A</v>
      </c>
      <c r="AJ30" s="41" t="e">
        <f t="shared" si="50"/>
        <v>#N/A</v>
      </c>
      <c r="AK30" s="41" t="e">
        <f>HLOOKUP(I30,ElecAvoidedCostsWOCC!$A$5:$Q$50,G30+1,FALSE)*J30*L30</f>
        <v>#N/A</v>
      </c>
      <c r="AL30" s="41" t="e">
        <f t="shared" si="51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52"/>
        <v>0</v>
      </c>
      <c r="AO30" s="44">
        <f t="shared" si="53"/>
        <v>0</v>
      </c>
      <c r="AP30" s="44" t="e">
        <f t="shared" si="54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36"/>
        <v>0</v>
      </c>
      <c r="U31" s="44">
        <f t="shared" si="37"/>
        <v>0</v>
      </c>
      <c r="V31" s="45">
        <f t="shared" si="38"/>
        <v>0</v>
      </c>
      <c r="W31" s="46">
        <f t="shared" si="39"/>
        <v>0</v>
      </c>
      <c r="X31" s="41">
        <f t="shared" si="40"/>
        <v>0</v>
      </c>
      <c r="Y31" s="41">
        <f t="shared" si="41"/>
        <v>0</v>
      </c>
      <c r="Z31" s="41">
        <f t="shared" si="42"/>
        <v>0</v>
      </c>
      <c r="AA31" s="47">
        <f t="shared" si="43"/>
        <v>0</v>
      </c>
      <c r="AB31" s="48">
        <f t="shared" si="44"/>
        <v>0</v>
      </c>
      <c r="AC31" s="41">
        <f t="shared" si="45"/>
        <v>0</v>
      </c>
      <c r="AD31" s="41">
        <f t="shared" si="46"/>
        <v>0</v>
      </c>
      <c r="AE31" s="41">
        <f t="shared" si="47"/>
        <v>0</v>
      </c>
      <c r="AF31" s="49" t="e">
        <f>HLOOKUP(I31,ElecAvoidedCostsWOCC!$A$5:$Q$50,G31+1,FALSE)</f>
        <v>#N/A</v>
      </c>
      <c r="AG31" s="41" t="e">
        <f t="shared" si="48"/>
        <v>#N/A</v>
      </c>
      <c r="AH31" s="49" t="e">
        <f>HLOOKUP(I31,ElecAvoidedCostsWOCC!$A$5:$Q$50,T31+1,FALSE)</f>
        <v>#N/A</v>
      </c>
      <c r="AI31" s="41" t="e">
        <f t="shared" si="49"/>
        <v>#N/A</v>
      </c>
      <c r="AJ31" s="41" t="e">
        <f t="shared" si="50"/>
        <v>#N/A</v>
      </c>
      <c r="AK31" s="41" t="e">
        <f>HLOOKUP(I31,ElecAvoidedCostsWOCC!$A$5:$Q$50,G31+1,FALSE)*J31*L31</f>
        <v>#N/A</v>
      </c>
      <c r="AL31" s="41" t="e">
        <f t="shared" si="51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52"/>
        <v>0</v>
      </c>
      <c r="AO31" s="44">
        <f t="shared" si="53"/>
        <v>0</v>
      </c>
      <c r="AP31" s="44" t="e">
        <f t="shared" si="54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36"/>
        <v>0</v>
      </c>
      <c r="U32" s="44">
        <f t="shared" si="37"/>
        <v>0</v>
      </c>
      <c r="V32" s="45">
        <f t="shared" si="38"/>
        <v>0</v>
      </c>
      <c r="W32" s="46">
        <f t="shared" si="39"/>
        <v>0</v>
      </c>
      <c r="X32" s="41">
        <f t="shared" si="40"/>
        <v>0</v>
      </c>
      <c r="Y32" s="41">
        <f t="shared" si="41"/>
        <v>0</v>
      </c>
      <c r="Z32" s="41">
        <f t="shared" si="42"/>
        <v>0</v>
      </c>
      <c r="AA32" s="47">
        <f t="shared" si="43"/>
        <v>0</v>
      </c>
      <c r="AB32" s="48">
        <f t="shared" si="44"/>
        <v>0</v>
      </c>
      <c r="AC32" s="41">
        <f t="shared" si="45"/>
        <v>0</v>
      </c>
      <c r="AD32" s="41">
        <f t="shared" si="46"/>
        <v>0</v>
      </c>
      <c r="AE32" s="41">
        <f t="shared" si="47"/>
        <v>0</v>
      </c>
      <c r="AF32" s="49" t="e">
        <f>HLOOKUP(I32,ElecAvoidedCostsWOCC!$A$5:$Q$50,G32+1,FALSE)</f>
        <v>#N/A</v>
      </c>
      <c r="AG32" s="41" t="e">
        <f t="shared" si="48"/>
        <v>#N/A</v>
      </c>
      <c r="AH32" s="49" t="e">
        <f>HLOOKUP(I32,ElecAvoidedCostsWOCC!$A$5:$Q$50,T32+1,FALSE)</f>
        <v>#N/A</v>
      </c>
      <c r="AI32" s="41" t="e">
        <f t="shared" si="49"/>
        <v>#N/A</v>
      </c>
      <c r="AJ32" s="41" t="e">
        <f t="shared" si="50"/>
        <v>#N/A</v>
      </c>
      <c r="AK32" s="41" t="e">
        <f>HLOOKUP(I32,ElecAvoidedCostsWOCC!$A$5:$Q$50,G32+1,FALSE)*J32*L32</f>
        <v>#N/A</v>
      </c>
      <c r="AL32" s="41" t="e">
        <f t="shared" si="51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52"/>
        <v>0</v>
      </c>
      <c r="AO32" s="44">
        <f t="shared" si="53"/>
        <v>0</v>
      </c>
      <c r="AP32" s="44" t="e">
        <f t="shared" si="54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36"/>
        <v>0</v>
      </c>
      <c r="U33" s="44">
        <f t="shared" si="37"/>
        <v>0</v>
      </c>
      <c r="V33" s="45">
        <f t="shared" si="38"/>
        <v>0</v>
      </c>
      <c r="W33" s="46">
        <f t="shared" si="39"/>
        <v>0</v>
      </c>
      <c r="X33" s="41">
        <f t="shared" si="40"/>
        <v>0</v>
      </c>
      <c r="Y33" s="41">
        <f t="shared" si="41"/>
        <v>0</v>
      </c>
      <c r="Z33" s="41">
        <f t="shared" si="42"/>
        <v>0</v>
      </c>
      <c r="AA33" s="47">
        <f t="shared" si="43"/>
        <v>0</v>
      </c>
      <c r="AB33" s="48">
        <f t="shared" si="44"/>
        <v>0</v>
      </c>
      <c r="AC33" s="41">
        <f t="shared" si="45"/>
        <v>0</v>
      </c>
      <c r="AD33" s="41">
        <f t="shared" si="46"/>
        <v>0</v>
      </c>
      <c r="AE33" s="41">
        <f t="shared" si="47"/>
        <v>0</v>
      </c>
      <c r="AF33" s="49" t="e">
        <f>HLOOKUP(I33,ElecAvoidedCostsWOCC!$A$5:$Q$50,G33+1,FALSE)</f>
        <v>#N/A</v>
      </c>
      <c r="AG33" s="41" t="e">
        <f t="shared" si="48"/>
        <v>#N/A</v>
      </c>
      <c r="AH33" s="49" t="e">
        <f>HLOOKUP(I33,ElecAvoidedCostsWOCC!$A$5:$Q$50,T33+1,FALSE)</f>
        <v>#N/A</v>
      </c>
      <c r="AI33" s="41" t="e">
        <f t="shared" si="49"/>
        <v>#N/A</v>
      </c>
      <c r="AJ33" s="41" t="e">
        <f t="shared" si="50"/>
        <v>#N/A</v>
      </c>
      <c r="AK33" s="41" t="e">
        <f>HLOOKUP(I33,ElecAvoidedCostsWOCC!$A$5:$Q$50,G33+1,FALSE)*J33*L33</f>
        <v>#N/A</v>
      </c>
      <c r="AL33" s="41" t="e">
        <f t="shared" si="51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52"/>
        <v>0</v>
      </c>
      <c r="AO33" s="44">
        <f t="shared" si="53"/>
        <v>0</v>
      </c>
      <c r="AP33" s="44" t="e">
        <f t="shared" si="54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36"/>
        <v>0</v>
      </c>
      <c r="U34" s="44">
        <f t="shared" si="37"/>
        <v>0</v>
      </c>
      <c r="V34" s="45">
        <f t="shared" si="38"/>
        <v>0</v>
      </c>
      <c r="W34" s="46">
        <f t="shared" si="39"/>
        <v>0</v>
      </c>
      <c r="X34" s="41">
        <f t="shared" si="40"/>
        <v>0</v>
      </c>
      <c r="Y34" s="41">
        <f t="shared" si="41"/>
        <v>0</v>
      </c>
      <c r="Z34" s="41">
        <f t="shared" si="42"/>
        <v>0</v>
      </c>
      <c r="AA34" s="47">
        <f t="shared" si="43"/>
        <v>0</v>
      </c>
      <c r="AB34" s="48">
        <f t="shared" si="44"/>
        <v>0</v>
      </c>
      <c r="AC34" s="41">
        <f t="shared" si="45"/>
        <v>0</v>
      </c>
      <c r="AD34" s="41">
        <f t="shared" si="46"/>
        <v>0</v>
      </c>
      <c r="AE34" s="41">
        <f t="shared" si="47"/>
        <v>0</v>
      </c>
      <c r="AF34" s="49" t="e">
        <f>HLOOKUP(I34,ElecAvoidedCostsWOCC!$A$5:$Q$50,G34+1,FALSE)</f>
        <v>#N/A</v>
      </c>
      <c r="AG34" s="41" t="e">
        <f t="shared" si="48"/>
        <v>#N/A</v>
      </c>
      <c r="AH34" s="49" t="e">
        <f>HLOOKUP(I34,ElecAvoidedCostsWOCC!$A$5:$Q$50,T34+1,FALSE)</f>
        <v>#N/A</v>
      </c>
      <c r="AI34" s="41" t="e">
        <f t="shared" si="49"/>
        <v>#N/A</v>
      </c>
      <c r="AJ34" s="41" t="e">
        <f t="shared" si="50"/>
        <v>#N/A</v>
      </c>
      <c r="AK34" s="41" t="e">
        <f>HLOOKUP(I34,ElecAvoidedCostsWOCC!$A$5:$Q$50,G34+1,FALSE)*J34*L34</f>
        <v>#N/A</v>
      </c>
      <c r="AL34" s="41" t="e">
        <f t="shared" si="51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52"/>
        <v>0</v>
      </c>
      <c r="AO34" s="44">
        <f t="shared" si="53"/>
        <v>0</v>
      </c>
      <c r="AP34" s="44" t="e">
        <f t="shared" si="54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36"/>
        <v>0</v>
      </c>
      <c r="U35" s="44">
        <f t="shared" si="37"/>
        <v>0</v>
      </c>
      <c r="V35" s="45">
        <f t="shared" si="38"/>
        <v>0</v>
      </c>
      <c r="W35" s="46">
        <f t="shared" si="39"/>
        <v>0</v>
      </c>
      <c r="X35" s="41">
        <f t="shared" si="40"/>
        <v>0</v>
      </c>
      <c r="Y35" s="41">
        <f t="shared" si="41"/>
        <v>0</v>
      </c>
      <c r="Z35" s="41">
        <f t="shared" si="42"/>
        <v>0</v>
      </c>
      <c r="AA35" s="47">
        <f t="shared" si="43"/>
        <v>0</v>
      </c>
      <c r="AB35" s="48">
        <f t="shared" si="44"/>
        <v>0</v>
      </c>
      <c r="AC35" s="41">
        <f t="shared" si="45"/>
        <v>0</v>
      </c>
      <c r="AD35" s="41">
        <f t="shared" si="46"/>
        <v>0</v>
      </c>
      <c r="AE35" s="41">
        <f t="shared" si="47"/>
        <v>0</v>
      </c>
      <c r="AF35" s="49" t="e">
        <f>HLOOKUP(I35,ElecAvoidedCostsWOCC!$A$5:$Q$50,G35+1,FALSE)</f>
        <v>#N/A</v>
      </c>
      <c r="AG35" s="41" t="e">
        <f t="shared" si="48"/>
        <v>#N/A</v>
      </c>
      <c r="AH35" s="49" t="e">
        <f>HLOOKUP(I35,ElecAvoidedCostsWOCC!$A$5:$Q$50,T35+1,FALSE)</f>
        <v>#N/A</v>
      </c>
      <c r="AI35" s="41" t="e">
        <f t="shared" si="49"/>
        <v>#N/A</v>
      </c>
      <c r="AJ35" s="41" t="e">
        <f t="shared" si="50"/>
        <v>#N/A</v>
      </c>
      <c r="AK35" s="41" t="e">
        <f>HLOOKUP(I35,ElecAvoidedCostsWOCC!$A$5:$Q$50,G35+1,FALSE)*J35*L35</f>
        <v>#N/A</v>
      </c>
      <c r="AL35" s="41" t="e">
        <f t="shared" si="51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52"/>
        <v>0</v>
      </c>
      <c r="AO35" s="44">
        <f t="shared" si="53"/>
        <v>0</v>
      </c>
      <c r="AP35" s="44" t="e">
        <f t="shared" si="54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36"/>
        <v>0</v>
      </c>
      <c r="U36" s="44">
        <f t="shared" si="37"/>
        <v>0</v>
      </c>
      <c r="V36" s="45">
        <f t="shared" si="38"/>
        <v>0</v>
      </c>
      <c r="W36" s="46">
        <f t="shared" si="39"/>
        <v>0</v>
      </c>
      <c r="X36" s="41">
        <f t="shared" si="40"/>
        <v>0</v>
      </c>
      <c r="Y36" s="41">
        <f t="shared" si="41"/>
        <v>0</v>
      </c>
      <c r="Z36" s="41">
        <f t="shared" si="42"/>
        <v>0</v>
      </c>
      <c r="AA36" s="47">
        <f t="shared" si="43"/>
        <v>0</v>
      </c>
      <c r="AB36" s="48">
        <f t="shared" si="44"/>
        <v>0</v>
      </c>
      <c r="AC36" s="41">
        <f t="shared" si="45"/>
        <v>0</v>
      </c>
      <c r="AD36" s="41">
        <f t="shared" si="46"/>
        <v>0</v>
      </c>
      <c r="AE36" s="41">
        <f t="shared" si="47"/>
        <v>0</v>
      </c>
      <c r="AF36" s="49" t="e">
        <f>HLOOKUP(I36,ElecAvoidedCostsWOCC!$A$5:$Q$50,G36+1,FALSE)</f>
        <v>#N/A</v>
      </c>
      <c r="AG36" s="41" t="e">
        <f t="shared" si="48"/>
        <v>#N/A</v>
      </c>
      <c r="AH36" s="49" t="e">
        <f>HLOOKUP(I36,ElecAvoidedCostsWOCC!$A$5:$Q$50,T36+1,FALSE)</f>
        <v>#N/A</v>
      </c>
      <c r="AI36" s="41" t="e">
        <f t="shared" si="49"/>
        <v>#N/A</v>
      </c>
      <c r="AJ36" s="41" t="e">
        <f t="shared" si="50"/>
        <v>#N/A</v>
      </c>
      <c r="AK36" s="41" t="e">
        <f>HLOOKUP(I36,ElecAvoidedCostsWOCC!$A$5:$Q$50,G36+1,FALSE)*J36*L36</f>
        <v>#N/A</v>
      </c>
      <c r="AL36" s="41" t="e">
        <f t="shared" si="51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52"/>
        <v>0</v>
      </c>
      <c r="AO36" s="44">
        <f t="shared" si="53"/>
        <v>0</v>
      </c>
      <c r="AP36" s="44" t="e">
        <f t="shared" si="54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36"/>
        <v>0</v>
      </c>
      <c r="U37" s="44">
        <f t="shared" si="37"/>
        <v>0</v>
      </c>
      <c r="V37" s="45">
        <f t="shared" si="38"/>
        <v>0</v>
      </c>
      <c r="W37" s="46">
        <f t="shared" si="39"/>
        <v>0</v>
      </c>
      <c r="X37" s="41">
        <f t="shared" si="40"/>
        <v>0</v>
      </c>
      <c r="Y37" s="41">
        <f t="shared" si="41"/>
        <v>0</v>
      </c>
      <c r="Z37" s="41">
        <f t="shared" si="42"/>
        <v>0</v>
      </c>
      <c r="AA37" s="47">
        <f t="shared" si="43"/>
        <v>0</v>
      </c>
      <c r="AB37" s="48">
        <f t="shared" si="44"/>
        <v>0</v>
      </c>
      <c r="AC37" s="41">
        <f t="shared" si="45"/>
        <v>0</v>
      </c>
      <c r="AD37" s="41">
        <f t="shared" si="46"/>
        <v>0</v>
      </c>
      <c r="AE37" s="41">
        <f t="shared" si="47"/>
        <v>0</v>
      </c>
      <c r="AF37" s="49" t="e">
        <f>HLOOKUP(I37,ElecAvoidedCostsWOCC!$A$5:$Q$50,G37+1,FALSE)</f>
        <v>#N/A</v>
      </c>
      <c r="AG37" s="41" t="e">
        <f t="shared" si="48"/>
        <v>#N/A</v>
      </c>
      <c r="AH37" s="49" t="e">
        <f>HLOOKUP(I37,ElecAvoidedCostsWOCC!$A$5:$Q$50,T37+1,FALSE)</f>
        <v>#N/A</v>
      </c>
      <c r="AI37" s="41" t="e">
        <f t="shared" si="49"/>
        <v>#N/A</v>
      </c>
      <c r="AJ37" s="41" t="e">
        <f t="shared" si="50"/>
        <v>#N/A</v>
      </c>
      <c r="AK37" s="41" t="e">
        <f>HLOOKUP(I37,ElecAvoidedCostsWOCC!$A$5:$Q$50,G37+1,FALSE)*J37*L37</f>
        <v>#N/A</v>
      </c>
      <c r="AL37" s="41" t="e">
        <f t="shared" si="51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52"/>
        <v>0</v>
      </c>
      <c r="AO37" s="44">
        <f t="shared" si="53"/>
        <v>0</v>
      </c>
      <c r="AP37" s="44" t="e">
        <f t="shared" si="54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36"/>
        <v>0</v>
      </c>
      <c r="U38" s="44">
        <f t="shared" si="37"/>
        <v>0</v>
      </c>
      <c r="V38" s="45">
        <f t="shared" si="38"/>
        <v>0</v>
      </c>
      <c r="W38" s="46">
        <f t="shared" si="39"/>
        <v>0</v>
      </c>
      <c r="X38" s="41">
        <f t="shared" si="40"/>
        <v>0</v>
      </c>
      <c r="Y38" s="41">
        <f t="shared" si="41"/>
        <v>0</v>
      </c>
      <c r="Z38" s="41">
        <f t="shared" si="42"/>
        <v>0</v>
      </c>
      <c r="AA38" s="47">
        <f t="shared" si="43"/>
        <v>0</v>
      </c>
      <c r="AB38" s="48">
        <f t="shared" si="44"/>
        <v>0</v>
      </c>
      <c r="AC38" s="41">
        <f t="shared" si="45"/>
        <v>0</v>
      </c>
      <c r="AD38" s="41">
        <f t="shared" si="46"/>
        <v>0</v>
      </c>
      <c r="AE38" s="41">
        <f t="shared" si="47"/>
        <v>0</v>
      </c>
      <c r="AF38" s="49" t="e">
        <f>HLOOKUP(I38,ElecAvoidedCostsWOCC!$A$5:$Q$50,G38+1,FALSE)</f>
        <v>#N/A</v>
      </c>
      <c r="AG38" s="41" t="e">
        <f t="shared" si="48"/>
        <v>#N/A</v>
      </c>
      <c r="AH38" s="49" t="e">
        <f>HLOOKUP(I38,ElecAvoidedCostsWOCC!$A$5:$Q$50,T38+1,FALSE)</f>
        <v>#N/A</v>
      </c>
      <c r="AI38" s="41" t="e">
        <f t="shared" si="49"/>
        <v>#N/A</v>
      </c>
      <c r="AJ38" s="41" t="e">
        <f t="shared" si="50"/>
        <v>#N/A</v>
      </c>
      <c r="AK38" s="41" t="e">
        <f>HLOOKUP(I38,ElecAvoidedCostsWOCC!$A$5:$Q$50,G38+1,FALSE)*J38*L38</f>
        <v>#N/A</v>
      </c>
      <c r="AL38" s="41" t="e">
        <f t="shared" si="51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52"/>
        <v>0</v>
      </c>
      <c r="AO38" s="44">
        <f t="shared" si="53"/>
        <v>0</v>
      </c>
      <c r="AP38" s="44" t="e">
        <f t="shared" si="54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36"/>
        <v>0</v>
      </c>
      <c r="U39" s="44">
        <f t="shared" si="37"/>
        <v>0</v>
      </c>
      <c r="V39" s="45">
        <f t="shared" si="38"/>
        <v>0</v>
      </c>
      <c r="W39" s="46">
        <f t="shared" si="39"/>
        <v>0</v>
      </c>
      <c r="X39" s="41">
        <f t="shared" si="40"/>
        <v>0</v>
      </c>
      <c r="Y39" s="41">
        <f t="shared" si="41"/>
        <v>0</v>
      </c>
      <c r="Z39" s="41">
        <f t="shared" si="42"/>
        <v>0</v>
      </c>
      <c r="AA39" s="47">
        <f t="shared" si="43"/>
        <v>0</v>
      </c>
      <c r="AB39" s="48">
        <f t="shared" si="44"/>
        <v>0</v>
      </c>
      <c r="AC39" s="41">
        <f t="shared" si="45"/>
        <v>0</v>
      </c>
      <c r="AD39" s="41">
        <f t="shared" si="46"/>
        <v>0</v>
      </c>
      <c r="AE39" s="41">
        <f t="shared" si="47"/>
        <v>0</v>
      </c>
      <c r="AF39" s="49" t="e">
        <f>HLOOKUP(I39,ElecAvoidedCostsWOCC!$A$5:$Q$50,G39+1,FALSE)</f>
        <v>#N/A</v>
      </c>
      <c r="AG39" s="41" t="e">
        <f t="shared" si="48"/>
        <v>#N/A</v>
      </c>
      <c r="AH39" s="49" t="e">
        <f>HLOOKUP(I39,ElecAvoidedCostsWOCC!$A$5:$Q$50,T39+1,FALSE)</f>
        <v>#N/A</v>
      </c>
      <c r="AI39" s="41" t="e">
        <f t="shared" si="49"/>
        <v>#N/A</v>
      </c>
      <c r="AJ39" s="41" t="e">
        <f t="shared" si="50"/>
        <v>#N/A</v>
      </c>
      <c r="AK39" s="41" t="e">
        <f>HLOOKUP(I39,ElecAvoidedCostsWOCC!$A$5:$Q$50,G39+1,FALSE)*J39*L39</f>
        <v>#N/A</v>
      </c>
      <c r="AL39" s="41" t="e">
        <f t="shared" si="51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52"/>
        <v>0</v>
      </c>
      <c r="AO39" s="44">
        <f t="shared" si="53"/>
        <v>0</v>
      </c>
      <c r="AP39" s="44" t="e">
        <f t="shared" si="54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36"/>
        <v>0</v>
      </c>
      <c r="U40" s="44">
        <f t="shared" si="37"/>
        <v>0</v>
      </c>
      <c r="V40" s="45">
        <f t="shared" si="38"/>
        <v>0</v>
      </c>
      <c r="W40" s="46">
        <f t="shared" si="39"/>
        <v>0</v>
      </c>
      <c r="X40" s="41">
        <f t="shared" si="40"/>
        <v>0</v>
      </c>
      <c r="Y40" s="41">
        <f t="shared" si="41"/>
        <v>0</v>
      </c>
      <c r="Z40" s="41">
        <f t="shared" si="42"/>
        <v>0</v>
      </c>
      <c r="AA40" s="47">
        <f t="shared" si="43"/>
        <v>0</v>
      </c>
      <c r="AB40" s="48">
        <f t="shared" si="44"/>
        <v>0</v>
      </c>
      <c r="AC40" s="41">
        <f t="shared" si="45"/>
        <v>0</v>
      </c>
      <c r="AD40" s="41">
        <f t="shared" si="46"/>
        <v>0</v>
      </c>
      <c r="AE40" s="41">
        <f t="shared" si="47"/>
        <v>0</v>
      </c>
      <c r="AF40" s="49" t="e">
        <f>HLOOKUP(I40,ElecAvoidedCostsWOCC!$A$5:$Q$50,G40+1,FALSE)</f>
        <v>#N/A</v>
      </c>
      <c r="AG40" s="41" t="e">
        <f t="shared" si="48"/>
        <v>#N/A</v>
      </c>
      <c r="AH40" s="49" t="e">
        <f>HLOOKUP(I40,ElecAvoidedCostsWOCC!$A$5:$Q$50,T40+1,FALSE)</f>
        <v>#N/A</v>
      </c>
      <c r="AI40" s="41" t="e">
        <f t="shared" si="49"/>
        <v>#N/A</v>
      </c>
      <c r="AJ40" s="41" t="e">
        <f t="shared" si="50"/>
        <v>#N/A</v>
      </c>
      <c r="AK40" s="41" t="e">
        <f>HLOOKUP(I40,ElecAvoidedCostsWOCC!$A$5:$Q$50,G40+1,FALSE)*J40*L40</f>
        <v>#N/A</v>
      </c>
      <c r="AL40" s="41" t="e">
        <f t="shared" si="51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52"/>
        <v>0</v>
      </c>
      <c r="AO40" s="44">
        <f t="shared" si="53"/>
        <v>0</v>
      </c>
      <c r="AP40" s="44" t="e">
        <f t="shared" si="54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36"/>
        <v>0</v>
      </c>
      <c r="U41" s="44">
        <f t="shared" si="37"/>
        <v>0</v>
      </c>
      <c r="V41" s="45">
        <f t="shared" si="38"/>
        <v>0</v>
      </c>
      <c r="W41" s="46">
        <f t="shared" si="39"/>
        <v>0</v>
      </c>
      <c r="X41" s="41">
        <f t="shared" si="40"/>
        <v>0</v>
      </c>
      <c r="Y41" s="41">
        <f t="shared" si="41"/>
        <v>0</v>
      </c>
      <c r="Z41" s="41">
        <f t="shared" si="42"/>
        <v>0</v>
      </c>
      <c r="AA41" s="47">
        <f t="shared" si="43"/>
        <v>0</v>
      </c>
      <c r="AB41" s="48">
        <f t="shared" si="44"/>
        <v>0</v>
      </c>
      <c r="AC41" s="41">
        <f t="shared" si="45"/>
        <v>0</v>
      </c>
      <c r="AD41" s="41">
        <f t="shared" si="46"/>
        <v>0</v>
      </c>
      <c r="AE41" s="41">
        <f t="shared" si="47"/>
        <v>0</v>
      </c>
      <c r="AF41" s="49" t="e">
        <f>HLOOKUP(I41,ElecAvoidedCostsWOCC!$A$5:$Q$50,G41+1,FALSE)</f>
        <v>#N/A</v>
      </c>
      <c r="AG41" s="41" t="e">
        <f t="shared" si="48"/>
        <v>#N/A</v>
      </c>
      <c r="AH41" s="49" t="e">
        <f>HLOOKUP(I41,ElecAvoidedCostsWOCC!$A$5:$Q$50,T41+1,FALSE)</f>
        <v>#N/A</v>
      </c>
      <c r="AI41" s="41" t="e">
        <f t="shared" si="49"/>
        <v>#N/A</v>
      </c>
      <c r="AJ41" s="41" t="e">
        <f t="shared" si="50"/>
        <v>#N/A</v>
      </c>
      <c r="AK41" s="41" t="e">
        <f>HLOOKUP(I41,ElecAvoidedCostsWOCC!$A$5:$Q$50,G41+1,FALSE)*J41*L41</f>
        <v>#N/A</v>
      </c>
      <c r="AL41" s="41" t="e">
        <f t="shared" si="51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52"/>
        <v>0</v>
      </c>
      <c r="AO41" s="44">
        <f t="shared" si="53"/>
        <v>0</v>
      </c>
      <c r="AP41" s="44" t="e">
        <f t="shared" si="54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36"/>
        <v>0</v>
      </c>
      <c r="U42" s="44">
        <f t="shared" si="37"/>
        <v>0</v>
      </c>
      <c r="V42" s="45">
        <f t="shared" si="38"/>
        <v>0</v>
      </c>
      <c r="W42" s="46">
        <f t="shared" si="39"/>
        <v>0</v>
      </c>
      <c r="X42" s="41">
        <f t="shared" si="40"/>
        <v>0</v>
      </c>
      <c r="Y42" s="41">
        <f t="shared" si="41"/>
        <v>0</v>
      </c>
      <c r="Z42" s="41">
        <f t="shared" si="42"/>
        <v>0</v>
      </c>
      <c r="AA42" s="47">
        <f t="shared" si="43"/>
        <v>0</v>
      </c>
      <c r="AB42" s="48">
        <f t="shared" si="44"/>
        <v>0</v>
      </c>
      <c r="AC42" s="41">
        <f t="shared" si="45"/>
        <v>0</v>
      </c>
      <c r="AD42" s="41">
        <f t="shared" si="46"/>
        <v>0</v>
      </c>
      <c r="AE42" s="41">
        <f t="shared" si="47"/>
        <v>0</v>
      </c>
      <c r="AF42" s="49" t="e">
        <f>HLOOKUP(I42,ElecAvoidedCostsWOCC!$A$5:$Q$50,G42+1,FALSE)</f>
        <v>#N/A</v>
      </c>
      <c r="AG42" s="41" t="e">
        <f t="shared" si="48"/>
        <v>#N/A</v>
      </c>
      <c r="AH42" s="49" t="e">
        <f>HLOOKUP(I42,ElecAvoidedCostsWOCC!$A$5:$Q$50,T42+1,FALSE)</f>
        <v>#N/A</v>
      </c>
      <c r="AI42" s="41" t="e">
        <f t="shared" si="49"/>
        <v>#N/A</v>
      </c>
      <c r="AJ42" s="41" t="e">
        <f t="shared" si="50"/>
        <v>#N/A</v>
      </c>
      <c r="AK42" s="41" t="e">
        <f>HLOOKUP(I42,ElecAvoidedCostsWOCC!$A$5:$Q$50,G42+1,FALSE)*J42*L42</f>
        <v>#N/A</v>
      </c>
      <c r="AL42" s="41" t="e">
        <f t="shared" si="51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52"/>
        <v>0</v>
      </c>
      <c r="AO42" s="44">
        <f t="shared" si="53"/>
        <v>0</v>
      </c>
      <c r="AP42" s="44" t="e">
        <f t="shared" si="54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36"/>
        <v>0</v>
      </c>
      <c r="U43" s="44">
        <f t="shared" si="37"/>
        <v>0</v>
      </c>
      <c r="V43" s="45">
        <f t="shared" si="38"/>
        <v>0</v>
      </c>
      <c r="W43" s="46">
        <f t="shared" si="39"/>
        <v>0</v>
      </c>
      <c r="X43" s="41">
        <f t="shared" si="40"/>
        <v>0</v>
      </c>
      <c r="Y43" s="41">
        <f t="shared" si="41"/>
        <v>0</v>
      </c>
      <c r="Z43" s="41">
        <f t="shared" si="42"/>
        <v>0</v>
      </c>
      <c r="AA43" s="47">
        <f t="shared" si="43"/>
        <v>0</v>
      </c>
      <c r="AB43" s="48">
        <f t="shared" si="44"/>
        <v>0</v>
      </c>
      <c r="AC43" s="41">
        <f t="shared" si="45"/>
        <v>0</v>
      </c>
      <c r="AD43" s="41">
        <f t="shared" si="46"/>
        <v>0</v>
      </c>
      <c r="AE43" s="41">
        <f t="shared" si="47"/>
        <v>0</v>
      </c>
      <c r="AF43" s="49" t="e">
        <f>HLOOKUP(I43,ElecAvoidedCostsWOCC!$A$5:$Q$50,G43+1,FALSE)</f>
        <v>#N/A</v>
      </c>
      <c r="AG43" s="41" t="e">
        <f t="shared" si="48"/>
        <v>#N/A</v>
      </c>
      <c r="AH43" s="49" t="e">
        <f>HLOOKUP(I43,ElecAvoidedCostsWOCC!$A$5:$Q$50,T43+1,FALSE)</f>
        <v>#N/A</v>
      </c>
      <c r="AI43" s="41" t="e">
        <f t="shared" si="49"/>
        <v>#N/A</v>
      </c>
      <c r="AJ43" s="41" t="e">
        <f t="shared" si="50"/>
        <v>#N/A</v>
      </c>
      <c r="AK43" s="41" t="e">
        <f>HLOOKUP(I43,ElecAvoidedCostsWOCC!$A$5:$Q$50,G43+1,FALSE)*J43*L43</f>
        <v>#N/A</v>
      </c>
      <c r="AL43" s="41" t="e">
        <f t="shared" si="51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52"/>
        <v>0</v>
      </c>
      <c r="AO43" s="44">
        <f t="shared" si="53"/>
        <v>0</v>
      </c>
      <c r="AP43" s="44" t="e">
        <f t="shared" si="54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36"/>
        <v>0</v>
      </c>
      <c r="U44" s="44">
        <f t="shared" si="37"/>
        <v>0</v>
      </c>
      <c r="V44" s="45">
        <f t="shared" si="38"/>
        <v>0</v>
      </c>
      <c r="W44" s="46">
        <f t="shared" si="39"/>
        <v>0</v>
      </c>
      <c r="X44" s="41">
        <f t="shared" si="40"/>
        <v>0</v>
      </c>
      <c r="Y44" s="41">
        <f t="shared" si="41"/>
        <v>0</v>
      </c>
      <c r="Z44" s="41">
        <f t="shared" si="42"/>
        <v>0</v>
      </c>
      <c r="AA44" s="47">
        <f t="shared" si="43"/>
        <v>0</v>
      </c>
      <c r="AB44" s="48">
        <f t="shared" si="44"/>
        <v>0</v>
      </c>
      <c r="AC44" s="41">
        <f t="shared" si="45"/>
        <v>0</v>
      </c>
      <c r="AD44" s="41">
        <f t="shared" si="46"/>
        <v>0</v>
      </c>
      <c r="AE44" s="41">
        <f t="shared" si="47"/>
        <v>0</v>
      </c>
      <c r="AF44" s="49" t="e">
        <f>HLOOKUP(I44,ElecAvoidedCostsWOCC!$A$5:$Q$50,G44+1,FALSE)</f>
        <v>#N/A</v>
      </c>
      <c r="AG44" s="41" t="e">
        <f t="shared" si="48"/>
        <v>#N/A</v>
      </c>
      <c r="AH44" s="49" t="e">
        <f>HLOOKUP(I44,ElecAvoidedCostsWOCC!$A$5:$Q$50,T44+1,FALSE)</f>
        <v>#N/A</v>
      </c>
      <c r="AI44" s="41" t="e">
        <f t="shared" si="49"/>
        <v>#N/A</v>
      </c>
      <c r="AJ44" s="41" t="e">
        <f t="shared" si="50"/>
        <v>#N/A</v>
      </c>
      <c r="AK44" s="41" t="e">
        <f>HLOOKUP(I44,ElecAvoidedCostsWOCC!$A$5:$Q$50,G44+1,FALSE)*J44*L44</f>
        <v>#N/A</v>
      </c>
      <c r="AL44" s="41" t="e">
        <f t="shared" si="51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52"/>
        <v>0</v>
      </c>
      <c r="AO44" s="44">
        <f t="shared" si="53"/>
        <v>0</v>
      </c>
      <c r="AP44" s="44" t="e">
        <f t="shared" si="54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36"/>
        <v>0</v>
      </c>
      <c r="U45" s="44">
        <f t="shared" si="37"/>
        <v>0</v>
      </c>
      <c r="V45" s="45">
        <f t="shared" si="38"/>
        <v>0</v>
      </c>
      <c r="W45" s="46">
        <f t="shared" si="39"/>
        <v>0</v>
      </c>
      <c r="X45" s="41">
        <f t="shared" si="40"/>
        <v>0</v>
      </c>
      <c r="Y45" s="41">
        <f t="shared" si="41"/>
        <v>0</v>
      </c>
      <c r="Z45" s="41">
        <f t="shared" si="42"/>
        <v>0</v>
      </c>
      <c r="AA45" s="47">
        <f t="shared" si="43"/>
        <v>0</v>
      </c>
      <c r="AB45" s="48">
        <f t="shared" si="44"/>
        <v>0</v>
      </c>
      <c r="AC45" s="41">
        <f t="shared" si="45"/>
        <v>0</v>
      </c>
      <c r="AD45" s="41">
        <f t="shared" si="46"/>
        <v>0</v>
      </c>
      <c r="AE45" s="41">
        <f t="shared" si="47"/>
        <v>0</v>
      </c>
      <c r="AF45" s="49" t="e">
        <f>HLOOKUP(I45,ElecAvoidedCostsWOCC!$A$5:$Q$50,G45+1,FALSE)</f>
        <v>#N/A</v>
      </c>
      <c r="AG45" s="41" t="e">
        <f t="shared" si="48"/>
        <v>#N/A</v>
      </c>
      <c r="AH45" s="49" t="e">
        <f>HLOOKUP(I45,ElecAvoidedCostsWOCC!$A$5:$Q$50,T45+1,FALSE)</f>
        <v>#N/A</v>
      </c>
      <c r="AI45" s="41" t="e">
        <f t="shared" si="49"/>
        <v>#N/A</v>
      </c>
      <c r="AJ45" s="41" t="e">
        <f t="shared" si="50"/>
        <v>#N/A</v>
      </c>
      <c r="AK45" s="41" t="e">
        <f>HLOOKUP(I45,ElecAvoidedCostsWOCC!$A$5:$Q$50,G45+1,FALSE)*J45*L45</f>
        <v>#N/A</v>
      </c>
      <c r="AL45" s="41" t="e">
        <f t="shared" si="51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52"/>
        <v>0</v>
      </c>
      <c r="AO45" s="44">
        <f t="shared" si="53"/>
        <v>0</v>
      </c>
      <c r="AP45" s="44" t="e">
        <f t="shared" si="54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36"/>
        <v>0</v>
      </c>
      <c r="U46" s="44">
        <f t="shared" si="37"/>
        <v>0</v>
      </c>
      <c r="V46" s="45">
        <f t="shared" si="38"/>
        <v>0</v>
      </c>
      <c r="W46" s="46">
        <f t="shared" si="39"/>
        <v>0</v>
      </c>
      <c r="X46" s="41">
        <f t="shared" si="40"/>
        <v>0</v>
      </c>
      <c r="Y46" s="41">
        <f t="shared" si="41"/>
        <v>0</v>
      </c>
      <c r="Z46" s="41">
        <f t="shared" si="42"/>
        <v>0</v>
      </c>
      <c r="AA46" s="47">
        <f t="shared" si="43"/>
        <v>0</v>
      </c>
      <c r="AB46" s="48">
        <f t="shared" si="44"/>
        <v>0</v>
      </c>
      <c r="AC46" s="41">
        <f t="shared" si="45"/>
        <v>0</v>
      </c>
      <c r="AD46" s="41">
        <f t="shared" si="46"/>
        <v>0</v>
      </c>
      <c r="AE46" s="41">
        <f t="shared" si="47"/>
        <v>0</v>
      </c>
      <c r="AF46" s="49" t="e">
        <f>HLOOKUP(I46,ElecAvoidedCostsWOCC!$A$5:$Q$50,G46+1,FALSE)</f>
        <v>#N/A</v>
      </c>
      <c r="AG46" s="41" t="e">
        <f t="shared" si="48"/>
        <v>#N/A</v>
      </c>
      <c r="AH46" s="49" t="e">
        <f>HLOOKUP(I46,ElecAvoidedCostsWOCC!$A$5:$Q$50,T46+1,FALSE)</f>
        <v>#N/A</v>
      </c>
      <c r="AI46" s="41" t="e">
        <f t="shared" si="49"/>
        <v>#N/A</v>
      </c>
      <c r="AJ46" s="41" t="e">
        <f t="shared" si="50"/>
        <v>#N/A</v>
      </c>
      <c r="AK46" s="41" t="e">
        <f>HLOOKUP(I46,ElecAvoidedCostsWOCC!$A$5:$Q$50,G46+1,FALSE)*J46*L46</f>
        <v>#N/A</v>
      </c>
      <c r="AL46" s="41" t="e">
        <f t="shared" si="51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52"/>
        <v>0</v>
      </c>
      <c r="AO46" s="44">
        <f t="shared" si="53"/>
        <v>0</v>
      </c>
      <c r="AP46" s="44" t="e">
        <f t="shared" si="54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36"/>
        <v>0</v>
      </c>
      <c r="U47" s="44">
        <f t="shared" si="37"/>
        <v>0</v>
      </c>
      <c r="V47" s="45">
        <f t="shared" si="38"/>
        <v>0</v>
      </c>
      <c r="W47" s="46">
        <f t="shared" si="39"/>
        <v>0</v>
      </c>
      <c r="X47" s="41">
        <f t="shared" si="40"/>
        <v>0</v>
      </c>
      <c r="Y47" s="41">
        <f t="shared" si="41"/>
        <v>0</v>
      </c>
      <c r="Z47" s="41">
        <f t="shared" si="42"/>
        <v>0</v>
      </c>
      <c r="AA47" s="47">
        <f t="shared" si="43"/>
        <v>0</v>
      </c>
      <c r="AB47" s="48">
        <f t="shared" si="44"/>
        <v>0</v>
      </c>
      <c r="AC47" s="41">
        <f t="shared" si="45"/>
        <v>0</v>
      </c>
      <c r="AD47" s="41">
        <f t="shared" si="46"/>
        <v>0</v>
      </c>
      <c r="AE47" s="41">
        <f t="shared" si="47"/>
        <v>0</v>
      </c>
      <c r="AF47" s="49" t="e">
        <f>HLOOKUP(I47,ElecAvoidedCostsWOCC!$A$5:$Q$50,G47+1,FALSE)</f>
        <v>#N/A</v>
      </c>
      <c r="AG47" s="41" t="e">
        <f t="shared" si="48"/>
        <v>#N/A</v>
      </c>
      <c r="AH47" s="49" t="e">
        <f>HLOOKUP(I47,ElecAvoidedCostsWOCC!$A$5:$Q$50,T47+1,FALSE)</f>
        <v>#N/A</v>
      </c>
      <c r="AI47" s="41" t="e">
        <f t="shared" si="49"/>
        <v>#N/A</v>
      </c>
      <c r="AJ47" s="41" t="e">
        <f t="shared" si="50"/>
        <v>#N/A</v>
      </c>
      <c r="AK47" s="41" t="e">
        <f>HLOOKUP(I47,ElecAvoidedCostsWOCC!$A$5:$Q$50,G47+1,FALSE)*J47*L47</f>
        <v>#N/A</v>
      </c>
      <c r="AL47" s="41" t="e">
        <f t="shared" si="51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52"/>
        <v>0</v>
      </c>
      <c r="AO47" s="44">
        <f t="shared" si="53"/>
        <v>0</v>
      </c>
      <c r="AP47" s="44" t="e">
        <f t="shared" si="54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36"/>
        <v>0</v>
      </c>
      <c r="U48" s="44">
        <f t="shared" si="37"/>
        <v>0</v>
      </c>
      <c r="V48" s="45">
        <f t="shared" si="38"/>
        <v>0</v>
      </c>
      <c r="W48" s="46">
        <f t="shared" si="39"/>
        <v>0</v>
      </c>
      <c r="X48" s="41">
        <f t="shared" si="40"/>
        <v>0</v>
      </c>
      <c r="Y48" s="41">
        <f t="shared" si="41"/>
        <v>0</v>
      </c>
      <c r="Z48" s="41">
        <f t="shared" si="42"/>
        <v>0</v>
      </c>
      <c r="AA48" s="47">
        <f t="shared" si="43"/>
        <v>0</v>
      </c>
      <c r="AB48" s="48">
        <f t="shared" si="44"/>
        <v>0</v>
      </c>
      <c r="AC48" s="41">
        <f t="shared" si="45"/>
        <v>0</v>
      </c>
      <c r="AD48" s="41">
        <f t="shared" si="46"/>
        <v>0</v>
      </c>
      <c r="AE48" s="41">
        <f t="shared" si="47"/>
        <v>0</v>
      </c>
      <c r="AF48" s="49" t="e">
        <f>HLOOKUP(I48,ElecAvoidedCostsWOCC!$A$5:$Q$50,G48+1,FALSE)</f>
        <v>#N/A</v>
      </c>
      <c r="AG48" s="41" t="e">
        <f t="shared" si="48"/>
        <v>#N/A</v>
      </c>
      <c r="AH48" s="49" t="e">
        <f>HLOOKUP(I48,ElecAvoidedCostsWOCC!$A$5:$Q$50,T48+1,FALSE)</f>
        <v>#N/A</v>
      </c>
      <c r="AI48" s="41" t="e">
        <f t="shared" si="49"/>
        <v>#N/A</v>
      </c>
      <c r="AJ48" s="41" t="e">
        <f t="shared" si="50"/>
        <v>#N/A</v>
      </c>
      <c r="AK48" s="41" t="e">
        <f>HLOOKUP(I48,ElecAvoidedCostsWOCC!$A$5:$Q$50,G48+1,FALSE)*J48*L48</f>
        <v>#N/A</v>
      </c>
      <c r="AL48" s="41" t="e">
        <f t="shared" si="51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52"/>
        <v>0</v>
      </c>
      <c r="AO48" s="44">
        <f t="shared" si="53"/>
        <v>0</v>
      </c>
      <c r="AP48" s="44" t="e">
        <f t="shared" si="54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36"/>
        <v>0</v>
      </c>
      <c r="U49" s="44">
        <f t="shared" si="37"/>
        <v>0</v>
      </c>
      <c r="V49" s="45">
        <f t="shared" si="38"/>
        <v>0</v>
      </c>
      <c r="W49" s="46">
        <f t="shared" si="39"/>
        <v>0</v>
      </c>
      <c r="X49" s="41">
        <f t="shared" si="40"/>
        <v>0</v>
      </c>
      <c r="Y49" s="41">
        <f t="shared" si="41"/>
        <v>0</v>
      </c>
      <c r="Z49" s="41">
        <f t="shared" si="42"/>
        <v>0</v>
      </c>
      <c r="AA49" s="47">
        <f t="shared" si="43"/>
        <v>0</v>
      </c>
      <c r="AB49" s="48">
        <f t="shared" si="44"/>
        <v>0</v>
      </c>
      <c r="AC49" s="41">
        <f t="shared" si="45"/>
        <v>0</v>
      </c>
      <c r="AD49" s="41">
        <f t="shared" si="46"/>
        <v>0</v>
      </c>
      <c r="AE49" s="41">
        <f t="shared" si="47"/>
        <v>0</v>
      </c>
      <c r="AF49" s="49" t="e">
        <f>HLOOKUP(I49,ElecAvoidedCostsWOCC!$A$5:$Q$50,G49+1,FALSE)</f>
        <v>#N/A</v>
      </c>
      <c r="AG49" s="41" t="e">
        <f t="shared" si="48"/>
        <v>#N/A</v>
      </c>
      <c r="AH49" s="49" t="e">
        <f>HLOOKUP(I49,ElecAvoidedCostsWOCC!$A$5:$Q$50,T49+1,FALSE)</f>
        <v>#N/A</v>
      </c>
      <c r="AI49" s="41" t="e">
        <f t="shared" si="49"/>
        <v>#N/A</v>
      </c>
      <c r="AJ49" s="41" t="e">
        <f t="shared" si="50"/>
        <v>#N/A</v>
      </c>
      <c r="AK49" s="41" t="e">
        <f>HLOOKUP(I49,ElecAvoidedCostsWOCC!$A$5:$Q$50,G49+1,FALSE)*J49*L49</f>
        <v>#N/A</v>
      </c>
      <c r="AL49" s="41" t="e">
        <f t="shared" si="51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52"/>
        <v>0</v>
      </c>
      <c r="AO49" s="44">
        <f t="shared" si="53"/>
        <v>0</v>
      </c>
      <c r="AP49" s="44" t="e">
        <f t="shared" si="54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36"/>
        <v>0</v>
      </c>
      <c r="U50" s="44">
        <f t="shared" si="37"/>
        <v>0</v>
      </c>
      <c r="V50" s="45">
        <f t="shared" si="38"/>
        <v>0</v>
      </c>
      <c r="W50" s="46">
        <f t="shared" si="39"/>
        <v>0</v>
      </c>
      <c r="X50" s="41">
        <f t="shared" si="40"/>
        <v>0</v>
      </c>
      <c r="Y50" s="41">
        <f t="shared" si="41"/>
        <v>0</v>
      </c>
      <c r="Z50" s="41">
        <f t="shared" si="42"/>
        <v>0</v>
      </c>
      <c r="AA50" s="47">
        <f t="shared" si="43"/>
        <v>0</v>
      </c>
      <c r="AB50" s="48">
        <f t="shared" si="44"/>
        <v>0</v>
      </c>
      <c r="AC50" s="41">
        <f t="shared" si="45"/>
        <v>0</v>
      </c>
      <c r="AD50" s="41">
        <f t="shared" si="46"/>
        <v>0</v>
      </c>
      <c r="AE50" s="41">
        <f t="shared" si="47"/>
        <v>0</v>
      </c>
      <c r="AF50" s="49" t="e">
        <f>HLOOKUP(I50,ElecAvoidedCostsWOCC!$A$5:$Q$50,G50+1,FALSE)</f>
        <v>#N/A</v>
      </c>
      <c r="AG50" s="41" t="e">
        <f t="shared" si="48"/>
        <v>#N/A</v>
      </c>
      <c r="AH50" s="49" t="e">
        <f>HLOOKUP(I50,ElecAvoidedCostsWOCC!$A$5:$Q$50,T50+1,FALSE)</f>
        <v>#N/A</v>
      </c>
      <c r="AI50" s="41" t="e">
        <f t="shared" si="49"/>
        <v>#N/A</v>
      </c>
      <c r="AJ50" s="41" t="e">
        <f t="shared" si="50"/>
        <v>#N/A</v>
      </c>
      <c r="AK50" s="41" t="e">
        <f>HLOOKUP(I50,ElecAvoidedCostsWOCC!$A$5:$Q$50,G50+1,FALSE)*J50*L50</f>
        <v>#N/A</v>
      </c>
      <c r="AL50" s="41" t="e">
        <f t="shared" si="51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52"/>
        <v>0</v>
      </c>
      <c r="AO50" s="44">
        <f t="shared" si="53"/>
        <v>0</v>
      </c>
      <c r="AP50" s="44" t="e">
        <f t="shared" si="54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36"/>
        <v>0</v>
      </c>
      <c r="U51" s="44">
        <f t="shared" si="37"/>
        <v>0</v>
      </c>
      <c r="V51" s="45">
        <f t="shared" si="38"/>
        <v>0</v>
      </c>
      <c r="W51" s="46">
        <f t="shared" si="39"/>
        <v>0</v>
      </c>
      <c r="X51" s="41">
        <f t="shared" si="40"/>
        <v>0</v>
      </c>
      <c r="Y51" s="41">
        <f t="shared" si="41"/>
        <v>0</v>
      </c>
      <c r="Z51" s="41">
        <f t="shared" si="42"/>
        <v>0</v>
      </c>
      <c r="AA51" s="47">
        <f t="shared" si="43"/>
        <v>0</v>
      </c>
      <c r="AB51" s="48">
        <f t="shared" si="44"/>
        <v>0</v>
      </c>
      <c r="AC51" s="41">
        <f t="shared" si="45"/>
        <v>0</v>
      </c>
      <c r="AD51" s="41">
        <f t="shared" si="46"/>
        <v>0</v>
      </c>
      <c r="AE51" s="41">
        <f t="shared" si="47"/>
        <v>0</v>
      </c>
      <c r="AF51" s="49" t="e">
        <f>HLOOKUP(I51,ElecAvoidedCostsWOCC!$A$5:$Q$50,G51+1,FALSE)</f>
        <v>#N/A</v>
      </c>
      <c r="AG51" s="41" t="e">
        <f t="shared" si="48"/>
        <v>#N/A</v>
      </c>
      <c r="AH51" s="49" t="e">
        <f>HLOOKUP(I51,ElecAvoidedCostsWOCC!$A$5:$Q$50,T51+1,FALSE)</f>
        <v>#N/A</v>
      </c>
      <c r="AI51" s="41" t="e">
        <f t="shared" si="49"/>
        <v>#N/A</v>
      </c>
      <c r="AJ51" s="41" t="e">
        <f t="shared" si="50"/>
        <v>#N/A</v>
      </c>
      <c r="AK51" s="41" t="e">
        <f>HLOOKUP(I51,ElecAvoidedCostsWOCC!$A$5:$Q$50,G51+1,FALSE)*J51*L51</f>
        <v>#N/A</v>
      </c>
      <c r="AL51" s="41" t="e">
        <f t="shared" si="51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52"/>
        <v>0</v>
      </c>
      <c r="AO51" s="44">
        <f t="shared" si="53"/>
        <v>0</v>
      </c>
      <c r="AP51" s="44" t="e">
        <f t="shared" si="54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36"/>
        <v>0</v>
      </c>
      <c r="U52" s="44">
        <f t="shared" si="37"/>
        <v>0</v>
      </c>
      <c r="V52" s="45">
        <f t="shared" si="38"/>
        <v>0</v>
      </c>
      <c r="W52" s="46">
        <f t="shared" si="39"/>
        <v>0</v>
      </c>
      <c r="X52" s="41">
        <f t="shared" si="40"/>
        <v>0</v>
      </c>
      <c r="Y52" s="41">
        <f t="shared" si="41"/>
        <v>0</v>
      </c>
      <c r="Z52" s="41">
        <f t="shared" si="42"/>
        <v>0</v>
      </c>
      <c r="AA52" s="47">
        <f t="shared" si="43"/>
        <v>0</v>
      </c>
      <c r="AB52" s="48">
        <f t="shared" si="44"/>
        <v>0</v>
      </c>
      <c r="AC52" s="41">
        <f t="shared" si="45"/>
        <v>0</v>
      </c>
      <c r="AD52" s="41">
        <f t="shared" si="46"/>
        <v>0</v>
      </c>
      <c r="AE52" s="41">
        <f t="shared" si="47"/>
        <v>0</v>
      </c>
      <c r="AF52" s="49" t="e">
        <f>HLOOKUP(I52,ElecAvoidedCostsWOCC!$A$5:$Q$50,G52+1,FALSE)</f>
        <v>#N/A</v>
      </c>
      <c r="AG52" s="41" t="e">
        <f t="shared" si="48"/>
        <v>#N/A</v>
      </c>
      <c r="AH52" s="49" t="e">
        <f>HLOOKUP(I52,ElecAvoidedCostsWOCC!$A$5:$Q$50,T52+1,FALSE)</f>
        <v>#N/A</v>
      </c>
      <c r="AI52" s="41" t="e">
        <f t="shared" si="49"/>
        <v>#N/A</v>
      </c>
      <c r="AJ52" s="41" t="e">
        <f t="shared" si="50"/>
        <v>#N/A</v>
      </c>
      <c r="AK52" s="41" t="e">
        <f>HLOOKUP(I52,ElecAvoidedCostsWOCC!$A$5:$Q$50,G52+1,FALSE)*J52*L52</f>
        <v>#N/A</v>
      </c>
      <c r="AL52" s="41" t="e">
        <f t="shared" si="51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52"/>
        <v>0</v>
      </c>
      <c r="AO52" s="44">
        <f t="shared" si="53"/>
        <v>0</v>
      </c>
      <c r="AP52" s="44" t="e">
        <f t="shared" si="54"/>
        <v>#DIV/0!</v>
      </c>
    </row>
  </sheetData>
  <conditionalFormatting sqref="J5:N52 R5:S52">
    <cfRule type="expression" dxfId="193" priority="2">
      <formula>ISTEXT(J5)</formula>
    </cfRule>
    <cfRule type="notContainsBlanks" dxfId="192" priority="3">
      <formula>LEN(TRIM(J5))&gt;0</formula>
    </cfRule>
  </conditionalFormatting>
  <conditionalFormatting sqref="R5:S52">
    <cfRule type="expression" dxfId="19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C3399"/>
  </sheetPr>
  <dimension ref="A1:AP28"/>
  <sheetViews>
    <sheetView zoomScale="70" zoomScaleNormal="70" workbookViewId="0">
      <selection activeCell="Q7" sqref="Q7"/>
    </sheetView>
  </sheetViews>
  <sheetFormatPr defaultRowHeight="15" x14ac:dyDescent="0.2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18230405</v>
      </c>
      <c r="D2" s="17" t="s">
        <v>32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16</v>
      </c>
      <c r="C5" s="56">
        <v>18230405</v>
      </c>
      <c r="D5" s="56" t="s">
        <v>32</v>
      </c>
      <c r="E5" s="35" t="s">
        <v>637</v>
      </c>
      <c r="F5" s="36" t="s">
        <v>371</v>
      </c>
      <c r="G5" s="36">
        <v>28</v>
      </c>
      <c r="H5" s="36">
        <v>0</v>
      </c>
      <c r="I5" s="37" t="s">
        <v>265</v>
      </c>
      <c r="J5" s="38">
        <v>0</v>
      </c>
      <c r="K5" s="428">
        <v>600</v>
      </c>
      <c r="L5" s="38">
        <v>0</v>
      </c>
      <c r="M5" s="39">
        <v>500</v>
      </c>
      <c r="N5" s="39">
        <v>500</v>
      </c>
      <c r="O5" s="40">
        <v>0</v>
      </c>
      <c r="P5" s="41">
        <v>0</v>
      </c>
      <c r="Q5" s="41"/>
      <c r="R5" s="42">
        <v>0</v>
      </c>
      <c r="S5" s="43"/>
      <c r="T5" s="36">
        <f t="shared" ref="T5:T24" si="0">G5+H5</f>
        <v>28</v>
      </c>
      <c r="U5" s="44">
        <f t="shared" ref="U5:U24" si="1">(O5/$A$10)*T5</f>
        <v>0</v>
      </c>
      <c r="V5" s="45">
        <f t="shared" ref="V5:V24" si="2">N5-M5</f>
        <v>0</v>
      </c>
      <c r="W5" s="46">
        <f t="shared" ref="W5:W24" si="3">(O5/A$10)</f>
        <v>0</v>
      </c>
      <c r="X5" s="41">
        <f t="shared" ref="X5:X24" si="4">W5*A$8</f>
        <v>0</v>
      </c>
      <c r="Y5" s="41">
        <f t="shared" ref="Y5:Y24" si="5">Q5-P5</f>
        <v>0</v>
      </c>
      <c r="Z5" s="41">
        <f t="shared" ref="Z5:Z24" si="6">X5+(A$6*W5)</f>
        <v>0</v>
      </c>
      <c r="AA5" s="47">
        <f t="shared" ref="AA5:AA24" si="7">Q5+X5</f>
        <v>0</v>
      </c>
      <c r="AB5" s="48">
        <f t="shared" ref="AB5:AC20" si="8">Z5/(1+ElecDiscountRate)^1</f>
        <v>0</v>
      </c>
      <c r="AC5" s="41">
        <f t="shared" si="8"/>
        <v>0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2.4006194278371362</v>
      </c>
      <c r="AG5" s="41">
        <f t="shared" ref="AG5:AG24" si="10">AF5*J5*K5</f>
        <v>0</v>
      </c>
      <c r="AH5" s="49">
        <f>HLOOKUP(I5,ElecAvoidedCostsWOCC!$A$5:$Q$50,T5+1,FALSE)</f>
        <v>2.4006194278371362</v>
      </c>
      <c r="AI5" s="41">
        <f t="shared" ref="AI5:AI24" si="11">AH5*J5*L5</f>
        <v>0</v>
      </c>
      <c r="AJ5" s="41">
        <f>AG5+AI5</f>
        <v>0</v>
      </c>
      <c r="AK5" s="41">
        <f>HLOOKUP(I5,ElecAvoidedCostsWOCC!$A$5:$Q$50,G5+1,FALSE)*J5*L5</f>
        <v>0</v>
      </c>
      <c r="AL5" s="41">
        <f>AG5+AI5-AK5</f>
        <v>0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1710000</v>
      </c>
      <c r="B6" s="84" t="s">
        <v>16</v>
      </c>
      <c r="C6" s="56">
        <v>18230405</v>
      </c>
      <c r="D6" s="56" t="s">
        <v>32</v>
      </c>
      <c r="E6" s="35" t="s">
        <v>1049</v>
      </c>
      <c r="F6" s="36" t="s">
        <v>371</v>
      </c>
      <c r="G6" s="36">
        <v>31</v>
      </c>
      <c r="H6" s="36">
        <v>0</v>
      </c>
      <c r="I6" s="37" t="s">
        <v>265</v>
      </c>
      <c r="J6" s="38">
        <v>3800</v>
      </c>
      <c r="K6" s="428">
        <v>537</v>
      </c>
      <c r="L6" s="38">
        <v>0</v>
      </c>
      <c r="M6" s="39">
        <v>450</v>
      </c>
      <c r="N6" s="39">
        <v>442.58</v>
      </c>
      <c r="O6" s="40">
        <v>2040600</v>
      </c>
      <c r="P6" s="41">
        <v>1710000</v>
      </c>
      <c r="Q6" s="41">
        <f>N6*J6</f>
        <v>1681804</v>
      </c>
      <c r="R6" s="42">
        <v>6</v>
      </c>
      <c r="S6" s="43"/>
      <c r="T6" s="36">
        <f t="shared" si="0"/>
        <v>31</v>
      </c>
      <c r="U6" s="44">
        <f t="shared" si="1"/>
        <v>31</v>
      </c>
      <c r="V6" s="45">
        <f t="shared" si="2"/>
        <v>-7.4200000000000159</v>
      </c>
      <c r="W6" s="46">
        <f t="shared" si="3"/>
        <v>1</v>
      </c>
      <c r="X6" s="41">
        <f t="shared" si="4"/>
        <v>695211.31</v>
      </c>
      <c r="Y6" s="41">
        <f t="shared" si="5"/>
        <v>-28196</v>
      </c>
      <c r="Z6" s="41">
        <f t="shared" si="6"/>
        <v>2405211.31</v>
      </c>
      <c r="AA6" s="47">
        <f t="shared" si="7"/>
        <v>2377015.31</v>
      </c>
      <c r="AB6" s="48">
        <f t="shared" si="8"/>
        <v>2252070.5149812736</v>
      </c>
      <c r="AC6" s="41">
        <f t="shared" si="8"/>
        <v>2225669.7659176029</v>
      </c>
      <c r="AD6" s="41">
        <f t="shared" si="9"/>
        <v>291670.95977998397</v>
      </c>
      <c r="AE6" s="41">
        <v>0</v>
      </c>
      <c r="AF6" s="49">
        <f>HLOOKUP(I6,ElecAvoidedCostsWOCC!$A$5:$Q$50,G6+1,FALSE)</f>
        <v>2.5160368172933949</v>
      </c>
      <c r="AG6" s="41">
        <f t="shared" si="10"/>
        <v>5134224.7293689018</v>
      </c>
      <c r="AH6" s="49">
        <f>HLOOKUP(I6,ElecAvoidedCostsWOCC!$A$5:$Q$50,T6+1,FALSE)</f>
        <v>2.5160368172933949</v>
      </c>
      <c r="AI6" s="41">
        <f t="shared" si="11"/>
        <v>0</v>
      </c>
      <c r="AJ6" s="41">
        <f t="shared" ref="AJ6:AJ24" si="12">AG6+AI6</f>
        <v>5134224.7293689018</v>
      </c>
      <c r="AK6" s="41">
        <f>HLOOKUP(I6,ElecAvoidedCostsWOCC!$A$5:$Q$50,G6+1,FALSE)*J6*L6</f>
        <v>0</v>
      </c>
      <c r="AL6" s="41">
        <f t="shared" ref="AL6:AL24" si="13">AG6+AI6-AK6</f>
        <v>5134224.7293689018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5134224.7293689018</v>
      </c>
      <c r="AN6" s="45">
        <f t="shared" ref="AN6:AN24" si="14">AM6*1.1+AD6+AE6</f>
        <v>5939318.1620857771</v>
      </c>
      <c r="AO6" s="44">
        <f t="shared" ref="AO6:AO24" si="15">IFERROR(AM6/AB6,0)</f>
        <v>2.2797797383407392</v>
      </c>
      <c r="AP6" s="44">
        <f t="shared" ref="AP6:AP24" si="16">AN6/AC6</f>
        <v>2.6685531937560847</v>
      </c>
    </row>
    <row r="7" spans="1:42" ht="13.5" customHeight="1" x14ac:dyDescent="0.25">
      <c r="A7" s="33" t="s">
        <v>232</v>
      </c>
      <c r="B7" s="84" t="s">
        <v>16</v>
      </c>
      <c r="C7" s="56">
        <v>18230405</v>
      </c>
      <c r="D7" s="56" t="s">
        <v>32</v>
      </c>
      <c r="E7" s="35"/>
      <c r="F7" s="36"/>
      <c r="G7" s="36"/>
      <c r="H7" s="36"/>
      <c r="I7" s="37"/>
      <c r="J7" s="38"/>
      <c r="K7" s="42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695211.31</v>
      </c>
      <c r="B8" s="84" t="s">
        <v>16</v>
      </c>
      <c r="C8" s="56">
        <v>18230405</v>
      </c>
      <c r="D8" s="56" t="s">
        <v>32</v>
      </c>
      <c r="E8" s="35"/>
      <c r="F8" s="36"/>
      <c r="G8" s="36"/>
      <c r="H8" s="36"/>
      <c r="I8" s="37"/>
      <c r="J8" s="38"/>
      <c r="K8" s="42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16</v>
      </c>
      <c r="C9" s="56">
        <v>18230405</v>
      </c>
      <c r="D9" s="56" t="s">
        <v>32</v>
      </c>
      <c r="E9" s="35"/>
      <c r="F9" s="36"/>
      <c r="G9" s="36"/>
      <c r="H9" s="36"/>
      <c r="I9" s="37"/>
      <c r="J9" s="38"/>
      <c r="K9" s="42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2040600</v>
      </c>
      <c r="B10" s="84" t="s">
        <v>16</v>
      </c>
      <c r="C10" s="56">
        <v>18230405</v>
      </c>
      <c r="D10" s="56" t="s">
        <v>32</v>
      </c>
      <c r="E10" s="35"/>
      <c r="F10" s="36"/>
      <c r="G10" s="36"/>
      <c r="H10" s="36"/>
      <c r="I10" s="37"/>
      <c r="J10" s="38"/>
      <c r="K10" s="42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16</v>
      </c>
      <c r="C11" s="56">
        <v>18230405</v>
      </c>
      <c r="D11" s="56" t="s">
        <v>32</v>
      </c>
      <c r="E11" s="35"/>
      <c r="F11" s="36"/>
      <c r="G11" s="36"/>
      <c r="H11" s="36"/>
      <c r="I11" s="37"/>
      <c r="J11" s="38"/>
      <c r="K11" s="42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1710000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-28196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31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2405211.31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2377015.31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2.2797797383407392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2.6685531937560847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90" priority="2">
      <formula>ISTEXT(J5)</formula>
    </cfRule>
    <cfRule type="notContainsBlanks" dxfId="189" priority="3">
      <formula>LEN(TRIM(J5))&gt;0</formula>
    </cfRule>
  </conditionalFormatting>
  <conditionalFormatting sqref="R5:S24">
    <cfRule type="expression" dxfId="188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C3399"/>
  </sheetPr>
  <dimension ref="A1:AP28"/>
  <sheetViews>
    <sheetView zoomScale="70" zoomScaleNormal="70" workbookViewId="0">
      <selection activeCell="Q8" sqref="Q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4" max="14" width="12.85546875" bestFit="1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18230071</v>
      </c>
      <c r="D2" s="17" t="s">
        <v>17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16</v>
      </c>
      <c r="C5" s="56">
        <v>18230071</v>
      </c>
      <c r="D5" s="56" t="s">
        <v>17</v>
      </c>
      <c r="E5" s="35" t="s">
        <v>766</v>
      </c>
      <c r="F5" s="36" t="s">
        <v>767</v>
      </c>
      <c r="G5" s="36">
        <v>45</v>
      </c>
      <c r="H5" s="36">
        <v>0</v>
      </c>
      <c r="I5" s="37" t="s">
        <v>266</v>
      </c>
      <c r="J5" s="38">
        <v>80</v>
      </c>
      <c r="K5" s="38">
        <v>2066</v>
      </c>
      <c r="L5" s="38">
        <v>0</v>
      </c>
      <c r="M5" s="39">
        <v>2200</v>
      </c>
      <c r="N5" s="39">
        <v>2675.93</v>
      </c>
      <c r="O5" s="40">
        <v>165280</v>
      </c>
      <c r="P5" s="41">
        <v>176000</v>
      </c>
      <c r="Q5" s="41">
        <f>N5*J5</f>
        <v>214074.4</v>
      </c>
      <c r="R5" s="42">
        <v>72.558000000000007</v>
      </c>
      <c r="S5" s="43"/>
      <c r="T5" s="36">
        <f t="shared" ref="T5:T24" si="0">G5+H5</f>
        <v>45</v>
      </c>
      <c r="U5" s="44">
        <f t="shared" ref="U5:U24" si="1">(O5/$A$10)*T5</f>
        <v>39.959597696209059</v>
      </c>
      <c r="V5" s="45">
        <f t="shared" ref="V5:V24" si="2">N5-M5</f>
        <v>475.92999999999984</v>
      </c>
      <c r="W5" s="46">
        <f t="shared" ref="W5:W24" si="3">(O5/A$10)</f>
        <v>0.88799105991575689</v>
      </c>
      <c r="X5" s="41">
        <f t="shared" ref="X5:X24" si="4">W5*A$8</f>
        <v>83765.253391214646</v>
      </c>
      <c r="Y5" s="41">
        <f t="shared" ref="Y5:Y24" si="5">Q5-P5</f>
        <v>38074.399999999994</v>
      </c>
      <c r="Z5" s="41">
        <f t="shared" ref="Z5:Z24" si="6">X5+(A$6*W5)</f>
        <v>291199.9649875355</v>
      </c>
      <c r="AA5" s="47">
        <f t="shared" ref="AA5:AA24" si="7">Q5+X5</f>
        <v>297839.65339121467</v>
      </c>
      <c r="AB5" s="48">
        <f t="shared" ref="AB5:AC20" si="8">Z5/(1+ElecDiscountRate)^1</f>
        <v>272659.14324675605</v>
      </c>
      <c r="AC5" s="41">
        <f t="shared" si="8"/>
        <v>278876.07995432086</v>
      </c>
      <c r="AD5" s="41">
        <f t="shared" ref="AD5:AD24" si="9">-PV(ElecDiscountRate,T5,R5)*J5</f>
        <v>80940.950910427186</v>
      </c>
      <c r="AE5" s="41">
        <v>0</v>
      </c>
      <c r="AF5" s="49">
        <f>HLOOKUP(I5,ElecAvoidedCostsWOCC!$A$5:$Q$50,G5+1,FALSE)</f>
        <v>3.7416616988497218</v>
      </c>
      <c r="AG5" s="41">
        <f t="shared" ref="AG5:AG24" si="10">AF5*J5*K5</f>
        <v>618421.84558588197</v>
      </c>
      <c r="AH5" s="49">
        <f>HLOOKUP(I5,ElecAvoidedCostsWOCC!$A$5:$Q$50,T5+1,FALSE)</f>
        <v>3.7416616988497218</v>
      </c>
      <c r="AI5" s="41">
        <f t="shared" ref="AI5:AI24" si="11">AH5*J5*L5</f>
        <v>0</v>
      </c>
      <c r="AJ5" s="41">
        <f>AG5+AI5</f>
        <v>618421.84558588197</v>
      </c>
      <c r="AK5" s="41">
        <f>HLOOKUP(I5,ElecAvoidedCostsWOCC!$A$5:$Q$50,G5+1,FALSE)*J5*L5</f>
        <v>0</v>
      </c>
      <c r="AL5" s="41">
        <f>AG5+AI5-AK5</f>
        <v>618421.84558588197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618421.84558588208</v>
      </c>
      <c r="AN5" s="45">
        <f>AM5*1.1+AD5+AE5</f>
        <v>761204.98105489754</v>
      </c>
      <c r="AO5" s="44">
        <f>IFERROR(AM5/AB5,0)</f>
        <v>2.2681133602265131</v>
      </c>
      <c r="AP5" s="44">
        <f>AN5/AC5</f>
        <v>2.7295456145954895</v>
      </c>
    </row>
    <row r="6" spans="1:42" ht="13.5" customHeight="1" x14ac:dyDescent="0.25">
      <c r="A6" s="50">
        <f>SUMIF('Program Costs'!D:D,C2,'Program Costs'!L:L)</f>
        <v>233600</v>
      </c>
      <c r="B6" s="84" t="s">
        <v>16</v>
      </c>
      <c r="C6" s="56">
        <v>18230071</v>
      </c>
      <c r="D6" s="56" t="s">
        <v>17</v>
      </c>
      <c r="E6" s="35" t="s">
        <v>768</v>
      </c>
      <c r="F6" s="36" t="s">
        <v>769</v>
      </c>
      <c r="G6" s="36">
        <v>43</v>
      </c>
      <c r="H6" s="36">
        <v>0</v>
      </c>
      <c r="I6" s="37" t="s">
        <v>266</v>
      </c>
      <c r="J6" s="38">
        <v>8</v>
      </c>
      <c r="K6" s="38">
        <v>2606</v>
      </c>
      <c r="L6" s="38">
        <v>0</v>
      </c>
      <c r="M6" s="39">
        <v>4400</v>
      </c>
      <c r="N6" s="39">
        <v>4428.42</v>
      </c>
      <c r="O6" s="40">
        <v>20848</v>
      </c>
      <c r="P6" s="41">
        <v>35200</v>
      </c>
      <c r="Q6" s="41">
        <f t="shared" ref="Q6:Q8" si="12">N6*J6</f>
        <v>35427.360000000001</v>
      </c>
      <c r="R6" s="42">
        <v>77.715999999999994</v>
      </c>
      <c r="S6" s="43"/>
      <c r="T6" s="36">
        <f t="shared" si="0"/>
        <v>43</v>
      </c>
      <c r="U6" s="44">
        <f t="shared" si="1"/>
        <v>4.8163844236224529</v>
      </c>
      <c r="V6" s="45">
        <f t="shared" si="2"/>
        <v>28.420000000000073</v>
      </c>
      <c r="W6" s="46">
        <f t="shared" si="3"/>
        <v>0.1120089400842431</v>
      </c>
      <c r="X6" s="41">
        <f t="shared" si="4"/>
        <v>10565.936608785352</v>
      </c>
      <c r="Y6" s="41">
        <f t="shared" si="5"/>
        <v>227.36000000000058</v>
      </c>
      <c r="Z6" s="41">
        <f t="shared" si="6"/>
        <v>36731.225012464536</v>
      </c>
      <c r="AA6" s="47">
        <f t="shared" si="7"/>
        <v>45993.296608785357</v>
      </c>
      <c r="AB6" s="48">
        <f t="shared" si="8"/>
        <v>34392.532783206494</v>
      </c>
      <c r="AC6" s="41">
        <f t="shared" si="8"/>
        <v>43064.884465154828</v>
      </c>
      <c r="AD6" s="41">
        <f t="shared" si="9"/>
        <v>8602.892321711266</v>
      </c>
      <c r="AE6" s="41">
        <v>0</v>
      </c>
      <c r="AF6" s="49">
        <f>HLOOKUP(I6,ElecAvoidedCostsWOCC!$A$5:$Q$50,G6+1,FALSE)</f>
        <v>3.5613674706481584</v>
      </c>
      <c r="AG6" s="41">
        <f t="shared" si="10"/>
        <v>74247.389028072808</v>
      </c>
      <c r="AH6" s="49">
        <f>HLOOKUP(I6,ElecAvoidedCostsWOCC!$A$5:$Q$50,T6+1,FALSE)</f>
        <v>3.5613674706481584</v>
      </c>
      <c r="AI6" s="41">
        <f t="shared" si="11"/>
        <v>0</v>
      </c>
      <c r="AJ6" s="41">
        <f t="shared" ref="AJ6:AJ24" si="13">AG6+AI6</f>
        <v>74247.389028072808</v>
      </c>
      <c r="AK6" s="41">
        <f>HLOOKUP(I6,ElecAvoidedCostsWOCC!$A$5:$Q$50,G6+1,FALSE)*J6*L6</f>
        <v>0</v>
      </c>
      <c r="AL6" s="41">
        <f t="shared" ref="AL6:AL24" si="14">AG6+AI6-AK6</f>
        <v>74247.389028072808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74247.389028072808</v>
      </c>
      <c r="AN6" s="45">
        <f t="shared" ref="AN6:AN24" si="15">AM6*1.1+AD6+AE6</f>
        <v>90275.020252591363</v>
      </c>
      <c r="AO6" s="44">
        <f t="shared" ref="AO6:AO24" si="16">IFERROR(AM6/AB6,0)</f>
        <v>2.1588229484606907</v>
      </c>
      <c r="AP6" s="44">
        <f t="shared" ref="AP6:AP24" si="17">AN6/AC6</f>
        <v>2.0962559489886887</v>
      </c>
    </row>
    <row r="7" spans="1:42" ht="13.5" customHeight="1" x14ac:dyDescent="0.25">
      <c r="A7" s="33" t="s">
        <v>232</v>
      </c>
      <c r="B7" s="84" t="s">
        <v>16</v>
      </c>
      <c r="C7" s="56">
        <v>18230071</v>
      </c>
      <c r="D7" s="56" t="s">
        <v>17</v>
      </c>
      <c r="E7" s="35" t="s">
        <v>770</v>
      </c>
      <c r="F7" s="36" t="s">
        <v>771</v>
      </c>
      <c r="G7" s="36">
        <v>1</v>
      </c>
      <c r="H7" s="36">
        <v>0</v>
      </c>
      <c r="I7" s="37" t="s">
        <v>266</v>
      </c>
      <c r="J7" s="38">
        <v>48</v>
      </c>
      <c r="K7" s="38">
        <v>0</v>
      </c>
      <c r="L7" s="38">
        <v>0</v>
      </c>
      <c r="M7" s="39">
        <v>400</v>
      </c>
      <c r="N7" s="39">
        <v>0</v>
      </c>
      <c r="O7" s="40">
        <v>0</v>
      </c>
      <c r="P7" s="41">
        <v>19200</v>
      </c>
      <c r="Q7" s="41">
        <f t="shared" si="12"/>
        <v>0</v>
      </c>
      <c r="R7" s="42">
        <v>0</v>
      </c>
      <c r="S7" s="43"/>
      <c r="T7" s="36">
        <f t="shared" si="0"/>
        <v>1</v>
      </c>
      <c r="U7" s="44">
        <f t="shared" si="1"/>
        <v>0</v>
      </c>
      <c r="V7" s="45">
        <f t="shared" si="2"/>
        <v>-400</v>
      </c>
      <c r="W7" s="46">
        <f t="shared" si="3"/>
        <v>0</v>
      </c>
      <c r="X7" s="41">
        <f t="shared" si="4"/>
        <v>0</v>
      </c>
      <c r="Y7" s="41">
        <f t="shared" si="5"/>
        <v>-19200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>
        <f>HLOOKUP(I7,ElecAvoidedCostsWOCC!$A$5:$Q$50,G7+1,FALSE)</f>
        <v>0.16733299209051841</v>
      </c>
      <c r="AG7" s="41">
        <f t="shared" si="10"/>
        <v>0</v>
      </c>
      <c r="AH7" s="49">
        <f>HLOOKUP(I7,ElecAvoidedCostsWOCC!$A$5:$Q$50,T7+1,FALSE)</f>
        <v>0.16733299209051841</v>
      </c>
      <c r="AI7" s="41">
        <f t="shared" si="11"/>
        <v>0</v>
      </c>
      <c r="AJ7" s="41">
        <f t="shared" si="13"/>
        <v>0</v>
      </c>
      <c r="AK7" s="41">
        <f>HLOOKUP(I7,ElecAvoidedCostsWOCC!$A$5:$Q$50,G7+1,FALSE)*J7*L7</f>
        <v>0</v>
      </c>
      <c r="AL7" s="41">
        <f t="shared" si="14"/>
        <v>0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94331.19</v>
      </c>
      <c r="B8" s="84" t="s">
        <v>16</v>
      </c>
      <c r="C8" s="56">
        <v>18230071</v>
      </c>
      <c r="D8" s="56" t="s">
        <v>17</v>
      </c>
      <c r="E8" s="35" t="s">
        <v>772</v>
      </c>
      <c r="F8" s="36" t="s">
        <v>773</v>
      </c>
      <c r="G8" s="36">
        <v>1</v>
      </c>
      <c r="H8" s="36">
        <v>0</v>
      </c>
      <c r="I8" s="37" t="s">
        <v>266</v>
      </c>
      <c r="J8" s="38">
        <v>4</v>
      </c>
      <c r="K8" s="38">
        <v>0</v>
      </c>
      <c r="L8" s="38">
        <v>0</v>
      </c>
      <c r="M8" s="39">
        <v>800</v>
      </c>
      <c r="N8" s="39">
        <v>0</v>
      </c>
      <c r="O8" s="40">
        <v>0</v>
      </c>
      <c r="P8" s="41">
        <v>3200</v>
      </c>
      <c r="Q8" s="41">
        <f t="shared" si="12"/>
        <v>0</v>
      </c>
      <c r="R8" s="42">
        <v>0</v>
      </c>
      <c r="S8" s="43"/>
      <c r="T8" s="36">
        <f t="shared" si="0"/>
        <v>1</v>
      </c>
      <c r="U8" s="44">
        <f t="shared" si="1"/>
        <v>0</v>
      </c>
      <c r="V8" s="45">
        <f t="shared" si="2"/>
        <v>-800</v>
      </c>
      <c r="W8" s="46">
        <f t="shared" si="3"/>
        <v>0</v>
      </c>
      <c r="X8" s="41">
        <f t="shared" si="4"/>
        <v>0</v>
      </c>
      <c r="Y8" s="41">
        <f t="shared" si="5"/>
        <v>-3200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>
        <f>HLOOKUP(I8,ElecAvoidedCostsWOCC!$A$5:$Q$50,G8+1,FALSE)</f>
        <v>0.16733299209051841</v>
      </c>
      <c r="AG8" s="41">
        <f t="shared" si="10"/>
        <v>0</v>
      </c>
      <c r="AH8" s="49">
        <f>HLOOKUP(I8,ElecAvoidedCostsWOCC!$A$5:$Q$50,T8+1,FALSE)</f>
        <v>0.16733299209051841</v>
      </c>
      <c r="AI8" s="41">
        <f t="shared" si="11"/>
        <v>0</v>
      </c>
      <c r="AJ8" s="41">
        <f t="shared" si="13"/>
        <v>0</v>
      </c>
      <c r="AK8" s="41">
        <f>HLOOKUP(I8,ElecAvoidedCostsWOCC!$A$5:$Q$50,G8+1,FALSE)*J8*L8</f>
        <v>0</v>
      </c>
      <c r="AL8" s="41">
        <f t="shared" si="14"/>
        <v>0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234</v>
      </c>
      <c r="B9" s="84" t="s">
        <v>16</v>
      </c>
      <c r="C9" s="56">
        <v>18230071</v>
      </c>
      <c r="D9" s="56" t="s">
        <v>17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8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3"/>
        <v>#N/A</v>
      </c>
      <c r="AK9" s="41" t="e">
        <f>HLOOKUP(I9,ElecAvoidedCostsWOCC!$A$5:$Q$50,G9+1,FALSE)*J9*L9</f>
        <v>#N/A</v>
      </c>
      <c r="AL9" s="41" t="e">
        <f t="shared" si="14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186128</v>
      </c>
      <c r="B10" s="84" t="s">
        <v>16</v>
      </c>
      <c r="C10" s="56">
        <v>18230071</v>
      </c>
      <c r="D10" s="56" t="s">
        <v>17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8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3"/>
        <v>#N/A</v>
      </c>
      <c r="AK10" s="41" t="e">
        <f>HLOOKUP(I10,ElecAvoidedCostsWOCC!$A$5:$Q$50,G10+1,FALSE)*J10*L10</f>
        <v>#N/A</v>
      </c>
      <c r="AL10" s="41" t="e">
        <f t="shared" si="14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84" t="s">
        <v>16</v>
      </c>
      <c r="C11" s="56">
        <v>18230071</v>
      </c>
      <c r="D11" s="56" t="s">
        <v>17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8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3"/>
        <v>#N/A</v>
      </c>
      <c r="AK11" s="41" t="e">
        <f>HLOOKUP(I11,ElecAvoidedCostsWOCC!$A$5:$Q$50,G11+1,FALSE)*J11*L11</f>
        <v>#N/A</v>
      </c>
      <c r="AL11" s="41" t="e">
        <f t="shared" si="14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233600</v>
      </c>
      <c r="B12" s="84" t="s">
        <v>16</v>
      </c>
      <c r="C12" s="56">
        <v>18230071</v>
      </c>
      <c r="D12" s="56" t="s">
        <v>17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8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3"/>
        <v>#N/A</v>
      </c>
      <c r="AK12" s="41" t="e">
        <f>HLOOKUP(I12,ElecAvoidedCostsWOCC!$A$5:$Q$50,G12+1,FALSE)*J12*L12</f>
        <v>#N/A</v>
      </c>
      <c r="AL12" s="41" t="e">
        <f t="shared" si="14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84" t="s">
        <v>16</v>
      </c>
      <c r="C13" s="56">
        <v>18230071</v>
      </c>
      <c r="D13" s="56" t="s">
        <v>17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8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3"/>
        <v>#N/A</v>
      </c>
      <c r="AK13" s="41" t="e">
        <f>HLOOKUP(I13,ElecAvoidedCostsWOCC!$A$5:$Q$50,G13+1,FALSE)*J13*L13</f>
        <v>#N/A</v>
      </c>
      <c r="AL13" s="41" t="e">
        <f t="shared" si="14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15901.759999999995</v>
      </c>
      <c r="B14" s="84" t="s">
        <v>16</v>
      </c>
      <c r="C14" s="56">
        <v>18230071</v>
      </c>
      <c r="D14" s="56" t="s">
        <v>17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8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3"/>
        <v>#N/A</v>
      </c>
      <c r="AK14" s="41" t="e">
        <f>HLOOKUP(I14,ElecAvoidedCostsWOCC!$A$5:$Q$50,G14+1,FALSE)*J14*L14</f>
        <v>#N/A</v>
      </c>
      <c r="AL14" s="41" t="e">
        <f t="shared" si="14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8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3"/>
        <v>#N/A</v>
      </c>
      <c r="AK15" s="41" t="e">
        <f>HLOOKUP(I15,ElecAvoidedCostsWOCC!$A$5:$Q$50,G15+1,FALSE)*J15*L15</f>
        <v>#N/A</v>
      </c>
      <c r="AL15" s="41" t="e">
        <f t="shared" si="14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44.775982119831511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8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3"/>
        <v>#N/A</v>
      </c>
      <c r="AK16" s="41" t="e">
        <f>HLOOKUP(I16,ElecAvoidedCostsWOCC!$A$5:$Q$50,G16+1,FALSE)*J16*L16</f>
        <v>#N/A</v>
      </c>
      <c r="AL16" s="41" t="e">
        <f t="shared" si="14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8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3"/>
        <v>#N/A</v>
      </c>
      <c r="AK17" s="41" t="e">
        <f>HLOOKUP(I17,ElecAvoidedCostsWOCC!$A$5:$Q$50,G17+1,FALSE)*J17*L17</f>
        <v>#N/A</v>
      </c>
      <c r="AL17" s="41" t="e">
        <f t="shared" si="14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327931.19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8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3"/>
        <v>#N/A</v>
      </c>
      <c r="AK18" s="41" t="e">
        <f>HLOOKUP(I18,ElecAvoidedCostsWOCC!$A$5:$Q$50,G18+1,FALSE)*J18*L18</f>
        <v>#N/A</v>
      </c>
      <c r="AL18" s="41" t="e">
        <f t="shared" si="14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8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3"/>
        <v>#N/A</v>
      </c>
      <c r="AK19" s="41" t="e">
        <f>HLOOKUP(I19,ElecAvoidedCostsWOCC!$A$5:$Q$50,G19+1,FALSE)*J19*L19</f>
        <v>#N/A</v>
      </c>
      <c r="AL19" s="41" t="e">
        <f t="shared" si="14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343832.95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8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3"/>
        <v>#N/A</v>
      </c>
      <c r="AK20" s="41" t="e">
        <f>HLOOKUP(I20,ElecAvoidedCostsWOCC!$A$5:$Q$50,G20+1,FALSE)*J20*L20</f>
        <v>#N/A</v>
      </c>
      <c r="AL20" s="41" t="e">
        <f t="shared" si="14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9">Z21/(1+ElecDiscountRate)^1</f>
        <v>0</v>
      </c>
      <c r="AC21" s="41">
        <f t="shared" si="19"/>
        <v>0</v>
      </c>
      <c r="AD21" s="41">
        <f t="shared" si="9"/>
        <v>0</v>
      </c>
      <c r="AE21" s="41">
        <f t="shared" si="18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3"/>
        <v>#N/A</v>
      </c>
      <c r="AK21" s="41" t="e">
        <f>HLOOKUP(I21,ElecAvoidedCostsWOCC!$A$5:$Q$50,G21+1,FALSE)*J21*L21</f>
        <v>#N/A</v>
      </c>
      <c r="AL21" s="41" t="e">
        <f t="shared" si="14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>
        <f>(SUM(AM5:AM1000)/(SUM(AB5:AB1000)))</f>
        <v>2.2558718570432532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9"/>
        <v>0</v>
      </c>
      <c r="AC22" s="41">
        <f t="shared" si="19"/>
        <v>0</v>
      </c>
      <c r="AD22" s="41">
        <f t="shared" si="9"/>
        <v>0</v>
      </c>
      <c r="AE22" s="41">
        <f t="shared" si="18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3"/>
        <v>#N/A</v>
      </c>
      <c r="AK22" s="41" t="e">
        <f>HLOOKUP(I22,ElecAvoidedCostsWOCC!$A$5:$Q$50,G22+1,FALSE)*J22*L22</f>
        <v>#N/A</v>
      </c>
      <c r="AL22" s="41" t="e">
        <f t="shared" si="14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9"/>
        <v>0</v>
      </c>
      <c r="AC23" s="41">
        <f t="shared" si="19"/>
        <v>0</v>
      </c>
      <c r="AD23" s="41">
        <f t="shared" si="9"/>
        <v>0</v>
      </c>
      <c r="AE23" s="41">
        <f t="shared" si="18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3"/>
        <v>#N/A</v>
      </c>
      <c r="AK23" s="41" t="e">
        <f>HLOOKUP(I23,ElecAvoidedCostsWOCC!$A$5:$Q$50,G23+1,FALSE)*J23*L23</f>
        <v>#N/A</v>
      </c>
      <c r="AL23" s="41" t="e">
        <f t="shared" si="14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(SUM(AN5:AN1000)/SUM(AC5:AC1000))</f>
        <v>2.6448327346067271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9"/>
        <v>0</v>
      </c>
      <c r="AC24" s="41">
        <f t="shared" si="19"/>
        <v>0</v>
      </c>
      <c r="AD24" s="41">
        <f t="shared" si="9"/>
        <v>0</v>
      </c>
      <c r="AE24" s="41">
        <f t="shared" si="18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3"/>
        <v>#N/A</v>
      </c>
      <c r="AK24" s="41" t="e">
        <f>HLOOKUP(I24,ElecAvoidedCostsWOCC!$A$5:$Q$50,G24+1,FALSE)*J24*L24</f>
        <v>#N/A</v>
      </c>
      <c r="AL24" s="41" t="e">
        <f t="shared" si="14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87" priority="2">
      <formula>ISTEXT(J5)</formula>
    </cfRule>
    <cfRule type="notContainsBlanks" dxfId="186" priority="3">
      <formula>LEN(TRIM(J5))&gt;0</formula>
    </cfRule>
  </conditionalFormatting>
  <conditionalFormatting sqref="R5:S24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C3399"/>
  </sheetPr>
  <dimension ref="A1:AP567"/>
  <sheetViews>
    <sheetView zoomScale="70" zoomScaleNormal="70" workbookViewId="0">
      <selection activeCell="M16" sqref="M16"/>
    </sheetView>
  </sheetViews>
  <sheetFormatPr defaultRowHeight="15" x14ac:dyDescent="0.25"/>
  <cols>
    <col min="1" max="1" width="26.140625" customWidth="1"/>
    <col min="3" max="3" width="13.28515625" customWidth="1"/>
    <col min="4" max="4" width="26.1406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18230407</v>
      </c>
      <c r="D2" s="17" t="s">
        <v>34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33</v>
      </c>
      <c r="C5" s="56">
        <v>18230407</v>
      </c>
      <c r="D5" s="56" t="s">
        <v>34</v>
      </c>
      <c r="E5" s="35">
        <v>11248</v>
      </c>
      <c r="F5" s="36" t="s">
        <v>778</v>
      </c>
      <c r="G5" s="36">
        <v>45</v>
      </c>
      <c r="H5" s="36"/>
      <c r="I5" s="37" t="s">
        <v>264</v>
      </c>
      <c r="J5" s="38">
        <v>1000</v>
      </c>
      <c r="K5" s="38">
        <v>0.9</v>
      </c>
      <c r="L5" s="38"/>
      <c r="M5" s="39">
        <v>1</v>
      </c>
      <c r="N5" s="39">
        <v>0.98</v>
      </c>
      <c r="O5" s="40">
        <v>900</v>
      </c>
      <c r="P5" s="41">
        <v>1000</v>
      </c>
      <c r="Q5" s="41">
        <f>J5*N5</f>
        <v>980</v>
      </c>
      <c r="R5" s="42">
        <v>0</v>
      </c>
      <c r="S5" s="43"/>
      <c r="T5" s="36">
        <f t="shared" ref="T5:T24" si="0">G5+H5</f>
        <v>45</v>
      </c>
      <c r="U5" s="44">
        <f t="shared" ref="U5:U24" si="1">(O5/$A$10)*T5</f>
        <v>5.9953893235587278E-3</v>
      </c>
      <c r="V5" s="45">
        <f t="shared" ref="V5:V24" si="2">N5-M5</f>
        <v>-2.0000000000000018E-2</v>
      </c>
      <c r="W5" s="46">
        <f t="shared" ref="W5:W24" si="3">(O5/A$10)</f>
        <v>1.3323087385686062E-4</v>
      </c>
      <c r="X5" s="41">
        <f t="shared" ref="X5:X24" si="4">W5*A$8</f>
        <v>175.75358831452724</v>
      </c>
      <c r="Y5" s="41">
        <f t="shared" ref="Y5:Y24" si="5">Q5-P5</f>
        <v>-20</v>
      </c>
      <c r="Z5" s="41">
        <f t="shared" ref="Z5:Z24" si="6">X5+(A$6*W5)</f>
        <v>1403.6817767254843</v>
      </c>
      <c r="AA5" s="47">
        <f t="shared" ref="AA5:AA24" si="7">Q5+X5</f>
        <v>1155.7535883145272</v>
      </c>
      <c r="AB5" s="48">
        <f t="shared" ref="AB5:AC20" si="8">Z5/(1+ElecDiscountRate)^1</f>
        <v>1314.3087797055096</v>
      </c>
      <c r="AC5" s="41">
        <f t="shared" si="8"/>
        <v>1082.1662811933775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3.5408139669770344</v>
      </c>
      <c r="AG5" s="41">
        <f t="shared" ref="AG5:AG24" si="10">AF5*J5*K5</f>
        <v>3186.732570279331</v>
      </c>
      <c r="AH5" s="49">
        <f>HLOOKUP(I5,ElecAvoidedCostsWOCC!$A$5:$Q$50,T5+1,FALSE)</f>
        <v>3.5408139669770344</v>
      </c>
      <c r="AI5" s="41">
        <f t="shared" ref="AI5:AI24" si="11">AH5*J5*L5</f>
        <v>0</v>
      </c>
      <c r="AJ5" s="41">
        <f>AG5+AI5</f>
        <v>3186.732570279331</v>
      </c>
      <c r="AK5" s="41">
        <f>HLOOKUP(I5,ElecAvoidedCostsWOCC!$A$5:$Q$50,G5+1,FALSE)*J5*L5</f>
        <v>0</v>
      </c>
      <c r="AL5" s="41">
        <f>AG5+AI5-AK5</f>
        <v>3186.732570279331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3186.732570279331</v>
      </c>
      <c r="AN5" s="45">
        <f>AM5*1.1+AD5+AE5</f>
        <v>3505.4058273072642</v>
      </c>
      <c r="AO5" s="44">
        <f>IFERROR(AM5/AB5,0)</f>
        <v>2.4246452732312767</v>
      </c>
      <c r="AP5" s="44">
        <f>AN5/AC5</f>
        <v>3.2392487995852335</v>
      </c>
    </row>
    <row r="6" spans="1:42" ht="13.5" customHeight="1" x14ac:dyDescent="0.25">
      <c r="A6" s="50">
        <f>SUMIF('Program Costs'!D:D,C2,'Program Costs'!L:L)</f>
        <v>9216543.8300000001</v>
      </c>
      <c r="B6" s="84" t="s">
        <v>33</v>
      </c>
      <c r="C6" s="56">
        <v>18230407</v>
      </c>
      <c r="D6" s="56" t="s">
        <v>34</v>
      </c>
      <c r="E6" s="35">
        <v>11250</v>
      </c>
      <c r="F6" s="36" t="s">
        <v>779</v>
      </c>
      <c r="G6" s="36">
        <v>45</v>
      </c>
      <c r="H6" s="36"/>
      <c r="I6" s="37" t="s">
        <v>264</v>
      </c>
      <c r="J6" s="38">
        <v>5000</v>
      </c>
      <c r="K6" s="38">
        <v>0.6</v>
      </c>
      <c r="L6" s="38"/>
      <c r="M6" s="39">
        <v>1</v>
      </c>
      <c r="N6" s="39">
        <v>0.7</v>
      </c>
      <c r="O6" s="40">
        <v>3000</v>
      </c>
      <c r="P6" s="41">
        <v>5000</v>
      </c>
      <c r="Q6" s="41">
        <f t="shared" ref="Q6:Q69" si="12">J6*N6</f>
        <v>3500</v>
      </c>
      <c r="R6" s="42">
        <v>0</v>
      </c>
      <c r="S6" s="43"/>
      <c r="T6" s="36">
        <f t="shared" si="0"/>
        <v>45</v>
      </c>
      <c r="U6" s="44">
        <f t="shared" si="1"/>
        <v>1.9984631078529092E-2</v>
      </c>
      <c r="V6" s="45">
        <f t="shared" si="2"/>
        <v>-0.30000000000000004</v>
      </c>
      <c r="W6" s="46">
        <f t="shared" si="3"/>
        <v>4.4410291285620207E-4</v>
      </c>
      <c r="X6" s="41">
        <f t="shared" si="4"/>
        <v>585.84529438175741</v>
      </c>
      <c r="Y6" s="41">
        <f t="shared" si="5"/>
        <v>-1500</v>
      </c>
      <c r="Z6" s="41">
        <f t="shared" si="6"/>
        <v>4678.9392557516148</v>
      </c>
      <c r="AA6" s="47">
        <f t="shared" si="7"/>
        <v>4085.8452943817574</v>
      </c>
      <c r="AB6" s="48">
        <f t="shared" si="8"/>
        <v>4381.0292656850324</v>
      </c>
      <c r="AC6" s="41">
        <f t="shared" si="8"/>
        <v>3825.6978411814207</v>
      </c>
      <c r="AD6" s="41">
        <f t="shared" si="9"/>
        <v>0</v>
      </c>
      <c r="AE6" s="41">
        <v>0</v>
      </c>
      <c r="AF6" s="49">
        <f>HLOOKUP(I6,ElecAvoidedCostsWOCC!$A$5:$Q$50,G6+1,FALSE)</f>
        <v>3.5408139669770344</v>
      </c>
      <c r="AG6" s="41">
        <f t="shared" si="10"/>
        <v>10622.441900931104</v>
      </c>
      <c r="AH6" s="49">
        <f>HLOOKUP(I6,ElecAvoidedCostsWOCC!$A$5:$Q$50,T6+1,FALSE)</f>
        <v>3.5408139669770344</v>
      </c>
      <c r="AI6" s="41">
        <f t="shared" si="11"/>
        <v>0</v>
      </c>
      <c r="AJ6" s="41">
        <f t="shared" ref="AJ6:AJ24" si="13">AG6+AI6</f>
        <v>10622.441900931104</v>
      </c>
      <c r="AK6" s="41">
        <f>HLOOKUP(I6,ElecAvoidedCostsWOCC!$A$5:$Q$50,G6+1,FALSE)*J6*L6</f>
        <v>0</v>
      </c>
      <c r="AL6" s="41">
        <f t="shared" ref="AL6:AL24" si="14">AG6+AI6-AK6</f>
        <v>10622.441900931104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10622.441900931104</v>
      </c>
      <c r="AN6" s="45">
        <f t="shared" ref="AN6:AN24" si="15">AM6*1.1+AD6+AE6</f>
        <v>11684.686091024216</v>
      </c>
      <c r="AO6" s="44">
        <f t="shared" ref="AO6:AO24" si="16">IFERROR(AM6/AB6,0)</f>
        <v>2.4246452732312767</v>
      </c>
      <c r="AP6" s="44">
        <f t="shared" ref="AP6:AP24" si="17">AN6/AC6</f>
        <v>3.0542626668644188</v>
      </c>
    </row>
    <row r="7" spans="1:42" ht="13.5" customHeight="1" x14ac:dyDescent="0.25">
      <c r="A7" s="33" t="s">
        <v>232</v>
      </c>
      <c r="B7" s="84" t="s">
        <v>33</v>
      </c>
      <c r="C7" s="56">
        <v>18230407</v>
      </c>
      <c r="D7" s="56" t="s">
        <v>34</v>
      </c>
      <c r="E7" s="35">
        <v>11263</v>
      </c>
      <c r="F7" s="36" t="s">
        <v>780</v>
      </c>
      <c r="G7" s="36">
        <v>45</v>
      </c>
      <c r="H7" s="36"/>
      <c r="I7" s="37" t="s">
        <v>264</v>
      </c>
      <c r="J7" s="38">
        <v>2000</v>
      </c>
      <c r="K7" s="38">
        <v>1.4</v>
      </c>
      <c r="L7" s="38"/>
      <c r="M7" s="39">
        <v>1</v>
      </c>
      <c r="N7" s="39">
        <v>1.28</v>
      </c>
      <c r="O7" s="40">
        <v>2800</v>
      </c>
      <c r="P7" s="41">
        <v>2000</v>
      </c>
      <c r="Q7" s="41">
        <f t="shared" si="12"/>
        <v>2560</v>
      </c>
      <c r="R7" s="42">
        <v>0</v>
      </c>
      <c r="S7" s="43"/>
      <c r="T7" s="36">
        <f t="shared" si="0"/>
        <v>45</v>
      </c>
      <c r="U7" s="44">
        <f t="shared" si="1"/>
        <v>1.8652322339960486E-2</v>
      </c>
      <c r="V7" s="45">
        <f t="shared" si="2"/>
        <v>0.28000000000000003</v>
      </c>
      <c r="W7" s="46">
        <f t="shared" si="3"/>
        <v>4.144960519991219E-4</v>
      </c>
      <c r="X7" s="41">
        <f t="shared" si="4"/>
        <v>546.78894142297349</v>
      </c>
      <c r="Y7" s="41">
        <f t="shared" si="5"/>
        <v>560</v>
      </c>
      <c r="Z7" s="41">
        <f t="shared" si="6"/>
        <v>4367.0099720348389</v>
      </c>
      <c r="AA7" s="47">
        <f t="shared" si="7"/>
        <v>3106.7889414229735</v>
      </c>
      <c r="AB7" s="48">
        <f t="shared" si="8"/>
        <v>4088.9606479726954</v>
      </c>
      <c r="AC7" s="41">
        <f t="shared" si="8"/>
        <v>2908.9784095720725</v>
      </c>
      <c r="AD7" s="41">
        <f t="shared" si="9"/>
        <v>0</v>
      </c>
      <c r="AE7" s="41">
        <v>0</v>
      </c>
      <c r="AF7" s="49">
        <f>HLOOKUP(I7,ElecAvoidedCostsWOCC!$A$5:$Q$50,G7+1,FALSE)</f>
        <v>3.5408139669770344</v>
      </c>
      <c r="AG7" s="41">
        <f t="shared" si="10"/>
        <v>9914.2791075356963</v>
      </c>
      <c r="AH7" s="49">
        <f>HLOOKUP(I7,ElecAvoidedCostsWOCC!$A$5:$Q$50,T7+1,FALSE)</f>
        <v>3.5408139669770344</v>
      </c>
      <c r="AI7" s="41">
        <f t="shared" si="11"/>
        <v>0</v>
      </c>
      <c r="AJ7" s="41">
        <f t="shared" si="13"/>
        <v>9914.2791075356963</v>
      </c>
      <c r="AK7" s="41">
        <f>HLOOKUP(I7,ElecAvoidedCostsWOCC!$A$5:$Q$50,G7+1,FALSE)*J7*L7</f>
        <v>0</v>
      </c>
      <c r="AL7" s="41">
        <f t="shared" si="14"/>
        <v>9914.2791075356963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9914.2791075356963</v>
      </c>
      <c r="AN7" s="45">
        <f t="shared" si="15"/>
        <v>10905.707018289268</v>
      </c>
      <c r="AO7" s="44">
        <f t="shared" si="16"/>
        <v>2.4246452732312771</v>
      </c>
      <c r="AP7" s="44">
        <f t="shared" si="17"/>
        <v>3.7489817670711281</v>
      </c>
    </row>
    <row r="8" spans="1:42" ht="13.5" customHeight="1" x14ac:dyDescent="0.25">
      <c r="A8" s="50">
        <f>SUMIF('Program Costs'!D:D,C2,'Program Costs'!O:O)</f>
        <v>1319165.6199999992</v>
      </c>
      <c r="B8" s="84" t="s">
        <v>33</v>
      </c>
      <c r="C8" s="56">
        <v>18230407</v>
      </c>
      <c r="D8" s="56" t="s">
        <v>34</v>
      </c>
      <c r="E8" s="35">
        <v>12989</v>
      </c>
      <c r="F8" s="36" t="s">
        <v>781</v>
      </c>
      <c r="G8" s="36">
        <v>45</v>
      </c>
      <c r="H8" s="36"/>
      <c r="I8" s="37" t="s">
        <v>264</v>
      </c>
      <c r="J8" s="38">
        <v>1000</v>
      </c>
      <c r="K8" s="38">
        <v>1</v>
      </c>
      <c r="L8" s="38"/>
      <c r="M8" s="39">
        <v>1</v>
      </c>
      <c r="N8" s="39">
        <v>1.26</v>
      </c>
      <c r="O8" s="40">
        <v>1000</v>
      </c>
      <c r="P8" s="41">
        <v>1000</v>
      </c>
      <c r="Q8" s="41">
        <f t="shared" si="12"/>
        <v>1260</v>
      </c>
      <c r="R8" s="42">
        <v>0</v>
      </c>
      <c r="S8" s="43"/>
      <c r="T8" s="36">
        <f t="shared" si="0"/>
        <v>45</v>
      </c>
      <c r="U8" s="44">
        <f t="shared" si="1"/>
        <v>6.661543692843031E-3</v>
      </c>
      <c r="V8" s="45">
        <f t="shared" si="2"/>
        <v>0.26</v>
      </c>
      <c r="W8" s="46">
        <f t="shared" si="3"/>
        <v>1.4803430428540068E-4</v>
      </c>
      <c r="X8" s="41">
        <f t="shared" si="4"/>
        <v>195.28176479391914</v>
      </c>
      <c r="Y8" s="41">
        <f t="shared" si="5"/>
        <v>260</v>
      </c>
      <c r="Z8" s="41">
        <f t="shared" si="6"/>
        <v>1559.6464185838713</v>
      </c>
      <c r="AA8" s="47">
        <f t="shared" si="7"/>
        <v>1455.2817647939191</v>
      </c>
      <c r="AB8" s="48">
        <f t="shared" si="8"/>
        <v>1460.3430885616772</v>
      </c>
      <c r="AC8" s="41">
        <f t="shared" si="8"/>
        <v>1362.623375275205</v>
      </c>
      <c r="AD8" s="41">
        <f t="shared" si="9"/>
        <v>0</v>
      </c>
      <c r="AE8" s="41">
        <v>0</v>
      </c>
      <c r="AF8" s="49">
        <f>HLOOKUP(I8,ElecAvoidedCostsWOCC!$A$5:$Q$50,G8+1,FALSE)</f>
        <v>3.5408139669770344</v>
      </c>
      <c r="AG8" s="41">
        <f t="shared" si="10"/>
        <v>3540.8139669770344</v>
      </c>
      <c r="AH8" s="49">
        <f>HLOOKUP(I8,ElecAvoidedCostsWOCC!$A$5:$Q$50,T8+1,FALSE)</f>
        <v>3.5408139669770344</v>
      </c>
      <c r="AI8" s="41">
        <f t="shared" si="11"/>
        <v>0</v>
      </c>
      <c r="AJ8" s="41">
        <f t="shared" si="13"/>
        <v>3540.8139669770344</v>
      </c>
      <c r="AK8" s="41">
        <f>HLOOKUP(I8,ElecAvoidedCostsWOCC!$A$5:$Q$50,G8+1,FALSE)*J8*L8</f>
        <v>0</v>
      </c>
      <c r="AL8" s="41">
        <f t="shared" si="14"/>
        <v>3540.8139669770344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3540.8139669770344</v>
      </c>
      <c r="AN8" s="45">
        <f t="shared" si="15"/>
        <v>3894.8953636747383</v>
      </c>
      <c r="AO8" s="44">
        <f t="shared" si="16"/>
        <v>2.4246452732312767</v>
      </c>
      <c r="AP8" s="44">
        <f t="shared" si="17"/>
        <v>2.8583799708324378</v>
      </c>
    </row>
    <row r="9" spans="1:42" ht="13.5" customHeight="1" x14ac:dyDescent="0.25">
      <c r="A9" s="33" t="s">
        <v>234</v>
      </c>
      <c r="B9" s="84" t="s">
        <v>33</v>
      </c>
      <c r="C9" s="56">
        <v>18230407</v>
      </c>
      <c r="D9" s="56" t="s">
        <v>34</v>
      </c>
      <c r="E9" s="35" t="s">
        <v>1057</v>
      </c>
      <c r="F9" s="36" t="s">
        <v>783</v>
      </c>
      <c r="G9" s="36">
        <v>45</v>
      </c>
      <c r="H9" s="36"/>
      <c r="I9" s="37" t="s">
        <v>264</v>
      </c>
      <c r="J9" s="38">
        <v>20000</v>
      </c>
      <c r="K9" s="38">
        <v>0.3</v>
      </c>
      <c r="L9" s="38"/>
      <c r="M9" s="39">
        <v>0.5</v>
      </c>
      <c r="N9" s="39">
        <v>0.8</v>
      </c>
      <c r="O9" s="40">
        <v>6000</v>
      </c>
      <c r="P9" s="41">
        <v>10000</v>
      </c>
      <c r="Q9" s="41">
        <f t="shared" si="12"/>
        <v>16000</v>
      </c>
      <c r="R9" s="42">
        <v>0</v>
      </c>
      <c r="S9" s="43"/>
      <c r="T9" s="36">
        <f t="shared" si="0"/>
        <v>45</v>
      </c>
      <c r="U9" s="44">
        <f t="shared" si="1"/>
        <v>3.9969262157058184E-2</v>
      </c>
      <c r="V9" s="45">
        <f t="shared" si="2"/>
        <v>0.30000000000000004</v>
      </c>
      <c r="W9" s="46">
        <f t="shared" si="3"/>
        <v>8.8820582571240414E-4</v>
      </c>
      <c r="X9" s="41">
        <f t="shared" si="4"/>
        <v>1171.6905887635148</v>
      </c>
      <c r="Y9" s="41">
        <f t="shared" si="5"/>
        <v>6000</v>
      </c>
      <c r="Z9" s="41">
        <f t="shared" si="6"/>
        <v>9357.8785115032297</v>
      </c>
      <c r="AA9" s="47">
        <f t="shared" si="7"/>
        <v>17171.690588763515</v>
      </c>
      <c r="AB9" s="48">
        <f t="shared" si="8"/>
        <v>8762.0585313700649</v>
      </c>
      <c r="AC9" s="41">
        <f t="shared" si="8"/>
        <v>16078.361974497671</v>
      </c>
      <c r="AD9" s="41">
        <f t="shared" si="9"/>
        <v>0</v>
      </c>
      <c r="AE9" s="41">
        <f t="shared" ref="AE9:AE24" si="18">-PV(ElecDiscountRate,T9,S9)*J9</f>
        <v>0</v>
      </c>
      <c r="AF9" s="49">
        <f>HLOOKUP(I9,ElecAvoidedCostsWOCC!$A$5:$Q$50,G9+1,FALSE)</f>
        <v>3.5408139669770344</v>
      </c>
      <c r="AG9" s="41">
        <f t="shared" si="10"/>
        <v>21244.883801862208</v>
      </c>
      <c r="AH9" s="49">
        <f>HLOOKUP(I9,ElecAvoidedCostsWOCC!$A$5:$Q$50,T9+1,FALSE)</f>
        <v>3.5408139669770344</v>
      </c>
      <c r="AI9" s="41">
        <f t="shared" si="11"/>
        <v>0</v>
      </c>
      <c r="AJ9" s="41">
        <f t="shared" si="13"/>
        <v>21244.883801862208</v>
      </c>
      <c r="AK9" s="41">
        <f>HLOOKUP(I9,ElecAvoidedCostsWOCC!$A$5:$Q$50,G9+1,FALSE)*J9*L9</f>
        <v>0</v>
      </c>
      <c r="AL9" s="41">
        <f t="shared" si="14"/>
        <v>21244.883801862208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21244.883801862208</v>
      </c>
      <c r="AN9" s="45">
        <f t="shared" si="15"/>
        <v>23369.372182048432</v>
      </c>
      <c r="AO9" s="44">
        <f t="shared" si="16"/>
        <v>2.4246452732312767</v>
      </c>
      <c r="AP9" s="44">
        <f t="shared" si="17"/>
        <v>1.4534672262706381</v>
      </c>
    </row>
    <row r="10" spans="1:42" ht="13.5" customHeight="1" x14ac:dyDescent="0.25">
      <c r="A10" s="51">
        <f>SUM(O5:O998)</f>
        <v>6755190.9999999991</v>
      </c>
      <c r="B10" s="84" t="s">
        <v>33</v>
      </c>
      <c r="C10" s="56">
        <v>18230407</v>
      </c>
      <c r="D10" s="56" t="s">
        <v>34</v>
      </c>
      <c r="E10" s="35">
        <v>12649</v>
      </c>
      <c r="F10" s="36" t="s">
        <v>784</v>
      </c>
      <c r="G10" s="36">
        <v>45</v>
      </c>
      <c r="H10" s="36"/>
      <c r="I10" s="37" t="s">
        <v>264</v>
      </c>
      <c r="J10" s="38">
        <v>5000</v>
      </c>
      <c r="K10" s="38">
        <v>13</v>
      </c>
      <c r="L10" s="38"/>
      <c r="M10" s="39">
        <v>5</v>
      </c>
      <c r="N10" s="39">
        <v>23.3</v>
      </c>
      <c r="O10" s="40">
        <v>65000</v>
      </c>
      <c r="P10" s="41">
        <v>25000</v>
      </c>
      <c r="Q10" s="41">
        <f t="shared" si="12"/>
        <v>116500</v>
      </c>
      <c r="R10" s="42">
        <v>0</v>
      </c>
      <c r="S10" s="43"/>
      <c r="T10" s="36">
        <f t="shared" si="0"/>
        <v>45</v>
      </c>
      <c r="U10" s="44">
        <f t="shared" si="1"/>
        <v>0.43300034003479698</v>
      </c>
      <c r="V10" s="45">
        <f t="shared" si="2"/>
        <v>18.3</v>
      </c>
      <c r="W10" s="46">
        <f t="shared" si="3"/>
        <v>9.6222297785510443E-3</v>
      </c>
      <c r="X10" s="41">
        <f t="shared" si="4"/>
        <v>12693.314711604744</v>
      </c>
      <c r="Y10" s="41">
        <f t="shared" si="5"/>
        <v>91500</v>
      </c>
      <c r="Z10" s="41">
        <f t="shared" si="6"/>
        <v>101377.01720795165</v>
      </c>
      <c r="AA10" s="47">
        <f t="shared" si="7"/>
        <v>129193.31471160475</v>
      </c>
      <c r="AB10" s="48">
        <f t="shared" si="8"/>
        <v>94922.300756509023</v>
      </c>
      <c r="AC10" s="41">
        <f t="shared" si="8"/>
        <v>120967.52313820668</v>
      </c>
      <c r="AD10" s="41">
        <f t="shared" si="9"/>
        <v>0</v>
      </c>
      <c r="AE10" s="41">
        <f t="shared" si="18"/>
        <v>0</v>
      </c>
      <c r="AF10" s="49">
        <f>HLOOKUP(I10,ElecAvoidedCostsWOCC!$A$5:$Q$50,G10+1,FALSE)</f>
        <v>3.5408139669770344</v>
      </c>
      <c r="AG10" s="41">
        <f t="shared" si="10"/>
        <v>230152.90785350726</v>
      </c>
      <c r="AH10" s="49">
        <f>HLOOKUP(I10,ElecAvoidedCostsWOCC!$A$5:$Q$50,T10+1,FALSE)</f>
        <v>3.5408139669770344</v>
      </c>
      <c r="AI10" s="41">
        <f t="shared" si="11"/>
        <v>0</v>
      </c>
      <c r="AJ10" s="41">
        <f t="shared" si="13"/>
        <v>230152.90785350726</v>
      </c>
      <c r="AK10" s="41">
        <f>HLOOKUP(I10,ElecAvoidedCostsWOCC!$A$5:$Q$50,G10+1,FALSE)*J10*L10</f>
        <v>0</v>
      </c>
      <c r="AL10" s="41">
        <f t="shared" si="14"/>
        <v>230152.90785350726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230152.90785350726</v>
      </c>
      <c r="AN10" s="45">
        <f t="shared" si="15"/>
        <v>253168.19863885801</v>
      </c>
      <c r="AO10" s="44">
        <f t="shared" si="16"/>
        <v>2.4246452732312771</v>
      </c>
      <c r="AP10" s="44">
        <f t="shared" si="17"/>
        <v>2.0928608941559514</v>
      </c>
    </row>
    <row r="11" spans="1:42" ht="13.5" customHeight="1" x14ac:dyDescent="0.25">
      <c r="A11" s="33" t="s">
        <v>235</v>
      </c>
      <c r="B11" s="84" t="s">
        <v>33</v>
      </c>
      <c r="C11" s="56">
        <v>18230407</v>
      </c>
      <c r="D11" s="56" t="s">
        <v>34</v>
      </c>
      <c r="E11" s="35">
        <v>12650</v>
      </c>
      <c r="F11" s="36" t="s">
        <v>785</v>
      </c>
      <c r="G11" s="36">
        <v>45</v>
      </c>
      <c r="H11" s="36"/>
      <c r="I11" s="37" t="s">
        <v>264</v>
      </c>
      <c r="J11" s="38">
        <v>1000</v>
      </c>
      <c r="K11" s="38">
        <v>24</v>
      </c>
      <c r="L11" s="38"/>
      <c r="M11" s="39">
        <v>7</v>
      </c>
      <c r="N11" s="39">
        <v>23.3</v>
      </c>
      <c r="O11" s="40">
        <v>24000</v>
      </c>
      <c r="P11" s="41">
        <v>7000</v>
      </c>
      <c r="Q11" s="41">
        <f t="shared" si="12"/>
        <v>23300</v>
      </c>
      <c r="R11" s="42">
        <v>0</v>
      </c>
      <c r="S11" s="43"/>
      <c r="T11" s="36">
        <f t="shared" si="0"/>
        <v>45</v>
      </c>
      <c r="U11" s="44">
        <f t="shared" si="1"/>
        <v>0.15987704862823274</v>
      </c>
      <c r="V11" s="45">
        <f t="shared" si="2"/>
        <v>16.3</v>
      </c>
      <c r="W11" s="46">
        <f t="shared" si="3"/>
        <v>3.5528233028496166E-3</v>
      </c>
      <c r="X11" s="41">
        <f t="shared" si="4"/>
        <v>4686.7623550540593</v>
      </c>
      <c r="Y11" s="41">
        <f t="shared" si="5"/>
        <v>16300</v>
      </c>
      <c r="Z11" s="41">
        <f t="shared" si="6"/>
        <v>37431.514046012919</v>
      </c>
      <c r="AA11" s="47">
        <f t="shared" si="7"/>
        <v>27986.762355054059</v>
      </c>
      <c r="AB11" s="48">
        <f t="shared" si="8"/>
        <v>35048.23412548026</v>
      </c>
      <c r="AC11" s="41">
        <f t="shared" si="8"/>
        <v>26204.833665780952</v>
      </c>
      <c r="AD11" s="41">
        <f t="shared" si="9"/>
        <v>0</v>
      </c>
      <c r="AE11" s="41">
        <f t="shared" si="18"/>
        <v>0</v>
      </c>
      <c r="AF11" s="49">
        <f>HLOOKUP(I11,ElecAvoidedCostsWOCC!$A$5:$Q$50,G11+1,FALSE)</f>
        <v>3.5408139669770344</v>
      </c>
      <c r="AG11" s="41">
        <f t="shared" si="10"/>
        <v>84979.535207448818</v>
      </c>
      <c r="AH11" s="49">
        <f>HLOOKUP(I11,ElecAvoidedCostsWOCC!$A$5:$Q$50,T11+1,FALSE)</f>
        <v>3.5408139669770344</v>
      </c>
      <c r="AI11" s="41">
        <f t="shared" si="11"/>
        <v>0</v>
      </c>
      <c r="AJ11" s="41">
        <f t="shared" si="13"/>
        <v>84979.535207448818</v>
      </c>
      <c r="AK11" s="41">
        <f>HLOOKUP(I11,ElecAvoidedCostsWOCC!$A$5:$Q$50,G11+1,FALSE)*J11*L11</f>
        <v>0</v>
      </c>
      <c r="AL11" s="41">
        <f t="shared" si="14"/>
        <v>84979.535207448818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84979.535207448833</v>
      </c>
      <c r="AN11" s="45">
        <f t="shared" si="15"/>
        <v>93477.488728193726</v>
      </c>
      <c r="AO11" s="44">
        <f t="shared" si="16"/>
        <v>2.4246452732312767</v>
      </c>
      <c r="AP11" s="44">
        <f t="shared" si="17"/>
        <v>3.5671849674916807</v>
      </c>
    </row>
    <row r="12" spans="1:42" ht="13.5" customHeight="1" x14ac:dyDescent="0.25">
      <c r="A12" s="52">
        <f>SUM(P5:P999)</f>
        <v>9206543.8300000001</v>
      </c>
      <c r="B12" s="84" t="s">
        <v>33</v>
      </c>
      <c r="C12" s="56">
        <v>18230407</v>
      </c>
      <c r="D12" s="56" t="s">
        <v>34</v>
      </c>
      <c r="E12" s="35">
        <v>12657</v>
      </c>
      <c r="F12" s="36" t="s">
        <v>786</v>
      </c>
      <c r="G12" s="36">
        <v>45</v>
      </c>
      <c r="H12" s="36"/>
      <c r="I12" s="37" t="s">
        <v>264</v>
      </c>
      <c r="J12" s="38">
        <v>500</v>
      </c>
      <c r="K12" s="38">
        <v>15</v>
      </c>
      <c r="L12" s="38"/>
      <c r="M12" s="39">
        <v>7</v>
      </c>
      <c r="N12" s="39">
        <v>26.98</v>
      </c>
      <c r="O12" s="40">
        <v>7500</v>
      </c>
      <c r="P12" s="41">
        <v>3500</v>
      </c>
      <c r="Q12" s="41">
        <f t="shared" si="12"/>
        <v>13490</v>
      </c>
      <c r="R12" s="42">
        <v>0</v>
      </c>
      <c r="S12" s="43"/>
      <c r="T12" s="36">
        <f t="shared" si="0"/>
        <v>45</v>
      </c>
      <c r="U12" s="44">
        <f t="shared" si="1"/>
        <v>4.9961577696322729E-2</v>
      </c>
      <c r="V12" s="45">
        <f t="shared" si="2"/>
        <v>19.98</v>
      </c>
      <c r="W12" s="46">
        <f t="shared" si="3"/>
        <v>1.1102572821405051E-3</v>
      </c>
      <c r="X12" s="41">
        <f t="shared" si="4"/>
        <v>1464.6132359543935</v>
      </c>
      <c r="Y12" s="41">
        <f t="shared" si="5"/>
        <v>9990</v>
      </c>
      <c r="Z12" s="41">
        <f t="shared" si="6"/>
        <v>11697.348139379035</v>
      </c>
      <c r="AA12" s="47">
        <f t="shared" si="7"/>
        <v>14954.613235954394</v>
      </c>
      <c r="AB12" s="48">
        <f t="shared" si="8"/>
        <v>10952.573164212579</v>
      </c>
      <c r="AC12" s="41">
        <f t="shared" si="8"/>
        <v>14002.446850144563</v>
      </c>
      <c r="AD12" s="41">
        <f t="shared" si="9"/>
        <v>0</v>
      </c>
      <c r="AE12" s="41">
        <f t="shared" si="18"/>
        <v>0</v>
      </c>
      <c r="AF12" s="49">
        <f>HLOOKUP(I12,ElecAvoidedCostsWOCC!$A$5:$Q$50,G12+1,FALSE)</f>
        <v>3.5408139669770344</v>
      </c>
      <c r="AG12" s="41">
        <f t="shared" si="10"/>
        <v>26556.104752327759</v>
      </c>
      <c r="AH12" s="49">
        <f>HLOOKUP(I12,ElecAvoidedCostsWOCC!$A$5:$Q$50,T12+1,FALSE)</f>
        <v>3.5408139669770344</v>
      </c>
      <c r="AI12" s="41">
        <f t="shared" si="11"/>
        <v>0</v>
      </c>
      <c r="AJ12" s="41">
        <f t="shared" si="13"/>
        <v>26556.104752327759</v>
      </c>
      <c r="AK12" s="41">
        <f>HLOOKUP(I12,ElecAvoidedCostsWOCC!$A$5:$Q$50,G12+1,FALSE)*J12*L12</f>
        <v>0</v>
      </c>
      <c r="AL12" s="41">
        <f t="shared" si="14"/>
        <v>26556.104752327759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26556.104752327759</v>
      </c>
      <c r="AN12" s="45">
        <f t="shared" si="15"/>
        <v>29211.715227560537</v>
      </c>
      <c r="AO12" s="44">
        <f t="shared" si="16"/>
        <v>2.4246452732312767</v>
      </c>
      <c r="AP12" s="44">
        <f t="shared" si="17"/>
        <v>2.0861864744202867</v>
      </c>
    </row>
    <row r="13" spans="1:42" ht="13.5" customHeight="1" x14ac:dyDescent="0.25">
      <c r="A13" s="53" t="s">
        <v>238</v>
      </c>
      <c r="B13" s="84" t="s">
        <v>33</v>
      </c>
      <c r="C13" s="56">
        <v>18230407</v>
      </c>
      <c r="D13" s="56" t="s">
        <v>34</v>
      </c>
      <c r="E13" s="35">
        <v>12658</v>
      </c>
      <c r="F13" s="36" t="s">
        <v>787</v>
      </c>
      <c r="G13" s="36">
        <v>45</v>
      </c>
      <c r="H13" s="36"/>
      <c r="I13" s="37" t="s">
        <v>264</v>
      </c>
      <c r="J13" s="38">
        <v>300</v>
      </c>
      <c r="K13" s="38">
        <v>27</v>
      </c>
      <c r="L13" s="38"/>
      <c r="M13" s="39">
        <v>9</v>
      </c>
      <c r="N13" s="39">
        <v>26.98</v>
      </c>
      <c r="O13" s="40">
        <v>8100</v>
      </c>
      <c r="P13" s="41">
        <v>2700</v>
      </c>
      <c r="Q13" s="41">
        <f t="shared" si="12"/>
        <v>8094</v>
      </c>
      <c r="R13" s="42">
        <v>0</v>
      </c>
      <c r="S13" s="43"/>
      <c r="T13" s="36">
        <f t="shared" si="0"/>
        <v>45</v>
      </c>
      <c r="U13" s="44">
        <f t="shared" si="1"/>
        <v>5.3958503912028548E-2</v>
      </c>
      <c r="V13" s="45">
        <f t="shared" si="2"/>
        <v>17.98</v>
      </c>
      <c r="W13" s="46">
        <f t="shared" si="3"/>
        <v>1.1990778647117456E-3</v>
      </c>
      <c r="X13" s="41">
        <f t="shared" si="4"/>
        <v>1581.7822948307451</v>
      </c>
      <c r="Y13" s="41">
        <f t="shared" si="5"/>
        <v>5394</v>
      </c>
      <c r="Z13" s="41">
        <f t="shared" si="6"/>
        <v>12633.135990529359</v>
      </c>
      <c r="AA13" s="47">
        <f t="shared" si="7"/>
        <v>9675.7822948307457</v>
      </c>
      <c r="AB13" s="48">
        <f t="shared" si="8"/>
        <v>11828.779017349587</v>
      </c>
      <c r="AC13" s="41">
        <f t="shared" si="8"/>
        <v>9059.7212498415211</v>
      </c>
      <c r="AD13" s="41">
        <f t="shared" si="9"/>
        <v>0</v>
      </c>
      <c r="AE13" s="41">
        <f t="shared" si="18"/>
        <v>0</v>
      </c>
      <c r="AF13" s="49">
        <f>HLOOKUP(I13,ElecAvoidedCostsWOCC!$A$5:$Q$50,G13+1,FALSE)</f>
        <v>3.5408139669770344</v>
      </c>
      <c r="AG13" s="41">
        <f t="shared" si="10"/>
        <v>28680.593132513979</v>
      </c>
      <c r="AH13" s="49">
        <f>HLOOKUP(I13,ElecAvoidedCostsWOCC!$A$5:$Q$50,T13+1,FALSE)</f>
        <v>3.5408139669770344</v>
      </c>
      <c r="AI13" s="41">
        <f t="shared" si="11"/>
        <v>0</v>
      </c>
      <c r="AJ13" s="41">
        <f t="shared" si="13"/>
        <v>28680.593132513979</v>
      </c>
      <c r="AK13" s="41">
        <f>HLOOKUP(I13,ElecAvoidedCostsWOCC!$A$5:$Q$50,G13+1,FALSE)*J13*L13</f>
        <v>0</v>
      </c>
      <c r="AL13" s="41">
        <f t="shared" si="14"/>
        <v>28680.593132513979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28680.593132513979</v>
      </c>
      <c r="AN13" s="45">
        <f t="shared" si="15"/>
        <v>31548.65244576538</v>
      </c>
      <c r="AO13" s="44">
        <f t="shared" si="16"/>
        <v>2.4246452732312767</v>
      </c>
      <c r="AP13" s="44">
        <f t="shared" si="17"/>
        <v>3.4822983594906134</v>
      </c>
    </row>
    <row r="14" spans="1:42" ht="13.5" customHeight="1" x14ac:dyDescent="0.25">
      <c r="A14" s="52">
        <f>SUM(Y5:Y999)</f>
        <v>990698.64500000002</v>
      </c>
      <c r="B14" s="84" t="s">
        <v>33</v>
      </c>
      <c r="C14" s="56">
        <v>18230407</v>
      </c>
      <c r="D14" s="56" t="s">
        <v>34</v>
      </c>
      <c r="E14" s="35">
        <v>12997</v>
      </c>
      <c r="F14" s="36" t="s">
        <v>788</v>
      </c>
      <c r="G14" s="36">
        <v>45</v>
      </c>
      <c r="H14" s="36"/>
      <c r="I14" s="37" t="s">
        <v>264</v>
      </c>
      <c r="J14" s="38">
        <v>5000</v>
      </c>
      <c r="K14" s="38">
        <v>3</v>
      </c>
      <c r="L14" s="38"/>
      <c r="M14" s="39">
        <v>3</v>
      </c>
      <c r="N14" s="39">
        <v>3.68</v>
      </c>
      <c r="O14" s="40">
        <v>15000</v>
      </c>
      <c r="P14" s="41">
        <v>15000</v>
      </c>
      <c r="Q14" s="41">
        <f t="shared" si="12"/>
        <v>18400</v>
      </c>
      <c r="R14" s="42">
        <v>0</v>
      </c>
      <c r="S14" s="43"/>
      <c r="T14" s="36">
        <f t="shared" si="0"/>
        <v>45</v>
      </c>
      <c r="U14" s="44">
        <f t="shared" si="1"/>
        <v>9.9923155392645457E-2</v>
      </c>
      <c r="V14" s="45">
        <f t="shared" si="2"/>
        <v>0.68000000000000016</v>
      </c>
      <c r="W14" s="46">
        <f t="shared" si="3"/>
        <v>2.2205145642810102E-3</v>
      </c>
      <c r="X14" s="41">
        <f t="shared" si="4"/>
        <v>2929.2264719087871</v>
      </c>
      <c r="Y14" s="41">
        <f t="shared" si="5"/>
        <v>3400</v>
      </c>
      <c r="Z14" s="41">
        <f t="shared" si="6"/>
        <v>23394.696278758071</v>
      </c>
      <c r="AA14" s="47">
        <f t="shared" si="7"/>
        <v>21329.226471908787</v>
      </c>
      <c r="AB14" s="48">
        <f t="shared" si="8"/>
        <v>21905.146328425159</v>
      </c>
      <c r="AC14" s="41">
        <f t="shared" si="8"/>
        <v>19971.185835120585</v>
      </c>
      <c r="AD14" s="41">
        <f t="shared" si="9"/>
        <v>0</v>
      </c>
      <c r="AE14" s="41">
        <f t="shared" si="18"/>
        <v>0</v>
      </c>
      <c r="AF14" s="49">
        <f>HLOOKUP(I14,ElecAvoidedCostsWOCC!$A$5:$Q$50,G14+1,FALSE)</f>
        <v>3.5408139669770344</v>
      </c>
      <c r="AG14" s="41">
        <f t="shared" si="10"/>
        <v>53112.209504655519</v>
      </c>
      <c r="AH14" s="49">
        <f>HLOOKUP(I14,ElecAvoidedCostsWOCC!$A$5:$Q$50,T14+1,FALSE)</f>
        <v>3.5408139669770344</v>
      </c>
      <c r="AI14" s="41">
        <f t="shared" si="11"/>
        <v>0</v>
      </c>
      <c r="AJ14" s="41">
        <f t="shared" si="13"/>
        <v>53112.209504655519</v>
      </c>
      <c r="AK14" s="41">
        <f>HLOOKUP(I14,ElecAvoidedCostsWOCC!$A$5:$Q$50,G14+1,FALSE)*J14*L14</f>
        <v>0</v>
      </c>
      <c r="AL14" s="41">
        <f t="shared" si="14"/>
        <v>53112.209504655519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53112.209504655519</v>
      </c>
      <c r="AN14" s="45">
        <f t="shared" si="15"/>
        <v>58423.430455121073</v>
      </c>
      <c r="AO14" s="44">
        <f t="shared" si="16"/>
        <v>2.4246452732312767</v>
      </c>
      <c r="AP14" s="44">
        <f t="shared" si="17"/>
        <v>2.9253861507001653</v>
      </c>
    </row>
    <row r="15" spans="1:42" ht="13.5" customHeight="1" x14ac:dyDescent="0.25">
      <c r="A15" s="33" t="s">
        <v>241</v>
      </c>
      <c r="B15" s="84" t="s">
        <v>33</v>
      </c>
      <c r="C15" s="56">
        <v>18230407</v>
      </c>
      <c r="D15" s="56" t="s">
        <v>34</v>
      </c>
      <c r="E15" s="35" t="s">
        <v>1038</v>
      </c>
      <c r="F15" s="36" t="s">
        <v>789</v>
      </c>
      <c r="G15" s="36">
        <v>45</v>
      </c>
      <c r="H15" s="36"/>
      <c r="I15" s="37" t="s">
        <v>264</v>
      </c>
      <c r="J15" s="38">
        <v>5000</v>
      </c>
      <c r="K15" s="38">
        <v>13</v>
      </c>
      <c r="L15" s="38"/>
      <c r="M15" s="39">
        <v>10</v>
      </c>
      <c r="N15" s="39">
        <v>23.3</v>
      </c>
      <c r="O15" s="40">
        <v>65000</v>
      </c>
      <c r="P15" s="41">
        <v>50000</v>
      </c>
      <c r="Q15" s="41">
        <f t="shared" si="12"/>
        <v>116500</v>
      </c>
      <c r="R15" s="42">
        <v>0</v>
      </c>
      <c r="S15" s="43"/>
      <c r="T15" s="36">
        <f t="shared" si="0"/>
        <v>45</v>
      </c>
      <c r="U15" s="44">
        <f t="shared" si="1"/>
        <v>0.43300034003479698</v>
      </c>
      <c r="V15" s="45">
        <f t="shared" si="2"/>
        <v>13.3</v>
      </c>
      <c r="W15" s="46">
        <f t="shared" si="3"/>
        <v>9.6222297785510443E-3</v>
      </c>
      <c r="X15" s="41">
        <f t="shared" si="4"/>
        <v>12693.314711604744</v>
      </c>
      <c r="Y15" s="41">
        <f t="shared" si="5"/>
        <v>66500</v>
      </c>
      <c r="Z15" s="41">
        <f t="shared" si="6"/>
        <v>101377.01720795165</v>
      </c>
      <c r="AA15" s="47">
        <f t="shared" si="7"/>
        <v>129193.31471160475</v>
      </c>
      <c r="AB15" s="48">
        <f t="shared" si="8"/>
        <v>94922.300756509023</v>
      </c>
      <c r="AC15" s="41">
        <f t="shared" si="8"/>
        <v>120967.52313820668</v>
      </c>
      <c r="AD15" s="41">
        <f t="shared" si="9"/>
        <v>0</v>
      </c>
      <c r="AE15" s="41">
        <f t="shared" si="18"/>
        <v>0</v>
      </c>
      <c r="AF15" s="49">
        <f>HLOOKUP(I15,ElecAvoidedCostsWOCC!$A$5:$Q$50,G15+1,FALSE)</f>
        <v>3.5408139669770344</v>
      </c>
      <c r="AG15" s="41">
        <f t="shared" si="10"/>
        <v>230152.90785350726</v>
      </c>
      <c r="AH15" s="49">
        <f>HLOOKUP(I15,ElecAvoidedCostsWOCC!$A$5:$Q$50,T15+1,FALSE)</f>
        <v>3.5408139669770344</v>
      </c>
      <c r="AI15" s="41">
        <f t="shared" si="11"/>
        <v>0</v>
      </c>
      <c r="AJ15" s="41">
        <f t="shared" si="13"/>
        <v>230152.90785350726</v>
      </c>
      <c r="AK15" s="41">
        <f>HLOOKUP(I15,ElecAvoidedCostsWOCC!$A$5:$Q$50,G15+1,FALSE)*J15*L15</f>
        <v>0</v>
      </c>
      <c r="AL15" s="41">
        <f t="shared" si="14"/>
        <v>230152.90785350726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230152.90785350726</v>
      </c>
      <c r="AN15" s="45">
        <f t="shared" si="15"/>
        <v>253168.19863885801</v>
      </c>
      <c r="AO15" s="44">
        <f t="shared" si="16"/>
        <v>2.4246452732312771</v>
      </c>
      <c r="AP15" s="44">
        <f t="shared" si="17"/>
        <v>2.0928608941559514</v>
      </c>
    </row>
    <row r="16" spans="1:42" ht="13.5" customHeight="1" x14ac:dyDescent="0.25">
      <c r="A16" s="51">
        <f>SUM(U5:U998)</f>
        <v>25.477603608839477</v>
      </c>
      <c r="B16" s="84" t="s">
        <v>33</v>
      </c>
      <c r="C16" s="56">
        <v>18230407</v>
      </c>
      <c r="D16" s="56" t="s">
        <v>34</v>
      </c>
      <c r="E16" s="35" t="s">
        <v>1038</v>
      </c>
      <c r="F16" s="36" t="s">
        <v>790</v>
      </c>
      <c r="G16" s="36">
        <v>45</v>
      </c>
      <c r="H16" s="36"/>
      <c r="I16" s="37" t="s">
        <v>264</v>
      </c>
      <c r="J16" s="38">
        <v>10000</v>
      </c>
      <c r="K16" s="38">
        <v>24</v>
      </c>
      <c r="L16" s="38"/>
      <c r="M16" s="39">
        <v>14</v>
      </c>
      <c r="N16" s="39">
        <v>23.3</v>
      </c>
      <c r="O16" s="40">
        <v>240000</v>
      </c>
      <c r="P16" s="41">
        <v>140000</v>
      </c>
      <c r="Q16" s="41">
        <f t="shared" si="12"/>
        <v>233000</v>
      </c>
      <c r="R16" s="42">
        <v>0</v>
      </c>
      <c r="S16" s="43"/>
      <c r="T16" s="36">
        <f t="shared" si="0"/>
        <v>45</v>
      </c>
      <c r="U16" s="44">
        <f t="shared" si="1"/>
        <v>1.5987704862823273</v>
      </c>
      <c r="V16" s="45">
        <f t="shared" si="2"/>
        <v>9.3000000000000007</v>
      </c>
      <c r="W16" s="46">
        <f t="shared" si="3"/>
        <v>3.5528233028496163E-2</v>
      </c>
      <c r="X16" s="41">
        <f t="shared" si="4"/>
        <v>46867.623550540593</v>
      </c>
      <c r="Y16" s="41">
        <f t="shared" si="5"/>
        <v>93000</v>
      </c>
      <c r="Z16" s="41">
        <f t="shared" si="6"/>
        <v>374315.14046012913</v>
      </c>
      <c r="AA16" s="47">
        <f t="shared" si="7"/>
        <v>279867.62355054059</v>
      </c>
      <c r="AB16" s="48">
        <f t="shared" si="8"/>
        <v>350482.34125480254</v>
      </c>
      <c r="AC16" s="41">
        <f t="shared" si="8"/>
        <v>262048.33665780953</v>
      </c>
      <c r="AD16" s="41">
        <f t="shared" si="9"/>
        <v>0</v>
      </c>
      <c r="AE16" s="41">
        <f t="shared" si="18"/>
        <v>0</v>
      </c>
      <c r="AF16" s="49">
        <f>HLOOKUP(I16,ElecAvoidedCostsWOCC!$A$5:$Q$50,G16+1,FALSE)</f>
        <v>3.5408139669770344</v>
      </c>
      <c r="AG16" s="41">
        <f t="shared" si="10"/>
        <v>849795.3520744883</v>
      </c>
      <c r="AH16" s="49">
        <f>HLOOKUP(I16,ElecAvoidedCostsWOCC!$A$5:$Q$50,T16+1,FALSE)</f>
        <v>3.5408139669770344</v>
      </c>
      <c r="AI16" s="41">
        <f t="shared" si="11"/>
        <v>0</v>
      </c>
      <c r="AJ16" s="41">
        <f t="shared" si="13"/>
        <v>849795.3520744883</v>
      </c>
      <c r="AK16" s="41">
        <f>HLOOKUP(I16,ElecAvoidedCostsWOCC!$A$5:$Q$50,G16+1,FALSE)*J16*L16</f>
        <v>0</v>
      </c>
      <c r="AL16" s="41">
        <f t="shared" si="14"/>
        <v>849795.3520744883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849795.3520744883</v>
      </c>
      <c r="AN16" s="45">
        <f t="shared" si="15"/>
        <v>934774.88728193718</v>
      </c>
      <c r="AO16" s="44">
        <f t="shared" si="16"/>
        <v>2.4246452732312767</v>
      </c>
      <c r="AP16" s="44">
        <f t="shared" si="17"/>
        <v>3.5671849674916802</v>
      </c>
    </row>
    <row r="17" spans="1:42" ht="13.5" customHeight="1" x14ac:dyDescent="0.25">
      <c r="A17" s="54" t="s">
        <v>244</v>
      </c>
      <c r="B17" s="84" t="s">
        <v>33</v>
      </c>
      <c r="C17" s="56">
        <v>18230407</v>
      </c>
      <c r="D17" s="56" t="s">
        <v>34</v>
      </c>
      <c r="E17" s="35" t="s">
        <v>1038</v>
      </c>
      <c r="F17" s="36" t="s">
        <v>791</v>
      </c>
      <c r="G17" s="36">
        <v>45</v>
      </c>
      <c r="H17" s="36"/>
      <c r="I17" s="37" t="s">
        <v>264</v>
      </c>
      <c r="J17" s="38">
        <v>7500</v>
      </c>
      <c r="K17" s="38">
        <v>15</v>
      </c>
      <c r="L17" s="38"/>
      <c r="M17" s="39">
        <v>14</v>
      </c>
      <c r="N17" s="39">
        <v>26.98</v>
      </c>
      <c r="O17" s="40">
        <v>112500</v>
      </c>
      <c r="P17" s="41">
        <v>105000</v>
      </c>
      <c r="Q17" s="41">
        <f t="shared" si="12"/>
        <v>202350</v>
      </c>
      <c r="R17" s="42">
        <v>0</v>
      </c>
      <c r="S17" s="43"/>
      <c r="T17" s="36">
        <f t="shared" si="0"/>
        <v>45</v>
      </c>
      <c r="U17" s="44">
        <f t="shared" si="1"/>
        <v>0.74942366544484096</v>
      </c>
      <c r="V17" s="45">
        <f t="shared" si="2"/>
        <v>12.98</v>
      </c>
      <c r="W17" s="46">
        <f t="shared" si="3"/>
        <v>1.6653859232107576E-2</v>
      </c>
      <c r="X17" s="41">
        <f t="shared" si="4"/>
        <v>21969.198539315901</v>
      </c>
      <c r="Y17" s="41">
        <f t="shared" si="5"/>
        <v>97350</v>
      </c>
      <c r="Z17" s="41">
        <f t="shared" si="6"/>
        <v>175460.22209068551</v>
      </c>
      <c r="AA17" s="47">
        <f t="shared" si="7"/>
        <v>224319.1985393159</v>
      </c>
      <c r="AB17" s="48">
        <f t="shared" si="8"/>
        <v>164288.59746318866</v>
      </c>
      <c r="AC17" s="41">
        <f t="shared" si="8"/>
        <v>210036.70275216844</v>
      </c>
      <c r="AD17" s="41">
        <f t="shared" si="9"/>
        <v>0</v>
      </c>
      <c r="AE17" s="41">
        <f t="shared" si="18"/>
        <v>0</v>
      </c>
      <c r="AF17" s="49">
        <f>HLOOKUP(I17,ElecAvoidedCostsWOCC!$A$5:$Q$50,G17+1,FALSE)</f>
        <v>3.5408139669770344</v>
      </c>
      <c r="AG17" s="41">
        <f t="shared" si="10"/>
        <v>398341.57128491637</v>
      </c>
      <c r="AH17" s="49">
        <f>HLOOKUP(I17,ElecAvoidedCostsWOCC!$A$5:$Q$50,T17+1,FALSE)</f>
        <v>3.5408139669770344</v>
      </c>
      <c r="AI17" s="41">
        <f t="shared" si="11"/>
        <v>0</v>
      </c>
      <c r="AJ17" s="41">
        <f t="shared" si="13"/>
        <v>398341.57128491637</v>
      </c>
      <c r="AK17" s="41">
        <f>HLOOKUP(I17,ElecAvoidedCostsWOCC!$A$5:$Q$50,G17+1,FALSE)*J17*L17</f>
        <v>0</v>
      </c>
      <c r="AL17" s="41">
        <f t="shared" si="14"/>
        <v>398341.57128491637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398341.57128491637</v>
      </c>
      <c r="AN17" s="45">
        <f t="shared" si="15"/>
        <v>438175.72841340804</v>
      </c>
      <c r="AO17" s="44">
        <f t="shared" si="16"/>
        <v>2.4246452732312771</v>
      </c>
      <c r="AP17" s="44">
        <f t="shared" si="17"/>
        <v>2.0861864744202867</v>
      </c>
    </row>
    <row r="18" spans="1:42" ht="13.5" customHeight="1" x14ac:dyDescent="0.25">
      <c r="A18" s="52">
        <f>A6+A8</f>
        <v>10535709.449999999</v>
      </c>
      <c r="B18" s="84" t="s">
        <v>33</v>
      </c>
      <c r="C18" s="56">
        <v>18230407</v>
      </c>
      <c r="D18" s="56" t="s">
        <v>34</v>
      </c>
      <c r="E18" s="35" t="s">
        <v>1038</v>
      </c>
      <c r="F18" s="36" t="s">
        <v>792</v>
      </c>
      <c r="G18" s="36">
        <v>45</v>
      </c>
      <c r="H18" s="36"/>
      <c r="I18" s="37" t="s">
        <v>264</v>
      </c>
      <c r="J18" s="38">
        <v>300</v>
      </c>
      <c r="K18" s="38">
        <v>27</v>
      </c>
      <c r="L18" s="38"/>
      <c r="M18" s="39">
        <v>18</v>
      </c>
      <c r="N18" s="39">
        <v>26.98</v>
      </c>
      <c r="O18" s="40">
        <v>8100</v>
      </c>
      <c r="P18" s="41">
        <v>5400</v>
      </c>
      <c r="Q18" s="41">
        <f t="shared" si="12"/>
        <v>8094</v>
      </c>
      <c r="R18" s="42">
        <v>0</v>
      </c>
      <c r="S18" s="43"/>
      <c r="T18" s="36">
        <f t="shared" si="0"/>
        <v>45</v>
      </c>
      <c r="U18" s="44">
        <f t="shared" si="1"/>
        <v>5.3958503912028548E-2</v>
      </c>
      <c r="V18" s="45">
        <f t="shared" si="2"/>
        <v>8.98</v>
      </c>
      <c r="W18" s="46">
        <f t="shared" si="3"/>
        <v>1.1990778647117456E-3</v>
      </c>
      <c r="X18" s="41">
        <f t="shared" si="4"/>
        <v>1581.7822948307451</v>
      </c>
      <c r="Y18" s="41">
        <f t="shared" si="5"/>
        <v>2694</v>
      </c>
      <c r="Z18" s="41">
        <f t="shared" si="6"/>
        <v>12633.135990529359</v>
      </c>
      <c r="AA18" s="47">
        <f t="shared" si="7"/>
        <v>9675.7822948307457</v>
      </c>
      <c r="AB18" s="48">
        <f t="shared" si="8"/>
        <v>11828.779017349587</v>
      </c>
      <c r="AC18" s="41">
        <f t="shared" si="8"/>
        <v>9059.7212498415211</v>
      </c>
      <c r="AD18" s="41">
        <f t="shared" si="9"/>
        <v>0</v>
      </c>
      <c r="AE18" s="41">
        <f t="shared" si="18"/>
        <v>0</v>
      </c>
      <c r="AF18" s="49">
        <f>HLOOKUP(I18,ElecAvoidedCostsWOCC!$A$5:$Q$50,G18+1,FALSE)</f>
        <v>3.5408139669770344</v>
      </c>
      <c r="AG18" s="41">
        <f t="shared" si="10"/>
        <v>28680.593132513979</v>
      </c>
      <c r="AH18" s="49">
        <f>HLOOKUP(I18,ElecAvoidedCostsWOCC!$A$5:$Q$50,T18+1,FALSE)</f>
        <v>3.5408139669770344</v>
      </c>
      <c r="AI18" s="41">
        <f t="shared" si="11"/>
        <v>0</v>
      </c>
      <c r="AJ18" s="41">
        <f t="shared" si="13"/>
        <v>28680.593132513979</v>
      </c>
      <c r="AK18" s="41">
        <f>HLOOKUP(I18,ElecAvoidedCostsWOCC!$A$5:$Q$50,G18+1,FALSE)*J18*L18</f>
        <v>0</v>
      </c>
      <c r="AL18" s="41">
        <f t="shared" si="14"/>
        <v>28680.593132513979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28680.593132513979</v>
      </c>
      <c r="AN18" s="45">
        <f t="shared" si="15"/>
        <v>31548.65244576538</v>
      </c>
      <c r="AO18" s="44">
        <f t="shared" si="16"/>
        <v>2.4246452732312767</v>
      </c>
      <c r="AP18" s="44">
        <f t="shared" si="17"/>
        <v>3.4822983594906134</v>
      </c>
    </row>
    <row r="19" spans="1:42" ht="13.5" customHeight="1" x14ac:dyDescent="0.25">
      <c r="A19" s="54" t="s">
        <v>214</v>
      </c>
      <c r="B19" s="84" t="s">
        <v>33</v>
      </c>
      <c r="C19" s="56">
        <v>18230407</v>
      </c>
      <c r="D19" s="56" t="s">
        <v>34</v>
      </c>
      <c r="E19" s="35" t="s">
        <v>1038</v>
      </c>
      <c r="F19" s="36" t="s">
        <v>793</v>
      </c>
      <c r="G19" s="36">
        <v>45</v>
      </c>
      <c r="H19" s="36"/>
      <c r="I19" s="37" t="s">
        <v>264</v>
      </c>
      <c r="J19" s="38">
        <v>150000</v>
      </c>
      <c r="K19" s="38">
        <v>3</v>
      </c>
      <c r="L19" s="38"/>
      <c r="M19" s="39">
        <v>6</v>
      </c>
      <c r="N19" s="39">
        <v>3.68</v>
      </c>
      <c r="O19" s="40">
        <v>450000</v>
      </c>
      <c r="P19" s="41">
        <v>900000</v>
      </c>
      <c r="Q19" s="41">
        <f t="shared" si="12"/>
        <v>552000</v>
      </c>
      <c r="R19" s="42">
        <v>0</v>
      </c>
      <c r="S19" s="43"/>
      <c r="T19" s="36">
        <f t="shared" si="0"/>
        <v>45</v>
      </c>
      <c r="U19" s="44">
        <f t="shared" si="1"/>
        <v>2.9976946617793638</v>
      </c>
      <c r="V19" s="45">
        <f t="shared" si="2"/>
        <v>-2.3199999999999998</v>
      </c>
      <c r="W19" s="46">
        <f t="shared" si="3"/>
        <v>6.6615436928430305E-2</v>
      </c>
      <c r="X19" s="41">
        <f t="shared" si="4"/>
        <v>87876.794157263605</v>
      </c>
      <c r="Y19" s="41">
        <f t="shared" si="5"/>
        <v>-348000</v>
      </c>
      <c r="Z19" s="41">
        <f t="shared" si="6"/>
        <v>701840.88836274203</v>
      </c>
      <c r="AA19" s="47">
        <f t="shared" si="7"/>
        <v>639876.79415726359</v>
      </c>
      <c r="AB19" s="48">
        <f t="shared" si="8"/>
        <v>657154.38985275466</v>
      </c>
      <c r="AC19" s="41">
        <f t="shared" si="8"/>
        <v>599135.57505361759</v>
      </c>
      <c r="AD19" s="41">
        <f t="shared" si="9"/>
        <v>0</v>
      </c>
      <c r="AE19" s="41">
        <f t="shared" si="18"/>
        <v>0</v>
      </c>
      <c r="AF19" s="49">
        <f>HLOOKUP(I19,ElecAvoidedCostsWOCC!$A$5:$Q$50,G19+1,FALSE)</f>
        <v>3.5408139669770344</v>
      </c>
      <c r="AG19" s="41">
        <f t="shared" si="10"/>
        <v>1593366.2851396655</v>
      </c>
      <c r="AH19" s="49">
        <f>HLOOKUP(I19,ElecAvoidedCostsWOCC!$A$5:$Q$50,T19+1,FALSE)</f>
        <v>3.5408139669770344</v>
      </c>
      <c r="AI19" s="41">
        <f t="shared" si="11"/>
        <v>0</v>
      </c>
      <c r="AJ19" s="41">
        <f t="shared" si="13"/>
        <v>1593366.2851396655</v>
      </c>
      <c r="AK19" s="41">
        <f>HLOOKUP(I19,ElecAvoidedCostsWOCC!$A$5:$Q$50,G19+1,FALSE)*J19*L19</f>
        <v>0</v>
      </c>
      <c r="AL19" s="41">
        <f t="shared" si="14"/>
        <v>1593366.2851396655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1593366.2851396657</v>
      </c>
      <c r="AN19" s="45">
        <f t="shared" si="15"/>
        <v>1752702.9136536324</v>
      </c>
      <c r="AO19" s="44">
        <f t="shared" si="16"/>
        <v>2.4246452732312775</v>
      </c>
      <c r="AP19" s="44">
        <f t="shared" si="17"/>
        <v>2.9253861507001653</v>
      </c>
    </row>
    <row r="20" spans="1:42" ht="13.5" customHeight="1" x14ac:dyDescent="0.25">
      <c r="A20" s="52">
        <f>A8+SUM(Q5:Q905)</f>
        <v>11516408.095000001</v>
      </c>
      <c r="B20" s="84" t="s">
        <v>33</v>
      </c>
      <c r="C20" s="56">
        <v>18230407</v>
      </c>
      <c r="D20" s="56" t="s">
        <v>34</v>
      </c>
      <c r="E20" s="35">
        <v>11307</v>
      </c>
      <c r="F20" s="36" t="s">
        <v>794</v>
      </c>
      <c r="G20" s="36">
        <v>15</v>
      </c>
      <c r="H20" s="36"/>
      <c r="I20" s="37" t="s">
        <v>254</v>
      </c>
      <c r="J20" s="38">
        <v>500</v>
      </c>
      <c r="K20" s="38"/>
      <c r="L20" s="38"/>
      <c r="M20" s="39">
        <v>0.19</v>
      </c>
      <c r="N20" s="39">
        <v>0.27</v>
      </c>
      <c r="O20" s="40">
        <v>500</v>
      </c>
      <c r="P20" s="41">
        <v>95</v>
      </c>
      <c r="Q20" s="41">
        <f t="shared" si="12"/>
        <v>135</v>
      </c>
      <c r="R20" s="42">
        <v>0</v>
      </c>
      <c r="S20" s="43"/>
      <c r="T20" s="36">
        <f t="shared" si="0"/>
        <v>15</v>
      </c>
      <c r="U20" s="44">
        <f t="shared" si="1"/>
        <v>1.1102572821405051E-3</v>
      </c>
      <c r="V20" s="45">
        <f t="shared" si="2"/>
        <v>8.0000000000000016E-2</v>
      </c>
      <c r="W20" s="46">
        <f t="shared" si="3"/>
        <v>7.4017152142700341E-5</v>
      </c>
      <c r="X20" s="41">
        <f t="shared" si="4"/>
        <v>97.640882396959569</v>
      </c>
      <c r="Y20" s="41">
        <f t="shared" si="5"/>
        <v>40</v>
      </c>
      <c r="Z20" s="41">
        <f t="shared" si="6"/>
        <v>779.82320929193565</v>
      </c>
      <c r="AA20" s="47">
        <f t="shared" si="7"/>
        <v>232.64088239695957</v>
      </c>
      <c r="AB20" s="48">
        <f t="shared" si="8"/>
        <v>730.17154428083859</v>
      </c>
      <c r="AC20" s="41">
        <f t="shared" si="8"/>
        <v>217.82854157018684</v>
      </c>
      <c r="AD20" s="41">
        <f t="shared" si="9"/>
        <v>0</v>
      </c>
      <c r="AE20" s="41">
        <f t="shared" si="18"/>
        <v>0</v>
      </c>
      <c r="AF20" s="49">
        <f>HLOOKUP(I20,ElecAvoidedCostsWOCC!$A$5:$Q$50,G20+1,FALSE)</f>
        <v>1.3606535375205495</v>
      </c>
      <c r="AG20" s="41">
        <f t="shared" si="10"/>
        <v>0</v>
      </c>
      <c r="AH20" s="49">
        <f>HLOOKUP(I20,ElecAvoidedCostsWOCC!$A$5:$Q$50,T20+1,FALSE)</f>
        <v>1.3606535375205495</v>
      </c>
      <c r="AI20" s="41">
        <f t="shared" si="11"/>
        <v>0</v>
      </c>
      <c r="AJ20" s="41">
        <f t="shared" si="13"/>
        <v>0</v>
      </c>
      <c r="AK20" s="41">
        <f>HLOOKUP(I20,ElecAvoidedCostsWOCC!$A$5:$Q$50,G20+1,FALSE)*J20*L20</f>
        <v>0</v>
      </c>
      <c r="AL20" s="41">
        <f t="shared" si="14"/>
        <v>0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5"/>
        <v>0</v>
      </c>
      <c r="AO20" s="44">
        <f t="shared" si="16"/>
        <v>0</v>
      </c>
      <c r="AP20" s="44">
        <f t="shared" si="17"/>
        <v>0</v>
      </c>
    </row>
    <row r="21" spans="1:42" ht="13.5" customHeight="1" x14ac:dyDescent="0.25">
      <c r="A21" s="54" t="s">
        <v>228</v>
      </c>
      <c r="B21" s="84" t="s">
        <v>33</v>
      </c>
      <c r="C21" s="56">
        <v>18230407</v>
      </c>
      <c r="D21" s="56" t="s">
        <v>34</v>
      </c>
      <c r="E21" s="35" t="s">
        <v>1057</v>
      </c>
      <c r="F21" s="36" t="s">
        <v>795</v>
      </c>
      <c r="G21" s="36">
        <v>15</v>
      </c>
      <c r="H21" s="36"/>
      <c r="I21" s="37" t="s">
        <v>254</v>
      </c>
      <c r="J21" s="38">
        <v>2000</v>
      </c>
      <c r="K21" s="38"/>
      <c r="L21" s="38"/>
      <c r="M21" s="39">
        <v>0.3</v>
      </c>
      <c r="N21" s="39">
        <v>0.89</v>
      </c>
      <c r="O21" s="40">
        <v>2000</v>
      </c>
      <c r="P21" s="41">
        <v>600</v>
      </c>
      <c r="Q21" s="41">
        <f t="shared" si="12"/>
        <v>1780</v>
      </c>
      <c r="R21" s="42">
        <v>0</v>
      </c>
      <c r="S21" s="43"/>
      <c r="T21" s="36">
        <f t="shared" si="0"/>
        <v>15</v>
      </c>
      <c r="U21" s="44">
        <f t="shared" si="1"/>
        <v>4.4410291285620204E-3</v>
      </c>
      <c r="V21" s="45">
        <f t="shared" si="2"/>
        <v>0.59000000000000008</v>
      </c>
      <c r="W21" s="46">
        <f t="shared" si="3"/>
        <v>2.9606860857080136E-4</v>
      </c>
      <c r="X21" s="41">
        <f t="shared" si="4"/>
        <v>390.56352958783827</v>
      </c>
      <c r="Y21" s="41">
        <f t="shared" si="5"/>
        <v>1180</v>
      </c>
      <c r="Z21" s="41">
        <f t="shared" si="6"/>
        <v>3119.2928371677426</v>
      </c>
      <c r="AA21" s="47">
        <f t="shared" si="7"/>
        <v>2170.5635295878383</v>
      </c>
      <c r="AB21" s="48">
        <f t="shared" ref="AB21:AC24" si="19">Z21/(1+ElecDiscountRate)^1</f>
        <v>2920.6861771233544</v>
      </c>
      <c r="AC21" s="41">
        <f t="shared" si="19"/>
        <v>2032.3628554193242</v>
      </c>
      <c r="AD21" s="41">
        <f t="shared" si="9"/>
        <v>0</v>
      </c>
      <c r="AE21" s="41">
        <f t="shared" si="18"/>
        <v>0</v>
      </c>
      <c r="AF21" s="49">
        <f>HLOOKUP(I21,ElecAvoidedCostsWOCC!$A$5:$Q$50,G21+1,FALSE)</f>
        <v>1.3606535375205495</v>
      </c>
      <c r="AG21" s="41">
        <f t="shared" si="10"/>
        <v>0</v>
      </c>
      <c r="AH21" s="49">
        <f>HLOOKUP(I21,ElecAvoidedCostsWOCC!$A$5:$Q$50,T21+1,FALSE)</f>
        <v>1.3606535375205495</v>
      </c>
      <c r="AI21" s="41">
        <f t="shared" si="11"/>
        <v>0</v>
      </c>
      <c r="AJ21" s="41">
        <f t="shared" si="13"/>
        <v>0</v>
      </c>
      <c r="AK21" s="41">
        <f>HLOOKUP(I21,ElecAvoidedCostsWOCC!$A$5:$Q$50,G21+1,FALSE)*J21*L21</f>
        <v>0</v>
      </c>
      <c r="AL21" s="41">
        <f t="shared" si="14"/>
        <v>0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5"/>
        <v>0</v>
      </c>
      <c r="AO21" s="44">
        <f t="shared" si="16"/>
        <v>0</v>
      </c>
      <c r="AP21" s="44">
        <f t="shared" si="17"/>
        <v>0</v>
      </c>
    </row>
    <row r="22" spans="1:42" ht="13.5" customHeight="1" x14ac:dyDescent="0.25">
      <c r="A22" s="55">
        <f>(SUM(AM5:AM999)/(SUM(AB5:AB999)))</f>
        <v>1.5334300156899718</v>
      </c>
      <c r="B22" s="84" t="s">
        <v>33</v>
      </c>
      <c r="C22" s="56">
        <v>18230407</v>
      </c>
      <c r="D22" s="56" t="s">
        <v>34</v>
      </c>
      <c r="E22" s="35">
        <v>13190</v>
      </c>
      <c r="F22" s="36" t="s">
        <v>796</v>
      </c>
      <c r="G22" s="36">
        <v>15</v>
      </c>
      <c r="H22" s="36"/>
      <c r="I22" s="37" t="s">
        <v>231</v>
      </c>
      <c r="J22" s="38">
        <v>1000</v>
      </c>
      <c r="K22" s="38">
        <v>59</v>
      </c>
      <c r="L22" s="38"/>
      <c r="M22" s="39">
        <v>70</v>
      </c>
      <c r="N22" s="39">
        <v>80</v>
      </c>
      <c r="O22" s="40">
        <v>59000</v>
      </c>
      <c r="P22" s="41">
        <v>70000</v>
      </c>
      <c r="Q22" s="41">
        <f t="shared" si="12"/>
        <v>80000</v>
      </c>
      <c r="R22" s="42">
        <v>1.44</v>
      </c>
      <c r="S22" s="43"/>
      <c r="T22" s="36">
        <f t="shared" si="0"/>
        <v>15</v>
      </c>
      <c r="U22" s="44">
        <f t="shared" si="1"/>
        <v>0.13101035929257959</v>
      </c>
      <c r="V22" s="45">
        <f t="shared" si="2"/>
        <v>10</v>
      </c>
      <c r="W22" s="46">
        <f t="shared" si="3"/>
        <v>8.7340239528386401E-3</v>
      </c>
      <c r="X22" s="41">
        <f t="shared" si="4"/>
        <v>11521.624122841229</v>
      </c>
      <c r="Y22" s="41">
        <f t="shared" si="5"/>
        <v>10000</v>
      </c>
      <c r="Z22" s="41">
        <f t="shared" si="6"/>
        <v>92019.138696448412</v>
      </c>
      <c r="AA22" s="47">
        <f t="shared" si="7"/>
        <v>91521.624122841225</v>
      </c>
      <c r="AB22" s="48">
        <f t="shared" si="19"/>
        <v>86160.242225138951</v>
      </c>
      <c r="AC22" s="41">
        <f t="shared" si="19"/>
        <v>85694.404609401885</v>
      </c>
      <c r="AD22" s="41">
        <f t="shared" si="9"/>
        <v>13282.694758207224</v>
      </c>
      <c r="AE22" s="41">
        <f t="shared" si="18"/>
        <v>0</v>
      </c>
      <c r="AF22" s="49">
        <f>HLOOKUP(I22,ElecAvoidedCostsWOCC!$A$5:$Q$50,G22+1,FALSE)</f>
        <v>1.4225105163514826</v>
      </c>
      <c r="AG22" s="41">
        <f t="shared" si="10"/>
        <v>83928.120464737483</v>
      </c>
      <c r="AH22" s="49">
        <f>HLOOKUP(I22,ElecAvoidedCostsWOCC!$A$5:$Q$50,T22+1,FALSE)</f>
        <v>1.4225105163514826</v>
      </c>
      <c r="AI22" s="41">
        <f t="shared" si="11"/>
        <v>0</v>
      </c>
      <c r="AJ22" s="41">
        <f t="shared" si="13"/>
        <v>83928.120464737483</v>
      </c>
      <c r="AK22" s="41">
        <f>HLOOKUP(I22,ElecAvoidedCostsWOCC!$A$5:$Q$50,G22+1,FALSE)*J22*L22</f>
        <v>0</v>
      </c>
      <c r="AL22" s="41">
        <f t="shared" si="14"/>
        <v>83928.120464737483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83928.120464737469</v>
      </c>
      <c r="AN22" s="45">
        <f t="shared" si="15"/>
        <v>105603.62726941844</v>
      </c>
      <c r="AO22" s="44">
        <f t="shared" si="16"/>
        <v>0.97409336716383765</v>
      </c>
      <c r="AP22" s="44">
        <f t="shared" si="17"/>
        <v>1.2323281520043636</v>
      </c>
    </row>
    <row r="23" spans="1:42" ht="13.5" customHeight="1" x14ac:dyDescent="0.25">
      <c r="A23" s="54" t="s">
        <v>229</v>
      </c>
      <c r="B23" s="84" t="s">
        <v>33</v>
      </c>
      <c r="C23" s="56">
        <v>18230407</v>
      </c>
      <c r="D23" s="56" t="s">
        <v>34</v>
      </c>
      <c r="E23" s="35">
        <v>13191</v>
      </c>
      <c r="F23" s="36" t="s">
        <v>797</v>
      </c>
      <c r="G23" s="36">
        <v>15</v>
      </c>
      <c r="H23" s="36"/>
      <c r="I23" s="37" t="s">
        <v>231</v>
      </c>
      <c r="J23" s="38">
        <v>1000</v>
      </c>
      <c r="K23" s="38">
        <v>91</v>
      </c>
      <c r="L23" s="38"/>
      <c r="M23" s="39">
        <v>70</v>
      </c>
      <c r="N23" s="39">
        <v>80</v>
      </c>
      <c r="O23" s="40">
        <v>91000</v>
      </c>
      <c r="P23" s="41">
        <v>70000</v>
      </c>
      <c r="Q23" s="41">
        <f t="shared" si="12"/>
        <v>80000</v>
      </c>
      <c r="R23" s="42">
        <v>3.25</v>
      </c>
      <c r="S23" s="43"/>
      <c r="T23" s="36">
        <f t="shared" si="0"/>
        <v>15</v>
      </c>
      <c r="U23" s="44">
        <f t="shared" si="1"/>
        <v>0.20206682534957193</v>
      </c>
      <c r="V23" s="45">
        <f t="shared" si="2"/>
        <v>10</v>
      </c>
      <c r="W23" s="46">
        <f t="shared" si="3"/>
        <v>1.3471121689971463E-2</v>
      </c>
      <c r="X23" s="41">
        <f t="shared" si="4"/>
        <v>17770.640596246642</v>
      </c>
      <c r="Y23" s="41">
        <f t="shared" si="5"/>
        <v>10000</v>
      </c>
      <c r="Z23" s="41">
        <f t="shared" si="6"/>
        <v>141927.82409113229</v>
      </c>
      <c r="AA23" s="47">
        <f t="shared" si="7"/>
        <v>97770.640596246638</v>
      </c>
      <c r="AB23" s="48">
        <f t="shared" si="19"/>
        <v>132891.22105911263</v>
      </c>
      <c r="AC23" s="41">
        <f t="shared" si="19"/>
        <v>91545.543629444408</v>
      </c>
      <c r="AD23" s="41">
        <f t="shared" si="9"/>
        <v>29978.304141787143</v>
      </c>
      <c r="AE23" s="41">
        <f t="shared" si="18"/>
        <v>0</v>
      </c>
      <c r="AF23" s="49">
        <f>HLOOKUP(I23,ElecAvoidedCostsWOCC!$A$5:$Q$50,G23+1,FALSE)</f>
        <v>1.4225105163514826</v>
      </c>
      <c r="AG23" s="41">
        <f t="shared" si="10"/>
        <v>129448.45698798493</v>
      </c>
      <c r="AH23" s="49">
        <f>HLOOKUP(I23,ElecAvoidedCostsWOCC!$A$5:$Q$50,T23+1,FALSE)</f>
        <v>1.4225105163514826</v>
      </c>
      <c r="AI23" s="41">
        <f t="shared" si="11"/>
        <v>0</v>
      </c>
      <c r="AJ23" s="41">
        <f t="shared" si="13"/>
        <v>129448.45698798493</v>
      </c>
      <c r="AK23" s="41">
        <f>HLOOKUP(I23,ElecAvoidedCostsWOCC!$A$5:$Q$50,G23+1,FALSE)*J23*L23</f>
        <v>0</v>
      </c>
      <c r="AL23" s="41">
        <f t="shared" si="14"/>
        <v>129448.45698798493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129448.45698798492</v>
      </c>
      <c r="AN23" s="45">
        <f t="shared" si="15"/>
        <v>172371.60682857057</v>
      </c>
      <c r="AO23" s="44">
        <f t="shared" si="16"/>
        <v>0.97409336716383765</v>
      </c>
      <c r="AP23" s="44">
        <f t="shared" si="17"/>
        <v>1.8829054915692207</v>
      </c>
    </row>
    <row r="24" spans="1:42" ht="13.5" customHeight="1" x14ac:dyDescent="0.25">
      <c r="A24" s="55">
        <f>(SUM(AN5:AN999)/SUM(AC5:AC999))</f>
        <v>1.6296063866871946</v>
      </c>
      <c r="B24" s="84" t="s">
        <v>33</v>
      </c>
      <c r="C24" s="56">
        <v>18230407</v>
      </c>
      <c r="D24" s="56" t="s">
        <v>34</v>
      </c>
      <c r="E24" s="35">
        <v>13180</v>
      </c>
      <c r="F24" s="36" t="s">
        <v>798</v>
      </c>
      <c r="G24" s="36">
        <v>12</v>
      </c>
      <c r="H24" s="36"/>
      <c r="I24" s="37" t="s">
        <v>231</v>
      </c>
      <c r="J24" s="38">
        <v>10</v>
      </c>
      <c r="K24" s="38">
        <v>49</v>
      </c>
      <c r="L24" s="38"/>
      <c r="M24" s="39">
        <v>30</v>
      </c>
      <c r="N24" s="39">
        <v>30</v>
      </c>
      <c r="O24" s="40">
        <v>490</v>
      </c>
      <c r="P24" s="41">
        <v>300</v>
      </c>
      <c r="Q24" s="41">
        <f t="shared" si="12"/>
        <v>300</v>
      </c>
      <c r="R24" s="42">
        <v>1.62</v>
      </c>
      <c r="S24" s="43"/>
      <c r="T24" s="36">
        <f t="shared" si="0"/>
        <v>12</v>
      </c>
      <c r="U24" s="44">
        <f t="shared" si="1"/>
        <v>8.7044170919815605E-4</v>
      </c>
      <c r="V24" s="45">
        <f t="shared" si="2"/>
        <v>0</v>
      </c>
      <c r="W24" s="46">
        <f t="shared" si="3"/>
        <v>7.2536809099846337E-5</v>
      </c>
      <c r="X24" s="41">
        <f t="shared" si="4"/>
        <v>95.68806474902037</v>
      </c>
      <c r="Y24" s="41">
        <f t="shared" si="5"/>
        <v>0</v>
      </c>
      <c r="Z24" s="41">
        <f t="shared" si="6"/>
        <v>764.22674510609693</v>
      </c>
      <c r="AA24" s="47">
        <f t="shared" si="7"/>
        <v>395.68806474902038</v>
      </c>
      <c r="AB24" s="48">
        <f t="shared" si="19"/>
        <v>715.56811339522176</v>
      </c>
      <c r="AC24" s="41">
        <f t="shared" si="19"/>
        <v>370.49444264889547</v>
      </c>
      <c r="AD24" s="41">
        <f t="shared" si="9"/>
        <v>130.05427471701259</v>
      </c>
      <c r="AE24" s="41">
        <f t="shared" si="18"/>
        <v>0</v>
      </c>
      <c r="AF24" s="49">
        <f>HLOOKUP(I24,ElecAvoidedCostsWOCC!$A$5:$Q$50,G24+1,FALSE)</f>
        <v>1.2241199295840157</v>
      </c>
      <c r="AG24" s="41">
        <f t="shared" si="10"/>
        <v>599.81876549616777</v>
      </c>
      <c r="AH24" s="49">
        <f>HLOOKUP(I24,ElecAvoidedCostsWOCC!$A$5:$Q$50,T24+1,FALSE)</f>
        <v>1.2241199295840157</v>
      </c>
      <c r="AI24" s="41">
        <f t="shared" si="11"/>
        <v>0</v>
      </c>
      <c r="AJ24" s="41">
        <f t="shared" si="13"/>
        <v>599.81876549616777</v>
      </c>
      <c r="AK24" s="41">
        <f>HLOOKUP(I24,ElecAvoidedCostsWOCC!$A$5:$Q$50,G24+1,FALSE)*J24*L24</f>
        <v>0</v>
      </c>
      <c r="AL24" s="41">
        <f t="shared" si="14"/>
        <v>599.81876549616777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599.81876549616777</v>
      </c>
      <c r="AN24" s="45">
        <f t="shared" si="15"/>
        <v>789.85491676279719</v>
      </c>
      <c r="AO24" s="44">
        <f t="shared" si="16"/>
        <v>0.83824132778940164</v>
      </c>
      <c r="AP24" s="44">
        <f t="shared" si="17"/>
        <v>2.1318941010710781</v>
      </c>
    </row>
    <row r="25" spans="1:42" ht="13.5" customHeight="1" x14ac:dyDescent="0.25">
      <c r="B25" s="84" t="s">
        <v>33</v>
      </c>
      <c r="C25" s="56">
        <v>18230407</v>
      </c>
      <c r="D25" s="56" t="s">
        <v>34</v>
      </c>
      <c r="E25" s="35">
        <v>13181</v>
      </c>
      <c r="F25" s="36" t="s">
        <v>799</v>
      </c>
      <c r="G25" s="36">
        <v>12</v>
      </c>
      <c r="H25" s="36"/>
      <c r="I25" s="37" t="s">
        <v>231</v>
      </c>
      <c r="J25" s="38">
        <v>400</v>
      </c>
      <c r="K25" s="38">
        <v>36</v>
      </c>
      <c r="L25" s="38"/>
      <c r="M25" s="39">
        <v>30</v>
      </c>
      <c r="N25" s="39">
        <v>30</v>
      </c>
      <c r="O25" s="40">
        <v>14400</v>
      </c>
      <c r="P25" s="41">
        <v>12000</v>
      </c>
      <c r="Q25" s="41">
        <f t="shared" si="12"/>
        <v>12000</v>
      </c>
      <c r="R25" s="42">
        <v>0.72</v>
      </c>
      <c r="S25" s="43"/>
      <c r="T25" s="36">
        <f t="shared" ref="T25:T80" si="20">G25+H25</f>
        <v>12</v>
      </c>
      <c r="U25" s="44">
        <f t="shared" ref="U25:U80" si="21">(O25/$A$10)*T25</f>
        <v>2.5580327780517241E-2</v>
      </c>
      <c r="V25" s="45">
        <f t="shared" ref="V25:V80" si="22">N25-M25</f>
        <v>0</v>
      </c>
      <c r="W25" s="46">
        <f t="shared" ref="W25:W80" si="23">(O25/A$10)</f>
        <v>2.1316939817097699E-3</v>
      </c>
      <c r="X25" s="41">
        <f t="shared" ref="X25:X80" si="24">W25*A$8</f>
        <v>2812.0574130324358</v>
      </c>
      <c r="Y25" s="41">
        <f t="shared" ref="Y25:Y80" si="25">Q25-P25</f>
        <v>0</v>
      </c>
      <c r="Z25" s="41">
        <f t="shared" ref="Z25:Z80" si="26">X25+(A$6*W25)</f>
        <v>22458.908427607748</v>
      </c>
      <c r="AA25" s="47">
        <f t="shared" ref="AA25:AA80" si="27">Q25+X25</f>
        <v>14812.057413032435</v>
      </c>
      <c r="AB25" s="48">
        <f t="shared" ref="AB25:AB80" si="28">Z25/(1+ElecDiscountRate)^1</f>
        <v>21028.940475288153</v>
      </c>
      <c r="AC25" s="41">
        <f t="shared" ref="AC25:AC80" si="29">AA25/(1+ElecDiscountRate)^1</f>
        <v>13868.967615198908</v>
      </c>
      <c r="AD25" s="41">
        <f t="shared" ref="AD25:AD80" si="30">-PV(ElecDiscountRate,T25,R25)*J25</f>
        <v>2312.0759949691123</v>
      </c>
      <c r="AE25" s="41">
        <f t="shared" ref="AE25:AE80" si="31">-PV(ElecDiscountRate,T25,S25)*J25</f>
        <v>0</v>
      </c>
      <c r="AF25" s="49">
        <f>HLOOKUP(I25,ElecAvoidedCostsWOCC!$A$5:$Q$50,G25+1,FALSE)</f>
        <v>1.2241199295840157</v>
      </c>
      <c r="AG25" s="41">
        <f t="shared" ref="AG25:AG80" si="32">AF25*J25*K25</f>
        <v>17627.326986009826</v>
      </c>
      <c r="AH25" s="49">
        <f>HLOOKUP(I25,ElecAvoidedCostsWOCC!$A$5:$Q$50,T25+1,FALSE)</f>
        <v>1.2241199295840157</v>
      </c>
      <c r="AI25" s="41">
        <f t="shared" ref="AI25:AI80" si="33">AH25*J25*L25</f>
        <v>0</v>
      </c>
      <c r="AJ25" s="41">
        <f t="shared" ref="AJ25:AJ80" si="34">AG25+AI25</f>
        <v>17627.326986009826</v>
      </c>
      <c r="AK25" s="41">
        <f>HLOOKUP(I25,ElecAvoidedCostsWOCC!$A$5:$Q$50,G25+1,FALSE)*J25*L25</f>
        <v>0</v>
      </c>
      <c r="AL25" s="41">
        <f t="shared" ref="AL25:AL80" si="35">AG25+AI25-AK25</f>
        <v>17627.326986009826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17627.326986009826</v>
      </c>
      <c r="AN25" s="45">
        <f t="shared" ref="AN25:AN80" si="36">AM25*1.1+AD25+AE25</f>
        <v>21702.135679579922</v>
      </c>
      <c r="AO25" s="44">
        <f t="shared" ref="AO25:AO80" si="37">IFERROR(AM25/AB25,0)</f>
        <v>0.83824132778940141</v>
      </c>
      <c r="AP25" s="44">
        <f t="shared" ref="AP25:AP80" si="38">AN25/AC25</f>
        <v>1.5647982086133576</v>
      </c>
    </row>
    <row r="26" spans="1:42" ht="13.5" customHeight="1" x14ac:dyDescent="0.25">
      <c r="B26" s="84" t="s">
        <v>33</v>
      </c>
      <c r="C26" s="56">
        <v>18230407</v>
      </c>
      <c r="D26" s="56" t="s">
        <v>34</v>
      </c>
      <c r="E26" s="35">
        <v>13182</v>
      </c>
      <c r="F26" s="36" t="s">
        <v>800</v>
      </c>
      <c r="G26" s="36">
        <v>12</v>
      </c>
      <c r="H26" s="36"/>
      <c r="I26" s="37" t="s">
        <v>231</v>
      </c>
      <c r="J26" s="38">
        <v>200</v>
      </c>
      <c r="K26" s="38">
        <v>99</v>
      </c>
      <c r="L26" s="38"/>
      <c r="M26" s="39">
        <v>60</v>
      </c>
      <c r="N26" s="39">
        <v>60</v>
      </c>
      <c r="O26" s="40">
        <v>19800</v>
      </c>
      <c r="P26" s="41">
        <v>12000</v>
      </c>
      <c r="Q26" s="41">
        <f t="shared" si="12"/>
        <v>12000</v>
      </c>
      <c r="R26" s="42">
        <v>3.24</v>
      </c>
      <c r="S26" s="43"/>
      <c r="T26" s="36">
        <f t="shared" si="20"/>
        <v>12</v>
      </c>
      <c r="U26" s="44">
        <f t="shared" si="21"/>
        <v>3.5172950698211206E-2</v>
      </c>
      <c r="V26" s="45">
        <f t="shared" si="22"/>
        <v>0</v>
      </c>
      <c r="W26" s="46">
        <f t="shared" si="23"/>
        <v>2.9310792248509335E-3</v>
      </c>
      <c r="X26" s="41">
        <f t="shared" si="24"/>
        <v>3866.5789429195988</v>
      </c>
      <c r="Y26" s="41">
        <f t="shared" si="25"/>
        <v>0</v>
      </c>
      <c r="Z26" s="41">
        <f t="shared" si="26"/>
        <v>30880.999087960652</v>
      </c>
      <c r="AA26" s="47">
        <f t="shared" si="27"/>
        <v>15866.578942919599</v>
      </c>
      <c r="AB26" s="48">
        <f t="shared" si="28"/>
        <v>28914.793153521208</v>
      </c>
      <c r="AC26" s="41">
        <f t="shared" si="29"/>
        <v>14856.347324831084</v>
      </c>
      <c r="AD26" s="41">
        <f t="shared" si="30"/>
        <v>5202.1709886805038</v>
      </c>
      <c r="AE26" s="41">
        <f t="shared" si="31"/>
        <v>0</v>
      </c>
      <c r="AF26" s="49">
        <f>HLOOKUP(I26,ElecAvoidedCostsWOCC!$A$5:$Q$50,G26+1,FALSE)</f>
        <v>1.2241199295840157</v>
      </c>
      <c r="AG26" s="41">
        <f t="shared" si="32"/>
        <v>24237.574605763511</v>
      </c>
      <c r="AH26" s="49">
        <f>HLOOKUP(I26,ElecAvoidedCostsWOCC!$A$5:$Q$50,T26+1,FALSE)</f>
        <v>1.2241199295840157</v>
      </c>
      <c r="AI26" s="41">
        <f t="shared" si="33"/>
        <v>0</v>
      </c>
      <c r="AJ26" s="41">
        <f t="shared" si="34"/>
        <v>24237.574605763511</v>
      </c>
      <c r="AK26" s="41">
        <f>HLOOKUP(I26,ElecAvoidedCostsWOCC!$A$5:$Q$50,G26+1,FALSE)*J26*L26</f>
        <v>0</v>
      </c>
      <c r="AL26" s="41">
        <f t="shared" si="35"/>
        <v>24237.574605763511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24237.574605763511</v>
      </c>
      <c r="AN26" s="45">
        <f t="shared" si="36"/>
        <v>31863.50305502037</v>
      </c>
      <c r="AO26" s="44">
        <f t="shared" si="37"/>
        <v>0.83824132778940141</v>
      </c>
      <c r="AP26" s="44">
        <f t="shared" si="38"/>
        <v>2.1447737023328282</v>
      </c>
    </row>
    <row r="27" spans="1:42" ht="13.5" customHeight="1" x14ac:dyDescent="0.25">
      <c r="B27" s="84" t="s">
        <v>33</v>
      </c>
      <c r="C27" s="56">
        <v>18230407</v>
      </c>
      <c r="D27" s="56" t="s">
        <v>34</v>
      </c>
      <c r="E27" s="35">
        <v>13183</v>
      </c>
      <c r="F27" s="36" t="s">
        <v>801</v>
      </c>
      <c r="G27" s="36">
        <v>12</v>
      </c>
      <c r="H27" s="36"/>
      <c r="I27" s="37" t="s">
        <v>231</v>
      </c>
      <c r="J27" s="38">
        <v>100</v>
      </c>
      <c r="K27" s="38">
        <v>67</v>
      </c>
      <c r="L27" s="38"/>
      <c r="M27" s="39">
        <v>60</v>
      </c>
      <c r="N27" s="39">
        <v>60</v>
      </c>
      <c r="O27" s="40">
        <v>6700</v>
      </c>
      <c r="P27" s="41">
        <v>6000</v>
      </c>
      <c r="Q27" s="41">
        <f t="shared" si="12"/>
        <v>6000</v>
      </c>
      <c r="R27" s="42">
        <v>1.44</v>
      </c>
      <c r="S27" s="43"/>
      <c r="T27" s="36">
        <f t="shared" si="20"/>
        <v>12</v>
      </c>
      <c r="U27" s="44">
        <f t="shared" si="21"/>
        <v>1.1901958064546216E-2</v>
      </c>
      <c r="V27" s="45">
        <f t="shared" si="22"/>
        <v>0</v>
      </c>
      <c r="W27" s="46">
        <f t="shared" si="23"/>
        <v>9.9182983871218462E-4</v>
      </c>
      <c r="X27" s="41">
        <f t="shared" si="24"/>
        <v>1308.3878241192583</v>
      </c>
      <c r="Y27" s="41">
        <f t="shared" si="25"/>
        <v>0</v>
      </c>
      <c r="Z27" s="41">
        <f t="shared" si="26"/>
        <v>10449.631004511939</v>
      </c>
      <c r="AA27" s="47">
        <f t="shared" si="27"/>
        <v>7308.3878241192579</v>
      </c>
      <c r="AB27" s="48">
        <f t="shared" si="28"/>
        <v>9784.2986933632383</v>
      </c>
      <c r="AC27" s="41">
        <f t="shared" si="29"/>
        <v>6843.05976041129</v>
      </c>
      <c r="AD27" s="41">
        <f t="shared" si="30"/>
        <v>1156.0379974845562</v>
      </c>
      <c r="AE27" s="41">
        <f t="shared" si="31"/>
        <v>0</v>
      </c>
      <c r="AF27" s="49">
        <f>HLOOKUP(I27,ElecAvoidedCostsWOCC!$A$5:$Q$50,G27+1,FALSE)</f>
        <v>1.2241199295840157</v>
      </c>
      <c r="AG27" s="41">
        <f t="shared" si="32"/>
        <v>8201.6035282129051</v>
      </c>
      <c r="AH27" s="49">
        <f>HLOOKUP(I27,ElecAvoidedCostsWOCC!$A$5:$Q$50,T27+1,FALSE)</f>
        <v>1.2241199295840157</v>
      </c>
      <c r="AI27" s="41">
        <f t="shared" si="33"/>
        <v>0</v>
      </c>
      <c r="AJ27" s="41">
        <f t="shared" si="34"/>
        <v>8201.6035282129051</v>
      </c>
      <c r="AK27" s="41">
        <f>HLOOKUP(I27,ElecAvoidedCostsWOCC!$A$5:$Q$50,G27+1,FALSE)*J27*L27</f>
        <v>0</v>
      </c>
      <c r="AL27" s="41">
        <f t="shared" si="35"/>
        <v>8201.6035282129051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8201.6035282129051</v>
      </c>
      <c r="AN27" s="45">
        <f t="shared" si="36"/>
        <v>10177.801878518752</v>
      </c>
      <c r="AO27" s="44">
        <f t="shared" si="37"/>
        <v>0.8382413277894013</v>
      </c>
      <c r="AP27" s="44">
        <f t="shared" si="38"/>
        <v>1.4873174040360906</v>
      </c>
    </row>
    <row r="28" spans="1:42" ht="13.5" customHeight="1" x14ac:dyDescent="0.25">
      <c r="B28" s="84" t="s">
        <v>33</v>
      </c>
      <c r="C28" s="56">
        <v>18230407</v>
      </c>
      <c r="D28" s="56" t="s">
        <v>34</v>
      </c>
      <c r="E28" s="35">
        <v>13184</v>
      </c>
      <c r="F28" s="36" t="s">
        <v>802</v>
      </c>
      <c r="G28" s="36">
        <v>12</v>
      </c>
      <c r="H28" s="36"/>
      <c r="I28" s="37" t="s">
        <v>231</v>
      </c>
      <c r="J28" s="38">
        <v>10</v>
      </c>
      <c r="K28" s="38">
        <v>147</v>
      </c>
      <c r="L28" s="38"/>
      <c r="M28" s="39">
        <v>90</v>
      </c>
      <c r="N28" s="39">
        <v>90</v>
      </c>
      <c r="O28" s="40">
        <v>1470</v>
      </c>
      <c r="P28" s="41">
        <v>900</v>
      </c>
      <c r="Q28" s="41">
        <f t="shared" si="12"/>
        <v>900</v>
      </c>
      <c r="R28" s="42">
        <v>4.8600000000000003</v>
      </c>
      <c r="S28" s="43"/>
      <c r="T28" s="36">
        <f t="shared" si="20"/>
        <v>12</v>
      </c>
      <c r="U28" s="44">
        <f t="shared" si="21"/>
        <v>2.6113251275944683E-3</v>
      </c>
      <c r="V28" s="45">
        <f t="shared" si="22"/>
        <v>0</v>
      </c>
      <c r="W28" s="46">
        <f t="shared" si="23"/>
        <v>2.1761042729953901E-4</v>
      </c>
      <c r="X28" s="41">
        <f t="shared" si="24"/>
        <v>287.06419424706115</v>
      </c>
      <c r="Y28" s="41">
        <f t="shared" si="25"/>
        <v>0</v>
      </c>
      <c r="Z28" s="41">
        <f t="shared" si="26"/>
        <v>2292.6802353182911</v>
      </c>
      <c r="AA28" s="47">
        <f t="shared" si="27"/>
        <v>1187.0641942470611</v>
      </c>
      <c r="AB28" s="48">
        <f t="shared" si="28"/>
        <v>2146.7043401856658</v>
      </c>
      <c r="AC28" s="41">
        <f t="shared" si="29"/>
        <v>1111.4833279466864</v>
      </c>
      <c r="AD28" s="41">
        <f t="shared" si="30"/>
        <v>390.16282415103774</v>
      </c>
      <c r="AE28" s="41">
        <f t="shared" si="31"/>
        <v>0</v>
      </c>
      <c r="AF28" s="49">
        <f>HLOOKUP(I28,ElecAvoidedCostsWOCC!$A$5:$Q$50,G28+1,FALSE)</f>
        <v>1.2241199295840157</v>
      </c>
      <c r="AG28" s="41">
        <f t="shared" si="32"/>
        <v>1799.4562964885031</v>
      </c>
      <c r="AH28" s="49">
        <f>HLOOKUP(I28,ElecAvoidedCostsWOCC!$A$5:$Q$50,T28+1,FALSE)</f>
        <v>1.2241199295840157</v>
      </c>
      <c r="AI28" s="41">
        <f t="shared" si="33"/>
        <v>0</v>
      </c>
      <c r="AJ28" s="41">
        <f t="shared" si="34"/>
        <v>1799.4562964885031</v>
      </c>
      <c r="AK28" s="41">
        <f>HLOOKUP(I28,ElecAvoidedCostsWOCC!$A$5:$Q$50,G28+1,FALSE)*J28*L28</f>
        <v>0</v>
      </c>
      <c r="AL28" s="41">
        <f t="shared" si="35"/>
        <v>1799.4562964885031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1799.4562964885031</v>
      </c>
      <c r="AN28" s="45">
        <f t="shared" si="36"/>
        <v>2369.5647502883912</v>
      </c>
      <c r="AO28" s="44">
        <f t="shared" si="37"/>
        <v>0.8382413277894013</v>
      </c>
      <c r="AP28" s="44">
        <f t="shared" si="38"/>
        <v>2.1318941010710781</v>
      </c>
    </row>
    <row r="29" spans="1:42" x14ac:dyDescent="0.25">
      <c r="B29" s="84" t="s">
        <v>33</v>
      </c>
      <c r="C29" s="56">
        <v>18230407</v>
      </c>
      <c r="D29" s="56" t="s">
        <v>34</v>
      </c>
      <c r="E29" s="35">
        <v>13185</v>
      </c>
      <c r="F29" s="36" t="s">
        <v>803</v>
      </c>
      <c r="G29" s="36">
        <v>12</v>
      </c>
      <c r="H29" s="36"/>
      <c r="I29" s="37" t="s">
        <v>231</v>
      </c>
      <c r="J29" s="38">
        <v>10</v>
      </c>
      <c r="K29" s="38">
        <v>102</v>
      </c>
      <c r="L29" s="38"/>
      <c r="M29" s="39">
        <v>90</v>
      </c>
      <c r="N29" s="39">
        <v>90</v>
      </c>
      <c r="O29" s="40">
        <v>1020</v>
      </c>
      <c r="P29" s="41">
        <v>900</v>
      </c>
      <c r="Q29" s="41">
        <f t="shared" si="12"/>
        <v>900</v>
      </c>
      <c r="R29" s="42">
        <v>2.16</v>
      </c>
      <c r="S29" s="43"/>
      <c r="T29" s="36">
        <f t="shared" si="20"/>
        <v>12</v>
      </c>
      <c r="U29" s="44">
        <f t="shared" si="21"/>
        <v>1.8119398844533043E-3</v>
      </c>
      <c r="V29" s="45">
        <f t="shared" si="22"/>
        <v>0</v>
      </c>
      <c r="W29" s="46">
        <f t="shared" si="23"/>
        <v>1.5099499037110869E-4</v>
      </c>
      <c r="X29" s="41">
        <f t="shared" si="24"/>
        <v>199.18740008979751</v>
      </c>
      <c r="Y29" s="41">
        <f t="shared" si="25"/>
        <v>0</v>
      </c>
      <c r="Z29" s="41">
        <f t="shared" si="26"/>
        <v>1590.8393469555485</v>
      </c>
      <c r="AA29" s="47">
        <f t="shared" si="27"/>
        <v>1099.1874000897974</v>
      </c>
      <c r="AB29" s="48">
        <f t="shared" si="28"/>
        <v>1489.5499503329106</v>
      </c>
      <c r="AC29" s="41">
        <f t="shared" si="29"/>
        <v>1029.2016854773383</v>
      </c>
      <c r="AD29" s="41">
        <f t="shared" si="30"/>
        <v>173.40569962268344</v>
      </c>
      <c r="AE29" s="41">
        <f t="shared" si="31"/>
        <v>0</v>
      </c>
      <c r="AF29" s="49">
        <f>HLOOKUP(I29,ElecAvoidedCostsWOCC!$A$5:$Q$50,G29+1,FALSE)</f>
        <v>1.2241199295840157</v>
      </c>
      <c r="AG29" s="41">
        <f t="shared" si="32"/>
        <v>1248.6023281756961</v>
      </c>
      <c r="AH29" s="49">
        <f>HLOOKUP(I29,ElecAvoidedCostsWOCC!$A$5:$Q$50,T29+1,FALSE)</f>
        <v>1.2241199295840157</v>
      </c>
      <c r="AI29" s="41">
        <f t="shared" si="33"/>
        <v>0</v>
      </c>
      <c r="AJ29" s="41">
        <f t="shared" si="34"/>
        <v>1248.6023281756961</v>
      </c>
      <c r="AK29" s="41">
        <f>HLOOKUP(I29,ElecAvoidedCostsWOCC!$A$5:$Q$50,G29+1,FALSE)*J29*L29</f>
        <v>0</v>
      </c>
      <c r="AL29" s="41">
        <f t="shared" si="35"/>
        <v>1248.6023281756961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1248.6023281756961</v>
      </c>
      <c r="AN29" s="45">
        <f t="shared" si="36"/>
        <v>1546.8682606159493</v>
      </c>
      <c r="AO29" s="44">
        <f t="shared" si="37"/>
        <v>0.83824132778940152</v>
      </c>
      <c r="AP29" s="44">
        <f t="shared" si="38"/>
        <v>1.5029787479394965</v>
      </c>
    </row>
    <row r="30" spans="1:42" x14ac:dyDescent="0.25">
      <c r="B30" s="84" t="s">
        <v>33</v>
      </c>
      <c r="C30" s="56">
        <v>18230407</v>
      </c>
      <c r="D30" s="56" t="s">
        <v>34</v>
      </c>
      <c r="E30" s="35">
        <v>13186</v>
      </c>
      <c r="F30" s="36" t="s">
        <v>804</v>
      </c>
      <c r="G30" s="36">
        <v>12</v>
      </c>
      <c r="H30" s="36"/>
      <c r="I30" s="37" t="s">
        <v>231</v>
      </c>
      <c r="J30" s="38">
        <v>5</v>
      </c>
      <c r="K30" s="38">
        <v>197</v>
      </c>
      <c r="L30" s="38"/>
      <c r="M30" s="39">
        <v>120</v>
      </c>
      <c r="N30" s="39">
        <v>120</v>
      </c>
      <c r="O30" s="40">
        <v>985</v>
      </c>
      <c r="P30" s="41">
        <v>600</v>
      </c>
      <c r="Q30" s="41">
        <f t="shared" si="12"/>
        <v>600</v>
      </c>
      <c r="R30" s="42">
        <v>6.48</v>
      </c>
      <c r="S30" s="43"/>
      <c r="T30" s="36">
        <f t="shared" si="20"/>
        <v>12</v>
      </c>
      <c r="U30" s="44">
        <f t="shared" si="21"/>
        <v>1.749765476653436E-3</v>
      </c>
      <c r="V30" s="45">
        <f t="shared" si="22"/>
        <v>0</v>
      </c>
      <c r="W30" s="46">
        <f t="shared" si="23"/>
        <v>1.4581378972111967E-4</v>
      </c>
      <c r="X30" s="41">
        <f t="shared" si="24"/>
        <v>192.35253832201033</v>
      </c>
      <c r="Y30" s="41">
        <f t="shared" si="25"/>
        <v>0</v>
      </c>
      <c r="Z30" s="41">
        <f t="shared" si="26"/>
        <v>1536.2517223051132</v>
      </c>
      <c r="AA30" s="47">
        <f t="shared" si="27"/>
        <v>792.35253832201033</v>
      </c>
      <c r="AB30" s="48">
        <f t="shared" si="28"/>
        <v>1438.437942233252</v>
      </c>
      <c r="AC30" s="41">
        <f t="shared" si="29"/>
        <v>741.90312576967256</v>
      </c>
      <c r="AD30" s="41">
        <f t="shared" si="30"/>
        <v>260.10854943402518</v>
      </c>
      <c r="AE30" s="41">
        <f t="shared" si="31"/>
        <v>0</v>
      </c>
      <c r="AF30" s="49">
        <f>HLOOKUP(I30,ElecAvoidedCostsWOCC!$A$5:$Q$50,G30+1,FALSE)</f>
        <v>1.2241199295840157</v>
      </c>
      <c r="AG30" s="41">
        <f t="shared" si="32"/>
        <v>1205.7581306402556</v>
      </c>
      <c r="AH30" s="49">
        <f>HLOOKUP(I30,ElecAvoidedCostsWOCC!$A$5:$Q$50,T30+1,FALSE)</f>
        <v>1.2241199295840157</v>
      </c>
      <c r="AI30" s="41">
        <f t="shared" si="33"/>
        <v>0</v>
      </c>
      <c r="AJ30" s="41">
        <f t="shared" si="34"/>
        <v>1205.7581306402556</v>
      </c>
      <c r="AK30" s="41">
        <f>HLOOKUP(I30,ElecAvoidedCostsWOCC!$A$5:$Q$50,G30+1,FALSE)*J30*L30</f>
        <v>0</v>
      </c>
      <c r="AL30" s="41">
        <f t="shared" si="35"/>
        <v>1205.7581306402556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1205.7581306402556</v>
      </c>
      <c r="AN30" s="45">
        <f t="shared" si="36"/>
        <v>1586.4424931383064</v>
      </c>
      <c r="AO30" s="44">
        <f t="shared" si="37"/>
        <v>0.83824132778940152</v>
      </c>
      <c r="AP30" s="44">
        <f t="shared" si="38"/>
        <v>2.1383418374096799</v>
      </c>
    </row>
    <row r="31" spans="1:42" x14ac:dyDescent="0.25">
      <c r="B31" s="84" t="s">
        <v>33</v>
      </c>
      <c r="C31" s="56">
        <v>18230407</v>
      </c>
      <c r="D31" s="56" t="s">
        <v>34</v>
      </c>
      <c r="E31" s="35">
        <v>13187</v>
      </c>
      <c r="F31" s="36" t="s">
        <v>805</v>
      </c>
      <c r="G31" s="36">
        <v>12</v>
      </c>
      <c r="H31" s="36"/>
      <c r="I31" s="37" t="s">
        <v>231</v>
      </c>
      <c r="J31" s="38">
        <v>5</v>
      </c>
      <c r="K31" s="38">
        <v>125</v>
      </c>
      <c r="L31" s="38"/>
      <c r="M31" s="39">
        <v>120</v>
      </c>
      <c r="N31" s="39">
        <v>120</v>
      </c>
      <c r="O31" s="40">
        <v>625</v>
      </c>
      <c r="P31" s="41">
        <v>600</v>
      </c>
      <c r="Q31" s="41">
        <f t="shared" si="12"/>
        <v>600</v>
      </c>
      <c r="R31" s="42">
        <v>2.88</v>
      </c>
      <c r="S31" s="43"/>
      <c r="T31" s="36">
        <f t="shared" si="20"/>
        <v>12</v>
      </c>
      <c r="U31" s="44">
        <f t="shared" si="21"/>
        <v>1.1102572821405051E-3</v>
      </c>
      <c r="V31" s="45">
        <f t="shared" si="22"/>
        <v>0</v>
      </c>
      <c r="W31" s="46">
        <f t="shared" si="23"/>
        <v>9.2521440178375429E-5</v>
      </c>
      <c r="X31" s="41">
        <f t="shared" si="24"/>
        <v>122.05110299619946</v>
      </c>
      <c r="Y31" s="41">
        <f t="shared" si="25"/>
        <v>0</v>
      </c>
      <c r="Z31" s="41">
        <f t="shared" si="26"/>
        <v>974.77901161491968</v>
      </c>
      <c r="AA31" s="47">
        <f t="shared" si="27"/>
        <v>722.05110299619946</v>
      </c>
      <c r="AB31" s="48">
        <f t="shared" si="28"/>
        <v>912.71443035104835</v>
      </c>
      <c r="AC31" s="41">
        <f t="shared" si="29"/>
        <v>676.07781179419419</v>
      </c>
      <c r="AD31" s="41">
        <f t="shared" si="30"/>
        <v>115.60379974845561</v>
      </c>
      <c r="AE31" s="41">
        <f t="shared" si="31"/>
        <v>0</v>
      </c>
      <c r="AF31" s="49">
        <f>HLOOKUP(I31,ElecAvoidedCostsWOCC!$A$5:$Q$50,G31+1,FALSE)</f>
        <v>1.2241199295840157</v>
      </c>
      <c r="AG31" s="41">
        <f t="shared" si="32"/>
        <v>765.07495599000981</v>
      </c>
      <c r="AH31" s="49">
        <f>HLOOKUP(I31,ElecAvoidedCostsWOCC!$A$5:$Q$50,T31+1,FALSE)</f>
        <v>1.2241199295840157</v>
      </c>
      <c r="AI31" s="41">
        <f t="shared" si="33"/>
        <v>0</v>
      </c>
      <c r="AJ31" s="41">
        <f t="shared" si="34"/>
        <v>765.07495599000981</v>
      </c>
      <c r="AK31" s="41">
        <f>HLOOKUP(I31,ElecAvoidedCostsWOCC!$A$5:$Q$50,G31+1,FALSE)*J31*L31</f>
        <v>0</v>
      </c>
      <c r="AL31" s="41">
        <f t="shared" si="35"/>
        <v>765.07495599000981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765.07495599000981</v>
      </c>
      <c r="AN31" s="45">
        <f t="shared" si="36"/>
        <v>957.18625133746639</v>
      </c>
      <c r="AO31" s="44">
        <f t="shared" si="37"/>
        <v>0.8382413277894013</v>
      </c>
      <c r="AP31" s="44">
        <f t="shared" si="38"/>
        <v>1.4157930265412184</v>
      </c>
    </row>
    <row r="32" spans="1:42" x14ac:dyDescent="0.25">
      <c r="B32" s="84" t="s">
        <v>33</v>
      </c>
      <c r="C32" s="56">
        <v>18230407</v>
      </c>
      <c r="D32" s="56" t="s">
        <v>34</v>
      </c>
      <c r="E32" s="35">
        <v>12801</v>
      </c>
      <c r="F32" s="36" t="s">
        <v>806</v>
      </c>
      <c r="G32" s="36">
        <v>15</v>
      </c>
      <c r="H32" s="36"/>
      <c r="I32" s="37" t="s">
        <v>231</v>
      </c>
      <c r="J32" s="38">
        <v>100</v>
      </c>
      <c r="K32" s="38">
        <v>90</v>
      </c>
      <c r="L32" s="38"/>
      <c r="M32" s="39">
        <v>70</v>
      </c>
      <c r="N32" s="39">
        <v>70</v>
      </c>
      <c r="O32" s="40">
        <v>9000</v>
      </c>
      <c r="P32" s="41">
        <v>7000</v>
      </c>
      <c r="Q32" s="41">
        <f t="shared" si="12"/>
        <v>7000</v>
      </c>
      <c r="R32" s="42">
        <v>1.48</v>
      </c>
      <c r="S32" s="43"/>
      <c r="T32" s="36">
        <f t="shared" si="20"/>
        <v>15</v>
      </c>
      <c r="U32" s="44">
        <f t="shared" si="21"/>
        <v>1.9984631078529092E-2</v>
      </c>
      <c r="V32" s="45">
        <f t="shared" si="22"/>
        <v>0</v>
      </c>
      <c r="W32" s="46">
        <f t="shared" si="23"/>
        <v>1.3323087385686062E-3</v>
      </c>
      <c r="X32" s="41">
        <f t="shared" si="24"/>
        <v>1757.5358831452722</v>
      </c>
      <c r="Y32" s="41">
        <f t="shared" si="25"/>
        <v>0</v>
      </c>
      <c r="Z32" s="41">
        <f t="shared" si="26"/>
        <v>14036.817767254843</v>
      </c>
      <c r="AA32" s="47">
        <f t="shared" si="27"/>
        <v>8757.5358831452722</v>
      </c>
      <c r="AB32" s="48">
        <f t="shared" si="28"/>
        <v>13143.087797055096</v>
      </c>
      <c r="AC32" s="41">
        <f t="shared" si="29"/>
        <v>8199.939965491827</v>
      </c>
      <c r="AD32" s="41">
        <f t="shared" si="30"/>
        <v>1365.1658501490758</v>
      </c>
      <c r="AE32" s="41">
        <f t="shared" si="31"/>
        <v>0</v>
      </c>
      <c r="AF32" s="49">
        <f>HLOOKUP(I32,ElecAvoidedCostsWOCC!$A$5:$Q$50,G32+1,FALSE)</f>
        <v>1.4225105163514826</v>
      </c>
      <c r="AG32" s="41">
        <f t="shared" si="32"/>
        <v>12802.594647163343</v>
      </c>
      <c r="AH32" s="49">
        <f>HLOOKUP(I32,ElecAvoidedCostsWOCC!$A$5:$Q$50,T32+1,FALSE)</f>
        <v>1.4225105163514826</v>
      </c>
      <c r="AI32" s="41">
        <f t="shared" si="33"/>
        <v>0</v>
      </c>
      <c r="AJ32" s="41">
        <f t="shared" si="34"/>
        <v>12802.594647163343</v>
      </c>
      <c r="AK32" s="41">
        <f>HLOOKUP(I32,ElecAvoidedCostsWOCC!$A$5:$Q$50,G32+1,FALSE)*J32*L32</f>
        <v>0</v>
      </c>
      <c r="AL32" s="41">
        <f t="shared" si="35"/>
        <v>12802.594647163343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12802.594647163343</v>
      </c>
      <c r="AN32" s="45">
        <f t="shared" si="36"/>
        <v>15448.019962028755</v>
      </c>
      <c r="AO32" s="44">
        <f t="shared" si="37"/>
        <v>0.97409336716383765</v>
      </c>
      <c r="AP32" s="44">
        <f t="shared" si="38"/>
        <v>1.8839186661169893</v>
      </c>
    </row>
    <row r="33" spans="2:42" x14ac:dyDescent="0.25">
      <c r="B33" s="84" t="s">
        <v>33</v>
      </c>
      <c r="C33" s="56">
        <v>18230407</v>
      </c>
      <c r="D33" s="56" t="s">
        <v>34</v>
      </c>
      <c r="E33" s="35">
        <v>12802</v>
      </c>
      <c r="F33" s="36" t="s">
        <v>807</v>
      </c>
      <c r="G33" s="36">
        <v>15</v>
      </c>
      <c r="H33" s="36"/>
      <c r="I33" s="37" t="s">
        <v>231</v>
      </c>
      <c r="J33" s="38">
        <v>1900</v>
      </c>
      <c r="K33" s="38">
        <v>61</v>
      </c>
      <c r="L33" s="38"/>
      <c r="M33" s="39">
        <v>70</v>
      </c>
      <c r="N33" s="39">
        <v>70</v>
      </c>
      <c r="O33" s="40">
        <v>115900</v>
      </c>
      <c r="P33" s="41">
        <v>133000</v>
      </c>
      <c r="Q33" s="41">
        <f t="shared" si="12"/>
        <v>133000</v>
      </c>
      <c r="R33" s="42">
        <v>1.48</v>
      </c>
      <c r="S33" s="43"/>
      <c r="T33" s="36">
        <f t="shared" si="20"/>
        <v>15</v>
      </c>
      <c r="U33" s="44">
        <f t="shared" si="21"/>
        <v>0.25735763800016909</v>
      </c>
      <c r="V33" s="45">
        <f t="shared" si="22"/>
        <v>0</v>
      </c>
      <c r="W33" s="46">
        <f t="shared" si="23"/>
        <v>1.7157175866677938E-2</v>
      </c>
      <c r="X33" s="41">
        <f t="shared" si="24"/>
        <v>22633.156539615225</v>
      </c>
      <c r="Y33" s="41">
        <f t="shared" si="25"/>
        <v>0</v>
      </c>
      <c r="Z33" s="41">
        <f t="shared" si="26"/>
        <v>180763.01991387067</v>
      </c>
      <c r="AA33" s="47">
        <f t="shared" si="27"/>
        <v>155633.15653961521</v>
      </c>
      <c r="AB33" s="48">
        <f t="shared" si="28"/>
        <v>169253.76396429836</v>
      </c>
      <c r="AC33" s="41">
        <f t="shared" si="29"/>
        <v>145723.929344209</v>
      </c>
      <c r="AD33" s="41">
        <f t="shared" si="30"/>
        <v>25938.151152832441</v>
      </c>
      <c r="AE33" s="41">
        <f t="shared" si="31"/>
        <v>0</v>
      </c>
      <c r="AF33" s="49">
        <f>HLOOKUP(I33,ElecAvoidedCostsWOCC!$A$5:$Q$50,G33+1,FALSE)</f>
        <v>1.4225105163514826</v>
      </c>
      <c r="AG33" s="41">
        <f t="shared" si="32"/>
        <v>164868.96884513681</v>
      </c>
      <c r="AH33" s="49">
        <f>HLOOKUP(I33,ElecAvoidedCostsWOCC!$A$5:$Q$50,T33+1,FALSE)</f>
        <v>1.4225105163514826</v>
      </c>
      <c r="AI33" s="41">
        <f t="shared" si="33"/>
        <v>0</v>
      </c>
      <c r="AJ33" s="41">
        <f t="shared" si="34"/>
        <v>164868.96884513681</v>
      </c>
      <c r="AK33" s="41">
        <f>HLOOKUP(I33,ElecAvoidedCostsWOCC!$A$5:$Q$50,G33+1,FALSE)*J33*L33</f>
        <v>0</v>
      </c>
      <c r="AL33" s="41">
        <f t="shared" si="35"/>
        <v>164868.96884513681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164868.96884513681</v>
      </c>
      <c r="AN33" s="45">
        <f t="shared" si="36"/>
        <v>207294.01688248295</v>
      </c>
      <c r="AO33" s="44">
        <f t="shared" si="37"/>
        <v>0.97409336716383776</v>
      </c>
      <c r="AP33" s="44">
        <f t="shared" si="38"/>
        <v>1.4225118538551178</v>
      </c>
    </row>
    <row r="34" spans="2:42" x14ac:dyDescent="0.25">
      <c r="B34" s="84" t="s">
        <v>33</v>
      </c>
      <c r="C34" s="56">
        <v>18230407</v>
      </c>
      <c r="D34" s="56" t="s">
        <v>34</v>
      </c>
      <c r="E34" s="35">
        <v>11969</v>
      </c>
      <c r="F34" s="36" t="s">
        <v>808</v>
      </c>
      <c r="G34" s="36">
        <v>15</v>
      </c>
      <c r="H34" s="36"/>
      <c r="I34" s="37" t="s">
        <v>264</v>
      </c>
      <c r="J34" s="38">
        <v>3000</v>
      </c>
      <c r="K34" s="38">
        <v>59</v>
      </c>
      <c r="L34" s="38"/>
      <c r="M34" s="39">
        <v>35</v>
      </c>
      <c r="N34" s="39">
        <v>57.99</v>
      </c>
      <c r="O34" s="40">
        <v>177000</v>
      </c>
      <c r="P34" s="41">
        <v>105000</v>
      </c>
      <c r="Q34" s="41">
        <f t="shared" si="12"/>
        <v>173970</v>
      </c>
      <c r="R34" s="42">
        <v>0</v>
      </c>
      <c r="S34" s="43"/>
      <c r="T34" s="36">
        <f t="shared" si="20"/>
        <v>15</v>
      </c>
      <c r="U34" s="44">
        <f t="shared" si="21"/>
        <v>0.39303107787773883</v>
      </c>
      <c r="V34" s="45">
        <f t="shared" si="22"/>
        <v>22.990000000000002</v>
      </c>
      <c r="W34" s="46">
        <f t="shared" si="23"/>
        <v>2.6202071858515922E-2</v>
      </c>
      <c r="X34" s="41">
        <f t="shared" si="24"/>
        <v>34564.872368523684</v>
      </c>
      <c r="Y34" s="41">
        <f t="shared" si="25"/>
        <v>68970</v>
      </c>
      <c r="Z34" s="41">
        <f t="shared" si="26"/>
        <v>276057.41608934524</v>
      </c>
      <c r="AA34" s="47">
        <f t="shared" si="27"/>
        <v>208534.87236852368</v>
      </c>
      <c r="AB34" s="48">
        <f t="shared" si="28"/>
        <v>258480.72667541687</v>
      </c>
      <c r="AC34" s="41">
        <f t="shared" si="29"/>
        <v>195257.37113157645</v>
      </c>
      <c r="AD34" s="41">
        <f t="shared" si="30"/>
        <v>0</v>
      </c>
      <c r="AE34" s="41">
        <f t="shared" si="31"/>
        <v>0</v>
      </c>
      <c r="AF34" s="49">
        <f>HLOOKUP(I34,ElecAvoidedCostsWOCC!$A$5:$Q$50,G34+1,FALSE)</f>
        <v>1.7462566560958237</v>
      </c>
      <c r="AG34" s="41">
        <f t="shared" si="32"/>
        <v>309087.42812896078</v>
      </c>
      <c r="AH34" s="49">
        <f>HLOOKUP(I34,ElecAvoidedCostsWOCC!$A$5:$Q$50,T34+1,FALSE)</f>
        <v>1.7462566560958237</v>
      </c>
      <c r="AI34" s="41">
        <f t="shared" si="33"/>
        <v>0</v>
      </c>
      <c r="AJ34" s="41">
        <f t="shared" si="34"/>
        <v>309087.42812896078</v>
      </c>
      <c r="AK34" s="41">
        <f>HLOOKUP(I34,ElecAvoidedCostsWOCC!$A$5:$Q$50,G34+1,FALSE)*J34*L34</f>
        <v>0</v>
      </c>
      <c r="AL34" s="41">
        <f t="shared" si="35"/>
        <v>309087.42812896078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309087.42812896078</v>
      </c>
      <c r="AN34" s="45">
        <f t="shared" si="36"/>
        <v>339996.17094185686</v>
      </c>
      <c r="AO34" s="44">
        <f t="shared" si="37"/>
        <v>1.195785202651076</v>
      </c>
      <c r="AP34" s="44">
        <f t="shared" si="38"/>
        <v>1.7412718862876961</v>
      </c>
    </row>
    <row r="35" spans="2:42" x14ac:dyDescent="0.25">
      <c r="B35" s="84" t="s">
        <v>33</v>
      </c>
      <c r="C35" s="56">
        <v>18230407</v>
      </c>
      <c r="D35" s="56" t="s">
        <v>34</v>
      </c>
      <c r="E35" s="35">
        <v>12733</v>
      </c>
      <c r="F35" s="36" t="s">
        <v>809</v>
      </c>
      <c r="G35" s="36">
        <v>15</v>
      </c>
      <c r="H35" s="36"/>
      <c r="I35" s="37" t="s">
        <v>264</v>
      </c>
      <c r="J35" s="38">
        <v>2000</v>
      </c>
      <c r="K35" s="38">
        <v>71</v>
      </c>
      <c r="L35" s="38"/>
      <c r="M35" s="39">
        <v>75</v>
      </c>
      <c r="N35" s="39">
        <v>100</v>
      </c>
      <c r="O35" s="40">
        <v>142000</v>
      </c>
      <c r="P35" s="41">
        <v>150000</v>
      </c>
      <c r="Q35" s="41">
        <f t="shared" si="12"/>
        <v>200000</v>
      </c>
      <c r="R35" s="42">
        <v>0</v>
      </c>
      <c r="S35" s="43"/>
      <c r="T35" s="36">
        <f t="shared" si="20"/>
        <v>15</v>
      </c>
      <c r="U35" s="44">
        <f t="shared" si="21"/>
        <v>0.31531306812790344</v>
      </c>
      <c r="V35" s="45">
        <f t="shared" si="22"/>
        <v>25</v>
      </c>
      <c r="W35" s="46">
        <f t="shared" si="23"/>
        <v>2.1020871208526897E-2</v>
      </c>
      <c r="X35" s="41">
        <f t="shared" si="24"/>
        <v>27730.010600736518</v>
      </c>
      <c r="Y35" s="41">
        <f t="shared" si="25"/>
        <v>50000</v>
      </c>
      <c r="Z35" s="41">
        <f t="shared" si="26"/>
        <v>221469.79143890974</v>
      </c>
      <c r="AA35" s="47">
        <f t="shared" si="27"/>
        <v>227730.01060073651</v>
      </c>
      <c r="AB35" s="48">
        <f t="shared" si="28"/>
        <v>207368.71857575816</v>
      </c>
      <c r="AC35" s="41">
        <f t="shared" si="29"/>
        <v>213230.34700443491</v>
      </c>
      <c r="AD35" s="41">
        <f t="shared" si="30"/>
        <v>0</v>
      </c>
      <c r="AE35" s="41">
        <f t="shared" si="31"/>
        <v>0</v>
      </c>
      <c r="AF35" s="49">
        <f>HLOOKUP(I35,ElecAvoidedCostsWOCC!$A$5:$Q$50,G35+1,FALSE)</f>
        <v>1.7462566560958237</v>
      </c>
      <c r="AG35" s="41">
        <f t="shared" si="32"/>
        <v>247968.44516560697</v>
      </c>
      <c r="AH35" s="49">
        <f>HLOOKUP(I35,ElecAvoidedCostsWOCC!$A$5:$Q$50,T35+1,FALSE)</f>
        <v>1.7462566560958237</v>
      </c>
      <c r="AI35" s="41">
        <f t="shared" si="33"/>
        <v>0</v>
      </c>
      <c r="AJ35" s="41">
        <f t="shared" si="34"/>
        <v>247968.44516560697</v>
      </c>
      <c r="AK35" s="41">
        <f>HLOOKUP(I35,ElecAvoidedCostsWOCC!$A$5:$Q$50,G35+1,FALSE)*J35*L35</f>
        <v>0</v>
      </c>
      <c r="AL35" s="41">
        <f t="shared" si="35"/>
        <v>247968.44516560697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247968.44516560697</v>
      </c>
      <c r="AN35" s="45">
        <f t="shared" si="36"/>
        <v>272765.2896821677</v>
      </c>
      <c r="AO35" s="44">
        <f t="shared" si="37"/>
        <v>1.1957852026510762</v>
      </c>
      <c r="AP35" s="44">
        <f t="shared" si="38"/>
        <v>1.2792048294912475</v>
      </c>
    </row>
    <row r="36" spans="2:42" x14ac:dyDescent="0.25">
      <c r="B36" s="84" t="s">
        <v>33</v>
      </c>
      <c r="C36" s="56">
        <v>18230407</v>
      </c>
      <c r="D36" s="56" t="s">
        <v>34</v>
      </c>
      <c r="E36" s="35">
        <v>12735</v>
      </c>
      <c r="F36" s="36" t="s">
        <v>810</v>
      </c>
      <c r="G36" s="36">
        <v>15</v>
      </c>
      <c r="H36" s="36"/>
      <c r="I36" s="37" t="s">
        <v>264</v>
      </c>
      <c r="J36" s="38">
        <v>5</v>
      </c>
      <c r="K36" s="38">
        <v>49</v>
      </c>
      <c r="L36" s="38"/>
      <c r="M36" s="39">
        <v>50</v>
      </c>
      <c r="N36" s="39">
        <v>100</v>
      </c>
      <c r="O36" s="40">
        <v>245</v>
      </c>
      <c r="P36" s="41">
        <v>250</v>
      </c>
      <c r="Q36" s="41">
        <f t="shared" si="12"/>
        <v>500</v>
      </c>
      <c r="R36" s="42">
        <v>0</v>
      </c>
      <c r="S36" s="43"/>
      <c r="T36" s="36">
        <f t="shared" si="20"/>
        <v>15</v>
      </c>
      <c r="U36" s="44">
        <f t="shared" si="21"/>
        <v>5.4402606824884752E-4</v>
      </c>
      <c r="V36" s="45">
        <f t="shared" si="22"/>
        <v>50</v>
      </c>
      <c r="W36" s="46">
        <f t="shared" si="23"/>
        <v>3.6268404549923169E-5</v>
      </c>
      <c r="X36" s="41">
        <f t="shared" si="24"/>
        <v>47.844032374510185</v>
      </c>
      <c r="Y36" s="41">
        <f t="shared" si="25"/>
        <v>250</v>
      </c>
      <c r="Z36" s="41">
        <f t="shared" si="26"/>
        <v>382.11337255304846</v>
      </c>
      <c r="AA36" s="47">
        <f t="shared" si="27"/>
        <v>547.84403237451022</v>
      </c>
      <c r="AB36" s="48">
        <f t="shared" si="28"/>
        <v>357.78405669761088</v>
      </c>
      <c r="AC36" s="41">
        <f t="shared" si="29"/>
        <v>512.96257712969123</v>
      </c>
      <c r="AD36" s="41">
        <f t="shared" si="30"/>
        <v>0</v>
      </c>
      <c r="AE36" s="41">
        <f t="shared" si="31"/>
        <v>0</v>
      </c>
      <c r="AF36" s="49">
        <f>HLOOKUP(I36,ElecAvoidedCostsWOCC!$A$5:$Q$50,G36+1,FALSE)</f>
        <v>1.7462566560958237</v>
      </c>
      <c r="AG36" s="41">
        <f t="shared" si="32"/>
        <v>427.83288074347684</v>
      </c>
      <c r="AH36" s="49">
        <f>HLOOKUP(I36,ElecAvoidedCostsWOCC!$A$5:$Q$50,T36+1,FALSE)</f>
        <v>1.7462566560958237</v>
      </c>
      <c r="AI36" s="41">
        <f t="shared" si="33"/>
        <v>0</v>
      </c>
      <c r="AJ36" s="41">
        <f t="shared" si="34"/>
        <v>427.83288074347684</v>
      </c>
      <c r="AK36" s="41">
        <f>HLOOKUP(I36,ElecAvoidedCostsWOCC!$A$5:$Q$50,G36+1,FALSE)*J36*L36</f>
        <v>0</v>
      </c>
      <c r="AL36" s="41">
        <f t="shared" si="35"/>
        <v>427.83288074347684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427.83288074347684</v>
      </c>
      <c r="AN36" s="45">
        <f t="shared" si="36"/>
        <v>470.61616881782453</v>
      </c>
      <c r="AO36" s="44">
        <f t="shared" si="37"/>
        <v>1.1957852026510765</v>
      </c>
      <c r="AP36" s="44">
        <f t="shared" si="38"/>
        <v>0.91744737296662415</v>
      </c>
    </row>
    <row r="37" spans="2:42" x14ac:dyDescent="0.25">
      <c r="B37" s="84" t="s">
        <v>33</v>
      </c>
      <c r="C37" s="56">
        <v>18230407</v>
      </c>
      <c r="D37" s="56" t="s">
        <v>34</v>
      </c>
      <c r="E37" s="35">
        <v>12737</v>
      </c>
      <c r="F37" s="36" t="s">
        <v>812</v>
      </c>
      <c r="G37" s="36">
        <v>11</v>
      </c>
      <c r="H37" s="36"/>
      <c r="I37" s="37" t="s">
        <v>266</v>
      </c>
      <c r="J37" s="38">
        <v>50</v>
      </c>
      <c r="K37" s="38">
        <v>508</v>
      </c>
      <c r="L37" s="38"/>
      <c r="M37" s="39">
        <v>150</v>
      </c>
      <c r="N37" s="39">
        <v>189</v>
      </c>
      <c r="O37" s="40">
        <v>25400</v>
      </c>
      <c r="P37" s="41">
        <v>7500</v>
      </c>
      <c r="Q37" s="41">
        <f t="shared" si="12"/>
        <v>9450</v>
      </c>
      <c r="R37" s="42">
        <v>0</v>
      </c>
      <c r="S37" s="43"/>
      <c r="T37" s="36">
        <f t="shared" si="20"/>
        <v>11</v>
      </c>
      <c r="U37" s="44">
        <f t="shared" si="21"/>
        <v>4.1360784617340954E-2</v>
      </c>
      <c r="V37" s="45">
        <f t="shared" si="22"/>
        <v>39</v>
      </c>
      <c r="W37" s="46">
        <f t="shared" si="23"/>
        <v>3.7600713288491773E-3</v>
      </c>
      <c r="X37" s="41">
        <f t="shared" si="24"/>
        <v>4960.1568257655454</v>
      </c>
      <c r="Y37" s="41">
        <f t="shared" si="25"/>
        <v>1950</v>
      </c>
      <c r="Z37" s="41">
        <f t="shared" si="26"/>
        <v>39615.01903203033</v>
      </c>
      <c r="AA37" s="47">
        <f t="shared" si="27"/>
        <v>14410.156825765545</v>
      </c>
      <c r="AB37" s="48">
        <f t="shared" si="28"/>
        <v>37092.714449466599</v>
      </c>
      <c r="AC37" s="41">
        <f t="shared" si="29"/>
        <v>13492.656203900322</v>
      </c>
      <c r="AD37" s="41">
        <f t="shared" si="30"/>
        <v>0</v>
      </c>
      <c r="AE37" s="41">
        <f t="shared" si="31"/>
        <v>0</v>
      </c>
      <c r="AF37" s="49">
        <f>HLOOKUP(I37,ElecAvoidedCostsWOCC!$A$5:$Q$50,G37+1,FALSE)</f>
        <v>1.4141076484747321</v>
      </c>
      <c r="AG37" s="41">
        <f t="shared" si="32"/>
        <v>35918.334271258194</v>
      </c>
      <c r="AH37" s="49">
        <f>HLOOKUP(I37,ElecAvoidedCostsWOCC!$A$5:$Q$50,T37+1,FALSE)</f>
        <v>1.4141076484747321</v>
      </c>
      <c r="AI37" s="41">
        <f t="shared" si="33"/>
        <v>0</v>
      </c>
      <c r="AJ37" s="41">
        <f t="shared" si="34"/>
        <v>35918.334271258194</v>
      </c>
      <c r="AK37" s="41">
        <f>HLOOKUP(I37,ElecAvoidedCostsWOCC!$A$5:$Q$50,G37+1,FALSE)*J37*L37</f>
        <v>0</v>
      </c>
      <c r="AL37" s="41">
        <f t="shared" si="35"/>
        <v>35918.334271258194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35918.334271258194</v>
      </c>
      <c r="AN37" s="45">
        <f t="shared" si="36"/>
        <v>39510.167698384015</v>
      </c>
      <c r="AO37" s="44">
        <f t="shared" si="37"/>
        <v>0.96833933036072828</v>
      </c>
      <c r="AP37" s="44">
        <f t="shared" si="38"/>
        <v>2.9282720245227036</v>
      </c>
    </row>
    <row r="38" spans="2:42" x14ac:dyDescent="0.25">
      <c r="B38" s="84" t="s">
        <v>33</v>
      </c>
      <c r="C38" s="56">
        <v>18230407</v>
      </c>
      <c r="D38" s="56" t="s">
        <v>34</v>
      </c>
      <c r="E38" s="35">
        <v>12974</v>
      </c>
      <c r="F38" s="36" t="s">
        <v>813</v>
      </c>
      <c r="G38" s="36">
        <v>15</v>
      </c>
      <c r="H38" s="36"/>
      <c r="I38" s="37" t="s">
        <v>264</v>
      </c>
      <c r="J38" s="38">
        <v>600</v>
      </c>
      <c r="K38" s="38">
        <v>71</v>
      </c>
      <c r="L38" s="38"/>
      <c r="M38" s="39">
        <v>100</v>
      </c>
      <c r="N38" s="39">
        <v>100</v>
      </c>
      <c r="O38" s="40">
        <v>42600</v>
      </c>
      <c r="P38" s="41">
        <v>60000</v>
      </c>
      <c r="Q38" s="41">
        <f t="shared" si="12"/>
        <v>60000</v>
      </c>
      <c r="R38" s="42">
        <v>0</v>
      </c>
      <c r="S38" s="43"/>
      <c r="T38" s="36">
        <f t="shared" si="20"/>
        <v>15</v>
      </c>
      <c r="U38" s="44">
        <f t="shared" si="21"/>
        <v>9.4593920438371032E-2</v>
      </c>
      <c r="V38" s="45">
        <f t="shared" si="22"/>
        <v>0</v>
      </c>
      <c r="W38" s="46">
        <f t="shared" si="23"/>
        <v>6.3062613625580691E-3</v>
      </c>
      <c r="X38" s="41">
        <f t="shared" si="24"/>
        <v>8319.0031802209542</v>
      </c>
      <c r="Y38" s="41">
        <f t="shared" si="25"/>
        <v>0</v>
      </c>
      <c r="Z38" s="41">
        <f t="shared" si="26"/>
        <v>66440.937431672923</v>
      </c>
      <c r="AA38" s="47">
        <f t="shared" si="27"/>
        <v>68319.003180220956</v>
      </c>
      <c r="AB38" s="48">
        <f t="shared" si="28"/>
        <v>62210.615572727453</v>
      </c>
      <c r="AC38" s="41">
        <f t="shared" si="29"/>
        <v>63969.104101330478</v>
      </c>
      <c r="AD38" s="41">
        <f t="shared" si="30"/>
        <v>0</v>
      </c>
      <c r="AE38" s="41">
        <f t="shared" si="31"/>
        <v>0</v>
      </c>
      <c r="AF38" s="49">
        <f>HLOOKUP(I38,ElecAvoidedCostsWOCC!$A$5:$Q$50,G38+1,FALSE)</f>
        <v>1.7462566560958237</v>
      </c>
      <c r="AG38" s="41">
        <f t="shared" si="32"/>
        <v>74390.533549682092</v>
      </c>
      <c r="AH38" s="49">
        <f>HLOOKUP(I38,ElecAvoidedCostsWOCC!$A$5:$Q$50,T38+1,FALSE)</f>
        <v>1.7462566560958237</v>
      </c>
      <c r="AI38" s="41">
        <f t="shared" si="33"/>
        <v>0</v>
      </c>
      <c r="AJ38" s="41">
        <f t="shared" si="34"/>
        <v>74390.533549682092</v>
      </c>
      <c r="AK38" s="41">
        <f>HLOOKUP(I38,ElecAvoidedCostsWOCC!$A$5:$Q$50,G38+1,FALSE)*J38*L38</f>
        <v>0</v>
      </c>
      <c r="AL38" s="41">
        <f t="shared" si="35"/>
        <v>74390.533549682092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74390.533549682092</v>
      </c>
      <c r="AN38" s="45">
        <f t="shared" si="36"/>
        <v>81829.586904650307</v>
      </c>
      <c r="AO38" s="44">
        <f t="shared" si="37"/>
        <v>1.1957852026510762</v>
      </c>
      <c r="AP38" s="44">
        <f t="shared" si="38"/>
        <v>1.2792048294912473</v>
      </c>
    </row>
    <row r="39" spans="2:42" x14ac:dyDescent="0.25">
      <c r="B39" s="84" t="s">
        <v>33</v>
      </c>
      <c r="C39" s="56">
        <v>18230407</v>
      </c>
      <c r="D39" s="56" t="s">
        <v>34</v>
      </c>
      <c r="E39" s="35">
        <v>13020</v>
      </c>
      <c r="F39" s="36" t="s">
        <v>814</v>
      </c>
      <c r="G39" s="36">
        <v>11</v>
      </c>
      <c r="H39" s="36"/>
      <c r="I39" s="37" t="s">
        <v>266</v>
      </c>
      <c r="J39" s="38">
        <v>600</v>
      </c>
      <c r="K39" s="38">
        <v>508</v>
      </c>
      <c r="L39" s="38"/>
      <c r="M39" s="39">
        <v>150</v>
      </c>
      <c r="N39" s="39">
        <v>189</v>
      </c>
      <c r="O39" s="40">
        <v>304800</v>
      </c>
      <c r="P39" s="41">
        <v>90000</v>
      </c>
      <c r="Q39" s="41">
        <f t="shared" si="12"/>
        <v>113400</v>
      </c>
      <c r="R39" s="42">
        <v>0</v>
      </c>
      <c r="S39" s="43"/>
      <c r="T39" s="36">
        <f t="shared" si="20"/>
        <v>11</v>
      </c>
      <c r="U39" s="44">
        <f t="shared" si="21"/>
        <v>0.49632941540809139</v>
      </c>
      <c r="V39" s="45">
        <f t="shared" si="22"/>
        <v>39</v>
      </c>
      <c r="W39" s="46">
        <f t="shared" si="23"/>
        <v>4.5120855946190128E-2</v>
      </c>
      <c r="X39" s="41">
        <f t="shared" si="24"/>
        <v>59521.881909186552</v>
      </c>
      <c r="Y39" s="41">
        <f t="shared" si="25"/>
        <v>23400</v>
      </c>
      <c r="Z39" s="41">
        <f t="shared" si="26"/>
        <v>475380.22838436399</v>
      </c>
      <c r="AA39" s="47">
        <f t="shared" si="27"/>
        <v>172921.88190918654</v>
      </c>
      <c r="AB39" s="48">
        <f t="shared" si="28"/>
        <v>445112.57339359919</v>
      </c>
      <c r="AC39" s="41">
        <f t="shared" si="29"/>
        <v>161911.87444680388</v>
      </c>
      <c r="AD39" s="41">
        <f t="shared" si="30"/>
        <v>0</v>
      </c>
      <c r="AE39" s="41">
        <f t="shared" si="31"/>
        <v>0</v>
      </c>
      <c r="AF39" s="49">
        <f>HLOOKUP(I39,ElecAvoidedCostsWOCC!$A$5:$Q$50,G39+1,FALSE)</f>
        <v>1.4141076484747321</v>
      </c>
      <c r="AG39" s="41">
        <f t="shared" si="32"/>
        <v>431020.01125509839</v>
      </c>
      <c r="AH39" s="49">
        <f>HLOOKUP(I39,ElecAvoidedCostsWOCC!$A$5:$Q$50,T39+1,FALSE)</f>
        <v>1.4141076484747321</v>
      </c>
      <c r="AI39" s="41">
        <f t="shared" si="33"/>
        <v>0</v>
      </c>
      <c r="AJ39" s="41">
        <f t="shared" si="34"/>
        <v>431020.01125509839</v>
      </c>
      <c r="AK39" s="41">
        <f>HLOOKUP(I39,ElecAvoidedCostsWOCC!$A$5:$Q$50,G39+1,FALSE)*J39*L39</f>
        <v>0</v>
      </c>
      <c r="AL39" s="41">
        <f t="shared" si="35"/>
        <v>431020.01125509839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431020.01125509839</v>
      </c>
      <c r="AN39" s="45">
        <f t="shared" si="36"/>
        <v>474122.01238060824</v>
      </c>
      <c r="AO39" s="44">
        <f t="shared" si="37"/>
        <v>0.96833933036072839</v>
      </c>
      <c r="AP39" s="44">
        <f t="shared" si="38"/>
        <v>2.9282720245227041</v>
      </c>
    </row>
    <row r="40" spans="2:42" x14ac:dyDescent="0.25">
      <c r="B40" s="84" t="s">
        <v>33</v>
      </c>
      <c r="C40" s="56">
        <v>18230407</v>
      </c>
      <c r="D40" s="56" t="s">
        <v>34</v>
      </c>
      <c r="E40" s="35">
        <v>11302</v>
      </c>
      <c r="F40" s="36" t="s">
        <v>815</v>
      </c>
      <c r="G40" s="36">
        <v>45</v>
      </c>
      <c r="H40" s="36"/>
      <c r="I40" s="37" t="s">
        <v>264</v>
      </c>
      <c r="J40" s="38">
        <v>12000</v>
      </c>
      <c r="K40" s="38"/>
      <c r="L40" s="38"/>
      <c r="M40" s="39">
        <v>1.1299999999999999</v>
      </c>
      <c r="N40" s="39">
        <v>1.29</v>
      </c>
      <c r="O40" s="40">
        <v>12000</v>
      </c>
      <c r="P40" s="41">
        <v>13560</v>
      </c>
      <c r="Q40" s="41">
        <f t="shared" si="12"/>
        <v>15480</v>
      </c>
      <c r="R40" s="42">
        <v>0</v>
      </c>
      <c r="S40" s="43"/>
      <c r="T40" s="36">
        <f t="shared" si="20"/>
        <v>45</v>
      </c>
      <c r="U40" s="44">
        <f t="shared" si="21"/>
        <v>7.9938524314116369E-2</v>
      </c>
      <c r="V40" s="45">
        <f t="shared" si="22"/>
        <v>0.16000000000000014</v>
      </c>
      <c r="W40" s="46">
        <f t="shared" si="23"/>
        <v>1.7764116514248083E-3</v>
      </c>
      <c r="X40" s="41">
        <f t="shared" si="24"/>
        <v>2343.3811775270296</v>
      </c>
      <c r="Y40" s="41">
        <f t="shared" si="25"/>
        <v>1920</v>
      </c>
      <c r="Z40" s="41">
        <f t="shared" si="26"/>
        <v>18715.757023006459</v>
      </c>
      <c r="AA40" s="47">
        <f t="shared" si="27"/>
        <v>17823.38117752703</v>
      </c>
      <c r="AB40" s="48">
        <f t="shared" si="28"/>
        <v>17524.11706274013</v>
      </c>
      <c r="AC40" s="41">
        <f t="shared" si="29"/>
        <v>16688.559154987855</v>
      </c>
      <c r="AD40" s="41">
        <f t="shared" si="30"/>
        <v>0</v>
      </c>
      <c r="AE40" s="41">
        <f t="shared" si="31"/>
        <v>0</v>
      </c>
      <c r="AF40" s="49">
        <f>HLOOKUP(I40,ElecAvoidedCostsWOCC!$A$5:$Q$50,G40+1,FALSE)</f>
        <v>3.5408139669770344</v>
      </c>
      <c r="AG40" s="41">
        <f t="shared" si="32"/>
        <v>0</v>
      </c>
      <c r="AH40" s="49">
        <f>HLOOKUP(I40,ElecAvoidedCostsWOCC!$A$5:$Q$50,T40+1,FALSE)</f>
        <v>3.5408139669770344</v>
      </c>
      <c r="AI40" s="41">
        <f t="shared" si="33"/>
        <v>0</v>
      </c>
      <c r="AJ40" s="41">
        <f t="shared" si="34"/>
        <v>0</v>
      </c>
      <c r="AK40" s="41">
        <f>HLOOKUP(I40,ElecAvoidedCostsWOCC!$A$5:$Q$50,G40+1,FALSE)*J40*L40</f>
        <v>0</v>
      </c>
      <c r="AL40" s="41">
        <f t="shared" si="35"/>
        <v>0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36"/>
        <v>0</v>
      </c>
      <c r="AO40" s="44">
        <f t="shared" si="37"/>
        <v>0</v>
      </c>
      <c r="AP40" s="44">
        <f t="shared" si="38"/>
        <v>0</v>
      </c>
    </row>
    <row r="41" spans="2:42" x14ac:dyDescent="0.25">
      <c r="B41" s="84" t="s">
        <v>33</v>
      </c>
      <c r="C41" s="56">
        <v>18230407</v>
      </c>
      <c r="D41" s="56" t="s">
        <v>34</v>
      </c>
      <c r="E41" s="35">
        <v>12291</v>
      </c>
      <c r="F41" s="36" t="s">
        <v>816</v>
      </c>
      <c r="G41" s="36">
        <v>15</v>
      </c>
      <c r="H41" s="36"/>
      <c r="I41" s="37" t="s">
        <v>258</v>
      </c>
      <c r="J41" s="38">
        <v>1</v>
      </c>
      <c r="K41" s="38"/>
      <c r="L41" s="38"/>
      <c r="M41" s="39">
        <v>0.35</v>
      </c>
      <c r="N41" s="39">
        <v>0.5</v>
      </c>
      <c r="O41" s="40">
        <v>1</v>
      </c>
      <c r="P41" s="41">
        <v>0.35</v>
      </c>
      <c r="Q41" s="41">
        <f t="shared" si="12"/>
        <v>0.5</v>
      </c>
      <c r="R41" s="42">
        <v>0</v>
      </c>
      <c r="S41" s="43"/>
      <c r="T41" s="36">
        <f t="shared" si="20"/>
        <v>15</v>
      </c>
      <c r="U41" s="44">
        <f t="shared" si="21"/>
        <v>2.2205145642810104E-6</v>
      </c>
      <c r="V41" s="45">
        <f t="shared" si="22"/>
        <v>0.15000000000000002</v>
      </c>
      <c r="W41" s="46">
        <f t="shared" si="23"/>
        <v>1.4803430428540069E-7</v>
      </c>
      <c r="X41" s="41">
        <f t="shared" si="24"/>
        <v>0.19528176479391915</v>
      </c>
      <c r="Y41" s="41">
        <f t="shared" si="25"/>
        <v>0.15000000000000002</v>
      </c>
      <c r="Z41" s="41">
        <f t="shared" si="26"/>
        <v>1.5596464185838714</v>
      </c>
      <c r="AA41" s="47">
        <f t="shared" si="27"/>
        <v>0.69528176479391912</v>
      </c>
      <c r="AB41" s="48">
        <f t="shared" si="28"/>
        <v>1.4603430885616773</v>
      </c>
      <c r="AC41" s="41">
        <f t="shared" si="29"/>
        <v>0.65101288838381932</v>
      </c>
      <c r="AD41" s="41">
        <f t="shared" si="30"/>
        <v>0</v>
      </c>
      <c r="AE41" s="41">
        <f t="shared" si="31"/>
        <v>0</v>
      </c>
      <c r="AF41" s="49">
        <f>HLOOKUP(I41,ElecAvoidedCostsWOCC!$A$5:$Q$50,G41+1,FALSE)</f>
        <v>1.7172657854551547</v>
      </c>
      <c r="AG41" s="41">
        <f t="shared" si="32"/>
        <v>0</v>
      </c>
      <c r="AH41" s="49">
        <f>HLOOKUP(I41,ElecAvoidedCostsWOCC!$A$5:$Q$50,T41+1,FALSE)</f>
        <v>1.7172657854551547</v>
      </c>
      <c r="AI41" s="41">
        <f t="shared" si="33"/>
        <v>0</v>
      </c>
      <c r="AJ41" s="41">
        <f t="shared" si="34"/>
        <v>0</v>
      </c>
      <c r="AK41" s="41">
        <f>HLOOKUP(I41,ElecAvoidedCostsWOCC!$A$5:$Q$50,G41+1,FALSE)*J41*L41</f>
        <v>0</v>
      </c>
      <c r="AL41" s="41">
        <f t="shared" si="35"/>
        <v>0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36"/>
        <v>0</v>
      </c>
      <c r="AO41" s="44">
        <f t="shared" si="37"/>
        <v>0</v>
      </c>
      <c r="AP41" s="44">
        <f t="shared" si="38"/>
        <v>0</v>
      </c>
    </row>
    <row r="42" spans="2:42" x14ac:dyDescent="0.25">
      <c r="B42" s="84" t="s">
        <v>33</v>
      </c>
      <c r="C42" s="56">
        <v>18230407</v>
      </c>
      <c r="D42" s="56" t="s">
        <v>34</v>
      </c>
      <c r="E42" s="35">
        <v>11309</v>
      </c>
      <c r="F42" s="36" t="s">
        <v>817</v>
      </c>
      <c r="G42" s="36">
        <v>15</v>
      </c>
      <c r="H42" s="36"/>
      <c r="I42" s="37" t="s">
        <v>264</v>
      </c>
      <c r="J42" s="38">
        <v>1</v>
      </c>
      <c r="K42" s="38"/>
      <c r="L42" s="38"/>
      <c r="M42" s="39">
        <v>0.35</v>
      </c>
      <c r="N42" s="39">
        <v>0.5</v>
      </c>
      <c r="O42" s="40">
        <v>1</v>
      </c>
      <c r="P42" s="41">
        <v>0.35</v>
      </c>
      <c r="Q42" s="41">
        <f t="shared" si="12"/>
        <v>0.5</v>
      </c>
      <c r="R42" s="42">
        <v>0</v>
      </c>
      <c r="S42" s="43"/>
      <c r="T42" s="36">
        <f t="shared" si="20"/>
        <v>15</v>
      </c>
      <c r="U42" s="44">
        <f t="shared" si="21"/>
        <v>2.2205145642810104E-6</v>
      </c>
      <c r="V42" s="45">
        <f t="shared" si="22"/>
        <v>0.15000000000000002</v>
      </c>
      <c r="W42" s="46">
        <f t="shared" si="23"/>
        <v>1.4803430428540069E-7</v>
      </c>
      <c r="X42" s="41">
        <f t="shared" si="24"/>
        <v>0.19528176479391915</v>
      </c>
      <c r="Y42" s="41">
        <f t="shared" si="25"/>
        <v>0.15000000000000002</v>
      </c>
      <c r="Z42" s="41">
        <f t="shared" si="26"/>
        <v>1.5596464185838714</v>
      </c>
      <c r="AA42" s="47">
        <f t="shared" si="27"/>
        <v>0.69528176479391912</v>
      </c>
      <c r="AB42" s="48">
        <f t="shared" si="28"/>
        <v>1.4603430885616773</v>
      </c>
      <c r="AC42" s="41">
        <f t="shared" si="29"/>
        <v>0.65101288838381932</v>
      </c>
      <c r="AD42" s="41">
        <f t="shared" si="30"/>
        <v>0</v>
      </c>
      <c r="AE42" s="41">
        <f t="shared" si="31"/>
        <v>0</v>
      </c>
      <c r="AF42" s="49">
        <f>HLOOKUP(I42,ElecAvoidedCostsWOCC!$A$5:$Q$50,G42+1,FALSE)</f>
        <v>1.7462566560958237</v>
      </c>
      <c r="AG42" s="41">
        <f t="shared" si="32"/>
        <v>0</v>
      </c>
      <c r="AH42" s="49">
        <f>HLOOKUP(I42,ElecAvoidedCostsWOCC!$A$5:$Q$50,T42+1,FALSE)</f>
        <v>1.7462566560958237</v>
      </c>
      <c r="AI42" s="41">
        <f t="shared" si="33"/>
        <v>0</v>
      </c>
      <c r="AJ42" s="41">
        <f t="shared" si="34"/>
        <v>0</v>
      </c>
      <c r="AK42" s="41">
        <f>HLOOKUP(I42,ElecAvoidedCostsWOCC!$A$5:$Q$50,G42+1,FALSE)*J42*L42</f>
        <v>0</v>
      </c>
      <c r="AL42" s="41">
        <f t="shared" si="35"/>
        <v>0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36"/>
        <v>0</v>
      </c>
      <c r="AO42" s="44">
        <f t="shared" si="37"/>
        <v>0</v>
      </c>
      <c r="AP42" s="44">
        <f t="shared" si="38"/>
        <v>0</v>
      </c>
    </row>
    <row r="43" spans="2:42" x14ac:dyDescent="0.25">
      <c r="B43" s="84" t="s">
        <v>33</v>
      </c>
      <c r="C43" s="56">
        <v>18230407</v>
      </c>
      <c r="D43" s="56" t="s">
        <v>34</v>
      </c>
      <c r="E43" s="35">
        <v>12603</v>
      </c>
      <c r="F43" s="36" t="s">
        <v>818</v>
      </c>
      <c r="G43" s="36">
        <v>10</v>
      </c>
      <c r="H43" s="36"/>
      <c r="I43" s="37" t="s">
        <v>260</v>
      </c>
      <c r="J43" s="38">
        <v>50</v>
      </c>
      <c r="K43" s="38">
        <v>129</v>
      </c>
      <c r="L43" s="38"/>
      <c r="M43" s="39">
        <v>50</v>
      </c>
      <c r="N43" s="39">
        <v>50</v>
      </c>
      <c r="O43" s="40">
        <v>6450</v>
      </c>
      <c r="P43" s="41">
        <v>2500</v>
      </c>
      <c r="Q43" s="41">
        <f t="shared" si="12"/>
        <v>2500</v>
      </c>
      <c r="R43" s="42">
        <v>0</v>
      </c>
      <c r="S43" s="43"/>
      <c r="T43" s="36">
        <f t="shared" si="20"/>
        <v>10</v>
      </c>
      <c r="U43" s="44">
        <f t="shared" si="21"/>
        <v>9.548212626408344E-3</v>
      </c>
      <c r="V43" s="45">
        <f t="shared" si="22"/>
        <v>0</v>
      </c>
      <c r="W43" s="46">
        <f t="shared" si="23"/>
        <v>9.5482126264083444E-4</v>
      </c>
      <c r="X43" s="41">
        <f t="shared" si="24"/>
        <v>1259.5673829207785</v>
      </c>
      <c r="Y43" s="41">
        <f t="shared" si="25"/>
        <v>0</v>
      </c>
      <c r="Z43" s="41">
        <f t="shared" si="26"/>
        <v>10059.719399865971</v>
      </c>
      <c r="AA43" s="47">
        <f t="shared" si="27"/>
        <v>3759.5673829207785</v>
      </c>
      <c r="AB43" s="48">
        <f t="shared" si="28"/>
        <v>9419.2129212228192</v>
      </c>
      <c r="AC43" s="41">
        <f t="shared" si="29"/>
        <v>3520.1941787647738</v>
      </c>
      <c r="AD43" s="41">
        <f t="shared" si="30"/>
        <v>0</v>
      </c>
      <c r="AE43" s="41">
        <f t="shared" si="31"/>
        <v>0</v>
      </c>
      <c r="AF43" s="49">
        <f>HLOOKUP(I43,ElecAvoidedCostsWOCC!$A$5:$Q$50,G43+1,FALSE)</f>
        <v>1.0301363581848837</v>
      </c>
      <c r="AG43" s="41">
        <f t="shared" si="32"/>
        <v>6644.3795102924996</v>
      </c>
      <c r="AH43" s="49">
        <f>HLOOKUP(I43,ElecAvoidedCostsWOCC!$A$5:$Q$50,T43+1,FALSE)</f>
        <v>1.0301363581848837</v>
      </c>
      <c r="AI43" s="41">
        <f t="shared" si="33"/>
        <v>0</v>
      </c>
      <c r="AJ43" s="41">
        <f t="shared" si="34"/>
        <v>6644.3795102924996</v>
      </c>
      <c r="AK43" s="41">
        <f>HLOOKUP(I43,ElecAvoidedCostsWOCC!$A$5:$Q$50,G43+1,FALSE)*J43*L43</f>
        <v>0</v>
      </c>
      <c r="AL43" s="41">
        <f t="shared" si="35"/>
        <v>6644.3795102924996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6644.3795102924996</v>
      </c>
      <c r="AN43" s="45">
        <f t="shared" si="36"/>
        <v>7308.8174613217498</v>
      </c>
      <c r="AO43" s="44">
        <f t="shared" si="37"/>
        <v>0.70540708293383758</v>
      </c>
      <c r="AP43" s="44">
        <f t="shared" si="38"/>
        <v>2.0762540616115652</v>
      </c>
    </row>
    <row r="44" spans="2:42" x14ac:dyDescent="0.25">
      <c r="B44" s="84" t="s">
        <v>33</v>
      </c>
      <c r="C44" s="56">
        <v>18230407</v>
      </c>
      <c r="D44" s="56" t="s">
        <v>34</v>
      </c>
      <c r="E44" s="35">
        <v>12604</v>
      </c>
      <c r="F44" s="36" t="s">
        <v>819</v>
      </c>
      <c r="G44" s="36">
        <v>10</v>
      </c>
      <c r="H44" s="36"/>
      <c r="I44" s="37" t="s">
        <v>260</v>
      </c>
      <c r="J44" s="38">
        <v>500</v>
      </c>
      <c r="K44" s="38">
        <v>129</v>
      </c>
      <c r="L44" s="38"/>
      <c r="M44" s="39">
        <v>200</v>
      </c>
      <c r="N44" s="39">
        <v>250</v>
      </c>
      <c r="O44" s="40">
        <v>64500</v>
      </c>
      <c r="P44" s="41">
        <v>100000</v>
      </c>
      <c r="Q44" s="41">
        <f t="shared" si="12"/>
        <v>125000</v>
      </c>
      <c r="R44" s="42">
        <v>0</v>
      </c>
      <c r="S44" s="43"/>
      <c r="T44" s="36">
        <f t="shared" si="20"/>
        <v>10</v>
      </c>
      <c r="U44" s="44">
        <f t="shared" si="21"/>
        <v>9.5482126264083436E-2</v>
      </c>
      <c r="V44" s="45">
        <f t="shared" si="22"/>
        <v>50</v>
      </c>
      <c r="W44" s="46">
        <f t="shared" si="23"/>
        <v>9.548212626408344E-3</v>
      </c>
      <c r="X44" s="41">
        <f t="shared" si="24"/>
        <v>12595.673829207784</v>
      </c>
      <c r="Y44" s="41">
        <f t="shared" si="25"/>
        <v>25000</v>
      </c>
      <c r="Z44" s="41">
        <f t="shared" si="26"/>
        <v>100597.1939986597</v>
      </c>
      <c r="AA44" s="47">
        <f t="shared" si="27"/>
        <v>137595.67382920778</v>
      </c>
      <c r="AB44" s="48">
        <f t="shared" si="28"/>
        <v>94192.129212228174</v>
      </c>
      <c r="AC44" s="41">
        <f t="shared" si="29"/>
        <v>128834.90058914585</v>
      </c>
      <c r="AD44" s="41">
        <f t="shared" si="30"/>
        <v>0</v>
      </c>
      <c r="AE44" s="41">
        <f t="shared" si="31"/>
        <v>0</v>
      </c>
      <c r="AF44" s="49">
        <f>HLOOKUP(I44,ElecAvoidedCostsWOCC!$A$5:$Q$50,G44+1,FALSE)</f>
        <v>1.0301363581848837</v>
      </c>
      <c r="AG44" s="41">
        <f t="shared" si="32"/>
        <v>66443.795102924996</v>
      </c>
      <c r="AH44" s="49">
        <f>HLOOKUP(I44,ElecAvoidedCostsWOCC!$A$5:$Q$50,T44+1,FALSE)</f>
        <v>1.0301363581848837</v>
      </c>
      <c r="AI44" s="41">
        <f t="shared" si="33"/>
        <v>0</v>
      </c>
      <c r="AJ44" s="41">
        <f t="shared" si="34"/>
        <v>66443.795102924996</v>
      </c>
      <c r="AK44" s="41">
        <f>HLOOKUP(I44,ElecAvoidedCostsWOCC!$A$5:$Q$50,G44+1,FALSE)*J44*L44</f>
        <v>0</v>
      </c>
      <c r="AL44" s="41">
        <f t="shared" si="35"/>
        <v>66443.795102924996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66443.795102924996</v>
      </c>
      <c r="AN44" s="45">
        <f t="shared" si="36"/>
        <v>73088.174613217503</v>
      </c>
      <c r="AO44" s="44">
        <f t="shared" si="37"/>
        <v>0.70540708293383769</v>
      </c>
      <c r="AP44" s="44">
        <f t="shared" si="38"/>
        <v>0.56730105180346657</v>
      </c>
    </row>
    <row r="45" spans="2:42" x14ac:dyDescent="0.25">
      <c r="B45" s="84" t="s">
        <v>33</v>
      </c>
      <c r="C45" s="56">
        <v>18230407</v>
      </c>
      <c r="D45" s="56" t="s">
        <v>34</v>
      </c>
      <c r="E45" s="35" t="s">
        <v>1038</v>
      </c>
      <c r="F45" s="36" t="s">
        <v>822</v>
      </c>
      <c r="G45" s="36">
        <v>13</v>
      </c>
      <c r="H45" s="36"/>
      <c r="I45" s="37" t="s">
        <v>262</v>
      </c>
      <c r="J45" s="38">
        <v>10</v>
      </c>
      <c r="K45" s="38">
        <v>3.19</v>
      </c>
      <c r="L45" s="38"/>
      <c r="M45" s="39">
        <v>0</v>
      </c>
      <c r="N45" s="39">
        <v>0</v>
      </c>
      <c r="O45" s="40">
        <v>31.9</v>
      </c>
      <c r="P45" s="41">
        <v>0</v>
      </c>
      <c r="Q45" s="41">
        <f t="shared" si="12"/>
        <v>0</v>
      </c>
      <c r="R45" s="42">
        <v>0</v>
      </c>
      <c r="S45" s="43"/>
      <c r="T45" s="36">
        <f t="shared" si="20"/>
        <v>13</v>
      </c>
      <c r="U45" s="44">
        <f t="shared" si="21"/>
        <v>6.1389825987155658E-5</v>
      </c>
      <c r="V45" s="45">
        <f t="shared" si="22"/>
        <v>0</v>
      </c>
      <c r="W45" s="46">
        <f t="shared" si="23"/>
        <v>4.7222943067042816E-6</v>
      </c>
      <c r="X45" s="41">
        <f t="shared" si="24"/>
        <v>6.2294882969260197</v>
      </c>
      <c r="Y45" s="41">
        <f t="shared" si="25"/>
        <v>0</v>
      </c>
      <c r="Z45" s="41">
        <f t="shared" si="26"/>
        <v>49.752720752825496</v>
      </c>
      <c r="AA45" s="47">
        <f t="shared" si="27"/>
        <v>6.2294882969260197</v>
      </c>
      <c r="AB45" s="48">
        <f t="shared" si="28"/>
        <v>46.5849445251175</v>
      </c>
      <c r="AC45" s="41">
        <f t="shared" si="29"/>
        <v>5.8328542106048866</v>
      </c>
      <c r="AD45" s="41">
        <f t="shared" si="30"/>
        <v>0</v>
      </c>
      <c r="AE45" s="41">
        <f t="shared" si="31"/>
        <v>0</v>
      </c>
      <c r="AF45" s="49">
        <f>HLOOKUP(I45,ElecAvoidedCostsWOCC!$A$5:$Q$50,G45+1,FALSE)</f>
        <v>1.262268642203892</v>
      </c>
      <c r="AG45" s="41">
        <f t="shared" si="32"/>
        <v>40.266369686304159</v>
      </c>
      <c r="AH45" s="49">
        <f>HLOOKUP(I45,ElecAvoidedCostsWOCC!$A$5:$Q$50,T45+1,FALSE)</f>
        <v>1.262268642203892</v>
      </c>
      <c r="AI45" s="41">
        <f t="shared" si="33"/>
        <v>0</v>
      </c>
      <c r="AJ45" s="41">
        <f t="shared" si="34"/>
        <v>40.266369686304159</v>
      </c>
      <c r="AK45" s="41">
        <f>HLOOKUP(I45,ElecAvoidedCostsWOCC!$A$5:$Q$50,G45+1,FALSE)*J45*L45</f>
        <v>0</v>
      </c>
      <c r="AL45" s="41">
        <f t="shared" si="35"/>
        <v>40.266369686304159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40.266369686304159</v>
      </c>
      <c r="AN45" s="45">
        <f t="shared" si="36"/>
        <v>44.29300665493458</v>
      </c>
      <c r="AO45" s="44">
        <f t="shared" si="37"/>
        <v>0.86436444428078019</v>
      </c>
      <c r="AP45" s="44">
        <f t="shared" si="38"/>
        <v>7.5937105670160827</v>
      </c>
    </row>
    <row r="46" spans="2:42" x14ac:dyDescent="0.25">
      <c r="B46" s="84" t="s">
        <v>33</v>
      </c>
      <c r="C46" s="56">
        <v>18230407</v>
      </c>
      <c r="D46" s="56" t="s">
        <v>34</v>
      </c>
      <c r="E46" s="35">
        <v>12685</v>
      </c>
      <c r="F46" s="36" t="s">
        <v>823</v>
      </c>
      <c r="G46" s="36">
        <v>13</v>
      </c>
      <c r="H46" s="36"/>
      <c r="I46" s="37" t="s">
        <v>262</v>
      </c>
      <c r="J46" s="38">
        <v>10</v>
      </c>
      <c r="K46" s="38">
        <v>3.19</v>
      </c>
      <c r="L46" s="38"/>
      <c r="M46" s="39">
        <v>0</v>
      </c>
      <c r="N46" s="39">
        <v>0</v>
      </c>
      <c r="O46" s="40">
        <v>31.9</v>
      </c>
      <c r="P46" s="41">
        <v>0</v>
      </c>
      <c r="Q46" s="41">
        <f t="shared" si="12"/>
        <v>0</v>
      </c>
      <c r="R46" s="42">
        <v>6.8742999999999999</v>
      </c>
      <c r="S46" s="43"/>
      <c r="T46" s="36">
        <f t="shared" si="20"/>
        <v>13</v>
      </c>
      <c r="U46" s="44">
        <f t="shared" si="21"/>
        <v>6.1389825987155658E-5</v>
      </c>
      <c r="V46" s="45">
        <f t="shared" si="22"/>
        <v>0</v>
      </c>
      <c r="W46" s="46">
        <f t="shared" si="23"/>
        <v>4.7222943067042816E-6</v>
      </c>
      <c r="X46" s="41">
        <f t="shared" si="24"/>
        <v>6.2294882969260197</v>
      </c>
      <c r="Y46" s="41">
        <f t="shared" si="25"/>
        <v>0</v>
      </c>
      <c r="Z46" s="41">
        <f t="shared" si="26"/>
        <v>49.752720752825496</v>
      </c>
      <c r="AA46" s="47">
        <f t="shared" si="27"/>
        <v>6.2294882969260197</v>
      </c>
      <c r="AB46" s="48">
        <f t="shared" si="28"/>
        <v>46.5849445251175</v>
      </c>
      <c r="AC46" s="41">
        <f t="shared" si="29"/>
        <v>5.8328542106048866</v>
      </c>
      <c r="AD46" s="41">
        <f t="shared" si="30"/>
        <v>581.09987555322027</v>
      </c>
      <c r="AE46" s="41">
        <f t="shared" si="31"/>
        <v>0</v>
      </c>
      <c r="AF46" s="49">
        <f>HLOOKUP(I46,ElecAvoidedCostsWOCC!$A$5:$Q$50,G46+1,FALSE)</f>
        <v>1.262268642203892</v>
      </c>
      <c r="AG46" s="41">
        <f t="shared" si="32"/>
        <v>40.266369686304159</v>
      </c>
      <c r="AH46" s="49">
        <f>HLOOKUP(I46,ElecAvoidedCostsWOCC!$A$5:$Q$50,T46+1,FALSE)</f>
        <v>1.262268642203892</v>
      </c>
      <c r="AI46" s="41">
        <f t="shared" si="33"/>
        <v>0</v>
      </c>
      <c r="AJ46" s="41">
        <f t="shared" si="34"/>
        <v>40.266369686304159</v>
      </c>
      <c r="AK46" s="41">
        <f>HLOOKUP(I46,ElecAvoidedCostsWOCC!$A$5:$Q$50,G46+1,FALSE)*J46*L46</f>
        <v>0</v>
      </c>
      <c r="AL46" s="41">
        <f t="shared" si="35"/>
        <v>40.266369686304159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40.266369686304159</v>
      </c>
      <c r="AN46" s="45">
        <f t="shared" si="36"/>
        <v>625.3928822081549</v>
      </c>
      <c r="AO46" s="44">
        <f t="shared" si="37"/>
        <v>0.86436444428078019</v>
      </c>
      <c r="AP46" s="44">
        <f t="shared" si="38"/>
        <v>107.21901484715826</v>
      </c>
    </row>
    <row r="47" spans="2:42" x14ac:dyDescent="0.25">
      <c r="B47" s="84" t="s">
        <v>33</v>
      </c>
      <c r="C47" s="56">
        <v>18230407</v>
      </c>
      <c r="D47" s="56" t="s">
        <v>34</v>
      </c>
      <c r="E47" s="35">
        <v>12618</v>
      </c>
      <c r="F47" s="36" t="s">
        <v>824</v>
      </c>
      <c r="G47" s="36">
        <v>11</v>
      </c>
      <c r="H47" s="36"/>
      <c r="I47" s="37" t="s">
        <v>253</v>
      </c>
      <c r="J47" s="38">
        <v>10</v>
      </c>
      <c r="K47" s="38">
        <v>540.29</v>
      </c>
      <c r="L47" s="38"/>
      <c r="M47" s="39">
        <v>175</v>
      </c>
      <c r="N47" s="39">
        <v>316.92</v>
      </c>
      <c r="O47" s="40">
        <v>5402.9</v>
      </c>
      <c r="P47" s="41">
        <v>1750</v>
      </c>
      <c r="Q47" s="41">
        <f t="shared" si="12"/>
        <v>3169.2000000000003</v>
      </c>
      <c r="R47" s="42">
        <v>308.56</v>
      </c>
      <c r="S47" s="43"/>
      <c r="T47" s="36">
        <f t="shared" si="20"/>
        <v>11</v>
      </c>
      <c r="U47" s="44">
        <f t="shared" si="21"/>
        <v>8.7979599688595041E-3</v>
      </c>
      <c r="V47" s="45">
        <f t="shared" si="22"/>
        <v>141.92000000000002</v>
      </c>
      <c r="W47" s="46">
        <f t="shared" si="23"/>
        <v>7.9981454262359128E-4</v>
      </c>
      <c r="X47" s="41">
        <f t="shared" si="24"/>
        <v>1055.0878470050657</v>
      </c>
      <c r="Y47" s="41">
        <f t="shared" si="25"/>
        <v>1419.2000000000003</v>
      </c>
      <c r="Z47" s="41">
        <f t="shared" si="26"/>
        <v>8426.6136349667977</v>
      </c>
      <c r="AA47" s="47">
        <f t="shared" si="27"/>
        <v>4224.2878470050655</v>
      </c>
      <c r="AB47" s="48">
        <f t="shared" si="28"/>
        <v>7890.0876731898852</v>
      </c>
      <c r="AC47" s="41">
        <f t="shared" si="29"/>
        <v>3955.3256994429448</v>
      </c>
      <c r="AD47" s="41">
        <f t="shared" si="30"/>
        <v>23370.175434034398</v>
      </c>
      <c r="AE47" s="41">
        <f t="shared" si="31"/>
        <v>0</v>
      </c>
      <c r="AF47" s="49">
        <f>HLOOKUP(I47,ElecAvoidedCostsWOCC!$A$5:$Q$50,G47+1,FALSE)</f>
        <v>1.0714922798913573</v>
      </c>
      <c r="AG47" s="41">
        <f t="shared" si="32"/>
        <v>5789.1656390250137</v>
      </c>
      <c r="AH47" s="49">
        <f>HLOOKUP(I47,ElecAvoidedCostsWOCC!$A$5:$Q$50,T47+1,FALSE)</f>
        <v>1.0714922798913573</v>
      </c>
      <c r="AI47" s="41">
        <f t="shared" si="33"/>
        <v>0</v>
      </c>
      <c r="AJ47" s="41">
        <f t="shared" si="34"/>
        <v>5789.1656390250137</v>
      </c>
      <c r="AK47" s="41">
        <f>HLOOKUP(I47,ElecAvoidedCostsWOCC!$A$5:$Q$50,G47+1,FALSE)*J47*L47</f>
        <v>0</v>
      </c>
      <c r="AL47" s="41">
        <f t="shared" si="35"/>
        <v>5789.1656390250137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5789.1656390250137</v>
      </c>
      <c r="AN47" s="45">
        <f t="shared" si="36"/>
        <v>29738.257636961913</v>
      </c>
      <c r="AO47" s="44">
        <f t="shared" si="37"/>
        <v>0.73372640188730764</v>
      </c>
      <c r="AP47" s="44">
        <f t="shared" si="38"/>
        <v>7.5185357405965716</v>
      </c>
    </row>
    <row r="48" spans="2:42" x14ac:dyDescent="0.25">
      <c r="B48" s="84" t="s">
        <v>33</v>
      </c>
      <c r="C48" s="56">
        <v>18230407</v>
      </c>
      <c r="D48" s="56" t="s">
        <v>34</v>
      </c>
      <c r="E48" s="35">
        <v>12619</v>
      </c>
      <c r="F48" s="36" t="s">
        <v>825</v>
      </c>
      <c r="G48" s="36">
        <v>11</v>
      </c>
      <c r="H48" s="36"/>
      <c r="I48" s="37" t="s">
        <v>253</v>
      </c>
      <c r="J48" s="38">
        <v>10</v>
      </c>
      <c r="K48" s="38">
        <v>332.83</v>
      </c>
      <c r="L48" s="38"/>
      <c r="M48" s="39">
        <v>225</v>
      </c>
      <c r="N48" s="39">
        <v>252.92</v>
      </c>
      <c r="O48" s="40">
        <v>3328.2999999999997</v>
      </c>
      <c r="P48" s="41">
        <v>2250</v>
      </c>
      <c r="Q48" s="41">
        <f t="shared" si="12"/>
        <v>2529.1999999999998</v>
      </c>
      <c r="R48" s="42">
        <v>246.24</v>
      </c>
      <c r="S48" s="43"/>
      <c r="T48" s="36">
        <f t="shared" si="20"/>
        <v>11</v>
      </c>
      <c r="U48" s="44">
        <f t="shared" si="21"/>
        <v>5.4197283244840893E-3</v>
      </c>
      <c r="V48" s="45">
        <f t="shared" si="22"/>
        <v>27.919999999999987</v>
      </c>
      <c r="W48" s="46">
        <f t="shared" si="23"/>
        <v>4.9270257495309905E-4</v>
      </c>
      <c r="X48" s="41">
        <f t="shared" si="24"/>
        <v>649.95629776360101</v>
      </c>
      <c r="Y48" s="41">
        <f t="shared" si="25"/>
        <v>279.19999999999982</v>
      </c>
      <c r="Z48" s="41">
        <f t="shared" si="26"/>
        <v>5190.9711749726994</v>
      </c>
      <c r="AA48" s="47">
        <f t="shared" si="27"/>
        <v>3179.1562977636008</v>
      </c>
      <c r="AB48" s="48">
        <f t="shared" si="28"/>
        <v>4860.4599016598304</v>
      </c>
      <c r="AC48" s="41">
        <f t="shared" si="29"/>
        <v>2976.7381065202253</v>
      </c>
      <c r="AD48" s="41">
        <f t="shared" si="30"/>
        <v>18650.09074046095</v>
      </c>
      <c r="AE48" s="41">
        <f t="shared" si="31"/>
        <v>0</v>
      </c>
      <c r="AF48" s="49">
        <f>HLOOKUP(I48,ElecAvoidedCostsWOCC!$A$5:$Q$50,G48+1,FALSE)</f>
        <v>1.0714922798913573</v>
      </c>
      <c r="AG48" s="41">
        <f t="shared" si="32"/>
        <v>3566.2477551624042</v>
      </c>
      <c r="AH48" s="49">
        <f>HLOOKUP(I48,ElecAvoidedCostsWOCC!$A$5:$Q$50,T48+1,FALSE)</f>
        <v>1.0714922798913573</v>
      </c>
      <c r="AI48" s="41">
        <f t="shared" si="33"/>
        <v>0</v>
      </c>
      <c r="AJ48" s="41">
        <f t="shared" si="34"/>
        <v>3566.2477551624042</v>
      </c>
      <c r="AK48" s="41">
        <f>HLOOKUP(I48,ElecAvoidedCostsWOCC!$A$5:$Q$50,G48+1,FALSE)*J48*L48</f>
        <v>0</v>
      </c>
      <c r="AL48" s="41">
        <f t="shared" si="35"/>
        <v>3566.2477551624042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3566.2477551624042</v>
      </c>
      <c r="AN48" s="45">
        <f t="shared" si="36"/>
        <v>22572.963271139593</v>
      </c>
      <c r="AO48" s="44">
        <f t="shared" si="37"/>
        <v>0.73372640188730764</v>
      </c>
      <c r="AP48" s="44">
        <f t="shared" si="38"/>
        <v>7.5831203362149795</v>
      </c>
    </row>
    <row r="49" spans="2:42" x14ac:dyDescent="0.25">
      <c r="B49" s="84" t="s">
        <v>33</v>
      </c>
      <c r="C49" s="56">
        <v>18230407</v>
      </c>
      <c r="D49" s="56" t="s">
        <v>34</v>
      </c>
      <c r="E49" s="35">
        <v>12620</v>
      </c>
      <c r="F49" s="36" t="s">
        <v>826</v>
      </c>
      <c r="G49" s="36">
        <v>11</v>
      </c>
      <c r="H49" s="36"/>
      <c r="I49" s="37" t="s">
        <v>253</v>
      </c>
      <c r="J49" s="38">
        <v>10</v>
      </c>
      <c r="K49" s="38">
        <v>869.48</v>
      </c>
      <c r="L49" s="38"/>
      <c r="M49" s="39">
        <v>400</v>
      </c>
      <c r="N49" s="39">
        <v>399.62</v>
      </c>
      <c r="O49" s="40">
        <v>8694.7999999999993</v>
      </c>
      <c r="P49" s="41">
        <v>4000</v>
      </c>
      <c r="Q49" s="41">
        <f t="shared" si="12"/>
        <v>3996.2</v>
      </c>
      <c r="R49" s="42">
        <v>389.08</v>
      </c>
      <c r="S49" s="43"/>
      <c r="T49" s="36">
        <f t="shared" si="20"/>
        <v>11</v>
      </c>
      <c r="U49" s="44">
        <f t="shared" si="21"/>
        <v>1.415841535790772E-2</v>
      </c>
      <c r="V49" s="45">
        <f t="shared" si="22"/>
        <v>-0.37999999999999545</v>
      </c>
      <c r="W49" s="46">
        <f t="shared" si="23"/>
        <v>1.2871286689007018E-3</v>
      </c>
      <c r="X49" s="41">
        <f t="shared" si="24"/>
        <v>1697.9358885301679</v>
      </c>
      <c r="Y49" s="41">
        <f t="shared" si="25"/>
        <v>-3.8000000000001819</v>
      </c>
      <c r="Z49" s="41">
        <f t="shared" si="26"/>
        <v>13560.813680303045</v>
      </c>
      <c r="AA49" s="47">
        <f t="shared" si="27"/>
        <v>5694.1358885301679</v>
      </c>
      <c r="AB49" s="48">
        <f t="shared" si="28"/>
        <v>12697.391086426071</v>
      </c>
      <c r="AC49" s="41">
        <f t="shared" si="29"/>
        <v>5331.5879106087714</v>
      </c>
      <c r="AD49" s="41">
        <f t="shared" si="30"/>
        <v>29468.718751212422</v>
      </c>
      <c r="AE49" s="41">
        <f t="shared" si="31"/>
        <v>0</v>
      </c>
      <c r="AF49" s="49">
        <f>HLOOKUP(I49,ElecAvoidedCostsWOCC!$A$5:$Q$50,G49+1,FALSE)</f>
        <v>1.0714922798913573</v>
      </c>
      <c r="AG49" s="41">
        <f t="shared" si="32"/>
        <v>9316.411075199374</v>
      </c>
      <c r="AH49" s="49">
        <f>HLOOKUP(I49,ElecAvoidedCostsWOCC!$A$5:$Q$50,T49+1,FALSE)</f>
        <v>1.0714922798913573</v>
      </c>
      <c r="AI49" s="41">
        <f t="shared" si="33"/>
        <v>0</v>
      </c>
      <c r="AJ49" s="41">
        <f t="shared" si="34"/>
        <v>9316.411075199374</v>
      </c>
      <c r="AK49" s="41">
        <f>HLOOKUP(I49,ElecAvoidedCostsWOCC!$A$5:$Q$50,G49+1,FALSE)*J49*L49</f>
        <v>0</v>
      </c>
      <c r="AL49" s="41">
        <f t="shared" si="35"/>
        <v>9316.411075199374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9316.411075199374</v>
      </c>
      <c r="AN49" s="45">
        <f t="shared" si="36"/>
        <v>39716.770933931737</v>
      </c>
      <c r="AO49" s="44">
        <f t="shared" si="37"/>
        <v>0.73372640188730776</v>
      </c>
      <c r="AP49" s="44">
        <f t="shared" si="38"/>
        <v>7.4493324690198719</v>
      </c>
    </row>
    <row r="50" spans="2:42" x14ac:dyDescent="0.25">
      <c r="B50" s="84" t="s">
        <v>33</v>
      </c>
      <c r="C50" s="56">
        <v>18230407</v>
      </c>
      <c r="D50" s="56" t="s">
        <v>34</v>
      </c>
      <c r="E50" s="35">
        <v>12621</v>
      </c>
      <c r="F50" s="36" t="s">
        <v>827</v>
      </c>
      <c r="G50" s="36">
        <v>11</v>
      </c>
      <c r="H50" s="36"/>
      <c r="I50" s="37" t="s">
        <v>253</v>
      </c>
      <c r="J50" s="38">
        <v>10</v>
      </c>
      <c r="K50" s="38">
        <v>332.83</v>
      </c>
      <c r="L50" s="38"/>
      <c r="M50" s="39">
        <v>225</v>
      </c>
      <c r="N50" s="39">
        <v>252.92</v>
      </c>
      <c r="O50" s="40">
        <v>3328.2999999999997</v>
      </c>
      <c r="P50" s="41">
        <v>2250</v>
      </c>
      <c r="Q50" s="41">
        <f t="shared" si="12"/>
        <v>2529.1999999999998</v>
      </c>
      <c r="R50" s="42">
        <v>389.08</v>
      </c>
      <c r="S50" s="43"/>
      <c r="T50" s="36">
        <f t="shared" si="20"/>
        <v>11</v>
      </c>
      <c r="U50" s="44">
        <f t="shared" si="21"/>
        <v>5.4197283244840893E-3</v>
      </c>
      <c r="V50" s="45">
        <f t="shared" si="22"/>
        <v>27.919999999999987</v>
      </c>
      <c r="W50" s="46">
        <f t="shared" si="23"/>
        <v>4.9270257495309905E-4</v>
      </c>
      <c r="X50" s="41">
        <f t="shared" si="24"/>
        <v>649.95629776360101</v>
      </c>
      <c r="Y50" s="41">
        <f t="shared" si="25"/>
        <v>279.19999999999982</v>
      </c>
      <c r="Z50" s="41">
        <f t="shared" si="26"/>
        <v>5190.9711749726994</v>
      </c>
      <c r="AA50" s="47">
        <f t="shared" si="27"/>
        <v>3179.1562977636008</v>
      </c>
      <c r="AB50" s="48">
        <f t="shared" si="28"/>
        <v>4860.4599016598304</v>
      </c>
      <c r="AC50" s="41">
        <f t="shared" si="29"/>
        <v>2976.7381065202253</v>
      </c>
      <c r="AD50" s="41">
        <f t="shared" si="30"/>
        <v>29468.718751212422</v>
      </c>
      <c r="AE50" s="41">
        <f t="shared" si="31"/>
        <v>0</v>
      </c>
      <c r="AF50" s="49">
        <f>HLOOKUP(I50,ElecAvoidedCostsWOCC!$A$5:$Q$50,G50+1,FALSE)</f>
        <v>1.0714922798913573</v>
      </c>
      <c r="AG50" s="41">
        <f t="shared" si="32"/>
        <v>3566.2477551624042</v>
      </c>
      <c r="AH50" s="49">
        <f>HLOOKUP(I50,ElecAvoidedCostsWOCC!$A$5:$Q$50,T50+1,FALSE)</f>
        <v>1.0714922798913573</v>
      </c>
      <c r="AI50" s="41">
        <f t="shared" si="33"/>
        <v>0</v>
      </c>
      <c r="AJ50" s="41">
        <f t="shared" si="34"/>
        <v>3566.2477551624042</v>
      </c>
      <c r="AK50" s="41">
        <f>HLOOKUP(I50,ElecAvoidedCostsWOCC!$A$5:$Q$50,G50+1,FALSE)*J50*L50</f>
        <v>0</v>
      </c>
      <c r="AL50" s="41">
        <f t="shared" si="35"/>
        <v>3566.2477551624042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3566.2477551624042</v>
      </c>
      <c r="AN50" s="45">
        <f t="shared" si="36"/>
        <v>33391.591281891066</v>
      </c>
      <c r="AO50" s="44">
        <f t="shared" si="37"/>
        <v>0.73372640188730764</v>
      </c>
      <c r="AP50" s="44">
        <f t="shared" si="38"/>
        <v>11.217510606240559</v>
      </c>
    </row>
    <row r="51" spans="2:42" x14ac:dyDescent="0.25">
      <c r="B51" s="84" t="s">
        <v>33</v>
      </c>
      <c r="C51" s="56">
        <v>18230407</v>
      </c>
      <c r="D51" s="56" t="s">
        <v>34</v>
      </c>
      <c r="E51" s="35">
        <v>12624</v>
      </c>
      <c r="F51" s="36" t="s">
        <v>828</v>
      </c>
      <c r="G51" s="36">
        <v>11</v>
      </c>
      <c r="H51" s="36"/>
      <c r="I51" s="37" t="s">
        <v>253</v>
      </c>
      <c r="J51" s="38">
        <v>10</v>
      </c>
      <c r="K51" s="38">
        <v>540.29</v>
      </c>
      <c r="L51" s="38"/>
      <c r="M51" s="39">
        <v>175</v>
      </c>
      <c r="N51" s="39">
        <v>311.64</v>
      </c>
      <c r="O51" s="40">
        <v>5402.9</v>
      </c>
      <c r="P51" s="41">
        <v>1750</v>
      </c>
      <c r="Q51" s="41">
        <f t="shared" si="12"/>
        <v>3116.3999999999996</v>
      </c>
      <c r="R51" s="42">
        <v>389.08</v>
      </c>
      <c r="S51" s="43"/>
      <c r="T51" s="36">
        <f t="shared" si="20"/>
        <v>11</v>
      </c>
      <c r="U51" s="44">
        <f t="shared" si="21"/>
        <v>8.7979599688595041E-3</v>
      </c>
      <c r="V51" s="45">
        <f t="shared" si="22"/>
        <v>136.63999999999999</v>
      </c>
      <c r="W51" s="46">
        <f t="shared" si="23"/>
        <v>7.9981454262359128E-4</v>
      </c>
      <c r="X51" s="41">
        <f t="shared" si="24"/>
        <v>1055.0878470050657</v>
      </c>
      <c r="Y51" s="41">
        <f t="shared" si="25"/>
        <v>1366.3999999999996</v>
      </c>
      <c r="Z51" s="41">
        <f t="shared" si="26"/>
        <v>8426.6136349667977</v>
      </c>
      <c r="AA51" s="47">
        <f t="shared" si="27"/>
        <v>4171.4878470050653</v>
      </c>
      <c r="AB51" s="48">
        <f t="shared" si="28"/>
        <v>7890.0876731898852</v>
      </c>
      <c r="AC51" s="41">
        <f t="shared" si="29"/>
        <v>3905.8874971957539</v>
      </c>
      <c r="AD51" s="41">
        <f t="shared" si="30"/>
        <v>29468.718751212422</v>
      </c>
      <c r="AE51" s="41">
        <f t="shared" si="31"/>
        <v>0</v>
      </c>
      <c r="AF51" s="49">
        <f>HLOOKUP(I51,ElecAvoidedCostsWOCC!$A$5:$Q$50,G51+1,FALSE)</f>
        <v>1.0714922798913573</v>
      </c>
      <c r="AG51" s="41">
        <f t="shared" si="32"/>
        <v>5789.1656390250137</v>
      </c>
      <c r="AH51" s="49">
        <f>HLOOKUP(I51,ElecAvoidedCostsWOCC!$A$5:$Q$50,T51+1,FALSE)</f>
        <v>1.0714922798913573</v>
      </c>
      <c r="AI51" s="41">
        <f t="shared" si="33"/>
        <v>0</v>
      </c>
      <c r="AJ51" s="41">
        <f t="shared" si="34"/>
        <v>5789.1656390250137</v>
      </c>
      <c r="AK51" s="41">
        <f>HLOOKUP(I51,ElecAvoidedCostsWOCC!$A$5:$Q$50,G51+1,FALSE)*J51*L51</f>
        <v>0</v>
      </c>
      <c r="AL51" s="41">
        <f t="shared" si="35"/>
        <v>5789.1656390250137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5789.1656390250137</v>
      </c>
      <c r="AN51" s="45">
        <f t="shared" si="36"/>
        <v>35836.800954139937</v>
      </c>
      <c r="AO51" s="44">
        <f t="shared" si="37"/>
        <v>0.73372640188730764</v>
      </c>
      <c r="AP51" s="44">
        <f t="shared" si="38"/>
        <v>9.1750724975742646</v>
      </c>
    </row>
    <row r="52" spans="2:42" x14ac:dyDescent="0.25">
      <c r="B52" s="84" t="s">
        <v>33</v>
      </c>
      <c r="C52" s="56">
        <v>18230407</v>
      </c>
      <c r="D52" s="56" t="s">
        <v>34</v>
      </c>
      <c r="E52" s="35">
        <v>12962</v>
      </c>
      <c r="F52" s="36" t="s">
        <v>829</v>
      </c>
      <c r="G52" s="36">
        <v>14</v>
      </c>
      <c r="H52" s="36"/>
      <c r="I52" s="37" t="s">
        <v>262</v>
      </c>
      <c r="J52" s="38">
        <v>10</v>
      </c>
      <c r="K52" s="38">
        <v>26</v>
      </c>
      <c r="L52" s="38"/>
      <c r="M52" s="39">
        <v>25</v>
      </c>
      <c r="N52" s="39">
        <v>0.01</v>
      </c>
      <c r="O52" s="40">
        <v>260</v>
      </c>
      <c r="P52" s="41">
        <v>250</v>
      </c>
      <c r="Q52" s="41">
        <f t="shared" si="12"/>
        <v>0.1</v>
      </c>
      <c r="R52" s="42">
        <v>7.49</v>
      </c>
      <c r="S52" s="43"/>
      <c r="T52" s="36">
        <f t="shared" si="20"/>
        <v>14</v>
      </c>
      <c r="U52" s="44">
        <f t="shared" si="21"/>
        <v>5.3884486759885855E-4</v>
      </c>
      <c r="V52" s="45">
        <f t="shared" si="22"/>
        <v>-24.99</v>
      </c>
      <c r="W52" s="46">
        <f t="shared" si="23"/>
        <v>3.848891911420418E-5</v>
      </c>
      <c r="X52" s="41">
        <f t="shared" si="24"/>
        <v>50.773258846418976</v>
      </c>
      <c r="Y52" s="41">
        <f t="shared" si="25"/>
        <v>-249.9</v>
      </c>
      <c r="Z52" s="41">
        <f t="shared" si="26"/>
        <v>405.50806883180655</v>
      </c>
      <c r="AA52" s="47">
        <f t="shared" si="27"/>
        <v>50.873258846418977</v>
      </c>
      <c r="AB52" s="48">
        <f t="shared" si="28"/>
        <v>379.68920302603607</v>
      </c>
      <c r="AC52" s="41">
        <f t="shared" si="29"/>
        <v>47.634137496646979</v>
      </c>
      <c r="AD52" s="41">
        <f t="shared" si="30"/>
        <v>662.96476273070982</v>
      </c>
      <c r="AE52" s="41">
        <f t="shared" si="31"/>
        <v>0</v>
      </c>
      <c r="AF52" s="49">
        <f>HLOOKUP(I52,ElecAvoidedCostsWOCC!$A$5:$Q$50,G52+1,FALSE)</f>
        <v>1.3264018470259975</v>
      </c>
      <c r="AG52" s="41">
        <f t="shared" si="32"/>
        <v>344.86448022675933</v>
      </c>
      <c r="AH52" s="49">
        <f>HLOOKUP(I52,ElecAvoidedCostsWOCC!$A$5:$Q$50,T52+1,FALSE)</f>
        <v>1.3264018470259975</v>
      </c>
      <c r="AI52" s="41">
        <f t="shared" si="33"/>
        <v>0</v>
      </c>
      <c r="AJ52" s="41">
        <f t="shared" si="34"/>
        <v>344.86448022675933</v>
      </c>
      <c r="AK52" s="41">
        <f>HLOOKUP(I52,ElecAvoidedCostsWOCC!$A$5:$Q$50,G52+1,FALSE)*J52*L52</f>
        <v>0</v>
      </c>
      <c r="AL52" s="41">
        <f t="shared" si="35"/>
        <v>344.86448022675933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344.86448022675938</v>
      </c>
      <c r="AN52" s="45">
        <f t="shared" si="36"/>
        <v>1042.3156909801451</v>
      </c>
      <c r="AO52" s="44">
        <f t="shared" si="37"/>
        <v>0.9082809768575677</v>
      </c>
      <c r="AP52" s="44">
        <f t="shared" si="38"/>
        <v>21.88169547634855</v>
      </c>
    </row>
    <row r="53" spans="2:42" x14ac:dyDescent="0.25">
      <c r="B53" s="84" t="s">
        <v>33</v>
      </c>
      <c r="C53" s="56">
        <v>18230407</v>
      </c>
      <c r="D53" s="56" t="s">
        <v>34</v>
      </c>
      <c r="E53" s="35">
        <v>12963</v>
      </c>
      <c r="F53" s="36" t="s">
        <v>830</v>
      </c>
      <c r="G53" s="36">
        <v>14</v>
      </c>
      <c r="H53" s="36"/>
      <c r="I53" s="37" t="s">
        <v>262</v>
      </c>
      <c r="J53" s="38">
        <v>10</v>
      </c>
      <c r="K53" s="38">
        <v>26</v>
      </c>
      <c r="L53" s="38"/>
      <c r="M53" s="39">
        <v>25</v>
      </c>
      <c r="N53" s="39">
        <v>0.01</v>
      </c>
      <c r="O53" s="40">
        <v>260</v>
      </c>
      <c r="P53" s="41">
        <v>250</v>
      </c>
      <c r="Q53" s="41">
        <f t="shared" si="12"/>
        <v>0.1</v>
      </c>
      <c r="R53" s="42">
        <v>7.49</v>
      </c>
      <c r="S53" s="43"/>
      <c r="T53" s="36">
        <f t="shared" si="20"/>
        <v>14</v>
      </c>
      <c r="U53" s="44">
        <f t="shared" si="21"/>
        <v>5.3884486759885855E-4</v>
      </c>
      <c r="V53" s="45">
        <f t="shared" si="22"/>
        <v>-24.99</v>
      </c>
      <c r="W53" s="46">
        <f t="shared" si="23"/>
        <v>3.848891911420418E-5</v>
      </c>
      <c r="X53" s="41">
        <f t="shared" si="24"/>
        <v>50.773258846418976</v>
      </c>
      <c r="Y53" s="41">
        <f t="shared" si="25"/>
        <v>-249.9</v>
      </c>
      <c r="Z53" s="41">
        <f t="shared" si="26"/>
        <v>405.50806883180655</v>
      </c>
      <c r="AA53" s="47">
        <f t="shared" si="27"/>
        <v>50.873258846418977</v>
      </c>
      <c r="AB53" s="48">
        <f t="shared" si="28"/>
        <v>379.68920302603607</v>
      </c>
      <c r="AC53" s="41">
        <f t="shared" si="29"/>
        <v>47.634137496646979</v>
      </c>
      <c r="AD53" s="41">
        <f t="shared" si="30"/>
        <v>662.96476273070982</v>
      </c>
      <c r="AE53" s="41">
        <f t="shared" si="31"/>
        <v>0</v>
      </c>
      <c r="AF53" s="49">
        <f>HLOOKUP(I53,ElecAvoidedCostsWOCC!$A$5:$Q$50,G53+1,FALSE)</f>
        <v>1.3264018470259975</v>
      </c>
      <c r="AG53" s="41">
        <f t="shared" si="32"/>
        <v>344.86448022675933</v>
      </c>
      <c r="AH53" s="49">
        <f>HLOOKUP(I53,ElecAvoidedCostsWOCC!$A$5:$Q$50,T53+1,FALSE)</f>
        <v>1.3264018470259975</v>
      </c>
      <c r="AI53" s="41">
        <f t="shared" si="33"/>
        <v>0</v>
      </c>
      <c r="AJ53" s="41">
        <f t="shared" si="34"/>
        <v>344.86448022675933</v>
      </c>
      <c r="AK53" s="41">
        <f>HLOOKUP(I53,ElecAvoidedCostsWOCC!$A$5:$Q$50,G53+1,FALSE)*J53*L53</f>
        <v>0</v>
      </c>
      <c r="AL53" s="41">
        <f t="shared" si="35"/>
        <v>344.86448022675933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344.86448022675938</v>
      </c>
      <c r="AN53" s="45">
        <f t="shared" si="36"/>
        <v>1042.3156909801451</v>
      </c>
      <c r="AO53" s="44">
        <f t="shared" si="37"/>
        <v>0.9082809768575677</v>
      </c>
      <c r="AP53" s="44">
        <f t="shared" si="38"/>
        <v>21.88169547634855</v>
      </c>
    </row>
    <row r="54" spans="2:42" x14ac:dyDescent="0.25">
      <c r="B54" s="84" t="s">
        <v>33</v>
      </c>
      <c r="C54" s="56">
        <v>18230407</v>
      </c>
      <c r="D54" s="56" t="s">
        <v>34</v>
      </c>
      <c r="E54" s="35">
        <v>12993</v>
      </c>
      <c r="F54" s="36" t="s">
        <v>642</v>
      </c>
      <c r="G54" s="36">
        <v>14</v>
      </c>
      <c r="H54" s="36"/>
      <c r="I54" s="37" t="s">
        <v>262</v>
      </c>
      <c r="J54" s="38">
        <v>10</v>
      </c>
      <c r="K54" s="38">
        <v>142</v>
      </c>
      <c r="L54" s="38"/>
      <c r="M54" s="39">
        <v>100</v>
      </c>
      <c r="N54" s="39">
        <v>65.56</v>
      </c>
      <c r="O54" s="40">
        <v>1420</v>
      </c>
      <c r="P54" s="41">
        <v>1000</v>
      </c>
      <c r="Q54" s="41">
        <f t="shared" si="12"/>
        <v>655.6</v>
      </c>
      <c r="R54" s="42">
        <v>17.059999999999999</v>
      </c>
      <c r="S54" s="43"/>
      <c r="T54" s="36">
        <f t="shared" si="20"/>
        <v>14</v>
      </c>
      <c r="U54" s="44">
        <f t="shared" si="21"/>
        <v>2.9429219691937659E-3</v>
      </c>
      <c r="V54" s="45">
        <f t="shared" si="22"/>
        <v>-34.44</v>
      </c>
      <c r="W54" s="46">
        <f t="shared" si="23"/>
        <v>2.1020871208526898E-4</v>
      </c>
      <c r="X54" s="41">
        <f t="shared" si="24"/>
        <v>277.30010600736517</v>
      </c>
      <c r="Y54" s="41">
        <f t="shared" si="25"/>
        <v>-344.4</v>
      </c>
      <c r="Z54" s="41">
        <f t="shared" si="26"/>
        <v>2214.6979143890976</v>
      </c>
      <c r="AA54" s="47">
        <f t="shared" si="27"/>
        <v>932.90010600736514</v>
      </c>
      <c r="AB54" s="48">
        <f t="shared" si="28"/>
        <v>2073.687185757582</v>
      </c>
      <c r="AC54" s="41">
        <f t="shared" si="29"/>
        <v>873.50197191700852</v>
      </c>
      <c r="AD54" s="41">
        <f t="shared" si="30"/>
        <v>1510.0372299313631</v>
      </c>
      <c r="AE54" s="41">
        <f t="shared" si="31"/>
        <v>0</v>
      </c>
      <c r="AF54" s="49">
        <f>HLOOKUP(I54,ElecAvoidedCostsWOCC!$A$5:$Q$50,G54+1,FALSE)</f>
        <v>1.3264018470259975</v>
      </c>
      <c r="AG54" s="41">
        <f t="shared" si="32"/>
        <v>1883.4906227769166</v>
      </c>
      <c r="AH54" s="49">
        <f>HLOOKUP(I54,ElecAvoidedCostsWOCC!$A$5:$Q$50,T54+1,FALSE)</f>
        <v>1.3264018470259975</v>
      </c>
      <c r="AI54" s="41">
        <f t="shared" si="33"/>
        <v>0</v>
      </c>
      <c r="AJ54" s="41">
        <f t="shared" si="34"/>
        <v>1883.4906227769166</v>
      </c>
      <c r="AK54" s="41">
        <f>HLOOKUP(I54,ElecAvoidedCostsWOCC!$A$5:$Q$50,G54+1,FALSE)*J54*L54</f>
        <v>0</v>
      </c>
      <c r="AL54" s="41">
        <f t="shared" si="35"/>
        <v>1883.4906227769166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1883.4906227769166</v>
      </c>
      <c r="AN54" s="45">
        <f t="shared" si="36"/>
        <v>3581.8769149859713</v>
      </c>
      <c r="AO54" s="44">
        <f t="shared" si="37"/>
        <v>0.90828097685756748</v>
      </c>
      <c r="AP54" s="44">
        <f t="shared" si="38"/>
        <v>4.1005939656038759</v>
      </c>
    </row>
    <row r="55" spans="2:42" x14ac:dyDescent="0.25">
      <c r="B55" s="84" t="s">
        <v>33</v>
      </c>
      <c r="C55" s="56">
        <v>18230407</v>
      </c>
      <c r="D55" s="56" t="s">
        <v>34</v>
      </c>
      <c r="E55" s="35">
        <v>12994</v>
      </c>
      <c r="F55" s="36" t="s">
        <v>831</v>
      </c>
      <c r="G55" s="36">
        <v>14</v>
      </c>
      <c r="H55" s="36"/>
      <c r="I55" s="37" t="s">
        <v>262</v>
      </c>
      <c r="J55" s="38">
        <v>10</v>
      </c>
      <c r="K55" s="38">
        <v>142</v>
      </c>
      <c r="L55" s="38"/>
      <c r="M55" s="39">
        <v>150</v>
      </c>
      <c r="N55" s="39">
        <v>65.56</v>
      </c>
      <c r="O55" s="40">
        <v>1420</v>
      </c>
      <c r="P55" s="41">
        <v>1500</v>
      </c>
      <c r="Q55" s="41">
        <f t="shared" si="12"/>
        <v>655.6</v>
      </c>
      <c r="R55" s="42">
        <v>17.059999999999999</v>
      </c>
      <c r="S55" s="43"/>
      <c r="T55" s="36">
        <f t="shared" si="20"/>
        <v>14</v>
      </c>
      <c r="U55" s="44">
        <f t="shared" si="21"/>
        <v>2.9429219691937659E-3</v>
      </c>
      <c r="V55" s="45">
        <f t="shared" si="22"/>
        <v>-84.44</v>
      </c>
      <c r="W55" s="46">
        <f t="shared" si="23"/>
        <v>2.1020871208526898E-4</v>
      </c>
      <c r="X55" s="41">
        <f t="shared" si="24"/>
        <v>277.30010600736517</v>
      </c>
      <c r="Y55" s="41">
        <f t="shared" si="25"/>
        <v>-844.4</v>
      </c>
      <c r="Z55" s="41">
        <f t="shared" si="26"/>
        <v>2214.6979143890976</v>
      </c>
      <c r="AA55" s="47">
        <f t="shared" si="27"/>
        <v>932.90010600736514</v>
      </c>
      <c r="AB55" s="48">
        <f t="shared" si="28"/>
        <v>2073.687185757582</v>
      </c>
      <c r="AC55" s="41">
        <f t="shared" si="29"/>
        <v>873.50197191700852</v>
      </c>
      <c r="AD55" s="41">
        <f t="shared" si="30"/>
        <v>1510.0372299313631</v>
      </c>
      <c r="AE55" s="41">
        <f t="shared" si="31"/>
        <v>0</v>
      </c>
      <c r="AF55" s="49">
        <f>HLOOKUP(I55,ElecAvoidedCostsWOCC!$A$5:$Q$50,G55+1,FALSE)</f>
        <v>1.3264018470259975</v>
      </c>
      <c r="AG55" s="41">
        <f t="shared" si="32"/>
        <v>1883.4906227769166</v>
      </c>
      <c r="AH55" s="49">
        <f>HLOOKUP(I55,ElecAvoidedCostsWOCC!$A$5:$Q$50,T55+1,FALSE)</f>
        <v>1.3264018470259975</v>
      </c>
      <c r="AI55" s="41">
        <f t="shared" si="33"/>
        <v>0</v>
      </c>
      <c r="AJ55" s="41">
        <f t="shared" si="34"/>
        <v>1883.4906227769166</v>
      </c>
      <c r="AK55" s="41">
        <f>HLOOKUP(I55,ElecAvoidedCostsWOCC!$A$5:$Q$50,G55+1,FALSE)*J55*L55</f>
        <v>0</v>
      </c>
      <c r="AL55" s="41">
        <f t="shared" si="35"/>
        <v>1883.4906227769166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1883.4906227769166</v>
      </c>
      <c r="AN55" s="45">
        <f t="shared" si="36"/>
        <v>3581.8769149859713</v>
      </c>
      <c r="AO55" s="44">
        <f t="shared" si="37"/>
        <v>0.90828097685756748</v>
      </c>
      <c r="AP55" s="44">
        <f t="shared" si="38"/>
        <v>4.1005939656038759</v>
      </c>
    </row>
    <row r="56" spans="2:42" x14ac:dyDescent="0.25">
      <c r="B56" s="84" t="s">
        <v>33</v>
      </c>
      <c r="C56" s="56">
        <v>18230407</v>
      </c>
      <c r="D56" s="56" t="s">
        <v>34</v>
      </c>
      <c r="E56" s="35">
        <v>12995</v>
      </c>
      <c r="F56" s="36" t="s">
        <v>643</v>
      </c>
      <c r="G56" s="36">
        <v>14</v>
      </c>
      <c r="H56" s="36"/>
      <c r="I56" s="37" t="s">
        <v>262</v>
      </c>
      <c r="J56" s="38">
        <v>10</v>
      </c>
      <c r="K56" s="38">
        <v>142</v>
      </c>
      <c r="L56" s="38"/>
      <c r="M56" s="39">
        <v>100</v>
      </c>
      <c r="N56" s="39">
        <v>65.56</v>
      </c>
      <c r="O56" s="40">
        <v>1420</v>
      </c>
      <c r="P56" s="41">
        <v>1000</v>
      </c>
      <c r="Q56" s="41">
        <f t="shared" si="12"/>
        <v>655.6</v>
      </c>
      <c r="R56" s="42">
        <v>17.059999999999999</v>
      </c>
      <c r="S56" s="43"/>
      <c r="T56" s="36">
        <f t="shared" si="20"/>
        <v>14</v>
      </c>
      <c r="U56" s="44">
        <f t="shared" si="21"/>
        <v>2.9429219691937659E-3</v>
      </c>
      <c r="V56" s="45">
        <f t="shared" si="22"/>
        <v>-34.44</v>
      </c>
      <c r="W56" s="46">
        <f t="shared" si="23"/>
        <v>2.1020871208526898E-4</v>
      </c>
      <c r="X56" s="41">
        <f t="shared" si="24"/>
        <v>277.30010600736517</v>
      </c>
      <c r="Y56" s="41">
        <f t="shared" si="25"/>
        <v>-344.4</v>
      </c>
      <c r="Z56" s="41">
        <f t="shared" si="26"/>
        <v>2214.6979143890976</v>
      </c>
      <c r="AA56" s="47">
        <f t="shared" si="27"/>
        <v>932.90010600736514</v>
      </c>
      <c r="AB56" s="48">
        <f t="shared" si="28"/>
        <v>2073.687185757582</v>
      </c>
      <c r="AC56" s="41">
        <f t="shared" si="29"/>
        <v>873.50197191700852</v>
      </c>
      <c r="AD56" s="41">
        <f t="shared" si="30"/>
        <v>1510.0372299313631</v>
      </c>
      <c r="AE56" s="41">
        <f t="shared" si="31"/>
        <v>0</v>
      </c>
      <c r="AF56" s="49">
        <f>HLOOKUP(I56,ElecAvoidedCostsWOCC!$A$5:$Q$50,G56+1,FALSE)</f>
        <v>1.3264018470259975</v>
      </c>
      <c r="AG56" s="41">
        <f t="shared" si="32"/>
        <v>1883.4906227769166</v>
      </c>
      <c r="AH56" s="49">
        <f>HLOOKUP(I56,ElecAvoidedCostsWOCC!$A$5:$Q$50,T56+1,FALSE)</f>
        <v>1.3264018470259975</v>
      </c>
      <c r="AI56" s="41">
        <f t="shared" si="33"/>
        <v>0</v>
      </c>
      <c r="AJ56" s="41">
        <f t="shared" si="34"/>
        <v>1883.4906227769166</v>
      </c>
      <c r="AK56" s="41">
        <f>HLOOKUP(I56,ElecAvoidedCostsWOCC!$A$5:$Q$50,G56+1,FALSE)*J56*L56</f>
        <v>0</v>
      </c>
      <c r="AL56" s="41">
        <f t="shared" si="35"/>
        <v>1883.4906227769166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1883.4906227769166</v>
      </c>
      <c r="AN56" s="45">
        <f t="shared" si="36"/>
        <v>3581.8769149859713</v>
      </c>
      <c r="AO56" s="44">
        <f t="shared" si="37"/>
        <v>0.90828097685756748</v>
      </c>
      <c r="AP56" s="44">
        <f t="shared" si="38"/>
        <v>4.1005939656038759</v>
      </c>
    </row>
    <row r="57" spans="2:42" x14ac:dyDescent="0.25">
      <c r="B57" s="84" t="s">
        <v>33</v>
      </c>
      <c r="C57" s="56">
        <v>18230407</v>
      </c>
      <c r="D57" s="56" t="s">
        <v>34</v>
      </c>
      <c r="E57" s="35">
        <v>12996</v>
      </c>
      <c r="F57" s="36" t="s">
        <v>832</v>
      </c>
      <c r="G57" s="36">
        <v>14</v>
      </c>
      <c r="H57" s="36"/>
      <c r="I57" s="37" t="s">
        <v>262</v>
      </c>
      <c r="J57" s="38">
        <v>10</v>
      </c>
      <c r="K57" s="38">
        <v>142</v>
      </c>
      <c r="L57" s="38"/>
      <c r="M57" s="39">
        <v>150</v>
      </c>
      <c r="N57" s="39">
        <v>65.56</v>
      </c>
      <c r="O57" s="40">
        <v>1420</v>
      </c>
      <c r="P57" s="41">
        <v>1500</v>
      </c>
      <c r="Q57" s="41">
        <f t="shared" si="12"/>
        <v>655.6</v>
      </c>
      <c r="R57" s="42">
        <v>17.059999999999999</v>
      </c>
      <c r="S57" s="43"/>
      <c r="T57" s="36">
        <f t="shared" si="20"/>
        <v>14</v>
      </c>
      <c r="U57" s="44">
        <f t="shared" si="21"/>
        <v>2.9429219691937659E-3</v>
      </c>
      <c r="V57" s="45">
        <f t="shared" si="22"/>
        <v>-84.44</v>
      </c>
      <c r="W57" s="46">
        <f t="shared" si="23"/>
        <v>2.1020871208526898E-4</v>
      </c>
      <c r="X57" s="41">
        <f t="shared" si="24"/>
        <v>277.30010600736517</v>
      </c>
      <c r="Y57" s="41">
        <f t="shared" si="25"/>
        <v>-844.4</v>
      </c>
      <c r="Z57" s="41">
        <f t="shared" si="26"/>
        <v>2214.6979143890976</v>
      </c>
      <c r="AA57" s="47">
        <f t="shared" si="27"/>
        <v>932.90010600736514</v>
      </c>
      <c r="AB57" s="48">
        <f t="shared" si="28"/>
        <v>2073.687185757582</v>
      </c>
      <c r="AC57" s="41">
        <f t="shared" si="29"/>
        <v>873.50197191700852</v>
      </c>
      <c r="AD57" s="41">
        <f t="shared" si="30"/>
        <v>1510.0372299313631</v>
      </c>
      <c r="AE57" s="41">
        <f t="shared" si="31"/>
        <v>0</v>
      </c>
      <c r="AF57" s="49">
        <f>HLOOKUP(I57,ElecAvoidedCostsWOCC!$A$5:$Q$50,G57+1,FALSE)</f>
        <v>1.3264018470259975</v>
      </c>
      <c r="AG57" s="41">
        <f t="shared" si="32"/>
        <v>1883.4906227769166</v>
      </c>
      <c r="AH57" s="49">
        <f>HLOOKUP(I57,ElecAvoidedCostsWOCC!$A$5:$Q$50,T57+1,FALSE)</f>
        <v>1.3264018470259975</v>
      </c>
      <c r="AI57" s="41">
        <f t="shared" si="33"/>
        <v>0</v>
      </c>
      <c r="AJ57" s="41">
        <f t="shared" si="34"/>
        <v>1883.4906227769166</v>
      </c>
      <c r="AK57" s="41">
        <f>HLOOKUP(I57,ElecAvoidedCostsWOCC!$A$5:$Q$50,G57+1,FALSE)*J57*L57</f>
        <v>0</v>
      </c>
      <c r="AL57" s="41">
        <f t="shared" si="35"/>
        <v>1883.4906227769166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1883.4906227769166</v>
      </c>
      <c r="AN57" s="45">
        <f t="shared" si="36"/>
        <v>3581.8769149859713</v>
      </c>
      <c r="AO57" s="44">
        <f t="shared" si="37"/>
        <v>0.90828097685756748</v>
      </c>
      <c r="AP57" s="44">
        <f t="shared" si="38"/>
        <v>4.1005939656038759</v>
      </c>
    </row>
    <row r="58" spans="2:42" x14ac:dyDescent="0.25">
      <c r="B58" s="34"/>
      <c r="C58" s="56"/>
      <c r="D58" s="56"/>
      <c r="E58" s="35">
        <v>12595</v>
      </c>
      <c r="F58" s="36" t="s">
        <v>651</v>
      </c>
      <c r="G58" s="36">
        <v>12</v>
      </c>
      <c r="H58" s="36"/>
      <c r="I58" s="37" t="s">
        <v>260</v>
      </c>
      <c r="J58" s="38">
        <v>10</v>
      </c>
      <c r="K58" s="38">
        <v>192</v>
      </c>
      <c r="L58" s="38"/>
      <c r="M58" s="39">
        <v>100</v>
      </c>
      <c r="N58" s="39">
        <v>386.45</v>
      </c>
      <c r="O58" s="40">
        <v>1920</v>
      </c>
      <c r="P58" s="41">
        <v>1000</v>
      </c>
      <c r="Q58" s="41">
        <f t="shared" si="12"/>
        <v>3864.5</v>
      </c>
      <c r="R58" s="42">
        <v>-0.24</v>
      </c>
      <c r="S58" s="43"/>
      <c r="T58" s="36">
        <f t="shared" si="20"/>
        <v>12</v>
      </c>
      <c r="U58" s="44">
        <f t="shared" si="21"/>
        <v>3.4107103707356323E-3</v>
      </c>
      <c r="V58" s="45">
        <f t="shared" si="22"/>
        <v>286.45</v>
      </c>
      <c r="W58" s="46">
        <f t="shared" si="23"/>
        <v>2.8422586422796934E-4</v>
      </c>
      <c r="X58" s="41">
        <f t="shared" si="24"/>
        <v>374.94098840432474</v>
      </c>
      <c r="Y58" s="41">
        <f t="shared" si="25"/>
        <v>2864.5</v>
      </c>
      <c r="Z58" s="41">
        <f t="shared" si="26"/>
        <v>2994.5211236810333</v>
      </c>
      <c r="AA58" s="47">
        <f t="shared" si="27"/>
        <v>4239.4409884043243</v>
      </c>
      <c r="AB58" s="48">
        <f t="shared" si="28"/>
        <v>2803.8587300384206</v>
      </c>
      <c r="AC58" s="41">
        <f t="shared" si="29"/>
        <v>3969.5140340864459</v>
      </c>
      <c r="AD58" s="41">
        <f t="shared" si="30"/>
        <v>-19.267299958075935</v>
      </c>
      <c r="AE58" s="41">
        <f t="shared" si="31"/>
        <v>0</v>
      </c>
      <c r="AF58" s="49">
        <f>HLOOKUP(I58,ElecAvoidedCostsWOCC!$A$5:$Q$50,G58+1,FALSE)</f>
        <v>1.1811812347431871</v>
      </c>
      <c r="AG58" s="41">
        <f t="shared" si="32"/>
        <v>2267.8679707069196</v>
      </c>
      <c r="AH58" s="49">
        <f>HLOOKUP(I58,ElecAvoidedCostsWOCC!$A$5:$Q$50,T58+1,FALSE)</f>
        <v>1.1811812347431871</v>
      </c>
      <c r="AI58" s="41">
        <f t="shared" si="33"/>
        <v>0</v>
      </c>
      <c r="AJ58" s="41">
        <f t="shared" si="34"/>
        <v>2267.8679707069196</v>
      </c>
      <c r="AK58" s="41">
        <f>HLOOKUP(I58,ElecAvoidedCostsWOCC!$A$5:$Q$50,G58+1,FALSE)*J58*L58</f>
        <v>0</v>
      </c>
      <c r="AL58" s="41">
        <f t="shared" si="35"/>
        <v>2267.8679707069196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2267.8679707069196</v>
      </c>
      <c r="AN58" s="45">
        <f t="shared" si="36"/>
        <v>2475.3874678195357</v>
      </c>
      <c r="AO58" s="44">
        <f t="shared" si="37"/>
        <v>0.808838172341102</v>
      </c>
      <c r="AP58" s="44">
        <f t="shared" si="38"/>
        <v>0.62359962619183118</v>
      </c>
    </row>
    <row r="59" spans="2:42" x14ac:dyDescent="0.25">
      <c r="B59" s="34"/>
      <c r="C59" s="56"/>
      <c r="D59" s="56"/>
      <c r="E59" s="35">
        <v>12596</v>
      </c>
      <c r="F59" s="36" t="s">
        <v>652</v>
      </c>
      <c r="G59" s="36">
        <v>12</v>
      </c>
      <c r="H59" s="36"/>
      <c r="I59" s="37" t="s">
        <v>260</v>
      </c>
      <c r="J59" s="38">
        <v>10</v>
      </c>
      <c r="K59" s="38">
        <v>238</v>
      </c>
      <c r="L59" s="38"/>
      <c r="M59" s="39">
        <v>100</v>
      </c>
      <c r="N59" s="39">
        <v>386.45</v>
      </c>
      <c r="O59" s="40">
        <v>2380</v>
      </c>
      <c r="P59" s="41">
        <v>1000</v>
      </c>
      <c r="Q59" s="41">
        <f t="shared" si="12"/>
        <v>3864.5</v>
      </c>
      <c r="R59" s="42">
        <v>3.91</v>
      </c>
      <c r="S59" s="43"/>
      <c r="T59" s="36">
        <f t="shared" si="20"/>
        <v>12</v>
      </c>
      <c r="U59" s="44">
        <f t="shared" si="21"/>
        <v>4.2278597303910433E-3</v>
      </c>
      <c r="V59" s="45">
        <f t="shared" si="22"/>
        <v>286.45</v>
      </c>
      <c r="W59" s="46">
        <f t="shared" si="23"/>
        <v>3.5232164419925362E-4</v>
      </c>
      <c r="X59" s="41">
        <f t="shared" si="24"/>
        <v>464.77060020952752</v>
      </c>
      <c r="Y59" s="41">
        <f t="shared" si="25"/>
        <v>2864.5</v>
      </c>
      <c r="Z59" s="41">
        <f t="shared" si="26"/>
        <v>3711.9584762296136</v>
      </c>
      <c r="AA59" s="47">
        <f t="shared" si="27"/>
        <v>4329.2706002095274</v>
      </c>
      <c r="AB59" s="48">
        <f t="shared" si="28"/>
        <v>3475.6165507767914</v>
      </c>
      <c r="AC59" s="41">
        <f t="shared" si="29"/>
        <v>4053.6241574995574</v>
      </c>
      <c r="AD59" s="41">
        <f t="shared" si="30"/>
        <v>313.89642848365378</v>
      </c>
      <c r="AE59" s="41">
        <f t="shared" si="31"/>
        <v>0</v>
      </c>
      <c r="AF59" s="49">
        <f>HLOOKUP(I59,ElecAvoidedCostsWOCC!$A$5:$Q$50,G59+1,FALSE)</f>
        <v>1.1811812347431871</v>
      </c>
      <c r="AG59" s="41">
        <f t="shared" si="32"/>
        <v>2811.2113386887854</v>
      </c>
      <c r="AH59" s="49">
        <f>HLOOKUP(I59,ElecAvoidedCostsWOCC!$A$5:$Q$50,T59+1,FALSE)</f>
        <v>1.1811812347431871</v>
      </c>
      <c r="AI59" s="41">
        <f t="shared" si="33"/>
        <v>0</v>
      </c>
      <c r="AJ59" s="41">
        <f t="shared" si="34"/>
        <v>2811.2113386887854</v>
      </c>
      <c r="AK59" s="41">
        <f>HLOOKUP(I59,ElecAvoidedCostsWOCC!$A$5:$Q$50,G59+1,FALSE)*J59*L59</f>
        <v>0</v>
      </c>
      <c r="AL59" s="41">
        <f t="shared" si="35"/>
        <v>2811.2113386887854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2811.2113386887854</v>
      </c>
      <c r="AN59" s="45">
        <f t="shared" si="36"/>
        <v>3406.2289010413178</v>
      </c>
      <c r="AO59" s="44">
        <f t="shared" si="37"/>
        <v>0.80883817234110211</v>
      </c>
      <c r="AP59" s="44">
        <f t="shared" si="38"/>
        <v>0.84029223447849699</v>
      </c>
    </row>
    <row r="60" spans="2:42" x14ac:dyDescent="0.25">
      <c r="B60" s="34"/>
      <c r="C60" s="56"/>
      <c r="D60" s="56"/>
      <c r="E60" s="35">
        <v>12601</v>
      </c>
      <c r="F60" s="36" t="s">
        <v>644</v>
      </c>
      <c r="G60" s="36">
        <v>12</v>
      </c>
      <c r="H60" s="36"/>
      <c r="I60" s="37" t="s">
        <v>260</v>
      </c>
      <c r="J60" s="38">
        <v>10</v>
      </c>
      <c r="K60" s="38">
        <v>68</v>
      </c>
      <c r="L60" s="38"/>
      <c r="M60" s="39">
        <v>50</v>
      </c>
      <c r="N60" s="39">
        <v>100</v>
      </c>
      <c r="O60" s="40">
        <v>680</v>
      </c>
      <c r="P60" s="41">
        <v>500</v>
      </c>
      <c r="Q60" s="41">
        <f t="shared" si="12"/>
        <v>1000</v>
      </c>
      <c r="R60" s="42">
        <v>-0.08</v>
      </c>
      <c r="S60" s="43"/>
      <c r="T60" s="36">
        <f t="shared" si="20"/>
        <v>12</v>
      </c>
      <c r="U60" s="44">
        <f t="shared" si="21"/>
        <v>1.2079599229688695E-3</v>
      </c>
      <c r="V60" s="45">
        <f t="shared" si="22"/>
        <v>50</v>
      </c>
      <c r="W60" s="46">
        <f t="shared" si="23"/>
        <v>1.0066332691407247E-4</v>
      </c>
      <c r="X60" s="41">
        <f t="shared" si="24"/>
        <v>132.791600059865</v>
      </c>
      <c r="Y60" s="41">
        <f t="shared" si="25"/>
        <v>500</v>
      </c>
      <c r="Z60" s="41">
        <f t="shared" si="26"/>
        <v>1060.5595646370325</v>
      </c>
      <c r="AA60" s="47">
        <f t="shared" si="27"/>
        <v>1132.791600059865</v>
      </c>
      <c r="AB60" s="48">
        <f t="shared" si="28"/>
        <v>993.03330022194052</v>
      </c>
      <c r="AC60" s="41">
        <f t="shared" si="29"/>
        <v>1060.6662921908849</v>
      </c>
      <c r="AD60" s="41">
        <f t="shared" si="30"/>
        <v>-6.422433319358646</v>
      </c>
      <c r="AE60" s="41">
        <f t="shared" si="31"/>
        <v>0</v>
      </c>
      <c r="AF60" s="49">
        <f>HLOOKUP(I60,ElecAvoidedCostsWOCC!$A$5:$Q$50,G60+1,FALSE)</f>
        <v>1.1811812347431871</v>
      </c>
      <c r="AG60" s="41">
        <f t="shared" si="32"/>
        <v>803.20323962536725</v>
      </c>
      <c r="AH60" s="49">
        <f>HLOOKUP(I60,ElecAvoidedCostsWOCC!$A$5:$Q$50,T60+1,FALSE)</f>
        <v>1.1811812347431871</v>
      </c>
      <c r="AI60" s="41">
        <f t="shared" si="33"/>
        <v>0</v>
      </c>
      <c r="AJ60" s="41">
        <f t="shared" si="34"/>
        <v>803.20323962536725</v>
      </c>
      <c r="AK60" s="41">
        <f>HLOOKUP(I60,ElecAvoidedCostsWOCC!$A$5:$Q$50,G60+1,FALSE)*J60*L60</f>
        <v>0</v>
      </c>
      <c r="AL60" s="41">
        <f t="shared" si="35"/>
        <v>803.20323962536725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803.20323962536713</v>
      </c>
      <c r="AN60" s="45">
        <f t="shared" si="36"/>
        <v>877.10113026854526</v>
      </c>
      <c r="AO60" s="44">
        <f t="shared" si="37"/>
        <v>0.80883817234110189</v>
      </c>
      <c r="AP60" s="44">
        <f t="shared" si="38"/>
        <v>0.82693410427593383</v>
      </c>
    </row>
    <row r="61" spans="2:42" x14ac:dyDescent="0.25">
      <c r="B61" s="34"/>
      <c r="C61" s="56"/>
      <c r="D61" s="56"/>
      <c r="E61" s="35">
        <v>12602</v>
      </c>
      <c r="F61" s="36" t="s">
        <v>645</v>
      </c>
      <c r="G61" s="36">
        <v>12</v>
      </c>
      <c r="H61" s="36"/>
      <c r="I61" s="37" t="s">
        <v>260</v>
      </c>
      <c r="J61" s="38">
        <v>10</v>
      </c>
      <c r="K61" s="38">
        <v>118</v>
      </c>
      <c r="L61" s="38"/>
      <c r="M61" s="39">
        <v>50</v>
      </c>
      <c r="N61" s="39">
        <v>184.88</v>
      </c>
      <c r="O61" s="40">
        <v>1180</v>
      </c>
      <c r="P61" s="41">
        <v>500</v>
      </c>
      <c r="Q61" s="41">
        <f t="shared" si="12"/>
        <v>1848.8</v>
      </c>
      <c r="R61" s="42">
        <v>4.46</v>
      </c>
      <c r="S61" s="43"/>
      <c r="T61" s="36">
        <f t="shared" si="20"/>
        <v>12</v>
      </c>
      <c r="U61" s="44">
        <f t="shared" si="21"/>
        <v>2.0961657486812738E-3</v>
      </c>
      <c r="V61" s="45">
        <f t="shared" si="22"/>
        <v>134.88</v>
      </c>
      <c r="W61" s="46">
        <f t="shared" si="23"/>
        <v>1.7468047905677279E-4</v>
      </c>
      <c r="X61" s="41">
        <f t="shared" si="24"/>
        <v>230.43248245682454</v>
      </c>
      <c r="Y61" s="41">
        <f t="shared" si="25"/>
        <v>1348.8</v>
      </c>
      <c r="Z61" s="41">
        <f t="shared" si="26"/>
        <v>1840.3827739289682</v>
      </c>
      <c r="AA61" s="47">
        <f t="shared" si="27"/>
        <v>2079.2324824568245</v>
      </c>
      <c r="AB61" s="48">
        <f t="shared" si="28"/>
        <v>1723.204844502779</v>
      </c>
      <c r="AC61" s="41">
        <f t="shared" si="29"/>
        <v>1946.8468936861652</v>
      </c>
      <c r="AD61" s="41">
        <f t="shared" si="30"/>
        <v>358.05065755424448</v>
      </c>
      <c r="AE61" s="41">
        <f t="shared" si="31"/>
        <v>0</v>
      </c>
      <c r="AF61" s="49">
        <f>HLOOKUP(I61,ElecAvoidedCostsWOCC!$A$5:$Q$50,G61+1,FALSE)</f>
        <v>1.1811812347431871</v>
      </c>
      <c r="AG61" s="41">
        <f t="shared" si="32"/>
        <v>1393.7938569969608</v>
      </c>
      <c r="AH61" s="49">
        <f>HLOOKUP(I61,ElecAvoidedCostsWOCC!$A$5:$Q$50,T61+1,FALSE)</f>
        <v>1.1811812347431871</v>
      </c>
      <c r="AI61" s="41">
        <f t="shared" si="33"/>
        <v>0</v>
      </c>
      <c r="AJ61" s="41">
        <f t="shared" si="34"/>
        <v>1393.7938569969608</v>
      </c>
      <c r="AK61" s="41">
        <f>HLOOKUP(I61,ElecAvoidedCostsWOCC!$A$5:$Q$50,G61+1,FALSE)*J61*L61</f>
        <v>0</v>
      </c>
      <c r="AL61" s="41">
        <f t="shared" si="35"/>
        <v>1393.7938569969608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1393.7938569969608</v>
      </c>
      <c r="AN61" s="45">
        <f t="shared" si="36"/>
        <v>1891.2239002509016</v>
      </c>
      <c r="AO61" s="44">
        <f t="shared" si="37"/>
        <v>0.80883817234110211</v>
      </c>
      <c r="AP61" s="44">
        <f t="shared" si="38"/>
        <v>0.97142918962161073</v>
      </c>
    </row>
    <row r="62" spans="2:42" x14ac:dyDescent="0.25">
      <c r="B62" s="34"/>
      <c r="C62" s="56"/>
      <c r="D62" s="56"/>
      <c r="E62" s="35">
        <v>13067</v>
      </c>
      <c r="F62" s="36" t="s">
        <v>833</v>
      </c>
      <c r="G62" s="36">
        <v>12</v>
      </c>
      <c r="H62" s="36"/>
      <c r="I62" s="37" t="s">
        <v>260</v>
      </c>
      <c r="J62" s="38">
        <v>10</v>
      </c>
      <c r="K62" s="38">
        <v>68</v>
      </c>
      <c r="L62" s="38"/>
      <c r="M62" s="39">
        <v>75</v>
      </c>
      <c r="N62" s="39">
        <v>100</v>
      </c>
      <c r="O62" s="40">
        <v>680</v>
      </c>
      <c r="P62" s="41">
        <v>750</v>
      </c>
      <c r="Q62" s="41">
        <f t="shared" si="12"/>
        <v>1000</v>
      </c>
      <c r="R62" s="42">
        <v>-0.08</v>
      </c>
      <c r="S62" s="43"/>
      <c r="T62" s="36">
        <f t="shared" si="20"/>
        <v>12</v>
      </c>
      <c r="U62" s="44">
        <f t="shared" si="21"/>
        <v>1.2079599229688695E-3</v>
      </c>
      <c r="V62" s="45">
        <f t="shared" si="22"/>
        <v>25</v>
      </c>
      <c r="W62" s="46">
        <f t="shared" si="23"/>
        <v>1.0066332691407247E-4</v>
      </c>
      <c r="X62" s="41">
        <f t="shared" si="24"/>
        <v>132.791600059865</v>
      </c>
      <c r="Y62" s="41">
        <f t="shared" si="25"/>
        <v>250</v>
      </c>
      <c r="Z62" s="41">
        <f t="shared" si="26"/>
        <v>1060.5595646370325</v>
      </c>
      <c r="AA62" s="47">
        <f t="shared" si="27"/>
        <v>1132.791600059865</v>
      </c>
      <c r="AB62" s="48">
        <f t="shared" si="28"/>
        <v>993.03330022194052</v>
      </c>
      <c r="AC62" s="41">
        <f t="shared" si="29"/>
        <v>1060.6662921908849</v>
      </c>
      <c r="AD62" s="41">
        <f t="shared" si="30"/>
        <v>-6.422433319358646</v>
      </c>
      <c r="AE62" s="41">
        <f t="shared" si="31"/>
        <v>0</v>
      </c>
      <c r="AF62" s="49">
        <f>HLOOKUP(I62,ElecAvoidedCostsWOCC!$A$5:$Q$50,G62+1,FALSE)</f>
        <v>1.1811812347431871</v>
      </c>
      <c r="AG62" s="41">
        <f t="shared" si="32"/>
        <v>803.20323962536725</v>
      </c>
      <c r="AH62" s="49">
        <f>HLOOKUP(I62,ElecAvoidedCostsWOCC!$A$5:$Q$50,T62+1,FALSE)</f>
        <v>1.1811812347431871</v>
      </c>
      <c r="AI62" s="41">
        <f t="shared" si="33"/>
        <v>0</v>
      </c>
      <c r="AJ62" s="41">
        <f t="shared" si="34"/>
        <v>803.20323962536725</v>
      </c>
      <c r="AK62" s="41">
        <f>HLOOKUP(I62,ElecAvoidedCostsWOCC!$A$5:$Q$50,G62+1,FALSE)*J62*L62</f>
        <v>0</v>
      </c>
      <c r="AL62" s="41">
        <f t="shared" si="35"/>
        <v>803.20323962536725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803.20323962536713</v>
      </c>
      <c r="AN62" s="45">
        <f t="shared" si="36"/>
        <v>877.10113026854526</v>
      </c>
      <c r="AO62" s="44">
        <f t="shared" si="37"/>
        <v>0.80883817234110189</v>
      </c>
      <c r="AP62" s="44">
        <f t="shared" si="38"/>
        <v>0.82693410427593383</v>
      </c>
    </row>
    <row r="63" spans="2:42" x14ac:dyDescent="0.25">
      <c r="B63" s="34"/>
      <c r="C63" s="56"/>
      <c r="D63" s="56"/>
      <c r="E63" s="35">
        <v>13069</v>
      </c>
      <c r="F63" s="36" t="s">
        <v>834</v>
      </c>
      <c r="G63" s="36">
        <v>12</v>
      </c>
      <c r="H63" s="36"/>
      <c r="I63" s="37" t="s">
        <v>260</v>
      </c>
      <c r="J63" s="38">
        <v>10</v>
      </c>
      <c r="K63" s="38">
        <v>118</v>
      </c>
      <c r="L63" s="38"/>
      <c r="M63" s="39">
        <v>75</v>
      </c>
      <c r="N63" s="39">
        <v>184.88</v>
      </c>
      <c r="O63" s="40">
        <v>1180</v>
      </c>
      <c r="P63" s="41">
        <v>750</v>
      </c>
      <c r="Q63" s="41">
        <f t="shared" si="12"/>
        <v>1848.8</v>
      </c>
      <c r="R63" s="42">
        <v>4.46</v>
      </c>
      <c r="S63" s="43"/>
      <c r="T63" s="36">
        <f t="shared" si="20"/>
        <v>12</v>
      </c>
      <c r="U63" s="44">
        <f t="shared" si="21"/>
        <v>2.0961657486812738E-3</v>
      </c>
      <c r="V63" s="45">
        <f t="shared" si="22"/>
        <v>109.88</v>
      </c>
      <c r="W63" s="46">
        <f t="shared" si="23"/>
        <v>1.7468047905677279E-4</v>
      </c>
      <c r="X63" s="41">
        <f t="shared" si="24"/>
        <v>230.43248245682454</v>
      </c>
      <c r="Y63" s="41">
        <f t="shared" si="25"/>
        <v>1098.8</v>
      </c>
      <c r="Z63" s="41">
        <f t="shared" si="26"/>
        <v>1840.3827739289682</v>
      </c>
      <c r="AA63" s="47">
        <f t="shared" si="27"/>
        <v>2079.2324824568245</v>
      </c>
      <c r="AB63" s="48">
        <f t="shared" si="28"/>
        <v>1723.204844502779</v>
      </c>
      <c r="AC63" s="41">
        <f t="shared" si="29"/>
        <v>1946.8468936861652</v>
      </c>
      <c r="AD63" s="41">
        <f t="shared" si="30"/>
        <v>358.05065755424448</v>
      </c>
      <c r="AE63" s="41">
        <f t="shared" si="31"/>
        <v>0</v>
      </c>
      <c r="AF63" s="49">
        <f>HLOOKUP(I63,ElecAvoidedCostsWOCC!$A$5:$Q$50,G63+1,FALSE)</f>
        <v>1.1811812347431871</v>
      </c>
      <c r="AG63" s="41">
        <f t="shared" si="32"/>
        <v>1393.7938569969608</v>
      </c>
      <c r="AH63" s="49">
        <f>HLOOKUP(I63,ElecAvoidedCostsWOCC!$A$5:$Q$50,T63+1,FALSE)</f>
        <v>1.1811812347431871</v>
      </c>
      <c r="AI63" s="41">
        <f t="shared" si="33"/>
        <v>0</v>
      </c>
      <c r="AJ63" s="41">
        <f t="shared" si="34"/>
        <v>1393.7938569969608</v>
      </c>
      <c r="AK63" s="41">
        <f>HLOOKUP(I63,ElecAvoidedCostsWOCC!$A$5:$Q$50,G63+1,FALSE)*J63*L63</f>
        <v>0</v>
      </c>
      <c r="AL63" s="41">
        <f t="shared" si="35"/>
        <v>1393.7938569969608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1393.7938569969608</v>
      </c>
      <c r="AN63" s="45">
        <f t="shared" si="36"/>
        <v>1891.2239002509016</v>
      </c>
      <c r="AO63" s="44">
        <f t="shared" si="37"/>
        <v>0.80883817234110211</v>
      </c>
      <c r="AP63" s="44">
        <f t="shared" si="38"/>
        <v>0.97142918962161073</v>
      </c>
    </row>
    <row r="64" spans="2:42" x14ac:dyDescent="0.25">
      <c r="B64" s="34"/>
      <c r="C64" s="56"/>
      <c r="D64" s="56"/>
      <c r="E64" s="35">
        <v>12066</v>
      </c>
      <c r="F64" s="36" t="s">
        <v>835</v>
      </c>
      <c r="G64" s="36">
        <v>10</v>
      </c>
      <c r="H64" s="36"/>
      <c r="I64" s="37" t="s">
        <v>262</v>
      </c>
      <c r="J64" s="38">
        <v>1000</v>
      </c>
      <c r="K64" s="38">
        <v>170</v>
      </c>
      <c r="L64" s="38"/>
      <c r="M64" s="39">
        <v>95</v>
      </c>
      <c r="N64" s="39">
        <v>95</v>
      </c>
      <c r="O64" s="40">
        <v>170000</v>
      </c>
      <c r="P64" s="41">
        <v>95000</v>
      </c>
      <c r="Q64" s="41">
        <f t="shared" si="12"/>
        <v>95000</v>
      </c>
      <c r="R64" s="42">
        <v>15.3</v>
      </c>
      <c r="S64" s="43"/>
      <c r="T64" s="36">
        <f t="shared" si="20"/>
        <v>10</v>
      </c>
      <c r="U64" s="44">
        <f t="shared" si="21"/>
        <v>0.25165831728518118</v>
      </c>
      <c r="V64" s="45">
        <f t="shared" si="22"/>
        <v>0</v>
      </c>
      <c r="W64" s="46">
        <f t="shared" si="23"/>
        <v>2.5165831728518117E-2</v>
      </c>
      <c r="X64" s="41">
        <f t="shared" si="24"/>
        <v>33197.900014966253</v>
      </c>
      <c r="Y64" s="41">
        <f t="shared" si="25"/>
        <v>0</v>
      </c>
      <c r="Z64" s="41">
        <f t="shared" si="26"/>
        <v>265139.89115925814</v>
      </c>
      <c r="AA64" s="47">
        <f t="shared" si="27"/>
        <v>128197.90001496626</v>
      </c>
      <c r="AB64" s="48">
        <f t="shared" si="28"/>
        <v>248258.32505548513</v>
      </c>
      <c r="AC64" s="41">
        <f t="shared" si="29"/>
        <v>120035.48690539911</v>
      </c>
      <c r="AD64" s="41">
        <f t="shared" si="30"/>
        <v>108461.34776455008</v>
      </c>
      <c r="AE64" s="41">
        <f t="shared" si="31"/>
        <v>0</v>
      </c>
      <c r="AF64" s="49">
        <f>HLOOKUP(I64,ElecAvoidedCostsWOCC!$A$5:$Q$50,G64+1,FALSE)</f>
        <v>1.0411864604679799</v>
      </c>
      <c r="AG64" s="41">
        <f t="shared" si="32"/>
        <v>177001.69827955659</v>
      </c>
      <c r="AH64" s="49">
        <f>HLOOKUP(I64,ElecAvoidedCostsWOCC!$A$5:$Q$50,T64+1,FALSE)</f>
        <v>1.0411864604679799</v>
      </c>
      <c r="AI64" s="41">
        <f t="shared" si="33"/>
        <v>0</v>
      </c>
      <c r="AJ64" s="41">
        <f t="shared" si="34"/>
        <v>177001.69827955659</v>
      </c>
      <c r="AK64" s="41">
        <f>HLOOKUP(I64,ElecAvoidedCostsWOCC!$A$5:$Q$50,G64+1,FALSE)*J64*L64</f>
        <v>0</v>
      </c>
      <c r="AL64" s="41">
        <f t="shared" si="35"/>
        <v>177001.69827955659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177001.69827955659</v>
      </c>
      <c r="AN64" s="45">
        <f t="shared" si="36"/>
        <v>303163.21587206237</v>
      </c>
      <c r="AO64" s="44">
        <f t="shared" si="37"/>
        <v>0.71297386800622753</v>
      </c>
      <c r="AP64" s="44">
        <f t="shared" si="38"/>
        <v>2.525613247280678</v>
      </c>
    </row>
    <row r="65" spans="2:42" x14ac:dyDescent="0.25">
      <c r="B65" s="34"/>
      <c r="C65" s="56"/>
      <c r="D65" s="56"/>
      <c r="E65" s="35">
        <v>12692</v>
      </c>
      <c r="F65" s="36" t="s">
        <v>836</v>
      </c>
      <c r="G65" s="36">
        <v>10</v>
      </c>
      <c r="H65" s="36"/>
      <c r="I65" s="37" t="s">
        <v>262</v>
      </c>
      <c r="J65" s="38">
        <v>1000</v>
      </c>
      <c r="K65" s="38">
        <v>50</v>
      </c>
      <c r="L65" s="38"/>
      <c r="M65" s="39">
        <v>33</v>
      </c>
      <c r="N65" s="39">
        <v>33</v>
      </c>
      <c r="O65" s="40">
        <v>50000</v>
      </c>
      <c r="P65" s="41">
        <v>33000</v>
      </c>
      <c r="Q65" s="41">
        <f t="shared" si="12"/>
        <v>33000</v>
      </c>
      <c r="R65" s="42">
        <v>4.13</v>
      </c>
      <c r="S65" s="43"/>
      <c r="T65" s="36">
        <f t="shared" si="20"/>
        <v>10</v>
      </c>
      <c r="U65" s="44">
        <f t="shared" si="21"/>
        <v>7.401715214270034E-2</v>
      </c>
      <c r="V65" s="45">
        <f t="shared" si="22"/>
        <v>0</v>
      </c>
      <c r="W65" s="46">
        <f t="shared" si="23"/>
        <v>7.4017152142700346E-3</v>
      </c>
      <c r="X65" s="41">
        <f t="shared" si="24"/>
        <v>9764.0882396959569</v>
      </c>
      <c r="Y65" s="41">
        <f t="shared" si="25"/>
        <v>0</v>
      </c>
      <c r="Z65" s="41">
        <f t="shared" si="26"/>
        <v>77982.320929193578</v>
      </c>
      <c r="AA65" s="47">
        <f t="shared" si="27"/>
        <v>42764.088239695957</v>
      </c>
      <c r="AB65" s="48">
        <f t="shared" si="28"/>
        <v>73017.154428083872</v>
      </c>
      <c r="AC65" s="41">
        <f t="shared" si="29"/>
        <v>40041.281123310822</v>
      </c>
      <c r="AD65" s="41">
        <f t="shared" si="30"/>
        <v>29277.474919450444</v>
      </c>
      <c r="AE65" s="41">
        <f t="shared" si="31"/>
        <v>0</v>
      </c>
      <c r="AF65" s="49">
        <f>HLOOKUP(I65,ElecAvoidedCostsWOCC!$A$5:$Q$50,G65+1,FALSE)</f>
        <v>1.0411864604679799</v>
      </c>
      <c r="AG65" s="41">
        <f t="shared" si="32"/>
        <v>52059.323023398996</v>
      </c>
      <c r="AH65" s="49">
        <f>HLOOKUP(I65,ElecAvoidedCostsWOCC!$A$5:$Q$50,T65+1,FALSE)</f>
        <v>1.0411864604679799</v>
      </c>
      <c r="AI65" s="41">
        <f t="shared" si="33"/>
        <v>0</v>
      </c>
      <c r="AJ65" s="41">
        <f t="shared" si="34"/>
        <v>52059.323023398996</v>
      </c>
      <c r="AK65" s="41">
        <f>HLOOKUP(I65,ElecAvoidedCostsWOCC!$A$5:$Q$50,G65+1,FALSE)*J65*L65</f>
        <v>0</v>
      </c>
      <c r="AL65" s="41">
        <f t="shared" si="35"/>
        <v>52059.323023398996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52059.323023398996</v>
      </c>
      <c r="AN65" s="45">
        <f t="shared" si="36"/>
        <v>86542.730245189348</v>
      </c>
      <c r="AO65" s="44">
        <f t="shared" si="37"/>
        <v>0.71297386800622742</v>
      </c>
      <c r="AP65" s="44">
        <f t="shared" si="38"/>
        <v>2.1613376949322132</v>
      </c>
    </row>
    <row r="66" spans="2:42" x14ac:dyDescent="0.25">
      <c r="B66" s="34"/>
      <c r="C66" s="56"/>
      <c r="D66" s="56"/>
      <c r="E66" s="35">
        <v>12530</v>
      </c>
      <c r="F66" s="36" t="s">
        <v>837</v>
      </c>
      <c r="G66" s="36">
        <v>15</v>
      </c>
      <c r="H66" s="36"/>
      <c r="I66" s="37" t="s">
        <v>264</v>
      </c>
      <c r="J66" s="38">
        <v>20</v>
      </c>
      <c r="K66" s="38">
        <v>1300</v>
      </c>
      <c r="L66" s="38"/>
      <c r="M66" s="39">
        <v>800</v>
      </c>
      <c r="N66" s="39">
        <v>3758.92</v>
      </c>
      <c r="O66" s="40">
        <v>26000</v>
      </c>
      <c r="P66" s="41">
        <v>16000</v>
      </c>
      <c r="Q66" s="41">
        <f t="shared" si="12"/>
        <v>75178.399999999994</v>
      </c>
      <c r="R66" s="42">
        <v>0</v>
      </c>
      <c r="S66" s="43"/>
      <c r="T66" s="36">
        <f t="shared" si="20"/>
        <v>15</v>
      </c>
      <c r="U66" s="44">
        <f t="shared" si="21"/>
        <v>5.7733378671306269E-2</v>
      </c>
      <c r="V66" s="45">
        <f t="shared" si="22"/>
        <v>2958.92</v>
      </c>
      <c r="W66" s="46">
        <f t="shared" si="23"/>
        <v>3.848891911420418E-3</v>
      </c>
      <c r="X66" s="41">
        <f t="shared" si="24"/>
        <v>5077.3258846418976</v>
      </c>
      <c r="Y66" s="41">
        <f t="shared" si="25"/>
        <v>59178.399999999994</v>
      </c>
      <c r="Z66" s="41">
        <f t="shared" si="26"/>
        <v>40550.806883180659</v>
      </c>
      <c r="AA66" s="47">
        <f t="shared" si="27"/>
        <v>80255.725884641899</v>
      </c>
      <c r="AB66" s="48">
        <f t="shared" si="28"/>
        <v>37968.920302603612</v>
      </c>
      <c r="AC66" s="41">
        <f t="shared" si="29"/>
        <v>75145.810753410013</v>
      </c>
      <c r="AD66" s="41">
        <f t="shared" si="30"/>
        <v>0</v>
      </c>
      <c r="AE66" s="41">
        <f t="shared" si="31"/>
        <v>0</v>
      </c>
      <c r="AF66" s="49">
        <f>HLOOKUP(I66,ElecAvoidedCostsWOCC!$A$5:$Q$50,G66+1,FALSE)</f>
        <v>1.7462566560958237</v>
      </c>
      <c r="AG66" s="41">
        <f t="shared" si="32"/>
        <v>45402.673058491418</v>
      </c>
      <c r="AH66" s="49">
        <f>HLOOKUP(I66,ElecAvoidedCostsWOCC!$A$5:$Q$50,T66+1,FALSE)</f>
        <v>1.7462566560958237</v>
      </c>
      <c r="AI66" s="41">
        <f t="shared" si="33"/>
        <v>0</v>
      </c>
      <c r="AJ66" s="41">
        <f t="shared" si="34"/>
        <v>45402.673058491418</v>
      </c>
      <c r="AK66" s="41">
        <f>HLOOKUP(I66,ElecAvoidedCostsWOCC!$A$5:$Q$50,G66+1,FALSE)*J66*L66</f>
        <v>0</v>
      </c>
      <c r="AL66" s="41">
        <f t="shared" si="35"/>
        <v>45402.673058491418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45402.673058491418</v>
      </c>
      <c r="AN66" s="45">
        <f t="shared" si="36"/>
        <v>49942.940364340568</v>
      </c>
      <c r="AO66" s="44">
        <f t="shared" si="37"/>
        <v>1.195785202651076</v>
      </c>
      <c r="AP66" s="44">
        <f t="shared" si="38"/>
        <v>0.66461376706983266</v>
      </c>
    </row>
    <row r="67" spans="2:42" x14ac:dyDescent="0.25">
      <c r="B67" s="34"/>
      <c r="C67" s="56"/>
      <c r="D67" s="56"/>
      <c r="E67" s="35">
        <v>12071</v>
      </c>
      <c r="F67" s="36" t="s">
        <v>838</v>
      </c>
      <c r="G67" s="36">
        <v>3</v>
      </c>
      <c r="H67" s="36">
        <v>0</v>
      </c>
      <c r="I67" s="37" t="s">
        <v>264</v>
      </c>
      <c r="J67" s="38">
        <v>700000</v>
      </c>
      <c r="K67" s="38">
        <v>1</v>
      </c>
      <c r="L67" s="38">
        <v>0</v>
      </c>
      <c r="M67" s="39">
        <v>0.05</v>
      </c>
      <c r="N67" s="39">
        <v>0.05</v>
      </c>
      <c r="O67" s="40">
        <v>700000</v>
      </c>
      <c r="P67" s="41">
        <v>35000</v>
      </c>
      <c r="Q67" s="41">
        <f t="shared" si="12"/>
        <v>35000</v>
      </c>
      <c r="R67" s="42">
        <v>0</v>
      </c>
      <c r="S67" s="43"/>
      <c r="T67" s="36">
        <f t="shared" si="20"/>
        <v>3</v>
      </c>
      <c r="U67" s="44">
        <f t="shared" si="21"/>
        <v>0.31087203899934146</v>
      </c>
      <c r="V67" s="45">
        <f t="shared" si="22"/>
        <v>0</v>
      </c>
      <c r="W67" s="46">
        <f t="shared" si="23"/>
        <v>0.10362401299978048</v>
      </c>
      <c r="X67" s="41">
        <f t="shared" si="24"/>
        <v>136697.23535574338</v>
      </c>
      <c r="Y67" s="41">
        <f t="shared" si="25"/>
        <v>0</v>
      </c>
      <c r="Z67" s="41">
        <f t="shared" si="26"/>
        <v>1091752.49300871</v>
      </c>
      <c r="AA67" s="47">
        <f t="shared" si="27"/>
        <v>171697.23535574338</v>
      </c>
      <c r="AB67" s="48">
        <f t="shared" si="28"/>
        <v>1022240.1619931741</v>
      </c>
      <c r="AC67" s="41">
        <f t="shared" si="29"/>
        <v>160765.20164395447</v>
      </c>
      <c r="AD67" s="41">
        <f t="shared" si="30"/>
        <v>0</v>
      </c>
      <c r="AE67" s="41">
        <f t="shared" si="31"/>
        <v>0</v>
      </c>
      <c r="AF67" s="49">
        <f>HLOOKUP(I67,ElecAvoidedCostsWOCC!$A$5:$Q$50,G67+1,FALSE)</f>
        <v>0.47442203000927674</v>
      </c>
      <c r="AG67" s="41">
        <f t="shared" si="32"/>
        <v>332095.42100649374</v>
      </c>
      <c r="AH67" s="49">
        <f>HLOOKUP(I67,ElecAvoidedCostsWOCC!$A$5:$Q$50,T67+1,FALSE)</f>
        <v>0.47442203000927674</v>
      </c>
      <c r="AI67" s="41">
        <f t="shared" si="33"/>
        <v>0</v>
      </c>
      <c r="AJ67" s="41">
        <f t="shared" si="34"/>
        <v>332095.42100649374</v>
      </c>
      <c r="AK67" s="41">
        <f>HLOOKUP(I67,ElecAvoidedCostsWOCC!$A$5:$Q$50,G67+1,FALSE)*J67*L67</f>
        <v>0</v>
      </c>
      <c r="AL67" s="41">
        <f t="shared" si="35"/>
        <v>332095.42100649374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332095.42100649374</v>
      </c>
      <c r="AN67" s="45">
        <f t="shared" si="36"/>
        <v>365304.96310714312</v>
      </c>
      <c r="AO67" s="44">
        <f t="shared" si="37"/>
        <v>0.32487025393227631</v>
      </c>
      <c r="AP67" s="44">
        <f t="shared" si="38"/>
        <v>2.2722887750060576</v>
      </c>
    </row>
    <row r="68" spans="2:42" x14ac:dyDescent="0.25">
      <c r="B68" s="34"/>
      <c r="C68" s="56"/>
      <c r="D68" s="56"/>
      <c r="E68" s="35">
        <v>11248</v>
      </c>
      <c r="F68" s="36" t="s">
        <v>778</v>
      </c>
      <c r="G68" s="36">
        <v>45</v>
      </c>
      <c r="H68" s="36"/>
      <c r="I68" s="37" t="s">
        <v>264</v>
      </c>
      <c r="J68" s="38">
        <v>500</v>
      </c>
      <c r="K68" s="38">
        <v>0.9</v>
      </c>
      <c r="L68" s="38"/>
      <c r="M68" s="39">
        <v>1</v>
      </c>
      <c r="N68" s="39">
        <v>1.04</v>
      </c>
      <c r="O68" s="40">
        <v>450</v>
      </c>
      <c r="P68" s="41">
        <v>500</v>
      </c>
      <c r="Q68" s="41">
        <f t="shared" si="12"/>
        <v>520</v>
      </c>
      <c r="R68" s="42">
        <v>0</v>
      </c>
      <c r="S68" s="43"/>
      <c r="T68" s="36">
        <f t="shared" si="20"/>
        <v>45</v>
      </c>
      <c r="U68" s="44">
        <f t="shared" si="21"/>
        <v>2.9976946617793639E-3</v>
      </c>
      <c r="V68" s="45">
        <f t="shared" si="22"/>
        <v>4.0000000000000036E-2</v>
      </c>
      <c r="W68" s="46">
        <f t="shared" si="23"/>
        <v>6.6615436928430311E-5</v>
      </c>
      <c r="X68" s="41">
        <f t="shared" si="24"/>
        <v>87.876794157263618</v>
      </c>
      <c r="Y68" s="41">
        <f t="shared" si="25"/>
        <v>20</v>
      </c>
      <c r="Z68" s="41">
        <f t="shared" si="26"/>
        <v>701.84088836274213</v>
      </c>
      <c r="AA68" s="47">
        <f t="shared" si="27"/>
        <v>607.87679415726359</v>
      </c>
      <c r="AB68" s="48">
        <f t="shared" si="28"/>
        <v>657.15438985275478</v>
      </c>
      <c r="AC68" s="41">
        <f t="shared" si="29"/>
        <v>569.17302823713817</v>
      </c>
      <c r="AD68" s="41">
        <f t="shared" si="30"/>
        <v>0</v>
      </c>
      <c r="AE68" s="41">
        <f t="shared" si="31"/>
        <v>0</v>
      </c>
      <c r="AF68" s="49">
        <f>HLOOKUP(I68,ElecAvoidedCostsWOCC!$A$5:$Q$50,G68+1,FALSE)</f>
        <v>3.5408139669770344</v>
      </c>
      <c r="AG68" s="41">
        <f t="shared" si="32"/>
        <v>1593.3662851396655</v>
      </c>
      <c r="AH68" s="49">
        <f>HLOOKUP(I68,ElecAvoidedCostsWOCC!$A$5:$Q$50,T68+1,FALSE)</f>
        <v>3.5408139669770344</v>
      </c>
      <c r="AI68" s="41">
        <f t="shared" si="33"/>
        <v>0</v>
      </c>
      <c r="AJ68" s="41">
        <f t="shared" si="34"/>
        <v>1593.3662851396655</v>
      </c>
      <c r="AK68" s="41">
        <f>HLOOKUP(I68,ElecAvoidedCostsWOCC!$A$5:$Q$50,G68+1,FALSE)*J68*L68</f>
        <v>0</v>
      </c>
      <c r="AL68" s="41">
        <f t="shared" si="35"/>
        <v>1593.3662851396655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1593.3662851396655</v>
      </c>
      <c r="AN68" s="45">
        <f t="shared" si="36"/>
        <v>1752.7029136536321</v>
      </c>
      <c r="AO68" s="44">
        <f t="shared" si="37"/>
        <v>2.4246452732312767</v>
      </c>
      <c r="AP68" s="44">
        <f t="shared" si="38"/>
        <v>3.079385049362164</v>
      </c>
    </row>
    <row r="69" spans="2:42" x14ac:dyDescent="0.25">
      <c r="B69" s="34"/>
      <c r="C69" s="56"/>
      <c r="D69" s="56"/>
      <c r="E69" s="35">
        <v>11263</v>
      </c>
      <c r="F69" s="36" t="s">
        <v>780</v>
      </c>
      <c r="G69" s="36">
        <v>45</v>
      </c>
      <c r="H69" s="36"/>
      <c r="I69" s="37" t="s">
        <v>264</v>
      </c>
      <c r="J69" s="38">
        <v>10000</v>
      </c>
      <c r="K69" s="38">
        <v>1.4</v>
      </c>
      <c r="L69" s="38"/>
      <c r="M69" s="39">
        <v>1</v>
      </c>
      <c r="N69" s="39">
        <v>1.35</v>
      </c>
      <c r="O69" s="40">
        <v>14000</v>
      </c>
      <c r="P69" s="41">
        <v>10000</v>
      </c>
      <c r="Q69" s="41">
        <f t="shared" si="12"/>
        <v>13500</v>
      </c>
      <c r="R69" s="42">
        <v>0</v>
      </c>
      <c r="S69" s="43"/>
      <c r="T69" s="36">
        <f t="shared" si="20"/>
        <v>45</v>
      </c>
      <c r="U69" s="44">
        <f t="shared" si="21"/>
        <v>9.3261611699802432E-2</v>
      </c>
      <c r="V69" s="45">
        <f t="shared" si="22"/>
        <v>0.35000000000000009</v>
      </c>
      <c r="W69" s="46">
        <f t="shared" si="23"/>
        <v>2.0724802599956095E-3</v>
      </c>
      <c r="X69" s="41">
        <f t="shared" si="24"/>
        <v>2733.9447071148675</v>
      </c>
      <c r="Y69" s="41">
        <f t="shared" si="25"/>
        <v>3500</v>
      </c>
      <c r="Z69" s="41">
        <f t="shared" si="26"/>
        <v>21835.0498601742</v>
      </c>
      <c r="AA69" s="47">
        <f t="shared" si="27"/>
        <v>16233.944707114868</v>
      </c>
      <c r="AB69" s="48">
        <f t="shared" si="28"/>
        <v>20444.803239863482</v>
      </c>
      <c r="AC69" s="41">
        <f t="shared" si="29"/>
        <v>15200.32275947085</v>
      </c>
      <c r="AD69" s="41">
        <f t="shared" si="30"/>
        <v>0</v>
      </c>
      <c r="AE69" s="41">
        <f t="shared" si="31"/>
        <v>0</v>
      </c>
      <c r="AF69" s="49">
        <f>HLOOKUP(I69,ElecAvoidedCostsWOCC!$A$5:$Q$50,G69+1,FALSE)</f>
        <v>3.5408139669770344</v>
      </c>
      <c r="AG69" s="41">
        <f t="shared" si="32"/>
        <v>49571.39553767848</v>
      </c>
      <c r="AH69" s="49">
        <f>HLOOKUP(I69,ElecAvoidedCostsWOCC!$A$5:$Q$50,T69+1,FALSE)</f>
        <v>3.5408139669770344</v>
      </c>
      <c r="AI69" s="41">
        <f t="shared" si="33"/>
        <v>0</v>
      </c>
      <c r="AJ69" s="41">
        <f t="shared" si="34"/>
        <v>49571.39553767848</v>
      </c>
      <c r="AK69" s="41">
        <f>HLOOKUP(I69,ElecAvoidedCostsWOCC!$A$5:$Q$50,G69+1,FALSE)*J69*L69</f>
        <v>0</v>
      </c>
      <c r="AL69" s="41">
        <f t="shared" si="35"/>
        <v>49571.39553767848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49571.39553767848</v>
      </c>
      <c r="AN69" s="45">
        <f t="shared" si="36"/>
        <v>54528.535091446334</v>
      </c>
      <c r="AO69" s="44">
        <f t="shared" si="37"/>
        <v>2.4246452732312767</v>
      </c>
      <c r="AP69" s="44">
        <f t="shared" si="38"/>
        <v>3.5873274504958319</v>
      </c>
    </row>
    <row r="70" spans="2:42" x14ac:dyDescent="0.25">
      <c r="B70" s="34"/>
      <c r="C70" s="56"/>
      <c r="D70" s="56"/>
      <c r="E70" s="35">
        <v>12989</v>
      </c>
      <c r="F70" s="36" t="s">
        <v>781</v>
      </c>
      <c r="G70" s="36">
        <v>45</v>
      </c>
      <c r="H70" s="36"/>
      <c r="I70" s="37" t="s">
        <v>264</v>
      </c>
      <c r="J70" s="38">
        <v>1000</v>
      </c>
      <c r="K70" s="38">
        <v>1</v>
      </c>
      <c r="L70" s="38"/>
      <c r="M70" s="39">
        <v>1</v>
      </c>
      <c r="N70" s="39">
        <v>1.34</v>
      </c>
      <c r="O70" s="40">
        <v>1000</v>
      </c>
      <c r="P70" s="41">
        <v>1000</v>
      </c>
      <c r="Q70" s="41">
        <f t="shared" ref="Q70:Q112" si="39">J70*N70</f>
        <v>1340</v>
      </c>
      <c r="R70" s="42">
        <v>0</v>
      </c>
      <c r="S70" s="43"/>
      <c r="T70" s="36">
        <f t="shared" si="20"/>
        <v>45</v>
      </c>
      <c r="U70" s="44">
        <f t="shared" si="21"/>
        <v>6.661543692843031E-3</v>
      </c>
      <c r="V70" s="45">
        <f t="shared" si="22"/>
        <v>0.34000000000000008</v>
      </c>
      <c r="W70" s="46">
        <f t="shared" si="23"/>
        <v>1.4803430428540068E-4</v>
      </c>
      <c r="X70" s="41">
        <f t="shared" si="24"/>
        <v>195.28176479391914</v>
      </c>
      <c r="Y70" s="41">
        <f t="shared" si="25"/>
        <v>340</v>
      </c>
      <c r="Z70" s="41">
        <f t="shared" si="26"/>
        <v>1559.6464185838713</v>
      </c>
      <c r="AA70" s="47">
        <f t="shared" si="27"/>
        <v>1535.2817647939191</v>
      </c>
      <c r="AB70" s="48">
        <f t="shared" si="28"/>
        <v>1460.3430885616772</v>
      </c>
      <c r="AC70" s="41">
        <f t="shared" si="29"/>
        <v>1437.5297423164036</v>
      </c>
      <c r="AD70" s="41">
        <f t="shared" si="30"/>
        <v>0</v>
      </c>
      <c r="AE70" s="41">
        <f t="shared" si="31"/>
        <v>0</v>
      </c>
      <c r="AF70" s="49">
        <f>HLOOKUP(I70,ElecAvoidedCostsWOCC!$A$5:$Q$50,G70+1,FALSE)</f>
        <v>3.5408139669770344</v>
      </c>
      <c r="AG70" s="41">
        <f t="shared" si="32"/>
        <v>3540.8139669770344</v>
      </c>
      <c r="AH70" s="49">
        <f>HLOOKUP(I70,ElecAvoidedCostsWOCC!$A$5:$Q$50,T70+1,FALSE)</f>
        <v>3.5408139669770344</v>
      </c>
      <c r="AI70" s="41">
        <f t="shared" si="33"/>
        <v>0</v>
      </c>
      <c r="AJ70" s="41">
        <f t="shared" si="34"/>
        <v>3540.8139669770344</v>
      </c>
      <c r="AK70" s="41">
        <f>HLOOKUP(I70,ElecAvoidedCostsWOCC!$A$5:$Q$50,G70+1,FALSE)*J70*L70</f>
        <v>0</v>
      </c>
      <c r="AL70" s="41">
        <f t="shared" si="35"/>
        <v>3540.8139669770344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3540.8139669770344</v>
      </c>
      <c r="AN70" s="45">
        <f t="shared" si="36"/>
        <v>3894.8953636747383</v>
      </c>
      <c r="AO70" s="44">
        <f t="shared" si="37"/>
        <v>2.4246452732312767</v>
      </c>
      <c r="AP70" s="44">
        <f t="shared" si="38"/>
        <v>2.7094363678337468</v>
      </c>
    </row>
    <row r="71" spans="2:42" x14ac:dyDescent="0.25">
      <c r="B71" s="34"/>
      <c r="C71" s="56"/>
      <c r="D71" s="56"/>
      <c r="E71" s="35" t="s">
        <v>1057</v>
      </c>
      <c r="F71" s="36" t="s">
        <v>783</v>
      </c>
      <c r="G71" s="36">
        <v>45</v>
      </c>
      <c r="H71" s="36"/>
      <c r="I71" s="37" t="s">
        <v>264</v>
      </c>
      <c r="J71" s="38">
        <v>10000</v>
      </c>
      <c r="K71" s="38">
        <v>0.3</v>
      </c>
      <c r="L71" s="38"/>
      <c r="M71" s="39">
        <v>0.5</v>
      </c>
      <c r="N71" s="39">
        <v>0.83</v>
      </c>
      <c r="O71" s="40">
        <v>3000</v>
      </c>
      <c r="P71" s="41">
        <v>5000</v>
      </c>
      <c r="Q71" s="41">
        <f t="shared" si="39"/>
        <v>8300</v>
      </c>
      <c r="R71" s="42">
        <v>0</v>
      </c>
      <c r="S71" s="43"/>
      <c r="T71" s="36">
        <f t="shared" si="20"/>
        <v>45</v>
      </c>
      <c r="U71" s="44">
        <f t="shared" si="21"/>
        <v>1.9984631078529092E-2</v>
      </c>
      <c r="V71" s="45">
        <f t="shared" si="22"/>
        <v>0.32999999999999996</v>
      </c>
      <c r="W71" s="46">
        <f t="shared" si="23"/>
        <v>4.4410291285620207E-4</v>
      </c>
      <c r="X71" s="41">
        <f t="shared" si="24"/>
        <v>585.84529438175741</v>
      </c>
      <c r="Y71" s="41">
        <f t="shared" si="25"/>
        <v>3300</v>
      </c>
      <c r="Z71" s="41">
        <f t="shared" si="26"/>
        <v>4678.9392557516148</v>
      </c>
      <c r="AA71" s="47">
        <f t="shared" si="27"/>
        <v>8885.8452943817574</v>
      </c>
      <c r="AB71" s="48">
        <f t="shared" si="28"/>
        <v>4381.0292656850324</v>
      </c>
      <c r="AC71" s="41">
        <f t="shared" si="29"/>
        <v>8320.0798636533309</v>
      </c>
      <c r="AD71" s="41">
        <f t="shared" si="30"/>
        <v>0</v>
      </c>
      <c r="AE71" s="41">
        <f t="shared" si="31"/>
        <v>0</v>
      </c>
      <c r="AF71" s="49">
        <f>HLOOKUP(I71,ElecAvoidedCostsWOCC!$A$5:$Q$50,G71+1,FALSE)</f>
        <v>3.5408139669770344</v>
      </c>
      <c r="AG71" s="41">
        <f t="shared" si="32"/>
        <v>10622.441900931104</v>
      </c>
      <c r="AH71" s="49">
        <f>HLOOKUP(I71,ElecAvoidedCostsWOCC!$A$5:$Q$50,T71+1,FALSE)</f>
        <v>3.5408139669770344</v>
      </c>
      <c r="AI71" s="41">
        <f t="shared" si="33"/>
        <v>0</v>
      </c>
      <c r="AJ71" s="41">
        <f t="shared" si="34"/>
        <v>10622.441900931104</v>
      </c>
      <c r="AK71" s="41">
        <f>HLOOKUP(I71,ElecAvoidedCostsWOCC!$A$5:$Q$50,G71+1,FALSE)*J71*L71</f>
        <v>0</v>
      </c>
      <c r="AL71" s="41">
        <f t="shared" si="35"/>
        <v>10622.441900931104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10622.441900931104</v>
      </c>
      <c r="AN71" s="45">
        <f t="shared" si="36"/>
        <v>11684.686091024216</v>
      </c>
      <c r="AO71" s="44">
        <f t="shared" si="37"/>
        <v>2.4246452732312767</v>
      </c>
      <c r="AP71" s="44">
        <f t="shared" si="38"/>
        <v>1.4043959051486188</v>
      </c>
    </row>
    <row r="72" spans="2:42" x14ac:dyDescent="0.25">
      <c r="B72" s="34"/>
      <c r="C72" s="56"/>
      <c r="D72" s="56"/>
      <c r="E72" s="35">
        <v>12649</v>
      </c>
      <c r="F72" s="36" t="s">
        <v>784</v>
      </c>
      <c r="G72" s="36">
        <v>45</v>
      </c>
      <c r="H72" s="36"/>
      <c r="I72" s="37" t="s">
        <v>264</v>
      </c>
      <c r="J72" s="38">
        <v>200</v>
      </c>
      <c r="K72" s="38">
        <v>13</v>
      </c>
      <c r="L72" s="38"/>
      <c r="M72" s="39">
        <v>10</v>
      </c>
      <c r="N72" s="39">
        <v>24.7</v>
      </c>
      <c r="O72" s="40">
        <v>2600</v>
      </c>
      <c r="P72" s="41">
        <v>2000</v>
      </c>
      <c r="Q72" s="41">
        <f t="shared" si="39"/>
        <v>4940</v>
      </c>
      <c r="R72" s="42">
        <v>2.5999999999999999E-3</v>
      </c>
      <c r="S72" s="43"/>
      <c r="T72" s="36">
        <f t="shared" si="20"/>
        <v>45</v>
      </c>
      <c r="U72" s="44">
        <f t="shared" si="21"/>
        <v>1.7320013601391879E-2</v>
      </c>
      <c r="V72" s="45">
        <f t="shared" si="22"/>
        <v>14.7</v>
      </c>
      <c r="W72" s="46">
        <f t="shared" si="23"/>
        <v>3.8488919114204178E-4</v>
      </c>
      <c r="X72" s="41">
        <f t="shared" si="24"/>
        <v>507.73258846418975</v>
      </c>
      <c r="Y72" s="41">
        <f t="shared" si="25"/>
        <v>2940</v>
      </c>
      <c r="Z72" s="41">
        <f t="shared" si="26"/>
        <v>4055.0806883180653</v>
      </c>
      <c r="AA72" s="47">
        <f t="shared" si="27"/>
        <v>5447.7325884641896</v>
      </c>
      <c r="AB72" s="48">
        <f t="shared" si="28"/>
        <v>3796.8920302603606</v>
      </c>
      <c r="AC72" s="41">
        <f t="shared" si="29"/>
        <v>5100.8732101724618</v>
      </c>
      <c r="AD72" s="41">
        <f t="shared" si="30"/>
        <v>7.2509741299067869</v>
      </c>
      <c r="AE72" s="41">
        <f t="shared" si="31"/>
        <v>0</v>
      </c>
      <c r="AF72" s="49">
        <f>HLOOKUP(I72,ElecAvoidedCostsWOCC!$A$5:$Q$50,G72+1,FALSE)</f>
        <v>3.5408139669770344</v>
      </c>
      <c r="AG72" s="41">
        <f t="shared" si="32"/>
        <v>9206.1163141402903</v>
      </c>
      <c r="AH72" s="49">
        <f>HLOOKUP(I72,ElecAvoidedCostsWOCC!$A$5:$Q$50,T72+1,FALSE)</f>
        <v>3.5408139669770344</v>
      </c>
      <c r="AI72" s="41">
        <f t="shared" si="33"/>
        <v>0</v>
      </c>
      <c r="AJ72" s="41">
        <f t="shared" si="34"/>
        <v>9206.1163141402903</v>
      </c>
      <c r="AK72" s="41">
        <f>HLOOKUP(I72,ElecAvoidedCostsWOCC!$A$5:$Q$50,G72+1,FALSE)*J72*L72</f>
        <v>0</v>
      </c>
      <c r="AL72" s="41">
        <f t="shared" si="35"/>
        <v>9206.1163141402903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9206.1163141402903</v>
      </c>
      <c r="AN72" s="45">
        <f t="shared" si="36"/>
        <v>10133.978919684227</v>
      </c>
      <c r="AO72" s="44">
        <f t="shared" si="37"/>
        <v>2.4246452732312771</v>
      </c>
      <c r="AP72" s="44">
        <f t="shared" si="38"/>
        <v>1.9867145294798643</v>
      </c>
    </row>
    <row r="73" spans="2:42" x14ac:dyDescent="0.25">
      <c r="B73" s="34"/>
      <c r="C73" s="56"/>
      <c r="D73" s="56"/>
      <c r="E73" s="35">
        <v>12650</v>
      </c>
      <c r="F73" s="36" t="s">
        <v>785</v>
      </c>
      <c r="G73" s="36">
        <v>45</v>
      </c>
      <c r="H73" s="36"/>
      <c r="I73" s="37" t="s">
        <v>264</v>
      </c>
      <c r="J73" s="38">
        <v>200</v>
      </c>
      <c r="K73" s="38">
        <v>24</v>
      </c>
      <c r="L73" s="38"/>
      <c r="M73" s="39">
        <v>20</v>
      </c>
      <c r="N73" s="39">
        <v>24.7</v>
      </c>
      <c r="O73" s="40">
        <v>4800</v>
      </c>
      <c r="P73" s="41">
        <v>4000</v>
      </c>
      <c r="Q73" s="41">
        <f t="shared" si="39"/>
        <v>4940</v>
      </c>
      <c r="R73" s="42">
        <v>4.8999999999999998E-3</v>
      </c>
      <c r="S73" s="43"/>
      <c r="T73" s="36">
        <f t="shared" si="20"/>
        <v>45</v>
      </c>
      <c r="U73" s="44">
        <f t="shared" si="21"/>
        <v>3.1975409725646546E-2</v>
      </c>
      <c r="V73" s="45">
        <f t="shared" si="22"/>
        <v>4.6999999999999993</v>
      </c>
      <c r="W73" s="46">
        <f t="shared" si="23"/>
        <v>7.1056466056992331E-4</v>
      </c>
      <c r="X73" s="41">
        <f t="shared" si="24"/>
        <v>937.35247101081188</v>
      </c>
      <c r="Y73" s="41">
        <f t="shared" si="25"/>
        <v>940</v>
      </c>
      <c r="Z73" s="41">
        <f t="shared" si="26"/>
        <v>7486.3028092025834</v>
      </c>
      <c r="AA73" s="47">
        <f t="shared" si="27"/>
        <v>5877.3524710108122</v>
      </c>
      <c r="AB73" s="48">
        <f t="shared" si="28"/>
        <v>7009.6468250960515</v>
      </c>
      <c r="AC73" s="41">
        <f t="shared" si="29"/>
        <v>5503.1390178003858</v>
      </c>
      <c r="AD73" s="41">
        <f t="shared" si="30"/>
        <v>13.66529739867048</v>
      </c>
      <c r="AE73" s="41">
        <f t="shared" si="31"/>
        <v>0</v>
      </c>
      <c r="AF73" s="49">
        <f>HLOOKUP(I73,ElecAvoidedCostsWOCC!$A$5:$Q$50,G73+1,FALSE)</f>
        <v>3.5408139669770344</v>
      </c>
      <c r="AG73" s="41">
        <f t="shared" si="32"/>
        <v>16995.907041489765</v>
      </c>
      <c r="AH73" s="49">
        <f>HLOOKUP(I73,ElecAvoidedCostsWOCC!$A$5:$Q$50,T73+1,FALSE)</f>
        <v>3.5408139669770344</v>
      </c>
      <c r="AI73" s="41">
        <f t="shared" si="33"/>
        <v>0</v>
      </c>
      <c r="AJ73" s="41">
        <f t="shared" si="34"/>
        <v>16995.907041489765</v>
      </c>
      <c r="AK73" s="41">
        <f>HLOOKUP(I73,ElecAvoidedCostsWOCC!$A$5:$Q$50,G73+1,FALSE)*J73*L73</f>
        <v>0</v>
      </c>
      <c r="AL73" s="41">
        <f t="shared" si="35"/>
        <v>16995.907041489765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16995.907041489765</v>
      </c>
      <c r="AN73" s="45">
        <f t="shared" si="36"/>
        <v>18709.163043037413</v>
      </c>
      <c r="AO73" s="44">
        <f t="shared" si="37"/>
        <v>2.4246452732312762</v>
      </c>
      <c r="AP73" s="44">
        <f t="shared" si="38"/>
        <v>3.3997256806562555</v>
      </c>
    </row>
    <row r="74" spans="2:42" x14ac:dyDescent="0.25">
      <c r="B74" s="34"/>
      <c r="C74" s="56"/>
      <c r="D74" s="56"/>
      <c r="E74" s="35">
        <v>12657</v>
      </c>
      <c r="F74" s="36" t="s">
        <v>786</v>
      </c>
      <c r="G74" s="36">
        <v>45</v>
      </c>
      <c r="H74" s="36"/>
      <c r="I74" s="37" t="s">
        <v>264</v>
      </c>
      <c r="J74" s="38">
        <v>200</v>
      </c>
      <c r="K74" s="38">
        <v>15</v>
      </c>
      <c r="L74" s="38"/>
      <c r="M74" s="39">
        <v>15</v>
      </c>
      <c r="N74" s="39">
        <v>28.6</v>
      </c>
      <c r="O74" s="40">
        <v>3000</v>
      </c>
      <c r="P74" s="41">
        <v>3000</v>
      </c>
      <c r="Q74" s="41">
        <f t="shared" si="39"/>
        <v>5720</v>
      </c>
      <c r="R74" s="42">
        <v>3.0000000000000001E-3</v>
      </c>
      <c r="S74" s="43"/>
      <c r="T74" s="36">
        <f t="shared" si="20"/>
        <v>45</v>
      </c>
      <c r="U74" s="44">
        <f t="shared" si="21"/>
        <v>1.9984631078529092E-2</v>
      </c>
      <c r="V74" s="45">
        <f t="shared" si="22"/>
        <v>13.600000000000001</v>
      </c>
      <c r="W74" s="46">
        <f t="shared" si="23"/>
        <v>4.4410291285620207E-4</v>
      </c>
      <c r="X74" s="41">
        <f t="shared" si="24"/>
        <v>585.84529438175741</v>
      </c>
      <c r="Y74" s="41">
        <f t="shared" si="25"/>
        <v>2720</v>
      </c>
      <c r="Z74" s="41">
        <f t="shared" si="26"/>
        <v>4678.9392557516148</v>
      </c>
      <c r="AA74" s="47">
        <f t="shared" si="27"/>
        <v>6305.8452943817574</v>
      </c>
      <c r="AB74" s="48">
        <f t="shared" si="28"/>
        <v>4381.0292656850324</v>
      </c>
      <c r="AC74" s="41">
        <f t="shared" si="29"/>
        <v>5904.3495265746787</v>
      </c>
      <c r="AD74" s="41">
        <f t="shared" si="30"/>
        <v>8.3665086114309073</v>
      </c>
      <c r="AE74" s="41">
        <f t="shared" si="31"/>
        <v>0</v>
      </c>
      <c r="AF74" s="49">
        <f>HLOOKUP(I74,ElecAvoidedCostsWOCC!$A$5:$Q$50,G74+1,FALSE)</f>
        <v>3.5408139669770344</v>
      </c>
      <c r="AG74" s="41">
        <f t="shared" si="32"/>
        <v>10622.441900931102</v>
      </c>
      <c r="AH74" s="49">
        <f>HLOOKUP(I74,ElecAvoidedCostsWOCC!$A$5:$Q$50,T74+1,FALSE)</f>
        <v>3.5408139669770344</v>
      </c>
      <c r="AI74" s="41">
        <f t="shared" si="33"/>
        <v>0</v>
      </c>
      <c r="AJ74" s="41">
        <f t="shared" si="34"/>
        <v>10622.441900931102</v>
      </c>
      <c r="AK74" s="41">
        <f>HLOOKUP(I74,ElecAvoidedCostsWOCC!$A$5:$Q$50,G74+1,FALSE)*J74*L74</f>
        <v>0</v>
      </c>
      <c r="AL74" s="41">
        <f t="shared" si="35"/>
        <v>10622.441900931102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10622.441900931104</v>
      </c>
      <c r="AN74" s="45">
        <f t="shared" si="36"/>
        <v>11693.052599635646</v>
      </c>
      <c r="AO74" s="44">
        <f t="shared" si="37"/>
        <v>2.4246452732312767</v>
      </c>
      <c r="AP74" s="44">
        <f t="shared" si="38"/>
        <v>1.9804133456203428</v>
      </c>
    </row>
    <row r="75" spans="2:42" x14ac:dyDescent="0.25">
      <c r="B75" s="34"/>
      <c r="C75" s="56"/>
      <c r="D75" s="56"/>
      <c r="E75" s="35">
        <v>12658</v>
      </c>
      <c r="F75" s="36" t="s">
        <v>787</v>
      </c>
      <c r="G75" s="36">
        <v>45</v>
      </c>
      <c r="H75" s="36"/>
      <c r="I75" s="37" t="s">
        <v>264</v>
      </c>
      <c r="J75" s="38">
        <v>200</v>
      </c>
      <c r="K75" s="38">
        <v>27</v>
      </c>
      <c r="L75" s="38"/>
      <c r="M75" s="39">
        <v>30</v>
      </c>
      <c r="N75" s="39">
        <v>28.6</v>
      </c>
      <c r="O75" s="40">
        <v>5400</v>
      </c>
      <c r="P75" s="41">
        <v>6000</v>
      </c>
      <c r="Q75" s="41">
        <f t="shared" si="39"/>
        <v>5720</v>
      </c>
      <c r="R75" s="42">
        <v>5.4999999999999997E-3</v>
      </c>
      <c r="S75" s="43"/>
      <c r="T75" s="36">
        <f t="shared" si="20"/>
        <v>45</v>
      </c>
      <c r="U75" s="44">
        <f t="shared" si="21"/>
        <v>3.5972335941352365E-2</v>
      </c>
      <c r="V75" s="45">
        <f t="shared" si="22"/>
        <v>-1.3999999999999986</v>
      </c>
      <c r="W75" s="46">
        <f t="shared" si="23"/>
        <v>7.9938524314116367E-4</v>
      </c>
      <c r="X75" s="41">
        <f t="shared" si="24"/>
        <v>1054.5215298871633</v>
      </c>
      <c r="Y75" s="41">
        <f t="shared" si="25"/>
        <v>-280</v>
      </c>
      <c r="Z75" s="41">
        <f t="shared" si="26"/>
        <v>8422.0906603529056</v>
      </c>
      <c r="AA75" s="47">
        <f t="shared" si="27"/>
        <v>6774.5215298871635</v>
      </c>
      <c r="AB75" s="48">
        <f t="shared" si="28"/>
        <v>7885.8526782330573</v>
      </c>
      <c r="AC75" s="41">
        <f t="shared" si="29"/>
        <v>6343.1849530778682</v>
      </c>
      <c r="AD75" s="41">
        <f t="shared" si="30"/>
        <v>15.338599120956664</v>
      </c>
      <c r="AE75" s="41">
        <f t="shared" si="31"/>
        <v>0</v>
      </c>
      <c r="AF75" s="49">
        <f>HLOOKUP(I75,ElecAvoidedCostsWOCC!$A$5:$Q$50,G75+1,FALSE)</f>
        <v>3.5408139669770344</v>
      </c>
      <c r="AG75" s="41">
        <f t="shared" si="32"/>
        <v>19120.395421675985</v>
      </c>
      <c r="AH75" s="49">
        <f>HLOOKUP(I75,ElecAvoidedCostsWOCC!$A$5:$Q$50,T75+1,FALSE)</f>
        <v>3.5408139669770344</v>
      </c>
      <c r="AI75" s="41">
        <f t="shared" si="33"/>
        <v>0</v>
      </c>
      <c r="AJ75" s="41">
        <f t="shared" si="34"/>
        <v>19120.395421675985</v>
      </c>
      <c r="AK75" s="41">
        <f>HLOOKUP(I75,ElecAvoidedCostsWOCC!$A$5:$Q$50,G75+1,FALSE)*J75*L75</f>
        <v>0</v>
      </c>
      <c r="AL75" s="41">
        <f t="shared" si="35"/>
        <v>19120.395421675985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19120.395421675985</v>
      </c>
      <c r="AN75" s="45">
        <f t="shared" si="36"/>
        <v>21047.773562964543</v>
      </c>
      <c r="AO75" s="44">
        <f t="shared" si="37"/>
        <v>2.4246452732312767</v>
      </c>
      <c r="AP75" s="44">
        <f t="shared" si="38"/>
        <v>3.3181711898139827</v>
      </c>
    </row>
    <row r="76" spans="2:42" x14ac:dyDescent="0.25">
      <c r="B76" s="34"/>
      <c r="C76" s="56"/>
      <c r="D76" s="56"/>
      <c r="E76" s="35">
        <v>12997</v>
      </c>
      <c r="F76" s="36" t="s">
        <v>788</v>
      </c>
      <c r="G76" s="36">
        <v>45</v>
      </c>
      <c r="H76" s="36"/>
      <c r="I76" s="37" t="s">
        <v>264</v>
      </c>
      <c r="J76" s="38">
        <v>1000</v>
      </c>
      <c r="K76" s="38">
        <v>3</v>
      </c>
      <c r="L76" s="38"/>
      <c r="M76" s="39">
        <v>3</v>
      </c>
      <c r="N76" s="39">
        <v>3.9</v>
      </c>
      <c r="O76" s="40">
        <v>3000</v>
      </c>
      <c r="P76" s="41">
        <v>3000</v>
      </c>
      <c r="Q76" s="41">
        <f t="shared" si="39"/>
        <v>3900</v>
      </c>
      <c r="R76" s="42">
        <v>5.9999999999999995E-4</v>
      </c>
      <c r="S76" s="43"/>
      <c r="T76" s="36">
        <f t="shared" si="20"/>
        <v>45</v>
      </c>
      <c r="U76" s="44">
        <f t="shared" si="21"/>
        <v>1.9984631078529092E-2</v>
      </c>
      <c r="V76" s="45">
        <f t="shared" si="22"/>
        <v>0.89999999999999991</v>
      </c>
      <c r="W76" s="46">
        <f t="shared" si="23"/>
        <v>4.4410291285620207E-4</v>
      </c>
      <c r="X76" s="41">
        <f t="shared" si="24"/>
        <v>585.84529438175741</v>
      </c>
      <c r="Y76" s="41">
        <f t="shared" si="25"/>
        <v>900</v>
      </c>
      <c r="Z76" s="41">
        <f t="shared" si="26"/>
        <v>4678.9392557516148</v>
      </c>
      <c r="AA76" s="47">
        <f t="shared" si="27"/>
        <v>4485.8452943817574</v>
      </c>
      <c r="AB76" s="48">
        <f t="shared" si="28"/>
        <v>4381.0292656850324</v>
      </c>
      <c r="AC76" s="41">
        <f t="shared" si="29"/>
        <v>4200.2296763874128</v>
      </c>
      <c r="AD76" s="41">
        <f t="shared" si="30"/>
        <v>8.3665086114309073</v>
      </c>
      <c r="AE76" s="41">
        <f t="shared" si="31"/>
        <v>0</v>
      </c>
      <c r="AF76" s="49">
        <f>HLOOKUP(I76,ElecAvoidedCostsWOCC!$A$5:$Q$50,G76+1,FALSE)</f>
        <v>3.5408139669770344</v>
      </c>
      <c r="AG76" s="41">
        <f t="shared" si="32"/>
        <v>10622.441900931102</v>
      </c>
      <c r="AH76" s="49">
        <f>HLOOKUP(I76,ElecAvoidedCostsWOCC!$A$5:$Q$50,T76+1,FALSE)</f>
        <v>3.5408139669770344</v>
      </c>
      <c r="AI76" s="41">
        <f t="shared" si="33"/>
        <v>0</v>
      </c>
      <c r="AJ76" s="41">
        <f t="shared" si="34"/>
        <v>10622.441900931102</v>
      </c>
      <c r="AK76" s="41">
        <f>HLOOKUP(I76,ElecAvoidedCostsWOCC!$A$5:$Q$50,G76+1,FALSE)*J76*L76</f>
        <v>0</v>
      </c>
      <c r="AL76" s="41">
        <f t="shared" si="35"/>
        <v>10622.441900931102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10622.441900931104</v>
      </c>
      <c r="AN76" s="45">
        <f t="shared" si="36"/>
        <v>11693.052599635646</v>
      </c>
      <c r="AO76" s="44">
        <f t="shared" si="37"/>
        <v>2.4246452732312767</v>
      </c>
      <c r="AP76" s="44">
        <f t="shared" si="38"/>
        <v>2.7839079051726419</v>
      </c>
    </row>
    <row r="77" spans="2:42" x14ac:dyDescent="0.25">
      <c r="B77" s="34"/>
      <c r="C77" s="56"/>
      <c r="D77" s="56"/>
      <c r="E77" s="35">
        <v>13234</v>
      </c>
      <c r="F77" s="36" t="s">
        <v>789</v>
      </c>
      <c r="G77" s="36">
        <v>45</v>
      </c>
      <c r="H77" s="36"/>
      <c r="I77" s="37" t="s">
        <v>264</v>
      </c>
      <c r="J77" s="38">
        <v>1000</v>
      </c>
      <c r="K77" s="38">
        <v>13</v>
      </c>
      <c r="L77" s="38"/>
      <c r="M77" s="39">
        <v>15</v>
      </c>
      <c r="N77" s="39">
        <v>24.7</v>
      </c>
      <c r="O77" s="40">
        <v>13000</v>
      </c>
      <c r="P77" s="41">
        <v>15000</v>
      </c>
      <c r="Q77" s="41">
        <f t="shared" si="39"/>
        <v>24700</v>
      </c>
      <c r="R77" s="42">
        <v>2.5999999999999999E-3</v>
      </c>
      <c r="S77" s="43"/>
      <c r="T77" s="36">
        <f t="shared" si="20"/>
        <v>45</v>
      </c>
      <c r="U77" s="44">
        <f t="shared" si="21"/>
        <v>8.6600068006959408E-2</v>
      </c>
      <c r="V77" s="45">
        <f t="shared" si="22"/>
        <v>9.6999999999999993</v>
      </c>
      <c r="W77" s="46">
        <f t="shared" si="23"/>
        <v>1.924445955710209E-3</v>
      </c>
      <c r="X77" s="41">
        <f t="shared" si="24"/>
        <v>2538.6629423209488</v>
      </c>
      <c r="Y77" s="41">
        <f t="shared" si="25"/>
        <v>9700</v>
      </c>
      <c r="Z77" s="41">
        <f t="shared" si="26"/>
        <v>20275.40344159033</v>
      </c>
      <c r="AA77" s="47">
        <f t="shared" si="27"/>
        <v>27238.662942320949</v>
      </c>
      <c r="AB77" s="48">
        <f t="shared" si="28"/>
        <v>18984.460151301806</v>
      </c>
      <c r="AC77" s="41">
        <f t="shared" si="29"/>
        <v>25504.366050862311</v>
      </c>
      <c r="AD77" s="41">
        <f t="shared" si="30"/>
        <v>36.254870649533935</v>
      </c>
      <c r="AE77" s="41">
        <f t="shared" si="31"/>
        <v>0</v>
      </c>
      <c r="AF77" s="49">
        <f>HLOOKUP(I77,ElecAvoidedCostsWOCC!$A$5:$Q$50,G77+1,FALSE)</f>
        <v>3.5408139669770344</v>
      </c>
      <c r="AG77" s="41">
        <f t="shared" si="32"/>
        <v>46030.581570701448</v>
      </c>
      <c r="AH77" s="49">
        <f>HLOOKUP(I77,ElecAvoidedCostsWOCC!$A$5:$Q$50,T77+1,FALSE)</f>
        <v>3.5408139669770344</v>
      </c>
      <c r="AI77" s="41">
        <f t="shared" si="33"/>
        <v>0</v>
      </c>
      <c r="AJ77" s="41">
        <f t="shared" si="34"/>
        <v>46030.581570701448</v>
      </c>
      <c r="AK77" s="41">
        <f>HLOOKUP(I77,ElecAvoidedCostsWOCC!$A$5:$Q$50,G77+1,FALSE)*J77*L77</f>
        <v>0</v>
      </c>
      <c r="AL77" s="41">
        <f t="shared" si="35"/>
        <v>46030.581570701448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46030.581570701448</v>
      </c>
      <c r="AN77" s="45">
        <f t="shared" si="36"/>
        <v>50669.894598421131</v>
      </c>
      <c r="AO77" s="44">
        <f t="shared" si="37"/>
        <v>2.4246452732312767</v>
      </c>
      <c r="AP77" s="44">
        <f t="shared" si="38"/>
        <v>1.986714529479864</v>
      </c>
    </row>
    <row r="78" spans="2:42" x14ac:dyDescent="0.25">
      <c r="B78" s="34"/>
      <c r="C78" s="56"/>
      <c r="D78" s="56"/>
      <c r="E78" s="35">
        <v>13244</v>
      </c>
      <c r="F78" s="36" t="s">
        <v>790</v>
      </c>
      <c r="G78" s="36">
        <v>45</v>
      </c>
      <c r="H78" s="36"/>
      <c r="I78" s="37" t="s">
        <v>264</v>
      </c>
      <c r="J78" s="38">
        <v>1000</v>
      </c>
      <c r="K78" s="38">
        <v>24</v>
      </c>
      <c r="L78" s="38"/>
      <c r="M78" s="39">
        <v>25</v>
      </c>
      <c r="N78" s="39">
        <v>24.7</v>
      </c>
      <c r="O78" s="40">
        <v>24000</v>
      </c>
      <c r="P78" s="41">
        <v>25000</v>
      </c>
      <c r="Q78" s="41">
        <f t="shared" si="39"/>
        <v>24700</v>
      </c>
      <c r="R78" s="42">
        <v>4.8999999999999998E-3</v>
      </c>
      <c r="S78" s="43"/>
      <c r="T78" s="36">
        <f t="shared" si="20"/>
        <v>45</v>
      </c>
      <c r="U78" s="44">
        <f t="shared" si="21"/>
        <v>0.15987704862823274</v>
      </c>
      <c r="V78" s="45">
        <f t="shared" si="22"/>
        <v>-0.30000000000000071</v>
      </c>
      <c r="W78" s="46">
        <f t="shared" si="23"/>
        <v>3.5528233028496166E-3</v>
      </c>
      <c r="X78" s="41">
        <f t="shared" si="24"/>
        <v>4686.7623550540593</v>
      </c>
      <c r="Y78" s="41">
        <f t="shared" si="25"/>
        <v>-300</v>
      </c>
      <c r="Z78" s="41">
        <f t="shared" si="26"/>
        <v>37431.514046012919</v>
      </c>
      <c r="AA78" s="47">
        <f t="shared" si="27"/>
        <v>29386.762355054059</v>
      </c>
      <c r="AB78" s="48">
        <f t="shared" si="28"/>
        <v>35048.23412548026</v>
      </c>
      <c r="AC78" s="41">
        <f t="shared" si="29"/>
        <v>27515.695089001925</v>
      </c>
      <c r="AD78" s="41">
        <f t="shared" si="30"/>
        <v>68.326486993352404</v>
      </c>
      <c r="AE78" s="41">
        <f t="shared" si="31"/>
        <v>0</v>
      </c>
      <c r="AF78" s="49">
        <f>HLOOKUP(I78,ElecAvoidedCostsWOCC!$A$5:$Q$50,G78+1,FALSE)</f>
        <v>3.5408139669770344</v>
      </c>
      <c r="AG78" s="41">
        <f t="shared" si="32"/>
        <v>84979.535207448818</v>
      </c>
      <c r="AH78" s="49">
        <f>HLOOKUP(I78,ElecAvoidedCostsWOCC!$A$5:$Q$50,T78+1,FALSE)</f>
        <v>3.5408139669770344</v>
      </c>
      <c r="AI78" s="41">
        <f t="shared" si="33"/>
        <v>0</v>
      </c>
      <c r="AJ78" s="41">
        <f t="shared" si="34"/>
        <v>84979.535207448818</v>
      </c>
      <c r="AK78" s="41">
        <f>HLOOKUP(I78,ElecAvoidedCostsWOCC!$A$5:$Q$50,G78+1,FALSE)*J78*L78</f>
        <v>0</v>
      </c>
      <c r="AL78" s="41">
        <f t="shared" si="35"/>
        <v>84979.535207448818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84979.535207448833</v>
      </c>
      <c r="AN78" s="45">
        <f t="shared" si="36"/>
        <v>93545.815215187075</v>
      </c>
      <c r="AO78" s="44">
        <f t="shared" si="37"/>
        <v>2.4246452732312767</v>
      </c>
      <c r="AP78" s="44">
        <f t="shared" si="38"/>
        <v>3.3997256806562564</v>
      </c>
    </row>
    <row r="79" spans="2:42" x14ac:dyDescent="0.25">
      <c r="B79" s="34"/>
      <c r="C79" s="56"/>
      <c r="D79" s="56"/>
      <c r="E79" s="35">
        <v>13256</v>
      </c>
      <c r="F79" s="36" t="s">
        <v>791</v>
      </c>
      <c r="G79" s="36">
        <v>45</v>
      </c>
      <c r="H79" s="36"/>
      <c r="I79" s="37" t="s">
        <v>264</v>
      </c>
      <c r="J79" s="38">
        <v>1000</v>
      </c>
      <c r="K79" s="38">
        <v>15</v>
      </c>
      <c r="L79" s="38"/>
      <c r="M79" s="39">
        <v>20</v>
      </c>
      <c r="N79" s="39">
        <v>28.6</v>
      </c>
      <c r="O79" s="40">
        <v>15000</v>
      </c>
      <c r="P79" s="41">
        <v>20000</v>
      </c>
      <c r="Q79" s="41">
        <f t="shared" si="39"/>
        <v>28600</v>
      </c>
      <c r="R79" s="42">
        <v>3.0000000000000001E-3</v>
      </c>
      <c r="S79" s="43"/>
      <c r="T79" s="36">
        <f t="shared" si="20"/>
        <v>45</v>
      </c>
      <c r="U79" s="44">
        <f t="shared" si="21"/>
        <v>9.9923155392645457E-2</v>
      </c>
      <c r="V79" s="45">
        <f t="shared" si="22"/>
        <v>8.6000000000000014</v>
      </c>
      <c r="W79" s="46">
        <f t="shared" si="23"/>
        <v>2.2205145642810102E-3</v>
      </c>
      <c r="X79" s="41">
        <f t="shared" si="24"/>
        <v>2929.2264719087871</v>
      </c>
      <c r="Y79" s="41">
        <f t="shared" si="25"/>
        <v>8600</v>
      </c>
      <c r="Z79" s="41">
        <f t="shared" si="26"/>
        <v>23394.696278758071</v>
      </c>
      <c r="AA79" s="47">
        <f t="shared" si="27"/>
        <v>31529.226471908787</v>
      </c>
      <c r="AB79" s="48">
        <f t="shared" si="28"/>
        <v>21905.146328425159</v>
      </c>
      <c r="AC79" s="41">
        <f t="shared" si="29"/>
        <v>29521.747632873394</v>
      </c>
      <c r="AD79" s="41">
        <f t="shared" si="30"/>
        <v>41.832543057154538</v>
      </c>
      <c r="AE79" s="41">
        <f t="shared" si="31"/>
        <v>0</v>
      </c>
      <c r="AF79" s="49">
        <f>HLOOKUP(I79,ElecAvoidedCostsWOCC!$A$5:$Q$50,G79+1,FALSE)</f>
        <v>3.5408139669770344</v>
      </c>
      <c r="AG79" s="41">
        <f t="shared" si="32"/>
        <v>53112.209504655519</v>
      </c>
      <c r="AH79" s="49">
        <f>HLOOKUP(I79,ElecAvoidedCostsWOCC!$A$5:$Q$50,T79+1,FALSE)</f>
        <v>3.5408139669770344</v>
      </c>
      <c r="AI79" s="41">
        <f t="shared" si="33"/>
        <v>0</v>
      </c>
      <c r="AJ79" s="41">
        <f t="shared" si="34"/>
        <v>53112.209504655519</v>
      </c>
      <c r="AK79" s="41">
        <f>HLOOKUP(I79,ElecAvoidedCostsWOCC!$A$5:$Q$50,G79+1,FALSE)*J79*L79</f>
        <v>0</v>
      </c>
      <c r="AL79" s="41">
        <f t="shared" si="35"/>
        <v>53112.209504655519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53112.209504655519</v>
      </c>
      <c r="AN79" s="45">
        <f t="shared" si="36"/>
        <v>58465.26299817823</v>
      </c>
      <c r="AO79" s="44">
        <f t="shared" si="37"/>
        <v>2.4246452732312767</v>
      </c>
      <c r="AP79" s="44">
        <f t="shared" si="38"/>
        <v>1.9804133456203428</v>
      </c>
    </row>
    <row r="80" spans="2:42" x14ac:dyDescent="0.25">
      <c r="B80" s="34"/>
      <c r="C80" s="56"/>
      <c r="D80" s="56"/>
      <c r="E80" s="35">
        <v>13258</v>
      </c>
      <c r="F80" s="36" t="s">
        <v>792</v>
      </c>
      <c r="G80" s="36">
        <v>45</v>
      </c>
      <c r="H80" s="36"/>
      <c r="I80" s="37" t="s">
        <v>264</v>
      </c>
      <c r="J80" s="38">
        <v>1000</v>
      </c>
      <c r="K80" s="38">
        <v>27</v>
      </c>
      <c r="L80" s="38"/>
      <c r="M80" s="39">
        <v>35</v>
      </c>
      <c r="N80" s="39">
        <v>28.6</v>
      </c>
      <c r="O80" s="40">
        <v>27000</v>
      </c>
      <c r="P80" s="41">
        <v>35000</v>
      </c>
      <c r="Q80" s="41">
        <f t="shared" si="39"/>
        <v>28600</v>
      </c>
      <c r="R80" s="42">
        <v>5.4999999999999997E-3</v>
      </c>
      <c r="S80" s="43"/>
      <c r="T80" s="36">
        <f t="shared" si="20"/>
        <v>45</v>
      </c>
      <c r="U80" s="44">
        <f t="shared" si="21"/>
        <v>0.17986167970676181</v>
      </c>
      <c r="V80" s="45">
        <f t="shared" si="22"/>
        <v>-6.3999999999999986</v>
      </c>
      <c r="W80" s="46">
        <f t="shared" si="23"/>
        <v>3.9969262157058183E-3</v>
      </c>
      <c r="X80" s="41">
        <f t="shared" si="24"/>
        <v>5272.6076494358158</v>
      </c>
      <c r="Y80" s="41">
        <f t="shared" si="25"/>
        <v>-6400</v>
      </c>
      <c r="Z80" s="41">
        <f t="shared" si="26"/>
        <v>42110.453301764523</v>
      </c>
      <c r="AA80" s="47">
        <f t="shared" si="27"/>
        <v>33872.607649435813</v>
      </c>
      <c r="AB80" s="48">
        <f t="shared" si="28"/>
        <v>39429.263391165281</v>
      </c>
      <c r="AC80" s="41">
        <f t="shared" si="29"/>
        <v>31715.924765389336</v>
      </c>
      <c r="AD80" s="41">
        <f t="shared" si="30"/>
        <v>76.69299560478332</v>
      </c>
      <c r="AE80" s="41">
        <f t="shared" si="31"/>
        <v>0</v>
      </c>
      <c r="AF80" s="49">
        <f>HLOOKUP(I80,ElecAvoidedCostsWOCC!$A$5:$Q$50,G80+1,FALSE)</f>
        <v>3.5408139669770344</v>
      </c>
      <c r="AG80" s="41">
        <f t="shared" si="32"/>
        <v>95601.977108379928</v>
      </c>
      <c r="AH80" s="49">
        <f>HLOOKUP(I80,ElecAvoidedCostsWOCC!$A$5:$Q$50,T80+1,FALSE)</f>
        <v>3.5408139669770344</v>
      </c>
      <c r="AI80" s="41">
        <f t="shared" si="33"/>
        <v>0</v>
      </c>
      <c r="AJ80" s="41">
        <f t="shared" si="34"/>
        <v>95601.977108379928</v>
      </c>
      <c r="AK80" s="41">
        <f>HLOOKUP(I80,ElecAvoidedCostsWOCC!$A$5:$Q$50,G80+1,FALSE)*J80*L80</f>
        <v>0</v>
      </c>
      <c r="AL80" s="41">
        <f t="shared" si="35"/>
        <v>95601.977108379928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95601.977108379928</v>
      </c>
      <c r="AN80" s="45">
        <f t="shared" si="36"/>
        <v>105238.8678148227</v>
      </c>
      <c r="AO80" s="44">
        <f t="shared" si="37"/>
        <v>2.4246452732312771</v>
      </c>
      <c r="AP80" s="44">
        <f t="shared" si="38"/>
        <v>3.3181711898139832</v>
      </c>
    </row>
    <row r="81" spans="2:42" x14ac:dyDescent="0.25">
      <c r="B81" s="34"/>
      <c r="C81" s="56"/>
      <c r="D81" s="56"/>
      <c r="E81" s="35">
        <v>13254</v>
      </c>
      <c r="F81" s="36" t="s">
        <v>793</v>
      </c>
      <c r="G81" s="36">
        <v>45</v>
      </c>
      <c r="H81" s="36"/>
      <c r="I81" s="37" t="s">
        <v>264</v>
      </c>
      <c r="J81" s="38">
        <v>10000</v>
      </c>
      <c r="K81" s="38">
        <v>3</v>
      </c>
      <c r="L81" s="38"/>
      <c r="M81" s="39">
        <v>6</v>
      </c>
      <c r="N81" s="39">
        <v>3.9</v>
      </c>
      <c r="O81" s="40">
        <v>30000</v>
      </c>
      <c r="P81" s="41">
        <v>60000</v>
      </c>
      <c r="Q81" s="41">
        <f t="shared" si="39"/>
        <v>39000</v>
      </c>
      <c r="R81" s="42">
        <v>5.9999999999999995E-4</v>
      </c>
      <c r="S81" s="43"/>
      <c r="T81" s="36">
        <f t="shared" ref="T81:T143" si="40">G81+H81</f>
        <v>45</v>
      </c>
      <c r="U81" s="44">
        <f t="shared" ref="U81:U143" si="41">(O81/$A$10)*T81</f>
        <v>0.19984631078529091</v>
      </c>
      <c r="V81" s="45">
        <f t="shared" ref="V81:V143" si="42">N81-M81</f>
        <v>-2.1</v>
      </c>
      <c r="W81" s="46">
        <f t="shared" ref="W81:W143" si="43">(O81/A$10)</f>
        <v>4.4410291285620204E-3</v>
      </c>
      <c r="X81" s="41">
        <f t="shared" ref="X81:X143" si="44">W81*A$8</f>
        <v>5858.4529438175741</v>
      </c>
      <c r="Y81" s="41">
        <f t="shared" ref="Y81:Y143" si="45">Q81-P81</f>
        <v>-21000</v>
      </c>
      <c r="Z81" s="41">
        <f t="shared" ref="Z81:Z143" si="46">X81+(A$6*W81)</f>
        <v>46789.392557516141</v>
      </c>
      <c r="AA81" s="47">
        <f t="shared" ref="AA81:AA143" si="47">Q81+X81</f>
        <v>44858.452943817574</v>
      </c>
      <c r="AB81" s="48">
        <f t="shared" ref="AB81:AB143" si="48">Z81/(1+ElecDiscountRate)^1</f>
        <v>43810.292656850317</v>
      </c>
      <c r="AC81" s="41">
        <f t="shared" ref="AC81:AC143" si="49">AA81/(1+ElecDiscountRate)^1</f>
        <v>42002.296763874132</v>
      </c>
      <c r="AD81" s="41">
        <f t="shared" ref="AD81:AD143" si="50">-PV(ElecDiscountRate,T81,R81)*J81</f>
        <v>83.665086114309076</v>
      </c>
      <c r="AE81" s="41">
        <f t="shared" ref="AE81:AE143" si="51">-PV(ElecDiscountRate,T81,S81)*J81</f>
        <v>0</v>
      </c>
      <c r="AF81" s="49">
        <f>HLOOKUP(I81,ElecAvoidedCostsWOCC!$A$5:$Q$50,G81+1,FALSE)</f>
        <v>3.5408139669770344</v>
      </c>
      <c r="AG81" s="41">
        <f t="shared" ref="AG81:AG143" si="52">AF81*J81*K81</f>
        <v>106224.41900931104</v>
      </c>
      <c r="AH81" s="49">
        <f>HLOOKUP(I81,ElecAvoidedCostsWOCC!$A$5:$Q$50,T81+1,FALSE)</f>
        <v>3.5408139669770344</v>
      </c>
      <c r="AI81" s="41">
        <f t="shared" ref="AI81:AI143" si="53">AH81*J81*L81</f>
        <v>0</v>
      </c>
      <c r="AJ81" s="41">
        <f t="shared" ref="AJ81:AJ143" si="54">AG81+AI81</f>
        <v>106224.41900931104</v>
      </c>
      <c r="AK81" s="41">
        <f>HLOOKUP(I81,ElecAvoidedCostsWOCC!$A$5:$Q$50,G81+1,FALSE)*J81*L81</f>
        <v>0</v>
      </c>
      <c r="AL81" s="41">
        <f t="shared" ref="AL81:AL143" si="55">AG81+AI81-AK81</f>
        <v>106224.41900931104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106224.41900931104</v>
      </c>
      <c r="AN81" s="45">
        <f t="shared" ref="AN81:AN143" si="56">AM81*1.1+AD81+AE81</f>
        <v>116930.52599635646</v>
      </c>
      <c r="AO81" s="44">
        <f t="shared" ref="AO81:AO143" si="57">IFERROR(AM81/AB81,0)</f>
        <v>2.4246452732312767</v>
      </c>
      <c r="AP81" s="44">
        <f t="shared" ref="AP81:AP143" si="58">AN81/AC81</f>
        <v>2.7839079051726419</v>
      </c>
    </row>
    <row r="82" spans="2:42" x14ac:dyDescent="0.25">
      <c r="B82" s="34"/>
      <c r="C82" s="56"/>
      <c r="D82" s="56"/>
      <c r="E82" s="35">
        <v>12071</v>
      </c>
      <c r="F82" s="36" t="s">
        <v>838</v>
      </c>
      <c r="G82" s="36">
        <v>3</v>
      </c>
      <c r="H82" s="36">
        <v>0</v>
      </c>
      <c r="I82" s="37" t="s">
        <v>264</v>
      </c>
      <c r="J82" s="38">
        <v>500</v>
      </c>
      <c r="K82" s="38">
        <v>1</v>
      </c>
      <c r="L82" s="38"/>
      <c r="M82" s="39">
        <v>9.6250000000000002E-2</v>
      </c>
      <c r="N82" s="39">
        <v>9.6250000000000002E-2</v>
      </c>
      <c r="O82" s="40">
        <v>500</v>
      </c>
      <c r="P82" s="41">
        <v>48.13</v>
      </c>
      <c r="Q82" s="41">
        <f t="shared" si="39"/>
        <v>48.125</v>
      </c>
      <c r="R82" s="42">
        <v>0</v>
      </c>
      <c r="S82" s="43"/>
      <c r="T82" s="36">
        <f t="shared" si="40"/>
        <v>3</v>
      </c>
      <c r="U82" s="44">
        <f t="shared" si="41"/>
        <v>2.2205145642810101E-4</v>
      </c>
      <c r="V82" s="45">
        <f t="shared" si="42"/>
        <v>0</v>
      </c>
      <c r="W82" s="46">
        <f t="shared" si="43"/>
        <v>7.4017152142700341E-5</v>
      </c>
      <c r="X82" s="41">
        <f t="shared" si="44"/>
        <v>97.640882396959569</v>
      </c>
      <c r="Y82" s="41">
        <f t="shared" si="45"/>
        <v>-5.000000000002558E-3</v>
      </c>
      <c r="Z82" s="41">
        <f t="shared" si="46"/>
        <v>779.82320929193565</v>
      </c>
      <c r="AA82" s="47">
        <f t="shared" si="47"/>
        <v>145.76588239695957</v>
      </c>
      <c r="AB82" s="48">
        <f t="shared" si="48"/>
        <v>730.17154428083859</v>
      </c>
      <c r="AC82" s="41">
        <f t="shared" si="49"/>
        <v>136.48490861138535</v>
      </c>
      <c r="AD82" s="41">
        <f t="shared" si="50"/>
        <v>0</v>
      </c>
      <c r="AE82" s="41">
        <f t="shared" si="51"/>
        <v>0</v>
      </c>
      <c r="AF82" s="49">
        <f>HLOOKUP(I82,ElecAvoidedCostsWOCC!$A$5:$Q$50,G82+1,FALSE)</f>
        <v>0.47442203000927674</v>
      </c>
      <c r="AG82" s="41">
        <f t="shared" si="52"/>
        <v>237.21101500463837</v>
      </c>
      <c r="AH82" s="49">
        <f>HLOOKUP(I82,ElecAvoidedCostsWOCC!$A$5:$Q$50,T82+1,FALSE)</f>
        <v>0.47442203000927674</v>
      </c>
      <c r="AI82" s="41">
        <f t="shared" si="53"/>
        <v>0</v>
      </c>
      <c r="AJ82" s="41">
        <f t="shared" si="54"/>
        <v>237.21101500463837</v>
      </c>
      <c r="AK82" s="41">
        <f>HLOOKUP(I82,ElecAvoidedCostsWOCC!$A$5:$Q$50,G82+1,FALSE)*J82*L82</f>
        <v>0</v>
      </c>
      <c r="AL82" s="41">
        <f t="shared" si="55"/>
        <v>237.21101500463837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237.21101500463837</v>
      </c>
      <c r="AN82" s="45">
        <f t="shared" si="56"/>
        <v>260.93211650510221</v>
      </c>
      <c r="AO82" s="44">
        <f t="shared" si="57"/>
        <v>0.32487025393227631</v>
      </c>
      <c r="AP82" s="44">
        <f t="shared" si="58"/>
        <v>1.9118019652125531</v>
      </c>
    </row>
    <row r="83" spans="2:42" x14ac:dyDescent="0.25">
      <c r="B83" s="34"/>
      <c r="C83" s="56"/>
      <c r="D83" s="56"/>
      <c r="E83" s="35" t="s">
        <v>1057</v>
      </c>
      <c r="F83" s="36" t="s">
        <v>839</v>
      </c>
      <c r="G83" s="36">
        <v>5</v>
      </c>
      <c r="H83" s="36"/>
      <c r="I83" s="37" t="s">
        <v>264</v>
      </c>
      <c r="J83" s="38">
        <v>500</v>
      </c>
      <c r="K83" s="38">
        <v>26</v>
      </c>
      <c r="L83" s="38"/>
      <c r="M83" s="39">
        <v>100</v>
      </c>
      <c r="N83" s="39">
        <v>16.739999999999998</v>
      </c>
      <c r="O83" s="40">
        <v>13000</v>
      </c>
      <c r="P83" s="41">
        <v>50000</v>
      </c>
      <c r="Q83" s="41">
        <f t="shared" si="39"/>
        <v>8370</v>
      </c>
      <c r="R83" s="42">
        <v>0</v>
      </c>
      <c r="S83" s="43"/>
      <c r="T83" s="36">
        <f t="shared" si="40"/>
        <v>5</v>
      </c>
      <c r="U83" s="44">
        <f t="shared" si="41"/>
        <v>9.6222297785510443E-3</v>
      </c>
      <c r="V83" s="45">
        <f t="shared" si="42"/>
        <v>-83.26</v>
      </c>
      <c r="W83" s="46">
        <f t="shared" si="43"/>
        <v>1.924445955710209E-3</v>
      </c>
      <c r="X83" s="41">
        <f t="shared" si="44"/>
        <v>2538.6629423209488</v>
      </c>
      <c r="Y83" s="41">
        <f t="shared" si="45"/>
        <v>-41630</v>
      </c>
      <c r="Z83" s="41">
        <f t="shared" si="46"/>
        <v>20275.40344159033</v>
      </c>
      <c r="AA83" s="47">
        <f t="shared" si="47"/>
        <v>10908.662942320949</v>
      </c>
      <c r="AB83" s="48">
        <f t="shared" si="48"/>
        <v>18984.460151301806</v>
      </c>
      <c r="AC83" s="41">
        <f t="shared" si="49"/>
        <v>10214.103878577667</v>
      </c>
      <c r="AD83" s="41">
        <f t="shared" si="50"/>
        <v>0</v>
      </c>
      <c r="AE83" s="41">
        <f t="shared" si="51"/>
        <v>0</v>
      </c>
      <c r="AF83" s="49">
        <f>HLOOKUP(I83,ElecAvoidedCostsWOCC!$A$5:$Q$50,G83+1,FALSE)</f>
        <v>0.74608136726953223</v>
      </c>
      <c r="AG83" s="41">
        <f t="shared" si="52"/>
        <v>9699.0577745039191</v>
      </c>
      <c r="AH83" s="49">
        <f>HLOOKUP(I83,ElecAvoidedCostsWOCC!$A$5:$Q$50,T83+1,FALSE)</f>
        <v>0.74608136726953223</v>
      </c>
      <c r="AI83" s="41">
        <f t="shared" si="53"/>
        <v>0</v>
      </c>
      <c r="AJ83" s="41">
        <f t="shared" si="54"/>
        <v>9699.0577745039191</v>
      </c>
      <c r="AK83" s="41">
        <f>HLOOKUP(I83,ElecAvoidedCostsWOCC!$A$5:$Q$50,G83+1,FALSE)*J83*L83</f>
        <v>0</v>
      </c>
      <c r="AL83" s="41">
        <f t="shared" si="55"/>
        <v>9699.0577745039191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9699.0577745039191</v>
      </c>
      <c r="AN83" s="45">
        <f t="shared" si="56"/>
        <v>10668.963551954312</v>
      </c>
      <c r="AO83" s="44">
        <f t="shared" si="57"/>
        <v>0.51089457889266521</v>
      </c>
      <c r="AP83" s="44">
        <f t="shared" si="58"/>
        <v>1.0445325090466953</v>
      </c>
    </row>
    <row r="84" spans="2:42" x14ac:dyDescent="0.25">
      <c r="B84" s="34"/>
      <c r="C84" s="56"/>
      <c r="D84" s="56"/>
      <c r="E84" s="35" t="s">
        <v>1057</v>
      </c>
      <c r="F84" s="36" t="s">
        <v>840</v>
      </c>
      <c r="G84" s="36">
        <v>15</v>
      </c>
      <c r="H84" s="36"/>
      <c r="I84" s="37" t="s">
        <v>263</v>
      </c>
      <c r="J84" s="38">
        <v>2</v>
      </c>
      <c r="K84" s="38">
        <v>879</v>
      </c>
      <c r="L84" s="38"/>
      <c r="M84" s="39">
        <v>2400</v>
      </c>
      <c r="N84" s="39">
        <v>827</v>
      </c>
      <c r="O84" s="40">
        <v>1758</v>
      </c>
      <c r="P84" s="41">
        <v>4800</v>
      </c>
      <c r="Q84" s="41">
        <f t="shared" si="39"/>
        <v>1654</v>
      </c>
      <c r="R84" s="42">
        <v>17.721800000000002</v>
      </c>
      <c r="S84" s="43"/>
      <c r="T84" s="36">
        <f t="shared" si="40"/>
        <v>15</v>
      </c>
      <c r="U84" s="44">
        <f t="shared" si="41"/>
        <v>3.9036646040060165E-3</v>
      </c>
      <c r="V84" s="45">
        <f t="shared" si="42"/>
        <v>-1573</v>
      </c>
      <c r="W84" s="46">
        <f t="shared" si="43"/>
        <v>2.6024430693373442E-4</v>
      </c>
      <c r="X84" s="41">
        <f t="shared" si="44"/>
        <v>343.30534250770984</v>
      </c>
      <c r="Y84" s="41">
        <f t="shared" si="45"/>
        <v>-3146</v>
      </c>
      <c r="Z84" s="41">
        <f t="shared" si="46"/>
        <v>2741.8584038704457</v>
      </c>
      <c r="AA84" s="47">
        <f t="shared" si="47"/>
        <v>1997.3053425077098</v>
      </c>
      <c r="AB84" s="48">
        <f t="shared" si="48"/>
        <v>2567.2831496914287</v>
      </c>
      <c r="AC84" s="41">
        <f t="shared" si="49"/>
        <v>1870.136088490365</v>
      </c>
      <c r="AD84" s="41">
        <f t="shared" si="50"/>
        <v>326.9350832861067</v>
      </c>
      <c r="AE84" s="41">
        <f t="shared" si="51"/>
        <v>0</v>
      </c>
      <c r="AF84" s="49">
        <f>HLOOKUP(I84,ElecAvoidedCostsWOCC!$A$5:$Q$50,G84+1,FALSE)</f>
        <v>1.7654180640246628</v>
      </c>
      <c r="AG84" s="41">
        <f t="shared" si="52"/>
        <v>3103.6049565553571</v>
      </c>
      <c r="AH84" s="49">
        <f>HLOOKUP(I84,ElecAvoidedCostsWOCC!$A$5:$Q$50,T84+1,FALSE)</f>
        <v>1.7654180640246628</v>
      </c>
      <c r="AI84" s="41">
        <f t="shared" si="53"/>
        <v>0</v>
      </c>
      <c r="AJ84" s="41">
        <f t="shared" si="54"/>
        <v>3103.6049565553571</v>
      </c>
      <c r="AK84" s="41">
        <f>HLOOKUP(I84,ElecAvoidedCostsWOCC!$A$5:$Q$50,G84+1,FALSE)*J84*L84</f>
        <v>0</v>
      </c>
      <c r="AL84" s="41">
        <f t="shared" si="55"/>
        <v>3103.6049565553571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3103.6049565553571</v>
      </c>
      <c r="AN84" s="45">
        <f t="shared" si="56"/>
        <v>3740.900535497</v>
      </c>
      <c r="AO84" s="44">
        <f t="shared" si="57"/>
        <v>1.2089063712852985</v>
      </c>
      <c r="AP84" s="44">
        <f t="shared" si="58"/>
        <v>2.0003359961449529</v>
      </c>
    </row>
    <row r="85" spans="2:42" x14ac:dyDescent="0.25">
      <c r="B85" s="34"/>
      <c r="C85" s="56"/>
      <c r="D85" s="56"/>
      <c r="E85" s="35" t="s">
        <v>1057</v>
      </c>
      <c r="F85" s="36" t="s">
        <v>841</v>
      </c>
      <c r="G85" s="36">
        <v>15</v>
      </c>
      <c r="H85" s="36"/>
      <c r="I85" s="37" t="s">
        <v>263</v>
      </c>
      <c r="J85" s="38">
        <v>300</v>
      </c>
      <c r="K85" s="38">
        <v>1300</v>
      </c>
      <c r="L85" s="38"/>
      <c r="M85" s="39">
        <v>2400</v>
      </c>
      <c r="N85" s="39">
        <v>4000</v>
      </c>
      <c r="O85" s="40">
        <v>390000</v>
      </c>
      <c r="P85" s="41">
        <v>720000</v>
      </c>
      <c r="Q85" s="41">
        <f t="shared" si="39"/>
        <v>1200000</v>
      </c>
      <c r="R85" s="42">
        <v>26.209800000000001</v>
      </c>
      <c r="S85" s="43"/>
      <c r="T85" s="36">
        <f t="shared" si="40"/>
        <v>15</v>
      </c>
      <c r="U85" s="44">
        <f t="shared" si="41"/>
        <v>0.86600068006959408</v>
      </c>
      <c r="V85" s="45">
        <f t="shared" si="42"/>
        <v>1600</v>
      </c>
      <c r="W85" s="46">
        <f t="shared" si="43"/>
        <v>5.7733378671306269E-2</v>
      </c>
      <c r="X85" s="41">
        <f t="shared" si="44"/>
        <v>76159.888269628471</v>
      </c>
      <c r="Y85" s="41">
        <f t="shared" si="45"/>
        <v>480000</v>
      </c>
      <c r="Z85" s="41">
        <f t="shared" si="46"/>
        <v>608262.10324770992</v>
      </c>
      <c r="AA85" s="47">
        <f t="shared" si="47"/>
        <v>1276159.8882696284</v>
      </c>
      <c r="AB85" s="48">
        <f t="shared" si="48"/>
        <v>569533.80453905417</v>
      </c>
      <c r="AC85" s="41">
        <f t="shared" si="49"/>
        <v>1194906.2624247456</v>
      </c>
      <c r="AD85" s="41">
        <f t="shared" si="50"/>
        <v>72528.494390345775</v>
      </c>
      <c r="AE85" s="41">
        <f t="shared" si="51"/>
        <v>0</v>
      </c>
      <c r="AF85" s="49">
        <f>HLOOKUP(I85,ElecAvoidedCostsWOCC!$A$5:$Q$50,G85+1,FALSE)</f>
        <v>1.7654180640246628</v>
      </c>
      <c r="AG85" s="41">
        <f t="shared" si="52"/>
        <v>688513.04496961855</v>
      </c>
      <c r="AH85" s="49">
        <f>HLOOKUP(I85,ElecAvoidedCostsWOCC!$A$5:$Q$50,T85+1,FALSE)</f>
        <v>1.7654180640246628</v>
      </c>
      <c r="AI85" s="41">
        <f t="shared" si="53"/>
        <v>0</v>
      </c>
      <c r="AJ85" s="41">
        <f t="shared" si="54"/>
        <v>688513.04496961855</v>
      </c>
      <c r="AK85" s="41">
        <f>HLOOKUP(I85,ElecAvoidedCostsWOCC!$A$5:$Q$50,G85+1,FALSE)*J85*L85</f>
        <v>0</v>
      </c>
      <c r="AL85" s="41">
        <f t="shared" si="55"/>
        <v>688513.04496961855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688513.04496961844</v>
      </c>
      <c r="AN85" s="45">
        <f t="shared" si="56"/>
        <v>829892.84385692608</v>
      </c>
      <c r="AO85" s="44">
        <f t="shared" si="57"/>
        <v>1.2089063712852985</v>
      </c>
      <c r="AP85" s="44">
        <f t="shared" si="58"/>
        <v>0.69452547865376357</v>
      </c>
    </row>
    <row r="86" spans="2:42" x14ac:dyDescent="0.25">
      <c r="B86" s="34"/>
      <c r="C86" s="56"/>
      <c r="D86" s="56"/>
      <c r="E86" s="35">
        <v>12530</v>
      </c>
      <c r="F86" s="36" t="s">
        <v>837</v>
      </c>
      <c r="G86" s="36">
        <v>15</v>
      </c>
      <c r="H86" s="36"/>
      <c r="I86" s="37" t="s">
        <v>263</v>
      </c>
      <c r="J86" s="38">
        <v>25</v>
      </c>
      <c r="K86" s="38">
        <v>1300</v>
      </c>
      <c r="L86" s="38"/>
      <c r="M86" s="39">
        <v>800</v>
      </c>
      <c r="N86" s="39">
        <v>4000</v>
      </c>
      <c r="O86" s="40">
        <v>32500</v>
      </c>
      <c r="P86" s="41">
        <v>20000</v>
      </c>
      <c r="Q86" s="41">
        <f t="shared" si="39"/>
        <v>100000</v>
      </c>
      <c r="R86" s="42">
        <v>26.209800000000001</v>
      </c>
      <c r="S86" s="43"/>
      <c r="T86" s="36">
        <f t="shared" si="40"/>
        <v>15</v>
      </c>
      <c r="U86" s="44">
        <f t="shared" si="41"/>
        <v>7.2166723339132835E-2</v>
      </c>
      <c r="V86" s="45">
        <f t="shared" si="42"/>
        <v>3200</v>
      </c>
      <c r="W86" s="46">
        <f t="shared" si="43"/>
        <v>4.8111148892755222E-3</v>
      </c>
      <c r="X86" s="41">
        <f t="shared" si="44"/>
        <v>6346.657355802372</v>
      </c>
      <c r="Y86" s="41">
        <f t="shared" si="45"/>
        <v>80000</v>
      </c>
      <c r="Z86" s="41">
        <f t="shared" si="46"/>
        <v>50688.508603975824</v>
      </c>
      <c r="AA86" s="47">
        <f t="shared" si="47"/>
        <v>106346.65735580237</v>
      </c>
      <c r="AB86" s="48">
        <f t="shared" si="48"/>
        <v>47461.150378254511</v>
      </c>
      <c r="AC86" s="41">
        <f t="shared" si="49"/>
        <v>99575.5218687288</v>
      </c>
      <c r="AD86" s="41">
        <f t="shared" si="50"/>
        <v>6044.0411991954807</v>
      </c>
      <c r="AE86" s="41">
        <f t="shared" si="51"/>
        <v>0</v>
      </c>
      <c r="AF86" s="49">
        <f>HLOOKUP(I86,ElecAvoidedCostsWOCC!$A$5:$Q$50,G86+1,FALSE)</f>
        <v>1.7654180640246628</v>
      </c>
      <c r="AG86" s="41">
        <f t="shared" si="52"/>
        <v>57376.087080801539</v>
      </c>
      <c r="AH86" s="49">
        <f>HLOOKUP(I86,ElecAvoidedCostsWOCC!$A$5:$Q$50,T86+1,FALSE)</f>
        <v>1.7654180640246628</v>
      </c>
      <c r="AI86" s="41">
        <f t="shared" si="53"/>
        <v>0</v>
      </c>
      <c r="AJ86" s="41">
        <f t="shared" si="54"/>
        <v>57376.087080801539</v>
      </c>
      <c r="AK86" s="41">
        <f>HLOOKUP(I86,ElecAvoidedCostsWOCC!$A$5:$Q$50,G86+1,FALSE)*J86*L86</f>
        <v>0</v>
      </c>
      <c r="AL86" s="41">
        <f t="shared" si="55"/>
        <v>57376.087080801539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57376.087080801539</v>
      </c>
      <c r="AN86" s="45">
        <f t="shared" si="56"/>
        <v>69157.736988077173</v>
      </c>
      <c r="AO86" s="44">
        <f t="shared" si="57"/>
        <v>1.2089063712852985</v>
      </c>
      <c r="AP86" s="44">
        <f t="shared" si="58"/>
        <v>0.69452547865376357</v>
      </c>
    </row>
    <row r="87" spans="2:42" x14ac:dyDescent="0.25">
      <c r="B87" s="34"/>
      <c r="C87" s="56"/>
      <c r="D87" s="56"/>
      <c r="E87" s="35">
        <v>11302</v>
      </c>
      <c r="F87" s="36" t="s">
        <v>815</v>
      </c>
      <c r="G87" s="36">
        <v>45</v>
      </c>
      <c r="H87" s="36"/>
      <c r="I87" s="37" t="s">
        <v>264</v>
      </c>
      <c r="J87" s="38">
        <v>10000</v>
      </c>
      <c r="K87" s="38"/>
      <c r="L87" s="38"/>
      <c r="M87" s="39">
        <v>1.7</v>
      </c>
      <c r="N87" s="39">
        <v>1.7</v>
      </c>
      <c r="O87" s="40">
        <v>10000</v>
      </c>
      <c r="P87" s="41">
        <v>17000</v>
      </c>
      <c r="Q87" s="41">
        <f t="shared" si="39"/>
        <v>17000</v>
      </c>
      <c r="R87" s="42">
        <v>0</v>
      </c>
      <c r="S87" s="43"/>
      <c r="T87" s="36">
        <f t="shared" si="40"/>
        <v>45</v>
      </c>
      <c r="U87" s="44">
        <f t="shared" si="41"/>
        <v>6.6615436928430305E-2</v>
      </c>
      <c r="V87" s="45">
        <f t="shared" si="42"/>
        <v>0</v>
      </c>
      <c r="W87" s="46">
        <f t="shared" si="43"/>
        <v>1.4803430428540069E-3</v>
      </c>
      <c r="X87" s="41">
        <f t="shared" si="44"/>
        <v>1952.8176479391914</v>
      </c>
      <c r="Y87" s="41">
        <f t="shared" si="45"/>
        <v>0</v>
      </c>
      <c r="Z87" s="41">
        <f t="shared" si="46"/>
        <v>15596.464185838715</v>
      </c>
      <c r="AA87" s="47">
        <f t="shared" si="47"/>
        <v>18952.817647939191</v>
      </c>
      <c r="AB87" s="48">
        <f t="shared" si="48"/>
        <v>14603.430885616774</v>
      </c>
      <c r="AC87" s="41">
        <f t="shared" si="49"/>
        <v>17746.083940017968</v>
      </c>
      <c r="AD87" s="41">
        <f t="shared" si="50"/>
        <v>0</v>
      </c>
      <c r="AE87" s="41">
        <f t="shared" si="51"/>
        <v>0</v>
      </c>
      <c r="AF87" s="49">
        <f>HLOOKUP(I87,ElecAvoidedCostsWOCC!$A$5:$Q$50,G87+1,FALSE)</f>
        <v>3.5408139669770344</v>
      </c>
      <c r="AG87" s="41">
        <f t="shared" si="52"/>
        <v>0</v>
      </c>
      <c r="AH87" s="49">
        <f>HLOOKUP(I87,ElecAvoidedCostsWOCC!$A$5:$Q$50,T87+1,FALSE)</f>
        <v>3.5408139669770344</v>
      </c>
      <c r="AI87" s="41">
        <f t="shared" si="53"/>
        <v>0</v>
      </c>
      <c r="AJ87" s="41">
        <f t="shared" si="54"/>
        <v>0</v>
      </c>
      <c r="AK87" s="41">
        <f>HLOOKUP(I87,ElecAvoidedCostsWOCC!$A$5:$Q$50,G87+1,FALSE)*J87*L87</f>
        <v>0</v>
      </c>
      <c r="AL87" s="41">
        <f t="shared" si="55"/>
        <v>0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56"/>
        <v>0</v>
      </c>
      <c r="AO87" s="44">
        <f t="shared" si="57"/>
        <v>0</v>
      </c>
      <c r="AP87" s="44">
        <f t="shared" si="58"/>
        <v>0</v>
      </c>
    </row>
    <row r="88" spans="2:42" x14ac:dyDescent="0.25">
      <c r="B88" s="34"/>
      <c r="C88" s="56"/>
      <c r="D88" s="56"/>
      <c r="E88" s="35">
        <v>12291</v>
      </c>
      <c r="F88" s="36" t="s">
        <v>816</v>
      </c>
      <c r="G88" s="36">
        <v>15</v>
      </c>
      <c r="H88" s="36"/>
      <c r="I88" s="37" t="s">
        <v>258</v>
      </c>
      <c r="J88" s="38">
        <v>100</v>
      </c>
      <c r="K88" s="38"/>
      <c r="L88" s="38"/>
      <c r="M88" s="39">
        <v>0.35</v>
      </c>
      <c r="N88" s="39">
        <v>0.5</v>
      </c>
      <c r="O88" s="40">
        <v>100</v>
      </c>
      <c r="P88" s="41">
        <v>35</v>
      </c>
      <c r="Q88" s="41">
        <f t="shared" si="39"/>
        <v>50</v>
      </c>
      <c r="R88" s="42">
        <v>0</v>
      </c>
      <c r="S88" s="43"/>
      <c r="T88" s="36">
        <f t="shared" si="40"/>
        <v>15</v>
      </c>
      <c r="U88" s="44">
        <f t="shared" si="41"/>
        <v>2.2205145642810104E-4</v>
      </c>
      <c r="V88" s="45">
        <f t="shared" si="42"/>
        <v>0.15000000000000002</v>
      </c>
      <c r="W88" s="46">
        <f t="shared" si="43"/>
        <v>1.4803430428540068E-5</v>
      </c>
      <c r="X88" s="41">
        <f t="shared" si="44"/>
        <v>19.528176479391913</v>
      </c>
      <c r="Y88" s="41">
        <f t="shared" si="45"/>
        <v>15</v>
      </c>
      <c r="Z88" s="41">
        <f t="shared" si="46"/>
        <v>155.96464185838713</v>
      </c>
      <c r="AA88" s="47">
        <f t="shared" si="47"/>
        <v>69.528176479391917</v>
      </c>
      <c r="AB88" s="48">
        <f t="shared" si="48"/>
        <v>146.03430885616771</v>
      </c>
      <c r="AC88" s="41">
        <f t="shared" si="49"/>
        <v>65.101288838381947</v>
      </c>
      <c r="AD88" s="41">
        <f t="shared" si="50"/>
        <v>0</v>
      </c>
      <c r="AE88" s="41">
        <f t="shared" si="51"/>
        <v>0</v>
      </c>
      <c r="AF88" s="49">
        <f>HLOOKUP(I88,ElecAvoidedCostsWOCC!$A$5:$Q$50,G88+1,FALSE)</f>
        <v>1.7172657854551547</v>
      </c>
      <c r="AG88" s="41">
        <f t="shared" si="52"/>
        <v>0</v>
      </c>
      <c r="AH88" s="49">
        <f>HLOOKUP(I88,ElecAvoidedCostsWOCC!$A$5:$Q$50,T88+1,FALSE)</f>
        <v>1.7172657854551547</v>
      </c>
      <c r="AI88" s="41">
        <f t="shared" si="53"/>
        <v>0</v>
      </c>
      <c r="AJ88" s="41">
        <f t="shared" si="54"/>
        <v>0</v>
      </c>
      <c r="AK88" s="41">
        <f>HLOOKUP(I88,ElecAvoidedCostsWOCC!$A$5:$Q$50,G88+1,FALSE)*J88*L88</f>
        <v>0</v>
      </c>
      <c r="AL88" s="41">
        <f t="shared" si="55"/>
        <v>0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56"/>
        <v>0</v>
      </c>
      <c r="AO88" s="44">
        <f t="shared" si="57"/>
        <v>0</v>
      </c>
      <c r="AP88" s="44">
        <f t="shared" si="58"/>
        <v>0</v>
      </c>
    </row>
    <row r="89" spans="2:42" x14ac:dyDescent="0.25">
      <c r="B89" s="34"/>
      <c r="C89" s="56"/>
      <c r="D89" s="56"/>
      <c r="E89" s="35">
        <v>13264</v>
      </c>
      <c r="F89" s="36" t="s">
        <v>842</v>
      </c>
      <c r="G89" s="36">
        <v>5</v>
      </c>
      <c r="H89" s="36">
        <v>10</v>
      </c>
      <c r="I89" s="37" t="s">
        <v>264</v>
      </c>
      <c r="J89" s="38">
        <v>1000</v>
      </c>
      <c r="K89" s="38">
        <v>66</v>
      </c>
      <c r="L89" s="38">
        <v>59</v>
      </c>
      <c r="M89" s="39">
        <v>50</v>
      </c>
      <c r="N89" s="39">
        <v>60.4</v>
      </c>
      <c r="O89" s="40">
        <v>66000</v>
      </c>
      <c r="P89" s="41">
        <v>50000</v>
      </c>
      <c r="Q89" s="41">
        <f t="shared" si="39"/>
        <v>60400</v>
      </c>
      <c r="R89" s="42">
        <v>2.8631000000000002</v>
      </c>
      <c r="S89" s="43"/>
      <c r="T89" s="36">
        <f t="shared" si="40"/>
        <v>15</v>
      </c>
      <c r="U89" s="44">
        <f t="shared" si="41"/>
        <v>0.14655396124254669</v>
      </c>
      <c r="V89" s="45">
        <f t="shared" si="42"/>
        <v>10.399999999999999</v>
      </c>
      <c r="W89" s="46">
        <f t="shared" si="43"/>
        <v>9.770264082836445E-3</v>
      </c>
      <c r="X89" s="41">
        <f t="shared" si="44"/>
        <v>12888.596476398663</v>
      </c>
      <c r="Y89" s="41">
        <f t="shared" si="45"/>
        <v>10400</v>
      </c>
      <c r="Z89" s="41">
        <f t="shared" si="46"/>
        <v>102936.6636265355</v>
      </c>
      <c r="AA89" s="47">
        <f t="shared" si="47"/>
        <v>73288.59647639867</v>
      </c>
      <c r="AB89" s="48">
        <f t="shared" si="48"/>
        <v>96382.643845070692</v>
      </c>
      <c r="AC89" s="41">
        <f t="shared" si="49"/>
        <v>68622.281344942574</v>
      </c>
      <c r="AD89" s="41">
        <f t="shared" si="50"/>
        <v>26409.502334877161</v>
      </c>
      <c r="AE89" s="41">
        <f t="shared" si="51"/>
        <v>0</v>
      </c>
      <c r="AF89" s="49">
        <f>HLOOKUP(I89,ElecAvoidedCostsWOCC!$A$5:$Q$50,G89+1,FALSE)</f>
        <v>0.74608136726953223</v>
      </c>
      <c r="AG89" s="41">
        <f t="shared" si="52"/>
        <v>49241.370239789132</v>
      </c>
      <c r="AH89" s="49">
        <f>HLOOKUP(I89,ElecAvoidedCostsWOCC!$A$5:$Q$50,T89+1,FALSE)</f>
        <v>1.7462566560958237</v>
      </c>
      <c r="AI89" s="41">
        <f t="shared" si="53"/>
        <v>103029.14270965359</v>
      </c>
      <c r="AJ89" s="41">
        <f t="shared" si="54"/>
        <v>152270.51294944272</v>
      </c>
      <c r="AK89" s="41">
        <f>HLOOKUP(I89,ElecAvoidedCostsWOCC!$A$5:$Q$50,G89+1,FALSE)*J89*L89</f>
        <v>44018.800668902404</v>
      </c>
      <c r="AL89" s="41">
        <f t="shared" si="55"/>
        <v>108251.71228054032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108251.71228054032</v>
      </c>
      <c r="AN89" s="45">
        <f t="shared" si="56"/>
        <v>145486.38584347151</v>
      </c>
      <c r="AO89" s="44">
        <f t="shared" si="57"/>
        <v>1.1231452880100325</v>
      </c>
      <c r="AP89" s="44">
        <f t="shared" si="58"/>
        <v>2.1201041847058</v>
      </c>
    </row>
    <row r="90" spans="2:42" x14ac:dyDescent="0.25">
      <c r="B90" s="34"/>
      <c r="C90" s="56"/>
      <c r="D90" s="56"/>
      <c r="E90" s="35">
        <v>13265</v>
      </c>
      <c r="F90" s="36" t="s">
        <v>843</v>
      </c>
      <c r="G90" s="36">
        <v>5</v>
      </c>
      <c r="H90" s="36">
        <v>10</v>
      </c>
      <c r="I90" s="37" t="s">
        <v>264</v>
      </c>
      <c r="J90" s="38">
        <v>8000</v>
      </c>
      <c r="K90" s="38">
        <v>66</v>
      </c>
      <c r="L90" s="38">
        <v>59</v>
      </c>
      <c r="M90" s="39">
        <v>70</v>
      </c>
      <c r="N90" s="39">
        <v>70</v>
      </c>
      <c r="O90" s="40">
        <v>528000</v>
      </c>
      <c r="P90" s="41">
        <v>560000</v>
      </c>
      <c r="Q90" s="41">
        <f t="shared" si="39"/>
        <v>560000</v>
      </c>
      <c r="R90" s="42">
        <v>2.8631000000000002</v>
      </c>
      <c r="S90" s="43"/>
      <c r="T90" s="36">
        <f t="shared" si="40"/>
        <v>15</v>
      </c>
      <c r="U90" s="44">
        <f t="shared" si="41"/>
        <v>1.1724316899403735</v>
      </c>
      <c r="V90" s="45">
        <f t="shared" si="42"/>
        <v>0</v>
      </c>
      <c r="W90" s="46">
        <f t="shared" si="43"/>
        <v>7.816211266269156E-2</v>
      </c>
      <c r="X90" s="41">
        <f t="shared" si="44"/>
        <v>103108.7718111893</v>
      </c>
      <c r="Y90" s="41">
        <f t="shared" si="45"/>
        <v>0</v>
      </c>
      <c r="Z90" s="41">
        <f t="shared" si="46"/>
        <v>823493.30901228404</v>
      </c>
      <c r="AA90" s="47">
        <f t="shared" si="47"/>
        <v>663108.77181118936</v>
      </c>
      <c r="AB90" s="48">
        <f t="shared" si="48"/>
        <v>771061.15076056554</v>
      </c>
      <c r="AC90" s="41">
        <f t="shared" si="49"/>
        <v>620888.36311909114</v>
      </c>
      <c r="AD90" s="41">
        <f t="shared" si="50"/>
        <v>211276.01867901729</v>
      </c>
      <c r="AE90" s="41">
        <f t="shared" si="51"/>
        <v>0</v>
      </c>
      <c r="AF90" s="49">
        <f>HLOOKUP(I90,ElecAvoidedCostsWOCC!$A$5:$Q$50,G90+1,FALSE)</f>
        <v>0.74608136726953223</v>
      </c>
      <c r="AG90" s="41">
        <f t="shared" si="52"/>
        <v>393930.96191831306</v>
      </c>
      <c r="AH90" s="49">
        <f>HLOOKUP(I90,ElecAvoidedCostsWOCC!$A$5:$Q$50,T90+1,FALSE)</f>
        <v>1.7462566560958237</v>
      </c>
      <c r="AI90" s="41">
        <f t="shared" si="53"/>
        <v>824233.14167722873</v>
      </c>
      <c r="AJ90" s="41">
        <f t="shared" si="54"/>
        <v>1218164.1035955418</v>
      </c>
      <c r="AK90" s="41">
        <f>HLOOKUP(I90,ElecAvoidedCostsWOCC!$A$5:$Q$50,G90+1,FALSE)*J90*L90</f>
        <v>352150.40535121923</v>
      </c>
      <c r="AL90" s="41">
        <f t="shared" si="55"/>
        <v>866013.69824432256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866013.69824432256</v>
      </c>
      <c r="AN90" s="45">
        <f t="shared" si="56"/>
        <v>1163891.0867477721</v>
      </c>
      <c r="AO90" s="44">
        <f t="shared" si="57"/>
        <v>1.1231452880100325</v>
      </c>
      <c r="AP90" s="44">
        <f t="shared" si="58"/>
        <v>1.8745577399789806</v>
      </c>
    </row>
    <row r="91" spans="2:42" x14ac:dyDescent="0.25">
      <c r="B91" s="34"/>
      <c r="C91" s="56"/>
      <c r="D91" s="56"/>
      <c r="E91" s="35" t="s">
        <v>1057</v>
      </c>
      <c r="F91" s="36" t="s">
        <v>844</v>
      </c>
      <c r="G91" s="36">
        <v>15</v>
      </c>
      <c r="H91" s="36"/>
      <c r="I91" s="37" t="s">
        <v>258</v>
      </c>
      <c r="J91" s="38">
        <v>100</v>
      </c>
      <c r="K91" s="38">
        <v>58</v>
      </c>
      <c r="L91" s="38"/>
      <c r="M91" s="39">
        <v>50</v>
      </c>
      <c r="N91" s="39">
        <v>60.4</v>
      </c>
      <c r="O91" s="40">
        <v>5800</v>
      </c>
      <c r="P91" s="41">
        <v>5000</v>
      </c>
      <c r="Q91" s="41">
        <f t="shared" si="39"/>
        <v>6040</v>
      </c>
      <c r="R91" s="42">
        <v>0</v>
      </c>
      <c r="S91" s="43"/>
      <c r="T91" s="36">
        <f t="shared" si="40"/>
        <v>15</v>
      </c>
      <c r="U91" s="44">
        <f t="shared" si="41"/>
        <v>1.287898447282986E-2</v>
      </c>
      <c r="V91" s="45">
        <f t="shared" si="42"/>
        <v>10.399999999999999</v>
      </c>
      <c r="W91" s="46">
        <f t="shared" si="43"/>
        <v>8.5859896485532402E-4</v>
      </c>
      <c r="X91" s="41">
        <f t="shared" si="44"/>
        <v>1132.6342358047311</v>
      </c>
      <c r="Y91" s="41">
        <f t="shared" si="45"/>
        <v>1040</v>
      </c>
      <c r="Z91" s="41">
        <f t="shared" si="46"/>
        <v>9045.9492277864538</v>
      </c>
      <c r="AA91" s="47">
        <f t="shared" si="47"/>
        <v>7172.6342358047314</v>
      </c>
      <c r="AB91" s="48">
        <f t="shared" si="48"/>
        <v>8469.9899136577278</v>
      </c>
      <c r="AC91" s="41">
        <f t="shared" si="49"/>
        <v>6715.9496589931941</v>
      </c>
      <c r="AD91" s="41">
        <f t="shared" si="50"/>
        <v>0</v>
      </c>
      <c r="AE91" s="41">
        <f t="shared" si="51"/>
        <v>0</v>
      </c>
      <c r="AF91" s="49">
        <f>HLOOKUP(I91,ElecAvoidedCostsWOCC!$A$5:$Q$50,G91+1,FALSE)</f>
        <v>1.7172657854551547</v>
      </c>
      <c r="AG91" s="41">
        <f t="shared" si="52"/>
        <v>9960.141555639897</v>
      </c>
      <c r="AH91" s="49">
        <f>HLOOKUP(I91,ElecAvoidedCostsWOCC!$A$5:$Q$50,T91+1,FALSE)</f>
        <v>1.7172657854551547</v>
      </c>
      <c r="AI91" s="41">
        <f t="shared" si="53"/>
        <v>0</v>
      </c>
      <c r="AJ91" s="41">
        <f t="shared" si="54"/>
        <v>9960.141555639897</v>
      </c>
      <c r="AK91" s="41">
        <f>HLOOKUP(I91,ElecAvoidedCostsWOCC!$A$5:$Q$50,G91+1,FALSE)*J91*L91</f>
        <v>0</v>
      </c>
      <c r="AL91" s="41">
        <f t="shared" si="55"/>
        <v>9960.141555639897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9960.141555639897</v>
      </c>
      <c r="AN91" s="45">
        <f t="shared" si="56"/>
        <v>10956.155711203888</v>
      </c>
      <c r="AO91" s="44">
        <f t="shared" si="57"/>
        <v>1.1759331070252306</v>
      </c>
      <c r="AP91" s="44">
        <f t="shared" si="58"/>
        <v>1.6313635848256722</v>
      </c>
    </row>
    <row r="92" spans="2:42" x14ac:dyDescent="0.25">
      <c r="B92" s="34"/>
      <c r="C92" s="56"/>
      <c r="D92" s="56"/>
      <c r="E92" s="35">
        <v>12734</v>
      </c>
      <c r="F92" s="36" t="s">
        <v>845</v>
      </c>
      <c r="G92" s="36">
        <v>5</v>
      </c>
      <c r="H92" s="36">
        <v>10</v>
      </c>
      <c r="I92" s="37" t="s">
        <v>264</v>
      </c>
      <c r="J92" s="38">
        <v>1000</v>
      </c>
      <c r="K92" s="38">
        <v>66</v>
      </c>
      <c r="L92" s="38">
        <v>59</v>
      </c>
      <c r="M92" s="39">
        <v>140</v>
      </c>
      <c r="N92" s="39">
        <v>140</v>
      </c>
      <c r="O92" s="40">
        <v>66000</v>
      </c>
      <c r="P92" s="41">
        <v>140000</v>
      </c>
      <c r="Q92" s="41">
        <f t="shared" si="39"/>
        <v>140000</v>
      </c>
      <c r="R92" s="42">
        <v>0</v>
      </c>
      <c r="S92" s="43"/>
      <c r="T92" s="36">
        <f t="shared" si="40"/>
        <v>15</v>
      </c>
      <c r="U92" s="44">
        <f t="shared" si="41"/>
        <v>0.14655396124254669</v>
      </c>
      <c r="V92" s="45">
        <f t="shared" si="42"/>
        <v>0</v>
      </c>
      <c r="W92" s="46">
        <f t="shared" si="43"/>
        <v>9.770264082836445E-3</v>
      </c>
      <c r="X92" s="41">
        <f t="shared" si="44"/>
        <v>12888.596476398663</v>
      </c>
      <c r="Y92" s="41">
        <f t="shared" si="45"/>
        <v>0</v>
      </c>
      <c r="Z92" s="41">
        <f t="shared" si="46"/>
        <v>102936.6636265355</v>
      </c>
      <c r="AA92" s="47">
        <f t="shared" si="47"/>
        <v>152888.59647639867</v>
      </c>
      <c r="AB92" s="48">
        <f t="shared" si="48"/>
        <v>96382.643845070692</v>
      </c>
      <c r="AC92" s="41">
        <f t="shared" si="49"/>
        <v>143154.11655093508</v>
      </c>
      <c r="AD92" s="41">
        <f t="shared" si="50"/>
        <v>0</v>
      </c>
      <c r="AE92" s="41">
        <f t="shared" si="51"/>
        <v>0</v>
      </c>
      <c r="AF92" s="49">
        <f>HLOOKUP(I92,ElecAvoidedCostsWOCC!$A$5:$Q$50,G92+1,FALSE)</f>
        <v>0.74608136726953223</v>
      </c>
      <c r="AG92" s="41">
        <f t="shared" si="52"/>
        <v>49241.370239789132</v>
      </c>
      <c r="AH92" s="49">
        <f>HLOOKUP(I92,ElecAvoidedCostsWOCC!$A$5:$Q$50,T92+1,FALSE)</f>
        <v>1.7462566560958237</v>
      </c>
      <c r="AI92" s="41">
        <f t="shared" si="53"/>
        <v>103029.14270965359</v>
      </c>
      <c r="AJ92" s="41">
        <f t="shared" si="54"/>
        <v>152270.51294944272</v>
      </c>
      <c r="AK92" s="41">
        <f>HLOOKUP(I92,ElecAvoidedCostsWOCC!$A$5:$Q$50,G92+1,FALSE)*J92*L92</f>
        <v>44018.800668902404</v>
      </c>
      <c r="AL92" s="41">
        <f t="shared" si="55"/>
        <v>108251.71228054032</v>
      </c>
      <c r="AM92" s="45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108251.71228054032</v>
      </c>
      <c r="AN92" s="45">
        <f t="shared" si="56"/>
        <v>119076.88350859436</v>
      </c>
      <c r="AO92" s="44">
        <f t="shared" si="57"/>
        <v>1.1231452880100325</v>
      </c>
      <c r="AP92" s="44">
        <f t="shared" si="58"/>
        <v>0.83180900680719227</v>
      </c>
    </row>
    <row r="93" spans="2:42" x14ac:dyDescent="0.25">
      <c r="B93" s="34"/>
      <c r="C93" s="56"/>
      <c r="D93" s="56"/>
      <c r="E93" s="35">
        <v>12735</v>
      </c>
      <c r="F93" s="36" t="s">
        <v>810</v>
      </c>
      <c r="G93" s="36">
        <v>5</v>
      </c>
      <c r="H93" s="36">
        <v>10</v>
      </c>
      <c r="I93" s="37" t="s">
        <v>263</v>
      </c>
      <c r="J93" s="38">
        <v>50</v>
      </c>
      <c r="K93" s="38">
        <v>45</v>
      </c>
      <c r="L93" s="38">
        <v>41</v>
      </c>
      <c r="M93" s="39">
        <v>75</v>
      </c>
      <c r="N93" s="39">
        <v>91.85</v>
      </c>
      <c r="O93" s="40">
        <v>2250</v>
      </c>
      <c r="P93" s="41">
        <v>3750</v>
      </c>
      <c r="Q93" s="41">
        <f t="shared" si="39"/>
        <v>4592.5</v>
      </c>
      <c r="R93" s="42">
        <v>0</v>
      </c>
      <c r="S93" s="43"/>
      <c r="T93" s="36">
        <f t="shared" si="40"/>
        <v>15</v>
      </c>
      <c r="U93" s="44">
        <f t="shared" si="41"/>
        <v>4.996157769632273E-3</v>
      </c>
      <c r="V93" s="45">
        <f t="shared" si="42"/>
        <v>16.849999999999994</v>
      </c>
      <c r="W93" s="46">
        <f t="shared" si="43"/>
        <v>3.3307718464215154E-4</v>
      </c>
      <c r="X93" s="41">
        <f t="shared" si="44"/>
        <v>439.38397078631806</v>
      </c>
      <c r="Y93" s="41">
        <f t="shared" si="45"/>
        <v>842.5</v>
      </c>
      <c r="Z93" s="41">
        <f t="shared" si="46"/>
        <v>3509.2044418137107</v>
      </c>
      <c r="AA93" s="47">
        <f t="shared" si="47"/>
        <v>5031.8839707863181</v>
      </c>
      <c r="AB93" s="48">
        <f t="shared" si="48"/>
        <v>3285.7719492637739</v>
      </c>
      <c r="AC93" s="41">
        <f t="shared" si="49"/>
        <v>4711.5018453055409</v>
      </c>
      <c r="AD93" s="41">
        <f t="shared" si="50"/>
        <v>0</v>
      </c>
      <c r="AE93" s="41">
        <f t="shared" si="51"/>
        <v>0</v>
      </c>
      <c r="AF93" s="49">
        <f>HLOOKUP(I93,ElecAvoidedCostsWOCC!$A$5:$Q$50,G93+1,FALSE)</f>
        <v>0.75193894907684722</v>
      </c>
      <c r="AG93" s="41">
        <f t="shared" si="52"/>
        <v>1691.8626354229064</v>
      </c>
      <c r="AH93" s="49">
        <f>HLOOKUP(I93,ElecAvoidedCostsWOCC!$A$5:$Q$50,T93+1,FALSE)</f>
        <v>1.7654180640246628</v>
      </c>
      <c r="AI93" s="41">
        <f t="shared" si="53"/>
        <v>3619.1070312505585</v>
      </c>
      <c r="AJ93" s="41">
        <f t="shared" si="54"/>
        <v>5310.9696666734653</v>
      </c>
      <c r="AK93" s="41">
        <f>HLOOKUP(I93,ElecAvoidedCostsWOCC!$A$5:$Q$50,G93+1,FALSE)*J93*L93</f>
        <v>1541.4748456075367</v>
      </c>
      <c r="AL93" s="41">
        <f t="shared" si="55"/>
        <v>3769.4948210659286</v>
      </c>
      <c r="AM93" s="45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3769.4948210659286</v>
      </c>
      <c r="AN93" s="45">
        <f t="shared" si="56"/>
        <v>4146.4443031725214</v>
      </c>
      <c r="AO93" s="44">
        <f t="shared" si="57"/>
        <v>1.1472174208287766</v>
      </c>
      <c r="AP93" s="44">
        <f t="shared" si="58"/>
        <v>0.88006848756813438</v>
      </c>
    </row>
    <row r="94" spans="2:42" x14ac:dyDescent="0.25">
      <c r="B94" s="34"/>
      <c r="C94" s="56"/>
      <c r="D94" s="56"/>
      <c r="E94" s="35" t="s">
        <v>1057</v>
      </c>
      <c r="F94" s="36" t="s">
        <v>846</v>
      </c>
      <c r="G94" s="36">
        <v>7</v>
      </c>
      <c r="H94" s="36"/>
      <c r="I94" s="37" t="s">
        <v>263</v>
      </c>
      <c r="J94" s="38">
        <v>50</v>
      </c>
      <c r="K94" s="38">
        <v>416</v>
      </c>
      <c r="L94" s="38"/>
      <c r="M94" s="39">
        <v>300</v>
      </c>
      <c r="N94" s="39">
        <v>165.03</v>
      </c>
      <c r="O94" s="40">
        <v>20800</v>
      </c>
      <c r="P94" s="41">
        <v>15000</v>
      </c>
      <c r="Q94" s="41">
        <f t="shared" si="39"/>
        <v>8251.5</v>
      </c>
      <c r="R94" s="42">
        <v>0</v>
      </c>
      <c r="S94" s="43"/>
      <c r="T94" s="36">
        <f t="shared" si="40"/>
        <v>7</v>
      </c>
      <c r="U94" s="44">
        <f t="shared" si="41"/>
        <v>2.155379470395434E-2</v>
      </c>
      <c r="V94" s="45">
        <f t="shared" si="42"/>
        <v>-134.97</v>
      </c>
      <c r="W94" s="46">
        <f t="shared" si="43"/>
        <v>3.0791135291363342E-3</v>
      </c>
      <c r="X94" s="41">
        <f t="shared" si="44"/>
        <v>4061.860707713518</v>
      </c>
      <c r="Y94" s="41">
        <f t="shared" si="45"/>
        <v>-6748.5</v>
      </c>
      <c r="Z94" s="41">
        <f t="shared" si="46"/>
        <v>32440.645506544523</v>
      </c>
      <c r="AA94" s="47">
        <f t="shared" si="47"/>
        <v>12313.360707713518</v>
      </c>
      <c r="AB94" s="48">
        <f t="shared" si="48"/>
        <v>30375.136242082885</v>
      </c>
      <c r="AC94" s="41">
        <f t="shared" si="49"/>
        <v>11529.363958533257</v>
      </c>
      <c r="AD94" s="41">
        <f t="shared" si="50"/>
        <v>0</v>
      </c>
      <c r="AE94" s="41">
        <f t="shared" si="51"/>
        <v>0</v>
      </c>
      <c r="AF94" s="49">
        <f>HLOOKUP(I94,ElecAvoidedCostsWOCC!$A$5:$Q$50,G94+1,FALSE)</f>
        <v>0.98997906970573246</v>
      </c>
      <c r="AG94" s="41">
        <f t="shared" si="52"/>
        <v>20591.564649879234</v>
      </c>
      <c r="AH94" s="49">
        <f>HLOOKUP(I94,ElecAvoidedCostsWOCC!$A$5:$Q$50,T94+1,FALSE)</f>
        <v>0.98997906970573246</v>
      </c>
      <c r="AI94" s="41">
        <f t="shared" si="53"/>
        <v>0</v>
      </c>
      <c r="AJ94" s="41">
        <f t="shared" si="54"/>
        <v>20591.564649879234</v>
      </c>
      <c r="AK94" s="41">
        <f>HLOOKUP(I94,ElecAvoidedCostsWOCC!$A$5:$Q$50,G94+1,FALSE)*J94*L94</f>
        <v>0</v>
      </c>
      <c r="AL94" s="41">
        <f t="shared" si="55"/>
        <v>20591.564649879234</v>
      </c>
      <c r="AM94" s="45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20591.564649879234</v>
      </c>
      <c r="AN94" s="45">
        <f t="shared" si="56"/>
        <v>22650.721114867159</v>
      </c>
      <c r="AO94" s="44">
        <f t="shared" si="57"/>
        <v>0.67790855276398354</v>
      </c>
      <c r="AP94" s="44">
        <f t="shared" si="58"/>
        <v>1.9646115081745359</v>
      </c>
    </row>
    <row r="95" spans="2:42" x14ac:dyDescent="0.25">
      <c r="B95" s="34"/>
      <c r="C95" s="56"/>
      <c r="D95" s="56"/>
      <c r="E95" s="35" t="s">
        <v>1057</v>
      </c>
      <c r="F95" s="36" t="s">
        <v>847</v>
      </c>
      <c r="G95" s="36">
        <v>7</v>
      </c>
      <c r="H95" s="36"/>
      <c r="I95" s="37" t="s">
        <v>264</v>
      </c>
      <c r="J95" s="38">
        <v>150</v>
      </c>
      <c r="K95" s="38">
        <v>95</v>
      </c>
      <c r="L95" s="38"/>
      <c r="M95" s="39">
        <v>75</v>
      </c>
      <c r="N95" s="39">
        <v>165.03</v>
      </c>
      <c r="O95" s="40">
        <v>14250</v>
      </c>
      <c r="P95" s="41">
        <v>11250</v>
      </c>
      <c r="Q95" s="41">
        <f t="shared" si="39"/>
        <v>24754.5</v>
      </c>
      <c r="R95" s="42">
        <v>0</v>
      </c>
      <c r="S95" s="43"/>
      <c r="T95" s="36">
        <f t="shared" si="40"/>
        <v>7</v>
      </c>
      <c r="U95" s="44">
        <f t="shared" si="41"/>
        <v>1.4766421852468717E-2</v>
      </c>
      <c r="V95" s="45">
        <f t="shared" si="42"/>
        <v>90.03</v>
      </c>
      <c r="W95" s="46">
        <f t="shared" si="43"/>
        <v>2.1094888360669597E-3</v>
      </c>
      <c r="X95" s="41">
        <f t="shared" si="44"/>
        <v>2782.7651483133473</v>
      </c>
      <c r="Y95" s="41">
        <f t="shared" si="45"/>
        <v>13504.5</v>
      </c>
      <c r="Z95" s="41">
        <f t="shared" si="46"/>
        <v>22224.961464820168</v>
      </c>
      <c r="AA95" s="47">
        <f t="shared" si="47"/>
        <v>27537.265148313349</v>
      </c>
      <c r="AB95" s="48">
        <f t="shared" si="48"/>
        <v>20809.8890120039</v>
      </c>
      <c r="AC95" s="41">
        <f t="shared" si="49"/>
        <v>25783.956131379538</v>
      </c>
      <c r="AD95" s="41">
        <f t="shared" si="50"/>
        <v>0</v>
      </c>
      <c r="AE95" s="41">
        <f t="shared" si="51"/>
        <v>0</v>
      </c>
      <c r="AF95" s="49">
        <f>HLOOKUP(I95,ElecAvoidedCostsWOCC!$A$5:$Q$50,G95+1,FALSE)</f>
        <v>0.98146455242736486</v>
      </c>
      <c r="AG95" s="41">
        <f t="shared" si="52"/>
        <v>13985.869872089948</v>
      </c>
      <c r="AH95" s="49">
        <f>HLOOKUP(I95,ElecAvoidedCostsWOCC!$A$5:$Q$50,T95+1,FALSE)</f>
        <v>0.98146455242736486</v>
      </c>
      <c r="AI95" s="41">
        <f t="shared" si="53"/>
        <v>0</v>
      </c>
      <c r="AJ95" s="41">
        <f t="shared" si="54"/>
        <v>13985.869872089948</v>
      </c>
      <c r="AK95" s="41">
        <f>HLOOKUP(I95,ElecAvoidedCostsWOCC!$A$5:$Q$50,G95+1,FALSE)*J95*L95</f>
        <v>0</v>
      </c>
      <c r="AL95" s="41">
        <f t="shared" si="55"/>
        <v>13985.869872089948</v>
      </c>
      <c r="AM95" s="45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13985.86987208995</v>
      </c>
      <c r="AN95" s="45">
        <f t="shared" si="56"/>
        <v>15384.456859298947</v>
      </c>
      <c r="AO95" s="44">
        <f t="shared" si="57"/>
        <v>0.67207806173412998</v>
      </c>
      <c r="AP95" s="44">
        <f t="shared" si="58"/>
        <v>0.59666781858102014</v>
      </c>
    </row>
    <row r="96" spans="2:42" x14ac:dyDescent="0.25">
      <c r="B96" s="34"/>
      <c r="C96" s="56"/>
      <c r="D96" s="56"/>
      <c r="E96" s="35" t="s">
        <v>1057</v>
      </c>
      <c r="F96" s="36" t="s">
        <v>848</v>
      </c>
      <c r="G96" s="36">
        <v>7</v>
      </c>
      <c r="H96" s="36"/>
      <c r="I96" s="37" t="s">
        <v>264</v>
      </c>
      <c r="J96" s="38">
        <v>500</v>
      </c>
      <c r="K96" s="38">
        <v>95</v>
      </c>
      <c r="L96" s="38"/>
      <c r="M96" s="39">
        <v>175</v>
      </c>
      <c r="N96" s="39">
        <v>152</v>
      </c>
      <c r="O96" s="40">
        <v>47500</v>
      </c>
      <c r="P96" s="41">
        <v>87500</v>
      </c>
      <c r="Q96" s="41">
        <f t="shared" si="39"/>
        <v>76000</v>
      </c>
      <c r="R96" s="42">
        <v>0</v>
      </c>
      <c r="S96" s="43"/>
      <c r="T96" s="36">
        <f t="shared" si="40"/>
        <v>7</v>
      </c>
      <c r="U96" s="44">
        <f t="shared" si="41"/>
        <v>4.9221406174895732E-2</v>
      </c>
      <c r="V96" s="45">
        <f t="shared" si="42"/>
        <v>-23</v>
      </c>
      <c r="W96" s="46">
        <f t="shared" si="43"/>
        <v>7.0316294535565328E-3</v>
      </c>
      <c r="X96" s="41">
        <f t="shared" si="44"/>
        <v>9275.883827711159</v>
      </c>
      <c r="Y96" s="41">
        <f t="shared" si="45"/>
        <v>-11500</v>
      </c>
      <c r="Z96" s="41">
        <f t="shared" si="46"/>
        <v>74083.204882733902</v>
      </c>
      <c r="AA96" s="47">
        <f t="shared" si="47"/>
        <v>85275.883827711164</v>
      </c>
      <c r="AB96" s="48">
        <f t="shared" si="48"/>
        <v>69366.296706679685</v>
      </c>
      <c r="AC96" s="41">
        <f t="shared" si="49"/>
        <v>79846.333172014201</v>
      </c>
      <c r="AD96" s="41">
        <f t="shared" si="50"/>
        <v>0</v>
      </c>
      <c r="AE96" s="41">
        <f t="shared" si="51"/>
        <v>0</v>
      </c>
      <c r="AF96" s="49">
        <f>HLOOKUP(I96,ElecAvoidedCostsWOCC!$A$5:$Q$50,G96+1,FALSE)</f>
        <v>0.98146455242736486</v>
      </c>
      <c r="AG96" s="41">
        <f t="shared" si="52"/>
        <v>46619.566240299835</v>
      </c>
      <c r="AH96" s="49">
        <f>HLOOKUP(I96,ElecAvoidedCostsWOCC!$A$5:$Q$50,T96+1,FALSE)</f>
        <v>0.98146455242736486</v>
      </c>
      <c r="AI96" s="41">
        <f t="shared" si="53"/>
        <v>0</v>
      </c>
      <c r="AJ96" s="41">
        <f t="shared" si="54"/>
        <v>46619.566240299835</v>
      </c>
      <c r="AK96" s="41">
        <f>HLOOKUP(I96,ElecAvoidedCostsWOCC!$A$5:$Q$50,G96+1,FALSE)*J96*L96</f>
        <v>0</v>
      </c>
      <c r="AL96" s="41">
        <f t="shared" si="55"/>
        <v>46619.566240299835</v>
      </c>
      <c r="AM96" s="45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46619.566240299835</v>
      </c>
      <c r="AN96" s="45">
        <f t="shared" si="56"/>
        <v>51281.522864329825</v>
      </c>
      <c r="AO96" s="44">
        <f t="shared" si="57"/>
        <v>0.67207806173412987</v>
      </c>
      <c r="AP96" s="44">
        <f t="shared" si="58"/>
        <v>0.64225269748897851</v>
      </c>
    </row>
    <row r="97" spans="2:42" x14ac:dyDescent="0.25">
      <c r="B97" s="34"/>
      <c r="C97" s="56"/>
      <c r="D97" s="56"/>
      <c r="E97" s="35" t="s">
        <v>1057</v>
      </c>
      <c r="F97" s="36" t="s">
        <v>849</v>
      </c>
      <c r="G97" s="36">
        <v>7</v>
      </c>
      <c r="H97" s="36"/>
      <c r="I97" s="37" t="s">
        <v>264</v>
      </c>
      <c r="J97" s="38">
        <v>100</v>
      </c>
      <c r="K97" s="38">
        <v>95</v>
      </c>
      <c r="L97" s="38"/>
      <c r="M97" s="39">
        <v>150</v>
      </c>
      <c r="N97" s="39">
        <v>165.03</v>
      </c>
      <c r="O97" s="40">
        <v>9500</v>
      </c>
      <c r="P97" s="41">
        <v>15000</v>
      </c>
      <c r="Q97" s="41">
        <f t="shared" si="39"/>
        <v>16503</v>
      </c>
      <c r="R97" s="42">
        <v>0</v>
      </c>
      <c r="S97" s="43"/>
      <c r="T97" s="36">
        <f t="shared" si="40"/>
        <v>7</v>
      </c>
      <c r="U97" s="44">
        <f t="shared" si="41"/>
        <v>9.8442812349791454E-3</v>
      </c>
      <c r="V97" s="45">
        <f t="shared" si="42"/>
        <v>15.030000000000001</v>
      </c>
      <c r="W97" s="46">
        <f t="shared" si="43"/>
        <v>1.4063258907113065E-3</v>
      </c>
      <c r="X97" s="41">
        <f t="shared" si="44"/>
        <v>1855.1767655422318</v>
      </c>
      <c r="Y97" s="41">
        <f t="shared" si="45"/>
        <v>1503</v>
      </c>
      <c r="Z97" s="41">
        <f t="shared" si="46"/>
        <v>14816.640976546778</v>
      </c>
      <c r="AA97" s="47">
        <f t="shared" si="47"/>
        <v>18358.17676554223</v>
      </c>
      <c r="AB97" s="48">
        <f t="shared" si="48"/>
        <v>13873.259341335934</v>
      </c>
      <c r="AC97" s="41">
        <f t="shared" si="49"/>
        <v>17189.304087586355</v>
      </c>
      <c r="AD97" s="41">
        <f t="shared" si="50"/>
        <v>0</v>
      </c>
      <c r="AE97" s="41">
        <f t="shared" si="51"/>
        <v>0</v>
      </c>
      <c r="AF97" s="49">
        <f>HLOOKUP(I97,ElecAvoidedCostsWOCC!$A$5:$Q$50,G97+1,FALSE)</f>
        <v>0.98146455242736486</v>
      </c>
      <c r="AG97" s="41">
        <f t="shared" si="52"/>
        <v>9323.9132480599656</v>
      </c>
      <c r="AH97" s="49">
        <f>HLOOKUP(I97,ElecAvoidedCostsWOCC!$A$5:$Q$50,T97+1,FALSE)</f>
        <v>0.98146455242736486</v>
      </c>
      <c r="AI97" s="41">
        <f t="shared" si="53"/>
        <v>0</v>
      </c>
      <c r="AJ97" s="41">
        <f t="shared" si="54"/>
        <v>9323.9132480599656</v>
      </c>
      <c r="AK97" s="41">
        <f>HLOOKUP(I97,ElecAvoidedCostsWOCC!$A$5:$Q$50,G97+1,FALSE)*J97*L97</f>
        <v>0</v>
      </c>
      <c r="AL97" s="41">
        <f t="shared" si="55"/>
        <v>9323.9132480599656</v>
      </c>
      <c r="AM97" s="45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9323.9132480599656</v>
      </c>
      <c r="AN97" s="45">
        <f t="shared" si="56"/>
        <v>10256.304572865964</v>
      </c>
      <c r="AO97" s="44">
        <f t="shared" si="57"/>
        <v>0.67207806173412987</v>
      </c>
      <c r="AP97" s="44">
        <f t="shared" si="58"/>
        <v>0.59666781858102014</v>
      </c>
    </row>
    <row r="98" spans="2:42" x14ac:dyDescent="0.25">
      <c r="B98" s="34"/>
      <c r="C98" s="56"/>
      <c r="D98" s="56"/>
      <c r="E98" s="35" t="s">
        <v>1038</v>
      </c>
      <c r="F98" s="36" t="s">
        <v>1058</v>
      </c>
      <c r="G98" s="36">
        <v>45</v>
      </c>
      <c r="H98" s="36">
        <v>0</v>
      </c>
      <c r="I98" s="37" t="s">
        <v>264</v>
      </c>
      <c r="J98" s="38">
        <v>100</v>
      </c>
      <c r="K98" s="38">
        <v>0.05</v>
      </c>
      <c r="L98" s="38">
        <v>0</v>
      </c>
      <c r="M98" s="39">
        <v>0.05</v>
      </c>
      <c r="N98" s="39">
        <v>0.25</v>
      </c>
      <c r="O98" s="40">
        <v>5</v>
      </c>
      <c r="P98" s="41">
        <v>5</v>
      </c>
      <c r="Q98" s="41">
        <f t="shared" si="39"/>
        <v>25</v>
      </c>
      <c r="R98" s="42">
        <v>5.0000000000000001E-4</v>
      </c>
      <c r="S98" s="43"/>
      <c r="T98" s="36">
        <f t="shared" si="40"/>
        <v>45</v>
      </c>
      <c r="U98" s="44">
        <f t="shared" si="41"/>
        <v>3.3307718464215155E-5</v>
      </c>
      <c r="V98" s="45">
        <f t="shared" si="42"/>
        <v>0.2</v>
      </c>
      <c r="W98" s="46">
        <f t="shared" si="43"/>
        <v>7.4017152142700345E-7</v>
      </c>
      <c r="X98" s="41">
        <f t="shared" si="44"/>
        <v>0.97640882396959572</v>
      </c>
      <c r="Y98" s="41">
        <f t="shared" si="45"/>
        <v>20</v>
      </c>
      <c r="Z98" s="41">
        <f t="shared" si="46"/>
        <v>7.7982320929193572</v>
      </c>
      <c r="AA98" s="47">
        <f t="shared" si="47"/>
        <v>25.976408823969596</v>
      </c>
      <c r="AB98" s="48">
        <f t="shared" si="48"/>
        <v>7.3017154428083861</v>
      </c>
      <c r="AC98" s="41">
        <f t="shared" si="49"/>
        <v>24.322480172256174</v>
      </c>
      <c r="AD98" s="41">
        <f t="shared" si="50"/>
        <v>0.69720905095257557</v>
      </c>
      <c r="AE98" s="41">
        <f t="shared" si="51"/>
        <v>0</v>
      </c>
      <c r="AF98" s="49">
        <f>HLOOKUP(I98,ElecAvoidedCostsWOCC!$A$5:$Q$50,G98+1,FALSE)</f>
        <v>3.5408139669770344</v>
      </c>
      <c r="AG98" s="41">
        <f t="shared" si="52"/>
        <v>17.704069834885171</v>
      </c>
      <c r="AH98" s="49">
        <f>HLOOKUP(I98,ElecAvoidedCostsWOCC!$A$5:$Q$50,T98+1,FALSE)</f>
        <v>3.5408139669770344</v>
      </c>
      <c r="AI98" s="41">
        <f t="shared" si="53"/>
        <v>0</v>
      </c>
      <c r="AJ98" s="41">
        <f t="shared" si="54"/>
        <v>17.704069834885171</v>
      </c>
      <c r="AK98" s="41">
        <f>HLOOKUP(I98,ElecAvoidedCostsWOCC!$A$5:$Q$50,G98+1,FALSE)*J98*L98</f>
        <v>0</v>
      </c>
      <c r="AL98" s="41">
        <f t="shared" si="55"/>
        <v>17.704069834885171</v>
      </c>
      <c r="AM98" s="45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17.704069834885171</v>
      </c>
      <c r="AN98" s="45">
        <f t="shared" si="56"/>
        <v>20.171685869326268</v>
      </c>
      <c r="AO98" s="44">
        <f t="shared" si="57"/>
        <v>2.4246452732312767</v>
      </c>
      <c r="AP98" s="44">
        <f t="shared" si="58"/>
        <v>0.82934329585086575</v>
      </c>
    </row>
    <row r="99" spans="2:42" x14ac:dyDescent="0.25">
      <c r="B99" s="34"/>
      <c r="C99" s="56"/>
      <c r="D99" s="56"/>
      <c r="E99" s="35">
        <v>12733</v>
      </c>
      <c r="F99" s="36" t="s">
        <v>809</v>
      </c>
      <c r="G99" s="36">
        <v>5</v>
      </c>
      <c r="H99" s="36">
        <v>10</v>
      </c>
      <c r="I99" s="37" t="s">
        <v>264</v>
      </c>
      <c r="J99" s="38">
        <v>1000</v>
      </c>
      <c r="K99" s="38">
        <v>59</v>
      </c>
      <c r="L99" s="38">
        <v>53</v>
      </c>
      <c r="M99" s="39">
        <v>150</v>
      </c>
      <c r="N99" s="39">
        <v>150</v>
      </c>
      <c r="O99" s="40">
        <v>59000</v>
      </c>
      <c r="P99" s="41">
        <v>150000</v>
      </c>
      <c r="Q99" s="41">
        <f t="shared" si="39"/>
        <v>150000</v>
      </c>
      <c r="R99" s="42">
        <v>2.8631000000000002</v>
      </c>
      <c r="S99" s="43"/>
      <c r="T99" s="36">
        <f t="shared" si="40"/>
        <v>15</v>
      </c>
      <c r="U99" s="44">
        <f t="shared" si="41"/>
        <v>0.13101035929257959</v>
      </c>
      <c r="V99" s="45">
        <f t="shared" si="42"/>
        <v>0</v>
      </c>
      <c r="W99" s="46">
        <f t="shared" si="43"/>
        <v>8.7340239528386401E-3</v>
      </c>
      <c r="X99" s="41">
        <f t="shared" si="44"/>
        <v>11521.624122841229</v>
      </c>
      <c r="Y99" s="41">
        <f t="shared" si="45"/>
        <v>0</v>
      </c>
      <c r="Z99" s="41">
        <f t="shared" si="46"/>
        <v>92019.138696448412</v>
      </c>
      <c r="AA99" s="47">
        <f t="shared" si="47"/>
        <v>161521.62412284123</v>
      </c>
      <c r="AB99" s="48">
        <f t="shared" si="48"/>
        <v>86160.242225138951</v>
      </c>
      <c r="AC99" s="41">
        <f t="shared" si="49"/>
        <v>151237.47577045058</v>
      </c>
      <c r="AD99" s="41">
        <f t="shared" si="50"/>
        <v>26409.502334877161</v>
      </c>
      <c r="AE99" s="41">
        <f t="shared" si="51"/>
        <v>0</v>
      </c>
      <c r="AF99" s="49">
        <f>HLOOKUP(I99,ElecAvoidedCostsWOCC!$A$5:$Q$50,G99+1,FALSE)</f>
        <v>0.74608136726953223</v>
      </c>
      <c r="AG99" s="41">
        <f t="shared" si="52"/>
        <v>44018.800668902404</v>
      </c>
      <c r="AH99" s="49">
        <f>HLOOKUP(I99,ElecAvoidedCostsWOCC!$A$5:$Q$50,T99+1,FALSE)</f>
        <v>1.7462566560958237</v>
      </c>
      <c r="AI99" s="41">
        <f t="shared" si="53"/>
        <v>92551.602773078659</v>
      </c>
      <c r="AJ99" s="41">
        <f t="shared" si="54"/>
        <v>136570.40344198106</v>
      </c>
      <c r="AK99" s="41">
        <f>HLOOKUP(I99,ElecAvoidedCostsWOCC!$A$5:$Q$50,G99+1,FALSE)*J99*L99</f>
        <v>39542.312465285213</v>
      </c>
      <c r="AL99" s="41">
        <f t="shared" si="55"/>
        <v>97028.09097669585</v>
      </c>
      <c r="AM99" s="45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97028.09097669585</v>
      </c>
      <c r="AN99" s="45">
        <f t="shared" si="56"/>
        <v>133140.40240924261</v>
      </c>
      <c r="AO99" s="44">
        <f t="shared" si="57"/>
        <v>1.1261353087095429</v>
      </c>
      <c r="AP99" s="44">
        <f t="shared" si="58"/>
        <v>0.8803400197668213</v>
      </c>
    </row>
    <row r="100" spans="2:42" x14ac:dyDescent="0.25">
      <c r="B100" s="34"/>
      <c r="C100" s="56"/>
      <c r="D100" s="56"/>
      <c r="E100" s="35">
        <v>0</v>
      </c>
      <c r="F100" s="36" t="s">
        <v>850</v>
      </c>
      <c r="G100" s="36">
        <v>45</v>
      </c>
      <c r="H100" s="36"/>
      <c r="I100" s="37" t="s">
        <v>264</v>
      </c>
      <c r="J100" s="38">
        <v>300000</v>
      </c>
      <c r="K100" s="38">
        <v>0.7</v>
      </c>
      <c r="L100" s="38"/>
      <c r="M100" s="39">
        <v>3.25</v>
      </c>
      <c r="N100" s="39">
        <v>3.25</v>
      </c>
      <c r="O100" s="40">
        <v>210000</v>
      </c>
      <c r="P100" s="41">
        <v>975000</v>
      </c>
      <c r="Q100" s="41">
        <f t="shared" si="39"/>
        <v>975000</v>
      </c>
      <c r="R100" s="42">
        <v>7.0000000000000001E-3</v>
      </c>
      <c r="S100" s="43"/>
      <c r="T100" s="36">
        <f t="shared" si="40"/>
        <v>45</v>
      </c>
      <c r="U100" s="44">
        <f t="shared" si="41"/>
        <v>1.3989241754970365</v>
      </c>
      <c r="V100" s="45">
        <f t="shared" si="42"/>
        <v>0</v>
      </c>
      <c r="W100" s="46">
        <f t="shared" si="43"/>
        <v>3.1087203899934145E-2</v>
      </c>
      <c r="X100" s="41">
        <f t="shared" si="44"/>
        <v>41009.170606723019</v>
      </c>
      <c r="Y100" s="41">
        <f t="shared" si="45"/>
        <v>0</v>
      </c>
      <c r="Z100" s="41">
        <f t="shared" si="46"/>
        <v>327525.74790261296</v>
      </c>
      <c r="AA100" s="47">
        <f t="shared" si="47"/>
        <v>1016009.1706067231</v>
      </c>
      <c r="AB100" s="48">
        <f t="shared" si="48"/>
        <v>306672.04859795218</v>
      </c>
      <c r="AC100" s="41">
        <f t="shared" si="49"/>
        <v>951319.4481336358</v>
      </c>
      <c r="AD100" s="41">
        <f t="shared" si="50"/>
        <v>29282.780140008177</v>
      </c>
      <c r="AE100" s="41">
        <f t="shared" si="51"/>
        <v>0</v>
      </c>
      <c r="AF100" s="49">
        <f>HLOOKUP(I100,ElecAvoidedCostsWOCC!$A$5:$Q$50,G100+1,FALSE)</f>
        <v>3.5408139669770344</v>
      </c>
      <c r="AG100" s="41">
        <f t="shared" si="52"/>
        <v>743570.93306517717</v>
      </c>
      <c r="AH100" s="49">
        <f>HLOOKUP(I100,ElecAvoidedCostsWOCC!$A$5:$Q$50,T100+1,FALSE)</f>
        <v>3.5408139669770344</v>
      </c>
      <c r="AI100" s="41">
        <f t="shared" si="53"/>
        <v>0</v>
      </c>
      <c r="AJ100" s="41">
        <f t="shared" si="54"/>
        <v>743570.93306517717</v>
      </c>
      <c r="AK100" s="41">
        <f>HLOOKUP(I100,ElecAvoidedCostsWOCC!$A$5:$Q$50,G100+1,FALSE)*J100*L100</f>
        <v>0</v>
      </c>
      <c r="AL100" s="41">
        <f t="shared" si="55"/>
        <v>743570.93306517717</v>
      </c>
      <c r="AM100" s="45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743570.93306517717</v>
      </c>
      <c r="AN100" s="45">
        <f t="shared" si="56"/>
        <v>847210.80651170318</v>
      </c>
      <c r="AO100" s="44">
        <f t="shared" si="57"/>
        <v>2.4246452732312767</v>
      </c>
      <c r="AP100" s="44">
        <f t="shared" si="58"/>
        <v>0.89056395112474562</v>
      </c>
    </row>
    <row r="101" spans="2:42" x14ac:dyDescent="0.25">
      <c r="B101" s="34"/>
      <c r="C101" s="56"/>
      <c r="D101" s="56"/>
      <c r="E101" s="35">
        <v>13901</v>
      </c>
      <c r="F101" s="36" t="s">
        <v>851</v>
      </c>
      <c r="G101" s="36">
        <v>45</v>
      </c>
      <c r="H101" s="36"/>
      <c r="I101" s="37" t="s">
        <v>264</v>
      </c>
      <c r="J101" s="38">
        <v>50000</v>
      </c>
      <c r="K101" s="38">
        <v>1.4</v>
      </c>
      <c r="L101" s="38"/>
      <c r="M101" s="39">
        <v>2.5</v>
      </c>
      <c r="N101" s="39">
        <v>3.11</v>
      </c>
      <c r="O101" s="40">
        <v>70000</v>
      </c>
      <c r="P101" s="41">
        <v>125000</v>
      </c>
      <c r="Q101" s="41">
        <f t="shared" si="39"/>
        <v>155500</v>
      </c>
      <c r="R101" s="42">
        <v>1.4E-2</v>
      </c>
      <c r="S101" s="43"/>
      <c r="T101" s="36">
        <f t="shared" si="40"/>
        <v>45</v>
      </c>
      <c r="U101" s="44">
        <f t="shared" si="41"/>
        <v>0.46630805849901213</v>
      </c>
      <c r="V101" s="45">
        <f t="shared" si="42"/>
        <v>0.60999999999999988</v>
      </c>
      <c r="W101" s="46">
        <f t="shared" si="43"/>
        <v>1.0362401299978048E-2</v>
      </c>
      <c r="X101" s="41">
        <f t="shared" si="44"/>
        <v>13669.72353557434</v>
      </c>
      <c r="Y101" s="41">
        <f t="shared" si="45"/>
        <v>30500</v>
      </c>
      <c r="Z101" s="41">
        <f t="shared" si="46"/>
        <v>109175.24930087099</v>
      </c>
      <c r="AA101" s="47">
        <f t="shared" si="47"/>
        <v>169169.72353557433</v>
      </c>
      <c r="AB101" s="48">
        <f t="shared" si="48"/>
        <v>102224.0161993174</v>
      </c>
      <c r="AC101" s="41">
        <f t="shared" si="49"/>
        <v>158398.61754267258</v>
      </c>
      <c r="AD101" s="41">
        <f t="shared" si="50"/>
        <v>9760.926713336059</v>
      </c>
      <c r="AE101" s="41">
        <f t="shared" si="51"/>
        <v>0</v>
      </c>
      <c r="AF101" s="49">
        <f>HLOOKUP(I101,ElecAvoidedCostsWOCC!$A$5:$Q$50,G101+1,FALSE)</f>
        <v>3.5408139669770344</v>
      </c>
      <c r="AG101" s="41">
        <f t="shared" si="52"/>
        <v>247856.97768839239</v>
      </c>
      <c r="AH101" s="49">
        <f>HLOOKUP(I101,ElecAvoidedCostsWOCC!$A$5:$Q$50,T101+1,FALSE)</f>
        <v>3.5408139669770344</v>
      </c>
      <c r="AI101" s="41">
        <f t="shared" si="53"/>
        <v>0</v>
      </c>
      <c r="AJ101" s="41">
        <f t="shared" si="54"/>
        <v>247856.97768839239</v>
      </c>
      <c r="AK101" s="41">
        <f>HLOOKUP(I101,ElecAvoidedCostsWOCC!$A$5:$Q$50,G101+1,FALSE)*J101*L101</f>
        <v>0</v>
      </c>
      <c r="AL101" s="41">
        <f t="shared" si="55"/>
        <v>247856.97768839239</v>
      </c>
      <c r="AM101" s="45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247856.97768839242</v>
      </c>
      <c r="AN101" s="45">
        <f t="shared" si="56"/>
        <v>282403.60217056778</v>
      </c>
      <c r="AO101" s="44">
        <f t="shared" si="57"/>
        <v>2.4246452732312771</v>
      </c>
      <c r="AP101" s="44">
        <f t="shared" si="58"/>
        <v>1.7828665840122517</v>
      </c>
    </row>
    <row r="102" spans="2:42" x14ac:dyDescent="0.25">
      <c r="B102" s="34"/>
      <c r="C102" s="56"/>
      <c r="D102" s="56"/>
      <c r="E102" s="35">
        <v>13668</v>
      </c>
      <c r="F102" s="36" t="s">
        <v>852</v>
      </c>
      <c r="G102" s="36">
        <v>15</v>
      </c>
      <c r="H102" s="36"/>
      <c r="I102" s="37" t="s">
        <v>263</v>
      </c>
      <c r="J102" s="38">
        <v>10</v>
      </c>
      <c r="K102" s="38">
        <v>1300</v>
      </c>
      <c r="L102" s="38"/>
      <c r="M102" s="39">
        <v>3900</v>
      </c>
      <c r="N102" s="39">
        <v>4000</v>
      </c>
      <c r="O102" s="40">
        <v>13000</v>
      </c>
      <c r="P102" s="41">
        <v>39000</v>
      </c>
      <c r="Q102" s="41">
        <f t="shared" si="39"/>
        <v>40000</v>
      </c>
      <c r="R102" s="42">
        <v>26.209800000000001</v>
      </c>
      <c r="S102" s="43"/>
      <c r="T102" s="36">
        <f t="shared" si="40"/>
        <v>15</v>
      </c>
      <c r="U102" s="44">
        <f t="shared" si="41"/>
        <v>2.8866689335653135E-2</v>
      </c>
      <c r="V102" s="45">
        <f t="shared" si="42"/>
        <v>100</v>
      </c>
      <c r="W102" s="46">
        <f t="shared" si="43"/>
        <v>1.924445955710209E-3</v>
      </c>
      <c r="X102" s="41">
        <f t="shared" si="44"/>
        <v>2538.6629423209488</v>
      </c>
      <c r="Y102" s="41">
        <f t="shared" si="45"/>
        <v>1000</v>
      </c>
      <c r="Z102" s="41">
        <f t="shared" si="46"/>
        <v>20275.40344159033</v>
      </c>
      <c r="AA102" s="47">
        <f t="shared" si="47"/>
        <v>42538.662942320952</v>
      </c>
      <c r="AB102" s="48">
        <f t="shared" si="48"/>
        <v>18984.460151301806</v>
      </c>
      <c r="AC102" s="41">
        <f t="shared" si="49"/>
        <v>39830.208747491524</v>
      </c>
      <c r="AD102" s="41">
        <f t="shared" si="50"/>
        <v>2417.6164796781923</v>
      </c>
      <c r="AE102" s="41">
        <f t="shared" si="51"/>
        <v>0</v>
      </c>
      <c r="AF102" s="49">
        <f>HLOOKUP(I102,ElecAvoidedCostsWOCC!$A$5:$Q$50,G102+1,FALSE)</f>
        <v>1.7654180640246628</v>
      </c>
      <c r="AG102" s="41">
        <f t="shared" si="52"/>
        <v>22950.434832320618</v>
      </c>
      <c r="AH102" s="49">
        <f>HLOOKUP(I102,ElecAvoidedCostsWOCC!$A$5:$Q$50,T102+1,FALSE)</f>
        <v>1.7654180640246628</v>
      </c>
      <c r="AI102" s="41">
        <f t="shared" si="53"/>
        <v>0</v>
      </c>
      <c r="AJ102" s="41">
        <f t="shared" si="54"/>
        <v>22950.434832320618</v>
      </c>
      <c r="AK102" s="41">
        <f>HLOOKUP(I102,ElecAvoidedCostsWOCC!$A$5:$Q$50,G102+1,FALSE)*J102*L102</f>
        <v>0</v>
      </c>
      <c r="AL102" s="41">
        <f t="shared" si="55"/>
        <v>22950.434832320618</v>
      </c>
      <c r="AM102" s="45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22950.434832320614</v>
      </c>
      <c r="AN102" s="45">
        <f t="shared" si="56"/>
        <v>27663.094795230871</v>
      </c>
      <c r="AO102" s="44">
        <f t="shared" si="57"/>
        <v>1.2089063712852985</v>
      </c>
      <c r="AP102" s="44">
        <f t="shared" si="58"/>
        <v>0.69452547865376357</v>
      </c>
    </row>
    <row r="103" spans="2:42" x14ac:dyDescent="0.25">
      <c r="B103" s="34"/>
      <c r="C103" s="56"/>
      <c r="D103" s="56"/>
      <c r="E103" s="35">
        <v>13804</v>
      </c>
      <c r="F103" s="36" t="s">
        <v>853</v>
      </c>
      <c r="G103" s="36">
        <v>15</v>
      </c>
      <c r="H103" s="36"/>
      <c r="I103" s="37" t="s">
        <v>263</v>
      </c>
      <c r="J103" s="38">
        <v>5</v>
      </c>
      <c r="K103" s="38">
        <v>1250</v>
      </c>
      <c r="L103" s="38"/>
      <c r="M103" s="39">
        <v>2400</v>
      </c>
      <c r="N103" s="39">
        <v>4452.41</v>
      </c>
      <c r="O103" s="40">
        <v>6250</v>
      </c>
      <c r="P103" s="41">
        <v>12000</v>
      </c>
      <c r="Q103" s="41">
        <f t="shared" si="39"/>
        <v>22262.05</v>
      </c>
      <c r="R103" s="42">
        <v>25.201699999999999</v>
      </c>
      <c r="S103" s="43"/>
      <c r="T103" s="36">
        <f t="shared" si="40"/>
        <v>15</v>
      </c>
      <c r="U103" s="44">
        <f t="shared" si="41"/>
        <v>1.3878216026756315E-2</v>
      </c>
      <c r="V103" s="45">
        <f t="shared" si="42"/>
        <v>2052.41</v>
      </c>
      <c r="W103" s="46">
        <f t="shared" si="43"/>
        <v>9.2521440178375432E-4</v>
      </c>
      <c r="X103" s="41">
        <f t="shared" si="44"/>
        <v>1220.5110299619946</v>
      </c>
      <c r="Y103" s="41">
        <f t="shared" si="45"/>
        <v>10262.049999999999</v>
      </c>
      <c r="Z103" s="41">
        <f t="shared" si="46"/>
        <v>9747.7901161491973</v>
      </c>
      <c r="AA103" s="47">
        <f t="shared" si="47"/>
        <v>23482.561029961995</v>
      </c>
      <c r="AB103" s="48">
        <f t="shared" si="48"/>
        <v>9127.144303510484</v>
      </c>
      <c r="AC103" s="41">
        <f t="shared" si="49"/>
        <v>21987.416694720967</v>
      </c>
      <c r="AD103" s="41">
        <f t="shared" si="50"/>
        <v>1162.31419613858</v>
      </c>
      <c r="AE103" s="41">
        <f t="shared" si="51"/>
        <v>0</v>
      </c>
      <c r="AF103" s="49">
        <f>HLOOKUP(I103,ElecAvoidedCostsWOCC!$A$5:$Q$50,G103+1,FALSE)</f>
        <v>1.7654180640246628</v>
      </c>
      <c r="AG103" s="41">
        <f t="shared" si="52"/>
        <v>11033.862900154143</v>
      </c>
      <c r="AH103" s="49">
        <f>HLOOKUP(I103,ElecAvoidedCostsWOCC!$A$5:$Q$50,T103+1,FALSE)</f>
        <v>1.7654180640246628</v>
      </c>
      <c r="AI103" s="41">
        <f t="shared" si="53"/>
        <v>0</v>
      </c>
      <c r="AJ103" s="41">
        <f t="shared" si="54"/>
        <v>11033.862900154143</v>
      </c>
      <c r="AK103" s="41">
        <f>HLOOKUP(I103,ElecAvoidedCostsWOCC!$A$5:$Q$50,G103+1,FALSE)*J103*L103</f>
        <v>0</v>
      </c>
      <c r="AL103" s="41">
        <f t="shared" si="55"/>
        <v>11033.862900154143</v>
      </c>
      <c r="AM103" s="45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11033.862900154143</v>
      </c>
      <c r="AN103" s="45">
        <f t="shared" si="56"/>
        <v>13299.563386308138</v>
      </c>
      <c r="AO103" s="44">
        <f t="shared" si="57"/>
        <v>1.2089063712852985</v>
      </c>
      <c r="AP103" s="44">
        <f t="shared" si="58"/>
        <v>0.6048715759092006</v>
      </c>
    </row>
    <row r="104" spans="2:42" x14ac:dyDescent="0.25">
      <c r="B104" s="34"/>
      <c r="C104" s="56"/>
      <c r="D104" s="56"/>
      <c r="E104" s="35">
        <v>14103</v>
      </c>
      <c r="F104" s="36" t="s">
        <v>854</v>
      </c>
      <c r="G104" s="36">
        <v>45</v>
      </c>
      <c r="H104" s="36"/>
      <c r="I104" s="37" t="s">
        <v>264</v>
      </c>
      <c r="J104" s="38">
        <v>80000</v>
      </c>
      <c r="K104" s="38">
        <v>2.1</v>
      </c>
      <c r="L104" s="38"/>
      <c r="M104" s="39">
        <v>4</v>
      </c>
      <c r="N104" s="39">
        <v>4</v>
      </c>
      <c r="O104" s="40">
        <v>168000</v>
      </c>
      <c r="P104" s="41">
        <v>320000</v>
      </c>
      <c r="Q104" s="41">
        <f t="shared" si="39"/>
        <v>320000</v>
      </c>
      <c r="R104" s="42">
        <v>2.1100000000000001E-2</v>
      </c>
      <c r="S104" s="43"/>
      <c r="T104" s="36">
        <f t="shared" si="40"/>
        <v>45</v>
      </c>
      <c r="U104" s="44">
        <f t="shared" si="41"/>
        <v>1.1191393403976293</v>
      </c>
      <c r="V104" s="45">
        <f t="shared" si="42"/>
        <v>0</v>
      </c>
      <c r="W104" s="46">
        <f t="shared" si="43"/>
        <v>2.4869763119947316E-2</v>
      </c>
      <c r="X104" s="41">
        <f t="shared" si="44"/>
        <v>32807.336485378415</v>
      </c>
      <c r="Y104" s="41">
        <f t="shared" si="45"/>
        <v>0</v>
      </c>
      <c r="Z104" s="41">
        <f t="shared" si="46"/>
        <v>262020.5983220904</v>
      </c>
      <c r="AA104" s="47">
        <f t="shared" si="47"/>
        <v>352807.33648537844</v>
      </c>
      <c r="AB104" s="48">
        <f t="shared" si="48"/>
        <v>245337.63887836179</v>
      </c>
      <c r="AC104" s="41">
        <f t="shared" si="49"/>
        <v>330343.94802001724</v>
      </c>
      <c r="AD104" s="41">
        <f t="shared" si="50"/>
        <v>23537.777560158956</v>
      </c>
      <c r="AE104" s="41">
        <f t="shared" si="51"/>
        <v>0</v>
      </c>
      <c r="AF104" s="49">
        <f>HLOOKUP(I104,ElecAvoidedCostsWOCC!$A$5:$Q$50,G104+1,FALSE)</f>
        <v>3.5408139669770344</v>
      </c>
      <c r="AG104" s="41">
        <f t="shared" si="52"/>
        <v>594856.74645214179</v>
      </c>
      <c r="AH104" s="49">
        <f>HLOOKUP(I104,ElecAvoidedCostsWOCC!$A$5:$Q$50,T104+1,FALSE)</f>
        <v>3.5408139669770344</v>
      </c>
      <c r="AI104" s="41">
        <f t="shared" si="53"/>
        <v>0</v>
      </c>
      <c r="AJ104" s="41">
        <f t="shared" si="54"/>
        <v>594856.74645214179</v>
      </c>
      <c r="AK104" s="41">
        <f>HLOOKUP(I104,ElecAvoidedCostsWOCC!$A$5:$Q$50,G104+1,FALSE)*J104*L104</f>
        <v>0</v>
      </c>
      <c r="AL104" s="41">
        <f t="shared" si="55"/>
        <v>594856.74645214179</v>
      </c>
      <c r="AM104" s="45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594856.74645214179</v>
      </c>
      <c r="AN104" s="45">
        <f t="shared" si="56"/>
        <v>677880.19865751499</v>
      </c>
      <c r="AO104" s="44">
        <f t="shared" si="57"/>
        <v>2.4246452732312767</v>
      </c>
      <c r="AP104" s="44">
        <f t="shared" si="58"/>
        <v>2.052043643361793</v>
      </c>
    </row>
    <row r="105" spans="2:42" x14ac:dyDescent="0.25">
      <c r="B105" s="34"/>
      <c r="C105" s="56"/>
      <c r="D105" s="56"/>
      <c r="E105" s="35">
        <v>13914</v>
      </c>
      <c r="F105" s="36" t="s">
        <v>855</v>
      </c>
      <c r="G105" s="36">
        <v>45</v>
      </c>
      <c r="H105" s="36"/>
      <c r="I105" s="37" t="s">
        <v>264</v>
      </c>
      <c r="J105" s="38">
        <v>5000</v>
      </c>
      <c r="K105" s="38"/>
      <c r="L105" s="38"/>
      <c r="M105" s="39">
        <v>0.45</v>
      </c>
      <c r="N105" s="39">
        <v>0.64</v>
      </c>
      <c r="O105" s="40">
        <v>5000</v>
      </c>
      <c r="P105" s="41">
        <v>2250</v>
      </c>
      <c r="Q105" s="41">
        <f t="shared" si="39"/>
        <v>3200</v>
      </c>
      <c r="R105" s="42">
        <v>0</v>
      </c>
      <c r="S105" s="43"/>
      <c r="T105" s="36">
        <f t="shared" si="40"/>
        <v>45</v>
      </c>
      <c r="U105" s="44">
        <f t="shared" si="41"/>
        <v>3.3307718464215152E-2</v>
      </c>
      <c r="V105" s="45">
        <f t="shared" si="42"/>
        <v>0.19</v>
      </c>
      <c r="W105" s="46">
        <f t="shared" si="43"/>
        <v>7.4017152142700343E-4</v>
      </c>
      <c r="X105" s="41">
        <f t="shared" si="44"/>
        <v>976.40882396959569</v>
      </c>
      <c r="Y105" s="41">
        <f t="shared" si="45"/>
        <v>950</v>
      </c>
      <c r="Z105" s="41">
        <f t="shared" si="46"/>
        <v>7798.2320929193575</v>
      </c>
      <c r="AA105" s="47">
        <f t="shared" si="47"/>
        <v>4176.4088239695957</v>
      </c>
      <c r="AB105" s="48">
        <f t="shared" si="48"/>
        <v>7301.7154428083868</v>
      </c>
      <c r="AC105" s="41">
        <f t="shared" si="49"/>
        <v>3910.4951535295836</v>
      </c>
      <c r="AD105" s="41">
        <f t="shared" si="50"/>
        <v>0</v>
      </c>
      <c r="AE105" s="41">
        <f t="shared" si="51"/>
        <v>0</v>
      </c>
      <c r="AF105" s="49">
        <f>HLOOKUP(I105,ElecAvoidedCostsWOCC!$A$5:$Q$50,G105+1,FALSE)</f>
        <v>3.5408139669770344</v>
      </c>
      <c r="AG105" s="41">
        <f t="shared" si="52"/>
        <v>0</v>
      </c>
      <c r="AH105" s="49">
        <f>HLOOKUP(I105,ElecAvoidedCostsWOCC!$A$5:$Q$50,T105+1,FALSE)</f>
        <v>3.5408139669770344</v>
      </c>
      <c r="AI105" s="41">
        <f t="shared" si="53"/>
        <v>0</v>
      </c>
      <c r="AJ105" s="41">
        <f t="shared" si="54"/>
        <v>0</v>
      </c>
      <c r="AK105" s="41">
        <f>HLOOKUP(I105,ElecAvoidedCostsWOCC!$A$5:$Q$50,G105+1,FALSE)*J105*L105</f>
        <v>0</v>
      </c>
      <c r="AL105" s="41">
        <f t="shared" si="55"/>
        <v>0</v>
      </c>
      <c r="AM105" s="45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5">
        <f t="shared" si="56"/>
        <v>0</v>
      </c>
      <c r="AO105" s="44">
        <f t="shared" si="57"/>
        <v>0</v>
      </c>
      <c r="AP105" s="44">
        <f t="shared" si="58"/>
        <v>0</v>
      </c>
    </row>
    <row r="106" spans="2:42" x14ac:dyDescent="0.25">
      <c r="B106" s="34"/>
      <c r="C106" s="56"/>
      <c r="D106" s="56"/>
      <c r="E106" s="35">
        <v>14536</v>
      </c>
      <c r="F106" s="36" t="s">
        <v>856</v>
      </c>
      <c r="G106" s="36">
        <v>19</v>
      </c>
      <c r="H106" s="36"/>
      <c r="I106" s="37" t="s">
        <v>260</v>
      </c>
      <c r="J106" s="38">
        <v>1000</v>
      </c>
      <c r="K106" s="38">
        <v>127</v>
      </c>
      <c r="L106" s="38"/>
      <c r="M106" s="39">
        <v>550</v>
      </c>
      <c r="N106" s="39">
        <v>550</v>
      </c>
      <c r="O106" s="40">
        <v>127000</v>
      </c>
      <c r="P106" s="41">
        <v>550000</v>
      </c>
      <c r="Q106" s="41">
        <f t="shared" si="39"/>
        <v>550000</v>
      </c>
      <c r="R106" s="42">
        <v>10.2753</v>
      </c>
      <c r="S106" s="43"/>
      <c r="T106" s="36">
        <f t="shared" si="40"/>
        <v>19</v>
      </c>
      <c r="U106" s="44">
        <f t="shared" si="41"/>
        <v>0.35720677624067182</v>
      </c>
      <c r="V106" s="45">
        <f t="shared" si="42"/>
        <v>0</v>
      </c>
      <c r="W106" s="46">
        <f t="shared" si="43"/>
        <v>1.8800356644245887E-2</v>
      </c>
      <c r="X106" s="41">
        <f t="shared" si="44"/>
        <v>24800.78412882773</v>
      </c>
      <c r="Y106" s="41">
        <f t="shared" si="45"/>
        <v>0</v>
      </c>
      <c r="Z106" s="41">
        <f t="shared" si="46"/>
        <v>198075.09516015169</v>
      </c>
      <c r="AA106" s="47">
        <f t="shared" si="47"/>
        <v>574800.78412882774</v>
      </c>
      <c r="AB106" s="48">
        <f t="shared" si="48"/>
        <v>185463.57224733304</v>
      </c>
      <c r="AC106" s="41">
        <f t="shared" si="49"/>
        <v>538202.98139403341</v>
      </c>
      <c r="AD106" s="41">
        <f t="shared" si="50"/>
        <v>107812.94583094478</v>
      </c>
      <c r="AE106" s="41">
        <f t="shared" si="51"/>
        <v>0</v>
      </c>
      <c r="AF106" s="49">
        <f>HLOOKUP(I106,ElecAvoidedCostsWOCC!$A$5:$Q$50,G106+1,FALSE)</f>
        <v>1.5762928068990063</v>
      </c>
      <c r="AG106" s="41">
        <f t="shared" si="52"/>
        <v>200189.18647617381</v>
      </c>
      <c r="AH106" s="49">
        <f>HLOOKUP(I106,ElecAvoidedCostsWOCC!$A$5:$Q$50,T106+1,FALSE)</f>
        <v>1.5762928068990063</v>
      </c>
      <c r="AI106" s="41">
        <f t="shared" si="53"/>
        <v>0</v>
      </c>
      <c r="AJ106" s="41">
        <f t="shared" si="54"/>
        <v>200189.18647617381</v>
      </c>
      <c r="AK106" s="41">
        <f>HLOOKUP(I106,ElecAvoidedCostsWOCC!$A$5:$Q$50,G106+1,FALSE)*J106*L106</f>
        <v>0</v>
      </c>
      <c r="AL106" s="41">
        <f t="shared" si="55"/>
        <v>200189.18647617381</v>
      </c>
      <c r="AM106" s="45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200189.18647617381</v>
      </c>
      <c r="AN106" s="45">
        <f t="shared" si="56"/>
        <v>328021.05095473595</v>
      </c>
      <c r="AO106" s="44">
        <f t="shared" si="57"/>
        <v>1.0793989571666547</v>
      </c>
      <c r="AP106" s="44">
        <f t="shared" si="58"/>
        <v>0.60947460771233186</v>
      </c>
    </row>
    <row r="107" spans="2:42" x14ac:dyDescent="0.25">
      <c r="B107" s="34"/>
      <c r="C107" s="56"/>
      <c r="D107" s="56"/>
      <c r="E107" s="35">
        <v>13876</v>
      </c>
      <c r="F107" s="36" t="s">
        <v>857</v>
      </c>
      <c r="G107" s="36">
        <v>45</v>
      </c>
      <c r="H107" s="36"/>
      <c r="I107" s="37" t="s">
        <v>264</v>
      </c>
      <c r="J107" s="38">
        <v>1500</v>
      </c>
      <c r="K107" s="38">
        <v>327</v>
      </c>
      <c r="L107" s="38"/>
      <c r="M107" s="39">
        <v>0</v>
      </c>
      <c r="N107" s="39">
        <v>0</v>
      </c>
      <c r="O107" s="40">
        <v>490500</v>
      </c>
      <c r="P107" s="41">
        <v>0</v>
      </c>
      <c r="Q107" s="41">
        <f t="shared" si="39"/>
        <v>0</v>
      </c>
      <c r="R107" s="42">
        <v>0</v>
      </c>
      <c r="S107" s="43"/>
      <c r="T107" s="36">
        <f t="shared" si="40"/>
        <v>45</v>
      </c>
      <c r="U107" s="44">
        <f t="shared" si="41"/>
        <v>3.2674871813395066</v>
      </c>
      <c r="V107" s="45">
        <f t="shared" si="42"/>
        <v>0</v>
      </c>
      <c r="W107" s="46">
        <f t="shared" si="43"/>
        <v>7.261082625198903E-2</v>
      </c>
      <c r="X107" s="41">
        <f t="shared" si="44"/>
        <v>95785.705631417324</v>
      </c>
      <c r="Y107" s="41">
        <f t="shared" si="45"/>
        <v>0</v>
      </c>
      <c r="Z107" s="41">
        <f t="shared" si="46"/>
        <v>765006.56831538887</v>
      </c>
      <c r="AA107" s="47">
        <f t="shared" si="47"/>
        <v>95785.705631417324</v>
      </c>
      <c r="AB107" s="48">
        <f t="shared" si="48"/>
        <v>716298.2849395026</v>
      </c>
      <c r="AC107" s="41">
        <f t="shared" si="49"/>
        <v>89686.990291589245</v>
      </c>
      <c r="AD107" s="41">
        <f t="shared" si="50"/>
        <v>0</v>
      </c>
      <c r="AE107" s="41">
        <f t="shared" si="51"/>
        <v>0</v>
      </c>
      <c r="AF107" s="49">
        <f>HLOOKUP(I107,ElecAvoidedCostsWOCC!$A$5:$Q$50,G107+1,FALSE)</f>
        <v>3.5408139669770344</v>
      </c>
      <c r="AG107" s="41">
        <f t="shared" si="52"/>
        <v>1736769.2508022354</v>
      </c>
      <c r="AH107" s="49">
        <f>HLOOKUP(I107,ElecAvoidedCostsWOCC!$A$5:$Q$50,T107+1,FALSE)</f>
        <v>3.5408139669770344</v>
      </c>
      <c r="AI107" s="41">
        <f t="shared" si="53"/>
        <v>0</v>
      </c>
      <c r="AJ107" s="41">
        <f t="shared" si="54"/>
        <v>1736769.2508022354</v>
      </c>
      <c r="AK107" s="41">
        <f>HLOOKUP(I107,ElecAvoidedCostsWOCC!$A$5:$Q$50,G107+1,FALSE)*J107*L107</f>
        <v>0</v>
      </c>
      <c r="AL107" s="41">
        <f t="shared" si="55"/>
        <v>1736769.2508022354</v>
      </c>
      <c r="AM107" s="45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1736769.2508022354</v>
      </c>
      <c r="AN107" s="45">
        <f t="shared" si="56"/>
        <v>1910446.1758824592</v>
      </c>
      <c r="AO107" s="44">
        <f t="shared" si="57"/>
        <v>2.4246452732312771</v>
      </c>
      <c r="AP107" s="44">
        <f t="shared" si="58"/>
        <v>21.301263089231114</v>
      </c>
    </row>
    <row r="108" spans="2:42" x14ac:dyDescent="0.25">
      <c r="B108" s="34"/>
      <c r="C108" s="56"/>
      <c r="D108" s="56"/>
      <c r="E108" s="35">
        <v>0</v>
      </c>
      <c r="F108" s="36" t="s">
        <v>858</v>
      </c>
      <c r="G108" s="36">
        <v>45</v>
      </c>
      <c r="H108" s="36"/>
      <c r="I108" s="37" t="s">
        <v>264</v>
      </c>
      <c r="J108" s="38">
        <v>900000</v>
      </c>
      <c r="K108" s="38">
        <v>0.6</v>
      </c>
      <c r="L108" s="38"/>
      <c r="M108" s="39">
        <v>2.5</v>
      </c>
      <c r="N108" s="39">
        <v>2.5</v>
      </c>
      <c r="O108" s="40">
        <v>540000</v>
      </c>
      <c r="P108" s="41">
        <v>2250000</v>
      </c>
      <c r="Q108" s="41">
        <f t="shared" si="39"/>
        <v>2250000</v>
      </c>
      <c r="R108" s="42">
        <v>0</v>
      </c>
      <c r="S108" s="43"/>
      <c r="T108" s="36">
        <f t="shared" si="40"/>
        <v>45</v>
      </c>
      <c r="U108" s="44">
        <f t="shared" si="41"/>
        <v>3.5972335941352367</v>
      </c>
      <c r="V108" s="45">
        <f t="shared" si="42"/>
        <v>0</v>
      </c>
      <c r="W108" s="46">
        <f t="shared" si="43"/>
        <v>7.9938524314116369E-2</v>
      </c>
      <c r="X108" s="41">
        <f t="shared" si="44"/>
        <v>105452.15298871633</v>
      </c>
      <c r="Y108" s="41">
        <f t="shared" si="45"/>
        <v>0</v>
      </c>
      <c r="Z108" s="41">
        <f t="shared" si="46"/>
        <v>842209.0660352906</v>
      </c>
      <c r="AA108" s="47">
        <f t="shared" si="47"/>
        <v>2355452.1529887165</v>
      </c>
      <c r="AB108" s="48">
        <f t="shared" si="48"/>
        <v>788585.2678233058</v>
      </c>
      <c r="AC108" s="41">
        <f t="shared" si="49"/>
        <v>2205479.5439969255</v>
      </c>
      <c r="AD108" s="41">
        <f t="shared" si="50"/>
        <v>0</v>
      </c>
      <c r="AE108" s="41">
        <f t="shared" si="51"/>
        <v>0</v>
      </c>
      <c r="AF108" s="49">
        <f>HLOOKUP(I108,ElecAvoidedCostsWOCC!$A$5:$Q$50,G108+1,FALSE)</f>
        <v>3.5408139669770344</v>
      </c>
      <c r="AG108" s="41">
        <f t="shared" si="52"/>
        <v>1912039.5421675984</v>
      </c>
      <c r="AH108" s="49">
        <f>HLOOKUP(I108,ElecAvoidedCostsWOCC!$A$5:$Q$50,T108+1,FALSE)</f>
        <v>3.5408139669770344</v>
      </c>
      <c r="AI108" s="41">
        <f t="shared" si="53"/>
        <v>0</v>
      </c>
      <c r="AJ108" s="41">
        <f t="shared" si="54"/>
        <v>1912039.5421675984</v>
      </c>
      <c r="AK108" s="41">
        <f>HLOOKUP(I108,ElecAvoidedCostsWOCC!$A$5:$Q$50,G108+1,FALSE)*J108*L108</f>
        <v>0</v>
      </c>
      <c r="AL108" s="41">
        <f t="shared" si="55"/>
        <v>1912039.5421675984</v>
      </c>
      <c r="AM108" s="45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1912039.5421675986</v>
      </c>
      <c r="AN108" s="45">
        <f t="shared" si="56"/>
        <v>2103243.4963843585</v>
      </c>
      <c r="AO108" s="44">
        <f t="shared" si="57"/>
        <v>2.4246452732312767</v>
      </c>
      <c r="AP108" s="44">
        <f t="shared" si="58"/>
        <v>0.95364452692801327</v>
      </c>
    </row>
    <row r="109" spans="2:42" x14ac:dyDescent="0.25">
      <c r="B109" s="34"/>
      <c r="C109" s="56"/>
      <c r="D109" s="56"/>
      <c r="E109" s="35">
        <v>9991</v>
      </c>
      <c r="F109" s="36" t="s">
        <v>859</v>
      </c>
      <c r="G109" s="36">
        <v>20</v>
      </c>
      <c r="H109" s="36"/>
      <c r="I109" s="37" t="s">
        <v>264</v>
      </c>
      <c r="J109" s="38">
        <v>10000</v>
      </c>
      <c r="K109" s="38">
        <v>18.899999999999999</v>
      </c>
      <c r="L109" s="38"/>
      <c r="M109" s="39">
        <v>10</v>
      </c>
      <c r="N109" s="39">
        <v>13.8</v>
      </c>
      <c r="O109" s="40">
        <v>189000</v>
      </c>
      <c r="P109" s="41">
        <v>100000</v>
      </c>
      <c r="Q109" s="41">
        <f t="shared" si="39"/>
        <v>138000</v>
      </c>
      <c r="R109" s="42">
        <v>0</v>
      </c>
      <c r="S109" s="43"/>
      <c r="T109" s="36">
        <f t="shared" si="40"/>
        <v>20</v>
      </c>
      <c r="U109" s="44">
        <f t="shared" si="41"/>
        <v>0.55956967019881465</v>
      </c>
      <c r="V109" s="45">
        <f t="shared" si="42"/>
        <v>3.8000000000000007</v>
      </c>
      <c r="W109" s="46">
        <f t="shared" si="43"/>
        <v>2.797848350994073E-2</v>
      </c>
      <c r="X109" s="41">
        <f t="shared" si="44"/>
        <v>36908.253546050713</v>
      </c>
      <c r="Y109" s="41">
        <f t="shared" si="45"/>
        <v>38000</v>
      </c>
      <c r="Z109" s="41">
        <f t="shared" si="46"/>
        <v>294773.17311235168</v>
      </c>
      <c r="AA109" s="47">
        <f t="shared" si="47"/>
        <v>174908.25354605072</v>
      </c>
      <c r="AB109" s="48">
        <f t="shared" si="48"/>
        <v>276004.84373815701</v>
      </c>
      <c r="AC109" s="41">
        <f t="shared" si="49"/>
        <v>163771.77298319354</v>
      </c>
      <c r="AD109" s="41">
        <f t="shared" si="50"/>
        <v>0</v>
      </c>
      <c r="AE109" s="41">
        <f t="shared" si="51"/>
        <v>0</v>
      </c>
      <c r="AF109" s="49">
        <f>HLOOKUP(I109,ElecAvoidedCostsWOCC!$A$5:$Q$50,G109+1,FALSE)</f>
        <v>2.0563136709010243</v>
      </c>
      <c r="AG109" s="41">
        <f t="shared" si="52"/>
        <v>388643.28380029358</v>
      </c>
      <c r="AH109" s="49">
        <f>HLOOKUP(I109,ElecAvoidedCostsWOCC!$A$5:$Q$50,T109+1,FALSE)</f>
        <v>2.0563136709010243</v>
      </c>
      <c r="AI109" s="41">
        <f t="shared" si="53"/>
        <v>0</v>
      </c>
      <c r="AJ109" s="41">
        <f t="shared" si="54"/>
        <v>388643.28380029358</v>
      </c>
      <c r="AK109" s="41">
        <f>HLOOKUP(I109,ElecAvoidedCostsWOCC!$A$5:$Q$50,G109+1,FALSE)*J109*L109</f>
        <v>0</v>
      </c>
      <c r="AL109" s="41">
        <f t="shared" si="55"/>
        <v>388643.28380029358</v>
      </c>
      <c r="AM109" s="45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388643.28380029358</v>
      </c>
      <c r="AN109" s="45">
        <f t="shared" si="56"/>
        <v>427507.61218032299</v>
      </c>
      <c r="AO109" s="44">
        <f t="shared" si="57"/>
        <v>1.4081031279617524</v>
      </c>
      <c r="AP109" s="44">
        <f t="shared" si="58"/>
        <v>2.6103864200346316</v>
      </c>
    </row>
    <row r="110" spans="2:42" x14ac:dyDescent="0.25">
      <c r="B110" s="34"/>
      <c r="C110" s="56"/>
      <c r="D110" s="56"/>
      <c r="E110" s="35">
        <v>9992</v>
      </c>
      <c r="F110" s="36" t="s">
        <v>860</v>
      </c>
      <c r="G110" s="36">
        <v>20</v>
      </c>
      <c r="H110" s="36"/>
      <c r="I110" s="37" t="s">
        <v>264</v>
      </c>
      <c r="J110" s="38">
        <v>10000</v>
      </c>
      <c r="K110" s="38">
        <v>24.2</v>
      </c>
      <c r="L110" s="38"/>
      <c r="M110" s="39">
        <v>10</v>
      </c>
      <c r="N110" s="39">
        <v>13.8</v>
      </c>
      <c r="O110" s="40">
        <v>242000</v>
      </c>
      <c r="P110" s="41">
        <v>100000</v>
      </c>
      <c r="Q110" s="41">
        <f t="shared" si="39"/>
        <v>138000</v>
      </c>
      <c r="R110" s="42">
        <v>0</v>
      </c>
      <c r="S110" s="43"/>
      <c r="T110" s="36">
        <f t="shared" si="40"/>
        <v>20</v>
      </c>
      <c r="U110" s="44">
        <f t="shared" si="41"/>
        <v>0.71648603274133926</v>
      </c>
      <c r="V110" s="45">
        <f t="shared" si="42"/>
        <v>3.8000000000000007</v>
      </c>
      <c r="W110" s="46">
        <f t="shared" si="43"/>
        <v>3.5824301637066965E-2</v>
      </c>
      <c r="X110" s="41">
        <f t="shared" si="44"/>
        <v>47258.187080128431</v>
      </c>
      <c r="Y110" s="41">
        <f t="shared" si="45"/>
        <v>38000</v>
      </c>
      <c r="Z110" s="41">
        <f t="shared" si="46"/>
        <v>377434.43329729687</v>
      </c>
      <c r="AA110" s="47">
        <f t="shared" si="47"/>
        <v>185258.18708012844</v>
      </c>
      <c r="AB110" s="48">
        <f t="shared" si="48"/>
        <v>353403.02743192588</v>
      </c>
      <c r="AC110" s="41">
        <f t="shared" si="49"/>
        <v>173462.72198513898</v>
      </c>
      <c r="AD110" s="41">
        <f t="shared" si="50"/>
        <v>0</v>
      </c>
      <c r="AE110" s="41">
        <f t="shared" si="51"/>
        <v>0</v>
      </c>
      <c r="AF110" s="49">
        <f>HLOOKUP(I110,ElecAvoidedCostsWOCC!$A$5:$Q$50,G110+1,FALSE)</f>
        <v>2.0563136709010243</v>
      </c>
      <c r="AG110" s="41">
        <f t="shared" si="52"/>
        <v>497627.90835804789</v>
      </c>
      <c r="AH110" s="49">
        <f>HLOOKUP(I110,ElecAvoidedCostsWOCC!$A$5:$Q$50,T110+1,FALSE)</f>
        <v>2.0563136709010243</v>
      </c>
      <c r="AI110" s="41">
        <f t="shared" si="53"/>
        <v>0</v>
      </c>
      <c r="AJ110" s="41">
        <f t="shared" si="54"/>
        <v>497627.90835804789</v>
      </c>
      <c r="AK110" s="41">
        <f>HLOOKUP(I110,ElecAvoidedCostsWOCC!$A$5:$Q$50,G110+1,FALSE)*J110*L110</f>
        <v>0</v>
      </c>
      <c r="AL110" s="41">
        <f t="shared" si="55"/>
        <v>497627.90835804789</v>
      </c>
      <c r="AM110" s="45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497627.90835804783</v>
      </c>
      <c r="AN110" s="45">
        <f t="shared" si="56"/>
        <v>547390.6991938526</v>
      </c>
      <c r="AO110" s="44">
        <f t="shared" si="57"/>
        <v>1.4081031279617524</v>
      </c>
      <c r="AP110" s="44">
        <f t="shared" si="58"/>
        <v>3.1556676439145757</v>
      </c>
    </row>
    <row r="111" spans="2:42" x14ac:dyDescent="0.25">
      <c r="B111" s="34"/>
      <c r="C111" s="56"/>
      <c r="D111" s="56"/>
      <c r="E111" s="35">
        <v>9993</v>
      </c>
      <c r="F111" s="36" t="s">
        <v>861</v>
      </c>
      <c r="G111" s="36">
        <v>20</v>
      </c>
      <c r="H111" s="36"/>
      <c r="I111" s="37" t="s">
        <v>264</v>
      </c>
      <c r="J111" s="38">
        <v>10000</v>
      </c>
      <c r="K111" s="38">
        <v>12.3</v>
      </c>
      <c r="L111" s="38"/>
      <c r="M111" s="39">
        <v>10</v>
      </c>
      <c r="N111" s="39">
        <v>13.8</v>
      </c>
      <c r="O111" s="40">
        <v>123000</v>
      </c>
      <c r="P111" s="41">
        <v>100000</v>
      </c>
      <c r="Q111" s="41">
        <f t="shared" si="39"/>
        <v>138000</v>
      </c>
      <c r="R111" s="42">
        <v>0</v>
      </c>
      <c r="S111" s="43"/>
      <c r="T111" s="36">
        <f t="shared" si="40"/>
        <v>20</v>
      </c>
      <c r="U111" s="44">
        <f t="shared" si="41"/>
        <v>0.36416438854208566</v>
      </c>
      <c r="V111" s="45">
        <f t="shared" si="42"/>
        <v>3.8000000000000007</v>
      </c>
      <c r="W111" s="46">
        <f t="shared" si="43"/>
        <v>1.8208219427104284E-2</v>
      </c>
      <c r="X111" s="41">
        <f t="shared" si="44"/>
        <v>24019.657069652054</v>
      </c>
      <c r="Y111" s="41">
        <f t="shared" si="45"/>
        <v>38000</v>
      </c>
      <c r="Z111" s="41">
        <f t="shared" si="46"/>
        <v>191836.50948581618</v>
      </c>
      <c r="AA111" s="47">
        <f t="shared" si="47"/>
        <v>162019.65706965205</v>
      </c>
      <c r="AB111" s="48">
        <f t="shared" si="48"/>
        <v>179622.1998930863</v>
      </c>
      <c r="AC111" s="41">
        <f t="shared" si="49"/>
        <v>151703.79875435584</v>
      </c>
      <c r="AD111" s="41">
        <f t="shared" si="50"/>
        <v>0</v>
      </c>
      <c r="AE111" s="41">
        <f t="shared" si="51"/>
        <v>0</v>
      </c>
      <c r="AF111" s="49">
        <f>HLOOKUP(I111,ElecAvoidedCostsWOCC!$A$5:$Q$50,G111+1,FALSE)</f>
        <v>2.0563136709010243</v>
      </c>
      <c r="AG111" s="41">
        <f t="shared" si="52"/>
        <v>252926.581520826</v>
      </c>
      <c r="AH111" s="49">
        <f>HLOOKUP(I111,ElecAvoidedCostsWOCC!$A$5:$Q$50,T111+1,FALSE)</f>
        <v>2.0563136709010243</v>
      </c>
      <c r="AI111" s="41">
        <f t="shared" si="53"/>
        <v>0</v>
      </c>
      <c r="AJ111" s="41">
        <f t="shared" si="54"/>
        <v>252926.581520826</v>
      </c>
      <c r="AK111" s="41">
        <f>HLOOKUP(I111,ElecAvoidedCostsWOCC!$A$5:$Q$50,G111+1,FALSE)*J111*L111</f>
        <v>0</v>
      </c>
      <c r="AL111" s="41">
        <f t="shared" si="55"/>
        <v>252926.581520826</v>
      </c>
      <c r="AM111" s="45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252926.58152082603</v>
      </c>
      <c r="AN111" s="45">
        <f t="shared" si="56"/>
        <v>278219.23967290868</v>
      </c>
      <c r="AO111" s="44">
        <f t="shared" si="57"/>
        <v>1.4081031279617526</v>
      </c>
      <c r="AP111" s="44">
        <f t="shared" si="58"/>
        <v>1.8339635655624624</v>
      </c>
    </row>
    <row r="112" spans="2:42" x14ac:dyDescent="0.25">
      <c r="B112" s="34"/>
      <c r="C112" s="56"/>
      <c r="D112" s="56"/>
      <c r="E112" s="35">
        <v>0</v>
      </c>
      <c r="F112" s="36" t="s">
        <v>862</v>
      </c>
      <c r="G112" s="36">
        <v>15</v>
      </c>
      <c r="H112" s="36"/>
      <c r="I112" s="37" t="s">
        <v>263</v>
      </c>
      <c r="J112" s="38">
        <v>50</v>
      </c>
      <c r="K112" s="38">
        <v>1300</v>
      </c>
      <c r="L112" s="38"/>
      <c r="M112" s="39">
        <v>5560</v>
      </c>
      <c r="N112" s="39">
        <v>5560</v>
      </c>
      <c r="O112" s="40">
        <v>65000</v>
      </c>
      <c r="P112" s="41">
        <v>278000</v>
      </c>
      <c r="Q112" s="41">
        <f t="shared" si="39"/>
        <v>278000</v>
      </c>
      <c r="R112" s="42">
        <v>125.13160000000001</v>
      </c>
      <c r="S112" s="43"/>
      <c r="T112" s="36">
        <f t="shared" si="40"/>
        <v>15</v>
      </c>
      <c r="U112" s="44">
        <f t="shared" si="41"/>
        <v>0.14433344667826567</v>
      </c>
      <c r="V112" s="45">
        <f t="shared" si="42"/>
        <v>0</v>
      </c>
      <c r="W112" s="46">
        <f t="shared" si="43"/>
        <v>9.6222297785510443E-3</v>
      </c>
      <c r="X112" s="41">
        <f t="shared" si="44"/>
        <v>12693.314711604744</v>
      </c>
      <c r="Y112" s="41">
        <f t="shared" si="45"/>
        <v>0</v>
      </c>
      <c r="Z112" s="41">
        <f t="shared" si="46"/>
        <v>101377.01720795165</v>
      </c>
      <c r="AA112" s="47">
        <f t="shared" si="47"/>
        <v>290693.31471160473</v>
      </c>
      <c r="AB112" s="48">
        <f t="shared" si="48"/>
        <v>94922.300756509023</v>
      </c>
      <c r="AC112" s="41">
        <f t="shared" si="49"/>
        <v>272184.75160262611</v>
      </c>
      <c r="AD112" s="41">
        <f t="shared" si="50"/>
        <v>57711.279423822336</v>
      </c>
      <c r="AE112" s="41">
        <f t="shared" si="51"/>
        <v>0</v>
      </c>
      <c r="AF112" s="49">
        <f>HLOOKUP(I112,ElecAvoidedCostsWOCC!$A$5:$Q$50,G112+1,FALSE)</f>
        <v>1.7654180640246628</v>
      </c>
      <c r="AG112" s="41">
        <f t="shared" si="52"/>
        <v>114752.17416160308</v>
      </c>
      <c r="AH112" s="49">
        <f>HLOOKUP(I112,ElecAvoidedCostsWOCC!$A$5:$Q$50,T112+1,FALSE)</f>
        <v>1.7654180640246628</v>
      </c>
      <c r="AI112" s="41">
        <f t="shared" si="53"/>
        <v>0</v>
      </c>
      <c r="AJ112" s="41">
        <f t="shared" si="54"/>
        <v>114752.17416160308</v>
      </c>
      <c r="AK112" s="41">
        <f>HLOOKUP(I112,ElecAvoidedCostsWOCC!$A$5:$Q$50,G112+1,FALSE)*J112*L112</f>
        <v>0</v>
      </c>
      <c r="AL112" s="41">
        <f t="shared" si="55"/>
        <v>114752.17416160308</v>
      </c>
      <c r="AM112" s="45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114752.17416160308</v>
      </c>
      <c r="AN112" s="45">
        <f t="shared" si="56"/>
        <v>183938.67100158572</v>
      </c>
      <c r="AO112" s="44">
        <f t="shared" si="57"/>
        <v>1.2089063712852985</v>
      </c>
      <c r="AP112" s="44">
        <f t="shared" si="58"/>
        <v>0.67578609719520755</v>
      </c>
    </row>
    <row r="113" spans="2:42" x14ac:dyDescent="0.25">
      <c r="B113" s="34"/>
      <c r="C113" s="56"/>
      <c r="D113" s="56"/>
      <c r="E113" s="35"/>
      <c r="F113" s="36"/>
      <c r="G113" s="36"/>
      <c r="H113" s="36"/>
      <c r="I113" s="37"/>
      <c r="J113" s="38"/>
      <c r="K113" s="38"/>
      <c r="L113" s="38"/>
      <c r="M113" s="39"/>
      <c r="N113" s="39"/>
      <c r="O113" s="40"/>
      <c r="P113" s="41"/>
      <c r="Q113" s="41"/>
      <c r="R113" s="42"/>
      <c r="S113" s="43"/>
      <c r="T113" s="36">
        <f t="shared" si="40"/>
        <v>0</v>
      </c>
      <c r="U113" s="44">
        <f t="shared" si="41"/>
        <v>0</v>
      </c>
      <c r="V113" s="45">
        <f t="shared" si="42"/>
        <v>0</v>
      </c>
      <c r="W113" s="46">
        <f t="shared" si="43"/>
        <v>0</v>
      </c>
      <c r="X113" s="41">
        <f t="shared" si="44"/>
        <v>0</v>
      </c>
      <c r="Y113" s="41">
        <f t="shared" si="45"/>
        <v>0</v>
      </c>
      <c r="Z113" s="41">
        <f t="shared" si="46"/>
        <v>0</v>
      </c>
      <c r="AA113" s="47">
        <f t="shared" si="47"/>
        <v>0</v>
      </c>
      <c r="AB113" s="48">
        <f t="shared" si="48"/>
        <v>0</v>
      </c>
      <c r="AC113" s="41">
        <f t="shared" si="49"/>
        <v>0</v>
      </c>
      <c r="AD113" s="41">
        <f t="shared" si="50"/>
        <v>0</v>
      </c>
      <c r="AE113" s="41">
        <f t="shared" si="51"/>
        <v>0</v>
      </c>
      <c r="AF113" s="49" t="e">
        <f>HLOOKUP(I113,ElecAvoidedCostsWOCC!$A$5:$Q$50,G113+1,FALSE)</f>
        <v>#N/A</v>
      </c>
      <c r="AG113" s="41" t="e">
        <f t="shared" si="52"/>
        <v>#N/A</v>
      </c>
      <c r="AH113" s="49" t="e">
        <f>HLOOKUP(I113,ElecAvoidedCostsWOCC!$A$5:$Q$50,T113+1,FALSE)</f>
        <v>#N/A</v>
      </c>
      <c r="AI113" s="41" t="e">
        <f t="shared" si="53"/>
        <v>#N/A</v>
      </c>
      <c r="AJ113" s="41" t="e">
        <f t="shared" si="54"/>
        <v>#N/A</v>
      </c>
      <c r="AK113" s="41" t="e">
        <f>HLOOKUP(I113,ElecAvoidedCostsWOCC!$A$5:$Q$50,G113+1,FALSE)*J113*L113</f>
        <v>#N/A</v>
      </c>
      <c r="AL113" s="41" t="e">
        <f t="shared" si="55"/>
        <v>#N/A</v>
      </c>
      <c r="AM113" s="45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5">
        <f t="shared" si="56"/>
        <v>0</v>
      </c>
      <c r="AO113" s="44">
        <f t="shared" si="57"/>
        <v>0</v>
      </c>
      <c r="AP113" s="44" t="e">
        <f t="shared" si="58"/>
        <v>#DIV/0!</v>
      </c>
    </row>
    <row r="114" spans="2:42" x14ac:dyDescent="0.25">
      <c r="B114" s="34"/>
      <c r="C114" s="56"/>
      <c r="D114" s="56"/>
      <c r="E114" s="35"/>
      <c r="F114" s="36"/>
      <c r="G114" s="36"/>
      <c r="H114" s="36"/>
      <c r="I114" s="37"/>
      <c r="J114" s="38"/>
      <c r="K114" s="38"/>
      <c r="L114" s="38"/>
      <c r="M114" s="39"/>
      <c r="N114" s="39"/>
      <c r="O114" s="40"/>
      <c r="P114" s="41"/>
      <c r="Q114" s="41"/>
      <c r="R114" s="42"/>
      <c r="S114" s="43"/>
      <c r="T114" s="36">
        <f t="shared" si="40"/>
        <v>0</v>
      </c>
      <c r="U114" s="44">
        <f t="shared" si="41"/>
        <v>0</v>
      </c>
      <c r="V114" s="45">
        <f t="shared" si="42"/>
        <v>0</v>
      </c>
      <c r="W114" s="46">
        <f t="shared" si="43"/>
        <v>0</v>
      </c>
      <c r="X114" s="41">
        <f t="shared" si="44"/>
        <v>0</v>
      </c>
      <c r="Y114" s="41">
        <f t="shared" si="45"/>
        <v>0</v>
      </c>
      <c r="Z114" s="41">
        <f t="shared" si="46"/>
        <v>0</v>
      </c>
      <c r="AA114" s="47">
        <f t="shared" si="47"/>
        <v>0</v>
      </c>
      <c r="AB114" s="48">
        <f t="shared" si="48"/>
        <v>0</v>
      </c>
      <c r="AC114" s="41">
        <f t="shared" si="49"/>
        <v>0</v>
      </c>
      <c r="AD114" s="41">
        <f t="shared" si="50"/>
        <v>0</v>
      </c>
      <c r="AE114" s="41">
        <f t="shared" si="51"/>
        <v>0</v>
      </c>
      <c r="AF114" s="49" t="e">
        <f>HLOOKUP(I114,ElecAvoidedCostsWOCC!$A$5:$Q$50,G114+1,FALSE)</f>
        <v>#N/A</v>
      </c>
      <c r="AG114" s="41" t="e">
        <f t="shared" si="52"/>
        <v>#N/A</v>
      </c>
      <c r="AH114" s="49" t="e">
        <f>HLOOKUP(I114,ElecAvoidedCostsWOCC!$A$5:$Q$50,T114+1,FALSE)</f>
        <v>#N/A</v>
      </c>
      <c r="AI114" s="41" t="e">
        <f t="shared" si="53"/>
        <v>#N/A</v>
      </c>
      <c r="AJ114" s="41" t="e">
        <f t="shared" si="54"/>
        <v>#N/A</v>
      </c>
      <c r="AK114" s="41" t="e">
        <f>HLOOKUP(I114,ElecAvoidedCostsWOCC!$A$5:$Q$50,G114+1,FALSE)*J114*L114</f>
        <v>#N/A</v>
      </c>
      <c r="AL114" s="41" t="e">
        <f t="shared" si="55"/>
        <v>#N/A</v>
      </c>
      <c r="AM114" s="45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5">
        <f t="shared" si="56"/>
        <v>0</v>
      </c>
      <c r="AO114" s="44">
        <f t="shared" si="57"/>
        <v>0</v>
      </c>
      <c r="AP114" s="44" t="e">
        <f t="shared" si="58"/>
        <v>#DIV/0!</v>
      </c>
    </row>
    <row r="115" spans="2:42" x14ac:dyDescent="0.25">
      <c r="B115" s="34"/>
      <c r="C115" s="56"/>
      <c r="D115" s="56"/>
      <c r="E115" s="35"/>
      <c r="F115" s="36"/>
      <c r="G115" s="36"/>
      <c r="H115" s="36"/>
      <c r="I115" s="37"/>
      <c r="J115" s="38"/>
      <c r="K115" s="38"/>
      <c r="L115" s="38"/>
      <c r="M115" s="39"/>
      <c r="N115" s="39"/>
      <c r="O115" s="40"/>
      <c r="P115" s="41"/>
      <c r="Q115" s="41"/>
      <c r="R115" s="42"/>
      <c r="S115" s="43"/>
      <c r="T115" s="36">
        <f t="shared" si="40"/>
        <v>0</v>
      </c>
      <c r="U115" s="44">
        <f t="shared" si="41"/>
        <v>0</v>
      </c>
      <c r="V115" s="45">
        <f t="shared" si="42"/>
        <v>0</v>
      </c>
      <c r="W115" s="46">
        <f t="shared" si="43"/>
        <v>0</v>
      </c>
      <c r="X115" s="41">
        <f t="shared" si="44"/>
        <v>0</v>
      </c>
      <c r="Y115" s="41">
        <f t="shared" si="45"/>
        <v>0</v>
      </c>
      <c r="Z115" s="41">
        <f t="shared" si="46"/>
        <v>0</v>
      </c>
      <c r="AA115" s="47">
        <f t="shared" si="47"/>
        <v>0</v>
      </c>
      <c r="AB115" s="48">
        <f t="shared" si="48"/>
        <v>0</v>
      </c>
      <c r="AC115" s="41">
        <f t="shared" si="49"/>
        <v>0</v>
      </c>
      <c r="AD115" s="41">
        <f t="shared" si="50"/>
        <v>0</v>
      </c>
      <c r="AE115" s="41">
        <f t="shared" si="51"/>
        <v>0</v>
      </c>
      <c r="AF115" s="49" t="e">
        <f>HLOOKUP(I115,ElecAvoidedCostsWOCC!$A$5:$Q$50,G115+1,FALSE)</f>
        <v>#N/A</v>
      </c>
      <c r="AG115" s="41" t="e">
        <f t="shared" si="52"/>
        <v>#N/A</v>
      </c>
      <c r="AH115" s="49" t="e">
        <f>HLOOKUP(I115,ElecAvoidedCostsWOCC!$A$5:$Q$50,T115+1,FALSE)</f>
        <v>#N/A</v>
      </c>
      <c r="AI115" s="41" t="e">
        <f t="shared" si="53"/>
        <v>#N/A</v>
      </c>
      <c r="AJ115" s="41" t="e">
        <f t="shared" si="54"/>
        <v>#N/A</v>
      </c>
      <c r="AK115" s="41" t="e">
        <f>HLOOKUP(I115,ElecAvoidedCostsWOCC!$A$5:$Q$50,G115+1,FALSE)*J115*L115</f>
        <v>#N/A</v>
      </c>
      <c r="AL115" s="41" t="e">
        <f t="shared" si="55"/>
        <v>#N/A</v>
      </c>
      <c r="AM115" s="45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5">
        <f t="shared" si="56"/>
        <v>0</v>
      </c>
      <c r="AO115" s="44">
        <f t="shared" si="57"/>
        <v>0</v>
      </c>
      <c r="AP115" s="44" t="e">
        <f t="shared" si="58"/>
        <v>#DIV/0!</v>
      </c>
    </row>
    <row r="116" spans="2:42" x14ac:dyDescent="0.25">
      <c r="B116" s="34"/>
      <c r="C116" s="56"/>
      <c r="D116" s="56"/>
      <c r="E116" s="35"/>
      <c r="F116" s="36"/>
      <c r="G116" s="36"/>
      <c r="H116" s="36"/>
      <c r="I116" s="37"/>
      <c r="J116" s="38"/>
      <c r="K116" s="38"/>
      <c r="L116" s="38"/>
      <c r="M116" s="39"/>
      <c r="N116" s="39"/>
      <c r="O116" s="40"/>
      <c r="P116" s="41"/>
      <c r="Q116" s="41"/>
      <c r="R116" s="42"/>
      <c r="S116" s="43"/>
      <c r="T116" s="36">
        <f t="shared" si="40"/>
        <v>0</v>
      </c>
      <c r="U116" s="44">
        <f t="shared" si="41"/>
        <v>0</v>
      </c>
      <c r="V116" s="45">
        <f t="shared" si="42"/>
        <v>0</v>
      </c>
      <c r="W116" s="46">
        <f t="shared" si="43"/>
        <v>0</v>
      </c>
      <c r="X116" s="41">
        <f t="shared" si="44"/>
        <v>0</v>
      </c>
      <c r="Y116" s="41">
        <f t="shared" si="45"/>
        <v>0</v>
      </c>
      <c r="Z116" s="41">
        <f t="shared" si="46"/>
        <v>0</v>
      </c>
      <c r="AA116" s="47">
        <f t="shared" si="47"/>
        <v>0</v>
      </c>
      <c r="AB116" s="48">
        <f t="shared" si="48"/>
        <v>0</v>
      </c>
      <c r="AC116" s="41">
        <f t="shared" si="49"/>
        <v>0</v>
      </c>
      <c r="AD116" s="41">
        <f t="shared" si="50"/>
        <v>0</v>
      </c>
      <c r="AE116" s="41">
        <f t="shared" si="51"/>
        <v>0</v>
      </c>
      <c r="AF116" s="49" t="e">
        <f>HLOOKUP(I116,ElecAvoidedCostsWOCC!$A$5:$Q$50,G116+1,FALSE)</f>
        <v>#N/A</v>
      </c>
      <c r="AG116" s="41" t="e">
        <f t="shared" si="52"/>
        <v>#N/A</v>
      </c>
      <c r="AH116" s="49" t="e">
        <f>HLOOKUP(I116,ElecAvoidedCostsWOCC!$A$5:$Q$50,T116+1,FALSE)</f>
        <v>#N/A</v>
      </c>
      <c r="AI116" s="41" t="e">
        <f t="shared" si="53"/>
        <v>#N/A</v>
      </c>
      <c r="AJ116" s="41" t="e">
        <f t="shared" si="54"/>
        <v>#N/A</v>
      </c>
      <c r="AK116" s="41" t="e">
        <f>HLOOKUP(I116,ElecAvoidedCostsWOCC!$A$5:$Q$50,G116+1,FALSE)*J116*L116</f>
        <v>#N/A</v>
      </c>
      <c r="AL116" s="41" t="e">
        <f t="shared" si="55"/>
        <v>#N/A</v>
      </c>
      <c r="AM116" s="45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5">
        <f t="shared" si="56"/>
        <v>0</v>
      </c>
      <c r="AO116" s="44">
        <f t="shared" si="57"/>
        <v>0</v>
      </c>
      <c r="AP116" s="44" t="e">
        <f t="shared" si="58"/>
        <v>#DIV/0!</v>
      </c>
    </row>
    <row r="117" spans="2:42" x14ac:dyDescent="0.25">
      <c r="B117" s="34"/>
      <c r="C117" s="56"/>
      <c r="D117" s="56"/>
      <c r="E117" s="35"/>
      <c r="F117" s="36"/>
      <c r="G117" s="36"/>
      <c r="H117" s="36"/>
      <c r="I117" s="37"/>
      <c r="J117" s="38"/>
      <c r="K117" s="38"/>
      <c r="L117" s="38"/>
      <c r="M117" s="39"/>
      <c r="N117" s="39"/>
      <c r="O117" s="40"/>
      <c r="P117" s="41"/>
      <c r="Q117" s="41"/>
      <c r="R117" s="42"/>
      <c r="S117" s="43"/>
      <c r="T117" s="36">
        <f t="shared" si="40"/>
        <v>0</v>
      </c>
      <c r="U117" s="44">
        <f t="shared" si="41"/>
        <v>0</v>
      </c>
      <c r="V117" s="45">
        <f t="shared" si="42"/>
        <v>0</v>
      </c>
      <c r="W117" s="46">
        <f t="shared" si="43"/>
        <v>0</v>
      </c>
      <c r="X117" s="41">
        <f t="shared" si="44"/>
        <v>0</v>
      </c>
      <c r="Y117" s="41">
        <f t="shared" si="45"/>
        <v>0</v>
      </c>
      <c r="Z117" s="41">
        <f t="shared" si="46"/>
        <v>0</v>
      </c>
      <c r="AA117" s="47">
        <f t="shared" si="47"/>
        <v>0</v>
      </c>
      <c r="AB117" s="48">
        <f t="shared" si="48"/>
        <v>0</v>
      </c>
      <c r="AC117" s="41">
        <f t="shared" si="49"/>
        <v>0</v>
      </c>
      <c r="AD117" s="41">
        <f t="shared" si="50"/>
        <v>0</v>
      </c>
      <c r="AE117" s="41">
        <f t="shared" si="51"/>
        <v>0</v>
      </c>
      <c r="AF117" s="49" t="e">
        <f>HLOOKUP(I117,ElecAvoidedCostsWOCC!$A$5:$Q$50,G117+1,FALSE)</f>
        <v>#N/A</v>
      </c>
      <c r="AG117" s="41" t="e">
        <f t="shared" si="52"/>
        <v>#N/A</v>
      </c>
      <c r="AH117" s="49" t="e">
        <f>HLOOKUP(I117,ElecAvoidedCostsWOCC!$A$5:$Q$50,T117+1,FALSE)</f>
        <v>#N/A</v>
      </c>
      <c r="AI117" s="41" t="e">
        <f t="shared" si="53"/>
        <v>#N/A</v>
      </c>
      <c r="AJ117" s="41" t="e">
        <f t="shared" si="54"/>
        <v>#N/A</v>
      </c>
      <c r="AK117" s="41" t="e">
        <f>HLOOKUP(I117,ElecAvoidedCostsWOCC!$A$5:$Q$50,G117+1,FALSE)*J117*L117</f>
        <v>#N/A</v>
      </c>
      <c r="AL117" s="41" t="e">
        <f t="shared" si="55"/>
        <v>#N/A</v>
      </c>
      <c r="AM117" s="45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5">
        <f t="shared" si="56"/>
        <v>0</v>
      </c>
      <c r="AO117" s="44">
        <f t="shared" si="57"/>
        <v>0</v>
      </c>
      <c r="AP117" s="44" t="e">
        <f t="shared" si="58"/>
        <v>#DIV/0!</v>
      </c>
    </row>
    <row r="118" spans="2:42" x14ac:dyDescent="0.25">
      <c r="B118" s="34"/>
      <c r="C118" s="56"/>
      <c r="D118" s="56"/>
      <c r="E118" s="35"/>
      <c r="F118" s="36"/>
      <c r="G118" s="36"/>
      <c r="H118" s="36"/>
      <c r="I118" s="37"/>
      <c r="J118" s="38"/>
      <c r="K118" s="38"/>
      <c r="L118" s="38"/>
      <c r="M118" s="39"/>
      <c r="N118" s="39"/>
      <c r="O118" s="40"/>
      <c r="P118" s="41"/>
      <c r="Q118" s="41"/>
      <c r="R118" s="42"/>
      <c r="S118" s="43"/>
      <c r="T118" s="36">
        <f t="shared" si="40"/>
        <v>0</v>
      </c>
      <c r="U118" s="44">
        <f t="shared" si="41"/>
        <v>0</v>
      </c>
      <c r="V118" s="45">
        <f t="shared" si="42"/>
        <v>0</v>
      </c>
      <c r="W118" s="46">
        <f t="shared" si="43"/>
        <v>0</v>
      </c>
      <c r="X118" s="41">
        <f t="shared" si="44"/>
        <v>0</v>
      </c>
      <c r="Y118" s="41">
        <f t="shared" si="45"/>
        <v>0</v>
      </c>
      <c r="Z118" s="41">
        <f t="shared" si="46"/>
        <v>0</v>
      </c>
      <c r="AA118" s="47">
        <f t="shared" si="47"/>
        <v>0</v>
      </c>
      <c r="AB118" s="48">
        <f t="shared" si="48"/>
        <v>0</v>
      </c>
      <c r="AC118" s="41">
        <f t="shared" si="49"/>
        <v>0</v>
      </c>
      <c r="AD118" s="41">
        <f t="shared" si="50"/>
        <v>0</v>
      </c>
      <c r="AE118" s="41">
        <f t="shared" si="51"/>
        <v>0</v>
      </c>
      <c r="AF118" s="49" t="e">
        <f>HLOOKUP(I118,ElecAvoidedCostsWOCC!$A$5:$Q$50,G118+1,FALSE)</f>
        <v>#N/A</v>
      </c>
      <c r="AG118" s="41" t="e">
        <f t="shared" si="52"/>
        <v>#N/A</v>
      </c>
      <c r="AH118" s="49" t="e">
        <f>HLOOKUP(I118,ElecAvoidedCostsWOCC!$A$5:$Q$50,T118+1,FALSE)</f>
        <v>#N/A</v>
      </c>
      <c r="AI118" s="41" t="e">
        <f t="shared" si="53"/>
        <v>#N/A</v>
      </c>
      <c r="AJ118" s="41" t="e">
        <f t="shared" si="54"/>
        <v>#N/A</v>
      </c>
      <c r="AK118" s="41" t="e">
        <f>HLOOKUP(I118,ElecAvoidedCostsWOCC!$A$5:$Q$50,G118+1,FALSE)*J118*L118</f>
        <v>#N/A</v>
      </c>
      <c r="AL118" s="41" t="e">
        <f t="shared" si="55"/>
        <v>#N/A</v>
      </c>
      <c r="AM118" s="45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5">
        <f t="shared" si="56"/>
        <v>0</v>
      </c>
      <c r="AO118" s="44">
        <f t="shared" si="57"/>
        <v>0</v>
      </c>
      <c r="AP118" s="44" t="e">
        <f t="shared" si="58"/>
        <v>#DIV/0!</v>
      </c>
    </row>
    <row r="119" spans="2:42" x14ac:dyDescent="0.25">
      <c r="B119" s="34"/>
      <c r="C119" s="56"/>
      <c r="D119" s="56"/>
      <c r="E119" s="35"/>
      <c r="F119" s="36"/>
      <c r="G119" s="36"/>
      <c r="H119" s="36"/>
      <c r="I119" s="37"/>
      <c r="J119" s="38"/>
      <c r="K119" s="38"/>
      <c r="L119" s="38"/>
      <c r="M119" s="39"/>
      <c r="N119" s="39"/>
      <c r="O119" s="40"/>
      <c r="P119" s="41"/>
      <c r="Q119" s="41"/>
      <c r="R119" s="42"/>
      <c r="S119" s="43"/>
      <c r="T119" s="36">
        <f t="shared" si="40"/>
        <v>0</v>
      </c>
      <c r="U119" s="44">
        <f t="shared" si="41"/>
        <v>0</v>
      </c>
      <c r="V119" s="45">
        <f t="shared" si="42"/>
        <v>0</v>
      </c>
      <c r="W119" s="46">
        <f t="shared" si="43"/>
        <v>0</v>
      </c>
      <c r="X119" s="41">
        <f t="shared" si="44"/>
        <v>0</v>
      </c>
      <c r="Y119" s="41">
        <f t="shared" si="45"/>
        <v>0</v>
      </c>
      <c r="Z119" s="41">
        <f t="shared" si="46"/>
        <v>0</v>
      </c>
      <c r="AA119" s="47">
        <f t="shared" si="47"/>
        <v>0</v>
      </c>
      <c r="AB119" s="48">
        <f t="shared" si="48"/>
        <v>0</v>
      </c>
      <c r="AC119" s="41">
        <f t="shared" si="49"/>
        <v>0</v>
      </c>
      <c r="AD119" s="41">
        <f t="shared" si="50"/>
        <v>0</v>
      </c>
      <c r="AE119" s="41">
        <f t="shared" si="51"/>
        <v>0</v>
      </c>
      <c r="AF119" s="49" t="e">
        <f>HLOOKUP(I119,ElecAvoidedCostsWOCC!$A$5:$Q$50,G119+1,FALSE)</f>
        <v>#N/A</v>
      </c>
      <c r="AG119" s="41" t="e">
        <f t="shared" si="52"/>
        <v>#N/A</v>
      </c>
      <c r="AH119" s="49" t="e">
        <f>HLOOKUP(I119,ElecAvoidedCostsWOCC!$A$5:$Q$50,T119+1,FALSE)</f>
        <v>#N/A</v>
      </c>
      <c r="AI119" s="41" t="e">
        <f t="shared" si="53"/>
        <v>#N/A</v>
      </c>
      <c r="AJ119" s="41" t="e">
        <f t="shared" si="54"/>
        <v>#N/A</v>
      </c>
      <c r="AK119" s="41" t="e">
        <f>HLOOKUP(I119,ElecAvoidedCostsWOCC!$A$5:$Q$50,G119+1,FALSE)*J119*L119</f>
        <v>#N/A</v>
      </c>
      <c r="AL119" s="41" t="e">
        <f t="shared" si="55"/>
        <v>#N/A</v>
      </c>
      <c r="AM119" s="45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5">
        <f t="shared" si="56"/>
        <v>0</v>
      </c>
      <c r="AO119" s="44">
        <f t="shared" si="57"/>
        <v>0</v>
      </c>
      <c r="AP119" s="44" t="e">
        <f t="shared" si="58"/>
        <v>#DIV/0!</v>
      </c>
    </row>
    <row r="120" spans="2:42" x14ac:dyDescent="0.25">
      <c r="B120" s="34"/>
      <c r="C120" s="56"/>
      <c r="D120" s="56"/>
      <c r="E120" s="35"/>
      <c r="F120" s="36"/>
      <c r="G120" s="36"/>
      <c r="H120" s="36"/>
      <c r="I120" s="37"/>
      <c r="J120" s="38"/>
      <c r="K120" s="38"/>
      <c r="L120" s="38"/>
      <c r="M120" s="39"/>
      <c r="N120" s="39"/>
      <c r="O120" s="40"/>
      <c r="P120" s="41"/>
      <c r="Q120" s="41"/>
      <c r="R120" s="42"/>
      <c r="S120" s="43"/>
      <c r="T120" s="36">
        <f t="shared" si="40"/>
        <v>0</v>
      </c>
      <c r="U120" s="44">
        <f t="shared" si="41"/>
        <v>0</v>
      </c>
      <c r="V120" s="45">
        <f t="shared" si="42"/>
        <v>0</v>
      </c>
      <c r="W120" s="46">
        <f t="shared" si="43"/>
        <v>0</v>
      </c>
      <c r="X120" s="41">
        <f t="shared" si="44"/>
        <v>0</v>
      </c>
      <c r="Y120" s="41">
        <f t="shared" si="45"/>
        <v>0</v>
      </c>
      <c r="Z120" s="41">
        <f t="shared" si="46"/>
        <v>0</v>
      </c>
      <c r="AA120" s="47">
        <f t="shared" si="47"/>
        <v>0</v>
      </c>
      <c r="AB120" s="48">
        <f t="shared" si="48"/>
        <v>0</v>
      </c>
      <c r="AC120" s="41">
        <f t="shared" si="49"/>
        <v>0</v>
      </c>
      <c r="AD120" s="41">
        <f t="shared" si="50"/>
        <v>0</v>
      </c>
      <c r="AE120" s="41">
        <f t="shared" si="51"/>
        <v>0</v>
      </c>
      <c r="AF120" s="49" t="e">
        <f>HLOOKUP(I120,ElecAvoidedCostsWOCC!$A$5:$Q$50,G120+1,FALSE)</f>
        <v>#N/A</v>
      </c>
      <c r="AG120" s="41" t="e">
        <f t="shared" si="52"/>
        <v>#N/A</v>
      </c>
      <c r="AH120" s="49" t="e">
        <f>HLOOKUP(I120,ElecAvoidedCostsWOCC!$A$5:$Q$50,T120+1,FALSE)</f>
        <v>#N/A</v>
      </c>
      <c r="AI120" s="41" t="e">
        <f t="shared" si="53"/>
        <v>#N/A</v>
      </c>
      <c r="AJ120" s="41" t="e">
        <f t="shared" si="54"/>
        <v>#N/A</v>
      </c>
      <c r="AK120" s="41" t="e">
        <f>HLOOKUP(I120,ElecAvoidedCostsWOCC!$A$5:$Q$50,G120+1,FALSE)*J120*L120</f>
        <v>#N/A</v>
      </c>
      <c r="AL120" s="41" t="e">
        <f t="shared" si="55"/>
        <v>#N/A</v>
      </c>
      <c r="AM120" s="45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5">
        <f t="shared" si="56"/>
        <v>0</v>
      </c>
      <c r="AO120" s="44">
        <f t="shared" si="57"/>
        <v>0</v>
      </c>
      <c r="AP120" s="44" t="e">
        <f t="shared" si="58"/>
        <v>#DIV/0!</v>
      </c>
    </row>
    <row r="121" spans="2:42" x14ac:dyDescent="0.25">
      <c r="B121" s="34"/>
      <c r="C121" s="56"/>
      <c r="D121" s="56"/>
      <c r="E121" s="35"/>
      <c r="F121" s="36"/>
      <c r="G121" s="36"/>
      <c r="H121" s="36"/>
      <c r="I121" s="37"/>
      <c r="J121" s="38"/>
      <c r="K121" s="38"/>
      <c r="L121" s="38"/>
      <c r="M121" s="39"/>
      <c r="N121" s="39"/>
      <c r="O121" s="40"/>
      <c r="P121" s="41"/>
      <c r="Q121" s="41"/>
      <c r="R121" s="42"/>
      <c r="S121" s="43"/>
      <c r="T121" s="36">
        <f t="shared" si="40"/>
        <v>0</v>
      </c>
      <c r="U121" s="44">
        <f t="shared" si="41"/>
        <v>0</v>
      </c>
      <c r="V121" s="45">
        <f t="shared" si="42"/>
        <v>0</v>
      </c>
      <c r="W121" s="46">
        <f t="shared" si="43"/>
        <v>0</v>
      </c>
      <c r="X121" s="41">
        <f t="shared" si="44"/>
        <v>0</v>
      </c>
      <c r="Y121" s="41">
        <f t="shared" si="45"/>
        <v>0</v>
      </c>
      <c r="Z121" s="41">
        <f t="shared" si="46"/>
        <v>0</v>
      </c>
      <c r="AA121" s="47">
        <f t="shared" si="47"/>
        <v>0</v>
      </c>
      <c r="AB121" s="48">
        <f t="shared" si="48"/>
        <v>0</v>
      </c>
      <c r="AC121" s="41">
        <f t="shared" si="49"/>
        <v>0</v>
      </c>
      <c r="AD121" s="41">
        <f t="shared" si="50"/>
        <v>0</v>
      </c>
      <c r="AE121" s="41">
        <f t="shared" si="51"/>
        <v>0</v>
      </c>
      <c r="AF121" s="49" t="e">
        <f>HLOOKUP(I121,ElecAvoidedCostsWOCC!$A$5:$Q$50,G121+1,FALSE)</f>
        <v>#N/A</v>
      </c>
      <c r="AG121" s="41" t="e">
        <f t="shared" si="52"/>
        <v>#N/A</v>
      </c>
      <c r="AH121" s="49" t="e">
        <f>HLOOKUP(I121,ElecAvoidedCostsWOCC!$A$5:$Q$50,T121+1,FALSE)</f>
        <v>#N/A</v>
      </c>
      <c r="AI121" s="41" t="e">
        <f t="shared" si="53"/>
        <v>#N/A</v>
      </c>
      <c r="AJ121" s="41" t="e">
        <f t="shared" si="54"/>
        <v>#N/A</v>
      </c>
      <c r="AK121" s="41" t="e">
        <f>HLOOKUP(I121,ElecAvoidedCostsWOCC!$A$5:$Q$50,G121+1,FALSE)*J121*L121</f>
        <v>#N/A</v>
      </c>
      <c r="AL121" s="41" t="e">
        <f t="shared" si="55"/>
        <v>#N/A</v>
      </c>
      <c r="AM121" s="45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5">
        <f t="shared" si="56"/>
        <v>0</v>
      </c>
      <c r="AO121" s="44">
        <f t="shared" si="57"/>
        <v>0</v>
      </c>
      <c r="AP121" s="44" t="e">
        <f t="shared" si="58"/>
        <v>#DIV/0!</v>
      </c>
    </row>
    <row r="122" spans="2:42" x14ac:dyDescent="0.25">
      <c r="B122" s="34"/>
      <c r="C122" s="56"/>
      <c r="D122" s="56"/>
      <c r="E122" s="35"/>
      <c r="F122" s="36"/>
      <c r="G122" s="36"/>
      <c r="H122" s="36"/>
      <c r="I122" s="37"/>
      <c r="J122" s="38"/>
      <c r="K122" s="38"/>
      <c r="L122" s="38"/>
      <c r="M122" s="39"/>
      <c r="N122" s="39"/>
      <c r="O122" s="40"/>
      <c r="P122" s="41"/>
      <c r="Q122" s="41"/>
      <c r="R122" s="42"/>
      <c r="S122" s="43"/>
      <c r="T122" s="36">
        <f t="shared" si="40"/>
        <v>0</v>
      </c>
      <c r="U122" s="44">
        <f t="shared" si="41"/>
        <v>0</v>
      </c>
      <c r="V122" s="45">
        <f t="shared" si="42"/>
        <v>0</v>
      </c>
      <c r="W122" s="46">
        <f t="shared" si="43"/>
        <v>0</v>
      </c>
      <c r="X122" s="41">
        <f t="shared" si="44"/>
        <v>0</v>
      </c>
      <c r="Y122" s="41">
        <f t="shared" si="45"/>
        <v>0</v>
      </c>
      <c r="Z122" s="41">
        <f t="shared" si="46"/>
        <v>0</v>
      </c>
      <c r="AA122" s="47">
        <f t="shared" si="47"/>
        <v>0</v>
      </c>
      <c r="AB122" s="48">
        <f t="shared" si="48"/>
        <v>0</v>
      </c>
      <c r="AC122" s="41">
        <f t="shared" si="49"/>
        <v>0</v>
      </c>
      <c r="AD122" s="41">
        <f t="shared" si="50"/>
        <v>0</v>
      </c>
      <c r="AE122" s="41">
        <f t="shared" si="51"/>
        <v>0</v>
      </c>
      <c r="AF122" s="49" t="e">
        <f>HLOOKUP(I122,ElecAvoidedCostsWOCC!$A$5:$Q$50,G122+1,FALSE)</f>
        <v>#N/A</v>
      </c>
      <c r="AG122" s="41" t="e">
        <f t="shared" si="52"/>
        <v>#N/A</v>
      </c>
      <c r="AH122" s="49" t="e">
        <f>HLOOKUP(I122,ElecAvoidedCostsWOCC!$A$5:$Q$50,T122+1,FALSE)</f>
        <v>#N/A</v>
      </c>
      <c r="AI122" s="41" t="e">
        <f t="shared" si="53"/>
        <v>#N/A</v>
      </c>
      <c r="AJ122" s="41" t="e">
        <f t="shared" si="54"/>
        <v>#N/A</v>
      </c>
      <c r="AK122" s="41" t="e">
        <f>HLOOKUP(I122,ElecAvoidedCostsWOCC!$A$5:$Q$50,G122+1,FALSE)*J122*L122</f>
        <v>#N/A</v>
      </c>
      <c r="AL122" s="41" t="e">
        <f t="shared" si="55"/>
        <v>#N/A</v>
      </c>
      <c r="AM122" s="45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5">
        <f t="shared" si="56"/>
        <v>0</v>
      </c>
      <c r="AO122" s="44">
        <f t="shared" si="57"/>
        <v>0</v>
      </c>
      <c r="AP122" s="44" t="e">
        <f t="shared" si="58"/>
        <v>#DIV/0!</v>
      </c>
    </row>
    <row r="123" spans="2:42" x14ac:dyDescent="0.25">
      <c r="B123" s="34"/>
      <c r="C123" s="56"/>
      <c r="D123" s="56"/>
      <c r="E123" s="35"/>
      <c r="F123" s="36"/>
      <c r="G123" s="36"/>
      <c r="H123" s="36"/>
      <c r="I123" s="37"/>
      <c r="J123" s="38"/>
      <c r="K123" s="38"/>
      <c r="L123" s="38"/>
      <c r="M123" s="39"/>
      <c r="N123" s="39"/>
      <c r="O123" s="40"/>
      <c r="P123" s="41"/>
      <c r="Q123" s="41"/>
      <c r="R123" s="42"/>
      <c r="S123" s="43"/>
      <c r="T123" s="36">
        <f t="shared" si="40"/>
        <v>0</v>
      </c>
      <c r="U123" s="44">
        <f t="shared" si="41"/>
        <v>0</v>
      </c>
      <c r="V123" s="45">
        <f t="shared" si="42"/>
        <v>0</v>
      </c>
      <c r="W123" s="46">
        <f t="shared" si="43"/>
        <v>0</v>
      </c>
      <c r="X123" s="41">
        <f t="shared" si="44"/>
        <v>0</v>
      </c>
      <c r="Y123" s="41">
        <f t="shared" si="45"/>
        <v>0</v>
      </c>
      <c r="Z123" s="41">
        <f t="shared" si="46"/>
        <v>0</v>
      </c>
      <c r="AA123" s="47">
        <f t="shared" si="47"/>
        <v>0</v>
      </c>
      <c r="AB123" s="48">
        <f t="shared" si="48"/>
        <v>0</v>
      </c>
      <c r="AC123" s="41">
        <f t="shared" si="49"/>
        <v>0</v>
      </c>
      <c r="AD123" s="41">
        <f t="shared" si="50"/>
        <v>0</v>
      </c>
      <c r="AE123" s="41">
        <f t="shared" si="51"/>
        <v>0</v>
      </c>
      <c r="AF123" s="49" t="e">
        <f>HLOOKUP(I123,ElecAvoidedCostsWOCC!$A$5:$Q$50,G123+1,FALSE)</f>
        <v>#N/A</v>
      </c>
      <c r="AG123" s="41" t="e">
        <f t="shared" si="52"/>
        <v>#N/A</v>
      </c>
      <c r="AH123" s="49" t="e">
        <f>HLOOKUP(I123,ElecAvoidedCostsWOCC!$A$5:$Q$50,T123+1,FALSE)</f>
        <v>#N/A</v>
      </c>
      <c r="AI123" s="41" t="e">
        <f t="shared" si="53"/>
        <v>#N/A</v>
      </c>
      <c r="AJ123" s="41" t="e">
        <f t="shared" si="54"/>
        <v>#N/A</v>
      </c>
      <c r="AK123" s="41" t="e">
        <f>HLOOKUP(I123,ElecAvoidedCostsWOCC!$A$5:$Q$50,G123+1,FALSE)*J123*L123</f>
        <v>#N/A</v>
      </c>
      <c r="AL123" s="41" t="e">
        <f t="shared" si="55"/>
        <v>#N/A</v>
      </c>
      <c r="AM123" s="45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5">
        <f t="shared" si="56"/>
        <v>0</v>
      </c>
      <c r="AO123" s="44">
        <f t="shared" si="57"/>
        <v>0</v>
      </c>
      <c r="AP123" s="44" t="e">
        <f t="shared" si="58"/>
        <v>#DIV/0!</v>
      </c>
    </row>
    <row r="124" spans="2:42" x14ac:dyDescent="0.25">
      <c r="B124" s="34"/>
      <c r="C124" s="56"/>
      <c r="D124" s="56"/>
      <c r="E124" s="35"/>
      <c r="F124" s="36"/>
      <c r="G124" s="36"/>
      <c r="H124" s="36"/>
      <c r="I124" s="37"/>
      <c r="J124" s="38"/>
      <c r="K124" s="38"/>
      <c r="L124" s="38"/>
      <c r="M124" s="39"/>
      <c r="N124" s="39"/>
      <c r="O124" s="40"/>
      <c r="P124" s="41"/>
      <c r="Q124" s="41"/>
      <c r="R124" s="42"/>
      <c r="S124" s="43"/>
      <c r="T124" s="36">
        <f t="shared" si="40"/>
        <v>0</v>
      </c>
      <c r="U124" s="44">
        <f t="shared" si="41"/>
        <v>0</v>
      </c>
      <c r="V124" s="45">
        <f t="shared" si="42"/>
        <v>0</v>
      </c>
      <c r="W124" s="46">
        <f t="shared" si="43"/>
        <v>0</v>
      </c>
      <c r="X124" s="41">
        <f t="shared" si="44"/>
        <v>0</v>
      </c>
      <c r="Y124" s="41">
        <f t="shared" si="45"/>
        <v>0</v>
      </c>
      <c r="Z124" s="41">
        <f t="shared" si="46"/>
        <v>0</v>
      </c>
      <c r="AA124" s="47">
        <f t="shared" si="47"/>
        <v>0</v>
      </c>
      <c r="AB124" s="48">
        <f t="shared" si="48"/>
        <v>0</v>
      </c>
      <c r="AC124" s="41">
        <f t="shared" si="49"/>
        <v>0</v>
      </c>
      <c r="AD124" s="41">
        <f t="shared" si="50"/>
        <v>0</v>
      </c>
      <c r="AE124" s="41">
        <f t="shared" si="51"/>
        <v>0</v>
      </c>
      <c r="AF124" s="49" t="e">
        <f>HLOOKUP(I124,ElecAvoidedCostsWOCC!$A$5:$Q$50,G124+1,FALSE)</f>
        <v>#N/A</v>
      </c>
      <c r="AG124" s="41" t="e">
        <f t="shared" si="52"/>
        <v>#N/A</v>
      </c>
      <c r="AH124" s="49" t="e">
        <f>HLOOKUP(I124,ElecAvoidedCostsWOCC!$A$5:$Q$50,T124+1,FALSE)</f>
        <v>#N/A</v>
      </c>
      <c r="AI124" s="41" t="e">
        <f t="shared" si="53"/>
        <v>#N/A</v>
      </c>
      <c r="AJ124" s="41" t="e">
        <f t="shared" si="54"/>
        <v>#N/A</v>
      </c>
      <c r="AK124" s="41" t="e">
        <f>HLOOKUP(I124,ElecAvoidedCostsWOCC!$A$5:$Q$50,G124+1,FALSE)*J124*L124</f>
        <v>#N/A</v>
      </c>
      <c r="AL124" s="41" t="e">
        <f t="shared" si="55"/>
        <v>#N/A</v>
      </c>
      <c r="AM124" s="45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5">
        <f t="shared" si="56"/>
        <v>0</v>
      </c>
      <c r="AO124" s="44">
        <f t="shared" si="57"/>
        <v>0</v>
      </c>
      <c r="AP124" s="44" t="e">
        <f t="shared" si="58"/>
        <v>#DIV/0!</v>
      </c>
    </row>
    <row r="125" spans="2:42" x14ac:dyDescent="0.25">
      <c r="B125" s="34"/>
      <c r="C125" s="56"/>
      <c r="D125" s="56"/>
      <c r="E125" s="35"/>
      <c r="F125" s="36"/>
      <c r="G125" s="36"/>
      <c r="H125" s="36"/>
      <c r="I125" s="37"/>
      <c r="J125" s="38"/>
      <c r="K125" s="38"/>
      <c r="L125" s="38"/>
      <c r="M125" s="39"/>
      <c r="N125" s="39"/>
      <c r="O125" s="40"/>
      <c r="P125" s="41"/>
      <c r="Q125" s="41"/>
      <c r="R125" s="42"/>
      <c r="S125" s="43"/>
      <c r="T125" s="36">
        <f t="shared" si="40"/>
        <v>0</v>
      </c>
      <c r="U125" s="44">
        <f t="shared" si="41"/>
        <v>0</v>
      </c>
      <c r="V125" s="45">
        <f t="shared" si="42"/>
        <v>0</v>
      </c>
      <c r="W125" s="46">
        <f t="shared" si="43"/>
        <v>0</v>
      </c>
      <c r="X125" s="41">
        <f t="shared" si="44"/>
        <v>0</v>
      </c>
      <c r="Y125" s="41">
        <f t="shared" si="45"/>
        <v>0</v>
      </c>
      <c r="Z125" s="41">
        <f t="shared" si="46"/>
        <v>0</v>
      </c>
      <c r="AA125" s="47">
        <f t="shared" si="47"/>
        <v>0</v>
      </c>
      <c r="AB125" s="48">
        <f t="shared" si="48"/>
        <v>0</v>
      </c>
      <c r="AC125" s="41">
        <f t="shared" si="49"/>
        <v>0</v>
      </c>
      <c r="AD125" s="41">
        <f t="shared" si="50"/>
        <v>0</v>
      </c>
      <c r="AE125" s="41">
        <f t="shared" si="51"/>
        <v>0</v>
      </c>
      <c r="AF125" s="49" t="e">
        <f>HLOOKUP(I125,ElecAvoidedCostsWOCC!$A$5:$Q$50,G125+1,FALSE)</f>
        <v>#N/A</v>
      </c>
      <c r="AG125" s="41" t="e">
        <f t="shared" si="52"/>
        <v>#N/A</v>
      </c>
      <c r="AH125" s="49" t="e">
        <f>HLOOKUP(I125,ElecAvoidedCostsWOCC!$A$5:$Q$50,T125+1,FALSE)</f>
        <v>#N/A</v>
      </c>
      <c r="AI125" s="41" t="e">
        <f t="shared" si="53"/>
        <v>#N/A</v>
      </c>
      <c r="AJ125" s="41" t="e">
        <f t="shared" si="54"/>
        <v>#N/A</v>
      </c>
      <c r="AK125" s="41" t="e">
        <f>HLOOKUP(I125,ElecAvoidedCostsWOCC!$A$5:$Q$50,G125+1,FALSE)*J125*L125</f>
        <v>#N/A</v>
      </c>
      <c r="AL125" s="41" t="e">
        <f t="shared" si="55"/>
        <v>#N/A</v>
      </c>
      <c r="AM125" s="45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5">
        <f t="shared" si="56"/>
        <v>0</v>
      </c>
      <c r="AO125" s="44">
        <f t="shared" si="57"/>
        <v>0</v>
      </c>
      <c r="AP125" s="44" t="e">
        <f t="shared" si="58"/>
        <v>#DIV/0!</v>
      </c>
    </row>
    <row r="126" spans="2:42" x14ac:dyDescent="0.25">
      <c r="B126" s="34"/>
      <c r="C126" s="56"/>
      <c r="D126" s="56"/>
      <c r="E126" s="35"/>
      <c r="F126" s="36"/>
      <c r="G126" s="36"/>
      <c r="H126" s="36"/>
      <c r="I126" s="37"/>
      <c r="J126" s="38"/>
      <c r="K126" s="38"/>
      <c r="L126" s="38"/>
      <c r="M126" s="39"/>
      <c r="N126" s="39"/>
      <c r="O126" s="40"/>
      <c r="P126" s="41"/>
      <c r="Q126" s="41"/>
      <c r="R126" s="42"/>
      <c r="S126" s="43"/>
      <c r="T126" s="36">
        <f t="shared" si="40"/>
        <v>0</v>
      </c>
      <c r="U126" s="44">
        <f t="shared" si="41"/>
        <v>0</v>
      </c>
      <c r="V126" s="45">
        <f t="shared" si="42"/>
        <v>0</v>
      </c>
      <c r="W126" s="46">
        <f t="shared" si="43"/>
        <v>0</v>
      </c>
      <c r="X126" s="41">
        <f t="shared" si="44"/>
        <v>0</v>
      </c>
      <c r="Y126" s="41">
        <f t="shared" si="45"/>
        <v>0</v>
      </c>
      <c r="Z126" s="41">
        <f t="shared" si="46"/>
        <v>0</v>
      </c>
      <c r="AA126" s="47">
        <f t="shared" si="47"/>
        <v>0</v>
      </c>
      <c r="AB126" s="48">
        <f t="shared" si="48"/>
        <v>0</v>
      </c>
      <c r="AC126" s="41">
        <f t="shared" si="49"/>
        <v>0</v>
      </c>
      <c r="AD126" s="41">
        <f t="shared" si="50"/>
        <v>0</v>
      </c>
      <c r="AE126" s="41">
        <f t="shared" si="51"/>
        <v>0</v>
      </c>
      <c r="AF126" s="49" t="e">
        <f>HLOOKUP(I126,ElecAvoidedCostsWOCC!$A$5:$Q$50,G126+1,FALSE)</f>
        <v>#N/A</v>
      </c>
      <c r="AG126" s="41" t="e">
        <f t="shared" si="52"/>
        <v>#N/A</v>
      </c>
      <c r="AH126" s="49" t="e">
        <f>HLOOKUP(I126,ElecAvoidedCostsWOCC!$A$5:$Q$50,T126+1,FALSE)</f>
        <v>#N/A</v>
      </c>
      <c r="AI126" s="41" t="e">
        <f t="shared" si="53"/>
        <v>#N/A</v>
      </c>
      <c r="AJ126" s="41" t="e">
        <f t="shared" si="54"/>
        <v>#N/A</v>
      </c>
      <c r="AK126" s="41" t="e">
        <f>HLOOKUP(I126,ElecAvoidedCostsWOCC!$A$5:$Q$50,G126+1,FALSE)*J126*L126</f>
        <v>#N/A</v>
      </c>
      <c r="AL126" s="41" t="e">
        <f t="shared" si="55"/>
        <v>#N/A</v>
      </c>
      <c r="AM126" s="45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5">
        <f t="shared" si="56"/>
        <v>0</v>
      </c>
      <c r="AO126" s="44">
        <f t="shared" si="57"/>
        <v>0</v>
      </c>
      <c r="AP126" s="44" t="e">
        <f t="shared" si="58"/>
        <v>#DIV/0!</v>
      </c>
    </row>
    <row r="127" spans="2:42" x14ac:dyDescent="0.25">
      <c r="B127" s="34"/>
      <c r="C127" s="56"/>
      <c r="D127" s="56"/>
      <c r="E127" s="35"/>
      <c r="F127" s="36"/>
      <c r="G127" s="36"/>
      <c r="H127" s="36"/>
      <c r="I127" s="37"/>
      <c r="J127" s="38"/>
      <c r="K127" s="38"/>
      <c r="L127" s="38"/>
      <c r="M127" s="39"/>
      <c r="N127" s="39"/>
      <c r="O127" s="40"/>
      <c r="P127" s="41"/>
      <c r="Q127" s="41"/>
      <c r="R127" s="42"/>
      <c r="S127" s="43"/>
      <c r="T127" s="36">
        <f t="shared" si="40"/>
        <v>0</v>
      </c>
      <c r="U127" s="44">
        <f t="shared" si="41"/>
        <v>0</v>
      </c>
      <c r="V127" s="45">
        <f t="shared" si="42"/>
        <v>0</v>
      </c>
      <c r="W127" s="46">
        <f t="shared" si="43"/>
        <v>0</v>
      </c>
      <c r="X127" s="41">
        <f t="shared" si="44"/>
        <v>0</v>
      </c>
      <c r="Y127" s="41">
        <f t="shared" si="45"/>
        <v>0</v>
      </c>
      <c r="Z127" s="41">
        <f t="shared" si="46"/>
        <v>0</v>
      </c>
      <c r="AA127" s="47">
        <f t="shared" si="47"/>
        <v>0</v>
      </c>
      <c r="AB127" s="48">
        <f t="shared" si="48"/>
        <v>0</v>
      </c>
      <c r="AC127" s="41">
        <f t="shared" si="49"/>
        <v>0</v>
      </c>
      <c r="AD127" s="41">
        <f t="shared" si="50"/>
        <v>0</v>
      </c>
      <c r="AE127" s="41">
        <f t="shared" si="51"/>
        <v>0</v>
      </c>
      <c r="AF127" s="49" t="e">
        <f>HLOOKUP(I127,ElecAvoidedCostsWOCC!$A$5:$Q$50,G127+1,FALSE)</f>
        <v>#N/A</v>
      </c>
      <c r="AG127" s="41" t="e">
        <f t="shared" si="52"/>
        <v>#N/A</v>
      </c>
      <c r="AH127" s="49" t="e">
        <f>HLOOKUP(I127,ElecAvoidedCostsWOCC!$A$5:$Q$50,T127+1,FALSE)</f>
        <v>#N/A</v>
      </c>
      <c r="AI127" s="41" t="e">
        <f t="shared" si="53"/>
        <v>#N/A</v>
      </c>
      <c r="AJ127" s="41" t="e">
        <f t="shared" si="54"/>
        <v>#N/A</v>
      </c>
      <c r="AK127" s="41" t="e">
        <f>HLOOKUP(I127,ElecAvoidedCostsWOCC!$A$5:$Q$50,G127+1,FALSE)*J127*L127</f>
        <v>#N/A</v>
      </c>
      <c r="AL127" s="41" t="e">
        <f t="shared" si="55"/>
        <v>#N/A</v>
      </c>
      <c r="AM127" s="45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5">
        <f t="shared" si="56"/>
        <v>0</v>
      </c>
      <c r="AO127" s="44">
        <f t="shared" si="57"/>
        <v>0</v>
      </c>
      <c r="AP127" s="44" t="e">
        <f t="shared" si="58"/>
        <v>#DIV/0!</v>
      </c>
    </row>
    <row r="128" spans="2:42" x14ac:dyDescent="0.25">
      <c r="B128" s="34"/>
      <c r="C128" s="56"/>
      <c r="D128" s="56"/>
      <c r="E128" s="35"/>
      <c r="F128" s="36"/>
      <c r="G128" s="36"/>
      <c r="H128" s="36"/>
      <c r="I128" s="37"/>
      <c r="J128" s="38"/>
      <c r="K128" s="38"/>
      <c r="L128" s="38"/>
      <c r="M128" s="39"/>
      <c r="N128" s="39"/>
      <c r="O128" s="40"/>
      <c r="P128" s="41"/>
      <c r="Q128" s="41"/>
      <c r="R128" s="42"/>
      <c r="S128" s="43"/>
      <c r="T128" s="36">
        <f t="shared" si="40"/>
        <v>0</v>
      </c>
      <c r="U128" s="44">
        <f t="shared" si="41"/>
        <v>0</v>
      </c>
      <c r="V128" s="45">
        <f t="shared" si="42"/>
        <v>0</v>
      </c>
      <c r="W128" s="46">
        <f t="shared" si="43"/>
        <v>0</v>
      </c>
      <c r="X128" s="41">
        <f t="shared" si="44"/>
        <v>0</v>
      </c>
      <c r="Y128" s="41">
        <f t="shared" si="45"/>
        <v>0</v>
      </c>
      <c r="Z128" s="41">
        <f t="shared" si="46"/>
        <v>0</v>
      </c>
      <c r="AA128" s="47">
        <f t="shared" si="47"/>
        <v>0</v>
      </c>
      <c r="AB128" s="48">
        <f t="shared" si="48"/>
        <v>0</v>
      </c>
      <c r="AC128" s="41">
        <f t="shared" si="49"/>
        <v>0</v>
      </c>
      <c r="AD128" s="41">
        <f t="shared" si="50"/>
        <v>0</v>
      </c>
      <c r="AE128" s="41">
        <f t="shared" si="51"/>
        <v>0</v>
      </c>
      <c r="AF128" s="49" t="e">
        <f>HLOOKUP(I128,ElecAvoidedCostsWOCC!$A$5:$Q$50,G128+1,FALSE)</f>
        <v>#N/A</v>
      </c>
      <c r="AG128" s="41" t="e">
        <f t="shared" si="52"/>
        <v>#N/A</v>
      </c>
      <c r="AH128" s="49" t="e">
        <f>HLOOKUP(I128,ElecAvoidedCostsWOCC!$A$5:$Q$50,T128+1,FALSE)</f>
        <v>#N/A</v>
      </c>
      <c r="AI128" s="41" t="e">
        <f t="shared" si="53"/>
        <v>#N/A</v>
      </c>
      <c r="AJ128" s="41" t="e">
        <f t="shared" si="54"/>
        <v>#N/A</v>
      </c>
      <c r="AK128" s="41" t="e">
        <f>HLOOKUP(I128,ElecAvoidedCostsWOCC!$A$5:$Q$50,G128+1,FALSE)*J128*L128</f>
        <v>#N/A</v>
      </c>
      <c r="AL128" s="41" t="e">
        <f t="shared" si="55"/>
        <v>#N/A</v>
      </c>
      <c r="AM128" s="45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5">
        <f t="shared" si="56"/>
        <v>0</v>
      </c>
      <c r="AO128" s="44">
        <f t="shared" si="57"/>
        <v>0</v>
      </c>
      <c r="AP128" s="44" t="e">
        <f t="shared" si="58"/>
        <v>#DIV/0!</v>
      </c>
    </row>
    <row r="129" spans="2:42" x14ac:dyDescent="0.25">
      <c r="B129" s="34"/>
      <c r="C129" s="56"/>
      <c r="D129" s="56"/>
      <c r="E129" s="35"/>
      <c r="F129" s="36"/>
      <c r="G129" s="36"/>
      <c r="H129" s="36"/>
      <c r="I129" s="37"/>
      <c r="J129" s="38"/>
      <c r="K129" s="38"/>
      <c r="L129" s="38"/>
      <c r="M129" s="39"/>
      <c r="N129" s="39"/>
      <c r="O129" s="40"/>
      <c r="P129" s="41"/>
      <c r="Q129" s="41"/>
      <c r="R129" s="42"/>
      <c r="S129" s="43"/>
      <c r="T129" s="36">
        <f t="shared" si="40"/>
        <v>0</v>
      </c>
      <c r="U129" s="44">
        <f t="shared" si="41"/>
        <v>0</v>
      </c>
      <c r="V129" s="45">
        <f t="shared" si="42"/>
        <v>0</v>
      </c>
      <c r="W129" s="46">
        <f t="shared" si="43"/>
        <v>0</v>
      </c>
      <c r="X129" s="41">
        <f t="shared" si="44"/>
        <v>0</v>
      </c>
      <c r="Y129" s="41">
        <f t="shared" si="45"/>
        <v>0</v>
      </c>
      <c r="Z129" s="41">
        <f t="shared" si="46"/>
        <v>0</v>
      </c>
      <c r="AA129" s="47">
        <f t="shared" si="47"/>
        <v>0</v>
      </c>
      <c r="AB129" s="48">
        <f t="shared" si="48"/>
        <v>0</v>
      </c>
      <c r="AC129" s="41">
        <f t="shared" si="49"/>
        <v>0</v>
      </c>
      <c r="AD129" s="41">
        <f t="shared" si="50"/>
        <v>0</v>
      </c>
      <c r="AE129" s="41">
        <f t="shared" si="51"/>
        <v>0</v>
      </c>
      <c r="AF129" s="49" t="e">
        <f>HLOOKUP(I129,ElecAvoidedCostsWOCC!$A$5:$Q$50,G129+1,FALSE)</f>
        <v>#N/A</v>
      </c>
      <c r="AG129" s="41" t="e">
        <f t="shared" si="52"/>
        <v>#N/A</v>
      </c>
      <c r="AH129" s="49" t="e">
        <f>HLOOKUP(I129,ElecAvoidedCostsWOCC!$A$5:$Q$50,T129+1,FALSE)</f>
        <v>#N/A</v>
      </c>
      <c r="AI129" s="41" t="e">
        <f t="shared" si="53"/>
        <v>#N/A</v>
      </c>
      <c r="AJ129" s="41" t="e">
        <f t="shared" si="54"/>
        <v>#N/A</v>
      </c>
      <c r="AK129" s="41" t="e">
        <f>HLOOKUP(I129,ElecAvoidedCostsWOCC!$A$5:$Q$50,G129+1,FALSE)*J129*L129</f>
        <v>#N/A</v>
      </c>
      <c r="AL129" s="41" t="e">
        <f t="shared" si="55"/>
        <v>#N/A</v>
      </c>
      <c r="AM129" s="45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5">
        <f t="shared" si="56"/>
        <v>0</v>
      </c>
      <c r="AO129" s="44">
        <f t="shared" si="57"/>
        <v>0</v>
      </c>
      <c r="AP129" s="44" t="e">
        <f t="shared" si="58"/>
        <v>#DIV/0!</v>
      </c>
    </row>
    <row r="130" spans="2:42" x14ac:dyDescent="0.25">
      <c r="B130" s="34"/>
      <c r="C130" s="56"/>
      <c r="D130" s="56"/>
      <c r="E130" s="35"/>
      <c r="F130" s="36"/>
      <c r="G130" s="36"/>
      <c r="H130" s="36"/>
      <c r="I130" s="37"/>
      <c r="J130" s="38"/>
      <c r="K130" s="38"/>
      <c r="L130" s="38"/>
      <c r="M130" s="39"/>
      <c r="N130" s="39"/>
      <c r="O130" s="40"/>
      <c r="P130" s="41"/>
      <c r="Q130" s="41"/>
      <c r="R130" s="42"/>
      <c r="S130" s="43"/>
      <c r="T130" s="36">
        <f t="shared" si="40"/>
        <v>0</v>
      </c>
      <c r="U130" s="44">
        <f t="shared" si="41"/>
        <v>0</v>
      </c>
      <c r="V130" s="45">
        <f t="shared" si="42"/>
        <v>0</v>
      </c>
      <c r="W130" s="46">
        <f t="shared" si="43"/>
        <v>0</v>
      </c>
      <c r="X130" s="41">
        <f t="shared" si="44"/>
        <v>0</v>
      </c>
      <c r="Y130" s="41">
        <f t="shared" si="45"/>
        <v>0</v>
      </c>
      <c r="Z130" s="41">
        <f t="shared" si="46"/>
        <v>0</v>
      </c>
      <c r="AA130" s="47">
        <f t="shared" si="47"/>
        <v>0</v>
      </c>
      <c r="AB130" s="48">
        <f t="shared" si="48"/>
        <v>0</v>
      </c>
      <c r="AC130" s="41">
        <f t="shared" si="49"/>
        <v>0</v>
      </c>
      <c r="AD130" s="41">
        <f t="shared" si="50"/>
        <v>0</v>
      </c>
      <c r="AE130" s="41">
        <f t="shared" si="51"/>
        <v>0</v>
      </c>
      <c r="AF130" s="49" t="e">
        <f>HLOOKUP(I130,ElecAvoidedCostsWOCC!$A$5:$Q$50,G130+1,FALSE)</f>
        <v>#N/A</v>
      </c>
      <c r="AG130" s="41" t="e">
        <f t="shared" si="52"/>
        <v>#N/A</v>
      </c>
      <c r="AH130" s="49" t="e">
        <f>HLOOKUP(I130,ElecAvoidedCostsWOCC!$A$5:$Q$50,T130+1,FALSE)</f>
        <v>#N/A</v>
      </c>
      <c r="AI130" s="41" t="e">
        <f t="shared" si="53"/>
        <v>#N/A</v>
      </c>
      <c r="AJ130" s="41" t="e">
        <f t="shared" si="54"/>
        <v>#N/A</v>
      </c>
      <c r="AK130" s="41" t="e">
        <f>HLOOKUP(I130,ElecAvoidedCostsWOCC!$A$5:$Q$50,G130+1,FALSE)*J130*L130</f>
        <v>#N/A</v>
      </c>
      <c r="AL130" s="41" t="e">
        <f t="shared" si="55"/>
        <v>#N/A</v>
      </c>
      <c r="AM130" s="45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5">
        <f t="shared" si="56"/>
        <v>0</v>
      </c>
      <c r="AO130" s="44">
        <f t="shared" si="57"/>
        <v>0</v>
      </c>
      <c r="AP130" s="44" t="e">
        <f t="shared" si="58"/>
        <v>#DIV/0!</v>
      </c>
    </row>
    <row r="131" spans="2:42" x14ac:dyDescent="0.25">
      <c r="B131" s="34"/>
      <c r="C131" s="56"/>
      <c r="D131" s="56"/>
      <c r="E131" s="35"/>
      <c r="F131" s="36"/>
      <c r="G131" s="36"/>
      <c r="H131" s="36"/>
      <c r="I131" s="37"/>
      <c r="J131" s="38"/>
      <c r="K131" s="38"/>
      <c r="L131" s="38"/>
      <c r="M131" s="39"/>
      <c r="N131" s="39"/>
      <c r="O131" s="40"/>
      <c r="P131" s="41"/>
      <c r="Q131" s="41"/>
      <c r="R131" s="42"/>
      <c r="S131" s="43"/>
      <c r="T131" s="36">
        <f t="shared" si="40"/>
        <v>0</v>
      </c>
      <c r="U131" s="44">
        <f t="shared" si="41"/>
        <v>0</v>
      </c>
      <c r="V131" s="45">
        <f t="shared" si="42"/>
        <v>0</v>
      </c>
      <c r="W131" s="46">
        <f t="shared" si="43"/>
        <v>0</v>
      </c>
      <c r="X131" s="41">
        <f t="shared" si="44"/>
        <v>0</v>
      </c>
      <c r="Y131" s="41">
        <f t="shared" si="45"/>
        <v>0</v>
      </c>
      <c r="Z131" s="41">
        <f t="shared" si="46"/>
        <v>0</v>
      </c>
      <c r="AA131" s="47">
        <f t="shared" si="47"/>
        <v>0</v>
      </c>
      <c r="AB131" s="48">
        <f t="shared" si="48"/>
        <v>0</v>
      </c>
      <c r="AC131" s="41">
        <f t="shared" si="49"/>
        <v>0</v>
      </c>
      <c r="AD131" s="41">
        <f t="shared" si="50"/>
        <v>0</v>
      </c>
      <c r="AE131" s="41">
        <f t="shared" si="51"/>
        <v>0</v>
      </c>
      <c r="AF131" s="49" t="e">
        <f>HLOOKUP(I131,ElecAvoidedCostsWOCC!$A$5:$Q$50,G131+1,FALSE)</f>
        <v>#N/A</v>
      </c>
      <c r="AG131" s="41" t="e">
        <f t="shared" si="52"/>
        <v>#N/A</v>
      </c>
      <c r="AH131" s="49" t="e">
        <f>HLOOKUP(I131,ElecAvoidedCostsWOCC!$A$5:$Q$50,T131+1,FALSE)</f>
        <v>#N/A</v>
      </c>
      <c r="AI131" s="41" t="e">
        <f t="shared" si="53"/>
        <v>#N/A</v>
      </c>
      <c r="AJ131" s="41" t="e">
        <f t="shared" si="54"/>
        <v>#N/A</v>
      </c>
      <c r="AK131" s="41" t="e">
        <f>HLOOKUP(I131,ElecAvoidedCostsWOCC!$A$5:$Q$50,G131+1,FALSE)*J131*L131</f>
        <v>#N/A</v>
      </c>
      <c r="AL131" s="41" t="e">
        <f t="shared" si="55"/>
        <v>#N/A</v>
      </c>
      <c r="AM131" s="45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5">
        <f t="shared" si="56"/>
        <v>0</v>
      </c>
      <c r="AO131" s="44">
        <f t="shared" si="57"/>
        <v>0</v>
      </c>
      <c r="AP131" s="44" t="e">
        <f t="shared" si="58"/>
        <v>#DIV/0!</v>
      </c>
    </row>
    <row r="132" spans="2:42" x14ac:dyDescent="0.25">
      <c r="B132" s="34"/>
      <c r="C132" s="56"/>
      <c r="D132" s="56"/>
      <c r="E132" s="35"/>
      <c r="F132" s="36"/>
      <c r="G132" s="36"/>
      <c r="H132" s="36"/>
      <c r="I132" s="37"/>
      <c r="J132" s="38"/>
      <c r="K132" s="38"/>
      <c r="L132" s="38"/>
      <c r="M132" s="39"/>
      <c r="N132" s="39"/>
      <c r="O132" s="40"/>
      <c r="P132" s="41"/>
      <c r="Q132" s="41"/>
      <c r="R132" s="42"/>
      <c r="S132" s="43"/>
      <c r="T132" s="36">
        <f t="shared" si="40"/>
        <v>0</v>
      </c>
      <c r="U132" s="44">
        <f t="shared" si="41"/>
        <v>0</v>
      </c>
      <c r="V132" s="45">
        <f t="shared" si="42"/>
        <v>0</v>
      </c>
      <c r="W132" s="46">
        <f t="shared" si="43"/>
        <v>0</v>
      </c>
      <c r="X132" s="41">
        <f t="shared" si="44"/>
        <v>0</v>
      </c>
      <c r="Y132" s="41">
        <f t="shared" si="45"/>
        <v>0</v>
      </c>
      <c r="Z132" s="41">
        <f t="shared" si="46"/>
        <v>0</v>
      </c>
      <c r="AA132" s="47">
        <f t="shared" si="47"/>
        <v>0</v>
      </c>
      <c r="AB132" s="48">
        <f t="shared" si="48"/>
        <v>0</v>
      </c>
      <c r="AC132" s="41">
        <f t="shared" si="49"/>
        <v>0</v>
      </c>
      <c r="AD132" s="41">
        <f t="shared" si="50"/>
        <v>0</v>
      </c>
      <c r="AE132" s="41">
        <f t="shared" si="51"/>
        <v>0</v>
      </c>
      <c r="AF132" s="49" t="e">
        <f>HLOOKUP(I132,ElecAvoidedCostsWOCC!$A$5:$Q$50,G132+1,FALSE)</f>
        <v>#N/A</v>
      </c>
      <c r="AG132" s="41" t="e">
        <f t="shared" si="52"/>
        <v>#N/A</v>
      </c>
      <c r="AH132" s="49" t="e">
        <f>HLOOKUP(I132,ElecAvoidedCostsWOCC!$A$5:$Q$50,T132+1,FALSE)</f>
        <v>#N/A</v>
      </c>
      <c r="AI132" s="41" t="e">
        <f t="shared" si="53"/>
        <v>#N/A</v>
      </c>
      <c r="AJ132" s="41" t="e">
        <f t="shared" si="54"/>
        <v>#N/A</v>
      </c>
      <c r="AK132" s="41" t="e">
        <f>HLOOKUP(I132,ElecAvoidedCostsWOCC!$A$5:$Q$50,G132+1,FALSE)*J132*L132</f>
        <v>#N/A</v>
      </c>
      <c r="AL132" s="41" t="e">
        <f t="shared" si="55"/>
        <v>#N/A</v>
      </c>
      <c r="AM132" s="45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5">
        <f t="shared" si="56"/>
        <v>0</v>
      </c>
      <c r="AO132" s="44">
        <f t="shared" si="57"/>
        <v>0</v>
      </c>
      <c r="AP132" s="44" t="e">
        <f t="shared" si="58"/>
        <v>#DIV/0!</v>
      </c>
    </row>
    <row r="133" spans="2:42" x14ac:dyDescent="0.25">
      <c r="B133" s="34"/>
      <c r="C133" s="56"/>
      <c r="D133" s="56"/>
      <c r="E133" s="35"/>
      <c r="F133" s="36"/>
      <c r="G133" s="36"/>
      <c r="H133" s="36"/>
      <c r="I133" s="37"/>
      <c r="J133" s="38"/>
      <c r="K133" s="38"/>
      <c r="L133" s="38"/>
      <c r="M133" s="39"/>
      <c r="N133" s="39"/>
      <c r="O133" s="40"/>
      <c r="P133" s="41"/>
      <c r="Q133" s="41"/>
      <c r="R133" s="42"/>
      <c r="S133" s="43"/>
      <c r="T133" s="36">
        <f t="shared" si="40"/>
        <v>0</v>
      </c>
      <c r="U133" s="44">
        <f t="shared" si="41"/>
        <v>0</v>
      </c>
      <c r="V133" s="45">
        <f t="shared" si="42"/>
        <v>0</v>
      </c>
      <c r="W133" s="46">
        <f t="shared" si="43"/>
        <v>0</v>
      </c>
      <c r="X133" s="41">
        <f t="shared" si="44"/>
        <v>0</v>
      </c>
      <c r="Y133" s="41">
        <f t="shared" si="45"/>
        <v>0</v>
      </c>
      <c r="Z133" s="41">
        <f t="shared" si="46"/>
        <v>0</v>
      </c>
      <c r="AA133" s="47">
        <f t="shared" si="47"/>
        <v>0</v>
      </c>
      <c r="AB133" s="48">
        <f t="shared" si="48"/>
        <v>0</v>
      </c>
      <c r="AC133" s="41">
        <f t="shared" si="49"/>
        <v>0</v>
      </c>
      <c r="AD133" s="41">
        <f t="shared" si="50"/>
        <v>0</v>
      </c>
      <c r="AE133" s="41">
        <f t="shared" si="51"/>
        <v>0</v>
      </c>
      <c r="AF133" s="49" t="e">
        <f>HLOOKUP(I133,ElecAvoidedCostsWOCC!$A$5:$Q$50,G133+1,FALSE)</f>
        <v>#N/A</v>
      </c>
      <c r="AG133" s="41" t="e">
        <f t="shared" si="52"/>
        <v>#N/A</v>
      </c>
      <c r="AH133" s="49" t="e">
        <f>HLOOKUP(I133,ElecAvoidedCostsWOCC!$A$5:$Q$50,T133+1,FALSE)</f>
        <v>#N/A</v>
      </c>
      <c r="AI133" s="41" t="e">
        <f t="shared" si="53"/>
        <v>#N/A</v>
      </c>
      <c r="AJ133" s="41" t="e">
        <f t="shared" si="54"/>
        <v>#N/A</v>
      </c>
      <c r="AK133" s="41" t="e">
        <f>HLOOKUP(I133,ElecAvoidedCostsWOCC!$A$5:$Q$50,G133+1,FALSE)*J133*L133</f>
        <v>#N/A</v>
      </c>
      <c r="AL133" s="41" t="e">
        <f t="shared" si="55"/>
        <v>#N/A</v>
      </c>
      <c r="AM133" s="45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5">
        <f t="shared" si="56"/>
        <v>0</v>
      </c>
      <c r="AO133" s="44">
        <f t="shared" si="57"/>
        <v>0</v>
      </c>
      <c r="AP133" s="44" t="e">
        <f t="shared" si="58"/>
        <v>#DIV/0!</v>
      </c>
    </row>
    <row r="134" spans="2:42" x14ac:dyDescent="0.25">
      <c r="B134" s="34"/>
      <c r="C134" s="56"/>
      <c r="D134" s="56"/>
      <c r="E134" s="35"/>
      <c r="F134" s="36"/>
      <c r="G134" s="36"/>
      <c r="H134" s="36"/>
      <c r="I134" s="37"/>
      <c r="J134" s="38"/>
      <c r="K134" s="38"/>
      <c r="L134" s="38"/>
      <c r="M134" s="39"/>
      <c r="N134" s="39"/>
      <c r="O134" s="40"/>
      <c r="P134" s="41"/>
      <c r="Q134" s="41"/>
      <c r="R134" s="42"/>
      <c r="S134" s="43"/>
      <c r="T134" s="36">
        <f t="shared" si="40"/>
        <v>0</v>
      </c>
      <c r="U134" s="44">
        <f t="shared" si="41"/>
        <v>0</v>
      </c>
      <c r="V134" s="45">
        <f t="shared" si="42"/>
        <v>0</v>
      </c>
      <c r="W134" s="46">
        <f t="shared" si="43"/>
        <v>0</v>
      </c>
      <c r="X134" s="41">
        <f t="shared" si="44"/>
        <v>0</v>
      </c>
      <c r="Y134" s="41">
        <f t="shared" si="45"/>
        <v>0</v>
      </c>
      <c r="Z134" s="41">
        <f t="shared" si="46"/>
        <v>0</v>
      </c>
      <c r="AA134" s="47">
        <f t="shared" si="47"/>
        <v>0</v>
      </c>
      <c r="AB134" s="48">
        <f t="shared" si="48"/>
        <v>0</v>
      </c>
      <c r="AC134" s="41">
        <f t="shared" si="49"/>
        <v>0</v>
      </c>
      <c r="AD134" s="41">
        <f t="shared" si="50"/>
        <v>0</v>
      </c>
      <c r="AE134" s="41">
        <f t="shared" si="51"/>
        <v>0</v>
      </c>
      <c r="AF134" s="49" t="e">
        <f>HLOOKUP(I134,ElecAvoidedCostsWOCC!$A$5:$Q$50,G134+1,FALSE)</f>
        <v>#N/A</v>
      </c>
      <c r="AG134" s="41" t="e">
        <f t="shared" si="52"/>
        <v>#N/A</v>
      </c>
      <c r="AH134" s="49" t="e">
        <f>HLOOKUP(I134,ElecAvoidedCostsWOCC!$A$5:$Q$50,T134+1,FALSE)</f>
        <v>#N/A</v>
      </c>
      <c r="AI134" s="41" t="e">
        <f t="shared" si="53"/>
        <v>#N/A</v>
      </c>
      <c r="AJ134" s="41" t="e">
        <f t="shared" si="54"/>
        <v>#N/A</v>
      </c>
      <c r="AK134" s="41" t="e">
        <f>HLOOKUP(I134,ElecAvoidedCostsWOCC!$A$5:$Q$50,G134+1,FALSE)*J134*L134</f>
        <v>#N/A</v>
      </c>
      <c r="AL134" s="41" t="e">
        <f t="shared" si="55"/>
        <v>#N/A</v>
      </c>
      <c r="AM134" s="45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5">
        <f t="shared" si="56"/>
        <v>0</v>
      </c>
      <c r="AO134" s="44">
        <f t="shared" si="57"/>
        <v>0</v>
      </c>
      <c r="AP134" s="44" t="e">
        <f t="shared" si="58"/>
        <v>#DIV/0!</v>
      </c>
    </row>
    <row r="135" spans="2:42" x14ac:dyDescent="0.25">
      <c r="B135" s="34"/>
      <c r="C135" s="56"/>
      <c r="D135" s="56"/>
      <c r="E135" s="35"/>
      <c r="F135" s="36"/>
      <c r="G135" s="36"/>
      <c r="H135" s="36"/>
      <c r="I135" s="37"/>
      <c r="J135" s="38"/>
      <c r="K135" s="38"/>
      <c r="L135" s="38"/>
      <c r="M135" s="39"/>
      <c r="N135" s="39"/>
      <c r="O135" s="40"/>
      <c r="P135" s="41"/>
      <c r="Q135" s="41"/>
      <c r="R135" s="42"/>
      <c r="S135" s="43"/>
      <c r="T135" s="36">
        <f t="shared" si="40"/>
        <v>0</v>
      </c>
      <c r="U135" s="44">
        <f t="shared" si="41"/>
        <v>0</v>
      </c>
      <c r="V135" s="45">
        <f t="shared" si="42"/>
        <v>0</v>
      </c>
      <c r="W135" s="46">
        <f t="shared" si="43"/>
        <v>0</v>
      </c>
      <c r="X135" s="41">
        <f t="shared" si="44"/>
        <v>0</v>
      </c>
      <c r="Y135" s="41">
        <f t="shared" si="45"/>
        <v>0</v>
      </c>
      <c r="Z135" s="41">
        <f t="shared" si="46"/>
        <v>0</v>
      </c>
      <c r="AA135" s="47">
        <f t="shared" si="47"/>
        <v>0</v>
      </c>
      <c r="AB135" s="48">
        <f t="shared" si="48"/>
        <v>0</v>
      </c>
      <c r="AC135" s="41">
        <f t="shared" si="49"/>
        <v>0</v>
      </c>
      <c r="AD135" s="41">
        <f t="shared" si="50"/>
        <v>0</v>
      </c>
      <c r="AE135" s="41">
        <f t="shared" si="51"/>
        <v>0</v>
      </c>
      <c r="AF135" s="49" t="e">
        <f>HLOOKUP(I135,ElecAvoidedCostsWOCC!$A$5:$Q$50,G135+1,FALSE)</f>
        <v>#N/A</v>
      </c>
      <c r="AG135" s="41" t="e">
        <f t="shared" si="52"/>
        <v>#N/A</v>
      </c>
      <c r="AH135" s="49" t="e">
        <f>HLOOKUP(I135,ElecAvoidedCostsWOCC!$A$5:$Q$50,T135+1,FALSE)</f>
        <v>#N/A</v>
      </c>
      <c r="AI135" s="41" t="e">
        <f t="shared" si="53"/>
        <v>#N/A</v>
      </c>
      <c r="AJ135" s="41" t="e">
        <f t="shared" si="54"/>
        <v>#N/A</v>
      </c>
      <c r="AK135" s="41" t="e">
        <f>HLOOKUP(I135,ElecAvoidedCostsWOCC!$A$5:$Q$50,G135+1,FALSE)*J135*L135</f>
        <v>#N/A</v>
      </c>
      <c r="AL135" s="41" t="e">
        <f t="shared" si="55"/>
        <v>#N/A</v>
      </c>
      <c r="AM135" s="45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5">
        <f t="shared" si="56"/>
        <v>0</v>
      </c>
      <c r="AO135" s="44">
        <f t="shared" si="57"/>
        <v>0</v>
      </c>
      <c r="AP135" s="44" t="e">
        <f t="shared" si="58"/>
        <v>#DIV/0!</v>
      </c>
    </row>
    <row r="136" spans="2:42" x14ac:dyDescent="0.25">
      <c r="B136" s="34"/>
      <c r="C136" s="56"/>
      <c r="D136" s="56"/>
      <c r="E136" s="35"/>
      <c r="F136" s="36"/>
      <c r="G136" s="36"/>
      <c r="H136" s="36"/>
      <c r="I136" s="37"/>
      <c r="J136" s="38"/>
      <c r="K136" s="38"/>
      <c r="L136" s="38"/>
      <c r="M136" s="39"/>
      <c r="N136" s="39"/>
      <c r="O136" s="40"/>
      <c r="P136" s="41"/>
      <c r="Q136" s="41"/>
      <c r="R136" s="42"/>
      <c r="S136" s="43"/>
      <c r="T136" s="36">
        <f t="shared" si="40"/>
        <v>0</v>
      </c>
      <c r="U136" s="44">
        <f t="shared" si="41"/>
        <v>0</v>
      </c>
      <c r="V136" s="45">
        <f t="shared" si="42"/>
        <v>0</v>
      </c>
      <c r="W136" s="46">
        <f t="shared" si="43"/>
        <v>0</v>
      </c>
      <c r="X136" s="41">
        <f t="shared" si="44"/>
        <v>0</v>
      </c>
      <c r="Y136" s="41">
        <f t="shared" si="45"/>
        <v>0</v>
      </c>
      <c r="Z136" s="41">
        <f t="shared" si="46"/>
        <v>0</v>
      </c>
      <c r="AA136" s="47">
        <f t="shared" si="47"/>
        <v>0</v>
      </c>
      <c r="AB136" s="48">
        <f t="shared" si="48"/>
        <v>0</v>
      </c>
      <c r="AC136" s="41">
        <f t="shared" si="49"/>
        <v>0</v>
      </c>
      <c r="AD136" s="41">
        <f t="shared" si="50"/>
        <v>0</v>
      </c>
      <c r="AE136" s="41">
        <f t="shared" si="51"/>
        <v>0</v>
      </c>
      <c r="AF136" s="49" t="e">
        <f>HLOOKUP(I136,ElecAvoidedCostsWOCC!$A$5:$Q$50,G136+1,FALSE)</f>
        <v>#N/A</v>
      </c>
      <c r="AG136" s="41" t="e">
        <f t="shared" si="52"/>
        <v>#N/A</v>
      </c>
      <c r="AH136" s="49" t="e">
        <f>HLOOKUP(I136,ElecAvoidedCostsWOCC!$A$5:$Q$50,T136+1,FALSE)</f>
        <v>#N/A</v>
      </c>
      <c r="AI136" s="41" t="e">
        <f t="shared" si="53"/>
        <v>#N/A</v>
      </c>
      <c r="AJ136" s="41" t="e">
        <f t="shared" si="54"/>
        <v>#N/A</v>
      </c>
      <c r="AK136" s="41" t="e">
        <f>HLOOKUP(I136,ElecAvoidedCostsWOCC!$A$5:$Q$50,G136+1,FALSE)*J136*L136</f>
        <v>#N/A</v>
      </c>
      <c r="AL136" s="41" t="e">
        <f t="shared" si="55"/>
        <v>#N/A</v>
      </c>
      <c r="AM136" s="45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5">
        <f t="shared" si="56"/>
        <v>0</v>
      </c>
      <c r="AO136" s="44">
        <f t="shared" si="57"/>
        <v>0</v>
      </c>
      <c r="AP136" s="44" t="e">
        <f t="shared" si="58"/>
        <v>#DIV/0!</v>
      </c>
    </row>
    <row r="137" spans="2:42" x14ac:dyDescent="0.25">
      <c r="B137" s="34"/>
      <c r="C137" s="56"/>
      <c r="D137" s="56"/>
      <c r="E137" s="35"/>
      <c r="F137" s="36"/>
      <c r="G137" s="36"/>
      <c r="H137" s="36"/>
      <c r="I137" s="37"/>
      <c r="J137" s="38"/>
      <c r="K137" s="38"/>
      <c r="L137" s="38"/>
      <c r="M137" s="39"/>
      <c r="N137" s="39"/>
      <c r="O137" s="40"/>
      <c r="P137" s="41"/>
      <c r="Q137" s="41"/>
      <c r="R137" s="42"/>
      <c r="S137" s="43"/>
      <c r="T137" s="36">
        <f t="shared" si="40"/>
        <v>0</v>
      </c>
      <c r="U137" s="44">
        <f t="shared" si="41"/>
        <v>0</v>
      </c>
      <c r="V137" s="45">
        <f t="shared" si="42"/>
        <v>0</v>
      </c>
      <c r="W137" s="46">
        <f t="shared" si="43"/>
        <v>0</v>
      </c>
      <c r="X137" s="41">
        <f t="shared" si="44"/>
        <v>0</v>
      </c>
      <c r="Y137" s="41">
        <f t="shared" si="45"/>
        <v>0</v>
      </c>
      <c r="Z137" s="41">
        <f t="shared" si="46"/>
        <v>0</v>
      </c>
      <c r="AA137" s="47">
        <f t="shared" si="47"/>
        <v>0</v>
      </c>
      <c r="AB137" s="48">
        <f t="shared" si="48"/>
        <v>0</v>
      </c>
      <c r="AC137" s="41">
        <f t="shared" si="49"/>
        <v>0</v>
      </c>
      <c r="AD137" s="41">
        <f t="shared" si="50"/>
        <v>0</v>
      </c>
      <c r="AE137" s="41">
        <f t="shared" si="51"/>
        <v>0</v>
      </c>
      <c r="AF137" s="49" t="e">
        <f>HLOOKUP(I137,ElecAvoidedCostsWOCC!$A$5:$Q$50,G137+1,FALSE)</f>
        <v>#N/A</v>
      </c>
      <c r="AG137" s="41" t="e">
        <f t="shared" si="52"/>
        <v>#N/A</v>
      </c>
      <c r="AH137" s="49" t="e">
        <f>HLOOKUP(I137,ElecAvoidedCostsWOCC!$A$5:$Q$50,T137+1,FALSE)</f>
        <v>#N/A</v>
      </c>
      <c r="AI137" s="41" t="e">
        <f t="shared" si="53"/>
        <v>#N/A</v>
      </c>
      <c r="AJ137" s="41" t="e">
        <f t="shared" si="54"/>
        <v>#N/A</v>
      </c>
      <c r="AK137" s="41" t="e">
        <f>HLOOKUP(I137,ElecAvoidedCostsWOCC!$A$5:$Q$50,G137+1,FALSE)*J137*L137</f>
        <v>#N/A</v>
      </c>
      <c r="AL137" s="41" t="e">
        <f t="shared" si="55"/>
        <v>#N/A</v>
      </c>
      <c r="AM137" s="45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5">
        <f t="shared" si="56"/>
        <v>0</v>
      </c>
      <c r="AO137" s="44">
        <f t="shared" si="57"/>
        <v>0</v>
      </c>
      <c r="AP137" s="44" t="e">
        <f t="shared" si="58"/>
        <v>#DIV/0!</v>
      </c>
    </row>
    <row r="138" spans="2:42" x14ac:dyDescent="0.25">
      <c r="B138" s="34"/>
      <c r="C138" s="56"/>
      <c r="D138" s="56"/>
      <c r="E138" s="35"/>
      <c r="F138" s="36"/>
      <c r="G138" s="36"/>
      <c r="H138" s="36"/>
      <c r="I138" s="37"/>
      <c r="J138" s="38"/>
      <c r="K138" s="38"/>
      <c r="L138" s="38"/>
      <c r="M138" s="39"/>
      <c r="N138" s="39"/>
      <c r="O138" s="40"/>
      <c r="P138" s="41"/>
      <c r="Q138" s="41"/>
      <c r="R138" s="42"/>
      <c r="S138" s="43"/>
      <c r="T138" s="36">
        <f t="shared" si="40"/>
        <v>0</v>
      </c>
      <c r="U138" s="44">
        <f t="shared" si="41"/>
        <v>0</v>
      </c>
      <c r="V138" s="45">
        <f t="shared" si="42"/>
        <v>0</v>
      </c>
      <c r="W138" s="46">
        <f t="shared" si="43"/>
        <v>0</v>
      </c>
      <c r="X138" s="41">
        <f t="shared" si="44"/>
        <v>0</v>
      </c>
      <c r="Y138" s="41">
        <f t="shared" si="45"/>
        <v>0</v>
      </c>
      <c r="Z138" s="41">
        <f t="shared" si="46"/>
        <v>0</v>
      </c>
      <c r="AA138" s="47">
        <f t="shared" si="47"/>
        <v>0</v>
      </c>
      <c r="AB138" s="48">
        <f t="shared" si="48"/>
        <v>0</v>
      </c>
      <c r="AC138" s="41">
        <f t="shared" si="49"/>
        <v>0</v>
      </c>
      <c r="AD138" s="41">
        <f t="shared" si="50"/>
        <v>0</v>
      </c>
      <c r="AE138" s="41">
        <f t="shared" si="51"/>
        <v>0</v>
      </c>
      <c r="AF138" s="49" t="e">
        <f>HLOOKUP(I138,ElecAvoidedCostsWOCC!$A$5:$Q$50,G138+1,FALSE)</f>
        <v>#N/A</v>
      </c>
      <c r="AG138" s="41" t="e">
        <f t="shared" si="52"/>
        <v>#N/A</v>
      </c>
      <c r="AH138" s="49" t="e">
        <f>HLOOKUP(I138,ElecAvoidedCostsWOCC!$A$5:$Q$50,T138+1,FALSE)</f>
        <v>#N/A</v>
      </c>
      <c r="AI138" s="41" t="e">
        <f t="shared" si="53"/>
        <v>#N/A</v>
      </c>
      <c r="AJ138" s="41" t="e">
        <f t="shared" si="54"/>
        <v>#N/A</v>
      </c>
      <c r="AK138" s="41" t="e">
        <f>HLOOKUP(I138,ElecAvoidedCostsWOCC!$A$5:$Q$50,G138+1,FALSE)*J138*L138</f>
        <v>#N/A</v>
      </c>
      <c r="AL138" s="41" t="e">
        <f t="shared" si="55"/>
        <v>#N/A</v>
      </c>
      <c r="AM138" s="45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5">
        <f t="shared" si="56"/>
        <v>0</v>
      </c>
      <c r="AO138" s="44">
        <f t="shared" si="57"/>
        <v>0</v>
      </c>
      <c r="AP138" s="44" t="e">
        <f t="shared" si="58"/>
        <v>#DIV/0!</v>
      </c>
    </row>
    <row r="139" spans="2:42" x14ac:dyDescent="0.25">
      <c r="B139" s="34"/>
      <c r="C139" s="56"/>
      <c r="D139" s="56"/>
      <c r="E139" s="35"/>
      <c r="F139" s="36"/>
      <c r="G139" s="36"/>
      <c r="H139" s="36"/>
      <c r="I139" s="37"/>
      <c r="J139" s="38"/>
      <c r="K139" s="38"/>
      <c r="L139" s="38"/>
      <c r="M139" s="39"/>
      <c r="N139" s="39"/>
      <c r="O139" s="40"/>
      <c r="P139" s="41"/>
      <c r="Q139" s="41"/>
      <c r="R139" s="42"/>
      <c r="S139" s="43"/>
      <c r="T139" s="36">
        <f t="shared" si="40"/>
        <v>0</v>
      </c>
      <c r="U139" s="44">
        <f t="shared" si="41"/>
        <v>0</v>
      </c>
      <c r="V139" s="45">
        <f t="shared" si="42"/>
        <v>0</v>
      </c>
      <c r="W139" s="46">
        <f t="shared" si="43"/>
        <v>0</v>
      </c>
      <c r="X139" s="41">
        <f t="shared" si="44"/>
        <v>0</v>
      </c>
      <c r="Y139" s="41">
        <f t="shared" si="45"/>
        <v>0</v>
      </c>
      <c r="Z139" s="41">
        <f t="shared" si="46"/>
        <v>0</v>
      </c>
      <c r="AA139" s="47">
        <f t="shared" si="47"/>
        <v>0</v>
      </c>
      <c r="AB139" s="48">
        <f t="shared" si="48"/>
        <v>0</v>
      </c>
      <c r="AC139" s="41">
        <f t="shared" si="49"/>
        <v>0</v>
      </c>
      <c r="AD139" s="41">
        <f t="shared" si="50"/>
        <v>0</v>
      </c>
      <c r="AE139" s="41">
        <f t="shared" si="51"/>
        <v>0</v>
      </c>
      <c r="AF139" s="49" t="e">
        <f>HLOOKUP(I139,ElecAvoidedCostsWOCC!$A$5:$Q$50,G139+1,FALSE)</f>
        <v>#N/A</v>
      </c>
      <c r="AG139" s="41" t="e">
        <f t="shared" si="52"/>
        <v>#N/A</v>
      </c>
      <c r="AH139" s="49" t="e">
        <f>HLOOKUP(I139,ElecAvoidedCostsWOCC!$A$5:$Q$50,T139+1,FALSE)</f>
        <v>#N/A</v>
      </c>
      <c r="AI139" s="41" t="e">
        <f t="shared" si="53"/>
        <v>#N/A</v>
      </c>
      <c r="AJ139" s="41" t="e">
        <f t="shared" si="54"/>
        <v>#N/A</v>
      </c>
      <c r="AK139" s="41" t="e">
        <f>HLOOKUP(I139,ElecAvoidedCostsWOCC!$A$5:$Q$50,G139+1,FALSE)*J139*L139</f>
        <v>#N/A</v>
      </c>
      <c r="AL139" s="41" t="e">
        <f t="shared" si="55"/>
        <v>#N/A</v>
      </c>
      <c r="AM139" s="45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5">
        <f t="shared" si="56"/>
        <v>0</v>
      </c>
      <c r="AO139" s="44">
        <f t="shared" si="57"/>
        <v>0</v>
      </c>
      <c r="AP139" s="44" t="e">
        <f t="shared" si="58"/>
        <v>#DIV/0!</v>
      </c>
    </row>
    <row r="140" spans="2:42" x14ac:dyDescent="0.25">
      <c r="B140" s="34"/>
      <c r="C140" s="56"/>
      <c r="D140" s="56"/>
      <c r="E140" s="35"/>
      <c r="F140" s="36"/>
      <c r="G140" s="36"/>
      <c r="H140" s="36"/>
      <c r="I140" s="37"/>
      <c r="J140" s="38"/>
      <c r="K140" s="38"/>
      <c r="L140" s="38"/>
      <c r="M140" s="39"/>
      <c r="N140" s="39"/>
      <c r="O140" s="40"/>
      <c r="P140" s="41"/>
      <c r="Q140" s="41"/>
      <c r="R140" s="42"/>
      <c r="S140" s="43"/>
      <c r="T140" s="36">
        <f t="shared" si="40"/>
        <v>0</v>
      </c>
      <c r="U140" s="44">
        <f t="shared" si="41"/>
        <v>0</v>
      </c>
      <c r="V140" s="45">
        <f t="shared" si="42"/>
        <v>0</v>
      </c>
      <c r="W140" s="46">
        <f t="shared" si="43"/>
        <v>0</v>
      </c>
      <c r="X140" s="41">
        <f t="shared" si="44"/>
        <v>0</v>
      </c>
      <c r="Y140" s="41">
        <f t="shared" si="45"/>
        <v>0</v>
      </c>
      <c r="Z140" s="41">
        <f t="shared" si="46"/>
        <v>0</v>
      </c>
      <c r="AA140" s="47">
        <f t="shared" si="47"/>
        <v>0</v>
      </c>
      <c r="AB140" s="48">
        <f t="shared" si="48"/>
        <v>0</v>
      </c>
      <c r="AC140" s="41">
        <f t="shared" si="49"/>
        <v>0</v>
      </c>
      <c r="AD140" s="41">
        <f t="shared" si="50"/>
        <v>0</v>
      </c>
      <c r="AE140" s="41">
        <f t="shared" si="51"/>
        <v>0</v>
      </c>
      <c r="AF140" s="49" t="e">
        <f>HLOOKUP(I140,ElecAvoidedCostsWOCC!$A$5:$Q$50,G140+1,FALSE)</f>
        <v>#N/A</v>
      </c>
      <c r="AG140" s="41" t="e">
        <f t="shared" si="52"/>
        <v>#N/A</v>
      </c>
      <c r="AH140" s="49" t="e">
        <f>HLOOKUP(I140,ElecAvoidedCostsWOCC!$A$5:$Q$50,T140+1,FALSE)</f>
        <v>#N/A</v>
      </c>
      <c r="AI140" s="41" t="e">
        <f t="shared" si="53"/>
        <v>#N/A</v>
      </c>
      <c r="AJ140" s="41" t="e">
        <f t="shared" si="54"/>
        <v>#N/A</v>
      </c>
      <c r="AK140" s="41" t="e">
        <f>HLOOKUP(I140,ElecAvoidedCostsWOCC!$A$5:$Q$50,G140+1,FALSE)*J140*L140</f>
        <v>#N/A</v>
      </c>
      <c r="AL140" s="41" t="e">
        <f t="shared" si="55"/>
        <v>#N/A</v>
      </c>
      <c r="AM140" s="45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5">
        <f t="shared" si="56"/>
        <v>0</v>
      </c>
      <c r="AO140" s="44">
        <f t="shared" si="57"/>
        <v>0</v>
      </c>
      <c r="AP140" s="44" t="e">
        <f t="shared" si="58"/>
        <v>#DIV/0!</v>
      </c>
    </row>
    <row r="141" spans="2:42" x14ac:dyDescent="0.25">
      <c r="B141" s="34"/>
      <c r="C141" s="56"/>
      <c r="D141" s="56"/>
      <c r="E141" s="35"/>
      <c r="F141" s="36"/>
      <c r="G141" s="36"/>
      <c r="H141" s="36"/>
      <c r="I141" s="37"/>
      <c r="J141" s="38"/>
      <c r="K141" s="38"/>
      <c r="L141" s="38"/>
      <c r="M141" s="39"/>
      <c r="N141" s="39"/>
      <c r="O141" s="40"/>
      <c r="P141" s="41"/>
      <c r="Q141" s="41"/>
      <c r="R141" s="42"/>
      <c r="S141" s="43"/>
      <c r="T141" s="36">
        <f t="shared" si="40"/>
        <v>0</v>
      </c>
      <c r="U141" s="44">
        <f t="shared" si="41"/>
        <v>0</v>
      </c>
      <c r="V141" s="45">
        <f t="shared" si="42"/>
        <v>0</v>
      </c>
      <c r="W141" s="46">
        <f t="shared" si="43"/>
        <v>0</v>
      </c>
      <c r="X141" s="41">
        <f t="shared" si="44"/>
        <v>0</v>
      </c>
      <c r="Y141" s="41">
        <f t="shared" si="45"/>
        <v>0</v>
      </c>
      <c r="Z141" s="41">
        <f t="shared" si="46"/>
        <v>0</v>
      </c>
      <c r="AA141" s="47">
        <f t="shared" si="47"/>
        <v>0</v>
      </c>
      <c r="AB141" s="48">
        <f t="shared" si="48"/>
        <v>0</v>
      </c>
      <c r="AC141" s="41">
        <f t="shared" si="49"/>
        <v>0</v>
      </c>
      <c r="AD141" s="41">
        <f t="shared" si="50"/>
        <v>0</v>
      </c>
      <c r="AE141" s="41">
        <f t="shared" si="51"/>
        <v>0</v>
      </c>
      <c r="AF141" s="49" t="e">
        <f>HLOOKUP(I141,ElecAvoidedCostsWOCC!$A$5:$Q$50,G141+1,FALSE)</f>
        <v>#N/A</v>
      </c>
      <c r="AG141" s="41" t="e">
        <f t="shared" si="52"/>
        <v>#N/A</v>
      </c>
      <c r="AH141" s="49" t="e">
        <f>HLOOKUP(I141,ElecAvoidedCostsWOCC!$A$5:$Q$50,T141+1,FALSE)</f>
        <v>#N/A</v>
      </c>
      <c r="AI141" s="41" t="e">
        <f t="shared" si="53"/>
        <v>#N/A</v>
      </c>
      <c r="AJ141" s="41" t="e">
        <f t="shared" si="54"/>
        <v>#N/A</v>
      </c>
      <c r="AK141" s="41" t="e">
        <f>HLOOKUP(I141,ElecAvoidedCostsWOCC!$A$5:$Q$50,G141+1,FALSE)*J141*L141</f>
        <v>#N/A</v>
      </c>
      <c r="AL141" s="41" t="e">
        <f t="shared" si="55"/>
        <v>#N/A</v>
      </c>
      <c r="AM141" s="45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5">
        <f t="shared" si="56"/>
        <v>0</v>
      </c>
      <c r="AO141" s="44">
        <f t="shared" si="57"/>
        <v>0</v>
      </c>
      <c r="AP141" s="44" t="e">
        <f t="shared" si="58"/>
        <v>#DIV/0!</v>
      </c>
    </row>
    <row r="142" spans="2:42" x14ac:dyDescent="0.25">
      <c r="B142" s="34"/>
      <c r="C142" s="56"/>
      <c r="D142" s="56"/>
      <c r="E142" s="35"/>
      <c r="F142" s="36"/>
      <c r="G142" s="36"/>
      <c r="H142" s="36"/>
      <c r="I142" s="37"/>
      <c r="J142" s="38"/>
      <c r="K142" s="38"/>
      <c r="L142" s="38"/>
      <c r="M142" s="39"/>
      <c r="N142" s="39"/>
      <c r="O142" s="40"/>
      <c r="P142" s="41"/>
      <c r="Q142" s="41"/>
      <c r="R142" s="42"/>
      <c r="S142" s="43"/>
      <c r="T142" s="36">
        <f t="shared" si="40"/>
        <v>0</v>
      </c>
      <c r="U142" s="44">
        <f t="shared" si="41"/>
        <v>0</v>
      </c>
      <c r="V142" s="45">
        <f t="shared" si="42"/>
        <v>0</v>
      </c>
      <c r="W142" s="46">
        <f t="shared" si="43"/>
        <v>0</v>
      </c>
      <c r="X142" s="41">
        <f t="shared" si="44"/>
        <v>0</v>
      </c>
      <c r="Y142" s="41">
        <f t="shared" si="45"/>
        <v>0</v>
      </c>
      <c r="Z142" s="41">
        <f t="shared" si="46"/>
        <v>0</v>
      </c>
      <c r="AA142" s="47">
        <f t="shared" si="47"/>
        <v>0</v>
      </c>
      <c r="AB142" s="48">
        <f t="shared" si="48"/>
        <v>0</v>
      </c>
      <c r="AC142" s="41">
        <f t="shared" si="49"/>
        <v>0</v>
      </c>
      <c r="AD142" s="41">
        <f t="shared" si="50"/>
        <v>0</v>
      </c>
      <c r="AE142" s="41">
        <f t="shared" si="51"/>
        <v>0</v>
      </c>
      <c r="AF142" s="49" t="e">
        <f>HLOOKUP(I142,ElecAvoidedCostsWOCC!$A$5:$Q$50,G142+1,FALSE)</f>
        <v>#N/A</v>
      </c>
      <c r="AG142" s="41" t="e">
        <f t="shared" si="52"/>
        <v>#N/A</v>
      </c>
      <c r="AH142" s="49" t="e">
        <f>HLOOKUP(I142,ElecAvoidedCostsWOCC!$A$5:$Q$50,T142+1,FALSE)</f>
        <v>#N/A</v>
      </c>
      <c r="AI142" s="41" t="e">
        <f t="shared" si="53"/>
        <v>#N/A</v>
      </c>
      <c r="AJ142" s="41" t="e">
        <f t="shared" si="54"/>
        <v>#N/A</v>
      </c>
      <c r="AK142" s="41" t="e">
        <f>HLOOKUP(I142,ElecAvoidedCostsWOCC!$A$5:$Q$50,G142+1,FALSE)*J142*L142</f>
        <v>#N/A</v>
      </c>
      <c r="AL142" s="41" t="e">
        <f t="shared" si="55"/>
        <v>#N/A</v>
      </c>
      <c r="AM142" s="45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5">
        <f t="shared" si="56"/>
        <v>0</v>
      </c>
      <c r="AO142" s="44">
        <f t="shared" si="57"/>
        <v>0</v>
      </c>
      <c r="AP142" s="44" t="e">
        <f t="shared" si="58"/>
        <v>#DIV/0!</v>
      </c>
    </row>
    <row r="143" spans="2:42" x14ac:dyDescent="0.25">
      <c r="B143" s="34"/>
      <c r="C143" s="56"/>
      <c r="D143" s="56"/>
      <c r="E143" s="35"/>
      <c r="F143" s="36"/>
      <c r="G143" s="36"/>
      <c r="H143" s="36"/>
      <c r="I143" s="37"/>
      <c r="J143" s="38"/>
      <c r="K143" s="38"/>
      <c r="L143" s="38"/>
      <c r="M143" s="39"/>
      <c r="N143" s="39"/>
      <c r="O143" s="40"/>
      <c r="P143" s="41"/>
      <c r="Q143" s="41"/>
      <c r="R143" s="42"/>
      <c r="S143" s="43"/>
      <c r="T143" s="36">
        <f t="shared" si="40"/>
        <v>0</v>
      </c>
      <c r="U143" s="44">
        <f t="shared" si="41"/>
        <v>0</v>
      </c>
      <c r="V143" s="45">
        <f t="shared" si="42"/>
        <v>0</v>
      </c>
      <c r="W143" s="46">
        <f t="shared" si="43"/>
        <v>0</v>
      </c>
      <c r="X143" s="41">
        <f t="shared" si="44"/>
        <v>0</v>
      </c>
      <c r="Y143" s="41">
        <f t="shared" si="45"/>
        <v>0</v>
      </c>
      <c r="Z143" s="41">
        <f t="shared" si="46"/>
        <v>0</v>
      </c>
      <c r="AA143" s="47">
        <f t="shared" si="47"/>
        <v>0</v>
      </c>
      <c r="AB143" s="48">
        <f t="shared" si="48"/>
        <v>0</v>
      </c>
      <c r="AC143" s="41">
        <f t="shared" si="49"/>
        <v>0</v>
      </c>
      <c r="AD143" s="41">
        <f t="shared" si="50"/>
        <v>0</v>
      </c>
      <c r="AE143" s="41">
        <f t="shared" si="51"/>
        <v>0</v>
      </c>
      <c r="AF143" s="49" t="e">
        <f>HLOOKUP(I143,ElecAvoidedCostsWOCC!$A$5:$Q$50,G143+1,FALSE)</f>
        <v>#N/A</v>
      </c>
      <c r="AG143" s="41" t="e">
        <f t="shared" si="52"/>
        <v>#N/A</v>
      </c>
      <c r="AH143" s="49" t="e">
        <f>HLOOKUP(I143,ElecAvoidedCostsWOCC!$A$5:$Q$50,T143+1,FALSE)</f>
        <v>#N/A</v>
      </c>
      <c r="AI143" s="41" t="e">
        <f t="shared" si="53"/>
        <v>#N/A</v>
      </c>
      <c r="AJ143" s="41" t="e">
        <f t="shared" si="54"/>
        <v>#N/A</v>
      </c>
      <c r="AK143" s="41" t="e">
        <f>HLOOKUP(I143,ElecAvoidedCostsWOCC!$A$5:$Q$50,G143+1,FALSE)*J143*L143</f>
        <v>#N/A</v>
      </c>
      <c r="AL143" s="41" t="e">
        <f t="shared" si="55"/>
        <v>#N/A</v>
      </c>
      <c r="AM143" s="45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5">
        <f t="shared" si="56"/>
        <v>0</v>
      </c>
      <c r="AO143" s="44">
        <f t="shared" si="57"/>
        <v>0</v>
      </c>
      <c r="AP143" s="44" t="e">
        <f t="shared" si="58"/>
        <v>#DIV/0!</v>
      </c>
    </row>
    <row r="144" spans="2:42" x14ac:dyDescent="0.25">
      <c r="B144" s="34"/>
      <c r="C144" s="56"/>
      <c r="D144" s="56"/>
      <c r="E144" s="35"/>
      <c r="F144" s="36"/>
      <c r="G144" s="36"/>
      <c r="H144" s="36"/>
      <c r="I144" s="37"/>
      <c r="J144" s="38"/>
      <c r="K144" s="38"/>
      <c r="L144" s="38"/>
      <c r="M144" s="39"/>
      <c r="N144" s="39"/>
      <c r="O144" s="40"/>
      <c r="P144" s="41"/>
      <c r="Q144" s="41"/>
      <c r="R144" s="42"/>
      <c r="S144" s="43"/>
      <c r="T144" s="36">
        <f t="shared" ref="T144:T207" si="59">G144+H144</f>
        <v>0</v>
      </c>
      <c r="U144" s="44">
        <f t="shared" ref="U144:U207" si="60">(O144/$A$10)*T144</f>
        <v>0</v>
      </c>
      <c r="V144" s="45">
        <f t="shared" ref="V144:V207" si="61">N144-M144</f>
        <v>0</v>
      </c>
      <c r="W144" s="46">
        <f t="shared" ref="W144:W207" si="62">(O144/A$10)</f>
        <v>0</v>
      </c>
      <c r="X144" s="41">
        <f t="shared" ref="X144:X207" si="63">W144*A$8</f>
        <v>0</v>
      </c>
      <c r="Y144" s="41">
        <f t="shared" ref="Y144:Y207" si="64">Q144-P144</f>
        <v>0</v>
      </c>
      <c r="Z144" s="41">
        <f t="shared" ref="Z144:Z207" si="65">X144+(A$6*W144)</f>
        <v>0</v>
      </c>
      <c r="AA144" s="47">
        <f t="shared" ref="AA144:AA207" si="66">Q144+X144</f>
        <v>0</v>
      </c>
      <c r="AB144" s="48">
        <f t="shared" ref="AB144:AB207" si="67">Z144/(1+ElecDiscountRate)^1</f>
        <v>0</v>
      </c>
      <c r="AC144" s="41">
        <f t="shared" ref="AC144:AC207" si="68">AA144/(1+ElecDiscountRate)^1</f>
        <v>0</v>
      </c>
      <c r="AD144" s="41">
        <f t="shared" ref="AD144:AD207" si="69">-PV(ElecDiscountRate,T144,R144)*J144</f>
        <v>0</v>
      </c>
      <c r="AE144" s="41">
        <f t="shared" ref="AE144:AE207" si="70">-PV(ElecDiscountRate,T144,S144)*J144</f>
        <v>0</v>
      </c>
      <c r="AF144" s="49" t="e">
        <f>HLOOKUP(I144,ElecAvoidedCostsWOCC!$A$5:$Q$50,G144+1,FALSE)</f>
        <v>#N/A</v>
      </c>
      <c r="AG144" s="41" t="e">
        <f t="shared" ref="AG144:AG207" si="71">AF144*J144*K144</f>
        <v>#N/A</v>
      </c>
      <c r="AH144" s="49" t="e">
        <f>HLOOKUP(I144,ElecAvoidedCostsWOCC!$A$5:$Q$50,T144+1,FALSE)</f>
        <v>#N/A</v>
      </c>
      <c r="AI144" s="41" t="e">
        <f t="shared" ref="AI144:AI207" si="72">AH144*J144*L144</f>
        <v>#N/A</v>
      </c>
      <c r="AJ144" s="41" t="e">
        <f t="shared" ref="AJ144:AJ207" si="73">AG144+AI144</f>
        <v>#N/A</v>
      </c>
      <c r="AK144" s="41" t="e">
        <f>HLOOKUP(I144,ElecAvoidedCostsWOCC!$A$5:$Q$50,G144+1,FALSE)*J144*L144</f>
        <v>#N/A</v>
      </c>
      <c r="AL144" s="41" t="e">
        <f t="shared" ref="AL144:AL207" si="74">AG144+AI144-AK144</f>
        <v>#N/A</v>
      </c>
      <c r="AM144" s="45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5">
        <f t="shared" ref="AN144:AN207" si="75">AM144*1.1+AD144+AE144</f>
        <v>0</v>
      </c>
      <c r="AO144" s="44">
        <f t="shared" ref="AO144:AO207" si="76">IFERROR(AM144/AB144,0)</f>
        <v>0</v>
      </c>
      <c r="AP144" s="44" t="e">
        <f t="shared" ref="AP144:AP207" si="77">AN144/AC144</f>
        <v>#DIV/0!</v>
      </c>
    </row>
    <row r="145" spans="2:42" x14ac:dyDescent="0.25">
      <c r="B145" s="34"/>
      <c r="C145" s="56"/>
      <c r="D145" s="56"/>
      <c r="E145" s="35"/>
      <c r="F145" s="36"/>
      <c r="G145" s="36"/>
      <c r="H145" s="36"/>
      <c r="I145" s="37"/>
      <c r="J145" s="38"/>
      <c r="K145" s="38"/>
      <c r="L145" s="38"/>
      <c r="M145" s="39"/>
      <c r="N145" s="39"/>
      <c r="O145" s="40"/>
      <c r="P145" s="41"/>
      <c r="Q145" s="41"/>
      <c r="R145" s="42"/>
      <c r="S145" s="43"/>
      <c r="T145" s="36">
        <f t="shared" si="59"/>
        <v>0</v>
      </c>
      <c r="U145" s="44">
        <f t="shared" si="60"/>
        <v>0</v>
      </c>
      <c r="V145" s="45">
        <f t="shared" si="61"/>
        <v>0</v>
      </c>
      <c r="W145" s="46">
        <f t="shared" si="62"/>
        <v>0</v>
      </c>
      <c r="X145" s="41">
        <f t="shared" si="63"/>
        <v>0</v>
      </c>
      <c r="Y145" s="41">
        <f t="shared" si="64"/>
        <v>0</v>
      </c>
      <c r="Z145" s="41">
        <f t="shared" si="65"/>
        <v>0</v>
      </c>
      <c r="AA145" s="47">
        <f t="shared" si="66"/>
        <v>0</v>
      </c>
      <c r="AB145" s="48">
        <f t="shared" si="67"/>
        <v>0</v>
      </c>
      <c r="AC145" s="41">
        <f t="shared" si="68"/>
        <v>0</v>
      </c>
      <c r="AD145" s="41">
        <f t="shared" si="69"/>
        <v>0</v>
      </c>
      <c r="AE145" s="41">
        <f t="shared" si="70"/>
        <v>0</v>
      </c>
      <c r="AF145" s="49" t="e">
        <f>HLOOKUP(I145,ElecAvoidedCostsWOCC!$A$5:$Q$50,G145+1,FALSE)</f>
        <v>#N/A</v>
      </c>
      <c r="AG145" s="41" t="e">
        <f t="shared" si="71"/>
        <v>#N/A</v>
      </c>
      <c r="AH145" s="49" t="e">
        <f>HLOOKUP(I145,ElecAvoidedCostsWOCC!$A$5:$Q$50,T145+1,FALSE)</f>
        <v>#N/A</v>
      </c>
      <c r="AI145" s="41" t="e">
        <f t="shared" si="72"/>
        <v>#N/A</v>
      </c>
      <c r="AJ145" s="41" t="e">
        <f t="shared" si="73"/>
        <v>#N/A</v>
      </c>
      <c r="AK145" s="41" t="e">
        <f>HLOOKUP(I145,ElecAvoidedCostsWOCC!$A$5:$Q$50,G145+1,FALSE)*J145*L145</f>
        <v>#N/A</v>
      </c>
      <c r="AL145" s="41" t="e">
        <f t="shared" si="74"/>
        <v>#N/A</v>
      </c>
      <c r="AM145" s="45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5">
        <f t="shared" si="75"/>
        <v>0</v>
      </c>
      <c r="AO145" s="44">
        <f t="shared" si="76"/>
        <v>0</v>
      </c>
      <c r="AP145" s="44" t="e">
        <f t="shared" si="77"/>
        <v>#DIV/0!</v>
      </c>
    </row>
    <row r="146" spans="2:42" x14ac:dyDescent="0.25">
      <c r="B146" s="34"/>
      <c r="C146" s="56"/>
      <c r="D146" s="56"/>
      <c r="E146" s="35"/>
      <c r="F146" s="36"/>
      <c r="G146" s="36"/>
      <c r="H146" s="36"/>
      <c r="I146" s="37"/>
      <c r="J146" s="38"/>
      <c r="K146" s="38"/>
      <c r="L146" s="38"/>
      <c r="M146" s="39"/>
      <c r="N146" s="39"/>
      <c r="O146" s="40"/>
      <c r="P146" s="41"/>
      <c r="Q146" s="41"/>
      <c r="R146" s="42"/>
      <c r="S146" s="43"/>
      <c r="T146" s="36">
        <f t="shared" si="59"/>
        <v>0</v>
      </c>
      <c r="U146" s="44">
        <f t="shared" si="60"/>
        <v>0</v>
      </c>
      <c r="V146" s="45">
        <f t="shared" si="61"/>
        <v>0</v>
      </c>
      <c r="W146" s="46">
        <f t="shared" si="62"/>
        <v>0</v>
      </c>
      <c r="X146" s="41">
        <f t="shared" si="63"/>
        <v>0</v>
      </c>
      <c r="Y146" s="41">
        <f t="shared" si="64"/>
        <v>0</v>
      </c>
      <c r="Z146" s="41">
        <f t="shared" si="65"/>
        <v>0</v>
      </c>
      <c r="AA146" s="47">
        <f t="shared" si="66"/>
        <v>0</v>
      </c>
      <c r="AB146" s="48">
        <f t="shared" si="67"/>
        <v>0</v>
      </c>
      <c r="AC146" s="41">
        <f t="shared" si="68"/>
        <v>0</v>
      </c>
      <c r="AD146" s="41">
        <f t="shared" si="69"/>
        <v>0</v>
      </c>
      <c r="AE146" s="41">
        <f t="shared" si="70"/>
        <v>0</v>
      </c>
      <c r="AF146" s="49" t="e">
        <f>HLOOKUP(I146,ElecAvoidedCostsWOCC!$A$5:$Q$50,G146+1,FALSE)</f>
        <v>#N/A</v>
      </c>
      <c r="AG146" s="41" t="e">
        <f t="shared" si="71"/>
        <v>#N/A</v>
      </c>
      <c r="AH146" s="49" t="e">
        <f>HLOOKUP(I146,ElecAvoidedCostsWOCC!$A$5:$Q$50,T146+1,FALSE)</f>
        <v>#N/A</v>
      </c>
      <c r="AI146" s="41" t="e">
        <f t="shared" si="72"/>
        <v>#N/A</v>
      </c>
      <c r="AJ146" s="41" t="e">
        <f t="shared" si="73"/>
        <v>#N/A</v>
      </c>
      <c r="AK146" s="41" t="e">
        <f>HLOOKUP(I146,ElecAvoidedCostsWOCC!$A$5:$Q$50,G146+1,FALSE)*J146*L146</f>
        <v>#N/A</v>
      </c>
      <c r="AL146" s="41" t="e">
        <f t="shared" si="74"/>
        <v>#N/A</v>
      </c>
      <c r="AM146" s="45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5">
        <f t="shared" si="75"/>
        <v>0</v>
      </c>
      <c r="AO146" s="44">
        <f t="shared" si="76"/>
        <v>0</v>
      </c>
      <c r="AP146" s="44" t="e">
        <f t="shared" si="77"/>
        <v>#DIV/0!</v>
      </c>
    </row>
    <row r="147" spans="2:42" x14ac:dyDescent="0.25">
      <c r="B147" s="34"/>
      <c r="C147" s="56"/>
      <c r="D147" s="56"/>
      <c r="E147" s="35"/>
      <c r="F147" s="36"/>
      <c r="G147" s="36"/>
      <c r="H147" s="36"/>
      <c r="I147" s="37"/>
      <c r="J147" s="38"/>
      <c r="K147" s="38"/>
      <c r="L147" s="38"/>
      <c r="M147" s="39"/>
      <c r="N147" s="39"/>
      <c r="O147" s="40"/>
      <c r="P147" s="41"/>
      <c r="Q147" s="41"/>
      <c r="R147" s="42"/>
      <c r="S147" s="43"/>
      <c r="T147" s="36">
        <f t="shared" si="59"/>
        <v>0</v>
      </c>
      <c r="U147" s="44">
        <f t="shared" si="60"/>
        <v>0</v>
      </c>
      <c r="V147" s="45">
        <f t="shared" si="61"/>
        <v>0</v>
      </c>
      <c r="W147" s="46">
        <f t="shared" si="62"/>
        <v>0</v>
      </c>
      <c r="X147" s="41">
        <f t="shared" si="63"/>
        <v>0</v>
      </c>
      <c r="Y147" s="41">
        <f t="shared" si="64"/>
        <v>0</v>
      </c>
      <c r="Z147" s="41">
        <f t="shared" si="65"/>
        <v>0</v>
      </c>
      <c r="AA147" s="47">
        <f t="shared" si="66"/>
        <v>0</v>
      </c>
      <c r="AB147" s="48">
        <f t="shared" si="67"/>
        <v>0</v>
      </c>
      <c r="AC147" s="41">
        <f t="shared" si="68"/>
        <v>0</v>
      </c>
      <c r="AD147" s="41">
        <f t="shared" si="69"/>
        <v>0</v>
      </c>
      <c r="AE147" s="41">
        <f t="shared" si="70"/>
        <v>0</v>
      </c>
      <c r="AF147" s="49" t="e">
        <f>HLOOKUP(I147,ElecAvoidedCostsWOCC!$A$5:$Q$50,G147+1,FALSE)</f>
        <v>#N/A</v>
      </c>
      <c r="AG147" s="41" t="e">
        <f t="shared" si="71"/>
        <v>#N/A</v>
      </c>
      <c r="AH147" s="49" t="e">
        <f>HLOOKUP(I147,ElecAvoidedCostsWOCC!$A$5:$Q$50,T147+1,FALSE)</f>
        <v>#N/A</v>
      </c>
      <c r="AI147" s="41" t="e">
        <f t="shared" si="72"/>
        <v>#N/A</v>
      </c>
      <c r="AJ147" s="41" t="e">
        <f t="shared" si="73"/>
        <v>#N/A</v>
      </c>
      <c r="AK147" s="41" t="e">
        <f>HLOOKUP(I147,ElecAvoidedCostsWOCC!$A$5:$Q$50,G147+1,FALSE)*J147*L147</f>
        <v>#N/A</v>
      </c>
      <c r="AL147" s="41" t="e">
        <f t="shared" si="74"/>
        <v>#N/A</v>
      </c>
      <c r="AM147" s="45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5">
        <f t="shared" si="75"/>
        <v>0</v>
      </c>
      <c r="AO147" s="44">
        <f t="shared" si="76"/>
        <v>0</v>
      </c>
      <c r="AP147" s="44" t="e">
        <f t="shared" si="77"/>
        <v>#DIV/0!</v>
      </c>
    </row>
    <row r="148" spans="2:42" x14ac:dyDescent="0.25">
      <c r="B148" s="34"/>
      <c r="C148" s="56"/>
      <c r="D148" s="56"/>
      <c r="E148" s="35"/>
      <c r="F148" s="36"/>
      <c r="G148" s="36"/>
      <c r="H148" s="36"/>
      <c r="I148" s="37"/>
      <c r="J148" s="38"/>
      <c r="K148" s="38"/>
      <c r="L148" s="38"/>
      <c r="M148" s="39"/>
      <c r="N148" s="39"/>
      <c r="O148" s="40"/>
      <c r="P148" s="41"/>
      <c r="Q148" s="41"/>
      <c r="R148" s="42"/>
      <c r="S148" s="43"/>
      <c r="T148" s="36">
        <f t="shared" si="59"/>
        <v>0</v>
      </c>
      <c r="U148" s="44">
        <f t="shared" si="60"/>
        <v>0</v>
      </c>
      <c r="V148" s="45">
        <f t="shared" si="61"/>
        <v>0</v>
      </c>
      <c r="W148" s="46">
        <f t="shared" si="62"/>
        <v>0</v>
      </c>
      <c r="X148" s="41">
        <f t="shared" si="63"/>
        <v>0</v>
      </c>
      <c r="Y148" s="41">
        <f t="shared" si="64"/>
        <v>0</v>
      </c>
      <c r="Z148" s="41">
        <f t="shared" si="65"/>
        <v>0</v>
      </c>
      <c r="AA148" s="47">
        <f t="shared" si="66"/>
        <v>0</v>
      </c>
      <c r="AB148" s="48">
        <f t="shared" si="67"/>
        <v>0</v>
      </c>
      <c r="AC148" s="41">
        <f t="shared" si="68"/>
        <v>0</v>
      </c>
      <c r="AD148" s="41">
        <f t="shared" si="69"/>
        <v>0</v>
      </c>
      <c r="AE148" s="41">
        <f t="shared" si="70"/>
        <v>0</v>
      </c>
      <c r="AF148" s="49" t="e">
        <f>HLOOKUP(I148,ElecAvoidedCostsWOCC!$A$5:$Q$50,G148+1,FALSE)</f>
        <v>#N/A</v>
      </c>
      <c r="AG148" s="41" t="e">
        <f t="shared" si="71"/>
        <v>#N/A</v>
      </c>
      <c r="AH148" s="49" t="e">
        <f>HLOOKUP(I148,ElecAvoidedCostsWOCC!$A$5:$Q$50,T148+1,FALSE)</f>
        <v>#N/A</v>
      </c>
      <c r="AI148" s="41" t="e">
        <f t="shared" si="72"/>
        <v>#N/A</v>
      </c>
      <c r="AJ148" s="41" t="e">
        <f t="shared" si="73"/>
        <v>#N/A</v>
      </c>
      <c r="AK148" s="41" t="e">
        <f>HLOOKUP(I148,ElecAvoidedCostsWOCC!$A$5:$Q$50,G148+1,FALSE)*J148*L148</f>
        <v>#N/A</v>
      </c>
      <c r="AL148" s="41" t="e">
        <f t="shared" si="74"/>
        <v>#N/A</v>
      </c>
      <c r="AM148" s="45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5">
        <f t="shared" si="75"/>
        <v>0</v>
      </c>
      <c r="AO148" s="44">
        <f t="shared" si="76"/>
        <v>0</v>
      </c>
      <c r="AP148" s="44" t="e">
        <f t="shared" si="77"/>
        <v>#DIV/0!</v>
      </c>
    </row>
    <row r="149" spans="2:42" x14ac:dyDescent="0.25">
      <c r="B149" s="34"/>
      <c r="C149" s="56"/>
      <c r="D149" s="56"/>
      <c r="E149" s="35"/>
      <c r="F149" s="36"/>
      <c r="G149" s="36"/>
      <c r="H149" s="36"/>
      <c r="I149" s="37"/>
      <c r="J149" s="38"/>
      <c r="K149" s="38"/>
      <c r="L149" s="38"/>
      <c r="M149" s="39"/>
      <c r="N149" s="39"/>
      <c r="O149" s="40"/>
      <c r="P149" s="41"/>
      <c r="Q149" s="41"/>
      <c r="R149" s="42"/>
      <c r="S149" s="43"/>
      <c r="T149" s="36">
        <f t="shared" si="59"/>
        <v>0</v>
      </c>
      <c r="U149" s="44">
        <f t="shared" si="60"/>
        <v>0</v>
      </c>
      <c r="V149" s="45">
        <f t="shared" si="61"/>
        <v>0</v>
      </c>
      <c r="W149" s="46">
        <f t="shared" si="62"/>
        <v>0</v>
      </c>
      <c r="X149" s="41">
        <f t="shared" si="63"/>
        <v>0</v>
      </c>
      <c r="Y149" s="41">
        <f t="shared" si="64"/>
        <v>0</v>
      </c>
      <c r="Z149" s="41">
        <f t="shared" si="65"/>
        <v>0</v>
      </c>
      <c r="AA149" s="47">
        <f t="shared" si="66"/>
        <v>0</v>
      </c>
      <c r="AB149" s="48">
        <f t="shared" si="67"/>
        <v>0</v>
      </c>
      <c r="AC149" s="41">
        <f t="shared" si="68"/>
        <v>0</v>
      </c>
      <c r="AD149" s="41">
        <f t="shared" si="69"/>
        <v>0</v>
      </c>
      <c r="AE149" s="41">
        <f t="shared" si="70"/>
        <v>0</v>
      </c>
      <c r="AF149" s="49" t="e">
        <f>HLOOKUP(I149,ElecAvoidedCostsWOCC!$A$5:$Q$50,G149+1,FALSE)</f>
        <v>#N/A</v>
      </c>
      <c r="AG149" s="41" t="e">
        <f t="shared" si="71"/>
        <v>#N/A</v>
      </c>
      <c r="AH149" s="49" t="e">
        <f>HLOOKUP(I149,ElecAvoidedCostsWOCC!$A$5:$Q$50,T149+1,FALSE)</f>
        <v>#N/A</v>
      </c>
      <c r="AI149" s="41" t="e">
        <f t="shared" si="72"/>
        <v>#N/A</v>
      </c>
      <c r="AJ149" s="41" t="e">
        <f t="shared" si="73"/>
        <v>#N/A</v>
      </c>
      <c r="AK149" s="41" t="e">
        <f>HLOOKUP(I149,ElecAvoidedCostsWOCC!$A$5:$Q$50,G149+1,FALSE)*J149*L149</f>
        <v>#N/A</v>
      </c>
      <c r="AL149" s="41" t="e">
        <f t="shared" si="74"/>
        <v>#N/A</v>
      </c>
      <c r="AM149" s="45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5">
        <f t="shared" si="75"/>
        <v>0</v>
      </c>
      <c r="AO149" s="44">
        <f t="shared" si="76"/>
        <v>0</v>
      </c>
      <c r="AP149" s="44" t="e">
        <f t="shared" si="77"/>
        <v>#DIV/0!</v>
      </c>
    </row>
    <row r="150" spans="2:42" x14ac:dyDescent="0.25">
      <c r="B150" s="34"/>
      <c r="C150" s="56"/>
      <c r="D150" s="56"/>
      <c r="E150" s="35"/>
      <c r="F150" s="36"/>
      <c r="G150" s="36"/>
      <c r="H150" s="36"/>
      <c r="I150" s="37"/>
      <c r="J150" s="38"/>
      <c r="K150" s="38"/>
      <c r="L150" s="38"/>
      <c r="M150" s="39"/>
      <c r="N150" s="39"/>
      <c r="O150" s="40"/>
      <c r="P150" s="41"/>
      <c r="Q150" s="41"/>
      <c r="R150" s="42"/>
      <c r="S150" s="43"/>
      <c r="T150" s="36">
        <f t="shared" si="59"/>
        <v>0</v>
      </c>
      <c r="U150" s="44">
        <f t="shared" si="60"/>
        <v>0</v>
      </c>
      <c r="V150" s="45">
        <f t="shared" si="61"/>
        <v>0</v>
      </c>
      <c r="W150" s="46">
        <f t="shared" si="62"/>
        <v>0</v>
      </c>
      <c r="X150" s="41">
        <f t="shared" si="63"/>
        <v>0</v>
      </c>
      <c r="Y150" s="41">
        <f t="shared" si="64"/>
        <v>0</v>
      </c>
      <c r="Z150" s="41">
        <f t="shared" si="65"/>
        <v>0</v>
      </c>
      <c r="AA150" s="47">
        <f t="shared" si="66"/>
        <v>0</v>
      </c>
      <c r="AB150" s="48">
        <f t="shared" si="67"/>
        <v>0</v>
      </c>
      <c r="AC150" s="41">
        <f t="shared" si="68"/>
        <v>0</v>
      </c>
      <c r="AD150" s="41">
        <f t="shared" si="69"/>
        <v>0</v>
      </c>
      <c r="AE150" s="41">
        <f t="shared" si="70"/>
        <v>0</v>
      </c>
      <c r="AF150" s="49" t="e">
        <f>HLOOKUP(I150,ElecAvoidedCostsWOCC!$A$5:$Q$50,G150+1,FALSE)</f>
        <v>#N/A</v>
      </c>
      <c r="AG150" s="41" t="e">
        <f t="shared" si="71"/>
        <v>#N/A</v>
      </c>
      <c r="AH150" s="49" t="e">
        <f>HLOOKUP(I150,ElecAvoidedCostsWOCC!$A$5:$Q$50,T150+1,FALSE)</f>
        <v>#N/A</v>
      </c>
      <c r="AI150" s="41" t="e">
        <f t="shared" si="72"/>
        <v>#N/A</v>
      </c>
      <c r="AJ150" s="41" t="e">
        <f t="shared" si="73"/>
        <v>#N/A</v>
      </c>
      <c r="AK150" s="41" t="e">
        <f>HLOOKUP(I150,ElecAvoidedCostsWOCC!$A$5:$Q$50,G150+1,FALSE)*J150*L150</f>
        <v>#N/A</v>
      </c>
      <c r="AL150" s="41" t="e">
        <f t="shared" si="74"/>
        <v>#N/A</v>
      </c>
      <c r="AM150" s="45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5">
        <f t="shared" si="75"/>
        <v>0</v>
      </c>
      <c r="AO150" s="44">
        <f t="shared" si="76"/>
        <v>0</v>
      </c>
      <c r="AP150" s="44" t="e">
        <f t="shared" si="77"/>
        <v>#DIV/0!</v>
      </c>
    </row>
    <row r="151" spans="2:42" x14ac:dyDescent="0.25">
      <c r="B151" s="34"/>
      <c r="C151" s="56"/>
      <c r="D151" s="56"/>
      <c r="E151" s="35"/>
      <c r="F151" s="36"/>
      <c r="G151" s="36"/>
      <c r="H151" s="36"/>
      <c r="I151" s="37"/>
      <c r="J151" s="38"/>
      <c r="K151" s="38"/>
      <c r="L151" s="38"/>
      <c r="M151" s="39"/>
      <c r="N151" s="39"/>
      <c r="O151" s="40"/>
      <c r="P151" s="41"/>
      <c r="Q151" s="41"/>
      <c r="R151" s="42"/>
      <c r="S151" s="43"/>
      <c r="T151" s="36">
        <f t="shared" si="59"/>
        <v>0</v>
      </c>
      <c r="U151" s="44">
        <f t="shared" si="60"/>
        <v>0</v>
      </c>
      <c r="V151" s="45">
        <f t="shared" si="61"/>
        <v>0</v>
      </c>
      <c r="W151" s="46">
        <f t="shared" si="62"/>
        <v>0</v>
      </c>
      <c r="X151" s="41">
        <f t="shared" si="63"/>
        <v>0</v>
      </c>
      <c r="Y151" s="41">
        <f t="shared" si="64"/>
        <v>0</v>
      </c>
      <c r="Z151" s="41">
        <f t="shared" si="65"/>
        <v>0</v>
      </c>
      <c r="AA151" s="47">
        <f t="shared" si="66"/>
        <v>0</v>
      </c>
      <c r="AB151" s="48">
        <f t="shared" si="67"/>
        <v>0</v>
      </c>
      <c r="AC151" s="41">
        <f t="shared" si="68"/>
        <v>0</v>
      </c>
      <c r="AD151" s="41">
        <f t="shared" si="69"/>
        <v>0</v>
      </c>
      <c r="AE151" s="41">
        <f t="shared" si="70"/>
        <v>0</v>
      </c>
      <c r="AF151" s="49" t="e">
        <f>HLOOKUP(I151,ElecAvoidedCostsWOCC!$A$5:$Q$50,G151+1,FALSE)</f>
        <v>#N/A</v>
      </c>
      <c r="AG151" s="41" t="e">
        <f t="shared" si="71"/>
        <v>#N/A</v>
      </c>
      <c r="AH151" s="49" t="e">
        <f>HLOOKUP(I151,ElecAvoidedCostsWOCC!$A$5:$Q$50,T151+1,FALSE)</f>
        <v>#N/A</v>
      </c>
      <c r="AI151" s="41" t="e">
        <f t="shared" si="72"/>
        <v>#N/A</v>
      </c>
      <c r="AJ151" s="41" t="e">
        <f t="shared" si="73"/>
        <v>#N/A</v>
      </c>
      <c r="AK151" s="41" t="e">
        <f>HLOOKUP(I151,ElecAvoidedCostsWOCC!$A$5:$Q$50,G151+1,FALSE)*J151*L151</f>
        <v>#N/A</v>
      </c>
      <c r="AL151" s="41" t="e">
        <f t="shared" si="74"/>
        <v>#N/A</v>
      </c>
      <c r="AM151" s="45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5">
        <f t="shared" si="75"/>
        <v>0</v>
      </c>
      <c r="AO151" s="44">
        <f t="shared" si="76"/>
        <v>0</v>
      </c>
      <c r="AP151" s="44" t="e">
        <f t="shared" si="77"/>
        <v>#DIV/0!</v>
      </c>
    </row>
    <row r="152" spans="2:42" x14ac:dyDescent="0.25">
      <c r="B152" s="34"/>
      <c r="C152" s="56"/>
      <c r="D152" s="56"/>
      <c r="E152" s="35"/>
      <c r="F152" s="36"/>
      <c r="G152" s="36"/>
      <c r="H152" s="36"/>
      <c r="I152" s="37"/>
      <c r="J152" s="38"/>
      <c r="K152" s="38"/>
      <c r="L152" s="38"/>
      <c r="M152" s="39"/>
      <c r="N152" s="39"/>
      <c r="O152" s="40"/>
      <c r="P152" s="41"/>
      <c r="Q152" s="41"/>
      <c r="R152" s="42"/>
      <c r="S152" s="43"/>
      <c r="T152" s="36">
        <f t="shared" si="59"/>
        <v>0</v>
      </c>
      <c r="U152" s="44">
        <f t="shared" si="60"/>
        <v>0</v>
      </c>
      <c r="V152" s="45">
        <f t="shared" si="61"/>
        <v>0</v>
      </c>
      <c r="W152" s="46">
        <f t="shared" si="62"/>
        <v>0</v>
      </c>
      <c r="X152" s="41">
        <f t="shared" si="63"/>
        <v>0</v>
      </c>
      <c r="Y152" s="41">
        <f t="shared" si="64"/>
        <v>0</v>
      </c>
      <c r="Z152" s="41">
        <f t="shared" si="65"/>
        <v>0</v>
      </c>
      <c r="AA152" s="47">
        <f t="shared" si="66"/>
        <v>0</v>
      </c>
      <c r="AB152" s="48">
        <f t="shared" si="67"/>
        <v>0</v>
      </c>
      <c r="AC152" s="41">
        <f t="shared" si="68"/>
        <v>0</v>
      </c>
      <c r="AD152" s="41">
        <f t="shared" si="69"/>
        <v>0</v>
      </c>
      <c r="AE152" s="41">
        <f t="shared" si="70"/>
        <v>0</v>
      </c>
      <c r="AF152" s="49" t="e">
        <f>HLOOKUP(I152,ElecAvoidedCostsWOCC!$A$5:$Q$50,G152+1,FALSE)</f>
        <v>#N/A</v>
      </c>
      <c r="AG152" s="41" t="e">
        <f t="shared" si="71"/>
        <v>#N/A</v>
      </c>
      <c r="AH152" s="49" t="e">
        <f>HLOOKUP(I152,ElecAvoidedCostsWOCC!$A$5:$Q$50,T152+1,FALSE)</f>
        <v>#N/A</v>
      </c>
      <c r="AI152" s="41" t="e">
        <f t="shared" si="72"/>
        <v>#N/A</v>
      </c>
      <c r="AJ152" s="41" t="e">
        <f t="shared" si="73"/>
        <v>#N/A</v>
      </c>
      <c r="AK152" s="41" t="e">
        <f>HLOOKUP(I152,ElecAvoidedCostsWOCC!$A$5:$Q$50,G152+1,FALSE)*J152*L152</f>
        <v>#N/A</v>
      </c>
      <c r="AL152" s="41" t="e">
        <f t="shared" si="74"/>
        <v>#N/A</v>
      </c>
      <c r="AM152" s="45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5">
        <f t="shared" si="75"/>
        <v>0</v>
      </c>
      <c r="AO152" s="44">
        <f t="shared" si="76"/>
        <v>0</v>
      </c>
      <c r="AP152" s="44" t="e">
        <f t="shared" si="77"/>
        <v>#DIV/0!</v>
      </c>
    </row>
    <row r="153" spans="2:42" x14ac:dyDescent="0.25">
      <c r="B153" s="34"/>
      <c r="C153" s="56"/>
      <c r="D153" s="56"/>
      <c r="E153" s="35"/>
      <c r="F153" s="36"/>
      <c r="G153" s="36"/>
      <c r="H153" s="36"/>
      <c r="I153" s="37"/>
      <c r="J153" s="38"/>
      <c r="K153" s="38"/>
      <c r="L153" s="38"/>
      <c r="M153" s="39"/>
      <c r="N153" s="39"/>
      <c r="O153" s="40"/>
      <c r="P153" s="41"/>
      <c r="Q153" s="41"/>
      <c r="R153" s="42"/>
      <c r="S153" s="43"/>
      <c r="T153" s="36">
        <f t="shared" si="59"/>
        <v>0</v>
      </c>
      <c r="U153" s="44">
        <f t="shared" si="60"/>
        <v>0</v>
      </c>
      <c r="V153" s="45">
        <f t="shared" si="61"/>
        <v>0</v>
      </c>
      <c r="W153" s="46">
        <f t="shared" si="62"/>
        <v>0</v>
      </c>
      <c r="X153" s="41">
        <f t="shared" si="63"/>
        <v>0</v>
      </c>
      <c r="Y153" s="41">
        <f t="shared" si="64"/>
        <v>0</v>
      </c>
      <c r="Z153" s="41">
        <f t="shared" si="65"/>
        <v>0</v>
      </c>
      <c r="AA153" s="47">
        <f t="shared" si="66"/>
        <v>0</v>
      </c>
      <c r="AB153" s="48">
        <f t="shared" si="67"/>
        <v>0</v>
      </c>
      <c r="AC153" s="41">
        <f t="shared" si="68"/>
        <v>0</v>
      </c>
      <c r="AD153" s="41">
        <f t="shared" si="69"/>
        <v>0</v>
      </c>
      <c r="AE153" s="41">
        <f t="shared" si="70"/>
        <v>0</v>
      </c>
      <c r="AF153" s="49" t="e">
        <f>HLOOKUP(I153,ElecAvoidedCostsWOCC!$A$5:$Q$50,G153+1,FALSE)</f>
        <v>#N/A</v>
      </c>
      <c r="AG153" s="41" t="e">
        <f t="shared" si="71"/>
        <v>#N/A</v>
      </c>
      <c r="AH153" s="49" t="e">
        <f>HLOOKUP(I153,ElecAvoidedCostsWOCC!$A$5:$Q$50,T153+1,FALSE)</f>
        <v>#N/A</v>
      </c>
      <c r="AI153" s="41" t="e">
        <f t="shared" si="72"/>
        <v>#N/A</v>
      </c>
      <c r="AJ153" s="41" t="e">
        <f t="shared" si="73"/>
        <v>#N/A</v>
      </c>
      <c r="AK153" s="41" t="e">
        <f>HLOOKUP(I153,ElecAvoidedCostsWOCC!$A$5:$Q$50,G153+1,FALSE)*J153*L153</f>
        <v>#N/A</v>
      </c>
      <c r="AL153" s="41" t="e">
        <f t="shared" si="74"/>
        <v>#N/A</v>
      </c>
      <c r="AM153" s="45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5">
        <f t="shared" si="75"/>
        <v>0</v>
      </c>
      <c r="AO153" s="44">
        <f t="shared" si="76"/>
        <v>0</v>
      </c>
      <c r="AP153" s="44" t="e">
        <f t="shared" si="77"/>
        <v>#DIV/0!</v>
      </c>
    </row>
    <row r="154" spans="2:42" x14ac:dyDescent="0.25">
      <c r="B154" s="34"/>
      <c r="C154" s="56"/>
      <c r="D154" s="56"/>
      <c r="E154" s="35"/>
      <c r="F154" s="36"/>
      <c r="G154" s="36"/>
      <c r="H154" s="36"/>
      <c r="I154" s="37"/>
      <c r="J154" s="38"/>
      <c r="K154" s="38"/>
      <c r="L154" s="38"/>
      <c r="M154" s="39"/>
      <c r="N154" s="39"/>
      <c r="O154" s="40"/>
      <c r="P154" s="41"/>
      <c r="Q154" s="41"/>
      <c r="R154" s="42"/>
      <c r="S154" s="43"/>
      <c r="T154" s="36">
        <f t="shared" si="59"/>
        <v>0</v>
      </c>
      <c r="U154" s="44">
        <f t="shared" si="60"/>
        <v>0</v>
      </c>
      <c r="V154" s="45">
        <f t="shared" si="61"/>
        <v>0</v>
      </c>
      <c r="W154" s="46">
        <f t="shared" si="62"/>
        <v>0</v>
      </c>
      <c r="X154" s="41">
        <f t="shared" si="63"/>
        <v>0</v>
      </c>
      <c r="Y154" s="41">
        <f t="shared" si="64"/>
        <v>0</v>
      </c>
      <c r="Z154" s="41">
        <f t="shared" si="65"/>
        <v>0</v>
      </c>
      <c r="AA154" s="47">
        <f t="shared" si="66"/>
        <v>0</v>
      </c>
      <c r="AB154" s="48">
        <f t="shared" si="67"/>
        <v>0</v>
      </c>
      <c r="AC154" s="41">
        <f t="shared" si="68"/>
        <v>0</v>
      </c>
      <c r="AD154" s="41">
        <f t="shared" si="69"/>
        <v>0</v>
      </c>
      <c r="AE154" s="41">
        <f t="shared" si="70"/>
        <v>0</v>
      </c>
      <c r="AF154" s="49" t="e">
        <f>HLOOKUP(I154,ElecAvoidedCostsWOCC!$A$5:$Q$50,G154+1,FALSE)</f>
        <v>#N/A</v>
      </c>
      <c r="AG154" s="41" t="e">
        <f t="shared" si="71"/>
        <v>#N/A</v>
      </c>
      <c r="AH154" s="49" t="e">
        <f>HLOOKUP(I154,ElecAvoidedCostsWOCC!$A$5:$Q$50,T154+1,FALSE)</f>
        <v>#N/A</v>
      </c>
      <c r="AI154" s="41" t="e">
        <f t="shared" si="72"/>
        <v>#N/A</v>
      </c>
      <c r="AJ154" s="41" t="e">
        <f t="shared" si="73"/>
        <v>#N/A</v>
      </c>
      <c r="AK154" s="41" t="e">
        <f>HLOOKUP(I154,ElecAvoidedCostsWOCC!$A$5:$Q$50,G154+1,FALSE)*J154*L154</f>
        <v>#N/A</v>
      </c>
      <c r="AL154" s="41" t="e">
        <f t="shared" si="74"/>
        <v>#N/A</v>
      </c>
      <c r="AM154" s="45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5">
        <f t="shared" si="75"/>
        <v>0</v>
      </c>
      <c r="AO154" s="44">
        <f t="shared" si="76"/>
        <v>0</v>
      </c>
      <c r="AP154" s="44" t="e">
        <f t="shared" si="77"/>
        <v>#DIV/0!</v>
      </c>
    </row>
    <row r="155" spans="2:42" x14ac:dyDescent="0.25">
      <c r="B155" s="34"/>
      <c r="C155" s="56"/>
      <c r="D155" s="56"/>
      <c r="E155" s="35"/>
      <c r="F155" s="36"/>
      <c r="G155" s="36"/>
      <c r="H155" s="36"/>
      <c r="I155" s="37"/>
      <c r="J155" s="38"/>
      <c r="K155" s="38"/>
      <c r="L155" s="38"/>
      <c r="M155" s="39"/>
      <c r="N155" s="39"/>
      <c r="O155" s="40"/>
      <c r="P155" s="41"/>
      <c r="Q155" s="41"/>
      <c r="R155" s="42"/>
      <c r="S155" s="43"/>
      <c r="T155" s="36">
        <f t="shared" si="59"/>
        <v>0</v>
      </c>
      <c r="U155" s="44">
        <f t="shared" si="60"/>
        <v>0</v>
      </c>
      <c r="V155" s="45">
        <f t="shared" si="61"/>
        <v>0</v>
      </c>
      <c r="W155" s="46">
        <f t="shared" si="62"/>
        <v>0</v>
      </c>
      <c r="X155" s="41">
        <f t="shared" si="63"/>
        <v>0</v>
      </c>
      <c r="Y155" s="41">
        <f t="shared" si="64"/>
        <v>0</v>
      </c>
      <c r="Z155" s="41">
        <f t="shared" si="65"/>
        <v>0</v>
      </c>
      <c r="AA155" s="47">
        <f t="shared" si="66"/>
        <v>0</v>
      </c>
      <c r="AB155" s="48">
        <f t="shared" si="67"/>
        <v>0</v>
      </c>
      <c r="AC155" s="41">
        <f t="shared" si="68"/>
        <v>0</v>
      </c>
      <c r="AD155" s="41">
        <f t="shared" si="69"/>
        <v>0</v>
      </c>
      <c r="AE155" s="41">
        <f t="shared" si="70"/>
        <v>0</v>
      </c>
      <c r="AF155" s="49" t="e">
        <f>HLOOKUP(I155,ElecAvoidedCostsWOCC!$A$5:$Q$50,G155+1,FALSE)</f>
        <v>#N/A</v>
      </c>
      <c r="AG155" s="41" t="e">
        <f t="shared" si="71"/>
        <v>#N/A</v>
      </c>
      <c r="AH155" s="49" t="e">
        <f>HLOOKUP(I155,ElecAvoidedCostsWOCC!$A$5:$Q$50,T155+1,FALSE)</f>
        <v>#N/A</v>
      </c>
      <c r="AI155" s="41" t="e">
        <f t="shared" si="72"/>
        <v>#N/A</v>
      </c>
      <c r="AJ155" s="41" t="e">
        <f t="shared" si="73"/>
        <v>#N/A</v>
      </c>
      <c r="AK155" s="41" t="e">
        <f>HLOOKUP(I155,ElecAvoidedCostsWOCC!$A$5:$Q$50,G155+1,FALSE)*J155*L155</f>
        <v>#N/A</v>
      </c>
      <c r="AL155" s="41" t="e">
        <f t="shared" si="74"/>
        <v>#N/A</v>
      </c>
      <c r="AM155" s="45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5">
        <f t="shared" si="75"/>
        <v>0</v>
      </c>
      <c r="AO155" s="44">
        <f t="shared" si="76"/>
        <v>0</v>
      </c>
      <c r="AP155" s="44" t="e">
        <f t="shared" si="77"/>
        <v>#DIV/0!</v>
      </c>
    </row>
    <row r="156" spans="2:42" x14ac:dyDescent="0.25">
      <c r="B156" s="34"/>
      <c r="C156" s="56"/>
      <c r="D156" s="56"/>
      <c r="E156" s="35"/>
      <c r="F156" s="36"/>
      <c r="G156" s="36"/>
      <c r="H156" s="36"/>
      <c r="I156" s="37"/>
      <c r="J156" s="38"/>
      <c r="K156" s="38"/>
      <c r="L156" s="38"/>
      <c r="M156" s="39"/>
      <c r="N156" s="39"/>
      <c r="O156" s="40"/>
      <c r="P156" s="41"/>
      <c r="Q156" s="41"/>
      <c r="R156" s="42"/>
      <c r="S156" s="43"/>
      <c r="T156" s="36">
        <f t="shared" si="59"/>
        <v>0</v>
      </c>
      <c r="U156" s="44">
        <f t="shared" si="60"/>
        <v>0</v>
      </c>
      <c r="V156" s="45">
        <f t="shared" si="61"/>
        <v>0</v>
      </c>
      <c r="W156" s="46">
        <f t="shared" si="62"/>
        <v>0</v>
      </c>
      <c r="X156" s="41">
        <f t="shared" si="63"/>
        <v>0</v>
      </c>
      <c r="Y156" s="41">
        <f t="shared" si="64"/>
        <v>0</v>
      </c>
      <c r="Z156" s="41">
        <f t="shared" si="65"/>
        <v>0</v>
      </c>
      <c r="AA156" s="47">
        <f t="shared" si="66"/>
        <v>0</v>
      </c>
      <c r="AB156" s="48">
        <f t="shared" si="67"/>
        <v>0</v>
      </c>
      <c r="AC156" s="41">
        <f t="shared" si="68"/>
        <v>0</v>
      </c>
      <c r="AD156" s="41">
        <f t="shared" si="69"/>
        <v>0</v>
      </c>
      <c r="AE156" s="41">
        <f t="shared" si="70"/>
        <v>0</v>
      </c>
      <c r="AF156" s="49" t="e">
        <f>HLOOKUP(I156,ElecAvoidedCostsWOCC!$A$5:$Q$50,G156+1,FALSE)</f>
        <v>#N/A</v>
      </c>
      <c r="AG156" s="41" t="e">
        <f t="shared" si="71"/>
        <v>#N/A</v>
      </c>
      <c r="AH156" s="49" t="e">
        <f>HLOOKUP(I156,ElecAvoidedCostsWOCC!$A$5:$Q$50,T156+1,FALSE)</f>
        <v>#N/A</v>
      </c>
      <c r="AI156" s="41" t="e">
        <f t="shared" si="72"/>
        <v>#N/A</v>
      </c>
      <c r="AJ156" s="41" t="e">
        <f t="shared" si="73"/>
        <v>#N/A</v>
      </c>
      <c r="AK156" s="41" t="e">
        <f>HLOOKUP(I156,ElecAvoidedCostsWOCC!$A$5:$Q$50,G156+1,FALSE)*J156*L156</f>
        <v>#N/A</v>
      </c>
      <c r="AL156" s="41" t="e">
        <f t="shared" si="74"/>
        <v>#N/A</v>
      </c>
      <c r="AM156" s="45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5">
        <f t="shared" si="75"/>
        <v>0</v>
      </c>
      <c r="AO156" s="44">
        <f t="shared" si="76"/>
        <v>0</v>
      </c>
      <c r="AP156" s="44" t="e">
        <f t="shared" si="77"/>
        <v>#DIV/0!</v>
      </c>
    </row>
    <row r="157" spans="2:42" x14ac:dyDescent="0.25">
      <c r="B157" s="34"/>
      <c r="C157" s="56"/>
      <c r="D157" s="56"/>
      <c r="E157" s="35"/>
      <c r="F157" s="36"/>
      <c r="G157" s="36"/>
      <c r="H157" s="36"/>
      <c r="I157" s="37"/>
      <c r="J157" s="38"/>
      <c r="K157" s="38"/>
      <c r="L157" s="38"/>
      <c r="M157" s="39"/>
      <c r="N157" s="39"/>
      <c r="O157" s="40"/>
      <c r="P157" s="41"/>
      <c r="Q157" s="41"/>
      <c r="R157" s="42"/>
      <c r="S157" s="43"/>
      <c r="T157" s="36">
        <f t="shared" si="59"/>
        <v>0</v>
      </c>
      <c r="U157" s="44">
        <f t="shared" si="60"/>
        <v>0</v>
      </c>
      <c r="V157" s="45">
        <f t="shared" si="61"/>
        <v>0</v>
      </c>
      <c r="W157" s="46">
        <f t="shared" si="62"/>
        <v>0</v>
      </c>
      <c r="X157" s="41">
        <f t="shared" si="63"/>
        <v>0</v>
      </c>
      <c r="Y157" s="41">
        <f t="shared" si="64"/>
        <v>0</v>
      </c>
      <c r="Z157" s="41">
        <f t="shared" si="65"/>
        <v>0</v>
      </c>
      <c r="AA157" s="47">
        <f t="shared" si="66"/>
        <v>0</v>
      </c>
      <c r="AB157" s="48">
        <f t="shared" si="67"/>
        <v>0</v>
      </c>
      <c r="AC157" s="41">
        <f t="shared" si="68"/>
        <v>0</v>
      </c>
      <c r="AD157" s="41">
        <f t="shared" si="69"/>
        <v>0</v>
      </c>
      <c r="AE157" s="41">
        <f t="shared" si="70"/>
        <v>0</v>
      </c>
      <c r="AF157" s="49" t="e">
        <f>HLOOKUP(I157,ElecAvoidedCostsWOCC!$A$5:$Q$50,G157+1,FALSE)</f>
        <v>#N/A</v>
      </c>
      <c r="AG157" s="41" t="e">
        <f t="shared" si="71"/>
        <v>#N/A</v>
      </c>
      <c r="AH157" s="49" t="e">
        <f>HLOOKUP(I157,ElecAvoidedCostsWOCC!$A$5:$Q$50,T157+1,FALSE)</f>
        <v>#N/A</v>
      </c>
      <c r="AI157" s="41" t="e">
        <f t="shared" si="72"/>
        <v>#N/A</v>
      </c>
      <c r="AJ157" s="41" t="e">
        <f t="shared" si="73"/>
        <v>#N/A</v>
      </c>
      <c r="AK157" s="41" t="e">
        <f>HLOOKUP(I157,ElecAvoidedCostsWOCC!$A$5:$Q$50,G157+1,FALSE)*J157*L157</f>
        <v>#N/A</v>
      </c>
      <c r="AL157" s="41" t="e">
        <f t="shared" si="74"/>
        <v>#N/A</v>
      </c>
      <c r="AM157" s="45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5">
        <f t="shared" si="75"/>
        <v>0</v>
      </c>
      <c r="AO157" s="44">
        <f t="shared" si="76"/>
        <v>0</v>
      </c>
      <c r="AP157" s="44" t="e">
        <f t="shared" si="77"/>
        <v>#DIV/0!</v>
      </c>
    </row>
    <row r="158" spans="2:42" x14ac:dyDescent="0.25">
      <c r="B158" s="34"/>
      <c r="C158" s="56"/>
      <c r="D158" s="56"/>
      <c r="E158" s="35"/>
      <c r="F158" s="36"/>
      <c r="G158" s="36"/>
      <c r="H158" s="36"/>
      <c r="I158" s="37"/>
      <c r="J158" s="38"/>
      <c r="K158" s="38"/>
      <c r="L158" s="38"/>
      <c r="M158" s="39"/>
      <c r="N158" s="39"/>
      <c r="O158" s="40"/>
      <c r="P158" s="41"/>
      <c r="Q158" s="41"/>
      <c r="R158" s="42"/>
      <c r="S158" s="43"/>
      <c r="T158" s="36">
        <f t="shared" si="59"/>
        <v>0</v>
      </c>
      <c r="U158" s="44">
        <f t="shared" si="60"/>
        <v>0</v>
      </c>
      <c r="V158" s="45">
        <f t="shared" si="61"/>
        <v>0</v>
      </c>
      <c r="W158" s="46">
        <f t="shared" si="62"/>
        <v>0</v>
      </c>
      <c r="X158" s="41">
        <f t="shared" si="63"/>
        <v>0</v>
      </c>
      <c r="Y158" s="41">
        <f t="shared" si="64"/>
        <v>0</v>
      </c>
      <c r="Z158" s="41">
        <f t="shared" si="65"/>
        <v>0</v>
      </c>
      <c r="AA158" s="47">
        <f t="shared" si="66"/>
        <v>0</v>
      </c>
      <c r="AB158" s="48">
        <f t="shared" si="67"/>
        <v>0</v>
      </c>
      <c r="AC158" s="41">
        <f t="shared" si="68"/>
        <v>0</v>
      </c>
      <c r="AD158" s="41">
        <f t="shared" si="69"/>
        <v>0</v>
      </c>
      <c r="AE158" s="41">
        <f t="shared" si="70"/>
        <v>0</v>
      </c>
      <c r="AF158" s="49" t="e">
        <f>HLOOKUP(I158,ElecAvoidedCostsWOCC!$A$5:$Q$50,G158+1,FALSE)</f>
        <v>#N/A</v>
      </c>
      <c r="AG158" s="41" t="e">
        <f t="shared" si="71"/>
        <v>#N/A</v>
      </c>
      <c r="AH158" s="49" t="e">
        <f>HLOOKUP(I158,ElecAvoidedCostsWOCC!$A$5:$Q$50,T158+1,FALSE)</f>
        <v>#N/A</v>
      </c>
      <c r="AI158" s="41" t="e">
        <f t="shared" si="72"/>
        <v>#N/A</v>
      </c>
      <c r="AJ158" s="41" t="e">
        <f t="shared" si="73"/>
        <v>#N/A</v>
      </c>
      <c r="AK158" s="41" t="e">
        <f>HLOOKUP(I158,ElecAvoidedCostsWOCC!$A$5:$Q$50,G158+1,FALSE)*J158*L158</f>
        <v>#N/A</v>
      </c>
      <c r="AL158" s="41" t="e">
        <f t="shared" si="74"/>
        <v>#N/A</v>
      </c>
      <c r="AM158" s="45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5">
        <f t="shared" si="75"/>
        <v>0</v>
      </c>
      <c r="AO158" s="44">
        <f t="shared" si="76"/>
        <v>0</v>
      </c>
      <c r="AP158" s="44" t="e">
        <f t="shared" si="77"/>
        <v>#DIV/0!</v>
      </c>
    </row>
    <row r="159" spans="2:42" x14ac:dyDescent="0.25">
      <c r="B159" s="34"/>
      <c r="C159" s="56"/>
      <c r="D159" s="56"/>
      <c r="E159" s="35"/>
      <c r="F159" s="36"/>
      <c r="G159" s="36"/>
      <c r="H159" s="36"/>
      <c r="I159" s="37"/>
      <c r="J159" s="38"/>
      <c r="K159" s="38"/>
      <c r="L159" s="38"/>
      <c r="M159" s="39"/>
      <c r="N159" s="39"/>
      <c r="O159" s="40"/>
      <c r="P159" s="41"/>
      <c r="Q159" s="41"/>
      <c r="R159" s="42"/>
      <c r="S159" s="43"/>
      <c r="T159" s="36">
        <f t="shared" si="59"/>
        <v>0</v>
      </c>
      <c r="U159" s="44">
        <f t="shared" si="60"/>
        <v>0</v>
      </c>
      <c r="V159" s="45">
        <f t="shared" si="61"/>
        <v>0</v>
      </c>
      <c r="W159" s="46">
        <f t="shared" si="62"/>
        <v>0</v>
      </c>
      <c r="X159" s="41">
        <f t="shared" si="63"/>
        <v>0</v>
      </c>
      <c r="Y159" s="41">
        <f t="shared" si="64"/>
        <v>0</v>
      </c>
      <c r="Z159" s="41">
        <f t="shared" si="65"/>
        <v>0</v>
      </c>
      <c r="AA159" s="47">
        <f t="shared" si="66"/>
        <v>0</v>
      </c>
      <c r="AB159" s="48">
        <f t="shared" si="67"/>
        <v>0</v>
      </c>
      <c r="AC159" s="41">
        <f t="shared" si="68"/>
        <v>0</v>
      </c>
      <c r="AD159" s="41">
        <f t="shared" si="69"/>
        <v>0</v>
      </c>
      <c r="AE159" s="41">
        <f t="shared" si="70"/>
        <v>0</v>
      </c>
      <c r="AF159" s="49" t="e">
        <f>HLOOKUP(I159,ElecAvoidedCostsWOCC!$A$5:$Q$50,G159+1,FALSE)</f>
        <v>#N/A</v>
      </c>
      <c r="AG159" s="41" t="e">
        <f t="shared" si="71"/>
        <v>#N/A</v>
      </c>
      <c r="AH159" s="49" t="e">
        <f>HLOOKUP(I159,ElecAvoidedCostsWOCC!$A$5:$Q$50,T159+1,FALSE)</f>
        <v>#N/A</v>
      </c>
      <c r="AI159" s="41" t="e">
        <f t="shared" si="72"/>
        <v>#N/A</v>
      </c>
      <c r="AJ159" s="41" t="e">
        <f t="shared" si="73"/>
        <v>#N/A</v>
      </c>
      <c r="AK159" s="41" t="e">
        <f>HLOOKUP(I159,ElecAvoidedCostsWOCC!$A$5:$Q$50,G159+1,FALSE)*J159*L159</f>
        <v>#N/A</v>
      </c>
      <c r="AL159" s="41" t="e">
        <f t="shared" si="74"/>
        <v>#N/A</v>
      </c>
      <c r="AM159" s="45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5">
        <f t="shared" si="75"/>
        <v>0</v>
      </c>
      <c r="AO159" s="44">
        <f t="shared" si="76"/>
        <v>0</v>
      </c>
      <c r="AP159" s="44" t="e">
        <f t="shared" si="77"/>
        <v>#DIV/0!</v>
      </c>
    </row>
    <row r="160" spans="2:42" x14ac:dyDescent="0.25">
      <c r="B160" s="34"/>
      <c r="C160" s="56"/>
      <c r="D160" s="56"/>
      <c r="E160" s="35"/>
      <c r="F160" s="36"/>
      <c r="G160" s="36"/>
      <c r="H160" s="36"/>
      <c r="I160" s="37"/>
      <c r="J160" s="38"/>
      <c r="K160" s="38"/>
      <c r="L160" s="38"/>
      <c r="M160" s="39"/>
      <c r="N160" s="39"/>
      <c r="O160" s="40"/>
      <c r="P160" s="41"/>
      <c r="Q160" s="41"/>
      <c r="R160" s="42"/>
      <c r="S160" s="43"/>
      <c r="T160" s="36">
        <f t="shared" si="59"/>
        <v>0</v>
      </c>
      <c r="U160" s="44">
        <f t="shared" si="60"/>
        <v>0</v>
      </c>
      <c r="V160" s="45">
        <f t="shared" si="61"/>
        <v>0</v>
      </c>
      <c r="W160" s="46">
        <f t="shared" si="62"/>
        <v>0</v>
      </c>
      <c r="X160" s="41">
        <f t="shared" si="63"/>
        <v>0</v>
      </c>
      <c r="Y160" s="41">
        <f t="shared" si="64"/>
        <v>0</v>
      </c>
      <c r="Z160" s="41">
        <f t="shared" si="65"/>
        <v>0</v>
      </c>
      <c r="AA160" s="47">
        <f t="shared" si="66"/>
        <v>0</v>
      </c>
      <c r="AB160" s="48">
        <f t="shared" si="67"/>
        <v>0</v>
      </c>
      <c r="AC160" s="41">
        <f t="shared" si="68"/>
        <v>0</v>
      </c>
      <c r="AD160" s="41">
        <f t="shared" si="69"/>
        <v>0</v>
      </c>
      <c r="AE160" s="41">
        <f t="shared" si="70"/>
        <v>0</v>
      </c>
      <c r="AF160" s="49" t="e">
        <f>HLOOKUP(I160,ElecAvoidedCostsWOCC!$A$5:$Q$50,G160+1,FALSE)</f>
        <v>#N/A</v>
      </c>
      <c r="AG160" s="41" t="e">
        <f t="shared" si="71"/>
        <v>#N/A</v>
      </c>
      <c r="AH160" s="49" t="e">
        <f>HLOOKUP(I160,ElecAvoidedCostsWOCC!$A$5:$Q$50,T160+1,FALSE)</f>
        <v>#N/A</v>
      </c>
      <c r="AI160" s="41" t="e">
        <f t="shared" si="72"/>
        <v>#N/A</v>
      </c>
      <c r="AJ160" s="41" t="e">
        <f t="shared" si="73"/>
        <v>#N/A</v>
      </c>
      <c r="AK160" s="41" t="e">
        <f>HLOOKUP(I160,ElecAvoidedCostsWOCC!$A$5:$Q$50,G160+1,FALSE)*J160*L160</f>
        <v>#N/A</v>
      </c>
      <c r="AL160" s="41" t="e">
        <f t="shared" si="74"/>
        <v>#N/A</v>
      </c>
      <c r="AM160" s="45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5">
        <f t="shared" si="75"/>
        <v>0</v>
      </c>
      <c r="AO160" s="44">
        <f t="shared" si="76"/>
        <v>0</v>
      </c>
      <c r="AP160" s="44" t="e">
        <f t="shared" si="77"/>
        <v>#DIV/0!</v>
      </c>
    </row>
    <row r="161" spans="2:42" x14ac:dyDescent="0.25">
      <c r="B161" s="34"/>
      <c r="C161" s="56"/>
      <c r="D161" s="56"/>
      <c r="E161" s="35"/>
      <c r="F161" s="36"/>
      <c r="G161" s="36"/>
      <c r="H161" s="36"/>
      <c r="I161" s="37"/>
      <c r="J161" s="38"/>
      <c r="K161" s="38"/>
      <c r="L161" s="38"/>
      <c r="M161" s="39"/>
      <c r="N161" s="39"/>
      <c r="O161" s="40"/>
      <c r="P161" s="41"/>
      <c r="Q161" s="41"/>
      <c r="R161" s="42"/>
      <c r="S161" s="43"/>
      <c r="T161" s="36">
        <f t="shared" si="59"/>
        <v>0</v>
      </c>
      <c r="U161" s="44">
        <f t="shared" si="60"/>
        <v>0</v>
      </c>
      <c r="V161" s="45">
        <f t="shared" si="61"/>
        <v>0</v>
      </c>
      <c r="W161" s="46">
        <f t="shared" si="62"/>
        <v>0</v>
      </c>
      <c r="X161" s="41">
        <f t="shared" si="63"/>
        <v>0</v>
      </c>
      <c r="Y161" s="41">
        <f t="shared" si="64"/>
        <v>0</v>
      </c>
      <c r="Z161" s="41">
        <f t="shared" si="65"/>
        <v>0</v>
      </c>
      <c r="AA161" s="47">
        <f t="shared" si="66"/>
        <v>0</v>
      </c>
      <c r="AB161" s="48">
        <f t="shared" si="67"/>
        <v>0</v>
      </c>
      <c r="AC161" s="41">
        <f t="shared" si="68"/>
        <v>0</v>
      </c>
      <c r="AD161" s="41">
        <f t="shared" si="69"/>
        <v>0</v>
      </c>
      <c r="AE161" s="41">
        <f t="shared" si="70"/>
        <v>0</v>
      </c>
      <c r="AF161" s="49" t="e">
        <f>HLOOKUP(I161,ElecAvoidedCostsWOCC!$A$5:$Q$50,G161+1,FALSE)</f>
        <v>#N/A</v>
      </c>
      <c r="AG161" s="41" t="e">
        <f t="shared" si="71"/>
        <v>#N/A</v>
      </c>
      <c r="AH161" s="49" t="e">
        <f>HLOOKUP(I161,ElecAvoidedCostsWOCC!$A$5:$Q$50,T161+1,FALSE)</f>
        <v>#N/A</v>
      </c>
      <c r="AI161" s="41" t="e">
        <f t="shared" si="72"/>
        <v>#N/A</v>
      </c>
      <c r="AJ161" s="41" t="e">
        <f t="shared" si="73"/>
        <v>#N/A</v>
      </c>
      <c r="AK161" s="41" t="e">
        <f>HLOOKUP(I161,ElecAvoidedCostsWOCC!$A$5:$Q$50,G161+1,FALSE)*J161*L161</f>
        <v>#N/A</v>
      </c>
      <c r="AL161" s="41" t="e">
        <f t="shared" si="74"/>
        <v>#N/A</v>
      </c>
      <c r="AM161" s="45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5">
        <f t="shared" si="75"/>
        <v>0</v>
      </c>
      <c r="AO161" s="44">
        <f t="shared" si="76"/>
        <v>0</v>
      </c>
      <c r="AP161" s="44" t="e">
        <f t="shared" si="77"/>
        <v>#DIV/0!</v>
      </c>
    </row>
    <row r="162" spans="2:42" x14ac:dyDescent="0.25">
      <c r="B162" s="34"/>
      <c r="C162" s="56"/>
      <c r="D162" s="56"/>
      <c r="E162" s="35"/>
      <c r="F162" s="36"/>
      <c r="G162" s="36"/>
      <c r="H162" s="36"/>
      <c r="I162" s="37"/>
      <c r="J162" s="38"/>
      <c r="K162" s="38"/>
      <c r="L162" s="38"/>
      <c r="M162" s="39"/>
      <c r="N162" s="39"/>
      <c r="O162" s="40"/>
      <c r="P162" s="41"/>
      <c r="Q162" s="41"/>
      <c r="R162" s="42"/>
      <c r="S162" s="43"/>
      <c r="T162" s="36">
        <f t="shared" si="59"/>
        <v>0</v>
      </c>
      <c r="U162" s="44">
        <f t="shared" si="60"/>
        <v>0</v>
      </c>
      <c r="V162" s="45">
        <f t="shared" si="61"/>
        <v>0</v>
      </c>
      <c r="W162" s="46">
        <f t="shared" si="62"/>
        <v>0</v>
      </c>
      <c r="X162" s="41">
        <f t="shared" si="63"/>
        <v>0</v>
      </c>
      <c r="Y162" s="41">
        <f t="shared" si="64"/>
        <v>0</v>
      </c>
      <c r="Z162" s="41">
        <f t="shared" si="65"/>
        <v>0</v>
      </c>
      <c r="AA162" s="47">
        <f t="shared" si="66"/>
        <v>0</v>
      </c>
      <c r="AB162" s="48">
        <f t="shared" si="67"/>
        <v>0</v>
      </c>
      <c r="AC162" s="41">
        <f t="shared" si="68"/>
        <v>0</v>
      </c>
      <c r="AD162" s="41">
        <f t="shared" si="69"/>
        <v>0</v>
      </c>
      <c r="AE162" s="41">
        <f t="shared" si="70"/>
        <v>0</v>
      </c>
      <c r="AF162" s="49" t="e">
        <f>HLOOKUP(I162,ElecAvoidedCostsWOCC!$A$5:$Q$50,G162+1,FALSE)</f>
        <v>#N/A</v>
      </c>
      <c r="AG162" s="41" t="e">
        <f t="shared" si="71"/>
        <v>#N/A</v>
      </c>
      <c r="AH162" s="49" t="e">
        <f>HLOOKUP(I162,ElecAvoidedCostsWOCC!$A$5:$Q$50,T162+1,FALSE)</f>
        <v>#N/A</v>
      </c>
      <c r="AI162" s="41" t="e">
        <f t="shared" si="72"/>
        <v>#N/A</v>
      </c>
      <c r="AJ162" s="41" t="e">
        <f t="shared" si="73"/>
        <v>#N/A</v>
      </c>
      <c r="AK162" s="41" t="e">
        <f>HLOOKUP(I162,ElecAvoidedCostsWOCC!$A$5:$Q$50,G162+1,FALSE)*J162*L162</f>
        <v>#N/A</v>
      </c>
      <c r="AL162" s="41" t="e">
        <f t="shared" si="74"/>
        <v>#N/A</v>
      </c>
      <c r="AM162" s="45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5">
        <f t="shared" si="75"/>
        <v>0</v>
      </c>
      <c r="AO162" s="44">
        <f t="shared" si="76"/>
        <v>0</v>
      </c>
      <c r="AP162" s="44" t="e">
        <f t="shared" si="77"/>
        <v>#DIV/0!</v>
      </c>
    </row>
    <row r="163" spans="2:42" x14ac:dyDescent="0.25">
      <c r="B163" s="34"/>
      <c r="C163" s="56"/>
      <c r="D163" s="56"/>
      <c r="E163" s="35"/>
      <c r="F163" s="36"/>
      <c r="G163" s="36"/>
      <c r="H163" s="36"/>
      <c r="I163" s="37"/>
      <c r="J163" s="38"/>
      <c r="K163" s="38"/>
      <c r="L163" s="38"/>
      <c r="M163" s="39"/>
      <c r="N163" s="39"/>
      <c r="O163" s="40"/>
      <c r="P163" s="41"/>
      <c r="Q163" s="41"/>
      <c r="R163" s="42"/>
      <c r="S163" s="43"/>
      <c r="T163" s="36">
        <f t="shared" si="59"/>
        <v>0</v>
      </c>
      <c r="U163" s="44">
        <f t="shared" si="60"/>
        <v>0</v>
      </c>
      <c r="V163" s="45">
        <f t="shared" si="61"/>
        <v>0</v>
      </c>
      <c r="W163" s="46">
        <f t="shared" si="62"/>
        <v>0</v>
      </c>
      <c r="X163" s="41">
        <f t="shared" si="63"/>
        <v>0</v>
      </c>
      <c r="Y163" s="41">
        <f t="shared" si="64"/>
        <v>0</v>
      </c>
      <c r="Z163" s="41">
        <f t="shared" si="65"/>
        <v>0</v>
      </c>
      <c r="AA163" s="47">
        <f t="shared" si="66"/>
        <v>0</v>
      </c>
      <c r="AB163" s="48">
        <f t="shared" si="67"/>
        <v>0</v>
      </c>
      <c r="AC163" s="41">
        <f t="shared" si="68"/>
        <v>0</v>
      </c>
      <c r="AD163" s="41">
        <f t="shared" si="69"/>
        <v>0</v>
      </c>
      <c r="AE163" s="41">
        <f t="shared" si="70"/>
        <v>0</v>
      </c>
      <c r="AF163" s="49" t="e">
        <f>HLOOKUP(I163,ElecAvoidedCostsWOCC!$A$5:$Q$50,G163+1,FALSE)</f>
        <v>#N/A</v>
      </c>
      <c r="AG163" s="41" t="e">
        <f t="shared" si="71"/>
        <v>#N/A</v>
      </c>
      <c r="AH163" s="49" t="e">
        <f>HLOOKUP(I163,ElecAvoidedCostsWOCC!$A$5:$Q$50,T163+1,FALSE)</f>
        <v>#N/A</v>
      </c>
      <c r="AI163" s="41" t="e">
        <f t="shared" si="72"/>
        <v>#N/A</v>
      </c>
      <c r="AJ163" s="41" t="e">
        <f t="shared" si="73"/>
        <v>#N/A</v>
      </c>
      <c r="AK163" s="41" t="e">
        <f>HLOOKUP(I163,ElecAvoidedCostsWOCC!$A$5:$Q$50,G163+1,FALSE)*J163*L163</f>
        <v>#N/A</v>
      </c>
      <c r="AL163" s="41" t="e">
        <f t="shared" si="74"/>
        <v>#N/A</v>
      </c>
      <c r="AM163" s="45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5">
        <f t="shared" si="75"/>
        <v>0</v>
      </c>
      <c r="AO163" s="44">
        <f t="shared" si="76"/>
        <v>0</v>
      </c>
      <c r="AP163" s="44" t="e">
        <f t="shared" si="77"/>
        <v>#DIV/0!</v>
      </c>
    </row>
    <row r="164" spans="2:42" x14ac:dyDescent="0.25">
      <c r="B164" s="34"/>
      <c r="C164" s="56"/>
      <c r="D164" s="56"/>
      <c r="E164" s="35"/>
      <c r="F164" s="36"/>
      <c r="G164" s="36"/>
      <c r="H164" s="36"/>
      <c r="I164" s="37"/>
      <c r="J164" s="38"/>
      <c r="K164" s="38"/>
      <c r="L164" s="38"/>
      <c r="M164" s="39"/>
      <c r="N164" s="39"/>
      <c r="O164" s="40"/>
      <c r="P164" s="41"/>
      <c r="Q164" s="41"/>
      <c r="R164" s="42"/>
      <c r="S164" s="43"/>
      <c r="T164" s="36">
        <f t="shared" si="59"/>
        <v>0</v>
      </c>
      <c r="U164" s="44">
        <f t="shared" si="60"/>
        <v>0</v>
      </c>
      <c r="V164" s="45">
        <f t="shared" si="61"/>
        <v>0</v>
      </c>
      <c r="W164" s="46">
        <f t="shared" si="62"/>
        <v>0</v>
      </c>
      <c r="X164" s="41">
        <f t="shared" si="63"/>
        <v>0</v>
      </c>
      <c r="Y164" s="41">
        <f t="shared" si="64"/>
        <v>0</v>
      </c>
      <c r="Z164" s="41">
        <f t="shared" si="65"/>
        <v>0</v>
      </c>
      <c r="AA164" s="47">
        <f t="shared" si="66"/>
        <v>0</v>
      </c>
      <c r="AB164" s="48">
        <f t="shared" si="67"/>
        <v>0</v>
      </c>
      <c r="AC164" s="41">
        <f t="shared" si="68"/>
        <v>0</v>
      </c>
      <c r="AD164" s="41">
        <f t="shared" si="69"/>
        <v>0</v>
      </c>
      <c r="AE164" s="41">
        <f t="shared" si="70"/>
        <v>0</v>
      </c>
      <c r="AF164" s="49" t="e">
        <f>HLOOKUP(I164,ElecAvoidedCostsWOCC!$A$5:$Q$50,G164+1,FALSE)</f>
        <v>#N/A</v>
      </c>
      <c r="AG164" s="41" t="e">
        <f t="shared" si="71"/>
        <v>#N/A</v>
      </c>
      <c r="AH164" s="49" t="e">
        <f>HLOOKUP(I164,ElecAvoidedCostsWOCC!$A$5:$Q$50,T164+1,FALSE)</f>
        <v>#N/A</v>
      </c>
      <c r="AI164" s="41" t="e">
        <f t="shared" si="72"/>
        <v>#N/A</v>
      </c>
      <c r="AJ164" s="41" t="e">
        <f t="shared" si="73"/>
        <v>#N/A</v>
      </c>
      <c r="AK164" s="41" t="e">
        <f>HLOOKUP(I164,ElecAvoidedCostsWOCC!$A$5:$Q$50,G164+1,FALSE)*J164*L164</f>
        <v>#N/A</v>
      </c>
      <c r="AL164" s="41" t="e">
        <f t="shared" si="74"/>
        <v>#N/A</v>
      </c>
      <c r="AM164" s="45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5">
        <f t="shared" si="75"/>
        <v>0</v>
      </c>
      <c r="AO164" s="44">
        <f t="shared" si="76"/>
        <v>0</v>
      </c>
      <c r="AP164" s="44" t="e">
        <f t="shared" si="77"/>
        <v>#DIV/0!</v>
      </c>
    </row>
    <row r="165" spans="2:42" x14ac:dyDescent="0.25">
      <c r="B165" s="34"/>
      <c r="C165" s="56"/>
      <c r="D165" s="56"/>
      <c r="E165" s="35"/>
      <c r="F165" s="36"/>
      <c r="G165" s="36"/>
      <c r="H165" s="36"/>
      <c r="I165" s="37"/>
      <c r="J165" s="38"/>
      <c r="K165" s="38"/>
      <c r="L165" s="38"/>
      <c r="M165" s="39"/>
      <c r="N165" s="39"/>
      <c r="O165" s="40"/>
      <c r="P165" s="41"/>
      <c r="Q165" s="41"/>
      <c r="R165" s="42"/>
      <c r="S165" s="43"/>
      <c r="T165" s="36">
        <f t="shared" si="59"/>
        <v>0</v>
      </c>
      <c r="U165" s="44">
        <f t="shared" si="60"/>
        <v>0</v>
      </c>
      <c r="V165" s="45">
        <f t="shared" si="61"/>
        <v>0</v>
      </c>
      <c r="W165" s="46">
        <f t="shared" si="62"/>
        <v>0</v>
      </c>
      <c r="X165" s="41">
        <f t="shared" si="63"/>
        <v>0</v>
      </c>
      <c r="Y165" s="41">
        <f t="shared" si="64"/>
        <v>0</v>
      </c>
      <c r="Z165" s="41">
        <f t="shared" si="65"/>
        <v>0</v>
      </c>
      <c r="AA165" s="47">
        <f t="shared" si="66"/>
        <v>0</v>
      </c>
      <c r="AB165" s="48">
        <f t="shared" si="67"/>
        <v>0</v>
      </c>
      <c r="AC165" s="41">
        <f t="shared" si="68"/>
        <v>0</v>
      </c>
      <c r="AD165" s="41">
        <f t="shared" si="69"/>
        <v>0</v>
      </c>
      <c r="AE165" s="41">
        <f t="shared" si="70"/>
        <v>0</v>
      </c>
      <c r="AF165" s="49" t="e">
        <f>HLOOKUP(I165,ElecAvoidedCostsWOCC!$A$5:$Q$50,G165+1,FALSE)</f>
        <v>#N/A</v>
      </c>
      <c r="AG165" s="41" t="e">
        <f t="shared" si="71"/>
        <v>#N/A</v>
      </c>
      <c r="AH165" s="49" t="e">
        <f>HLOOKUP(I165,ElecAvoidedCostsWOCC!$A$5:$Q$50,T165+1,FALSE)</f>
        <v>#N/A</v>
      </c>
      <c r="AI165" s="41" t="e">
        <f t="shared" si="72"/>
        <v>#N/A</v>
      </c>
      <c r="AJ165" s="41" t="e">
        <f t="shared" si="73"/>
        <v>#N/A</v>
      </c>
      <c r="AK165" s="41" t="e">
        <f>HLOOKUP(I165,ElecAvoidedCostsWOCC!$A$5:$Q$50,G165+1,FALSE)*J165*L165</f>
        <v>#N/A</v>
      </c>
      <c r="AL165" s="41" t="e">
        <f t="shared" si="74"/>
        <v>#N/A</v>
      </c>
      <c r="AM165" s="45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5">
        <f t="shared" si="75"/>
        <v>0</v>
      </c>
      <c r="AO165" s="44">
        <f t="shared" si="76"/>
        <v>0</v>
      </c>
      <c r="AP165" s="44" t="e">
        <f t="shared" si="77"/>
        <v>#DIV/0!</v>
      </c>
    </row>
    <row r="166" spans="2:42" x14ac:dyDescent="0.25">
      <c r="B166" s="34"/>
      <c r="C166" s="56"/>
      <c r="D166" s="56"/>
      <c r="E166" s="35"/>
      <c r="F166" s="36"/>
      <c r="G166" s="36"/>
      <c r="H166" s="36"/>
      <c r="I166" s="37"/>
      <c r="J166" s="38"/>
      <c r="K166" s="38"/>
      <c r="L166" s="38"/>
      <c r="M166" s="39"/>
      <c r="N166" s="39"/>
      <c r="O166" s="40"/>
      <c r="P166" s="41"/>
      <c r="Q166" s="41"/>
      <c r="R166" s="42"/>
      <c r="S166" s="43"/>
      <c r="T166" s="36">
        <f t="shared" si="59"/>
        <v>0</v>
      </c>
      <c r="U166" s="44">
        <f t="shared" si="60"/>
        <v>0</v>
      </c>
      <c r="V166" s="45">
        <f t="shared" si="61"/>
        <v>0</v>
      </c>
      <c r="W166" s="46">
        <f t="shared" si="62"/>
        <v>0</v>
      </c>
      <c r="X166" s="41">
        <f t="shared" si="63"/>
        <v>0</v>
      </c>
      <c r="Y166" s="41">
        <f t="shared" si="64"/>
        <v>0</v>
      </c>
      <c r="Z166" s="41">
        <f t="shared" si="65"/>
        <v>0</v>
      </c>
      <c r="AA166" s="47">
        <f t="shared" si="66"/>
        <v>0</v>
      </c>
      <c r="AB166" s="48">
        <f t="shared" si="67"/>
        <v>0</v>
      </c>
      <c r="AC166" s="41">
        <f t="shared" si="68"/>
        <v>0</v>
      </c>
      <c r="AD166" s="41">
        <f t="shared" si="69"/>
        <v>0</v>
      </c>
      <c r="AE166" s="41">
        <f t="shared" si="70"/>
        <v>0</v>
      </c>
      <c r="AF166" s="49" t="e">
        <f>HLOOKUP(I166,ElecAvoidedCostsWOCC!$A$5:$Q$50,G166+1,FALSE)</f>
        <v>#N/A</v>
      </c>
      <c r="AG166" s="41" t="e">
        <f t="shared" si="71"/>
        <v>#N/A</v>
      </c>
      <c r="AH166" s="49" t="e">
        <f>HLOOKUP(I166,ElecAvoidedCostsWOCC!$A$5:$Q$50,T166+1,FALSE)</f>
        <v>#N/A</v>
      </c>
      <c r="AI166" s="41" t="e">
        <f t="shared" si="72"/>
        <v>#N/A</v>
      </c>
      <c r="AJ166" s="41" t="e">
        <f t="shared" si="73"/>
        <v>#N/A</v>
      </c>
      <c r="AK166" s="41" t="e">
        <f>HLOOKUP(I166,ElecAvoidedCostsWOCC!$A$5:$Q$50,G166+1,FALSE)*J166*L166</f>
        <v>#N/A</v>
      </c>
      <c r="AL166" s="41" t="e">
        <f t="shared" si="74"/>
        <v>#N/A</v>
      </c>
      <c r="AM166" s="45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5">
        <f t="shared" si="75"/>
        <v>0</v>
      </c>
      <c r="AO166" s="44">
        <f t="shared" si="76"/>
        <v>0</v>
      </c>
      <c r="AP166" s="44" t="e">
        <f t="shared" si="77"/>
        <v>#DIV/0!</v>
      </c>
    </row>
    <row r="167" spans="2:42" x14ac:dyDescent="0.25">
      <c r="B167" s="34"/>
      <c r="C167" s="56"/>
      <c r="D167" s="56"/>
      <c r="E167" s="35"/>
      <c r="F167" s="36"/>
      <c r="G167" s="36"/>
      <c r="H167" s="36"/>
      <c r="I167" s="37"/>
      <c r="J167" s="38"/>
      <c r="K167" s="38"/>
      <c r="L167" s="38"/>
      <c r="M167" s="39"/>
      <c r="N167" s="39"/>
      <c r="O167" s="40"/>
      <c r="P167" s="41"/>
      <c r="Q167" s="41"/>
      <c r="R167" s="42"/>
      <c r="S167" s="43"/>
      <c r="T167" s="36">
        <f t="shared" si="59"/>
        <v>0</v>
      </c>
      <c r="U167" s="44">
        <f t="shared" si="60"/>
        <v>0</v>
      </c>
      <c r="V167" s="45">
        <f t="shared" si="61"/>
        <v>0</v>
      </c>
      <c r="W167" s="46">
        <f t="shared" si="62"/>
        <v>0</v>
      </c>
      <c r="X167" s="41">
        <f t="shared" si="63"/>
        <v>0</v>
      </c>
      <c r="Y167" s="41">
        <f t="shared" si="64"/>
        <v>0</v>
      </c>
      <c r="Z167" s="41">
        <f t="shared" si="65"/>
        <v>0</v>
      </c>
      <c r="AA167" s="47">
        <f t="shared" si="66"/>
        <v>0</v>
      </c>
      <c r="AB167" s="48">
        <f t="shared" si="67"/>
        <v>0</v>
      </c>
      <c r="AC167" s="41">
        <f t="shared" si="68"/>
        <v>0</v>
      </c>
      <c r="AD167" s="41">
        <f t="shared" si="69"/>
        <v>0</v>
      </c>
      <c r="AE167" s="41">
        <f t="shared" si="70"/>
        <v>0</v>
      </c>
      <c r="AF167" s="49" t="e">
        <f>HLOOKUP(I167,ElecAvoidedCostsWOCC!$A$5:$Q$50,G167+1,FALSE)</f>
        <v>#N/A</v>
      </c>
      <c r="AG167" s="41" t="e">
        <f t="shared" si="71"/>
        <v>#N/A</v>
      </c>
      <c r="AH167" s="49" t="e">
        <f>HLOOKUP(I167,ElecAvoidedCostsWOCC!$A$5:$Q$50,T167+1,FALSE)</f>
        <v>#N/A</v>
      </c>
      <c r="AI167" s="41" t="e">
        <f t="shared" si="72"/>
        <v>#N/A</v>
      </c>
      <c r="AJ167" s="41" t="e">
        <f t="shared" si="73"/>
        <v>#N/A</v>
      </c>
      <c r="AK167" s="41" t="e">
        <f>HLOOKUP(I167,ElecAvoidedCostsWOCC!$A$5:$Q$50,G167+1,FALSE)*J167*L167</f>
        <v>#N/A</v>
      </c>
      <c r="AL167" s="41" t="e">
        <f t="shared" si="74"/>
        <v>#N/A</v>
      </c>
      <c r="AM167" s="45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5">
        <f t="shared" si="75"/>
        <v>0</v>
      </c>
      <c r="AO167" s="44">
        <f t="shared" si="76"/>
        <v>0</v>
      </c>
      <c r="AP167" s="44" t="e">
        <f t="shared" si="77"/>
        <v>#DIV/0!</v>
      </c>
    </row>
    <row r="168" spans="2:42" x14ac:dyDescent="0.25">
      <c r="B168" s="34"/>
      <c r="C168" s="56"/>
      <c r="D168" s="56"/>
      <c r="E168" s="35"/>
      <c r="F168" s="36"/>
      <c r="G168" s="36"/>
      <c r="H168" s="36"/>
      <c r="I168" s="37"/>
      <c r="J168" s="38"/>
      <c r="K168" s="38"/>
      <c r="L168" s="38"/>
      <c r="M168" s="39"/>
      <c r="N168" s="39"/>
      <c r="O168" s="40"/>
      <c r="P168" s="41"/>
      <c r="Q168" s="41"/>
      <c r="R168" s="42"/>
      <c r="S168" s="43"/>
      <c r="T168" s="36">
        <f t="shared" si="59"/>
        <v>0</v>
      </c>
      <c r="U168" s="44">
        <f t="shared" si="60"/>
        <v>0</v>
      </c>
      <c r="V168" s="45">
        <f t="shared" si="61"/>
        <v>0</v>
      </c>
      <c r="W168" s="46">
        <f t="shared" si="62"/>
        <v>0</v>
      </c>
      <c r="X168" s="41">
        <f t="shared" si="63"/>
        <v>0</v>
      </c>
      <c r="Y168" s="41">
        <f t="shared" si="64"/>
        <v>0</v>
      </c>
      <c r="Z168" s="41">
        <f t="shared" si="65"/>
        <v>0</v>
      </c>
      <c r="AA168" s="47">
        <f t="shared" si="66"/>
        <v>0</v>
      </c>
      <c r="AB168" s="48">
        <f t="shared" si="67"/>
        <v>0</v>
      </c>
      <c r="AC168" s="41">
        <f t="shared" si="68"/>
        <v>0</v>
      </c>
      <c r="AD168" s="41">
        <f t="shared" si="69"/>
        <v>0</v>
      </c>
      <c r="AE168" s="41">
        <f t="shared" si="70"/>
        <v>0</v>
      </c>
      <c r="AF168" s="49" t="e">
        <f>HLOOKUP(I168,ElecAvoidedCostsWOCC!$A$5:$Q$50,G168+1,FALSE)</f>
        <v>#N/A</v>
      </c>
      <c r="AG168" s="41" t="e">
        <f t="shared" si="71"/>
        <v>#N/A</v>
      </c>
      <c r="AH168" s="49" t="e">
        <f>HLOOKUP(I168,ElecAvoidedCostsWOCC!$A$5:$Q$50,T168+1,FALSE)</f>
        <v>#N/A</v>
      </c>
      <c r="AI168" s="41" t="e">
        <f t="shared" si="72"/>
        <v>#N/A</v>
      </c>
      <c r="AJ168" s="41" t="e">
        <f t="shared" si="73"/>
        <v>#N/A</v>
      </c>
      <c r="AK168" s="41" t="e">
        <f>HLOOKUP(I168,ElecAvoidedCostsWOCC!$A$5:$Q$50,G168+1,FALSE)*J168*L168</f>
        <v>#N/A</v>
      </c>
      <c r="AL168" s="41" t="e">
        <f t="shared" si="74"/>
        <v>#N/A</v>
      </c>
      <c r="AM168" s="45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5">
        <f t="shared" si="75"/>
        <v>0</v>
      </c>
      <c r="AO168" s="44">
        <f t="shared" si="76"/>
        <v>0</v>
      </c>
      <c r="AP168" s="44" t="e">
        <f t="shared" si="77"/>
        <v>#DIV/0!</v>
      </c>
    </row>
    <row r="169" spans="2:42" x14ac:dyDescent="0.25">
      <c r="B169" s="34"/>
      <c r="C169" s="56"/>
      <c r="D169" s="56"/>
      <c r="E169" s="35"/>
      <c r="F169" s="36"/>
      <c r="G169" s="36"/>
      <c r="H169" s="36"/>
      <c r="I169" s="37"/>
      <c r="J169" s="38"/>
      <c r="K169" s="38"/>
      <c r="L169" s="38"/>
      <c r="M169" s="39"/>
      <c r="N169" s="39"/>
      <c r="O169" s="40"/>
      <c r="P169" s="41"/>
      <c r="Q169" s="41"/>
      <c r="R169" s="42"/>
      <c r="S169" s="43"/>
      <c r="T169" s="36">
        <f t="shared" si="59"/>
        <v>0</v>
      </c>
      <c r="U169" s="44">
        <f t="shared" si="60"/>
        <v>0</v>
      </c>
      <c r="V169" s="45">
        <f t="shared" si="61"/>
        <v>0</v>
      </c>
      <c r="W169" s="46">
        <f t="shared" si="62"/>
        <v>0</v>
      </c>
      <c r="X169" s="41">
        <f t="shared" si="63"/>
        <v>0</v>
      </c>
      <c r="Y169" s="41">
        <f t="shared" si="64"/>
        <v>0</v>
      </c>
      <c r="Z169" s="41">
        <f t="shared" si="65"/>
        <v>0</v>
      </c>
      <c r="AA169" s="47">
        <f t="shared" si="66"/>
        <v>0</v>
      </c>
      <c r="AB169" s="48">
        <f t="shared" si="67"/>
        <v>0</v>
      </c>
      <c r="AC169" s="41">
        <f t="shared" si="68"/>
        <v>0</v>
      </c>
      <c r="AD169" s="41">
        <f t="shared" si="69"/>
        <v>0</v>
      </c>
      <c r="AE169" s="41">
        <f t="shared" si="70"/>
        <v>0</v>
      </c>
      <c r="AF169" s="49" t="e">
        <f>HLOOKUP(I169,ElecAvoidedCostsWOCC!$A$5:$Q$50,G169+1,FALSE)</f>
        <v>#N/A</v>
      </c>
      <c r="AG169" s="41" t="e">
        <f t="shared" si="71"/>
        <v>#N/A</v>
      </c>
      <c r="AH169" s="49" t="e">
        <f>HLOOKUP(I169,ElecAvoidedCostsWOCC!$A$5:$Q$50,T169+1,FALSE)</f>
        <v>#N/A</v>
      </c>
      <c r="AI169" s="41" t="e">
        <f t="shared" si="72"/>
        <v>#N/A</v>
      </c>
      <c r="AJ169" s="41" t="e">
        <f t="shared" si="73"/>
        <v>#N/A</v>
      </c>
      <c r="AK169" s="41" t="e">
        <f>HLOOKUP(I169,ElecAvoidedCostsWOCC!$A$5:$Q$50,G169+1,FALSE)*J169*L169</f>
        <v>#N/A</v>
      </c>
      <c r="AL169" s="41" t="e">
        <f t="shared" si="74"/>
        <v>#N/A</v>
      </c>
      <c r="AM169" s="45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5">
        <f t="shared" si="75"/>
        <v>0</v>
      </c>
      <c r="AO169" s="44">
        <f t="shared" si="76"/>
        <v>0</v>
      </c>
      <c r="AP169" s="44" t="e">
        <f t="shared" si="77"/>
        <v>#DIV/0!</v>
      </c>
    </row>
    <row r="170" spans="2:42" x14ac:dyDescent="0.25">
      <c r="B170" s="34"/>
      <c r="C170" s="56"/>
      <c r="D170" s="56"/>
      <c r="E170" s="35"/>
      <c r="F170" s="36"/>
      <c r="G170" s="36"/>
      <c r="H170" s="36"/>
      <c r="I170" s="37"/>
      <c r="J170" s="38"/>
      <c r="K170" s="38"/>
      <c r="L170" s="38"/>
      <c r="M170" s="39"/>
      <c r="N170" s="39"/>
      <c r="O170" s="40"/>
      <c r="P170" s="41"/>
      <c r="Q170" s="41"/>
      <c r="R170" s="42"/>
      <c r="S170" s="43"/>
      <c r="T170" s="36">
        <f t="shared" si="59"/>
        <v>0</v>
      </c>
      <c r="U170" s="44">
        <f t="shared" si="60"/>
        <v>0</v>
      </c>
      <c r="V170" s="45">
        <f t="shared" si="61"/>
        <v>0</v>
      </c>
      <c r="W170" s="46">
        <f t="shared" si="62"/>
        <v>0</v>
      </c>
      <c r="X170" s="41">
        <f t="shared" si="63"/>
        <v>0</v>
      </c>
      <c r="Y170" s="41">
        <f t="shared" si="64"/>
        <v>0</v>
      </c>
      <c r="Z170" s="41">
        <f t="shared" si="65"/>
        <v>0</v>
      </c>
      <c r="AA170" s="47">
        <f t="shared" si="66"/>
        <v>0</v>
      </c>
      <c r="AB170" s="48">
        <f t="shared" si="67"/>
        <v>0</v>
      </c>
      <c r="AC170" s="41">
        <f t="shared" si="68"/>
        <v>0</v>
      </c>
      <c r="AD170" s="41">
        <f t="shared" si="69"/>
        <v>0</v>
      </c>
      <c r="AE170" s="41">
        <f t="shared" si="70"/>
        <v>0</v>
      </c>
      <c r="AF170" s="49" t="e">
        <f>HLOOKUP(I170,ElecAvoidedCostsWOCC!$A$5:$Q$50,G170+1,FALSE)</f>
        <v>#N/A</v>
      </c>
      <c r="AG170" s="41" t="e">
        <f t="shared" si="71"/>
        <v>#N/A</v>
      </c>
      <c r="AH170" s="49" t="e">
        <f>HLOOKUP(I170,ElecAvoidedCostsWOCC!$A$5:$Q$50,T170+1,FALSE)</f>
        <v>#N/A</v>
      </c>
      <c r="AI170" s="41" t="e">
        <f t="shared" si="72"/>
        <v>#N/A</v>
      </c>
      <c r="AJ170" s="41" t="e">
        <f t="shared" si="73"/>
        <v>#N/A</v>
      </c>
      <c r="AK170" s="41" t="e">
        <f>HLOOKUP(I170,ElecAvoidedCostsWOCC!$A$5:$Q$50,G170+1,FALSE)*J170*L170</f>
        <v>#N/A</v>
      </c>
      <c r="AL170" s="41" t="e">
        <f t="shared" si="74"/>
        <v>#N/A</v>
      </c>
      <c r="AM170" s="45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5">
        <f t="shared" si="75"/>
        <v>0</v>
      </c>
      <c r="AO170" s="44">
        <f t="shared" si="76"/>
        <v>0</v>
      </c>
      <c r="AP170" s="44" t="e">
        <f t="shared" si="77"/>
        <v>#DIV/0!</v>
      </c>
    </row>
    <row r="171" spans="2:42" x14ac:dyDescent="0.25">
      <c r="B171" s="34"/>
      <c r="C171" s="56"/>
      <c r="D171" s="56"/>
      <c r="E171" s="35"/>
      <c r="F171" s="36"/>
      <c r="G171" s="36"/>
      <c r="H171" s="36"/>
      <c r="I171" s="37"/>
      <c r="J171" s="38"/>
      <c r="K171" s="38"/>
      <c r="L171" s="38"/>
      <c r="M171" s="39"/>
      <c r="N171" s="39"/>
      <c r="O171" s="40"/>
      <c r="P171" s="41"/>
      <c r="Q171" s="41"/>
      <c r="R171" s="42"/>
      <c r="S171" s="43"/>
      <c r="T171" s="36">
        <f t="shared" si="59"/>
        <v>0</v>
      </c>
      <c r="U171" s="44">
        <f t="shared" si="60"/>
        <v>0</v>
      </c>
      <c r="V171" s="45">
        <f t="shared" si="61"/>
        <v>0</v>
      </c>
      <c r="W171" s="46">
        <f t="shared" si="62"/>
        <v>0</v>
      </c>
      <c r="X171" s="41">
        <f t="shared" si="63"/>
        <v>0</v>
      </c>
      <c r="Y171" s="41">
        <f t="shared" si="64"/>
        <v>0</v>
      </c>
      <c r="Z171" s="41">
        <f t="shared" si="65"/>
        <v>0</v>
      </c>
      <c r="AA171" s="47">
        <f t="shared" si="66"/>
        <v>0</v>
      </c>
      <c r="AB171" s="48">
        <f t="shared" si="67"/>
        <v>0</v>
      </c>
      <c r="AC171" s="41">
        <f t="shared" si="68"/>
        <v>0</v>
      </c>
      <c r="AD171" s="41">
        <f t="shared" si="69"/>
        <v>0</v>
      </c>
      <c r="AE171" s="41">
        <f t="shared" si="70"/>
        <v>0</v>
      </c>
      <c r="AF171" s="49" t="e">
        <f>HLOOKUP(I171,ElecAvoidedCostsWOCC!$A$5:$Q$50,G171+1,FALSE)</f>
        <v>#N/A</v>
      </c>
      <c r="AG171" s="41" t="e">
        <f t="shared" si="71"/>
        <v>#N/A</v>
      </c>
      <c r="AH171" s="49" t="e">
        <f>HLOOKUP(I171,ElecAvoidedCostsWOCC!$A$5:$Q$50,T171+1,FALSE)</f>
        <v>#N/A</v>
      </c>
      <c r="AI171" s="41" t="e">
        <f t="shared" si="72"/>
        <v>#N/A</v>
      </c>
      <c r="AJ171" s="41" t="e">
        <f t="shared" si="73"/>
        <v>#N/A</v>
      </c>
      <c r="AK171" s="41" t="e">
        <f>HLOOKUP(I171,ElecAvoidedCostsWOCC!$A$5:$Q$50,G171+1,FALSE)*J171*L171</f>
        <v>#N/A</v>
      </c>
      <c r="AL171" s="41" t="e">
        <f t="shared" si="74"/>
        <v>#N/A</v>
      </c>
      <c r="AM171" s="45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5">
        <f t="shared" si="75"/>
        <v>0</v>
      </c>
      <c r="AO171" s="44">
        <f t="shared" si="76"/>
        <v>0</v>
      </c>
      <c r="AP171" s="44" t="e">
        <f t="shared" si="77"/>
        <v>#DIV/0!</v>
      </c>
    </row>
    <row r="172" spans="2:42" x14ac:dyDescent="0.25">
      <c r="B172" s="34"/>
      <c r="C172" s="56"/>
      <c r="D172" s="56"/>
      <c r="E172" s="35"/>
      <c r="F172" s="36"/>
      <c r="G172" s="36"/>
      <c r="H172" s="36"/>
      <c r="I172" s="37"/>
      <c r="J172" s="38"/>
      <c r="K172" s="38"/>
      <c r="L172" s="38"/>
      <c r="M172" s="39"/>
      <c r="N172" s="39"/>
      <c r="O172" s="40"/>
      <c r="P172" s="41"/>
      <c r="Q172" s="41"/>
      <c r="R172" s="42"/>
      <c r="S172" s="43"/>
      <c r="T172" s="36">
        <f t="shared" si="59"/>
        <v>0</v>
      </c>
      <c r="U172" s="44">
        <f t="shared" si="60"/>
        <v>0</v>
      </c>
      <c r="V172" s="45">
        <f t="shared" si="61"/>
        <v>0</v>
      </c>
      <c r="W172" s="46">
        <f t="shared" si="62"/>
        <v>0</v>
      </c>
      <c r="X172" s="41">
        <f t="shared" si="63"/>
        <v>0</v>
      </c>
      <c r="Y172" s="41">
        <f t="shared" si="64"/>
        <v>0</v>
      </c>
      <c r="Z172" s="41">
        <f t="shared" si="65"/>
        <v>0</v>
      </c>
      <c r="AA172" s="47">
        <f t="shared" si="66"/>
        <v>0</v>
      </c>
      <c r="AB172" s="48">
        <f t="shared" si="67"/>
        <v>0</v>
      </c>
      <c r="AC172" s="41">
        <f t="shared" si="68"/>
        <v>0</v>
      </c>
      <c r="AD172" s="41">
        <f t="shared" si="69"/>
        <v>0</v>
      </c>
      <c r="AE172" s="41">
        <f t="shared" si="70"/>
        <v>0</v>
      </c>
      <c r="AF172" s="49" t="e">
        <f>HLOOKUP(I172,ElecAvoidedCostsWOCC!$A$5:$Q$50,G172+1,FALSE)</f>
        <v>#N/A</v>
      </c>
      <c r="AG172" s="41" t="e">
        <f t="shared" si="71"/>
        <v>#N/A</v>
      </c>
      <c r="AH172" s="49" t="e">
        <f>HLOOKUP(I172,ElecAvoidedCostsWOCC!$A$5:$Q$50,T172+1,FALSE)</f>
        <v>#N/A</v>
      </c>
      <c r="AI172" s="41" t="e">
        <f t="shared" si="72"/>
        <v>#N/A</v>
      </c>
      <c r="AJ172" s="41" t="e">
        <f t="shared" si="73"/>
        <v>#N/A</v>
      </c>
      <c r="AK172" s="41" t="e">
        <f>HLOOKUP(I172,ElecAvoidedCostsWOCC!$A$5:$Q$50,G172+1,FALSE)*J172*L172</f>
        <v>#N/A</v>
      </c>
      <c r="AL172" s="41" t="e">
        <f t="shared" si="74"/>
        <v>#N/A</v>
      </c>
      <c r="AM172" s="45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5">
        <f t="shared" si="75"/>
        <v>0</v>
      </c>
      <c r="AO172" s="44">
        <f t="shared" si="76"/>
        <v>0</v>
      </c>
      <c r="AP172" s="44" t="e">
        <f t="shared" si="77"/>
        <v>#DIV/0!</v>
      </c>
    </row>
    <row r="173" spans="2:42" x14ac:dyDescent="0.25">
      <c r="B173" s="34"/>
      <c r="C173" s="56"/>
      <c r="D173" s="56"/>
      <c r="E173" s="35"/>
      <c r="F173" s="36"/>
      <c r="G173" s="36"/>
      <c r="H173" s="36"/>
      <c r="I173" s="37"/>
      <c r="J173" s="38"/>
      <c r="K173" s="38"/>
      <c r="L173" s="38"/>
      <c r="M173" s="39"/>
      <c r="N173" s="39"/>
      <c r="O173" s="40"/>
      <c r="P173" s="41"/>
      <c r="Q173" s="41"/>
      <c r="R173" s="42"/>
      <c r="S173" s="43"/>
      <c r="T173" s="36">
        <f t="shared" si="59"/>
        <v>0</v>
      </c>
      <c r="U173" s="44">
        <f t="shared" si="60"/>
        <v>0</v>
      </c>
      <c r="V173" s="45">
        <f t="shared" si="61"/>
        <v>0</v>
      </c>
      <c r="W173" s="46">
        <f t="shared" si="62"/>
        <v>0</v>
      </c>
      <c r="X173" s="41">
        <f t="shared" si="63"/>
        <v>0</v>
      </c>
      <c r="Y173" s="41">
        <f t="shared" si="64"/>
        <v>0</v>
      </c>
      <c r="Z173" s="41">
        <f t="shared" si="65"/>
        <v>0</v>
      </c>
      <c r="AA173" s="47">
        <f t="shared" si="66"/>
        <v>0</v>
      </c>
      <c r="AB173" s="48">
        <f t="shared" si="67"/>
        <v>0</v>
      </c>
      <c r="AC173" s="41">
        <f t="shared" si="68"/>
        <v>0</v>
      </c>
      <c r="AD173" s="41">
        <f t="shared" si="69"/>
        <v>0</v>
      </c>
      <c r="AE173" s="41">
        <f t="shared" si="70"/>
        <v>0</v>
      </c>
      <c r="AF173" s="49" t="e">
        <f>HLOOKUP(I173,ElecAvoidedCostsWOCC!$A$5:$Q$50,G173+1,FALSE)</f>
        <v>#N/A</v>
      </c>
      <c r="AG173" s="41" t="e">
        <f t="shared" si="71"/>
        <v>#N/A</v>
      </c>
      <c r="AH173" s="49" t="e">
        <f>HLOOKUP(I173,ElecAvoidedCostsWOCC!$A$5:$Q$50,T173+1,FALSE)</f>
        <v>#N/A</v>
      </c>
      <c r="AI173" s="41" t="e">
        <f t="shared" si="72"/>
        <v>#N/A</v>
      </c>
      <c r="AJ173" s="41" t="e">
        <f t="shared" si="73"/>
        <v>#N/A</v>
      </c>
      <c r="AK173" s="41" t="e">
        <f>HLOOKUP(I173,ElecAvoidedCostsWOCC!$A$5:$Q$50,G173+1,FALSE)*J173*L173</f>
        <v>#N/A</v>
      </c>
      <c r="AL173" s="41" t="e">
        <f t="shared" si="74"/>
        <v>#N/A</v>
      </c>
      <c r="AM173" s="45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5">
        <f t="shared" si="75"/>
        <v>0</v>
      </c>
      <c r="AO173" s="44">
        <f t="shared" si="76"/>
        <v>0</v>
      </c>
      <c r="AP173" s="44" t="e">
        <f t="shared" si="77"/>
        <v>#DIV/0!</v>
      </c>
    </row>
    <row r="174" spans="2:42" x14ac:dyDescent="0.25">
      <c r="B174" s="34"/>
      <c r="C174" s="56"/>
      <c r="D174" s="56"/>
      <c r="E174" s="35"/>
      <c r="F174" s="36"/>
      <c r="G174" s="36"/>
      <c r="H174" s="36"/>
      <c r="I174" s="37"/>
      <c r="J174" s="38"/>
      <c r="K174" s="38"/>
      <c r="L174" s="38"/>
      <c r="M174" s="39"/>
      <c r="N174" s="39"/>
      <c r="O174" s="40"/>
      <c r="P174" s="41"/>
      <c r="Q174" s="41"/>
      <c r="R174" s="42"/>
      <c r="S174" s="43"/>
      <c r="T174" s="36">
        <f t="shared" si="59"/>
        <v>0</v>
      </c>
      <c r="U174" s="44">
        <f t="shared" si="60"/>
        <v>0</v>
      </c>
      <c r="V174" s="45">
        <f t="shared" si="61"/>
        <v>0</v>
      </c>
      <c r="W174" s="46">
        <f t="shared" si="62"/>
        <v>0</v>
      </c>
      <c r="X174" s="41">
        <f t="shared" si="63"/>
        <v>0</v>
      </c>
      <c r="Y174" s="41">
        <f t="shared" si="64"/>
        <v>0</v>
      </c>
      <c r="Z174" s="41">
        <f t="shared" si="65"/>
        <v>0</v>
      </c>
      <c r="AA174" s="47">
        <f t="shared" si="66"/>
        <v>0</v>
      </c>
      <c r="AB174" s="48">
        <f t="shared" si="67"/>
        <v>0</v>
      </c>
      <c r="AC174" s="41">
        <f t="shared" si="68"/>
        <v>0</v>
      </c>
      <c r="AD174" s="41">
        <f t="shared" si="69"/>
        <v>0</v>
      </c>
      <c r="AE174" s="41">
        <f t="shared" si="70"/>
        <v>0</v>
      </c>
      <c r="AF174" s="49" t="e">
        <f>HLOOKUP(I174,ElecAvoidedCostsWOCC!$A$5:$Q$50,G174+1,FALSE)</f>
        <v>#N/A</v>
      </c>
      <c r="AG174" s="41" t="e">
        <f t="shared" si="71"/>
        <v>#N/A</v>
      </c>
      <c r="AH174" s="49" t="e">
        <f>HLOOKUP(I174,ElecAvoidedCostsWOCC!$A$5:$Q$50,T174+1,FALSE)</f>
        <v>#N/A</v>
      </c>
      <c r="AI174" s="41" t="e">
        <f t="shared" si="72"/>
        <v>#N/A</v>
      </c>
      <c r="AJ174" s="41" t="e">
        <f t="shared" si="73"/>
        <v>#N/A</v>
      </c>
      <c r="AK174" s="41" t="e">
        <f>HLOOKUP(I174,ElecAvoidedCostsWOCC!$A$5:$Q$50,G174+1,FALSE)*J174*L174</f>
        <v>#N/A</v>
      </c>
      <c r="AL174" s="41" t="e">
        <f t="shared" si="74"/>
        <v>#N/A</v>
      </c>
      <c r="AM174" s="45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5">
        <f t="shared" si="75"/>
        <v>0</v>
      </c>
      <c r="AO174" s="44">
        <f t="shared" si="76"/>
        <v>0</v>
      </c>
      <c r="AP174" s="44" t="e">
        <f t="shared" si="77"/>
        <v>#DIV/0!</v>
      </c>
    </row>
    <row r="175" spans="2:42" x14ac:dyDescent="0.25">
      <c r="B175" s="34"/>
      <c r="C175" s="56"/>
      <c r="D175" s="56"/>
      <c r="E175" s="35"/>
      <c r="F175" s="36"/>
      <c r="G175" s="36"/>
      <c r="H175" s="36"/>
      <c r="I175" s="37"/>
      <c r="J175" s="38"/>
      <c r="K175" s="38"/>
      <c r="L175" s="38"/>
      <c r="M175" s="39"/>
      <c r="N175" s="39"/>
      <c r="O175" s="40"/>
      <c r="P175" s="41"/>
      <c r="Q175" s="41"/>
      <c r="R175" s="42"/>
      <c r="S175" s="43"/>
      <c r="T175" s="36">
        <f t="shared" si="59"/>
        <v>0</v>
      </c>
      <c r="U175" s="44">
        <f t="shared" si="60"/>
        <v>0</v>
      </c>
      <c r="V175" s="45">
        <f t="shared" si="61"/>
        <v>0</v>
      </c>
      <c r="W175" s="46">
        <f t="shared" si="62"/>
        <v>0</v>
      </c>
      <c r="X175" s="41">
        <f t="shared" si="63"/>
        <v>0</v>
      </c>
      <c r="Y175" s="41">
        <f t="shared" si="64"/>
        <v>0</v>
      </c>
      <c r="Z175" s="41">
        <f t="shared" si="65"/>
        <v>0</v>
      </c>
      <c r="AA175" s="47">
        <f t="shared" si="66"/>
        <v>0</v>
      </c>
      <c r="AB175" s="48">
        <f t="shared" si="67"/>
        <v>0</v>
      </c>
      <c r="AC175" s="41">
        <f t="shared" si="68"/>
        <v>0</v>
      </c>
      <c r="AD175" s="41">
        <f t="shared" si="69"/>
        <v>0</v>
      </c>
      <c r="AE175" s="41">
        <f t="shared" si="70"/>
        <v>0</v>
      </c>
      <c r="AF175" s="49" t="e">
        <f>HLOOKUP(I175,ElecAvoidedCostsWOCC!$A$5:$Q$50,G175+1,FALSE)</f>
        <v>#N/A</v>
      </c>
      <c r="AG175" s="41" t="e">
        <f t="shared" si="71"/>
        <v>#N/A</v>
      </c>
      <c r="AH175" s="49" t="e">
        <f>HLOOKUP(I175,ElecAvoidedCostsWOCC!$A$5:$Q$50,T175+1,FALSE)</f>
        <v>#N/A</v>
      </c>
      <c r="AI175" s="41" t="e">
        <f t="shared" si="72"/>
        <v>#N/A</v>
      </c>
      <c r="AJ175" s="41" t="e">
        <f t="shared" si="73"/>
        <v>#N/A</v>
      </c>
      <c r="AK175" s="41" t="e">
        <f>HLOOKUP(I175,ElecAvoidedCostsWOCC!$A$5:$Q$50,G175+1,FALSE)*J175*L175</f>
        <v>#N/A</v>
      </c>
      <c r="AL175" s="41" t="e">
        <f t="shared" si="74"/>
        <v>#N/A</v>
      </c>
      <c r="AM175" s="45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5">
        <f t="shared" si="75"/>
        <v>0</v>
      </c>
      <c r="AO175" s="44">
        <f t="shared" si="76"/>
        <v>0</v>
      </c>
      <c r="AP175" s="44" t="e">
        <f t="shared" si="77"/>
        <v>#DIV/0!</v>
      </c>
    </row>
    <row r="176" spans="2:42" x14ac:dyDescent="0.25">
      <c r="B176" s="34"/>
      <c r="C176" s="56"/>
      <c r="D176" s="56"/>
      <c r="E176" s="35"/>
      <c r="F176" s="36"/>
      <c r="G176" s="36"/>
      <c r="H176" s="36"/>
      <c r="I176" s="37"/>
      <c r="J176" s="38"/>
      <c r="K176" s="38"/>
      <c r="L176" s="38"/>
      <c r="M176" s="39"/>
      <c r="N176" s="39"/>
      <c r="O176" s="40"/>
      <c r="P176" s="41"/>
      <c r="Q176" s="41"/>
      <c r="R176" s="42"/>
      <c r="S176" s="43"/>
      <c r="T176" s="36">
        <f t="shared" si="59"/>
        <v>0</v>
      </c>
      <c r="U176" s="44">
        <f t="shared" si="60"/>
        <v>0</v>
      </c>
      <c r="V176" s="45">
        <f t="shared" si="61"/>
        <v>0</v>
      </c>
      <c r="W176" s="46">
        <f t="shared" si="62"/>
        <v>0</v>
      </c>
      <c r="X176" s="41">
        <f t="shared" si="63"/>
        <v>0</v>
      </c>
      <c r="Y176" s="41">
        <f t="shared" si="64"/>
        <v>0</v>
      </c>
      <c r="Z176" s="41">
        <f t="shared" si="65"/>
        <v>0</v>
      </c>
      <c r="AA176" s="47">
        <f t="shared" si="66"/>
        <v>0</v>
      </c>
      <c r="AB176" s="48">
        <f t="shared" si="67"/>
        <v>0</v>
      </c>
      <c r="AC176" s="41">
        <f t="shared" si="68"/>
        <v>0</v>
      </c>
      <c r="AD176" s="41">
        <f t="shared" si="69"/>
        <v>0</v>
      </c>
      <c r="AE176" s="41">
        <f t="shared" si="70"/>
        <v>0</v>
      </c>
      <c r="AF176" s="49" t="e">
        <f>HLOOKUP(I176,ElecAvoidedCostsWOCC!$A$5:$Q$50,G176+1,FALSE)</f>
        <v>#N/A</v>
      </c>
      <c r="AG176" s="41" t="e">
        <f t="shared" si="71"/>
        <v>#N/A</v>
      </c>
      <c r="AH176" s="49" t="e">
        <f>HLOOKUP(I176,ElecAvoidedCostsWOCC!$A$5:$Q$50,T176+1,FALSE)</f>
        <v>#N/A</v>
      </c>
      <c r="AI176" s="41" t="e">
        <f t="shared" si="72"/>
        <v>#N/A</v>
      </c>
      <c r="AJ176" s="41" t="e">
        <f t="shared" si="73"/>
        <v>#N/A</v>
      </c>
      <c r="AK176" s="41" t="e">
        <f>HLOOKUP(I176,ElecAvoidedCostsWOCC!$A$5:$Q$50,G176+1,FALSE)*J176*L176</f>
        <v>#N/A</v>
      </c>
      <c r="AL176" s="41" t="e">
        <f t="shared" si="74"/>
        <v>#N/A</v>
      </c>
      <c r="AM176" s="45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5">
        <f t="shared" si="75"/>
        <v>0</v>
      </c>
      <c r="AO176" s="44">
        <f t="shared" si="76"/>
        <v>0</v>
      </c>
      <c r="AP176" s="44" t="e">
        <f t="shared" si="77"/>
        <v>#DIV/0!</v>
      </c>
    </row>
    <row r="177" spans="2:42" x14ac:dyDescent="0.25">
      <c r="B177" s="34"/>
      <c r="C177" s="56"/>
      <c r="D177" s="56"/>
      <c r="E177" s="35"/>
      <c r="F177" s="36"/>
      <c r="G177" s="36"/>
      <c r="H177" s="36"/>
      <c r="I177" s="37"/>
      <c r="J177" s="38"/>
      <c r="K177" s="38"/>
      <c r="L177" s="38"/>
      <c r="M177" s="39"/>
      <c r="N177" s="39"/>
      <c r="O177" s="40"/>
      <c r="P177" s="41"/>
      <c r="Q177" s="41"/>
      <c r="R177" s="42"/>
      <c r="S177" s="43"/>
      <c r="T177" s="36">
        <f t="shared" si="59"/>
        <v>0</v>
      </c>
      <c r="U177" s="44">
        <f t="shared" si="60"/>
        <v>0</v>
      </c>
      <c r="V177" s="45">
        <f t="shared" si="61"/>
        <v>0</v>
      </c>
      <c r="W177" s="46">
        <f t="shared" si="62"/>
        <v>0</v>
      </c>
      <c r="X177" s="41">
        <f t="shared" si="63"/>
        <v>0</v>
      </c>
      <c r="Y177" s="41">
        <f t="shared" si="64"/>
        <v>0</v>
      </c>
      <c r="Z177" s="41">
        <f t="shared" si="65"/>
        <v>0</v>
      </c>
      <c r="AA177" s="47">
        <f t="shared" si="66"/>
        <v>0</v>
      </c>
      <c r="AB177" s="48">
        <f t="shared" si="67"/>
        <v>0</v>
      </c>
      <c r="AC177" s="41">
        <f t="shared" si="68"/>
        <v>0</v>
      </c>
      <c r="AD177" s="41">
        <f t="shared" si="69"/>
        <v>0</v>
      </c>
      <c r="AE177" s="41">
        <f t="shared" si="70"/>
        <v>0</v>
      </c>
      <c r="AF177" s="49" t="e">
        <f>HLOOKUP(I177,ElecAvoidedCostsWOCC!$A$5:$Q$50,G177+1,FALSE)</f>
        <v>#N/A</v>
      </c>
      <c r="AG177" s="41" t="e">
        <f t="shared" si="71"/>
        <v>#N/A</v>
      </c>
      <c r="AH177" s="49" t="e">
        <f>HLOOKUP(I177,ElecAvoidedCostsWOCC!$A$5:$Q$50,T177+1,FALSE)</f>
        <v>#N/A</v>
      </c>
      <c r="AI177" s="41" t="e">
        <f t="shared" si="72"/>
        <v>#N/A</v>
      </c>
      <c r="AJ177" s="41" t="e">
        <f t="shared" si="73"/>
        <v>#N/A</v>
      </c>
      <c r="AK177" s="41" t="e">
        <f>HLOOKUP(I177,ElecAvoidedCostsWOCC!$A$5:$Q$50,G177+1,FALSE)*J177*L177</f>
        <v>#N/A</v>
      </c>
      <c r="AL177" s="41" t="e">
        <f t="shared" si="74"/>
        <v>#N/A</v>
      </c>
      <c r="AM177" s="45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5">
        <f t="shared" si="75"/>
        <v>0</v>
      </c>
      <c r="AO177" s="44">
        <f t="shared" si="76"/>
        <v>0</v>
      </c>
      <c r="AP177" s="44" t="e">
        <f t="shared" si="77"/>
        <v>#DIV/0!</v>
      </c>
    </row>
    <row r="178" spans="2:42" x14ac:dyDescent="0.25">
      <c r="B178" s="34"/>
      <c r="C178" s="56"/>
      <c r="D178" s="56"/>
      <c r="E178" s="35"/>
      <c r="F178" s="36"/>
      <c r="G178" s="36"/>
      <c r="H178" s="36"/>
      <c r="I178" s="37"/>
      <c r="J178" s="38"/>
      <c r="K178" s="38"/>
      <c r="L178" s="38"/>
      <c r="M178" s="39"/>
      <c r="N178" s="39"/>
      <c r="O178" s="40"/>
      <c r="P178" s="41"/>
      <c r="Q178" s="41"/>
      <c r="R178" s="42"/>
      <c r="S178" s="43"/>
      <c r="T178" s="36">
        <f t="shared" si="59"/>
        <v>0</v>
      </c>
      <c r="U178" s="44">
        <f t="shared" si="60"/>
        <v>0</v>
      </c>
      <c r="V178" s="45">
        <f t="shared" si="61"/>
        <v>0</v>
      </c>
      <c r="W178" s="46">
        <f t="shared" si="62"/>
        <v>0</v>
      </c>
      <c r="X178" s="41">
        <f t="shared" si="63"/>
        <v>0</v>
      </c>
      <c r="Y178" s="41">
        <f t="shared" si="64"/>
        <v>0</v>
      </c>
      <c r="Z178" s="41">
        <f t="shared" si="65"/>
        <v>0</v>
      </c>
      <c r="AA178" s="47">
        <f t="shared" si="66"/>
        <v>0</v>
      </c>
      <c r="AB178" s="48">
        <f t="shared" si="67"/>
        <v>0</v>
      </c>
      <c r="AC178" s="41">
        <f t="shared" si="68"/>
        <v>0</v>
      </c>
      <c r="AD178" s="41">
        <f t="shared" si="69"/>
        <v>0</v>
      </c>
      <c r="AE178" s="41">
        <f t="shared" si="70"/>
        <v>0</v>
      </c>
      <c r="AF178" s="49" t="e">
        <f>HLOOKUP(I178,ElecAvoidedCostsWOCC!$A$5:$Q$50,G178+1,FALSE)</f>
        <v>#N/A</v>
      </c>
      <c r="AG178" s="41" t="e">
        <f t="shared" si="71"/>
        <v>#N/A</v>
      </c>
      <c r="AH178" s="49" t="e">
        <f>HLOOKUP(I178,ElecAvoidedCostsWOCC!$A$5:$Q$50,T178+1,FALSE)</f>
        <v>#N/A</v>
      </c>
      <c r="AI178" s="41" t="e">
        <f t="shared" si="72"/>
        <v>#N/A</v>
      </c>
      <c r="AJ178" s="41" t="e">
        <f t="shared" si="73"/>
        <v>#N/A</v>
      </c>
      <c r="AK178" s="41" t="e">
        <f>HLOOKUP(I178,ElecAvoidedCostsWOCC!$A$5:$Q$50,G178+1,FALSE)*J178*L178</f>
        <v>#N/A</v>
      </c>
      <c r="AL178" s="41" t="e">
        <f t="shared" si="74"/>
        <v>#N/A</v>
      </c>
      <c r="AM178" s="45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5">
        <f t="shared" si="75"/>
        <v>0</v>
      </c>
      <c r="AO178" s="44">
        <f t="shared" si="76"/>
        <v>0</v>
      </c>
      <c r="AP178" s="44" t="e">
        <f t="shared" si="77"/>
        <v>#DIV/0!</v>
      </c>
    </row>
    <row r="179" spans="2:42" x14ac:dyDescent="0.25">
      <c r="B179" s="34"/>
      <c r="C179" s="56"/>
      <c r="D179" s="56"/>
      <c r="E179" s="35"/>
      <c r="F179" s="36"/>
      <c r="G179" s="36"/>
      <c r="H179" s="36"/>
      <c r="I179" s="37"/>
      <c r="J179" s="38"/>
      <c r="K179" s="38"/>
      <c r="L179" s="38"/>
      <c r="M179" s="39"/>
      <c r="N179" s="39"/>
      <c r="O179" s="40"/>
      <c r="P179" s="41"/>
      <c r="Q179" s="41"/>
      <c r="R179" s="42"/>
      <c r="S179" s="43"/>
      <c r="T179" s="36">
        <f t="shared" si="59"/>
        <v>0</v>
      </c>
      <c r="U179" s="44">
        <f t="shared" si="60"/>
        <v>0</v>
      </c>
      <c r="V179" s="45">
        <f t="shared" si="61"/>
        <v>0</v>
      </c>
      <c r="W179" s="46">
        <f t="shared" si="62"/>
        <v>0</v>
      </c>
      <c r="X179" s="41">
        <f t="shared" si="63"/>
        <v>0</v>
      </c>
      <c r="Y179" s="41">
        <f t="shared" si="64"/>
        <v>0</v>
      </c>
      <c r="Z179" s="41">
        <f t="shared" si="65"/>
        <v>0</v>
      </c>
      <c r="AA179" s="47">
        <f t="shared" si="66"/>
        <v>0</v>
      </c>
      <c r="AB179" s="48">
        <f t="shared" si="67"/>
        <v>0</v>
      </c>
      <c r="AC179" s="41">
        <f t="shared" si="68"/>
        <v>0</v>
      </c>
      <c r="AD179" s="41">
        <f t="shared" si="69"/>
        <v>0</v>
      </c>
      <c r="AE179" s="41">
        <f t="shared" si="70"/>
        <v>0</v>
      </c>
      <c r="AF179" s="49" t="e">
        <f>HLOOKUP(I179,ElecAvoidedCostsWOCC!$A$5:$Q$50,G179+1,FALSE)</f>
        <v>#N/A</v>
      </c>
      <c r="AG179" s="41" t="e">
        <f t="shared" si="71"/>
        <v>#N/A</v>
      </c>
      <c r="AH179" s="49" t="e">
        <f>HLOOKUP(I179,ElecAvoidedCostsWOCC!$A$5:$Q$50,T179+1,FALSE)</f>
        <v>#N/A</v>
      </c>
      <c r="AI179" s="41" t="e">
        <f t="shared" si="72"/>
        <v>#N/A</v>
      </c>
      <c r="AJ179" s="41" t="e">
        <f t="shared" si="73"/>
        <v>#N/A</v>
      </c>
      <c r="AK179" s="41" t="e">
        <f>HLOOKUP(I179,ElecAvoidedCostsWOCC!$A$5:$Q$50,G179+1,FALSE)*J179*L179</f>
        <v>#N/A</v>
      </c>
      <c r="AL179" s="41" t="e">
        <f t="shared" si="74"/>
        <v>#N/A</v>
      </c>
      <c r="AM179" s="45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5">
        <f t="shared" si="75"/>
        <v>0</v>
      </c>
      <c r="AO179" s="44">
        <f t="shared" si="76"/>
        <v>0</v>
      </c>
      <c r="AP179" s="44" t="e">
        <f t="shared" si="77"/>
        <v>#DIV/0!</v>
      </c>
    </row>
    <row r="180" spans="2:42" x14ac:dyDescent="0.25">
      <c r="B180" s="34"/>
      <c r="C180" s="56"/>
      <c r="D180" s="56"/>
      <c r="E180" s="35"/>
      <c r="F180" s="36"/>
      <c r="G180" s="36"/>
      <c r="H180" s="36"/>
      <c r="I180" s="37"/>
      <c r="J180" s="38"/>
      <c r="K180" s="38"/>
      <c r="L180" s="38"/>
      <c r="M180" s="39"/>
      <c r="N180" s="39"/>
      <c r="O180" s="40"/>
      <c r="P180" s="41"/>
      <c r="Q180" s="41"/>
      <c r="R180" s="42"/>
      <c r="S180" s="43"/>
      <c r="T180" s="36">
        <f t="shared" si="59"/>
        <v>0</v>
      </c>
      <c r="U180" s="44">
        <f t="shared" si="60"/>
        <v>0</v>
      </c>
      <c r="V180" s="45">
        <f t="shared" si="61"/>
        <v>0</v>
      </c>
      <c r="W180" s="46">
        <f t="shared" si="62"/>
        <v>0</v>
      </c>
      <c r="X180" s="41">
        <f t="shared" si="63"/>
        <v>0</v>
      </c>
      <c r="Y180" s="41">
        <f t="shared" si="64"/>
        <v>0</v>
      </c>
      <c r="Z180" s="41">
        <f t="shared" si="65"/>
        <v>0</v>
      </c>
      <c r="AA180" s="47">
        <f t="shared" si="66"/>
        <v>0</v>
      </c>
      <c r="AB180" s="48">
        <f t="shared" si="67"/>
        <v>0</v>
      </c>
      <c r="AC180" s="41">
        <f t="shared" si="68"/>
        <v>0</v>
      </c>
      <c r="AD180" s="41">
        <f t="shared" si="69"/>
        <v>0</v>
      </c>
      <c r="AE180" s="41">
        <f t="shared" si="70"/>
        <v>0</v>
      </c>
      <c r="AF180" s="49" t="e">
        <f>HLOOKUP(I180,ElecAvoidedCostsWOCC!$A$5:$Q$50,G180+1,FALSE)</f>
        <v>#N/A</v>
      </c>
      <c r="AG180" s="41" t="e">
        <f t="shared" si="71"/>
        <v>#N/A</v>
      </c>
      <c r="AH180" s="49" t="e">
        <f>HLOOKUP(I180,ElecAvoidedCostsWOCC!$A$5:$Q$50,T180+1,FALSE)</f>
        <v>#N/A</v>
      </c>
      <c r="AI180" s="41" t="e">
        <f t="shared" si="72"/>
        <v>#N/A</v>
      </c>
      <c r="AJ180" s="41" t="e">
        <f t="shared" si="73"/>
        <v>#N/A</v>
      </c>
      <c r="AK180" s="41" t="e">
        <f>HLOOKUP(I180,ElecAvoidedCostsWOCC!$A$5:$Q$50,G180+1,FALSE)*J180*L180</f>
        <v>#N/A</v>
      </c>
      <c r="AL180" s="41" t="e">
        <f t="shared" si="74"/>
        <v>#N/A</v>
      </c>
      <c r="AM180" s="45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5">
        <f t="shared" si="75"/>
        <v>0</v>
      </c>
      <c r="AO180" s="44">
        <f t="shared" si="76"/>
        <v>0</v>
      </c>
      <c r="AP180" s="44" t="e">
        <f t="shared" si="77"/>
        <v>#DIV/0!</v>
      </c>
    </row>
    <row r="181" spans="2:42" x14ac:dyDescent="0.25">
      <c r="B181" s="34"/>
      <c r="C181" s="56"/>
      <c r="D181" s="56"/>
      <c r="E181" s="35"/>
      <c r="F181" s="36"/>
      <c r="G181" s="36"/>
      <c r="H181" s="36"/>
      <c r="I181" s="37"/>
      <c r="J181" s="38"/>
      <c r="K181" s="38"/>
      <c r="L181" s="38"/>
      <c r="M181" s="39"/>
      <c r="N181" s="39"/>
      <c r="O181" s="40"/>
      <c r="P181" s="41"/>
      <c r="Q181" s="41"/>
      <c r="R181" s="42"/>
      <c r="S181" s="43"/>
      <c r="T181" s="36">
        <f t="shared" si="59"/>
        <v>0</v>
      </c>
      <c r="U181" s="44">
        <f t="shared" si="60"/>
        <v>0</v>
      </c>
      <c r="V181" s="45">
        <f t="shared" si="61"/>
        <v>0</v>
      </c>
      <c r="W181" s="46">
        <f t="shared" si="62"/>
        <v>0</v>
      </c>
      <c r="X181" s="41">
        <f t="shared" si="63"/>
        <v>0</v>
      </c>
      <c r="Y181" s="41">
        <f t="shared" si="64"/>
        <v>0</v>
      </c>
      <c r="Z181" s="41">
        <f t="shared" si="65"/>
        <v>0</v>
      </c>
      <c r="AA181" s="47">
        <f t="shared" si="66"/>
        <v>0</v>
      </c>
      <c r="AB181" s="48">
        <f t="shared" si="67"/>
        <v>0</v>
      </c>
      <c r="AC181" s="41">
        <f t="shared" si="68"/>
        <v>0</v>
      </c>
      <c r="AD181" s="41">
        <f t="shared" si="69"/>
        <v>0</v>
      </c>
      <c r="AE181" s="41">
        <f t="shared" si="70"/>
        <v>0</v>
      </c>
      <c r="AF181" s="49" t="e">
        <f>HLOOKUP(I181,ElecAvoidedCostsWOCC!$A$5:$Q$50,G181+1,FALSE)</f>
        <v>#N/A</v>
      </c>
      <c r="AG181" s="41" t="e">
        <f t="shared" si="71"/>
        <v>#N/A</v>
      </c>
      <c r="AH181" s="49" t="e">
        <f>HLOOKUP(I181,ElecAvoidedCostsWOCC!$A$5:$Q$50,T181+1,FALSE)</f>
        <v>#N/A</v>
      </c>
      <c r="AI181" s="41" t="e">
        <f t="shared" si="72"/>
        <v>#N/A</v>
      </c>
      <c r="AJ181" s="41" t="e">
        <f t="shared" si="73"/>
        <v>#N/A</v>
      </c>
      <c r="AK181" s="41" t="e">
        <f>HLOOKUP(I181,ElecAvoidedCostsWOCC!$A$5:$Q$50,G181+1,FALSE)*J181*L181</f>
        <v>#N/A</v>
      </c>
      <c r="AL181" s="41" t="e">
        <f t="shared" si="74"/>
        <v>#N/A</v>
      </c>
      <c r="AM181" s="45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5">
        <f t="shared" si="75"/>
        <v>0</v>
      </c>
      <c r="AO181" s="44">
        <f t="shared" si="76"/>
        <v>0</v>
      </c>
      <c r="AP181" s="44" t="e">
        <f t="shared" si="77"/>
        <v>#DIV/0!</v>
      </c>
    </row>
    <row r="182" spans="2:42" x14ac:dyDescent="0.25">
      <c r="B182" s="34"/>
      <c r="C182" s="56"/>
      <c r="D182" s="56"/>
      <c r="E182" s="35"/>
      <c r="F182" s="36"/>
      <c r="G182" s="36"/>
      <c r="H182" s="36"/>
      <c r="I182" s="37"/>
      <c r="J182" s="38"/>
      <c r="K182" s="38"/>
      <c r="L182" s="38"/>
      <c r="M182" s="39"/>
      <c r="N182" s="39"/>
      <c r="O182" s="40"/>
      <c r="P182" s="41"/>
      <c r="Q182" s="41"/>
      <c r="R182" s="42"/>
      <c r="S182" s="43"/>
      <c r="T182" s="36">
        <f t="shared" si="59"/>
        <v>0</v>
      </c>
      <c r="U182" s="44">
        <f t="shared" si="60"/>
        <v>0</v>
      </c>
      <c r="V182" s="45">
        <f t="shared" si="61"/>
        <v>0</v>
      </c>
      <c r="W182" s="46">
        <f t="shared" si="62"/>
        <v>0</v>
      </c>
      <c r="X182" s="41">
        <f t="shared" si="63"/>
        <v>0</v>
      </c>
      <c r="Y182" s="41">
        <f t="shared" si="64"/>
        <v>0</v>
      </c>
      <c r="Z182" s="41">
        <f t="shared" si="65"/>
        <v>0</v>
      </c>
      <c r="AA182" s="47">
        <f t="shared" si="66"/>
        <v>0</v>
      </c>
      <c r="AB182" s="48">
        <f t="shared" si="67"/>
        <v>0</v>
      </c>
      <c r="AC182" s="41">
        <f t="shared" si="68"/>
        <v>0</v>
      </c>
      <c r="AD182" s="41">
        <f t="shared" si="69"/>
        <v>0</v>
      </c>
      <c r="AE182" s="41">
        <f t="shared" si="70"/>
        <v>0</v>
      </c>
      <c r="AF182" s="49" t="e">
        <f>HLOOKUP(I182,ElecAvoidedCostsWOCC!$A$5:$Q$50,G182+1,FALSE)</f>
        <v>#N/A</v>
      </c>
      <c r="AG182" s="41" t="e">
        <f t="shared" si="71"/>
        <v>#N/A</v>
      </c>
      <c r="AH182" s="49" t="e">
        <f>HLOOKUP(I182,ElecAvoidedCostsWOCC!$A$5:$Q$50,T182+1,FALSE)</f>
        <v>#N/A</v>
      </c>
      <c r="AI182" s="41" t="e">
        <f t="shared" si="72"/>
        <v>#N/A</v>
      </c>
      <c r="AJ182" s="41" t="e">
        <f t="shared" si="73"/>
        <v>#N/A</v>
      </c>
      <c r="AK182" s="41" t="e">
        <f>HLOOKUP(I182,ElecAvoidedCostsWOCC!$A$5:$Q$50,G182+1,FALSE)*J182*L182</f>
        <v>#N/A</v>
      </c>
      <c r="AL182" s="41" t="e">
        <f t="shared" si="74"/>
        <v>#N/A</v>
      </c>
      <c r="AM182" s="45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5">
        <f t="shared" si="75"/>
        <v>0</v>
      </c>
      <c r="AO182" s="44">
        <f t="shared" si="76"/>
        <v>0</v>
      </c>
      <c r="AP182" s="44" t="e">
        <f t="shared" si="77"/>
        <v>#DIV/0!</v>
      </c>
    </row>
    <row r="183" spans="2:42" x14ac:dyDescent="0.25">
      <c r="B183" s="34"/>
      <c r="C183" s="56"/>
      <c r="D183" s="56"/>
      <c r="E183" s="35"/>
      <c r="F183" s="36"/>
      <c r="G183" s="36"/>
      <c r="H183" s="36"/>
      <c r="I183" s="37"/>
      <c r="J183" s="38"/>
      <c r="K183" s="38"/>
      <c r="L183" s="38"/>
      <c r="M183" s="39"/>
      <c r="N183" s="39"/>
      <c r="O183" s="40"/>
      <c r="P183" s="41"/>
      <c r="Q183" s="41"/>
      <c r="R183" s="42"/>
      <c r="S183" s="43"/>
      <c r="T183" s="36">
        <f t="shared" si="59"/>
        <v>0</v>
      </c>
      <c r="U183" s="44">
        <f t="shared" si="60"/>
        <v>0</v>
      </c>
      <c r="V183" s="45">
        <f t="shared" si="61"/>
        <v>0</v>
      </c>
      <c r="W183" s="46">
        <f t="shared" si="62"/>
        <v>0</v>
      </c>
      <c r="X183" s="41">
        <f t="shared" si="63"/>
        <v>0</v>
      </c>
      <c r="Y183" s="41">
        <f t="shared" si="64"/>
        <v>0</v>
      </c>
      <c r="Z183" s="41">
        <f t="shared" si="65"/>
        <v>0</v>
      </c>
      <c r="AA183" s="47">
        <f t="shared" si="66"/>
        <v>0</v>
      </c>
      <c r="AB183" s="48">
        <f t="shared" si="67"/>
        <v>0</v>
      </c>
      <c r="AC183" s="41">
        <f t="shared" si="68"/>
        <v>0</v>
      </c>
      <c r="AD183" s="41">
        <f t="shared" si="69"/>
        <v>0</v>
      </c>
      <c r="AE183" s="41">
        <f t="shared" si="70"/>
        <v>0</v>
      </c>
      <c r="AF183" s="49" t="e">
        <f>HLOOKUP(I183,ElecAvoidedCostsWOCC!$A$5:$Q$50,G183+1,FALSE)</f>
        <v>#N/A</v>
      </c>
      <c r="AG183" s="41" t="e">
        <f t="shared" si="71"/>
        <v>#N/A</v>
      </c>
      <c r="AH183" s="49" t="e">
        <f>HLOOKUP(I183,ElecAvoidedCostsWOCC!$A$5:$Q$50,T183+1,FALSE)</f>
        <v>#N/A</v>
      </c>
      <c r="AI183" s="41" t="e">
        <f t="shared" si="72"/>
        <v>#N/A</v>
      </c>
      <c r="AJ183" s="41" t="e">
        <f t="shared" si="73"/>
        <v>#N/A</v>
      </c>
      <c r="AK183" s="41" t="e">
        <f>HLOOKUP(I183,ElecAvoidedCostsWOCC!$A$5:$Q$50,G183+1,FALSE)*J183*L183</f>
        <v>#N/A</v>
      </c>
      <c r="AL183" s="41" t="e">
        <f t="shared" si="74"/>
        <v>#N/A</v>
      </c>
      <c r="AM183" s="45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5">
        <f t="shared" si="75"/>
        <v>0</v>
      </c>
      <c r="AO183" s="44">
        <f t="shared" si="76"/>
        <v>0</v>
      </c>
      <c r="AP183" s="44" t="e">
        <f t="shared" si="77"/>
        <v>#DIV/0!</v>
      </c>
    </row>
    <row r="184" spans="2:42" x14ac:dyDescent="0.25">
      <c r="B184" s="34"/>
      <c r="C184" s="56"/>
      <c r="D184" s="56"/>
      <c r="E184" s="35"/>
      <c r="F184" s="36"/>
      <c r="G184" s="36"/>
      <c r="H184" s="36"/>
      <c r="I184" s="37"/>
      <c r="J184" s="38"/>
      <c r="K184" s="38"/>
      <c r="L184" s="38"/>
      <c r="M184" s="39"/>
      <c r="N184" s="39"/>
      <c r="O184" s="40"/>
      <c r="P184" s="41"/>
      <c r="Q184" s="41"/>
      <c r="R184" s="42"/>
      <c r="S184" s="43"/>
      <c r="T184" s="36">
        <f t="shared" si="59"/>
        <v>0</v>
      </c>
      <c r="U184" s="44">
        <f t="shared" si="60"/>
        <v>0</v>
      </c>
      <c r="V184" s="45">
        <f t="shared" si="61"/>
        <v>0</v>
      </c>
      <c r="W184" s="46">
        <f t="shared" si="62"/>
        <v>0</v>
      </c>
      <c r="X184" s="41">
        <f t="shared" si="63"/>
        <v>0</v>
      </c>
      <c r="Y184" s="41">
        <f t="shared" si="64"/>
        <v>0</v>
      </c>
      <c r="Z184" s="41">
        <f t="shared" si="65"/>
        <v>0</v>
      </c>
      <c r="AA184" s="47">
        <f t="shared" si="66"/>
        <v>0</v>
      </c>
      <c r="AB184" s="48">
        <f t="shared" si="67"/>
        <v>0</v>
      </c>
      <c r="AC184" s="41">
        <f t="shared" si="68"/>
        <v>0</v>
      </c>
      <c r="AD184" s="41">
        <f t="shared" si="69"/>
        <v>0</v>
      </c>
      <c r="AE184" s="41">
        <f t="shared" si="70"/>
        <v>0</v>
      </c>
      <c r="AF184" s="49" t="e">
        <f>HLOOKUP(I184,ElecAvoidedCostsWOCC!$A$5:$Q$50,G184+1,FALSE)</f>
        <v>#N/A</v>
      </c>
      <c r="AG184" s="41" t="e">
        <f t="shared" si="71"/>
        <v>#N/A</v>
      </c>
      <c r="AH184" s="49" t="e">
        <f>HLOOKUP(I184,ElecAvoidedCostsWOCC!$A$5:$Q$50,T184+1,FALSE)</f>
        <v>#N/A</v>
      </c>
      <c r="AI184" s="41" t="e">
        <f t="shared" si="72"/>
        <v>#N/A</v>
      </c>
      <c r="AJ184" s="41" t="e">
        <f t="shared" si="73"/>
        <v>#N/A</v>
      </c>
      <c r="AK184" s="41" t="e">
        <f>HLOOKUP(I184,ElecAvoidedCostsWOCC!$A$5:$Q$50,G184+1,FALSE)*J184*L184</f>
        <v>#N/A</v>
      </c>
      <c r="AL184" s="41" t="e">
        <f t="shared" si="74"/>
        <v>#N/A</v>
      </c>
      <c r="AM184" s="45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5">
        <f t="shared" si="75"/>
        <v>0</v>
      </c>
      <c r="AO184" s="44">
        <f t="shared" si="76"/>
        <v>0</v>
      </c>
      <c r="AP184" s="44" t="e">
        <f t="shared" si="77"/>
        <v>#DIV/0!</v>
      </c>
    </row>
    <row r="185" spans="2:42" x14ac:dyDescent="0.25">
      <c r="B185" s="34"/>
      <c r="C185" s="56"/>
      <c r="D185" s="56"/>
      <c r="E185" s="35"/>
      <c r="F185" s="36"/>
      <c r="G185" s="36"/>
      <c r="H185" s="36"/>
      <c r="I185" s="37"/>
      <c r="J185" s="38"/>
      <c r="K185" s="38"/>
      <c r="L185" s="38"/>
      <c r="M185" s="39"/>
      <c r="N185" s="39"/>
      <c r="O185" s="40"/>
      <c r="P185" s="41"/>
      <c r="Q185" s="41"/>
      <c r="R185" s="42"/>
      <c r="S185" s="43"/>
      <c r="T185" s="36">
        <f t="shared" si="59"/>
        <v>0</v>
      </c>
      <c r="U185" s="44">
        <f t="shared" si="60"/>
        <v>0</v>
      </c>
      <c r="V185" s="45">
        <f t="shared" si="61"/>
        <v>0</v>
      </c>
      <c r="W185" s="46">
        <f t="shared" si="62"/>
        <v>0</v>
      </c>
      <c r="X185" s="41">
        <f t="shared" si="63"/>
        <v>0</v>
      </c>
      <c r="Y185" s="41">
        <f t="shared" si="64"/>
        <v>0</v>
      </c>
      <c r="Z185" s="41">
        <f t="shared" si="65"/>
        <v>0</v>
      </c>
      <c r="AA185" s="47">
        <f t="shared" si="66"/>
        <v>0</v>
      </c>
      <c r="AB185" s="48">
        <f t="shared" si="67"/>
        <v>0</v>
      </c>
      <c r="AC185" s="41">
        <f t="shared" si="68"/>
        <v>0</v>
      </c>
      <c r="AD185" s="41">
        <f t="shared" si="69"/>
        <v>0</v>
      </c>
      <c r="AE185" s="41">
        <f t="shared" si="70"/>
        <v>0</v>
      </c>
      <c r="AF185" s="49" t="e">
        <f>HLOOKUP(I185,ElecAvoidedCostsWOCC!$A$5:$Q$50,G185+1,FALSE)</f>
        <v>#N/A</v>
      </c>
      <c r="AG185" s="41" t="e">
        <f t="shared" si="71"/>
        <v>#N/A</v>
      </c>
      <c r="AH185" s="49" t="e">
        <f>HLOOKUP(I185,ElecAvoidedCostsWOCC!$A$5:$Q$50,T185+1,FALSE)</f>
        <v>#N/A</v>
      </c>
      <c r="AI185" s="41" t="e">
        <f t="shared" si="72"/>
        <v>#N/A</v>
      </c>
      <c r="AJ185" s="41" t="e">
        <f t="shared" si="73"/>
        <v>#N/A</v>
      </c>
      <c r="AK185" s="41" t="e">
        <f>HLOOKUP(I185,ElecAvoidedCostsWOCC!$A$5:$Q$50,G185+1,FALSE)*J185*L185</f>
        <v>#N/A</v>
      </c>
      <c r="AL185" s="41" t="e">
        <f t="shared" si="74"/>
        <v>#N/A</v>
      </c>
      <c r="AM185" s="45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5">
        <f t="shared" si="75"/>
        <v>0</v>
      </c>
      <c r="AO185" s="44">
        <f t="shared" si="76"/>
        <v>0</v>
      </c>
      <c r="AP185" s="44" t="e">
        <f t="shared" si="77"/>
        <v>#DIV/0!</v>
      </c>
    </row>
    <row r="186" spans="2:42" x14ac:dyDescent="0.25">
      <c r="B186" s="34"/>
      <c r="C186" s="56"/>
      <c r="D186" s="56"/>
      <c r="E186" s="35"/>
      <c r="F186" s="36"/>
      <c r="G186" s="36"/>
      <c r="H186" s="36"/>
      <c r="I186" s="37"/>
      <c r="J186" s="38"/>
      <c r="K186" s="38"/>
      <c r="L186" s="38"/>
      <c r="M186" s="39"/>
      <c r="N186" s="39"/>
      <c r="O186" s="40"/>
      <c r="P186" s="41"/>
      <c r="Q186" s="41"/>
      <c r="R186" s="42"/>
      <c r="S186" s="43"/>
      <c r="T186" s="36">
        <f t="shared" si="59"/>
        <v>0</v>
      </c>
      <c r="U186" s="44">
        <f t="shared" si="60"/>
        <v>0</v>
      </c>
      <c r="V186" s="45">
        <f t="shared" si="61"/>
        <v>0</v>
      </c>
      <c r="W186" s="46">
        <f t="shared" si="62"/>
        <v>0</v>
      </c>
      <c r="X186" s="41">
        <f t="shared" si="63"/>
        <v>0</v>
      </c>
      <c r="Y186" s="41">
        <f t="shared" si="64"/>
        <v>0</v>
      </c>
      <c r="Z186" s="41">
        <f t="shared" si="65"/>
        <v>0</v>
      </c>
      <c r="AA186" s="47">
        <f t="shared" si="66"/>
        <v>0</v>
      </c>
      <c r="AB186" s="48">
        <f t="shared" si="67"/>
        <v>0</v>
      </c>
      <c r="AC186" s="41">
        <f t="shared" si="68"/>
        <v>0</v>
      </c>
      <c r="AD186" s="41">
        <f t="shared" si="69"/>
        <v>0</v>
      </c>
      <c r="AE186" s="41">
        <f t="shared" si="70"/>
        <v>0</v>
      </c>
      <c r="AF186" s="49" t="e">
        <f>HLOOKUP(I186,ElecAvoidedCostsWOCC!$A$5:$Q$50,G186+1,FALSE)</f>
        <v>#N/A</v>
      </c>
      <c r="AG186" s="41" t="e">
        <f t="shared" si="71"/>
        <v>#N/A</v>
      </c>
      <c r="AH186" s="49" t="e">
        <f>HLOOKUP(I186,ElecAvoidedCostsWOCC!$A$5:$Q$50,T186+1,FALSE)</f>
        <v>#N/A</v>
      </c>
      <c r="AI186" s="41" t="e">
        <f t="shared" si="72"/>
        <v>#N/A</v>
      </c>
      <c r="AJ186" s="41" t="e">
        <f t="shared" si="73"/>
        <v>#N/A</v>
      </c>
      <c r="AK186" s="41" t="e">
        <f>HLOOKUP(I186,ElecAvoidedCostsWOCC!$A$5:$Q$50,G186+1,FALSE)*J186*L186</f>
        <v>#N/A</v>
      </c>
      <c r="AL186" s="41" t="e">
        <f t="shared" si="74"/>
        <v>#N/A</v>
      </c>
      <c r="AM186" s="45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5">
        <f t="shared" si="75"/>
        <v>0</v>
      </c>
      <c r="AO186" s="44">
        <f t="shared" si="76"/>
        <v>0</v>
      </c>
      <c r="AP186" s="44" t="e">
        <f t="shared" si="77"/>
        <v>#DIV/0!</v>
      </c>
    </row>
    <row r="187" spans="2:42" x14ac:dyDescent="0.25">
      <c r="B187" s="34"/>
      <c r="C187" s="56"/>
      <c r="D187" s="56"/>
      <c r="E187" s="35"/>
      <c r="F187" s="36"/>
      <c r="G187" s="36"/>
      <c r="H187" s="36"/>
      <c r="I187" s="37"/>
      <c r="J187" s="38"/>
      <c r="K187" s="38"/>
      <c r="L187" s="38"/>
      <c r="M187" s="39"/>
      <c r="N187" s="39"/>
      <c r="O187" s="40"/>
      <c r="P187" s="41"/>
      <c r="Q187" s="41"/>
      <c r="R187" s="42"/>
      <c r="S187" s="43"/>
      <c r="T187" s="36">
        <f t="shared" si="59"/>
        <v>0</v>
      </c>
      <c r="U187" s="44">
        <f t="shared" si="60"/>
        <v>0</v>
      </c>
      <c r="V187" s="45">
        <f t="shared" si="61"/>
        <v>0</v>
      </c>
      <c r="W187" s="46">
        <f t="shared" si="62"/>
        <v>0</v>
      </c>
      <c r="X187" s="41">
        <f t="shared" si="63"/>
        <v>0</v>
      </c>
      <c r="Y187" s="41">
        <f t="shared" si="64"/>
        <v>0</v>
      </c>
      <c r="Z187" s="41">
        <f t="shared" si="65"/>
        <v>0</v>
      </c>
      <c r="AA187" s="47">
        <f t="shared" si="66"/>
        <v>0</v>
      </c>
      <c r="AB187" s="48">
        <f t="shared" si="67"/>
        <v>0</v>
      </c>
      <c r="AC187" s="41">
        <f t="shared" si="68"/>
        <v>0</v>
      </c>
      <c r="AD187" s="41">
        <f t="shared" si="69"/>
        <v>0</v>
      </c>
      <c r="AE187" s="41">
        <f t="shared" si="70"/>
        <v>0</v>
      </c>
      <c r="AF187" s="49" t="e">
        <f>HLOOKUP(I187,ElecAvoidedCostsWOCC!$A$5:$Q$50,G187+1,FALSE)</f>
        <v>#N/A</v>
      </c>
      <c r="AG187" s="41" t="e">
        <f t="shared" si="71"/>
        <v>#N/A</v>
      </c>
      <c r="AH187" s="49" t="e">
        <f>HLOOKUP(I187,ElecAvoidedCostsWOCC!$A$5:$Q$50,T187+1,FALSE)</f>
        <v>#N/A</v>
      </c>
      <c r="AI187" s="41" t="e">
        <f t="shared" si="72"/>
        <v>#N/A</v>
      </c>
      <c r="AJ187" s="41" t="e">
        <f t="shared" si="73"/>
        <v>#N/A</v>
      </c>
      <c r="AK187" s="41" t="e">
        <f>HLOOKUP(I187,ElecAvoidedCostsWOCC!$A$5:$Q$50,G187+1,FALSE)*J187*L187</f>
        <v>#N/A</v>
      </c>
      <c r="AL187" s="41" t="e">
        <f t="shared" si="74"/>
        <v>#N/A</v>
      </c>
      <c r="AM187" s="45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5">
        <f t="shared" si="75"/>
        <v>0</v>
      </c>
      <c r="AO187" s="44">
        <f t="shared" si="76"/>
        <v>0</v>
      </c>
      <c r="AP187" s="44" t="e">
        <f t="shared" si="77"/>
        <v>#DIV/0!</v>
      </c>
    </row>
    <row r="188" spans="2:42" x14ac:dyDescent="0.25">
      <c r="B188" s="34"/>
      <c r="C188" s="56"/>
      <c r="D188" s="56"/>
      <c r="E188" s="35"/>
      <c r="F188" s="36"/>
      <c r="G188" s="36"/>
      <c r="H188" s="36"/>
      <c r="I188" s="37"/>
      <c r="J188" s="38"/>
      <c r="K188" s="38"/>
      <c r="L188" s="38"/>
      <c r="M188" s="39"/>
      <c r="N188" s="39"/>
      <c r="O188" s="40"/>
      <c r="P188" s="41"/>
      <c r="Q188" s="41"/>
      <c r="R188" s="42"/>
      <c r="S188" s="43"/>
      <c r="T188" s="36">
        <f t="shared" si="59"/>
        <v>0</v>
      </c>
      <c r="U188" s="44">
        <f t="shared" si="60"/>
        <v>0</v>
      </c>
      <c r="V188" s="45">
        <f t="shared" si="61"/>
        <v>0</v>
      </c>
      <c r="W188" s="46">
        <f t="shared" si="62"/>
        <v>0</v>
      </c>
      <c r="X188" s="41">
        <f t="shared" si="63"/>
        <v>0</v>
      </c>
      <c r="Y188" s="41">
        <f t="shared" si="64"/>
        <v>0</v>
      </c>
      <c r="Z188" s="41">
        <f t="shared" si="65"/>
        <v>0</v>
      </c>
      <c r="AA188" s="47">
        <f t="shared" si="66"/>
        <v>0</v>
      </c>
      <c r="AB188" s="48">
        <f t="shared" si="67"/>
        <v>0</v>
      </c>
      <c r="AC188" s="41">
        <f t="shared" si="68"/>
        <v>0</v>
      </c>
      <c r="AD188" s="41">
        <f t="shared" si="69"/>
        <v>0</v>
      </c>
      <c r="AE188" s="41">
        <f t="shared" si="70"/>
        <v>0</v>
      </c>
      <c r="AF188" s="49" t="e">
        <f>HLOOKUP(I188,ElecAvoidedCostsWOCC!$A$5:$Q$50,G188+1,FALSE)</f>
        <v>#N/A</v>
      </c>
      <c r="AG188" s="41" t="e">
        <f t="shared" si="71"/>
        <v>#N/A</v>
      </c>
      <c r="AH188" s="49" t="e">
        <f>HLOOKUP(I188,ElecAvoidedCostsWOCC!$A$5:$Q$50,T188+1,FALSE)</f>
        <v>#N/A</v>
      </c>
      <c r="AI188" s="41" t="e">
        <f t="shared" si="72"/>
        <v>#N/A</v>
      </c>
      <c r="AJ188" s="41" t="e">
        <f t="shared" si="73"/>
        <v>#N/A</v>
      </c>
      <c r="AK188" s="41" t="e">
        <f>HLOOKUP(I188,ElecAvoidedCostsWOCC!$A$5:$Q$50,G188+1,FALSE)*J188*L188</f>
        <v>#N/A</v>
      </c>
      <c r="AL188" s="41" t="e">
        <f t="shared" si="74"/>
        <v>#N/A</v>
      </c>
      <c r="AM188" s="45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5">
        <f t="shared" si="75"/>
        <v>0</v>
      </c>
      <c r="AO188" s="44">
        <f t="shared" si="76"/>
        <v>0</v>
      </c>
      <c r="AP188" s="44" t="e">
        <f t="shared" si="77"/>
        <v>#DIV/0!</v>
      </c>
    </row>
    <row r="189" spans="2:42" x14ac:dyDescent="0.25">
      <c r="B189" s="34"/>
      <c r="C189" s="56"/>
      <c r="D189" s="56"/>
      <c r="E189" s="35"/>
      <c r="F189" s="36"/>
      <c r="G189" s="36"/>
      <c r="H189" s="36"/>
      <c r="I189" s="37"/>
      <c r="J189" s="38"/>
      <c r="K189" s="38"/>
      <c r="L189" s="38"/>
      <c r="M189" s="39"/>
      <c r="N189" s="39"/>
      <c r="O189" s="40"/>
      <c r="P189" s="41"/>
      <c r="Q189" s="41"/>
      <c r="R189" s="42"/>
      <c r="S189" s="43"/>
      <c r="T189" s="36">
        <f t="shared" si="59"/>
        <v>0</v>
      </c>
      <c r="U189" s="44">
        <f t="shared" si="60"/>
        <v>0</v>
      </c>
      <c r="V189" s="45">
        <f t="shared" si="61"/>
        <v>0</v>
      </c>
      <c r="W189" s="46">
        <f t="shared" si="62"/>
        <v>0</v>
      </c>
      <c r="X189" s="41">
        <f t="shared" si="63"/>
        <v>0</v>
      </c>
      <c r="Y189" s="41">
        <f t="shared" si="64"/>
        <v>0</v>
      </c>
      <c r="Z189" s="41">
        <f t="shared" si="65"/>
        <v>0</v>
      </c>
      <c r="AA189" s="47">
        <f t="shared" si="66"/>
        <v>0</v>
      </c>
      <c r="AB189" s="48">
        <f t="shared" si="67"/>
        <v>0</v>
      </c>
      <c r="AC189" s="41">
        <f t="shared" si="68"/>
        <v>0</v>
      </c>
      <c r="AD189" s="41">
        <f t="shared" si="69"/>
        <v>0</v>
      </c>
      <c r="AE189" s="41">
        <f t="shared" si="70"/>
        <v>0</v>
      </c>
      <c r="AF189" s="49" t="e">
        <f>HLOOKUP(I189,ElecAvoidedCostsWOCC!$A$5:$Q$50,G189+1,FALSE)</f>
        <v>#N/A</v>
      </c>
      <c r="AG189" s="41" t="e">
        <f t="shared" si="71"/>
        <v>#N/A</v>
      </c>
      <c r="AH189" s="49" t="e">
        <f>HLOOKUP(I189,ElecAvoidedCostsWOCC!$A$5:$Q$50,T189+1,FALSE)</f>
        <v>#N/A</v>
      </c>
      <c r="AI189" s="41" t="e">
        <f t="shared" si="72"/>
        <v>#N/A</v>
      </c>
      <c r="AJ189" s="41" t="e">
        <f t="shared" si="73"/>
        <v>#N/A</v>
      </c>
      <c r="AK189" s="41" t="e">
        <f>HLOOKUP(I189,ElecAvoidedCostsWOCC!$A$5:$Q$50,G189+1,FALSE)*J189*L189</f>
        <v>#N/A</v>
      </c>
      <c r="AL189" s="41" t="e">
        <f t="shared" si="74"/>
        <v>#N/A</v>
      </c>
      <c r="AM189" s="45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5">
        <f t="shared" si="75"/>
        <v>0</v>
      </c>
      <c r="AO189" s="44">
        <f t="shared" si="76"/>
        <v>0</v>
      </c>
      <c r="AP189" s="44" t="e">
        <f t="shared" si="77"/>
        <v>#DIV/0!</v>
      </c>
    </row>
    <row r="190" spans="2:42" x14ac:dyDescent="0.25">
      <c r="B190" s="34"/>
      <c r="C190" s="56"/>
      <c r="D190" s="56"/>
      <c r="E190" s="35"/>
      <c r="F190" s="36"/>
      <c r="G190" s="36"/>
      <c r="H190" s="36"/>
      <c r="I190" s="37"/>
      <c r="J190" s="38"/>
      <c r="K190" s="38"/>
      <c r="L190" s="38"/>
      <c r="M190" s="39"/>
      <c r="N190" s="39"/>
      <c r="O190" s="40"/>
      <c r="P190" s="41"/>
      <c r="Q190" s="41"/>
      <c r="R190" s="42"/>
      <c r="S190" s="43"/>
      <c r="T190" s="36">
        <f t="shared" si="59"/>
        <v>0</v>
      </c>
      <c r="U190" s="44">
        <f t="shared" si="60"/>
        <v>0</v>
      </c>
      <c r="V190" s="45">
        <f t="shared" si="61"/>
        <v>0</v>
      </c>
      <c r="W190" s="46">
        <f t="shared" si="62"/>
        <v>0</v>
      </c>
      <c r="X190" s="41">
        <f t="shared" si="63"/>
        <v>0</v>
      </c>
      <c r="Y190" s="41">
        <f t="shared" si="64"/>
        <v>0</v>
      </c>
      <c r="Z190" s="41">
        <f t="shared" si="65"/>
        <v>0</v>
      </c>
      <c r="AA190" s="47">
        <f t="shared" si="66"/>
        <v>0</v>
      </c>
      <c r="AB190" s="48">
        <f t="shared" si="67"/>
        <v>0</v>
      </c>
      <c r="AC190" s="41">
        <f t="shared" si="68"/>
        <v>0</v>
      </c>
      <c r="AD190" s="41">
        <f t="shared" si="69"/>
        <v>0</v>
      </c>
      <c r="AE190" s="41">
        <f t="shared" si="70"/>
        <v>0</v>
      </c>
      <c r="AF190" s="49" t="e">
        <f>HLOOKUP(I190,ElecAvoidedCostsWOCC!$A$5:$Q$50,G190+1,FALSE)</f>
        <v>#N/A</v>
      </c>
      <c r="AG190" s="41" t="e">
        <f t="shared" si="71"/>
        <v>#N/A</v>
      </c>
      <c r="AH190" s="49" t="e">
        <f>HLOOKUP(I190,ElecAvoidedCostsWOCC!$A$5:$Q$50,T190+1,FALSE)</f>
        <v>#N/A</v>
      </c>
      <c r="AI190" s="41" t="e">
        <f t="shared" si="72"/>
        <v>#N/A</v>
      </c>
      <c r="AJ190" s="41" t="e">
        <f t="shared" si="73"/>
        <v>#N/A</v>
      </c>
      <c r="AK190" s="41" t="e">
        <f>HLOOKUP(I190,ElecAvoidedCostsWOCC!$A$5:$Q$50,G190+1,FALSE)*J190*L190</f>
        <v>#N/A</v>
      </c>
      <c r="AL190" s="41" t="e">
        <f t="shared" si="74"/>
        <v>#N/A</v>
      </c>
      <c r="AM190" s="45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5">
        <f t="shared" si="75"/>
        <v>0</v>
      </c>
      <c r="AO190" s="44">
        <f t="shared" si="76"/>
        <v>0</v>
      </c>
      <c r="AP190" s="44" t="e">
        <f t="shared" si="77"/>
        <v>#DIV/0!</v>
      </c>
    </row>
    <row r="191" spans="2:42" x14ac:dyDescent="0.25">
      <c r="B191" s="34"/>
      <c r="C191" s="56"/>
      <c r="D191" s="56"/>
      <c r="E191" s="35"/>
      <c r="F191" s="36"/>
      <c r="G191" s="36"/>
      <c r="H191" s="36"/>
      <c r="I191" s="37"/>
      <c r="J191" s="38"/>
      <c r="K191" s="38"/>
      <c r="L191" s="38"/>
      <c r="M191" s="39"/>
      <c r="N191" s="39"/>
      <c r="O191" s="40"/>
      <c r="P191" s="41"/>
      <c r="Q191" s="41"/>
      <c r="R191" s="42"/>
      <c r="S191" s="43"/>
      <c r="T191" s="36">
        <f t="shared" si="59"/>
        <v>0</v>
      </c>
      <c r="U191" s="44">
        <f t="shared" si="60"/>
        <v>0</v>
      </c>
      <c r="V191" s="45">
        <f t="shared" si="61"/>
        <v>0</v>
      </c>
      <c r="W191" s="46">
        <f t="shared" si="62"/>
        <v>0</v>
      </c>
      <c r="X191" s="41">
        <f t="shared" si="63"/>
        <v>0</v>
      </c>
      <c r="Y191" s="41">
        <f t="shared" si="64"/>
        <v>0</v>
      </c>
      <c r="Z191" s="41">
        <f t="shared" si="65"/>
        <v>0</v>
      </c>
      <c r="AA191" s="47">
        <f t="shared" si="66"/>
        <v>0</v>
      </c>
      <c r="AB191" s="48">
        <f t="shared" si="67"/>
        <v>0</v>
      </c>
      <c r="AC191" s="41">
        <f t="shared" si="68"/>
        <v>0</v>
      </c>
      <c r="AD191" s="41">
        <f t="shared" si="69"/>
        <v>0</v>
      </c>
      <c r="AE191" s="41">
        <f t="shared" si="70"/>
        <v>0</v>
      </c>
      <c r="AF191" s="49" t="e">
        <f>HLOOKUP(I191,ElecAvoidedCostsWOCC!$A$5:$Q$50,G191+1,FALSE)</f>
        <v>#N/A</v>
      </c>
      <c r="AG191" s="41" t="e">
        <f t="shared" si="71"/>
        <v>#N/A</v>
      </c>
      <c r="AH191" s="49" t="e">
        <f>HLOOKUP(I191,ElecAvoidedCostsWOCC!$A$5:$Q$50,T191+1,FALSE)</f>
        <v>#N/A</v>
      </c>
      <c r="AI191" s="41" t="e">
        <f t="shared" si="72"/>
        <v>#N/A</v>
      </c>
      <c r="AJ191" s="41" t="e">
        <f t="shared" si="73"/>
        <v>#N/A</v>
      </c>
      <c r="AK191" s="41" t="e">
        <f>HLOOKUP(I191,ElecAvoidedCostsWOCC!$A$5:$Q$50,G191+1,FALSE)*J191*L191</f>
        <v>#N/A</v>
      </c>
      <c r="AL191" s="41" t="e">
        <f t="shared" si="74"/>
        <v>#N/A</v>
      </c>
      <c r="AM191" s="45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5">
        <f t="shared" si="75"/>
        <v>0</v>
      </c>
      <c r="AO191" s="44">
        <f t="shared" si="76"/>
        <v>0</v>
      </c>
      <c r="AP191" s="44" t="e">
        <f t="shared" si="77"/>
        <v>#DIV/0!</v>
      </c>
    </row>
    <row r="192" spans="2:42" x14ac:dyDescent="0.25">
      <c r="B192" s="34"/>
      <c r="C192" s="56"/>
      <c r="D192" s="56"/>
      <c r="E192" s="35"/>
      <c r="F192" s="36"/>
      <c r="G192" s="36"/>
      <c r="H192" s="36"/>
      <c r="I192" s="37"/>
      <c r="J192" s="38"/>
      <c r="K192" s="38"/>
      <c r="L192" s="38"/>
      <c r="M192" s="39"/>
      <c r="N192" s="39"/>
      <c r="O192" s="40"/>
      <c r="P192" s="41"/>
      <c r="Q192" s="41"/>
      <c r="R192" s="42"/>
      <c r="S192" s="43"/>
      <c r="T192" s="36">
        <f t="shared" si="59"/>
        <v>0</v>
      </c>
      <c r="U192" s="44">
        <f t="shared" si="60"/>
        <v>0</v>
      </c>
      <c r="V192" s="45">
        <f t="shared" si="61"/>
        <v>0</v>
      </c>
      <c r="W192" s="46">
        <f t="shared" si="62"/>
        <v>0</v>
      </c>
      <c r="X192" s="41">
        <f t="shared" si="63"/>
        <v>0</v>
      </c>
      <c r="Y192" s="41">
        <f t="shared" si="64"/>
        <v>0</v>
      </c>
      <c r="Z192" s="41">
        <f t="shared" si="65"/>
        <v>0</v>
      </c>
      <c r="AA192" s="47">
        <f t="shared" si="66"/>
        <v>0</v>
      </c>
      <c r="AB192" s="48">
        <f t="shared" si="67"/>
        <v>0</v>
      </c>
      <c r="AC192" s="41">
        <f t="shared" si="68"/>
        <v>0</v>
      </c>
      <c r="AD192" s="41">
        <f t="shared" si="69"/>
        <v>0</v>
      </c>
      <c r="AE192" s="41">
        <f t="shared" si="70"/>
        <v>0</v>
      </c>
      <c r="AF192" s="49" t="e">
        <f>HLOOKUP(I192,ElecAvoidedCostsWOCC!$A$5:$Q$50,G192+1,FALSE)</f>
        <v>#N/A</v>
      </c>
      <c r="AG192" s="41" t="e">
        <f t="shared" si="71"/>
        <v>#N/A</v>
      </c>
      <c r="AH192" s="49" t="e">
        <f>HLOOKUP(I192,ElecAvoidedCostsWOCC!$A$5:$Q$50,T192+1,FALSE)</f>
        <v>#N/A</v>
      </c>
      <c r="AI192" s="41" t="e">
        <f t="shared" si="72"/>
        <v>#N/A</v>
      </c>
      <c r="AJ192" s="41" t="e">
        <f t="shared" si="73"/>
        <v>#N/A</v>
      </c>
      <c r="AK192" s="41" t="e">
        <f>HLOOKUP(I192,ElecAvoidedCostsWOCC!$A$5:$Q$50,G192+1,FALSE)*J192*L192</f>
        <v>#N/A</v>
      </c>
      <c r="AL192" s="41" t="e">
        <f t="shared" si="74"/>
        <v>#N/A</v>
      </c>
      <c r="AM192" s="45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5">
        <f t="shared" si="75"/>
        <v>0</v>
      </c>
      <c r="AO192" s="44">
        <f t="shared" si="76"/>
        <v>0</v>
      </c>
      <c r="AP192" s="44" t="e">
        <f t="shared" si="77"/>
        <v>#DIV/0!</v>
      </c>
    </row>
    <row r="193" spans="2:42" x14ac:dyDescent="0.25">
      <c r="B193" s="34"/>
      <c r="C193" s="56"/>
      <c r="D193" s="56"/>
      <c r="E193" s="35"/>
      <c r="F193" s="36"/>
      <c r="G193" s="36"/>
      <c r="H193" s="36"/>
      <c r="I193" s="37"/>
      <c r="J193" s="38"/>
      <c r="K193" s="38"/>
      <c r="L193" s="38"/>
      <c r="M193" s="39"/>
      <c r="N193" s="39"/>
      <c r="O193" s="40"/>
      <c r="P193" s="41"/>
      <c r="Q193" s="41"/>
      <c r="R193" s="42"/>
      <c r="S193" s="43"/>
      <c r="T193" s="36">
        <f t="shared" si="59"/>
        <v>0</v>
      </c>
      <c r="U193" s="44">
        <f t="shared" si="60"/>
        <v>0</v>
      </c>
      <c r="V193" s="45">
        <f t="shared" si="61"/>
        <v>0</v>
      </c>
      <c r="W193" s="46">
        <f t="shared" si="62"/>
        <v>0</v>
      </c>
      <c r="X193" s="41">
        <f t="shared" si="63"/>
        <v>0</v>
      </c>
      <c r="Y193" s="41">
        <f t="shared" si="64"/>
        <v>0</v>
      </c>
      <c r="Z193" s="41">
        <f t="shared" si="65"/>
        <v>0</v>
      </c>
      <c r="AA193" s="47">
        <f t="shared" si="66"/>
        <v>0</v>
      </c>
      <c r="AB193" s="48">
        <f t="shared" si="67"/>
        <v>0</v>
      </c>
      <c r="AC193" s="41">
        <f t="shared" si="68"/>
        <v>0</v>
      </c>
      <c r="AD193" s="41">
        <f t="shared" si="69"/>
        <v>0</v>
      </c>
      <c r="AE193" s="41">
        <f t="shared" si="70"/>
        <v>0</v>
      </c>
      <c r="AF193" s="49" t="e">
        <f>HLOOKUP(I193,ElecAvoidedCostsWOCC!$A$5:$Q$50,G193+1,FALSE)</f>
        <v>#N/A</v>
      </c>
      <c r="AG193" s="41" t="e">
        <f t="shared" si="71"/>
        <v>#N/A</v>
      </c>
      <c r="AH193" s="49" t="e">
        <f>HLOOKUP(I193,ElecAvoidedCostsWOCC!$A$5:$Q$50,T193+1,FALSE)</f>
        <v>#N/A</v>
      </c>
      <c r="AI193" s="41" t="e">
        <f t="shared" si="72"/>
        <v>#N/A</v>
      </c>
      <c r="AJ193" s="41" t="e">
        <f t="shared" si="73"/>
        <v>#N/A</v>
      </c>
      <c r="AK193" s="41" t="e">
        <f>HLOOKUP(I193,ElecAvoidedCostsWOCC!$A$5:$Q$50,G193+1,FALSE)*J193*L193</f>
        <v>#N/A</v>
      </c>
      <c r="AL193" s="41" t="e">
        <f t="shared" si="74"/>
        <v>#N/A</v>
      </c>
      <c r="AM193" s="45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5">
        <f t="shared" si="75"/>
        <v>0</v>
      </c>
      <c r="AO193" s="44">
        <f t="shared" si="76"/>
        <v>0</v>
      </c>
      <c r="AP193" s="44" t="e">
        <f t="shared" si="77"/>
        <v>#DIV/0!</v>
      </c>
    </row>
    <row r="194" spans="2:42" x14ac:dyDescent="0.25">
      <c r="B194" s="34"/>
      <c r="C194" s="56"/>
      <c r="D194" s="56"/>
      <c r="E194" s="35"/>
      <c r="F194" s="36"/>
      <c r="G194" s="36"/>
      <c r="H194" s="36"/>
      <c r="I194" s="37"/>
      <c r="J194" s="38"/>
      <c r="K194" s="38"/>
      <c r="L194" s="38"/>
      <c r="M194" s="39"/>
      <c r="N194" s="39"/>
      <c r="O194" s="40"/>
      <c r="P194" s="41"/>
      <c r="Q194" s="41"/>
      <c r="R194" s="42"/>
      <c r="S194" s="43"/>
      <c r="T194" s="36">
        <f t="shared" si="59"/>
        <v>0</v>
      </c>
      <c r="U194" s="44">
        <f t="shared" si="60"/>
        <v>0</v>
      </c>
      <c r="V194" s="45">
        <f t="shared" si="61"/>
        <v>0</v>
      </c>
      <c r="W194" s="46">
        <f t="shared" si="62"/>
        <v>0</v>
      </c>
      <c r="X194" s="41">
        <f t="shared" si="63"/>
        <v>0</v>
      </c>
      <c r="Y194" s="41">
        <f t="shared" si="64"/>
        <v>0</v>
      </c>
      <c r="Z194" s="41">
        <f t="shared" si="65"/>
        <v>0</v>
      </c>
      <c r="AA194" s="47">
        <f t="shared" si="66"/>
        <v>0</v>
      </c>
      <c r="AB194" s="48">
        <f t="shared" si="67"/>
        <v>0</v>
      </c>
      <c r="AC194" s="41">
        <f t="shared" si="68"/>
        <v>0</v>
      </c>
      <c r="AD194" s="41">
        <f t="shared" si="69"/>
        <v>0</v>
      </c>
      <c r="AE194" s="41">
        <f t="shared" si="70"/>
        <v>0</v>
      </c>
      <c r="AF194" s="49" t="e">
        <f>HLOOKUP(I194,ElecAvoidedCostsWOCC!$A$5:$Q$50,G194+1,FALSE)</f>
        <v>#N/A</v>
      </c>
      <c r="AG194" s="41" t="e">
        <f t="shared" si="71"/>
        <v>#N/A</v>
      </c>
      <c r="AH194" s="49" t="e">
        <f>HLOOKUP(I194,ElecAvoidedCostsWOCC!$A$5:$Q$50,T194+1,FALSE)</f>
        <v>#N/A</v>
      </c>
      <c r="AI194" s="41" t="e">
        <f t="shared" si="72"/>
        <v>#N/A</v>
      </c>
      <c r="AJ194" s="41" t="e">
        <f t="shared" si="73"/>
        <v>#N/A</v>
      </c>
      <c r="AK194" s="41" t="e">
        <f>HLOOKUP(I194,ElecAvoidedCostsWOCC!$A$5:$Q$50,G194+1,FALSE)*J194*L194</f>
        <v>#N/A</v>
      </c>
      <c r="AL194" s="41" t="e">
        <f t="shared" si="74"/>
        <v>#N/A</v>
      </c>
      <c r="AM194" s="45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5">
        <f t="shared" si="75"/>
        <v>0</v>
      </c>
      <c r="AO194" s="44">
        <f t="shared" si="76"/>
        <v>0</v>
      </c>
      <c r="AP194" s="44" t="e">
        <f t="shared" si="77"/>
        <v>#DIV/0!</v>
      </c>
    </row>
    <row r="195" spans="2:42" x14ac:dyDescent="0.25">
      <c r="B195" s="34"/>
      <c r="C195" s="56"/>
      <c r="D195" s="56"/>
      <c r="E195" s="35"/>
      <c r="F195" s="36"/>
      <c r="G195" s="36"/>
      <c r="H195" s="36"/>
      <c r="I195" s="37"/>
      <c r="J195" s="38"/>
      <c r="K195" s="38"/>
      <c r="L195" s="38"/>
      <c r="M195" s="39"/>
      <c r="N195" s="39"/>
      <c r="O195" s="40"/>
      <c r="P195" s="41"/>
      <c r="Q195" s="41"/>
      <c r="R195" s="42"/>
      <c r="S195" s="43"/>
      <c r="T195" s="36">
        <f t="shared" si="59"/>
        <v>0</v>
      </c>
      <c r="U195" s="44">
        <f t="shared" si="60"/>
        <v>0</v>
      </c>
      <c r="V195" s="45">
        <f t="shared" si="61"/>
        <v>0</v>
      </c>
      <c r="W195" s="46">
        <f t="shared" si="62"/>
        <v>0</v>
      </c>
      <c r="X195" s="41">
        <f t="shared" si="63"/>
        <v>0</v>
      </c>
      <c r="Y195" s="41">
        <f t="shared" si="64"/>
        <v>0</v>
      </c>
      <c r="Z195" s="41">
        <f t="shared" si="65"/>
        <v>0</v>
      </c>
      <c r="AA195" s="47">
        <f t="shared" si="66"/>
        <v>0</v>
      </c>
      <c r="AB195" s="48">
        <f t="shared" si="67"/>
        <v>0</v>
      </c>
      <c r="AC195" s="41">
        <f t="shared" si="68"/>
        <v>0</v>
      </c>
      <c r="AD195" s="41">
        <f t="shared" si="69"/>
        <v>0</v>
      </c>
      <c r="AE195" s="41">
        <f t="shared" si="70"/>
        <v>0</v>
      </c>
      <c r="AF195" s="49" t="e">
        <f>HLOOKUP(I195,ElecAvoidedCostsWOCC!$A$5:$Q$50,G195+1,FALSE)</f>
        <v>#N/A</v>
      </c>
      <c r="AG195" s="41" t="e">
        <f t="shared" si="71"/>
        <v>#N/A</v>
      </c>
      <c r="AH195" s="49" t="e">
        <f>HLOOKUP(I195,ElecAvoidedCostsWOCC!$A$5:$Q$50,T195+1,FALSE)</f>
        <v>#N/A</v>
      </c>
      <c r="AI195" s="41" t="e">
        <f t="shared" si="72"/>
        <v>#N/A</v>
      </c>
      <c r="AJ195" s="41" t="e">
        <f t="shared" si="73"/>
        <v>#N/A</v>
      </c>
      <c r="AK195" s="41" t="e">
        <f>HLOOKUP(I195,ElecAvoidedCostsWOCC!$A$5:$Q$50,G195+1,FALSE)*J195*L195</f>
        <v>#N/A</v>
      </c>
      <c r="AL195" s="41" t="e">
        <f t="shared" si="74"/>
        <v>#N/A</v>
      </c>
      <c r="AM195" s="45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5">
        <f t="shared" si="75"/>
        <v>0</v>
      </c>
      <c r="AO195" s="44">
        <f t="shared" si="76"/>
        <v>0</v>
      </c>
      <c r="AP195" s="44" t="e">
        <f t="shared" si="77"/>
        <v>#DIV/0!</v>
      </c>
    </row>
    <row r="196" spans="2:42" x14ac:dyDescent="0.25">
      <c r="B196" s="34"/>
      <c r="C196" s="56"/>
      <c r="D196" s="56"/>
      <c r="E196" s="35"/>
      <c r="F196" s="36"/>
      <c r="G196" s="36"/>
      <c r="H196" s="36"/>
      <c r="I196" s="37"/>
      <c r="J196" s="38"/>
      <c r="K196" s="38"/>
      <c r="L196" s="38"/>
      <c r="M196" s="39"/>
      <c r="N196" s="39"/>
      <c r="O196" s="40"/>
      <c r="P196" s="41"/>
      <c r="Q196" s="41"/>
      <c r="R196" s="42"/>
      <c r="S196" s="43"/>
      <c r="T196" s="36">
        <f t="shared" si="59"/>
        <v>0</v>
      </c>
      <c r="U196" s="44">
        <f t="shared" si="60"/>
        <v>0</v>
      </c>
      <c r="V196" s="45">
        <f t="shared" si="61"/>
        <v>0</v>
      </c>
      <c r="W196" s="46">
        <f t="shared" si="62"/>
        <v>0</v>
      </c>
      <c r="X196" s="41">
        <f t="shared" si="63"/>
        <v>0</v>
      </c>
      <c r="Y196" s="41">
        <f t="shared" si="64"/>
        <v>0</v>
      </c>
      <c r="Z196" s="41">
        <f t="shared" si="65"/>
        <v>0</v>
      </c>
      <c r="AA196" s="47">
        <f t="shared" si="66"/>
        <v>0</v>
      </c>
      <c r="AB196" s="48">
        <f t="shared" si="67"/>
        <v>0</v>
      </c>
      <c r="AC196" s="41">
        <f t="shared" si="68"/>
        <v>0</v>
      </c>
      <c r="AD196" s="41">
        <f t="shared" si="69"/>
        <v>0</v>
      </c>
      <c r="AE196" s="41">
        <f t="shared" si="70"/>
        <v>0</v>
      </c>
      <c r="AF196" s="49" t="e">
        <f>HLOOKUP(I196,ElecAvoidedCostsWOCC!$A$5:$Q$50,G196+1,FALSE)</f>
        <v>#N/A</v>
      </c>
      <c r="AG196" s="41" t="e">
        <f t="shared" si="71"/>
        <v>#N/A</v>
      </c>
      <c r="AH196" s="49" t="e">
        <f>HLOOKUP(I196,ElecAvoidedCostsWOCC!$A$5:$Q$50,T196+1,FALSE)</f>
        <v>#N/A</v>
      </c>
      <c r="AI196" s="41" t="e">
        <f t="shared" si="72"/>
        <v>#N/A</v>
      </c>
      <c r="AJ196" s="41" t="e">
        <f t="shared" si="73"/>
        <v>#N/A</v>
      </c>
      <c r="AK196" s="41" t="e">
        <f>HLOOKUP(I196,ElecAvoidedCostsWOCC!$A$5:$Q$50,G196+1,FALSE)*J196*L196</f>
        <v>#N/A</v>
      </c>
      <c r="AL196" s="41" t="e">
        <f t="shared" si="74"/>
        <v>#N/A</v>
      </c>
      <c r="AM196" s="45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5">
        <f t="shared" si="75"/>
        <v>0</v>
      </c>
      <c r="AO196" s="44">
        <f t="shared" si="76"/>
        <v>0</v>
      </c>
      <c r="AP196" s="44" t="e">
        <f t="shared" si="77"/>
        <v>#DIV/0!</v>
      </c>
    </row>
    <row r="197" spans="2:42" x14ac:dyDescent="0.25">
      <c r="B197" s="34"/>
      <c r="C197" s="56"/>
      <c r="D197" s="56"/>
      <c r="E197" s="35"/>
      <c r="F197" s="36"/>
      <c r="G197" s="36"/>
      <c r="H197" s="36"/>
      <c r="I197" s="37"/>
      <c r="J197" s="38"/>
      <c r="K197" s="38"/>
      <c r="L197" s="38"/>
      <c r="M197" s="39"/>
      <c r="N197" s="39"/>
      <c r="O197" s="40"/>
      <c r="P197" s="41"/>
      <c r="Q197" s="41"/>
      <c r="R197" s="42"/>
      <c r="S197" s="43"/>
      <c r="T197" s="36">
        <f t="shared" si="59"/>
        <v>0</v>
      </c>
      <c r="U197" s="44">
        <f t="shared" si="60"/>
        <v>0</v>
      </c>
      <c r="V197" s="45">
        <f t="shared" si="61"/>
        <v>0</v>
      </c>
      <c r="W197" s="46">
        <f t="shared" si="62"/>
        <v>0</v>
      </c>
      <c r="X197" s="41">
        <f t="shared" si="63"/>
        <v>0</v>
      </c>
      <c r="Y197" s="41">
        <f t="shared" si="64"/>
        <v>0</v>
      </c>
      <c r="Z197" s="41">
        <f t="shared" si="65"/>
        <v>0</v>
      </c>
      <c r="AA197" s="47">
        <f t="shared" si="66"/>
        <v>0</v>
      </c>
      <c r="AB197" s="48">
        <f t="shared" si="67"/>
        <v>0</v>
      </c>
      <c r="AC197" s="41">
        <f t="shared" si="68"/>
        <v>0</v>
      </c>
      <c r="AD197" s="41">
        <f t="shared" si="69"/>
        <v>0</v>
      </c>
      <c r="AE197" s="41">
        <f t="shared" si="70"/>
        <v>0</v>
      </c>
      <c r="AF197" s="49" t="e">
        <f>HLOOKUP(I197,ElecAvoidedCostsWOCC!$A$5:$Q$50,G197+1,FALSE)</f>
        <v>#N/A</v>
      </c>
      <c r="AG197" s="41" t="e">
        <f t="shared" si="71"/>
        <v>#N/A</v>
      </c>
      <c r="AH197" s="49" t="e">
        <f>HLOOKUP(I197,ElecAvoidedCostsWOCC!$A$5:$Q$50,T197+1,FALSE)</f>
        <v>#N/A</v>
      </c>
      <c r="AI197" s="41" t="e">
        <f t="shared" si="72"/>
        <v>#N/A</v>
      </c>
      <c r="AJ197" s="41" t="e">
        <f t="shared" si="73"/>
        <v>#N/A</v>
      </c>
      <c r="AK197" s="41" t="e">
        <f>HLOOKUP(I197,ElecAvoidedCostsWOCC!$A$5:$Q$50,G197+1,FALSE)*J197*L197</f>
        <v>#N/A</v>
      </c>
      <c r="AL197" s="41" t="e">
        <f t="shared" si="74"/>
        <v>#N/A</v>
      </c>
      <c r="AM197" s="45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5">
        <f t="shared" si="75"/>
        <v>0</v>
      </c>
      <c r="AO197" s="44">
        <f t="shared" si="76"/>
        <v>0</v>
      </c>
      <c r="AP197" s="44" t="e">
        <f t="shared" si="77"/>
        <v>#DIV/0!</v>
      </c>
    </row>
    <row r="198" spans="2:42" x14ac:dyDescent="0.25">
      <c r="B198" s="34"/>
      <c r="C198" s="56"/>
      <c r="D198" s="56"/>
      <c r="E198" s="35"/>
      <c r="F198" s="36"/>
      <c r="G198" s="36"/>
      <c r="H198" s="36"/>
      <c r="I198" s="37"/>
      <c r="J198" s="38"/>
      <c r="K198" s="38"/>
      <c r="L198" s="38"/>
      <c r="M198" s="39"/>
      <c r="N198" s="39"/>
      <c r="O198" s="40"/>
      <c r="P198" s="41"/>
      <c r="Q198" s="41"/>
      <c r="R198" s="42"/>
      <c r="S198" s="43"/>
      <c r="T198" s="36">
        <f t="shared" si="59"/>
        <v>0</v>
      </c>
      <c r="U198" s="44">
        <f t="shared" si="60"/>
        <v>0</v>
      </c>
      <c r="V198" s="45">
        <f t="shared" si="61"/>
        <v>0</v>
      </c>
      <c r="W198" s="46">
        <f t="shared" si="62"/>
        <v>0</v>
      </c>
      <c r="X198" s="41">
        <f t="shared" si="63"/>
        <v>0</v>
      </c>
      <c r="Y198" s="41">
        <f t="shared" si="64"/>
        <v>0</v>
      </c>
      <c r="Z198" s="41">
        <f t="shared" si="65"/>
        <v>0</v>
      </c>
      <c r="AA198" s="47">
        <f t="shared" si="66"/>
        <v>0</v>
      </c>
      <c r="AB198" s="48">
        <f t="shared" si="67"/>
        <v>0</v>
      </c>
      <c r="AC198" s="41">
        <f t="shared" si="68"/>
        <v>0</v>
      </c>
      <c r="AD198" s="41">
        <f t="shared" si="69"/>
        <v>0</v>
      </c>
      <c r="AE198" s="41">
        <f t="shared" si="70"/>
        <v>0</v>
      </c>
      <c r="AF198" s="49" t="e">
        <f>HLOOKUP(I198,ElecAvoidedCostsWOCC!$A$5:$Q$50,G198+1,FALSE)</f>
        <v>#N/A</v>
      </c>
      <c r="AG198" s="41" t="e">
        <f t="shared" si="71"/>
        <v>#N/A</v>
      </c>
      <c r="AH198" s="49" t="e">
        <f>HLOOKUP(I198,ElecAvoidedCostsWOCC!$A$5:$Q$50,T198+1,FALSE)</f>
        <v>#N/A</v>
      </c>
      <c r="AI198" s="41" t="e">
        <f t="shared" si="72"/>
        <v>#N/A</v>
      </c>
      <c r="AJ198" s="41" t="e">
        <f t="shared" si="73"/>
        <v>#N/A</v>
      </c>
      <c r="AK198" s="41" t="e">
        <f>HLOOKUP(I198,ElecAvoidedCostsWOCC!$A$5:$Q$50,G198+1,FALSE)*J198*L198</f>
        <v>#N/A</v>
      </c>
      <c r="AL198" s="41" t="e">
        <f t="shared" si="74"/>
        <v>#N/A</v>
      </c>
      <c r="AM198" s="45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5">
        <f t="shared" si="75"/>
        <v>0</v>
      </c>
      <c r="AO198" s="44">
        <f t="shared" si="76"/>
        <v>0</v>
      </c>
      <c r="AP198" s="44" t="e">
        <f t="shared" si="77"/>
        <v>#DIV/0!</v>
      </c>
    </row>
    <row r="199" spans="2:42" x14ac:dyDescent="0.25">
      <c r="B199" s="34"/>
      <c r="C199" s="56"/>
      <c r="D199" s="56"/>
      <c r="E199" s="35"/>
      <c r="F199" s="36"/>
      <c r="G199" s="36"/>
      <c r="H199" s="36"/>
      <c r="I199" s="37"/>
      <c r="J199" s="38"/>
      <c r="K199" s="38"/>
      <c r="L199" s="38"/>
      <c r="M199" s="39"/>
      <c r="N199" s="39"/>
      <c r="O199" s="40"/>
      <c r="P199" s="41"/>
      <c r="Q199" s="41"/>
      <c r="R199" s="42"/>
      <c r="S199" s="43"/>
      <c r="T199" s="36">
        <f t="shared" si="59"/>
        <v>0</v>
      </c>
      <c r="U199" s="44">
        <f t="shared" si="60"/>
        <v>0</v>
      </c>
      <c r="V199" s="45">
        <f t="shared" si="61"/>
        <v>0</v>
      </c>
      <c r="W199" s="46">
        <f t="shared" si="62"/>
        <v>0</v>
      </c>
      <c r="X199" s="41">
        <f t="shared" si="63"/>
        <v>0</v>
      </c>
      <c r="Y199" s="41">
        <f t="shared" si="64"/>
        <v>0</v>
      </c>
      <c r="Z199" s="41">
        <f t="shared" si="65"/>
        <v>0</v>
      </c>
      <c r="AA199" s="47">
        <f t="shared" si="66"/>
        <v>0</v>
      </c>
      <c r="AB199" s="48">
        <f t="shared" si="67"/>
        <v>0</v>
      </c>
      <c r="AC199" s="41">
        <f t="shared" si="68"/>
        <v>0</v>
      </c>
      <c r="AD199" s="41">
        <f t="shared" si="69"/>
        <v>0</v>
      </c>
      <c r="AE199" s="41">
        <f t="shared" si="70"/>
        <v>0</v>
      </c>
      <c r="AF199" s="49" t="e">
        <f>HLOOKUP(I199,ElecAvoidedCostsWOCC!$A$5:$Q$50,G199+1,FALSE)</f>
        <v>#N/A</v>
      </c>
      <c r="AG199" s="41" t="e">
        <f t="shared" si="71"/>
        <v>#N/A</v>
      </c>
      <c r="AH199" s="49" t="e">
        <f>HLOOKUP(I199,ElecAvoidedCostsWOCC!$A$5:$Q$50,T199+1,FALSE)</f>
        <v>#N/A</v>
      </c>
      <c r="AI199" s="41" t="e">
        <f t="shared" si="72"/>
        <v>#N/A</v>
      </c>
      <c r="AJ199" s="41" t="e">
        <f t="shared" si="73"/>
        <v>#N/A</v>
      </c>
      <c r="AK199" s="41" t="e">
        <f>HLOOKUP(I199,ElecAvoidedCostsWOCC!$A$5:$Q$50,G199+1,FALSE)*J199*L199</f>
        <v>#N/A</v>
      </c>
      <c r="AL199" s="41" t="e">
        <f t="shared" si="74"/>
        <v>#N/A</v>
      </c>
      <c r="AM199" s="45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5">
        <f t="shared" si="75"/>
        <v>0</v>
      </c>
      <c r="AO199" s="44">
        <f t="shared" si="76"/>
        <v>0</v>
      </c>
      <c r="AP199" s="44" t="e">
        <f t="shared" si="77"/>
        <v>#DIV/0!</v>
      </c>
    </row>
    <row r="200" spans="2:42" x14ac:dyDescent="0.25">
      <c r="B200" s="34"/>
      <c r="C200" s="56"/>
      <c r="D200" s="56"/>
      <c r="E200" s="35"/>
      <c r="F200" s="36"/>
      <c r="G200" s="36"/>
      <c r="H200" s="36"/>
      <c r="I200" s="37"/>
      <c r="J200" s="38"/>
      <c r="K200" s="38"/>
      <c r="L200" s="38"/>
      <c r="M200" s="39"/>
      <c r="N200" s="39"/>
      <c r="O200" s="40"/>
      <c r="P200" s="41"/>
      <c r="Q200" s="41"/>
      <c r="R200" s="42"/>
      <c r="S200" s="43"/>
      <c r="T200" s="36">
        <f t="shared" si="59"/>
        <v>0</v>
      </c>
      <c r="U200" s="44">
        <f t="shared" si="60"/>
        <v>0</v>
      </c>
      <c r="V200" s="45">
        <f t="shared" si="61"/>
        <v>0</v>
      </c>
      <c r="W200" s="46">
        <f t="shared" si="62"/>
        <v>0</v>
      </c>
      <c r="X200" s="41">
        <f t="shared" si="63"/>
        <v>0</v>
      </c>
      <c r="Y200" s="41">
        <f t="shared" si="64"/>
        <v>0</v>
      </c>
      <c r="Z200" s="41">
        <f t="shared" si="65"/>
        <v>0</v>
      </c>
      <c r="AA200" s="47">
        <f t="shared" si="66"/>
        <v>0</v>
      </c>
      <c r="AB200" s="48">
        <f t="shared" si="67"/>
        <v>0</v>
      </c>
      <c r="AC200" s="41">
        <f t="shared" si="68"/>
        <v>0</v>
      </c>
      <c r="AD200" s="41">
        <f t="shared" si="69"/>
        <v>0</v>
      </c>
      <c r="AE200" s="41">
        <f t="shared" si="70"/>
        <v>0</v>
      </c>
      <c r="AF200" s="49" t="e">
        <f>HLOOKUP(I200,ElecAvoidedCostsWOCC!$A$5:$Q$50,G200+1,FALSE)</f>
        <v>#N/A</v>
      </c>
      <c r="AG200" s="41" t="e">
        <f t="shared" si="71"/>
        <v>#N/A</v>
      </c>
      <c r="AH200" s="49" t="e">
        <f>HLOOKUP(I200,ElecAvoidedCostsWOCC!$A$5:$Q$50,T200+1,FALSE)</f>
        <v>#N/A</v>
      </c>
      <c r="AI200" s="41" t="e">
        <f t="shared" si="72"/>
        <v>#N/A</v>
      </c>
      <c r="AJ200" s="41" t="e">
        <f t="shared" si="73"/>
        <v>#N/A</v>
      </c>
      <c r="AK200" s="41" t="e">
        <f>HLOOKUP(I200,ElecAvoidedCostsWOCC!$A$5:$Q$50,G200+1,FALSE)*J200*L200</f>
        <v>#N/A</v>
      </c>
      <c r="AL200" s="41" t="e">
        <f t="shared" si="74"/>
        <v>#N/A</v>
      </c>
      <c r="AM200" s="45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5">
        <f t="shared" si="75"/>
        <v>0</v>
      </c>
      <c r="AO200" s="44">
        <f t="shared" si="76"/>
        <v>0</v>
      </c>
      <c r="AP200" s="44" t="e">
        <f t="shared" si="77"/>
        <v>#DIV/0!</v>
      </c>
    </row>
    <row r="201" spans="2:42" x14ac:dyDescent="0.25">
      <c r="B201" s="34"/>
      <c r="C201" s="56"/>
      <c r="D201" s="56"/>
      <c r="E201" s="35"/>
      <c r="F201" s="36"/>
      <c r="G201" s="36"/>
      <c r="H201" s="36"/>
      <c r="I201" s="37"/>
      <c r="J201" s="38"/>
      <c r="K201" s="38"/>
      <c r="L201" s="38"/>
      <c r="M201" s="39"/>
      <c r="N201" s="39"/>
      <c r="O201" s="40"/>
      <c r="P201" s="41"/>
      <c r="Q201" s="41"/>
      <c r="R201" s="42"/>
      <c r="S201" s="43"/>
      <c r="T201" s="36">
        <f t="shared" si="59"/>
        <v>0</v>
      </c>
      <c r="U201" s="44">
        <f t="shared" si="60"/>
        <v>0</v>
      </c>
      <c r="V201" s="45">
        <f t="shared" si="61"/>
        <v>0</v>
      </c>
      <c r="W201" s="46">
        <f t="shared" si="62"/>
        <v>0</v>
      </c>
      <c r="X201" s="41">
        <f t="shared" si="63"/>
        <v>0</v>
      </c>
      <c r="Y201" s="41">
        <f t="shared" si="64"/>
        <v>0</v>
      </c>
      <c r="Z201" s="41">
        <f t="shared" si="65"/>
        <v>0</v>
      </c>
      <c r="AA201" s="47">
        <f t="shared" si="66"/>
        <v>0</v>
      </c>
      <c r="AB201" s="48">
        <f t="shared" si="67"/>
        <v>0</v>
      </c>
      <c r="AC201" s="41">
        <f t="shared" si="68"/>
        <v>0</v>
      </c>
      <c r="AD201" s="41">
        <f t="shared" si="69"/>
        <v>0</v>
      </c>
      <c r="AE201" s="41">
        <f t="shared" si="70"/>
        <v>0</v>
      </c>
      <c r="AF201" s="49" t="e">
        <f>HLOOKUP(I201,ElecAvoidedCostsWOCC!$A$5:$Q$50,G201+1,FALSE)</f>
        <v>#N/A</v>
      </c>
      <c r="AG201" s="41" t="e">
        <f t="shared" si="71"/>
        <v>#N/A</v>
      </c>
      <c r="AH201" s="49" t="e">
        <f>HLOOKUP(I201,ElecAvoidedCostsWOCC!$A$5:$Q$50,T201+1,FALSE)</f>
        <v>#N/A</v>
      </c>
      <c r="AI201" s="41" t="e">
        <f t="shared" si="72"/>
        <v>#N/A</v>
      </c>
      <c r="AJ201" s="41" t="e">
        <f t="shared" si="73"/>
        <v>#N/A</v>
      </c>
      <c r="AK201" s="41" t="e">
        <f>HLOOKUP(I201,ElecAvoidedCostsWOCC!$A$5:$Q$50,G201+1,FALSE)*J201*L201</f>
        <v>#N/A</v>
      </c>
      <c r="AL201" s="41" t="e">
        <f t="shared" si="74"/>
        <v>#N/A</v>
      </c>
      <c r="AM201" s="45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5">
        <f t="shared" si="75"/>
        <v>0</v>
      </c>
      <c r="AO201" s="44">
        <f t="shared" si="76"/>
        <v>0</v>
      </c>
      <c r="AP201" s="44" t="e">
        <f t="shared" si="77"/>
        <v>#DIV/0!</v>
      </c>
    </row>
    <row r="202" spans="2:42" x14ac:dyDescent="0.25">
      <c r="B202" s="34"/>
      <c r="C202" s="56"/>
      <c r="D202" s="56"/>
      <c r="E202" s="35"/>
      <c r="F202" s="36"/>
      <c r="G202" s="36"/>
      <c r="H202" s="36"/>
      <c r="I202" s="37"/>
      <c r="J202" s="38"/>
      <c r="K202" s="38"/>
      <c r="L202" s="38"/>
      <c r="M202" s="39"/>
      <c r="N202" s="39"/>
      <c r="O202" s="40"/>
      <c r="P202" s="41"/>
      <c r="Q202" s="41"/>
      <c r="R202" s="42"/>
      <c r="S202" s="43"/>
      <c r="T202" s="36">
        <f t="shared" si="59"/>
        <v>0</v>
      </c>
      <c r="U202" s="44">
        <f t="shared" si="60"/>
        <v>0</v>
      </c>
      <c r="V202" s="45">
        <f t="shared" si="61"/>
        <v>0</v>
      </c>
      <c r="W202" s="46">
        <f t="shared" si="62"/>
        <v>0</v>
      </c>
      <c r="X202" s="41">
        <f t="shared" si="63"/>
        <v>0</v>
      </c>
      <c r="Y202" s="41">
        <f t="shared" si="64"/>
        <v>0</v>
      </c>
      <c r="Z202" s="41">
        <f t="shared" si="65"/>
        <v>0</v>
      </c>
      <c r="AA202" s="47">
        <f t="shared" si="66"/>
        <v>0</v>
      </c>
      <c r="AB202" s="48">
        <f t="shared" si="67"/>
        <v>0</v>
      </c>
      <c r="AC202" s="41">
        <f t="shared" si="68"/>
        <v>0</v>
      </c>
      <c r="AD202" s="41">
        <f t="shared" si="69"/>
        <v>0</v>
      </c>
      <c r="AE202" s="41">
        <f t="shared" si="70"/>
        <v>0</v>
      </c>
      <c r="AF202" s="49" t="e">
        <f>HLOOKUP(I202,ElecAvoidedCostsWOCC!$A$5:$Q$50,G202+1,FALSE)</f>
        <v>#N/A</v>
      </c>
      <c r="AG202" s="41" t="e">
        <f t="shared" si="71"/>
        <v>#N/A</v>
      </c>
      <c r="AH202" s="49" t="e">
        <f>HLOOKUP(I202,ElecAvoidedCostsWOCC!$A$5:$Q$50,T202+1,FALSE)</f>
        <v>#N/A</v>
      </c>
      <c r="AI202" s="41" t="e">
        <f t="shared" si="72"/>
        <v>#N/A</v>
      </c>
      <c r="AJ202" s="41" t="e">
        <f t="shared" si="73"/>
        <v>#N/A</v>
      </c>
      <c r="AK202" s="41" t="e">
        <f>HLOOKUP(I202,ElecAvoidedCostsWOCC!$A$5:$Q$50,G202+1,FALSE)*J202*L202</f>
        <v>#N/A</v>
      </c>
      <c r="AL202" s="41" t="e">
        <f t="shared" si="74"/>
        <v>#N/A</v>
      </c>
      <c r="AM202" s="45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5">
        <f t="shared" si="75"/>
        <v>0</v>
      </c>
      <c r="AO202" s="44">
        <f t="shared" si="76"/>
        <v>0</v>
      </c>
      <c r="AP202" s="44" t="e">
        <f t="shared" si="77"/>
        <v>#DIV/0!</v>
      </c>
    </row>
    <row r="203" spans="2:42" x14ac:dyDescent="0.25">
      <c r="B203" s="34"/>
      <c r="C203" s="56"/>
      <c r="D203" s="56"/>
      <c r="E203" s="35"/>
      <c r="F203" s="36"/>
      <c r="G203" s="36"/>
      <c r="H203" s="36"/>
      <c r="I203" s="37"/>
      <c r="J203" s="38"/>
      <c r="K203" s="38"/>
      <c r="L203" s="38"/>
      <c r="M203" s="39"/>
      <c r="N203" s="39"/>
      <c r="O203" s="40"/>
      <c r="P203" s="41"/>
      <c r="Q203" s="41"/>
      <c r="R203" s="42"/>
      <c r="S203" s="43"/>
      <c r="T203" s="36">
        <f t="shared" si="59"/>
        <v>0</v>
      </c>
      <c r="U203" s="44">
        <f t="shared" si="60"/>
        <v>0</v>
      </c>
      <c r="V203" s="45">
        <f t="shared" si="61"/>
        <v>0</v>
      </c>
      <c r="W203" s="46">
        <f t="shared" si="62"/>
        <v>0</v>
      </c>
      <c r="X203" s="41">
        <f t="shared" si="63"/>
        <v>0</v>
      </c>
      <c r="Y203" s="41">
        <f t="shared" si="64"/>
        <v>0</v>
      </c>
      <c r="Z203" s="41">
        <f t="shared" si="65"/>
        <v>0</v>
      </c>
      <c r="AA203" s="47">
        <f t="shared" si="66"/>
        <v>0</v>
      </c>
      <c r="AB203" s="48">
        <f t="shared" si="67"/>
        <v>0</v>
      </c>
      <c r="AC203" s="41">
        <f t="shared" si="68"/>
        <v>0</v>
      </c>
      <c r="AD203" s="41">
        <f t="shared" si="69"/>
        <v>0</v>
      </c>
      <c r="AE203" s="41">
        <f t="shared" si="70"/>
        <v>0</v>
      </c>
      <c r="AF203" s="49" t="e">
        <f>HLOOKUP(I203,ElecAvoidedCostsWOCC!$A$5:$Q$50,G203+1,FALSE)</f>
        <v>#N/A</v>
      </c>
      <c r="AG203" s="41" t="e">
        <f t="shared" si="71"/>
        <v>#N/A</v>
      </c>
      <c r="AH203" s="49" t="e">
        <f>HLOOKUP(I203,ElecAvoidedCostsWOCC!$A$5:$Q$50,T203+1,FALSE)</f>
        <v>#N/A</v>
      </c>
      <c r="AI203" s="41" t="e">
        <f t="shared" si="72"/>
        <v>#N/A</v>
      </c>
      <c r="AJ203" s="41" t="e">
        <f t="shared" si="73"/>
        <v>#N/A</v>
      </c>
      <c r="AK203" s="41" t="e">
        <f>HLOOKUP(I203,ElecAvoidedCostsWOCC!$A$5:$Q$50,G203+1,FALSE)*J203*L203</f>
        <v>#N/A</v>
      </c>
      <c r="AL203" s="41" t="e">
        <f t="shared" si="74"/>
        <v>#N/A</v>
      </c>
      <c r="AM203" s="45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5">
        <f t="shared" si="75"/>
        <v>0</v>
      </c>
      <c r="AO203" s="44">
        <f t="shared" si="76"/>
        <v>0</v>
      </c>
      <c r="AP203" s="44" t="e">
        <f t="shared" si="77"/>
        <v>#DIV/0!</v>
      </c>
    </row>
    <row r="204" spans="2:42" x14ac:dyDescent="0.25">
      <c r="B204" s="34"/>
      <c r="C204" s="56"/>
      <c r="D204" s="56"/>
      <c r="E204" s="35"/>
      <c r="F204" s="36"/>
      <c r="G204" s="36"/>
      <c r="H204" s="36"/>
      <c r="I204" s="37"/>
      <c r="J204" s="38"/>
      <c r="K204" s="38"/>
      <c r="L204" s="38"/>
      <c r="M204" s="39"/>
      <c r="N204" s="39"/>
      <c r="O204" s="40"/>
      <c r="P204" s="41"/>
      <c r="Q204" s="41"/>
      <c r="R204" s="42"/>
      <c r="S204" s="43"/>
      <c r="T204" s="36">
        <f t="shared" si="59"/>
        <v>0</v>
      </c>
      <c r="U204" s="44">
        <f t="shared" si="60"/>
        <v>0</v>
      </c>
      <c r="V204" s="45">
        <f t="shared" si="61"/>
        <v>0</v>
      </c>
      <c r="W204" s="46">
        <f t="shared" si="62"/>
        <v>0</v>
      </c>
      <c r="X204" s="41">
        <f t="shared" si="63"/>
        <v>0</v>
      </c>
      <c r="Y204" s="41">
        <f t="shared" si="64"/>
        <v>0</v>
      </c>
      <c r="Z204" s="41">
        <f t="shared" si="65"/>
        <v>0</v>
      </c>
      <c r="AA204" s="47">
        <f t="shared" si="66"/>
        <v>0</v>
      </c>
      <c r="AB204" s="48">
        <f t="shared" si="67"/>
        <v>0</v>
      </c>
      <c r="AC204" s="41">
        <f t="shared" si="68"/>
        <v>0</v>
      </c>
      <c r="AD204" s="41">
        <f t="shared" si="69"/>
        <v>0</v>
      </c>
      <c r="AE204" s="41">
        <f t="shared" si="70"/>
        <v>0</v>
      </c>
      <c r="AF204" s="49" t="e">
        <f>HLOOKUP(I204,ElecAvoidedCostsWOCC!$A$5:$Q$50,G204+1,FALSE)</f>
        <v>#N/A</v>
      </c>
      <c r="AG204" s="41" t="e">
        <f t="shared" si="71"/>
        <v>#N/A</v>
      </c>
      <c r="AH204" s="49" t="e">
        <f>HLOOKUP(I204,ElecAvoidedCostsWOCC!$A$5:$Q$50,T204+1,FALSE)</f>
        <v>#N/A</v>
      </c>
      <c r="AI204" s="41" t="e">
        <f t="shared" si="72"/>
        <v>#N/A</v>
      </c>
      <c r="AJ204" s="41" t="e">
        <f t="shared" si="73"/>
        <v>#N/A</v>
      </c>
      <c r="AK204" s="41" t="e">
        <f>HLOOKUP(I204,ElecAvoidedCostsWOCC!$A$5:$Q$50,G204+1,FALSE)*J204*L204</f>
        <v>#N/A</v>
      </c>
      <c r="AL204" s="41" t="e">
        <f t="shared" si="74"/>
        <v>#N/A</v>
      </c>
      <c r="AM204" s="45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5">
        <f t="shared" si="75"/>
        <v>0</v>
      </c>
      <c r="AO204" s="44">
        <f t="shared" si="76"/>
        <v>0</v>
      </c>
      <c r="AP204" s="44" t="e">
        <f t="shared" si="77"/>
        <v>#DIV/0!</v>
      </c>
    </row>
    <row r="205" spans="2:42" x14ac:dyDescent="0.25">
      <c r="B205" s="34"/>
      <c r="C205" s="56"/>
      <c r="D205" s="56"/>
      <c r="E205" s="35"/>
      <c r="F205" s="36"/>
      <c r="G205" s="36"/>
      <c r="H205" s="36"/>
      <c r="I205" s="37"/>
      <c r="J205" s="38"/>
      <c r="K205" s="38"/>
      <c r="L205" s="38"/>
      <c r="M205" s="39"/>
      <c r="N205" s="39"/>
      <c r="O205" s="40"/>
      <c r="P205" s="41"/>
      <c r="Q205" s="41"/>
      <c r="R205" s="42"/>
      <c r="S205" s="43"/>
      <c r="T205" s="36">
        <f t="shared" si="59"/>
        <v>0</v>
      </c>
      <c r="U205" s="44">
        <f t="shared" si="60"/>
        <v>0</v>
      </c>
      <c r="V205" s="45">
        <f t="shared" si="61"/>
        <v>0</v>
      </c>
      <c r="W205" s="46">
        <f t="shared" si="62"/>
        <v>0</v>
      </c>
      <c r="X205" s="41">
        <f t="shared" si="63"/>
        <v>0</v>
      </c>
      <c r="Y205" s="41">
        <f t="shared" si="64"/>
        <v>0</v>
      </c>
      <c r="Z205" s="41">
        <f t="shared" si="65"/>
        <v>0</v>
      </c>
      <c r="AA205" s="47">
        <f t="shared" si="66"/>
        <v>0</v>
      </c>
      <c r="AB205" s="48">
        <f t="shared" si="67"/>
        <v>0</v>
      </c>
      <c r="AC205" s="41">
        <f t="shared" si="68"/>
        <v>0</v>
      </c>
      <c r="AD205" s="41">
        <f t="shared" si="69"/>
        <v>0</v>
      </c>
      <c r="AE205" s="41">
        <f t="shared" si="70"/>
        <v>0</v>
      </c>
      <c r="AF205" s="49" t="e">
        <f>HLOOKUP(I205,ElecAvoidedCostsWOCC!$A$5:$Q$50,G205+1,FALSE)</f>
        <v>#N/A</v>
      </c>
      <c r="AG205" s="41" t="e">
        <f t="shared" si="71"/>
        <v>#N/A</v>
      </c>
      <c r="AH205" s="49" t="e">
        <f>HLOOKUP(I205,ElecAvoidedCostsWOCC!$A$5:$Q$50,T205+1,FALSE)</f>
        <v>#N/A</v>
      </c>
      <c r="AI205" s="41" t="e">
        <f t="shared" si="72"/>
        <v>#N/A</v>
      </c>
      <c r="AJ205" s="41" t="e">
        <f t="shared" si="73"/>
        <v>#N/A</v>
      </c>
      <c r="AK205" s="41" t="e">
        <f>HLOOKUP(I205,ElecAvoidedCostsWOCC!$A$5:$Q$50,G205+1,FALSE)*J205*L205</f>
        <v>#N/A</v>
      </c>
      <c r="AL205" s="41" t="e">
        <f t="shared" si="74"/>
        <v>#N/A</v>
      </c>
      <c r="AM205" s="45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5">
        <f t="shared" si="75"/>
        <v>0</v>
      </c>
      <c r="AO205" s="44">
        <f t="shared" si="76"/>
        <v>0</v>
      </c>
      <c r="AP205" s="44" t="e">
        <f t="shared" si="77"/>
        <v>#DIV/0!</v>
      </c>
    </row>
    <row r="206" spans="2:42" x14ac:dyDescent="0.25">
      <c r="B206" s="34"/>
      <c r="C206" s="56"/>
      <c r="D206" s="56"/>
      <c r="E206" s="35"/>
      <c r="F206" s="36"/>
      <c r="G206" s="36"/>
      <c r="H206" s="36"/>
      <c r="I206" s="37"/>
      <c r="J206" s="38"/>
      <c r="K206" s="38"/>
      <c r="L206" s="38"/>
      <c r="M206" s="39"/>
      <c r="N206" s="39"/>
      <c r="O206" s="40"/>
      <c r="P206" s="41"/>
      <c r="Q206" s="41"/>
      <c r="R206" s="42"/>
      <c r="S206" s="43"/>
      <c r="T206" s="36">
        <f t="shared" si="59"/>
        <v>0</v>
      </c>
      <c r="U206" s="44">
        <f t="shared" si="60"/>
        <v>0</v>
      </c>
      <c r="V206" s="45">
        <f t="shared" si="61"/>
        <v>0</v>
      </c>
      <c r="W206" s="46">
        <f t="shared" si="62"/>
        <v>0</v>
      </c>
      <c r="X206" s="41">
        <f t="shared" si="63"/>
        <v>0</v>
      </c>
      <c r="Y206" s="41">
        <f t="shared" si="64"/>
        <v>0</v>
      </c>
      <c r="Z206" s="41">
        <f t="shared" si="65"/>
        <v>0</v>
      </c>
      <c r="AA206" s="47">
        <f t="shared" si="66"/>
        <v>0</v>
      </c>
      <c r="AB206" s="48">
        <f t="shared" si="67"/>
        <v>0</v>
      </c>
      <c r="AC206" s="41">
        <f t="shared" si="68"/>
        <v>0</v>
      </c>
      <c r="AD206" s="41">
        <f t="shared" si="69"/>
        <v>0</v>
      </c>
      <c r="AE206" s="41">
        <f t="shared" si="70"/>
        <v>0</v>
      </c>
      <c r="AF206" s="49" t="e">
        <f>HLOOKUP(I206,ElecAvoidedCostsWOCC!$A$5:$Q$50,G206+1,FALSE)</f>
        <v>#N/A</v>
      </c>
      <c r="AG206" s="41" t="e">
        <f t="shared" si="71"/>
        <v>#N/A</v>
      </c>
      <c r="AH206" s="49" t="e">
        <f>HLOOKUP(I206,ElecAvoidedCostsWOCC!$A$5:$Q$50,T206+1,FALSE)</f>
        <v>#N/A</v>
      </c>
      <c r="AI206" s="41" t="e">
        <f t="shared" si="72"/>
        <v>#N/A</v>
      </c>
      <c r="AJ206" s="41" t="e">
        <f t="shared" si="73"/>
        <v>#N/A</v>
      </c>
      <c r="AK206" s="41" t="e">
        <f>HLOOKUP(I206,ElecAvoidedCostsWOCC!$A$5:$Q$50,G206+1,FALSE)*J206*L206</f>
        <v>#N/A</v>
      </c>
      <c r="AL206" s="41" t="e">
        <f t="shared" si="74"/>
        <v>#N/A</v>
      </c>
      <c r="AM206" s="45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5">
        <f t="shared" si="75"/>
        <v>0</v>
      </c>
      <c r="AO206" s="44">
        <f t="shared" si="76"/>
        <v>0</v>
      </c>
      <c r="AP206" s="44" t="e">
        <f t="shared" si="77"/>
        <v>#DIV/0!</v>
      </c>
    </row>
    <row r="207" spans="2:42" x14ac:dyDescent="0.25">
      <c r="B207" s="34"/>
      <c r="C207" s="56"/>
      <c r="D207" s="56"/>
      <c r="E207" s="35"/>
      <c r="F207" s="36"/>
      <c r="G207" s="36"/>
      <c r="H207" s="36"/>
      <c r="I207" s="37"/>
      <c r="J207" s="38"/>
      <c r="K207" s="38"/>
      <c r="L207" s="38"/>
      <c r="M207" s="39"/>
      <c r="N207" s="39"/>
      <c r="O207" s="40"/>
      <c r="P207" s="41"/>
      <c r="Q207" s="41"/>
      <c r="R207" s="42"/>
      <c r="S207" s="43"/>
      <c r="T207" s="36">
        <f t="shared" si="59"/>
        <v>0</v>
      </c>
      <c r="U207" s="44">
        <f t="shared" si="60"/>
        <v>0</v>
      </c>
      <c r="V207" s="45">
        <f t="shared" si="61"/>
        <v>0</v>
      </c>
      <c r="W207" s="46">
        <f t="shared" si="62"/>
        <v>0</v>
      </c>
      <c r="X207" s="41">
        <f t="shared" si="63"/>
        <v>0</v>
      </c>
      <c r="Y207" s="41">
        <f t="shared" si="64"/>
        <v>0</v>
      </c>
      <c r="Z207" s="41">
        <f t="shared" si="65"/>
        <v>0</v>
      </c>
      <c r="AA207" s="47">
        <f t="shared" si="66"/>
        <v>0</v>
      </c>
      <c r="AB207" s="48">
        <f t="shared" si="67"/>
        <v>0</v>
      </c>
      <c r="AC207" s="41">
        <f t="shared" si="68"/>
        <v>0</v>
      </c>
      <c r="AD207" s="41">
        <f t="shared" si="69"/>
        <v>0</v>
      </c>
      <c r="AE207" s="41">
        <f t="shared" si="70"/>
        <v>0</v>
      </c>
      <c r="AF207" s="49" t="e">
        <f>HLOOKUP(I207,ElecAvoidedCostsWOCC!$A$5:$Q$50,G207+1,FALSE)</f>
        <v>#N/A</v>
      </c>
      <c r="AG207" s="41" t="e">
        <f t="shared" si="71"/>
        <v>#N/A</v>
      </c>
      <c r="AH207" s="49" t="e">
        <f>HLOOKUP(I207,ElecAvoidedCostsWOCC!$A$5:$Q$50,T207+1,FALSE)</f>
        <v>#N/A</v>
      </c>
      <c r="AI207" s="41" t="e">
        <f t="shared" si="72"/>
        <v>#N/A</v>
      </c>
      <c r="AJ207" s="41" t="e">
        <f t="shared" si="73"/>
        <v>#N/A</v>
      </c>
      <c r="AK207" s="41" t="e">
        <f>HLOOKUP(I207,ElecAvoidedCostsWOCC!$A$5:$Q$50,G207+1,FALSE)*J207*L207</f>
        <v>#N/A</v>
      </c>
      <c r="AL207" s="41" t="e">
        <f t="shared" si="74"/>
        <v>#N/A</v>
      </c>
      <c r="AM207" s="45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5">
        <f t="shared" si="75"/>
        <v>0</v>
      </c>
      <c r="AO207" s="44">
        <f t="shared" si="76"/>
        <v>0</v>
      </c>
      <c r="AP207" s="44" t="e">
        <f t="shared" si="77"/>
        <v>#DIV/0!</v>
      </c>
    </row>
    <row r="208" spans="2:42" x14ac:dyDescent="0.25">
      <c r="B208" s="34"/>
      <c r="C208" s="56"/>
      <c r="D208" s="56"/>
      <c r="E208" s="35"/>
      <c r="F208" s="36"/>
      <c r="G208" s="36"/>
      <c r="H208" s="36"/>
      <c r="I208" s="37"/>
      <c r="J208" s="38"/>
      <c r="K208" s="38"/>
      <c r="L208" s="38"/>
      <c r="M208" s="39"/>
      <c r="N208" s="39"/>
      <c r="O208" s="40"/>
      <c r="P208" s="41"/>
      <c r="Q208" s="41"/>
      <c r="R208" s="42"/>
      <c r="S208" s="43"/>
      <c r="T208" s="36">
        <f t="shared" ref="T208:T271" si="78">G208+H208</f>
        <v>0</v>
      </c>
      <c r="U208" s="44">
        <f t="shared" ref="U208:U271" si="79">(O208/$A$10)*T208</f>
        <v>0</v>
      </c>
      <c r="V208" s="45">
        <f t="shared" ref="V208:V271" si="80">N208-M208</f>
        <v>0</v>
      </c>
      <c r="W208" s="46">
        <f t="shared" ref="W208:W271" si="81">(O208/A$10)</f>
        <v>0</v>
      </c>
      <c r="X208" s="41">
        <f t="shared" ref="X208:X271" si="82">W208*A$8</f>
        <v>0</v>
      </c>
      <c r="Y208" s="41">
        <f t="shared" ref="Y208:Y271" si="83">Q208-P208</f>
        <v>0</v>
      </c>
      <c r="Z208" s="41">
        <f t="shared" ref="Z208:Z271" si="84">X208+(A$6*W208)</f>
        <v>0</v>
      </c>
      <c r="AA208" s="47">
        <f t="shared" ref="AA208:AA271" si="85">Q208+X208</f>
        <v>0</v>
      </c>
      <c r="AB208" s="48">
        <f t="shared" ref="AB208:AB271" si="86">Z208/(1+ElecDiscountRate)^1</f>
        <v>0</v>
      </c>
      <c r="AC208" s="41">
        <f t="shared" ref="AC208:AC271" si="87">AA208/(1+ElecDiscountRate)^1</f>
        <v>0</v>
      </c>
      <c r="AD208" s="41">
        <f t="shared" ref="AD208:AD271" si="88">-PV(ElecDiscountRate,T208,R208)*J208</f>
        <v>0</v>
      </c>
      <c r="AE208" s="41">
        <f t="shared" ref="AE208:AE271" si="89">-PV(ElecDiscountRate,T208,S208)*J208</f>
        <v>0</v>
      </c>
      <c r="AF208" s="49" t="e">
        <f>HLOOKUP(I208,ElecAvoidedCostsWOCC!$A$5:$Q$50,G208+1,FALSE)</f>
        <v>#N/A</v>
      </c>
      <c r="AG208" s="41" t="e">
        <f t="shared" ref="AG208:AG271" si="90">AF208*J208*K208</f>
        <v>#N/A</v>
      </c>
      <c r="AH208" s="49" t="e">
        <f>HLOOKUP(I208,ElecAvoidedCostsWOCC!$A$5:$Q$50,T208+1,FALSE)</f>
        <v>#N/A</v>
      </c>
      <c r="AI208" s="41" t="e">
        <f t="shared" ref="AI208:AI271" si="91">AH208*J208*L208</f>
        <v>#N/A</v>
      </c>
      <c r="AJ208" s="41" t="e">
        <f t="shared" ref="AJ208:AJ271" si="92">AG208+AI208</f>
        <v>#N/A</v>
      </c>
      <c r="AK208" s="41" t="e">
        <f>HLOOKUP(I208,ElecAvoidedCostsWOCC!$A$5:$Q$50,G208+1,FALSE)*J208*L208</f>
        <v>#N/A</v>
      </c>
      <c r="AL208" s="41" t="e">
        <f t="shared" ref="AL208:AL271" si="93">AG208+AI208-AK208</f>
        <v>#N/A</v>
      </c>
      <c r="AM208" s="45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5">
        <f t="shared" ref="AN208:AN271" si="94">AM208*1.1+AD208+AE208</f>
        <v>0</v>
      </c>
      <c r="AO208" s="44">
        <f t="shared" ref="AO208:AO271" si="95">IFERROR(AM208/AB208,0)</f>
        <v>0</v>
      </c>
      <c r="AP208" s="44" t="e">
        <f t="shared" ref="AP208:AP271" si="96">AN208/AC208</f>
        <v>#DIV/0!</v>
      </c>
    </row>
    <row r="209" spans="2:42" x14ac:dyDescent="0.25">
      <c r="B209" s="34"/>
      <c r="C209" s="56"/>
      <c r="D209" s="56"/>
      <c r="E209" s="35"/>
      <c r="F209" s="36"/>
      <c r="G209" s="36"/>
      <c r="H209" s="36"/>
      <c r="I209" s="37"/>
      <c r="J209" s="38"/>
      <c r="K209" s="38"/>
      <c r="L209" s="38"/>
      <c r="M209" s="39"/>
      <c r="N209" s="39"/>
      <c r="O209" s="40"/>
      <c r="P209" s="41"/>
      <c r="Q209" s="41"/>
      <c r="R209" s="42"/>
      <c r="S209" s="43"/>
      <c r="T209" s="36">
        <f t="shared" si="78"/>
        <v>0</v>
      </c>
      <c r="U209" s="44">
        <f t="shared" si="79"/>
        <v>0</v>
      </c>
      <c r="V209" s="45">
        <f t="shared" si="80"/>
        <v>0</v>
      </c>
      <c r="W209" s="46">
        <f t="shared" si="81"/>
        <v>0</v>
      </c>
      <c r="X209" s="41">
        <f t="shared" si="82"/>
        <v>0</v>
      </c>
      <c r="Y209" s="41">
        <f t="shared" si="83"/>
        <v>0</v>
      </c>
      <c r="Z209" s="41">
        <f t="shared" si="84"/>
        <v>0</v>
      </c>
      <c r="AA209" s="47">
        <f t="shared" si="85"/>
        <v>0</v>
      </c>
      <c r="AB209" s="48">
        <f t="shared" si="86"/>
        <v>0</v>
      </c>
      <c r="AC209" s="41">
        <f t="shared" si="87"/>
        <v>0</v>
      </c>
      <c r="AD209" s="41">
        <f t="shared" si="88"/>
        <v>0</v>
      </c>
      <c r="AE209" s="41">
        <f t="shared" si="89"/>
        <v>0</v>
      </c>
      <c r="AF209" s="49" t="e">
        <f>HLOOKUP(I209,ElecAvoidedCostsWOCC!$A$5:$Q$50,G209+1,FALSE)</f>
        <v>#N/A</v>
      </c>
      <c r="AG209" s="41" t="e">
        <f t="shared" si="90"/>
        <v>#N/A</v>
      </c>
      <c r="AH209" s="49" t="e">
        <f>HLOOKUP(I209,ElecAvoidedCostsWOCC!$A$5:$Q$50,T209+1,FALSE)</f>
        <v>#N/A</v>
      </c>
      <c r="AI209" s="41" t="e">
        <f t="shared" si="91"/>
        <v>#N/A</v>
      </c>
      <c r="AJ209" s="41" t="e">
        <f t="shared" si="92"/>
        <v>#N/A</v>
      </c>
      <c r="AK209" s="41" t="e">
        <f>HLOOKUP(I209,ElecAvoidedCostsWOCC!$A$5:$Q$50,G209+1,FALSE)*J209*L209</f>
        <v>#N/A</v>
      </c>
      <c r="AL209" s="41" t="e">
        <f t="shared" si="93"/>
        <v>#N/A</v>
      </c>
      <c r="AM209" s="45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5">
        <f t="shared" si="94"/>
        <v>0</v>
      </c>
      <c r="AO209" s="44">
        <f t="shared" si="95"/>
        <v>0</v>
      </c>
      <c r="AP209" s="44" t="e">
        <f t="shared" si="96"/>
        <v>#DIV/0!</v>
      </c>
    </row>
    <row r="210" spans="2:42" x14ac:dyDescent="0.25">
      <c r="B210" s="34"/>
      <c r="C210" s="56"/>
      <c r="D210" s="56"/>
      <c r="E210" s="35"/>
      <c r="F210" s="36"/>
      <c r="G210" s="36"/>
      <c r="H210" s="36"/>
      <c r="I210" s="37"/>
      <c r="J210" s="38"/>
      <c r="K210" s="38"/>
      <c r="L210" s="38"/>
      <c r="M210" s="39"/>
      <c r="N210" s="39"/>
      <c r="O210" s="40"/>
      <c r="P210" s="41"/>
      <c r="Q210" s="41"/>
      <c r="R210" s="42"/>
      <c r="S210" s="43"/>
      <c r="T210" s="36">
        <f t="shared" si="78"/>
        <v>0</v>
      </c>
      <c r="U210" s="44">
        <f t="shared" si="79"/>
        <v>0</v>
      </c>
      <c r="V210" s="45">
        <f t="shared" si="80"/>
        <v>0</v>
      </c>
      <c r="W210" s="46">
        <f t="shared" si="81"/>
        <v>0</v>
      </c>
      <c r="X210" s="41">
        <f t="shared" si="82"/>
        <v>0</v>
      </c>
      <c r="Y210" s="41">
        <f t="shared" si="83"/>
        <v>0</v>
      </c>
      <c r="Z210" s="41">
        <f t="shared" si="84"/>
        <v>0</v>
      </c>
      <c r="AA210" s="47">
        <f t="shared" si="85"/>
        <v>0</v>
      </c>
      <c r="AB210" s="48">
        <f t="shared" si="86"/>
        <v>0</v>
      </c>
      <c r="AC210" s="41">
        <f t="shared" si="87"/>
        <v>0</v>
      </c>
      <c r="AD210" s="41">
        <f t="shared" si="88"/>
        <v>0</v>
      </c>
      <c r="AE210" s="41">
        <f t="shared" si="89"/>
        <v>0</v>
      </c>
      <c r="AF210" s="49" t="e">
        <f>HLOOKUP(I210,ElecAvoidedCostsWOCC!$A$5:$Q$50,G210+1,FALSE)</f>
        <v>#N/A</v>
      </c>
      <c r="AG210" s="41" t="e">
        <f t="shared" si="90"/>
        <v>#N/A</v>
      </c>
      <c r="AH210" s="49" t="e">
        <f>HLOOKUP(I210,ElecAvoidedCostsWOCC!$A$5:$Q$50,T210+1,FALSE)</f>
        <v>#N/A</v>
      </c>
      <c r="AI210" s="41" t="e">
        <f t="shared" si="91"/>
        <v>#N/A</v>
      </c>
      <c r="AJ210" s="41" t="e">
        <f t="shared" si="92"/>
        <v>#N/A</v>
      </c>
      <c r="AK210" s="41" t="e">
        <f>HLOOKUP(I210,ElecAvoidedCostsWOCC!$A$5:$Q$50,G210+1,FALSE)*J210*L210</f>
        <v>#N/A</v>
      </c>
      <c r="AL210" s="41" t="e">
        <f t="shared" si="93"/>
        <v>#N/A</v>
      </c>
      <c r="AM210" s="45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5">
        <f t="shared" si="94"/>
        <v>0</v>
      </c>
      <c r="AO210" s="44">
        <f t="shared" si="95"/>
        <v>0</v>
      </c>
      <c r="AP210" s="44" t="e">
        <f t="shared" si="96"/>
        <v>#DIV/0!</v>
      </c>
    </row>
    <row r="211" spans="2:42" x14ac:dyDescent="0.25">
      <c r="B211" s="34"/>
      <c r="C211" s="56"/>
      <c r="D211" s="56"/>
      <c r="E211" s="35"/>
      <c r="F211" s="36"/>
      <c r="G211" s="36"/>
      <c r="H211" s="36"/>
      <c r="I211" s="37"/>
      <c r="J211" s="38"/>
      <c r="K211" s="38"/>
      <c r="L211" s="38"/>
      <c r="M211" s="39"/>
      <c r="N211" s="39"/>
      <c r="O211" s="40"/>
      <c r="P211" s="41"/>
      <c r="Q211" s="41"/>
      <c r="R211" s="42"/>
      <c r="S211" s="43"/>
      <c r="T211" s="36">
        <f t="shared" si="78"/>
        <v>0</v>
      </c>
      <c r="U211" s="44">
        <f t="shared" si="79"/>
        <v>0</v>
      </c>
      <c r="V211" s="45">
        <f t="shared" si="80"/>
        <v>0</v>
      </c>
      <c r="W211" s="46">
        <f t="shared" si="81"/>
        <v>0</v>
      </c>
      <c r="X211" s="41">
        <f t="shared" si="82"/>
        <v>0</v>
      </c>
      <c r="Y211" s="41">
        <f t="shared" si="83"/>
        <v>0</v>
      </c>
      <c r="Z211" s="41">
        <f t="shared" si="84"/>
        <v>0</v>
      </c>
      <c r="AA211" s="47">
        <f t="shared" si="85"/>
        <v>0</v>
      </c>
      <c r="AB211" s="48">
        <f t="shared" si="86"/>
        <v>0</v>
      </c>
      <c r="AC211" s="41">
        <f t="shared" si="87"/>
        <v>0</v>
      </c>
      <c r="AD211" s="41">
        <f t="shared" si="88"/>
        <v>0</v>
      </c>
      <c r="AE211" s="41">
        <f t="shared" si="89"/>
        <v>0</v>
      </c>
      <c r="AF211" s="49" t="e">
        <f>HLOOKUP(I211,ElecAvoidedCostsWOCC!$A$5:$Q$50,G211+1,FALSE)</f>
        <v>#N/A</v>
      </c>
      <c r="AG211" s="41" t="e">
        <f t="shared" si="90"/>
        <v>#N/A</v>
      </c>
      <c r="AH211" s="49" t="e">
        <f>HLOOKUP(I211,ElecAvoidedCostsWOCC!$A$5:$Q$50,T211+1,FALSE)</f>
        <v>#N/A</v>
      </c>
      <c r="AI211" s="41" t="e">
        <f t="shared" si="91"/>
        <v>#N/A</v>
      </c>
      <c r="AJ211" s="41" t="e">
        <f t="shared" si="92"/>
        <v>#N/A</v>
      </c>
      <c r="AK211" s="41" t="e">
        <f>HLOOKUP(I211,ElecAvoidedCostsWOCC!$A$5:$Q$50,G211+1,FALSE)*J211*L211</f>
        <v>#N/A</v>
      </c>
      <c r="AL211" s="41" t="e">
        <f t="shared" si="93"/>
        <v>#N/A</v>
      </c>
      <c r="AM211" s="45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5">
        <f t="shared" si="94"/>
        <v>0</v>
      </c>
      <c r="AO211" s="44">
        <f t="shared" si="95"/>
        <v>0</v>
      </c>
      <c r="AP211" s="44" t="e">
        <f t="shared" si="96"/>
        <v>#DIV/0!</v>
      </c>
    </row>
    <row r="212" spans="2:42" x14ac:dyDescent="0.25">
      <c r="B212" s="34"/>
      <c r="C212" s="56"/>
      <c r="D212" s="56"/>
      <c r="E212" s="35"/>
      <c r="F212" s="36"/>
      <c r="G212" s="36"/>
      <c r="H212" s="36"/>
      <c r="I212" s="37"/>
      <c r="J212" s="38"/>
      <c r="K212" s="38"/>
      <c r="L212" s="38"/>
      <c r="M212" s="39"/>
      <c r="N212" s="39"/>
      <c r="O212" s="40"/>
      <c r="P212" s="41"/>
      <c r="Q212" s="41"/>
      <c r="R212" s="42"/>
      <c r="S212" s="43"/>
      <c r="T212" s="36">
        <f t="shared" si="78"/>
        <v>0</v>
      </c>
      <c r="U212" s="44">
        <f t="shared" si="79"/>
        <v>0</v>
      </c>
      <c r="V212" s="45">
        <f t="shared" si="80"/>
        <v>0</v>
      </c>
      <c r="W212" s="46">
        <f t="shared" si="81"/>
        <v>0</v>
      </c>
      <c r="X212" s="41">
        <f t="shared" si="82"/>
        <v>0</v>
      </c>
      <c r="Y212" s="41">
        <f t="shared" si="83"/>
        <v>0</v>
      </c>
      <c r="Z212" s="41">
        <f t="shared" si="84"/>
        <v>0</v>
      </c>
      <c r="AA212" s="47">
        <f t="shared" si="85"/>
        <v>0</v>
      </c>
      <c r="AB212" s="48">
        <f t="shared" si="86"/>
        <v>0</v>
      </c>
      <c r="AC212" s="41">
        <f t="shared" si="87"/>
        <v>0</v>
      </c>
      <c r="AD212" s="41">
        <f t="shared" si="88"/>
        <v>0</v>
      </c>
      <c r="AE212" s="41">
        <f t="shared" si="89"/>
        <v>0</v>
      </c>
      <c r="AF212" s="49" t="e">
        <f>HLOOKUP(I212,ElecAvoidedCostsWOCC!$A$5:$Q$50,G212+1,FALSE)</f>
        <v>#N/A</v>
      </c>
      <c r="AG212" s="41" t="e">
        <f t="shared" si="90"/>
        <v>#N/A</v>
      </c>
      <c r="AH212" s="49" t="e">
        <f>HLOOKUP(I212,ElecAvoidedCostsWOCC!$A$5:$Q$50,T212+1,FALSE)</f>
        <v>#N/A</v>
      </c>
      <c r="AI212" s="41" t="e">
        <f t="shared" si="91"/>
        <v>#N/A</v>
      </c>
      <c r="AJ212" s="41" t="e">
        <f t="shared" si="92"/>
        <v>#N/A</v>
      </c>
      <c r="AK212" s="41" t="e">
        <f>HLOOKUP(I212,ElecAvoidedCostsWOCC!$A$5:$Q$50,G212+1,FALSE)*J212*L212</f>
        <v>#N/A</v>
      </c>
      <c r="AL212" s="41" t="e">
        <f t="shared" si="93"/>
        <v>#N/A</v>
      </c>
      <c r="AM212" s="45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5">
        <f t="shared" si="94"/>
        <v>0</v>
      </c>
      <c r="AO212" s="44">
        <f t="shared" si="95"/>
        <v>0</v>
      </c>
      <c r="AP212" s="44" t="e">
        <f t="shared" si="96"/>
        <v>#DIV/0!</v>
      </c>
    </row>
    <row r="213" spans="2:42" x14ac:dyDescent="0.25">
      <c r="B213" s="34"/>
      <c r="C213" s="56"/>
      <c r="D213" s="56"/>
      <c r="E213" s="35"/>
      <c r="F213" s="36"/>
      <c r="G213" s="36"/>
      <c r="H213" s="36"/>
      <c r="I213" s="37"/>
      <c r="J213" s="38"/>
      <c r="K213" s="38"/>
      <c r="L213" s="38"/>
      <c r="M213" s="39"/>
      <c r="N213" s="39"/>
      <c r="O213" s="40"/>
      <c r="P213" s="41"/>
      <c r="Q213" s="41"/>
      <c r="R213" s="42"/>
      <c r="S213" s="43"/>
      <c r="T213" s="36">
        <f t="shared" si="78"/>
        <v>0</v>
      </c>
      <c r="U213" s="44">
        <f t="shared" si="79"/>
        <v>0</v>
      </c>
      <c r="V213" s="45">
        <f t="shared" si="80"/>
        <v>0</v>
      </c>
      <c r="W213" s="46">
        <f t="shared" si="81"/>
        <v>0</v>
      </c>
      <c r="X213" s="41">
        <f t="shared" si="82"/>
        <v>0</v>
      </c>
      <c r="Y213" s="41">
        <f t="shared" si="83"/>
        <v>0</v>
      </c>
      <c r="Z213" s="41">
        <f t="shared" si="84"/>
        <v>0</v>
      </c>
      <c r="AA213" s="47">
        <f t="shared" si="85"/>
        <v>0</v>
      </c>
      <c r="AB213" s="48">
        <f t="shared" si="86"/>
        <v>0</v>
      </c>
      <c r="AC213" s="41">
        <f t="shared" si="87"/>
        <v>0</v>
      </c>
      <c r="AD213" s="41">
        <f t="shared" si="88"/>
        <v>0</v>
      </c>
      <c r="AE213" s="41">
        <f t="shared" si="89"/>
        <v>0</v>
      </c>
      <c r="AF213" s="49" t="e">
        <f>HLOOKUP(I213,ElecAvoidedCostsWOCC!$A$5:$Q$50,G213+1,FALSE)</f>
        <v>#N/A</v>
      </c>
      <c r="AG213" s="41" t="e">
        <f t="shared" si="90"/>
        <v>#N/A</v>
      </c>
      <c r="AH213" s="49" t="e">
        <f>HLOOKUP(I213,ElecAvoidedCostsWOCC!$A$5:$Q$50,T213+1,FALSE)</f>
        <v>#N/A</v>
      </c>
      <c r="AI213" s="41" t="e">
        <f t="shared" si="91"/>
        <v>#N/A</v>
      </c>
      <c r="AJ213" s="41" t="e">
        <f t="shared" si="92"/>
        <v>#N/A</v>
      </c>
      <c r="AK213" s="41" t="e">
        <f>HLOOKUP(I213,ElecAvoidedCostsWOCC!$A$5:$Q$50,G213+1,FALSE)*J213*L213</f>
        <v>#N/A</v>
      </c>
      <c r="AL213" s="41" t="e">
        <f t="shared" si="93"/>
        <v>#N/A</v>
      </c>
      <c r="AM213" s="45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5">
        <f t="shared" si="94"/>
        <v>0</v>
      </c>
      <c r="AO213" s="44">
        <f t="shared" si="95"/>
        <v>0</v>
      </c>
      <c r="AP213" s="44" t="e">
        <f t="shared" si="96"/>
        <v>#DIV/0!</v>
      </c>
    </row>
    <row r="214" spans="2:42" x14ac:dyDescent="0.25">
      <c r="B214" s="34"/>
      <c r="C214" s="56"/>
      <c r="D214" s="56"/>
      <c r="E214" s="35"/>
      <c r="F214" s="36"/>
      <c r="G214" s="36"/>
      <c r="H214" s="36"/>
      <c r="I214" s="37"/>
      <c r="J214" s="38"/>
      <c r="K214" s="38"/>
      <c r="L214" s="38"/>
      <c r="M214" s="39"/>
      <c r="N214" s="39"/>
      <c r="O214" s="40"/>
      <c r="P214" s="41"/>
      <c r="Q214" s="41"/>
      <c r="R214" s="42"/>
      <c r="S214" s="43"/>
      <c r="T214" s="36">
        <f t="shared" si="78"/>
        <v>0</v>
      </c>
      <c r="U214" s="44">
        <f t="shared" si="79"/>
        <v>0</v>
      </c>
      <c r="V214" s="45">
        <f t="shared" si="80"/>
        <v>0</v>
      </c>
      <c r="W214" s="46">
        <f t="shared" si="81"/>
        <v>0</v>
      </c>
      <c r="X214" s="41">
        <f t="shared" si="82"/>
        <v>0</v>
      </c>
      <c r="Y214" s="41">
        <f t="shared" si="83"/>
        <v>0</v>
      </c>
      <c r="Z214" s="41">
        <f t="shared" si="84"/>
        <v>0</v>
      </c>
      <c r="AA214" s="47">
        <f t="shared" si="85"/>
        <v>0</v>
      </c>
      <c r="AB214" s="48">
        <f t="shared" si="86"/>
        <v>0</v>
      </c>
      <c r="AC214" s="41">
        <f t="shared" si="87"/>
        <v>0</v>
      </c>
      <c r="AD214" s="41">
        <f t="shared" si="88"/>
        <v>0</v>
      </c>
      <c r="AE214" s="41">
        <f t="shared" si="89"/>
        <v>0</v>
      </c>
      <c r="AF214" s="49" t="e">
        <f>HLOOKUP(I214,ElecAvoidedCostsWOCC!$A$5:$Q$50,G214+1,FALSE)</f>
        <v>#N/A</v>
      </c>
      <c r="AG214" s="41" t="e">
        <f t="shared" si="90"/>
        <v>#N/A</v>
      </c>
      <c r="AH214" s="49" t="e">
        <f>HLOOKUP(I214,ElecAvoidedCostsWOCC!$A$5:$Q$50,T214+1,FALSE)</f>
        <v>#N/A</v>
      </c>
      <c r="AI214" s="41" t="e">
        <f t="shared" si="91"/>
        <v>#N/A</v>
      </c>
      <c r="AJ214" s="41" t="e">
        <f t="shared" si="92"/>
        <v>#N/A</v>
      </c>
      <c r="AK214" s="41" t="e">
        <f>HLOOKUP(I214,ElecAvoidedCostsWOCC!$A$5:$Q$50,G214+1,FALSE)*J214*L214</f>
        <v>#N/A</v>
      </c>
      <c r="AL214" s="41" t="e">
        <f t="shared" si="93"/>
        <v>#N/A</v>
      </c>
      <c r="AM214" s="45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5">
        <f t="shared" si="94"/>
        <v>0</v>
      </c>
      <c r="AO214" s="44">
        <f t="shared" si="95"/>
        <v>0</v>
      </c>
      <c r="AP214" s="44" t="e">
        <f t="shared" si="96"/>
        <v>#DIV/0!</v>
      </c>
    </row>
    <row r="215" spans="2:42" x14ac:dyDescent="0.25">
      <c r="B215" s="34"/>
      <c r="C215" s="56"/>
      <c r="D215" s="56"/>
      <c r="E215" s="35"/>
      <c r="F215" s="36"/>
      <c r="G215" s="36"/>
      <c r="H215" s="36"/>
      <c r="I215" s="37"/>
      <c r="J215" s="38"/>
      <c r="K215" s="38"/>
      <c r="L215" s="38"/>
      <c r="M215" s="39"/>
      <c r="N215" s="39"/>
      <c r="O215" s="40"/>
      <c r="P215" s="41"/>
      <c r="Q215" s="41"/>
      <c r="R215" s="42"/>
      <c r="S215" s="43"/>
      <c r="T215" s="36">
        <f t="shared" si="78"/>
        <v>0</v>
      </c>
      <c r="U215" s="44">
        <f t="shared" si="79"/>
        <v>0</v>
      </c>
      <c r="V215" s="45">
        <f t="shared" si="80"/>
        <v>0</v>
      </c>
      <c r="W215" s="46">
        <f t="shared" si="81"/>
        <v>0</v>
      </c>
      <c r="X215" s="41">
        <f t="shared" si="82"/>
        <v>0</v>
      </c>
      <c r="Y215" s="41">
        <f t="shared" si="83"/>
        <v>0</v>
      </c>
      <c r="Z215" s="41">
        <f t="shared" si="84"/>
        <v>0</v>
      </c>
      <c r="AA215" s="47">
        <f t="shared" si="85"/>
        <v>0</v>
      </c>
      <c r="AB215" s="48">
        <f t="shared" si="86"/>
        <v>0</v>
      </c>
      <c r="AC215" s="41">
        <f t="shared" si="87"/>
        <v>0</v>
      </c>
      <c r="AD215" s="41">
        <f t="shared" si="88"/>
        <v>0</v>
      </c>
      <c r="AE215" s="41">
        <f t="shared" si="89"/>
        <v>0</v>
      </c>
      <c r="AF215" s="49" t="e">
        <f>HLOOKUP(I215,ElecAvoidedCostsWOCC!$A$5:$Q$50,G215+1,FALSE)</f>
        <v>#N/A</v>
      </c>
      <c r="AG215" s="41" t="e">
        <f t="shared" si="90"/>
        <v>#N/A</v>
      </c>
      <c r="AH215" s="49" t="e">
        <f>HLOOKUP(I215,ElecAvoidedCostsWOCC!$A$5:$Q$50,T215+1,FALSE)</f>
        <v>#N/A</v>
      </c>
      <c r="AI215" s="41" t="e">
        <f t="shared" si="91"/>
        <v>#N/A</v>
      </c>
      <c r="AJ215" s="41" t="e">
        <f t="shared" si="92"/>
        <v>#N/A</v>
      </c>
      <c r="AK215" s="41" t="e">
        <f>HLOOKUP(I215,ElecAvoidedCostsWOCC!$A$5:$Q$50,G215+1,FALSE)*J215*L215</f>
        <v>#N/A</v>
      </c>
      <c r="AL215" s="41" t="e">
        <f t="shared" si="93"/>
        <v>#N/A</v>
      </c>
      <c r="AM215" s="45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5">
        <f t="shared" si="94"/>
        <v>0</v>
      </c>
      <c r="AO215" s="44">
        <f t="shared" si="95"/>
        <v>0</v>
      </c>
      <c r="AP215" s="44" t="e">
        <f t="shared" si="96"/>
        <v>#DIV/0!</v>
      </c>
    </row>
    <row r="216" spans="2:42" x14ac:dyDescent="0.25">
      <c r="B216" s="34"/>
      <c r="C216" s="56"/>
      <c r="D216" s="56"/>
      <c r="E216" s="35"/>
      <c r="F216" s="36"/>
      <c r="G216" s="36"/>
      <c r="H216" s="36"/>
      <c r="I216" s="37"/>
      <c r="J216" s="38"/>
      <c r="K216" s="38"/>
      <c r="L216" s="38"/>
      <c r="M216" s="39"/>
      <c r="N216" s="39"/>
      <c r="O216" s="40"/>
      <c r="P216" s="41"/>
      <c r="Q216" s="41"/>
      <c r="R216" s="42"/>
      <c r="S216" s="43"/>
      <c r="T216" s="36">
        <f t="shared" si="78"/>
        <v>0</v>
      </c>
      <c r="U216" s="44">
        <f t="shared" si="79"/>
        <v>0</v>
      </c>
      <c r="V216" s="45">
        <f t="shared" si="80"/>
        <v>0</v>
      </c>
      <c r="W216" s="46">
        <f t="shared" si="81"/>
        <v>0</v>
      </c>
      <c r="X216" s="41">
        <f t="shared" si="82"/>
        <v>0</v>
      </c>
      <c r="Y216" s="41">
        <f t="shared" si="83"/>
        <v>0</v>
      </c>
      <c r="Z216" s="41">
        <f t="shared" si="84"/>
        <v>0</v>
      </c>
      <c r="AA216" s="47">
        <f t="shared" si="85"/>
        <v>0</v>
      </c>
      <c r="AB216" s="48">
        <f t="shared" si="86"/>
        <v>0</v>
      </c>
      <c r="AC216" s="41">
        <f t="shared" si="87"/>
        <v>0</v>
      </c>
      <c r="AD216" s="41">
        <f t="shared" si="88"/>
        <v>0</v>
      </c>
      <c r="AE216" s="41">
        <f t="shared" si="89"/>
        <v>0</v>
      </c>
      <c r="AF216" s="49" t="e">
        <f>HLOOKUP(I216,ElecAvoidedCostsWOCC!$A$5:$Q$50,G216+1,FALSE)</f>
        <v>#N/A</v>
      </c>
      <c r="AG216" s="41" t="e">
        <f t="shared" si="90"/>
        <v>#N/A</v>
      </c>
      <c r="AH216" s="49" t="e">
        <f>HLOOKUP(I216,ElecAvoidedCostsWOCC!$A$5:$Q$50,T216+1,FALSE)</f>
        <v>#N/A</v>
      </c>
      <c r="AI216" s="41" t="e">
        <f t="shared" si="91"/>
        <v>#N/A</v>
      </c>
      <c r="AJ216" s="41" t="e">
        <f t="shared" si="92"/>
        <v>#N/A</v>
      </c>
      <c r="AK216" s="41" t="e">
        <f>HLOOKUP(I216,ElecAvoidedCostsWOCC!$A$5:$Q$50,G216+1,FALSE)*J216*L216</f>
        <v>#N/A</v>
      </c>
      <c r="AL216" s="41" t="e">
        <f t="shared" si="93"/>
        <v>#N/A</v>
      </c>
      <c r="AM216" s="45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5">
        <f t="shared" si="94"/>
        <v>0</v>
      </c>
      <c r="AO216" s="44">
        <f t="shared" si="95"/>
        <v>0</v>
      </c>
      <c r="AP216" s="44" t="e">
        <f t="shared" si="96"/>
        <v>#DIV/0!</v>
      </c>
    </row>
    <row r="217" spans="2:42" x14ac:dyDescent="0.25">
      <c r="B217" s="34"/>
      <c r="C217" s="56"/>
      <c r="D217" s="56"/>
      <c r="E217" s="35"/>
      <c r="F217" s="36"/>
      <c r="G217" s="36"/>
      <c r="H217" s="36"/>
      <c r="I217" s="37"/>
      <c r="J217" s="38"/>
      <c r="K217" s="38"/>
      <c r="L217" s="38"/>
      <c r="M217" s="39"/>
      <c r="N217" s="39"/>
      <c r="O217" s="40"/>
      <c r="P217" s="41"/>
      <c r="Q217" s="41"/>
      <c r="R217" s="42"/>
      <c r="S217" s="43"/>
      <c r="T217" s="36">
        <f t="shared" si="78"/>
        <v>0</v>
      </c>
      <c r="U217" s="44">
        <f t="shared" si="79"/>
        <v>0</v>
      </c>
      <c r="V217" s="45">
        <f t="shared" si="80"/>
        <v>0</v>
      </c>
      <c r="W217" s="46">
        <f t="shared" si="81"/>
        <v>0</v>
      </c>
      <c r="X217" s="41">
        <f t="shared" si="82"/>
        <v>0</v>
      </c>
      <c r="Y217" s="41">
        <f t="shared" si="83"/>
        <v>0</v>
      </c>
      <c r="Z217" s="41">
        <f t="shared" si="84"/>
        <v>0</v>
      </c>
      <c r="AA217" s="47">
        <f t="shared" si="85"/>
        <v>0</v>
      </c>
      <c r="AB217" s="48">
        <f t="shared" si="86"/>
        <v>0</v>
      </c>
      <c r="AC217" s="41">
        <f t="shared" si="87"/>
        <v>0</v>
      </c>
      <c r="AD217" s="41">
        <f t="shared" si="88"/>
        <v>0</v>
      </c>
      <c r="AE217" s="41">
        <f t="shared" si="89"/>
        <v>0</v>
      </c>
      <c r="AF217" s="49" t="e">
        <f>HLOOKUP(I217,ElecAvoidedCostsWOCC!$A$5:$Q$50,G217+1,FALSE)</f>
        <v>#N/A</v>
      </c>
      <c r="AG217" s="41" t="e">
        <f t="shared" si="90"/>
        <v>#N/A</v>
      </c>
      <c r="AH217" s="49" t="e">
        <f>HLOOKUP(I217,ElecAvoidedCostsWOCC!$A$5:$Q$50,T217+1,FALSE)</f>
        <v>#N/A</v>
      </c>
      <c r="AI217" s="41" t="e">
        <f t="shared" si="91"/>
        <v>#N/A</v>
      </c>
      <c r="AJ217" s="41" t="e">
        <f t="shared" si="92"/>
        <v>#N/A</v>
      </c>
      <c r="AK217" s="41" t="e">
        <f>HLOOKUP(I217,ElecAvoidedCostsWOCC!$A$5:$Q$50,G217+1,FALSE)*J217*L217</f>
        <v>#N/A</v>
      </c>
      <c r="AL217" s="41" t="e">
        <f t="shared" si="93"/>
        <v>#N/A</v>
      </c>
      <c r="AM217" s="45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5">
        <f t="shared" si="94"/>
        <v>0</v>
      </c>
      <c r="AO217" s="44">
        <f t="shared" si="95"/>
        <v>0</v>
      </c>
      <c r="AP217" s="44" t="e">
        <f t="shared" si="96"/>
        <v>#DIV/0!</v>
      </c>
    </row>
    <row r="218" spans="2:42" x14ac:dyDescent="0.25">
      <c r="B218" s="34"/>
      <c r="C218" s="56"/>
      <c r="D218" s="56"/>
      <c r="E218" s="35"/>
      <c r="F218" s="36"/>
      <c r="G218" s="36"/>
      <c r="H218" s="36"/>
      <c r="I218" s="37"/>
      <c r="J218" s="38"/>
      <c r="K218" s="38"/>
      <c r="L218" s="38"/>
      <c r="M218" s="39"/>
      <c r="N218" s="39"/>
      <c r="O218" s="40"/>
      <c r="P218" s="41"/>
      <c r="Q218" s="41"/>
      <c r="R218" s="42"/>
      <c r="S218" s="43"/>
      <c r="T218" s="36">
        <f t="shared" si="78"/>
        <v>0</v>
      </c>
      <c r="U218" s="44">
        <f t="shared" si="79"/>
        <v>0</v>
      </c>
      <c r="V218" s="45">
        <f t="shared" si="80"/>
        <v>0</v>
      </c>
      <c r="W218" s="46">
        <f t="shared" si="81"/>
        <v>0</v>
      </c>
      <c r="X218" s="41">
        <f t="shared" si="82"/>
        <v>0</v>
      </c>
      <c r="Y218" s="41">
        <f t="shared" si="83"/>
        <v>0</v>
      </c>
      <c r="Z218" s="41">
        <f t="shared" si="84"/>
        <v>0</v>
      </c>
      <c r="AA218" s="47">
        <f t="shared" si="85"/>
        <v>0</v>
      </c>
      <c r="AB218" s="48">
        <f t="shared" si="86"/>
        <v>0</v>
      </c>
      <c r="AC218" s="41">
        <f t="shared" si="87"/>
        <v>0</v>
      </c>
      <c r="AD218" s="41">
        <f t="shared" si="88"/>
        <v>0</v>
      </c>
      <c r="AE218" s="41">
        <f t="shared" si="89"/>
        <v>0</v>
      </c>
      <c r="AF218" s="49" t="e">
        <f>HLOOKUP(I218,ElecAvoidedCostsWOCC!$A$5:$Q$50,G218+1,FALSE)</f>
        <v>#N/A</v>
      </c>
      <c r="AG218" s="41" t="e">
        <f t="shared" si="90"/>
        <v>#N/A</v>
      </c>
      <c r="AH218" s="49" t="e">
        <f>HLOOKUP(I218,ElecAvoidedCostsWOCC!$A$5:$Q$50,T218+1,FALSE)</f>
        <v>#N/A</v>
      </c>
      <c r="AI218" s="41" t="e">
        <f t="shared" si="91"/>
        <v>#N/A</v>
      </c>
      <c r="AJ218" s="41" t="e">
        <f t="shared" si="92"/>
        <v>#N/A</v>
      </c>
      <c r="AK218" s="41" t="e">
        <f>HLOOKUP(I218,ElecAvoidedCostsWOCC!$A$5:$Q$50,G218+1,FALSE)*J218*L218</f>
        <v>#N/A</v>
      </c>
      <c r="AL218" s="41" t="e">
        <f t="shared" si="93"/>
        <v>#N/A</v>
      </c>
      <c r="AM218" s="45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5">
        <f t="shared" si="94"/>
        <v>0</v>
      </c>
      <c r="AO218" s="44">
        <f t="shared" si="95"/>
        <v>0</v>
      </c>
      <c r="AP218" s="44" t="e">
        <f t="shared" si="96"/>
        <v>#DIV/0!</v>
      </c>
    </row>
    <row r="219" spans="2:42" x14ac:dyDescent="0.25">
      <c r="B219" s="34"/>
      <c r="C219" s="56"/>
      <c r="D219" s="56"/>
      <c r="E219" s="35"/>
      <c r="F219" s="36"/>
      <c r="G219" s="36"/>
      <c r="H219" s="36"/>
      <c r="I219" s="37"/>
      <c r="J219" s="38"/>
      <c r="K219" s="38"/>
      <c r="L219" s="38"/>
      <c r="M219" s="39"/>
      <c r="N219" s="39"/>
      <c r="O219" s="40"/>
      <c r="P219" s="41"/>
      <c r="Q219" s="41"/>
      <c r="R219" s="42"/>
      <c r="S219" s="43"/>
      <c r="T219" s="36">
        <f t="shared" si="78"/>
        <v>0</v>
      </c>
      <c r="U219" s="44">
        <f t="shared" si="79"/>
        <v>0</v>
      </c>
      <c r="V219" s="45">
        <f t="shared" si="80"/>
        <v>0</v>
      </c>
      <c r="W219" s="46">
        <f t="shared" si="81"/>
        <v>0</v>
      </c>
      <c r="X219" s="41">
        <f t="shared" si="82"/>
        <v>0</v>
      </c>
      <c r="Y219" s="41">
        <f t="shared" si="83"/>
        <v>0</v>
      </c>
      <c r="Z219" s="41">
        <f t="shared" si="84"/>
        <v>0</v>
      </c>
      <c r="AA219" s="47">
        <f t="shared" si="85"/>
        <v>0</v>
      </c>
      <c r="AB219" s="48">
        <f t="shared" si="86"/>
        <v>0</v>
      </c>
      <c r="AC219" s="41">
        <f t="shared" si="87"/>
        <v>0</v>
      </c>
      <c r="AD219" s="41">
        <f t="shared" si="88"/>
        <v>0</v>
      </c>
      <c r="AE219" s="41">
        <f t="shared" si="89"/>
        <v>0</v>
      </c>
      <c r="AF219" s="49" t="e">
        <f>HLOOKUP(I219,ElecAvoidedCostsWOCC!$A$5:$Q$50,G219+1,FALSE)</f>
        <v>#N/A</v>
      </c>
      <c r="AG219" s="41" t="e">
        <f t="shared" si="90"/>
        <v>#N/A</v>
      </c>
      <c r="AH219" s="49" t="e">
        <f>HLOOKUP(I219,ElecAvoidedCostsWOCC!$A$5:$Q$50,T219+1,FALSE)</f>
        <v>#N/A</v>
      </c>
      <c r="AI219" s="41" t="e">
        <f t="shared" si="91"/>
        <v>#N/A</v>
      </c>
      <c r="AJ219" s="41" t="e">
        <f t="shared" si="92"/>
        <v>#N/A</v>
      </c>
      <c r="AK219" s="41" t="e">
        <f>HLOOKUP(I219,ElecAvoidedCostsWOCC!$A$5:$Q$50,G219+1,FALSE)*J219*L219</f>
        <v>#N/A</v>
      </c>
      <c r="AL219" s="41" t="e">
        <f t="shared" si="93"/>
        <v>#N/A</v>
      </c>
      <c r="AM219" s="45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5">
        <f t="shared" si="94"/>
        <v>0</v>
      </c>
      <c r="AO219" s="44">
        <f t="shared" si="95"/>
        <v>0</v>
      </c>
      <c r="AP219" s="44" t="e">
        <f t="shared" si="96"/>
        <v>#DIV/0!</v>
      </c>
    </row>
    <row r="220" spans="2:42" x14ac:dyDescent="0.25">
      <c r="B220" s="34"/>
      <c r="C220" s="56"/>
      <c r="D220" s="56"/>
      <c r="E220" s="35"/>
      <c r="F220" s="36"/>
      <c r="G220" s="36"/>
      <c r="H220" s="36"/>
      <c r="I220" s="37"/>
      <c r="J220" s="38"/>
      <c r="K220" s="38"/>
      <c r="L220" s="38"/>
      <c r="M220" s="39"/>
      <c r="N220" s="39"/>
      <c r="O220" s="40"/>
      <c r="P220" s="41"/>
      <c r="Q220" s="41"/>
      <c r="R220" s="42"/>
      <c r="S220" s="43"/>
      <c r="T220" s="36">
        <f t="shared" si="78"/>
        <v>0</v>
      </c>
      <c r="U220" s="44">
        <f t="shared" si="79"/>
        <v>0</v>
      </c>
      <c r="V220" s="45">
        <f t="shared" si="80"/>
        <v>0</v>
      </c>
      <c r="W220" s="46">
        <f t="shared" si="81"/>
        <v>0</v>
      </c>
      <c r="X220" s="41">
        <f t="shared" si="82"/>
        <v>0</v>
      </c>
      <c r="Y220" s="41">
        <f t="shared" si="83"/>
        <v>0</v>
      </c>
      <c r="Z220" s="41">
        <f t="shared" si="84"/>
        <v>0</v>
      </c>
      <c r="AA220" s="47">
        <f t="shared" si="85"/>
        <v>0</v>
      </c>
      <c r="AB220" s="48">
        <f t="shared" si="86"/>
        <v>0</v>
      </c>
      <c r="AC220" s="41">
        <f t="shared" si="87"/>
        <v>0</v>
      </c>
      <c r="AD220" s="41">
        <f t="shared" si="88"/>
        <v>0</v>
      </c>
      <c r="AE220" s="41">
        <f t="shared" si="89"/>
        <v>0</v>
      </c>
      <c r="AF220" s="49" t="e">
        <f>HLOOKUP(I220,ElecAvoidedCostsWOCC!$A$5:$Q$50,G220+1,FALSE)</f>
        <v>#N/A</v>
      </c>
      <c r="AG220" s="41" t="e">
        <f t="shared" si="90"/>
        <v>#N/A</v>
      </c>
      <c r="AH220" s="49" t="e">
        <f>HLOOKUP(I220,ElecAvoidedCostsWOCC!$A$5:$Q$50,T220+1,FALSE)</f>
        <v>#N/A</v>
      </c>
      <c r="AI220" s="41" t="e">
        <f t="shared" si="91"/>
        <v>#N/A</v>
      </c>
      <c r="AJ220" s="41" t="e">
        <f t="shared" si="92"/>
        <v>#N/A</v>
      </c>
      <c r="AK220" s="41" t="e">
        <f>HLOOKUP(I220,ElecAvoidedCostsWOCC!$A$5:$Q$50,G220+1,FALSE)*J220*L220</f>
        <v>#N/A</v>
      </c>
      <c r="AL220" s="41" t="e">
        <f t="shared" si="93"/>
        <v>#N/A</v>
      </c>
      <c r="AM220" s="45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5">
        <f t="shared" si="94"/>
        <v>0</v>
      </c>
      <c r="AO220" s="44">
        <f t="shared" si="95"/>
        <v>0</v>
      </c>
      <c r="AP220" s="44" t="e">
        <f t="shared" si="96"/>
        <v>#DIV/0!</v>
      </c>
    </row>
    <row r="221" spans="2:42" x14ac:dyDescent="0.25">
      <c r="B221" s="34"/>
      <c r="C221" s="56"/>
      <c r="D221" s="56"/>
      <c r="E221" s="35"/>
      <c r="F221" s="36"/>
      <c r="G221" s="36"/>
      <c r="H221" s="36"/>
      <c r="I221" s="37"/>
      <c r="J221" s="38"/>
      <c r="K221" s="38"/>
      <c r="L221" s="38"/>
      <c r="M221" s="39"/>
      <c r="N221" s="39"/>
      <c r="O221" s="40"/>
      <c r="P221" s="41"/>
      <c r="Q221" s="41"/>
      <c r="R221" s="42"/>
      <c r="S221" s="43"/>
      <c r="T221" s="36">
        <f t="shared" si="78"/>
        <v>0</v>
      </c>
      <c r="U221" s="44">
        <f t="shared" si="79"/>
        <v>0</v>
      </c>
      <c r="V221" s="45">
        <f t="shared" si="80"/>
        <v>0</v>
      </c>
      <c r="W221" s="46">
        <f t="shared" si="81"/>
        <v>0</v>
      </c>
      <c r="X221" s="41">
        <f t="shared" si="82"/>
        <v>0</v>
      </c>
      <c r="Y221" s="41">
        <f t="shared" si="83"/>
        <v>0</v>
      </c>
      <c r="Z221" s="41">
        <f t="shared" si="84"/>
        <v>0</v>
      </c>
      <c r="AA221" s="47">
        <f t="shared" si="85"/>
        <v>0</v>
      </c>
      <c r="AB221" s="48">
        <f t="shared" si="86"/>
        <v>0</v>
      </c>
      <c r="AC221" s="41">
        <f t="shared" si="87"/>
        <v>0</v>
      </c>
      <c r="AD221" s="41">
        <f t="shared" si="88"/>
        <v>0</v>
      </c>
      <c r="AE221" s="41">
        <f t="shared" si="89"/>
        <v>0</v>
      </c>
      <c r="AF221" s="49" t="e">
        <f>HLOOKUP(I221,ElecAvoidedCostsWOCC!$A$5:$Q$50,G221+1,FALSE)</f>
        <v>#N/A</v>
      </c>
      <c r="AG221" s="41" t="e">
        <f t="shared" si="90"/>
        <v>#N/A</v>
      </c>
      <c r="AH221" s="49" t="e">
        <f>HLOOKUP(I221,ElecAvoidedCostsWOCC!$A$5:$Q$50,T221+1,FALSE)</f>
        <v>#N/A</v>
      </c>
      <c r="AI221" s="41" t="e">
        <f t="shared" si="91"/>
        <v>#N/A</v>
      </c>
      <c r="AJ221" s="41" t="e">
        <f t="shared" si="92"/>
        <v>#N/A</v>
      </c>
      <c r="AK221" s="41" t="e">
        <f>HLOOKUP(I221,ElecAvoidedCostsWOCC!$A$5:$Q$50,G221+1,FALSE)*J221*L221</f>
        <v>#N/A</v>
      </c>
      <c r="AL221" s="41" t="e">
        <f t="shared" si="93"/>
        <v>#N/A</v>
      </c>
      <c r="AM221" s="45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5">
        <f t="shared" si="94"/>
        <v>0</v>
      </c>
      <c r="AO221" s="44">
        <f t="shared" si="95"/>
        <v>0</v>
      </c>
      <c r="AP221" s="44" t="e">
        <f t="shared" si="96"/>
        <v>#DIV/0!</v>
      </c>
    </row>
    <row r="222" spans="2:42" x14ac:dyDescent="0.25">
      <c r="B222" s="34"/>
      <c r="C222" s="56"/>
      <c r="D222" s="56"/>
      <c r="E222" s="35"/>
      <c r="F222" s="36"/>
      <c r="G222" s="36"/>
      <c r="H222" s="36"/>
      <c r="I222" s="37"/>
      <c r="J222" s="38"/>
      <c r="K222" s="38"/>
      <c r="L222" s="38"/>
      <c r="M222" s="39"/>
      <c r="N222" s="39"/>
      <c r="O222" s="40"/>
      <c r="P222" s="41"/>
      <c r="Q222" s="41"/>
      <c r="R222" s="42"/>
      <c r="S222" s="43"/>
      <c r="T222" s="36">
        <f t="shared" si="78"/>
        <v>0</v>
      </c>
      <c r="U222" s="44">
        <f t="shared" si="79"/>
        <v>0</v>
      </c>
      <c r="V222" s="45">
        <f t="shared" si="80"/>
        <v>0</v>
      </c>
      <c r="W222" s="46">
        <f t="shared" si="81"/>
        <v>0</v>
      </c>
      <c r="X222" s="41">
        <f t="shared" si="82"/>
        <v>0</v>
      </c>
      <c r="Y222" s="41">
        <f t="shared" si="83"/>
        <v>0</v>
      </c>
      <c r="Z222" s="41">
        <f t="shared" si="84"/>
        <v>0</v>
      </c>
      <c r="AA222" s="47">
        <f t="shared" si="85"/>
        <v>0</v>
      </c>
      <c r="AB222" s="48">
        <f t="shared" si="86"/>
        <v>0</v>
      </c>
      <c r="AC222" s="41">
        <f t="shared" si="87"/>
        <v>0</v>
      </c>
      <c r="AD222" s="41">
        <f t="shared" si="88"/>
        <v>0</v>
      </c>
      <c r="AE222" s="41">
        <f t="shared" si="89"/>
        <v>0</v>
      </c>
      <c r="AF222" s="49" t="e">
        <f>HLOOKUP(I222,ElecAvoidedCostsWOCC!$A$5:$Q$50,G222+1,FALSE)</f>
        <v>#N/A</v>
      </c>
      <c r="AG222" s="41" t="e">
        <f t="shared" si="90"/>
        <v>#N/A</v>
      </c>
      <c r="AH222" s="49" t="e">
        <f>HLOOKUP(I222,ElecAvoidedCostsWOCC!$A$5:$Q$50,T222+1,FALSE)</f>
        <v>#N/A</v>
      </c>
      <c r="AI222" s="41" t="e">
        <f t="shared" si="91"/>
        <v>#N/A</v>
      </c>
      <c r="AJ222" s="41" t="e">
        <f t="shared" si="92"/>
        <v>#N/A</v>
      </c>
      <c r="AK222" s="41" t="e">
        <f>HLOOKUP(I222,ElecAvoidedCostsWOCC!$A$5:$Q$50,G222+1,FALSE)*J222*L222</f>
        <v>#N/A</v>
      </c>
      <c r="AL222" s="41" t="e">
        <f t="shared" si="93"/>
        <v>#N/A</v>
      </c>
      <c r="AM222" s="45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5">
        <f t="shared" si="94"/>
        <v>0</v>
      </c>
      <c r="AO222" s="44">
        <f t="shared" si="95"/>
        <v>0</v>
      </c>
      <c r="AP222" s="44" t="e">
        <f t="shared" si="96"/>
        <v>#DIV/0!</v>
      </c>
    </row>
    <row r="223" spans="2:42" x14ac:dyDescent="0.25">
      <c r="B223" s="34"/>
      <c r="C223" s="56"/>
      <c r="D223" s="56"/>
      <c r="E223" s="35"/>
      <c r="F223" s="36"/>
      <c r="G223" s="36"/>
      <c r="H223" s="36"/>
      <c r="I223" s="37"/>
      <c r="J223" s="38"/>
      <c r="K223" s="38"/>
      <c r="L223" s="38"/>
      <c r="M223" s="39"/>
      <c r="N223" s="39"/>
      <c r="O223" s="40"/>
      <c r="P223" s="41"/>
      <c r="Q223" s="41"/>
      <c r="R223" s="42"/>
      <c r="S223" s="43"/>
      <c r="T223" s="36">
        <f t="shared" si="78"/>
        <v>0</v>
      </c>
      <c r="U223" s="44">
        <f t="shared" si="79"/>
        <v>0</v>
      </c>
      <c r="V223" s="45">
        <f t="shared" si="80"/>
        <v>0</v>
      </c>
      <c r="W223" s="46">
        <f t="shared" si="81"/>
        <v>0</v>
      </c>
      <c r="X223" s="41">
        <f t="shared" si="82"/>
        <v>0</v>
      </c>
      <c r="Y223" s="41">
        <f t="shared" si="83"/>
        <v>0</v>
      </c>
      <c r="Z223" s="41">
        <f t="shared" si="84"/>
        <v>0</v>
      </c>
      <c r="AA223" s="47">
        <f t="shared" si="85"/>
        <v>0</v>
      </c>
      <c r="AB223" s="48">
        <f t="shared" si="86"/>
        <v>0</v>
      </c>
      <c r="AC223" s="41">
        <f t="shared" si="87"/>
        <v>0</v>
      </c>
      <c r="AD223" s="41">
        <f t="shared" si="88"/>
        <v>0</v>
      </c>
      <c r="AE223" s="41">
        <f t="shared" si="89"/>
        <v>0</v>
      </c>
      <c r="AF223" s="49" t="e">
        <f>HLOOKUP(I223,ElecAvoidedCostsWOCC!$A$5:$Q$50,G223+1,FALSE)</f>
        <v>#N/A</v>
      </c>
      <c r="AG223" s="41" t="e">
        <f t="shared" si="90"/>
        <v>#N/A</v>
      </c>
      <c r="AH223" s="49" t="e">
        <f>HLOOKUP(I223,ElecAvoidedCostsWOCC!$A$5:$Q$50,T223+1,FALSE)</f>
        <v>#N/A</v>
      </c>
      <c r="AI223" s="41" t="e">
        <f t="shared" si="91"/>
        <v>#N/A</v>
      </c>
      <c r="AJ223" s="41" t="e">
        <f t="shared" si="92"/>
        <v>#N/A</v>
      </c>
      <c r="AK223" s="41" t="e">
        <f>HLOOKUP(I223,ElecAvoidedCostsWOCC!$A$5:$Q$50,G223+1,FALSE)*J223*L223</f>
        <v>#N/A</v>
      </c>
      <c r="AL223" s="41" t="e">
        <f t="shared" si="93"/>
        <v>#N/A</v>
      </c>
      <c r="AM223" s="45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5">
        <f t="shared" si="94"/>
        <v>0</v>
      </c>
      <c r="AO223" s="44">
        <f t="shared" si="95"/>
        <v>0</v>
      </c>
      <c r="AP223" s="44" t="e">
        <f t="shared" si="96"/>
        <v>#DIV/0!</v>
      </c>
    </row>
    <row r="224" spans="2:42" x14ac:dyDescent="0.25">
      <c r="B224" s="34"/>
      <c r="C224" s="56"/>
      <c r="D224" s="56"/>
      <c r="E224" s="35"/>
      <c r="F224" s="36"/>
      <c r="G224" s="36"/>
      <c r="H224" s="36"/>
      <c r="I224" s="37"/>
      <c r="J224" s="38"/>
      <c r="K224" s="38"/>
      <c r="L224" s="38"/>
      <c r="M224" s="39"/>
      <c r="N224" s="39"/>
      <c r="O224" s="40"/>
      <c r="P224" s="41"/>
      <c r="Q224" s="41"/>
      <c r="R224" s="42"/>
      <c r="S224" s="43"/>
      <c r="T224" s="36">
        <f t="shared" si="78"/>
        <v>0</v>
      </c>
      <c r="U224" s="44">
        <f t="shared" si="79"/>
        <v>0</v>
      </c>
      <c r="V224" s="45">
        <f t="shared" si="80"/>
        <v>0</v>
      </c>
      <c r="W224" s="46">
        <f t="shared" si="81"/>
        <v>0</v>
      </c>
      <c r="X224" s="41">
        <f t="shared" si="82"/>
        <v>0</v>
      </c>
      <c r="Y224" s="41">
        <f t="shared" si="83"/>
        <v>0</v>
      </c>
      <c r="Z224" s="41">
        <f t="shared" si="84"/>
        <v>0</v>
      </c>
      <c r="AA224" s="47">
        <f t="shared" si="85"/>
        <v>0</v>
      </c>
      <c r="AB224" s="48">
        <f t="shared" si="86"/>
        <v>0</v>
      </c>
      <c r="AC224" s="41">
        <f t="shared" si="87"/>
        <v>0</v>
      </c>
      <c r="AD224" s="41">
        <f t="shared" si="88"/>
        <v>0</v>
      </c>
      <c r="AE224" s="41">
        <f t="shared" si="89"/>
        <v>0</v>
      </c>
      <c r="AF224" s="49" t="e">
        <f>HLOOKUP(I224,ElecAvoidedCostsWOCC!$A$5:$Q$50,G224+1,FALSE)</f>
        <v>#N/A</v>
      </c>
      <c r="AG224" s="41" t="e">
        <f t="shared" si="90"/>
        <v>#N/A</v>
      </c>
      <c r="AH224" s="49" t="e">
        <f>HLOOKUP(I224,ElecAvoidedCostsWOCC!$A$5:$Q$50,T224+1,FALSE)</f>
        <v>#N/A</v>
      </c>
      <c r="AI224" s="41" t="e">
        <f t="shared" si="91"/>
        <v>#N/A</v>
      </c>
      <c r="AJ224" s="41" t="e">
        <f t="shared" si="92"/>
        <v>#N/A</v>
      </c>
      <c r="AK224" s="41" t="e">
        <f>HLOOKUP(I224,ElecAvoidedCostsWOCC!$A$5:$Q$50,G224+1,FALSE)*J224*L224</f>
        <v>#N/A</v>
      </c>
      <c r="AL224" s="41" t="e">
        <f t="shared" si="93"/>
        <v>#N/A</v>
      </c>
      <c r="AM224" s="45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5">
        <f t="shared" si="94"/>
        <v>0</v>
      </c>
      <c r="AO224" s="44">
        <f t="shared" si="95"/>
        <v>0</v>
      </c>
      <c r="AP224" s="44" t="e">
        <f t="shared" si="96"/>
        <v>#DIV/0!</v>
      </c>
    </row>
    <row r="225" spans="2:42" x14ac:dyDescent="0.25">
      <c r="B225" s="34"/>
      <c r="C225" s="56"/>
      <c r="D225" s="56"/>
      <c r="E225" s="35"/>
      <c r="F225" s="36"/>
      <c r="G225" s="36"/>
      <c r="H225" s="36"/>
      <c r="I225" s="37"/>
      <c r="J225" s="38"/>
      <c r="K225" s="38"/>
      <c r="L225" s="38"/>
      <c r="M225" s="39"/>
      <c r="N225" s="39"/>
      <c r="O225" s="40"/>
      <c r="P225" s="41"/>
      <c r="Q225" s="41"/>
      <c r="R225" s="42"/>
      <c r="S225" s="43"/>
      <c r="T225" s="36">
        <f t="shared" si="78"/>
        <v>0</v>
      </c>
      <c r="U225" s="44">
        <f t="shared" si="79"/>
        <v>0</v>
      </c>
      <c r="V225" s="45">
        <f t="shared" si="80"/>
        <v>0</v>
      </c>
      <c r="W225" s="46">
        <f t="shared" si="81"/>
        <v>0</v>
      </c>
      <c r="X225" s="41">
        <f t="shared" si="82"/>
        <v>0</v>
      </c>
      <c r="Y225" s="41">
        <f t="shared" si="83"/>
        <v>0</v>
      </c>
      <c r="Z225" s="41">
        <f t="shared" si="84"/>
        <v>0</v>
      </c>
      <c r="AA225" s="47">
        <f t="shared" si="85"/>
        <v>0</v>
      </c>
      <c r="AB225" s="48">
        <f t="shared" si="86"/>
        <v>0</v>
      </c>
      <c r="AC225" s="41">
        <f t="shared" si="87"/>
        <v>0</v>
      </c>
      <c r="AD225" s="41">
        <f t="shared" si="88"/>
        <v>0</v>
      </c>
      <c r="AE225" s="41">
        <f t="shared" si="89"/>
        <v>0</v>
      </c>
      <c r="AF225" s="49" t="e">
        <f>HLOOKUP(I225,ElecAvoidedCostsWOCC!$A$5:$Q$50,G225+1,FALSE)</f>
        <v>#N/A</v>
      </c>
      <c r="AG225" s="41" t="e">
        <f t="shared" si="90"/>
        <v>#N/A</v>
      </c>
      <c r="AH225" s="49" t="e">
        <f>HLOOKUP(I225,ElecAvoidedCostsWOCC!$A$5:$Q$50,T225+1,FALSE)</f>
        <v>#N/A</v>
      </c>
      <c r="AI225" s="41" t="e">
        <f t="shared" si="91"/>
        <v>#N/A</v>
      </c>
      <c r="AJ225" s="41" t="e">
        <f t="shared" si="92"/>
        <v>#N/A</v>
      </c>
      <c r="AK225" s="41" t="e">
        <f>HLOOKUP(I225,ElecAvoidedCostsWOCC!$A$5:$Q$50,G225+1,FALSE)*J225*L225</f>
        <v>#N/A</v>
      </c>
      <c r="AL225" s="41" t="e">
        <f t="shared" si="93"/>
        <v>#N/A</v>
      </c>
      <c r="AM225" s="45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5">
        <f t="shared" si="94"/>
        <v>0</v>
      </c>
      <c r="AO225" s="44">
        <f t="shared" si="95"/>
        <v>0</v>
      </c>
      <c r="AP225" s="44" t="e">
        <f t="shared" si="96"/>
        <v>#DIV/0!</v>
      </c>
    </row>
    <row r="226" spans="2:42" x14ac:dyDescent="0.25">
      <c r="B226" s="34"/>
      <c r="C226" s="56"/>
      <c r="D226" s="56"/>
      <c r="E226" s="35"/>
      <c r="F226" s="36"/>
      <c r="G226" s="36"/>
      <c r="H226" s="36"/>
      <c r="I226" s="37"/>
      <c r="J226" s="38"/>
      <c r="K226" s="38"/>
      <c r="L226" s="38"/>
      <c r="M226" s="39"/>
      <c r="N226" s="39"/>
      <c r="O226" s="40"/>
      <c r="P226" s="41"/>
      <c r="Q226" s="41"/>
      <c r="R226" s="42"/>
      <c r="S226" s="43"/>
      <c r="T226" s="36">
        <f t="shared" si="78"/>
        <v>0</v>
      </c>
      <c r="U226" s="44">
        <f t="shared" si="79"/>
        <v>0</v>
      </c>
      <c r="V226" s="45">
        <f t="shared" si="80"/>
        <v>0</v>
      </c>
      <c r="W226" s="46">
        <f t="shared" si="81"/>
        <v>0</v>
      </c>
      <c r="X226" s="41">
        <f t="shared" si="82"/>
        <v>0</v>
      </c>
      <c r="Y226" s="41">
        <f t="shared" si="83"/>
        <v>0</v>
      </c>
      <c r="Z226" s="41">
        <f t="shared" si="84"/>
        <v>0</v>
      </c>
      <c r="AA226" s="47">
        <f t="shared" si="85"/>
        <v>0</v>
      </c>
      <c r="AB226" s="48">
        <f t="shared" si="86"/>
        <v>0</v>
      </c>
      <c r="AC226" s="41">
        <f t="shared" si="87"/>
        <v>0</v>
      </c>
      <c r="AD226" s="41">
        <f t="shared" si="88"/>
        <v>0</v>
      </c>
      <c r="AE226" s="41">
        <f t="shared" si="89"/>
        <v>0</v>
      </c>
      <c r="AF226" s="49" t="e">
        <f>HLOOKUP(I226,ElecAvoidedCostsWOCC!$A$5:$Q$50,G226+1,FALSE)</f>
        <v>#N/A</v>
      </c>
      <c r="AG226" s="41" t="e">
        <f t="shared" si="90"/>
        <v>#N/A</v>
      </c>
      <c r="AH226" s="49" t="e">
        <f>HLOOKUP(I226,ElecAvoidedCostsWOCC!$A$5:$Q$50,T226+1,FALSE)</f>
        <v>#N/A</v>
      </c>
      <c r="AI226" s="41" t="e">
        <f t="shared" si="91"/>
        <v>#N/A</v>
      </c>
      <c r="AJ226" s="41" t="e">
        <f t="shared" si="92"/>
        <v>#N/A</v>
      </c>
      <c r="AK226" s="41" t="e">
        <f>HLOOKUP(I226,ElecAvoidedCostsWOCC!$A$5:$Q$50,G226+1,FALSE)*J226*L226</f>
        <v>#N/A</v>
      </c>
      <c r="AL226" s="41" t="e">
        <f t="shared" si="93"/>
        <v>#N/A</v>
      </c>
      <c r="AM226" s="45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5">
        <f t="shared" si="94"/>
        <v>0</v>
      </c>
      <c r="AO226" s="44">
        <f t="shared" si="95"/>
        <v>0</v>
      </c>
      <c r="AP226" s="44" t="e">
        <f t="shared" si="96"/>
        <v>#DIV/0!</v>
      </c>
    </row>
    <row r="227" spans="2:42" x14ac:dyDescent="0.25">
      <c r="B227" s="34"/>
      <c r="C227" s="56"/>
      <c r="D227" s="56"/>
      <c r="E227" s="35"/>
      <c r="F227" s="36"/>
      <c r="G227" s="36"/>
      <c r="H227" s="36"/>
      <c r="I227" s="37"/>
      <c r="J227" s="38"/>
      <c r="K227" s="38"/>
      <c r="L227" s="38"/>
      <c r="M227" s="39"/>
      <c r="N227" s="39"/>
      <c r="O227" s="40"/>
      <c r="P227" s="41"/>
      <c r="Q227" s="41"/>
      <c r="R227" s="42"/>
      <c r="S227" s="43"/>
      <c r="T227" s="36">
        <f t="shared" si="78"/>
        <v>0</v>
      </c>
      <c r="U227" s="44">
        <f t="shared" si="79"/>
        <v>0</v>
      </c>
      <c r="V227" s="45">
        <f t="shared" si="80"/>
        <v>0</v>
      </c>
      <c r="W227" s="46">
        <f t="shared" si="81"/>
        <v>0</v>
      </c>
      <c r="X227" s="41">
        <f t="shared" si="82"/>
        <v>0</v>
      </c>
      <c r="Y227" s="41">
        <f t="shared" si="83"/>
        <v>0</v>
      </c>
      <c r="Z227" s="41">
        <f t="shared" si="84"/>
        <v>0</v>
      </c>
      <c r="AA227" s="47">
        <f t="shared" si="85"/>
        <v>0</v>
      </c>
      <c r="AB227" s="48">
        <f t="shared" si="86"/>
        <v>0</v>
      </c>
      <c r="AC227" s="41">
        <f t="shared" si="87"/>
        <v>0</v>
      </c>
      <c r="AD227" s="41">
        <f t="shared" si="88"/>
        <v>0</v>
      </c>
      <c r="AE227" s="41">
        <f t="shared" si="89"/>
        <v>0</v>
      </c>
      <c r="AF227" s="49" t="e">
        <f>HLOOKUP(I227,ElecAvoidedCostsWOCC!$A$5:$Q$50,G227+1,FALSE)</f>
        <v>#N/A</v>
      </c>
      <c r="AG227" s="41" t="e">
        <f t="shared" si="90"/>
        <v>#N/A</v>
      </c>
      <c r="AH227" s="49" t="e">
        <f>HLOOKUP(I227,ElecAvoidedCostsWOCC!$A$5:$Q$50,T227+1,FALSE)</f>
        <v>#N/A</v>
      </c>
      <c r="AI227" s="41" t="e">
        <f t="shared" si="91"/>
        <v>#N/A</v>
      </c>
      <c r="AJ227" s="41" t="e">
        <f t="shared" si="92"/>
        <v>#N/A</v>
      </c>
      <c r="AK227" s="41" t="e">
        <f>HLOOKUP(I227,ElecAvoidedCostsWOCC!$A$5:$Q$50,G227+1,FALSE)*J227*L227</f>
        <v>#N/A</v>
      </c>
      <c r="AL227" s="41" t="e">
        <f t="shared" si="93"/>
        <v>#N/A</v>
      </c>
      <c r="AM227" s="45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5">
        <f t="shared" si="94"/>
        <v>0</v>
      </c>
      <c r="AO227" s="44">
        <f t="shared" si="95"/>
        <v>0</v>
      </c>
      <c r="AP227" s="44" t="e">
        <f t="shared" si="96"/>
        <v>#DIV/0!</v>
      </c>
    </row>
    <row r="228" spans="2:42" x14ac:dyDescent="0.25">
      <c r="B228" s="34"/>
      <c r="C228" s="56"/>
      <c r="D228" s="56"/>
      <c r="E228" s="35"/>
      <c r="F228" s="36"/>
      <c r="G228" s="36"/>
      <c r="H228" s="36"/>
      <c r="I228" s="37"/>
      <c r="J228" s="38"/>
      <c r="K228" s="38"/>
      <c r="L228" s="38"/>
      <c r="M228" s="39"/>
      <c r="N228" s="39"/>
      <c r="O228" s="40"/>
      <c r="P228" s="41"/>
      <c r="Q228" s="41"/>
      <c r="R228" s="42"/>
      <c r="S228" s="43"/>
      <c r="T228" s="36">
        <f t="shared" si="78"/>
        <v>0</v>
      </c>
      <c r="U228" s="44">
        <f t="shared" si="79"/>
        <v>0</v>
      </c>
      <c r="V228" s="45">
        <f t="shared" si="80"/>
        <v>0</v>
      </c>
      <c r="W228" s="46">
        <f t="shared" si="81"/>
        <v>0</v>
      </c>
      <c r="X228" s="41">
        <f t="shared" si="82"/>
        <v>0</v>
      </c>
      <c r="Y228" s="41">
        <f t="shared" si="83"/>
        <v>0</v>
      </c>
      <c r="Z228" s="41">
        <f t="shared" si="84"/>
        <v>0</v>
      </c>
      <c r="AA228" s="47">
        <f t="shared" si="85"/>
        <v>0</v>
      </c>
      <c r="AB228" s="48">
        <f t="shared" si="86"/>
        <v>0</v>
      </c>
      <c r="AC228" s="41">
        <f t="shared" si="87"/>
        <v>0</v>
      </c>
      <c r="AD228" s="41">
        <f t="shared" si="88"/>
        <v>0</v>
      </c>
      <c r="AE228" s="41">
        <f t="shared" si="89"/>
        <v>0</v>
      </c>
      <c r="AF228" s="49" t="e">
        <f>HLOOKUP(I228,ElecAvoidedCostsWOCC!$A$5:$Q$50,G228+1,FALSE)</f>
        <v>#N/A</v>
      </c>
      <c r="AG228" s="41" t="e">
        <f t="shared" si="90"/>
        <v>#N/A</v>
      </c>
      <c r="AH228" s="49" t="e">
        <f>HLOOKUP(I228,ElecAvoidedCostsWOCC!$A$5:$Q$50,T228+1,FALSE)</f>
        <v>#N/A</v>
      </c>
      <c r="AI228" s="41" t="e">
        <f t="shared" si="91"/>
        <v>#N/A</v>
      </c>
      <c r="AJ228" s="41" t="e">
        <f t="shared" si="92"/>
        <v>#N/A</v>
      </c>
      <c r="AK228" s="41" t="e">
        <f>HLOOKUP(I228,ElecAvoidedCostsWOCC!$A$5:$Q$50,G228+1,FALSE)*J228*L228</f>
        <v>#N/A</v>
      </c>
      <c r="AL228" s="41" t="e">
        <f t="shared" si="93"/>
        <v>#N/A</v>
      </c>
      <c r="AM228" s="45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5">
        <f t="shared" si="94"/>
        <v>0</v>
      </c>
      <c r="AO228" s="44">
        <f t="shared" si="95"/>
        <v>0</v>
      </c>
      <c r="AP228" s="44" t="e">
        <f t="shared" si="96"/>
        <v>#DIV/0!</v>
      </c>
    </row>
    <row r="229" spans="2:42" x14ac:dyDescent="0.25">
      <c r="B229" s="34"/>
      <c r="C229" s="56"/>
      <c r="D229" s="56"/>
      <c r="E229" s="35"/>
      <c r="F229" s="36"/>
      <c r="G229" s="36"/>
      <c r="H229" s="36"/>
      <c r="I229" s="37"/>
      <c r="J229" s="38"/>
      <c r="K229" s="38"/>
      <c r="L229" s="38"/>
      <c r="M229" s="39"/>
      <c r="N229" s="39"/>
      <c r="O229" s="40"/>
      <c r="P229" s="41"/>
      <c r="Q229" s="41"/>
      <c r="R229" s="42"/>
      <c r="S229" s="43"/>
      <c r="T229" s="36">
        <f t="shared" si="78"/>
        <v>0</v>
      </c>
      <c r="U229" s="44">
        <f t="shared" si="79"/>
        <v>0</v>
      </c>
      <c r="V229" s="45">
        <f t="shared" si="80"/>
        <v>0</v>
      </c>
      <c r="W229" s="46">
        <f t="shared" si="81"/>
        <v>0</v>
      </c>
      <c r="X229" s="41">
        <f t="shared" si="82"/>
        <v>0</v>
      </c>
      <c r="Y229" s="41">
        <f t="shared" si="83"/>
        <v>0</v>
      </c>
      <c r="Z229" s="41">
        <f t="shared" si="84"/>
        <v>0</v>
      </c>
      <c r="AA229" s="47">
        <f t="shared" si="85"/>
        <v>0</v>
      </c>
      <c r="AB229" s="48">
        <f t="shared" si="86"/>
        <v>0</v>
      </c>
      <c r="AC229" s="41">
        <f t="shared" si="87"/>
        <v>0</v>
      </c>
      <c r="AD229" s="41">
        <f t="shared" si="88"/>
        <v>0</v>
      </c>
      <c r="AE229" s="41">
        <f t="shared" si="89"/>
        <v>0</v>
      </c>
      <c r="AF229" s="49" t="e">
        <f>HLOOKUP(I229,ElecAvoidedCostsWOCC!$A$5:$Q$50,G229+1,FALSE)</f>
        <v>#N/A</v>
      </c>
      <c r="AG229" s="41" t="e">
        <f t="shared" si="90"/>
        <v>#N/A</v>
      </c>
      <c r="AH229" s="49" t="e">
        <f>HLOOKUP(I229,ElecAvoidedCostsWOCC!$A$5:$Q$50,T229+1,FALSE)</f>
        <v>#N/A</v>
      </c>
      <c r="AI229" s="41" t="e">
        <f t="shared" si="91"/>
        <v>#N/A</v>
      </c>
      <c r="AJ229" s="41" t="e">
        <f t="shared" si="92"/>
        <v>#N/A</v>
      </c>
      <c r="AK229" s="41" t="e">
        <f>HLOOKUP(I229,ElecAvoidedCostsWOCC!$A$5:$Q$50,G229+1,FALSE)*J229*L229</f>
        <v>#N/A</v>
      </c>
      <c r="AL229" s="41" t="e">
        <f t="shared" si="93"/>
        <v>#N/A</v>
      </c>
      <c r="AM229" s="45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5">
        <f t="shared" si="94"/>
        <v>0</v>
      </c>
      <c r="AO229" s="44">
        <f t="shared" si="95"/>
        <v>0</v>
      </c>
      <c r="AP229" s="44" t="e">
        <f t="shared" si="96"/>
        <v>#DIV/0!</v>
      </c>
    </row>
    <row r="230" spans="2:42" x14ac:dyDescent="0.25">
      <c r="B230" s="34"/>
      <c r="C230" s="56"/>
      <c r="D230" s="56"/>
      <c r="E230" s="35"/>
      <c r="F230" s="36"/>
      <c r="G230" s="36"/>
      <c r="H230" s="36"/>
      <c r="I230" s="37"/>
      <c r="J230" s="38"/>
      <c r="K230" s="38"/>
      <c r="L230" s="38"/>
      <c r="M230" s="39"/>
      <c r="N230" s="39"/>
      <c r="O230" s="40"/>
      <c r="P230" s="41"/>
      <c r="Q230" s="41"/>
      <c r="R230" s="42"/>
      <c r="S230" s="43"/>
      <c r="T230" s="36">
        <f t="shared" si="78"/>
        <v>0</v>
      </c>
      <c r="U230" s="44">
        <f t="shared" si="79"/>
        <v>0</v>
      </c>
      <c r="V230" s="45">
        <f t="shared" si="80"/>
        <v>0</v>
      </c>
      <c r="W230" s="46">
        <f t="shared" si="81"/>
        <v>0</v>
      </c>
      <c r="X230" s="41">
        <f t="shared" si="82"/>
        <v>0</v>
      </c>
      <c r="Y230" s="41">
        <f t="shared" si="83"/>
        <v>0</v>
      </c>
      <c r="Z230" s="41">
        <f t="shared" si="84"/>
        <v>0</v>
      </c>
      <c r="AA230" s="47">
        <f t="shared" si="85"/>
        <v>0</v>
      </c>
      <c r="AB230" s="48">
        <f t="shared" si="86"/>
        <v>0</v>
      </c>
      <c r="AC230" s="41">
        <f t="shared" si="87"/>
        <v>0</v>
      </c>
      <c r="AD230" s="41">
        <f t="shared" si="88"/>
        <v>0</v>
      </c>
      <c r="AE230" s="41">
        <f t="shared" si="89"/>
        <v>0</v>
      </c>
      <c r="AF230" s="49" t="e">
        <f>HLOOKUP(I230,ElecAvoidedCostsWOCC!$A$5:$Q$50,G230+1,FALSE)</f>
        <v>#N/A</v>
      </c>
      <c r="AG230" s="41" t="e">
        <f t="shared" si="90"/>
        <v>#N/A</v>
      </c>
      <c r="AH230" s="49" t="e">
        <f>HLOOKUP(I230,ElecAvoidedCostsWOCC!$A$5:$Q$50,T230+1,FALSE)</f>
        <v>#N/A</v>
      </c>
      <c r="AI230" s="41" t="e">
        <f t="shared" si="91"/>
        <v>#N/A</v>
      </c>
      <c r="AJ230" s="41" t="e">
        <f t="shared" si="92"/>
        <v>#N/A</v>
      </c>
      <c r="AK230" s="41" t="e">
        <f>HLOOKUP(I230,ElecAvoidedCostsWOCC!$A$5:$Q$50,G230+1,FALSE)*J230*L230</f>
        <v>#N/A</v>
      </c>
      <c r="AL230" s="41" t="e">
        <f t="shared" si="93"/>
        <v>#N/A</v>
      </c>
      <c r="AM230" s="45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5">
        <f t="shared" si="94"/>
        <v>0</v>
      </c>
      <c r="AO230" s="44">
        <f t="shared" si="95"/>
        <v>0</v>
      </c>
      <c r="AP230" s="44" t="e">
        <f t="shared" si="96"/>
        <v>#DIV/0!</v>
      </c>
    </row>
    <row r="231" spans="2:42" x14ac:dyDescent="0.25">
      <c r="B231" s="34"/>
      <c r="C231" s="56"/>
      <c r="D231" s="56"/>
      <c r="E231" s="35"/>
      <c r="F231" s="36"/>
      <c r="G231" s="36"/>
      <c r="H231" s="36"/>
      <c r="I231" s="37"/>
      <c r="J231" s="38"/>
      <c r="K231" s="38"/>
      <c r="L231" s="38"/>
      <c r="M231" s="39"/>
      <c r="N231" s="39"/>
      <c r="O231" s="40"/>
      <c r="P231" s="41"/>
      <c r="Q231" s="41"/>
      <c r="R231" s="42"/>
      <c r="S231" s="43"/>
      <c r="T231" s="36">
        <f t="shared" si="78"/>
        <v>0</v>
      </c>
      <c r="U231" s="44">
        <f t="shared" si="79"/>
        <v>0</v>
      </c>
      <c r="V231" s="45">
        <f t="shared" si="80"/>
        <v>0</v>
      </c>
      <c r="W231" s="46">
        <f t="shared" si="81"/>
        <v>0</v>
      </c>
      <c r="X231" s="41">
        <f t="shared" si="82"/>
        <v>0</v>
      </c>
      <c r="Y231" s="41">
        <f t="shared" si="83"/>
        <v>0</v>
      </c>
      <c r="Z231" s="41">
        <f t="shared" si="84"/>
        <v>0</v>
      </c>
      <c r="AA231" s="47">
        <f t="shared" si="85"/>
        <v>0</v>
      </c>
      <c r="AB231" s="48">
        <f t="shared" si="86"/>
        <v>0</v>
      </c>
      <c r="AC231" s="41">
        <f t="shared" si="87"/>
        <v>0</v>
      </c>
      <c r="AD231" s="41">
        <f t="shared" si="88"/>
        <v>0</v>
      </c>
      <c r="AE231" s="41">
        <f t="shared" si="89"/>
        <v>0</v>
      </c>
      <c r="AF231" s="49" t="e">
        <f>HLOOKUP(I231,ElecAvoidedCostsWOCC!$A$5:$Q$50,G231+1,FALSE)</f>
        <v>#N/A</v>
      </c>
      <c r="AG231" s="41" t="e">
        <f t="shared" si="90"/>
        <v>#N/A</v>
      </c>
      <c r="AH231" s="49" t="e">
        <f>HLOOKUP(I231,ElecAvoidedCostsWOCC!$A$5:$Q$50,T231+1,FALSE)</f>
        <v>#N/A</v>
      </c>
      <c r="AI231" s="41" t="e">
        <f t="shared" si="91"/>
        <v>#N/A</v>
      </c>
      <c r="AJ231" s="41" t="e">
        <f t="shared" si="92"/>
        <v>#N/A</v>
      </c>
      <c r="AK231" s="41" t="e">
        <f>HLOOKUP(I231,ElecAvoidedCostsWOCC!$A$5:$Q$50,G231+1,FALSE)*J231*L231</f>
        <v>#N/A</v>
      </c>
      <c r="AL231" s="41" t="e">
        <f t="shared" si="93"/>
        <v>#N/A</v>
      </c>
      <c r="AM231" s="45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5">
        <f t="shared" si="94"/>
        <v>0</v>
      </c>
      <c r="AO231" s="44">
        <f t="shared" si="95"/>
        <v>0</v>
      </c>
      <c r="AP231" s="44" t="e">
        <f t="shared" si="96"/>
        <v>#DIV/0!</v>
      </c>
    </row>
    <row r="232" spans="2:42" x14ac:dyDescent="0.25">
      <c r="B232" s="34"/>
      <c r="C232" s="56"/>
      <c r="D232" s="56"/>
      <c r="E232" s="35"/>
      <c r="F232" s="36"/>
      <c r="G232" s="36"/>
      <c r="H232" s="36"/>
      <c r="I232" s="37"/>
      <c r="J232" s="38"/>
      <c r="K232" s="38"/>
      <c r="L232" s="38"/>
      <c r="M232" s="39"/>
      <c r="N232" s="39"/>
      <c r="O232" s="40"/>
      <c r="P232" s="41"/>
      <c r="Q232" s="41"/>
      <c r="R232" s="42"/>
      <c r="S232" s="43"/>
      <c r="T232" s="36">
        <f t="shared" si="78"/>
        <v>0</v>
      </c>
      <c r="U232" s="44">
        <f t="shared" si="79"/>
        <v>0</v>
      </c>
      <c r="V232" s="45">
        <f t="shared" si="80"/>
        <v>0</v>
      </c>
      <c r="W232" s="46">
        <f t="shared" si="81"/>
        <v>0</v>
      </c>
      <c r="X232" s="41">
        <f t="shared" si="82"/>
        <v>0</v>
      </c>
      <c r="Y232" s="41">
        <f t="shared" si="83"/>
        <v>0</v>
      </c>
      <c r="Z232" s="41">
        <f t="shared" si="84"/>
        <v>0</v>
      </c>
      <c r="AA232" s="47">
        <f t="shared" si="85"/>
        <v>0</v>
      </c>
      <c r="AB232" s="48">
        <f t="shared" si="86"/>
        <v>0</v>
      </c>
      <c r="AC232" s="41">
        <f t="shared" si="87"/>
        <v>0</v>
      </c>
      <c r="AD232" s="41">
        <f t="shared" si="88"/>
        <v>0</v>
      </c>
      <c r="AE232" s="41">
        <f t="shared" si="89"/>
        <v>0</v>
      </c>
      <c r="AF232" s="49" t="e">
        <f>HLOOKUP(I232,ElecAvoidedCostsWOCC!$A$5:$Q$50,G232+1,FALSE)</f>
        <v>#N/A</v>
      </c>
      <c r="AG232" s="41" t="e">
        <f t="shared" si="90"/>
        <v>#N/A</v>
      </c>
      <c r="AH232" s="49" t="e">
        <f>HLOOKUP(I232,ElecAvoidedCostsWOCC!$A$5:$Q$50,T232+1,FALSE)</f>
        <v>#N/A</v>
      </c>
      <c r="AI232" s="41" t="e">
        <f t="shared" si="91"/>
        <v>#N/A</v>
      </c>
      <c r="AJ232" s="41" t="e">
        <f t="shared" si="92"/>
        <v>#N/A</v>
      </c>
      <c r="AK232" s="41" t="e">
        <f>HLOOKUP(I232,ElecAvoidedCostsWOCC!$A$5:$Q$50,G232+1,FALSE)*J232*L232</f>
        <v>#N/A</v>
      </c>
      <c r="AL232" s="41" t="e">
        <f t="shared" si="93"/>
        <v>#N/A</v>
      </c>
      <c r="AM232" s="45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5">
        <f t="shared" si="94"/>
        <v>0</v>
      </c>
      <c r="AO232" s="44">
        <f t="shared" si="95"/>
        <v>0</v>
      </c>
      <c r="AP232" s="44" t="e">
        <f t="shared" si="96"/>
        <v>#DIV/0!</v>
      </c>
    </row>
    <row r="233" spans="2:42" x14ac:dyDescent="0.25">
      <c r="B233" s="34"/>
      <c r="C233" s="56"/>
      <c r="D233" s="56"/>
      <c r="E233" s="35"/>
      <c r="F233" s="36"/>
      <c r="G233" s="36"/>
      <c r="H233" s="36"/>
      <c r="I233" s="37"/>
      <c r="J233" s="38"/>
      <c r="K233" s="38"/>
      <c r="L233" s="38"/>
      <c r="M233" s="39"/>
      <c r="N233" s="39"/>
      <c r="O233" s="40"/>
      <c r="P233" s="41"/>
      <c r="Q233" s="41"/>
      <c r="R233" s="42"/>
      <c r="S233" s="43"/>
      <c r="T233" s="36">
        <f t="shared" si="78"/>
        <v>0</v>
      </c>
      <c r="U233" s="44">
        <f t="shared" si="79"/>
        <v>0</v>
      </c>
      <c r="V233" s="45">
        <f t="shared" si="80"/>
        <v>0</v>
      </c>
      <c r="W233" s="46">
        <f t="shared" si="81"/>
        <v>0</v>
      </c>
      <c r="X233" s="41">
        <f t="shared" si="82"/>
        <v>0</v>
      </c>
      <c r="Y233" s="41">
        <f t="shared" si="83"/>
        <v>0</v>
      </c>
      <c r="Z233" s="41">
        <f t="shared" si="84"/>
        <v>0</v>
      </c>
      <c r="AA233" s="47">
        <f t="shared" si="85"/>
        <v>0</v>
      </c>
      <c r="AB233" s="48">
        <f t="shared" si="86"/>
        <v>0</v>
      </c>
      <c r="AC233" s="41">
        <f t="shared" si="87"/>
        <v>0</v>
      </c>
      <c r="AD233" s="41">
        <f t="shared" si="88"/>
        <v>0</v>
      </c>
      <c r="AE233" s="41">
        <f t="shared" si="89"/>
        <v>0</v>
      </c>
      <c r="AF233" s="49" t="e">
        <f>HLOOKUP(I233,ElecAvoidedCostsWOCC!$A$5:$Q$50,G233+1,FALSE)</f>
        <v>#N/A</v>
      </c>
      <c r="AG233" s="41" t="e">
        <f t="shared" si="90"/>
        <v>#N/A</v>
      </c>
      <c r="AH233" s="49" t="e">
        <f>HLOOKUP(I233,ElecAvoidedCostsWOCC!$A$5:$Q$50,T233+1,FALSE)</f>
        <v>#N/A</v>
      </c>
      <c r="AI233" s="41" t="e">
        <f t="shared" si="91"/>
        <v>#N/A</v>
      </c>
      <c r="AJ233" s="41" t="e">
        <f t="shared" si="92"/>
        <v>#N/A</v>
      </c>
      <c r="AK233" s="41" t="e">
        <f>HLOOKUP(I233,ElecAvoidedCostsWOCC!$A$5:$Q$50,G233+1,FALSE)*J233*L233</f>
        <v>#N/A</v>
      </c>
      <c r="AL233" s="41" t="e">
        <f t="shared" si="93"/>
        <v>#N/A</v>
      </c>
      <c r="AM233" s="45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5">
        <f t="shared" si="94"/>
        <v>0</v>
      </c>
      <c r="AO233" s="44">
        <f t="shared" si="95"/>
        <v>0</v>
      </c>
      <c r="AP233" s="44" t="e">
        <f t="shared" si="96"/>
        <v>#DIV/0!</v>
      </c>
    </row>
    <row r="234" spans="2:42" x14ac:dyDescent="0.25">
      <c r="B234" s="34"/>
      <c r="C234" s="56"/>
      <c r="D234" s="56"/>
      <c r="E234" s="35"/>
      <c r="F234" s="36"/>
      <c r="G234" s="36"/>
      <c r="H234" s="36"/>
      <c r="I234" s="37"/>
      <c r="J234" s="38"/>
      <c r="K234" s="38"/>
      <c r="L234" s="38"/>
      <c r="M234" s="39"/>
      <c r="N234" s="39"/>
      <c r="O234" s="40"/>
      <c r="P234" s="41"/>
      <c r="Q234" s="41"/>
      <c r="R234" s="42"/>
      <c r="S234" s="43"/>
      <c r="T234" s="36">
        <f t="shared" si="78"/>
        <v>0</v>
      </c>
      <c r="U234" s="44">
        <f t="shared" si="79"/>
        <v>0</v>
      </c>
      <c r="V234" s="45">
        <f t="shared" si="80"/>
        <v>0</v>
      </c>
      <c r="W234" s="46">
        <f t="shared" si="81"/>
        <v>0</v>
      </c>
      <c r="X234" s="41">
        <f t="shared" si="82"/>
        <v>0</v>
      </c>
      <c r="Y234" s="41">
        <f t="shared" si="83"/>
        <v>0</v>
      </c>
      <c r="Z234" s="41">
        <f t="shared" si="84"/>
        <v>0</v>
      </c>
      <c r="AA234" s="47">
        <f t="shared" si="85"/>
        <v>0</v>
      </c>
      <c r="AB234" s="48">
        <f t="shared" si="86"/>
        <v>0</v>
      </c>
      <c r="AC234" s="41">
        <f t="shared" si="87"/>
        <v>0</v>
      </c>
      <c r="AD234" s="41">
        <f t="shared" si="88"/>
        <v>0</v>
      </c>
      <c r="AE234" s="41">
        <f t="shared" si="89"/>
        <v>0</v>
      </c>
      <c r="AF234" s="49" t="e">
        <f>HLOOKUP(I234,ElecAvoidedCostsWOCC!$A$5:$Q$50,G234+1,FALSE)</f>
        <v>#N/A</v>
      </c>
      <c r="AG234" s="41" t="e">
        <f t="shared" si="90"/>
        <v>#N/A</v>
      </c>
      <c r="AH234" s="49" t="e">
        <f>HLOOKUP(I234,ElecAvoidedCostsWOCC!$A$5:$Q$50,T234+1,FALSE)</f>
        <v>#N/A</v>
      </c>
      <c r="AI234" s="41" t="e">
        <f t="shared" si="91"/>
        <v>#N/A</v>
      </c>
      <c r="AJ234" s="41" t="e">
        <f t="shared" si="92"/>
        <v>#N/A</v>
      </c>
      <c r="AK234" s="41" t="e">
        <f>HLOOKUP(I234,ElecAvoidedCostsWOCC!$A$5:$Q$50,G234+1,FALSE)*J234*L234</f>
        <v>#N/A</v>
      </c>
      <c r="AL234" s="41" t="e">
        <f t="shared" si="93"/>
        <v>#N/A</v>
      </c>
      <c r="AM234" s="45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5">
        <f t="shared" si="94"/>
        <v>0</v>
      </c>
      <c r="AO234" s="44">
        <f t="shared" si="95"/>
        <v>0</v>
      </c>
      <c r="AP234" s="44" t="e">
        <f t="shared" si="96"/>
        <v>#DIV/0!</v>
      </c>
    </row>
    <row r="235" spans="2:42" x14ac:dyDescent="0.25">
      <c r="B235" s="34"/>
      <c r="C235" s="56"/>
      <c r="D235" s="56"/>
      <c r="E235" s="35"/>
      <c r="F235" s="36"/>
      <c r="G235" s="36"/>
      <c r="H235" s="36"/>
      <c r="I235" s="37"/>
      <c r="J235" s="38"/>
      <c r="K235" s="38"/>
      <c r="L235" s="38"/>
      <c r="M235" s="39"/>
      <c r="N235" s="39"/>
      <c r="O235" s="40"/>
      <c r="P235" s="41"/>
      <c r="Q235" s="41"/>
      <c r="R235" s="42"/>
      <c r="S235" s="43"/>
      <c r="T235" s="36">
        <f t="shared" si="78"/>
        <v>0</v>
      </c>
      <c r="U235" s="44">
        <f t="shared" si="79"/>
        <v>0</v>
      </c>
      <c r="V235" s="45">
        <f t="shared" si="80"/>
        <v>0</v>
      </c>
      <c r="W235" s="46">
        <f t="shared" si="81"/>
        <v>0</v>
      </c>
      <c r="X235" s="41">
        <f t="shared" si="82"/>
        <v>0</v>
      </c>
      <c r="Y235" s="41">
        <f t="shared" si="83"/>
        <v>0</v>
      </c>
      <c r="Z235" s="41">
        <f t="shared" si="84"/>
        <v>0</v>
      </c>
      <c r="AA235" s="47">
        <f t="shared" si="85"/>
        <v>0</v>
      </c>
      <c r="AB235" s="48">
        <f t="shared" si="86"/>
        <v>0</v>
      </c>
      <c r="AC235" s="41">
        <f t="shared" si="87"/>
        <v>0</v>
      </c>
      <c r="AD235" s="41">
        <f t="shared" si="88"/>
        <v>0</v>
      </c>
      <c r="AE235" s="41">
        <f t="shared" si="89"/>
        <v>0</v>
      </c>
      <c r="AF235" s="49" t="e">
        <f>HLOOKUP(I235,ElecAvoidedCostsWOCC!$A$5:$Q$50,G235+1,FALSE)</f>
        <v>#N/A</v>
      </c>
      <c r="AG235" s="41" t="e">
        <f t="shared" si="90"/>
        <v>#N/A</v>
      </c>
      <c r="AH235" s="49" t="e">
        <f>HLOOKUP(I235,ElecAvoidedCostsWOCC!$A$5:$Q$50,T235+1,FALSE)</f>
        <v>#N/A</v>
      </c>
      <c r="AI235" s="41" t="e">
        <f t="shared" si="91"/>
        <v>#N/A</v>
      </c>
      <c r="AJ235" s="41" t="e">
        <f t="shared" si="92"/>
        <v>#N/A</v>
      </c>
      <c r="AK235" s="41" t="e">
        <f>HLOOKUP(I235,ElecAvoidedCostsWOCC!$A$5:$Q$50,G235+1,FALSE)*J235*L235</f>
        <v>#N/A</v>
      </c>
      <c r="AL235" s="41" t="e">
        <f t="shared" si="93"/>
        <v>#N/A</v>
      </c>
      <c r="AM235" s="45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5">
        <f t="shared" si="94"/>
        <v>0</v>
      </c>
      <c r="AO235" s="44">
        <f t="shared" si="95"/>
        <v>0</v>
      </c>
      <c r="AP235" s="44" t="e">
        <f t="shared" si="96"/>
        <v>#DIV/0!</v>
      </c>
    </row>
    <row r="236" spans="2:42" x14ac:dyDescent="0.25">
      <c r="B236" s="34"/>
      <c r="C236" s="56"/>
      <c r="D236" s="56"/>
      <c r="E236" s="35"/>
      <c r="F236" s="36"/>
      <c r="G236" s="36"/>
      <c r="H236" s="36"/>
      <c r="I236" s="37"/>
      <c r="J236" s="38"/>
      <c r="K236" s="38"/>
      <c r="L236" s="38"/>
      <c r="M236" s="39"/>
      <c r="N236" s="39"/>
      <c r="O236" s="40"/>
      <c r="P236" s="41"/>
      <c r="Q236" s="41"/>
      <c r="R236" s="42"/>
      <c r="S236" s="43"/>
      <c r="T236" s="36">
        <f t="shared" si="78"/>
        <v>0</v>
      </c>
      <c r="U236" s="44">
        <f t="shared" si="79"/>
        <v>0</v>
      </c>
      <c r="V236" s="45">
        <f t="shared" si="80"/>
        <v>0</v>
      </c>
      <c r="W236" s="46">
        <f t="shared" si="81"/>
        <v>0</v>
      </c>
      <c r="X236" s="41">
        <f t="shared" si="82"/>
        <v>0</v>
      </c>
      <c r="Y236" s="41">
        <f t="shared" si="83"/>
        <v>0</v>
      </c>
      <c r="Z236" s="41">
        <f t="shared" si="84"/>
        <v>0</v>
      </c>
      <c r="AA236" s="47">
        <f t="shared" si="85"/>
        <v>0</v>
      </c>
      <c r="AB236" s="48">
        <f t="shared" si="86"/>
        <v>0</v>
      </c>
      <c r="AC236" s="41">
        <f t="shared" si="87"/>
        <v>0</v>
      </c>
      <c r="AD236" s="41">
        <f t="shared" si="88"/>
        <v>0</v>
      </c>
      <c r="AE236" s="41">
        <f t="shared" si="89"/>
        <v>0</v>
      </c>
      <c r="AF236" s="49" t="e">
        <f>HLOOKUP(I236,ElecAvoidedCostsWOCC!$A$5:$Q$50,G236+1,FALSE)</f>
        <v>#N/A</v>
      </c>
      <c r="AG236" s="41" t="e">
        <f t="shared" si="90"/>
        <v>#N/A</v>
      </c>
      <c r="AH236" s="49" t="e">
        <f>HLOOKUP(I236,ElecAvoidedCostsWOCC!$A$5:$Q$50,T236+1,FALSE)</f>
        <v>#N/A</v>
      </c>
      <c r="AI236" s="41" t="e">
        <f t="shared" si="91"/>
        <v>#N/A</v>
      </c>
      <c r="AJ236" s="41" t="e">
        <f t="shared" si="92"/>
        <v>#N/A</v>
      </c>
      <c r="AK236" s="41" t="e">
        <f>HLOOKUP(I236,ElecAvoidedCostsWOCC!$A$5:$Q$50,G236+1,FALSE)*J236*L236</f>
        <v>#N/A</v>
      </c>
      <c r="AL236" s="41" t="e">
        <f t="shared" si="93"/>
        <v>#N/A</v>
      </c>
      <c r="AM236" s="45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5">
        <f t="shared" si="94"/>
        <v>0</v>
      </c>
      <c r="AO236" s="44">
        <f t="shared" si="95"/>
        <v>0</v>
      </c>
      <c r="AP236" s="44" t="e">
        <f t="shared" si="96"/>
        <v>#DIV/0!</v>
      </c>
    </row>
    <row r="237" spans="2:42" x14ac:dyDescent="0.25">
      <c r="B237" s="34"/>
      <c r="C237" s="56"/>
      <c r="D237" s="56"/>
      <c r="E237" s="35"/>
      <c r="F237" s="36"/>
      <c r="G237" s="36"/>
      <c r="H237" s="36"/>
      <c r="I237" s="37"/>
      <c r="J237" s="38"/>
      <c r="K237" s="38"/>
      <c r="L237" s="38"/>
      <c r="M237" s="39"/>
      <c r="N237" s="39"/>
      <c r="O237" s="40"/>
      <c r="P237" s="41"/>
      <c r="Q237" s="41"/>
      <c r="R237" s="42"/>
      <c r="S237" s="43"/>
      <c r="T237" s="36">
        <f t="shared" si="78"/>
        <v>0</v>
      </c>
      <c r="U237" s="44">
        <f t="shared" si="79"/>
        <v>0</v>
      </c>
      <c r="V237" s="45">
        <f t="shared" si="80"/>
        <v>0</v>
      </c>
      <c r="W237" s="46">
        <f t="shared" si="81"/>
        <v>0</v>
      </c>
      <c r="X237" s="41">
        <f t="shared" si="82"/>
        <v>0</v>
      </c>
      <c r="Y237" s="41">
        <f t="shared" si="83"/>
        <v>0</v>
      </c>
      <c r="Z237" s="41">
        <f t="shared" si="84"/>
        <v>0</v>
      </c>
      <c r="AA237" s="47">
        <f t="shared" si="85"/>
        <v>0</v>
      </c>
      <c r="AB237" s="48">
        <f t="shared" si="86"/>
        <v>0</v>
      </c>
      <c r="AC237" s="41">
        <f t="shared" si="87"/>
        <v>0</v>
      </c>
      <c r="AD237" s="41">
        <f t="shared" si="88"/>
        <v>0</v>
      </c>
      <c r="AE237" s="41">
        <f t="shared" si="89"/>
        <v>0</v>
      </c>
      <c r="AF237" s="49" t="e">
        <f>HLOOKUP(I237,ElecAvoidedCostsWOCC!$A$5:$Q$50,G237+1,FALSE)</f>
        <v>#N/A</v>
      </c>
      <c r="AG237" s="41" t="e">
        <f t="shared" si="90"/>
        <v>#N/A</v>
      </c>
      <c r="AH237" s="49" t="e">
        <f>HLOOKUP(I237,ElecAvoidedCostsWOCC!$A$5:$Q$50,T237+1,FALSE)</f>
        <v>#N/A</v>
      </c>
      <c r="AI237" s="41" t="e">
        <f t="shared" si="91"/>
        <v>#N/A</v>
      </c>
      <c r="AJ237" s="41" t="e">
        <f t="shared" si="92"/>
        <v>#N/A</v>
      </c>
      <c r="AK237" s="41" t="e">
        <f>HLOOKUP(I237,ElecAvoidedCostsWOCC!$A$5:$Q$50,G237+1,FALSE)*J237*L237</f>
        <v>#N/A</v>
      </c>
      <c r="AL237" s="41" t="e">
        <f t="shared" si="93"/>
        <v>#N/A</v>
      </c>
      <c r="AM237" s="45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5">
        <f t="shared" si="94"/>
        <v>0</v>
      </c>
      <c r="AO237" s="44">
        <f t="shared" si="95"/>
        <v>0</v>
      </c>
      <c r="AP237" s="44" t="e">
        <f t="shared" si="96"/>
        <v>#DIV/0!</v>
      </c>
    </row>
    <row r="238" spans="2:42" x14ac:dyDescent="0.25">
      <c r="B238" s="34"/>
      <c r="C238" s="56"/>
      <c r="D238" s="56"/>
      <c r="E238" s="35"/>
      <c r="F238" s="36"/>
      <c r="G238" s="36"/>
      <c r="H238" s="36"/>
      <c r="I238" s="37"/>
      <c r="J238" s="38"/>
      <c r="K238" s="38"/>
      <c r="L238" s="38"/>
      <c r="M238" s="39"/>
      <c r="N238" s="39"/>
      <c r="O238" s="40"/>
      <c r="P238" s="41"/>
      <c r="Q238" s="41"/>
      <c r="R238" s="42"/>
      <c r="S238" s="43"/>
      <c r="T238" s="36">
        <f t="shared" si="78"/>
        <v>0</v>
      </c>
      <c r="U238" s="44">
        <f t="shared" si="79"/>
        <v>0</v>
      </c>
      <c r="V238" s="45">
        <f t="shared" si="80"/>
        <v>0</v>
      </c>
      <c r="W238" s="46">
        <f t="shared" si="81"/>
        <v>0</v>
      </c>
      <c r="X238" s="41">
        <f t="shared" si="82"/>
        <v>0</v>
      </c>
      <c r="Y238" s="41">
        <f t="shared" si="83"/>
        <v>0</v>
      </c>
      <c r="Z238" s="41">
        <f t="shared" si="84"/>
        <v>0</v>
      </c>
      <c r="AA238" s="47">
        <f t="shared" si="85"/>
        <v>0</v>
      </c>
      <c r="AB238" s="48">
        <f t="shared" si="86"/>
        <v>0</v>
      </c>
      <c r="AC238" s="41">
        <f t="shared" si="87"/>
        <v>0</v>
      </c>
      <c r="AD238" s="41">
        <f t="shared" si="88"/>
        <v>0</v>
      </c>
      <c r="AE238" s="41">
        <f t="shared" si="89"/>
        <v>0</v>
      </c>
      <c r="AF238" s="49" t="e">
        <f>HLOOKUP(I238,ElecAvoidedCostsWOCC!$A$5:$Q$50,G238+1,FALSE)</f>
        <v>#N/A</v>
      </c>
      <c r="AG238" s="41" t="e">
        <f t="shared" si="90"/>
        <v>#N/A</v>
      </c>
      <c r="AH238" s="49" t="e">
        <f>HLOOKUP(I238,ElecAvoidedCostsWOCC!$A$5:$Q$50,T238+1,FALSE)</f>
        <v>#N/A</v>
      </c>
      <c r="AI238" s="41" t="e">
        <f t="shared" si="91"/>
        <v>#N/A</v>
      </c>
      <c r="AJ238" s="41" t="e">
        <f t="shared" si="92"/>
        <v>#N/A</v>
      </c>
      <c r="AK238" s="41" t="e">
        <f>HLOOKUP(I238,ElecAvoidedCostsWOCC!$A$5:$Q$50,G238+1,FALSE)*J238*L238</f>
        <v>#N/A</v>
      </c>
      <c r="AL238" s="41" t="e">
        <f t="shared" si="93"/>
        <v>#N/A</v>
      </c>
      <c r="AM238" s="45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5">
        <f t="shared" si="94"/>
        <v>0</v>
      </c>
      <c r="AO238" s="44">
        <f t="shared" si="95"/>
        <v>0</v>
      </c>
      <c r="AP238" s="44" t="e">
        <f t="shared" si="96"/>
        <v>#DIV/0!</v>
      </c>
    </row>
    <row r="239" spans="2:42" x14ac:dyDescent="0.25">
      <c r="B239" s="34"/>
      <c r="C239" s="56"/>
      <c r="D239" s="56"/>
      <c r="E239" s="35"/>
      <c r="F239" s="36"/>
      <c r="G239" s="36"/>
      <c r="H239" s="36"/>
      <c r="I239" s="37"/>
      <c r="J239" s="38"/>
      <c r="K239" s="38"/>
      <c r="L239" s="38"/>
      <c r="M239" s="39"/>
      <c r="N239" s="39"/>
      <c r="O239" s="40"/>
      <c r="P239" s="41"/>
      <c r="Q239" s="41"/>
      <c r="R239" s="42"/>
      <c r="S239" s="43"/>
      <c r="T239" s="36">
        <f t="shared" si="78"/>
        <v>0</v>
      </c>
      <c r="U239" s="44">
        <f t="shared" si="79"/>
        <v>0</v>
      </c>
      <c r="V239" s="45">
        <f t="shared" si="80"/>
        <v>0</v>
      </c>
      <c r="W239" s="46">
        <f t="shared" si="81"/>
        <v>0</v>
      </c>
      <c r="X239" s="41">
        <f t="shared" si="82"/>
        <v>0</v>
      </c>
      <c r="Y239" s="41">
        <f t="shared" si="83"/>
        <v>0</v>
      </c>
      <c r="Z239" s="41">
        <f t="shared" si="84"/>
        <v>0</v>
      </c>
      <c r="AA239" s="47">
        <f t="shared" si="85"/>
        <v>0</v>
      </c>
      <c r="AB239" s="48">
        <f t="shared" si="86"/>
        <v>0</v>
      </c>
      <c r="AC239" s="41">
        <f t="shared" si="87"/>
        <v>0</v>
      </c>
      <c r="AD239" s="41">
        <f t="shared" si="88"/>
        <v>0</v>
      </c>
      <c r="AE239" s="41">
        <f t="shared" si="89"/>
        <v>0</v>
      </c>
      <c r="AF239" s="49" t="e">
        <f>HLOOKUP(I239,ElecAvoidedCostsWOCC!$A$5:$Q$50,G239+1,FALSE)</f>
        <v>#N/A</v>
      </c>
      <c r="AG239" s="41" t="e">
        <f t="shared" si="90"/>
        <v>#N/A</v>
      </c>
      <c r="AH239" s="49" t="e">
        <f>HLOOKUP(I239,ElecAvoidedCostsWOCC!$A$5:$Q$50,T239+1,FALSE)</f>
        <v>#N/A</v>
      </c>
      <c r="AI239" s="41" t="e">
        <f t="shared" si="91"/>
        <v>#N/A</v>
      </c>
      <c r="AJ239" s="41" t="e">
        <f t="shared" si="92"/>
        <v>#N/A</v>
      </c>
      <c r="AK239" s="41" t="e">
        <f>HLOOKUP(I239,ElecAvoidedCostsWOCC!$A$5:$Q$50,G239+1,FALSE)*J239*L239</f>
        <v>#N/A</v>
      </c>
      <c r="AL239" s="41" t="e">
        <f t="shared" si="93"/>
        <v>#N/A</v>
      </c>
      <c r="AM239" s="45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5">
        <f t="shared" si="94"/>
        <v>0</v>
      </c>
      <c r="AO239" s="44">
        <f t="shared" si="95"/>
        <v>0</v>
      </c>
      <c r="AP239" s="44" t="e">
        <f t="shared" si="96"/>
        <v>#DIV/0!</v>
      </c>
    </row>
    <row r="240" spans="2:42" x14ac:dyDescent="0.25">
      <c r="B240" s="34"/>
      <c r="C240" s="56"/>
      <c r="D240" s="56"/>
      <c r="E240" s="35"/>
      <c r="F240" s="36"/>
      <c r="G240" s="36"/>
      <c r="H240" s="36"/>
      <c r="I240" s="37"/>
      <c r="J240" s="38"/>
      <c r="K240" s="38"/>
      <c r="L240" s="38"/>
      <c r="M240" s="39"/>
      <c r="N240" s="39"/>
      <c r="O240" s="40"/>
      <c r="P240" s="41"/>
      <c r="Q240" s="41"/>
      <c r="R240" s="42"/>
      <c r="S240" s="43"/>
      <c r="T240" s="36">
        <f t="shared" si="78"/>
        <v>0</v>
      </c>
      <c r="U240" s="44">
        <f t="shared" si="79"/>
        <v>0</v>
      </c>
      <c r="V240" s="45">
        <f t="shared" si="80"/>
        <v>0</v>
      </c>
      <c r="W240" s="46">
        <f t="shared" si="81"/>
        <v>0</v>
      </c>
      <c r="X240" s="41">
        <f t="shared" si="82"/>
        <v>0</v>
      </c>
      <c r="Y240" s="41">
        <f t="shared" si="83"/>
        <v>0</v>
      </c>
      <c r="Z240" s="41">
        <f t="shared" si="84"/>
        <v>0</v>
      </c>
      <c r="AA240" s="47">
        <f t="shared" si="85"/>
        <v>0</v>
      </c>
      <c r="AB240" s="48">
        <f t="shared" si="86"/>
        <v>0</v>
      </c>
      <c r="AC240" s="41">
        <f t="shared" si="87"/>
        <v>0</v>
      </c>
      <c r="AD240" s="41">
        <f t="shared" si="88"/>
        <v>0</v>
      </c>
      <c r="AE240" s="41">
        <f t="shared" si="89"/>
        <v>0</v>
      </c>
      <c r="AF240" s="49" t="e">
        <f>HLOOKUP(I240,ElecAvoidedCostsWOCC!$A$5:$Q$50,G240+1,FALSE)</f>
        <v>#N/A</v>
      </c>
      <c r="AG240" s="41" t="e">
        <f t="shared" si="90"/>
        <v>#N/A</v>
      </c>
      <c r="AH240" s="49" t="e">
        <f>HLOOKUP(I240,ElecAvoidedCostsWOCC!$A$5:$Q$50,T240+1,FALSE)</f>
        <v>#N/A</v>
      </c>
      <c r="AI240" s="41" t="e">
        <f t="shared" si="91"/>
        <v>#N/A</v>
      </c>
      <c r="AJ240" s="41" t="e">
        <f t="shared" si="92"/>
        <v>#N/A</v>
      </c>
      <c r="AK240" s="41" t="e">
        <f>HLOOKUP(I240,ElecAvoidedCostsWOCC!$A$5:$Q$50,G240+1,FALSE)*J240*L240</f>
        <v>#N/A</v>
      </c>
      <c r="AL240" s="41" t="e">
        <f t="shared" si="93"/>
        <v>#N/A</v>
      </c>
      <c r="AM240" s="45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5">
        <f t="shared" si="94"/>
        <v>0</v>
      </c>
      <c r="AO240" s="44">
        <f t="shared" si="95"/>
        <v>0</v>
      </c>
      <c r="AP240" s="44" t="e">
        <f t="shared" si="96"/>
        <v>#DIV/0!</v>
      </c>
    </row>
    <row r="241" spans="2:42" x14ac:dyDescent="0.25">
      <c r="B241" s="34"/>
      <c r="C241" s="56"/>
      <c r="D241" s="56"/>
      <c r="E241" s="35"/>
      <c r="F241" s="36"/>
      <c r="G241" s="36"/>
      <c r="H241" s="36"/>
      <c r="I241" s="37"/>
      <c r="J241" s="38"/>
      <c r="K241" s="38"/>
      <c r="L241" s="38"/>
      <c r="M241" s="39"/>
      <c r="N241" s="39"/>
      <c r="O241" s="40"/>
      <c r="P241" s="41"/>
      <c r="Q241" s="41"/>
      <c r="R241" s="42"/>
      <c r="S241" s="43"/>
      <c r="T241" s="36">
        <f t="shared" si="78"/>
        <v>0</v>
      </c>
      <c r="U241" s="44">
        <f t="shared" si="79"/>
        <v>0</v>
      </c>
      <c r="V241" s="45">
        <f t="shared" si="80"/>
        <v>0</v>
      </c>
      <c r="W241" s="46">
        <f t="shared" si="81"/>
        <v>0</v>
      </c>
      <c r="X241" s="41">
        <f t="shared" si="82"/>
        <v>0</v>
      </c>
      <c r="Y241" s="41">
        <f t="shared" si="83"/>
        <v>0</v>
      </c>
      <c r="Z241" s="41">
        <f t="shared" si="84"/>
        <v>0</v>
      </c>
      <c r="AA241" s="47">
        <f t="shared" si="85"/>
        <v>0</v>
      </c>
      <c r="AB241" s="48">
        <f t="shared" si="86"/>
        <v>0</v>
      </c>
      <c r="AC241" s="41">
        <f t="shared" si="87"/>
        <v>0</v>
      </c>
      <c r="AD241" s="41">
        <f t="shared" si="88"/>
        <v>0</v>
      </c>
      <c r="AE241" s="41">
        <f t="shared" si="89"/>
        <v>0</v>
      </c>
      <c r="AF241" s="49" t="e">
        <f>HLOOKUP(I241,ElecAvoidedCostsWOCC!$A$5:$Q$50,G241+1,FALSE)</f>
        <v>#N/A</v>
      </c>
      <c r="AG241" s="41" t="e">
        <f t="shared" si="90"/>
        <v>#N/A</v>
      </c>
      <c r="AH241" s="49" t="e">
        <f>HLOOKUP(I241,ElecAvoidedCostsWOCC!$A$5:$Q$50,T241+1,FALSE)</f>
        <v>#N/A</v>
      </c>
      <c r="AI241" s="41" t="e">
        <f t="shared" si="91"/>
        <v>#N/A</v>
      </c>
      <c r="AJ241" s="41" t="e">
        <f t="shared" si="92"/>
        <v>#N/A</v>
      </c>
      <c r="AK241" s="41" t="e">
        <f>HLOOKUP(I241,ElecAvoidedCostsWOCC!$A$5:$Q$50,G241+1,FALSE)*J241*L241</f>
        <v>#N/A</v>
      </c>
      <c r="AL241" s="41" t="e">
        <f t="shared" si="93"/>
        <v>#N/A</v>
      </c>
      <c r="AM241" s="45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5">
        <f t="shared" si="94"/>
        <v>0</v>
      </c>
      <c r="AO241" s="44">
        <f t="shared" si="95"/>
        <v>0</v>
      </c>
      <c r="AP241" s="44" t="e">
        <f t="shared" si="96"/>
        <v>#DIV/0!</v>
      </c>
    </row>
    <row r="242" spans="2:42" x14ac:dyDescent="0.25">
      <c r="B242" s="34"/>
      <c r="C242" s="56"/>
      <c r="D242" s="56"/>
      <c r="E242" s="35"/>
      <c r="F242" s="36"/>
      <c r="G242" s="36"/>
      <c r="H242" s="36"/>
      <c r="I242" s="37"/>
      <c r="J242" s="38"/>
      <c r="K242" s="38"/>
      <c r="L242" s="38"/>
      <c r="M242" s="39"/>
      <c r="N242" s="39"/>
      <c r="O242" s="40"/>
      <c r="P242" s="41"/>
      <c r="Q242" s="41"/>
      <c r="R242" s="42"/>
      <c r="S242" s="43"/>
      <c r="T242" s="36">
        <f t="shared" si="78"/>
        <v>0</v>
      </c>
      <c r="U242" s="44">
        <f t="shared" si="79"/>
        <v>0</v>
      </c>
      <c r="V242" s="45">
        <f t="shared" si="80"/>
        <v>0</v>
      </c>
      <c r="W242" s="46">
        <f t="shared" si="81"/>
        <v>0</v>
      </c>
      <c r="X242" s="41">
        <f t="shared" si="82"/>
        <v>0</v>
      </c>
      <c r="Y242" s="41">
        <f t="shared" si="83"/>
        <v>0</v>
      </c>
      <c r="Z242" s="41">
        <f t="shared" si="84"/>
        <v>0</v>
      </c>
      <c r="AA242" s="47">
        <f t="shared" si="85"/>
        <v>0</v>
      </c>
      <c r="AB242" s="48">
        <f t="shared" si="86"/>
        <v>0</v>
      </c>
      <c r="AC242" s="41">
        <f t="shared" si="87"/>
        <v>0</v>
      </c>
      <c r="AD242" s="41">
        <f t="shared" si="88"/>
        <v>0</v>
      </c>
      <c r="AE242" s="41">
        <f t="shared" si="89"/>
        <v>0</v>
      </c>
      <c r="AF242" s="49" t="e">
        <f>HLOOKUP(I242,ElecAvoidedCostsWOCC!$A$5:$Q$50,G242+1,FALSE)</f>
        <v>#N/A</v>
      </c>
      <c r="AG242" s="41" t="e">
        <f t="shared" si="90"/>
        <v>#N/A</v>
      </c>
      <c r="AH242" s="49" t="e">
        <f>HLOOKUP(I242,ElecAvoidedCostsWOCC!$A$5:$Q$50,T242+1,FALSE)</f>
        <v>#N/A</v>
      </c>
      <c r="AI242" s="41" t="e">
        <f t="shared" si="91"/>
        <v>#N/A</v>
      </c>
      <c r="AJ242" s="41" t="e">
        <f t="shared" si="92"/>
        <v>#N/A</v>
      </c>
      <c r="AK242" s="41" t="e">
        <f>HLOOKUP(I242,ElecAvoidedCostsWOCC!$A$5:$Q$50,G242+1,FALSE)*J242*L242</f>
        <v>#N/A</v>
      </c>
      <c r="AL242" s="41" t="e">
        <f t="shared" si="93"/>
        <v>#N/A</v>
      </c>
      <c r="AM242" s="45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5">
        <f t="shared" si="94"/>
        <v>0</v>
      </c>
      <c r="AO242" s="44">
        <f t="shared" si="95"/>
        <v>0</v>
      </c>
      <c r="AP242" s="44" t="e">
        <f t="shared" si="96"/>
        <v>#DIV/0!</v>
      </c>
    </row>
    <row r="243" spans="2:42" x14ac:dyDescent="0.25">
      <c r="B243" s="34"/>
      <c r="C243" s="56"/>
      <c r="D243" s="56"/>
      <c r="E243" s="35"/>
      <c r="F243" s="36"/>
      <c r="G243" s="36"/>
      <c r="H243" s="36"/>
      <c r="I243" s="37"/>
      <c r="J243" s="38"/>
      <c r="K243" s="38"/>
      <c r="L243" s="38"/>
      <c r="M243" s="39"/>
      <c r="N243" s="39"/>
      <c r="O243" s="40"/>
      <c r="P243" s="41"/>
      <c r="Q243" s="41"/>
      <c r="R243" s="42"/>
      <c r="S243" s="43"/>
      <c r="T243" s="36">
        <f t="shared" si="78"/>
        <v>0</v>
      </c>
      <c r="U243" s="44">
        <f t="shared" si="79"/>
        <v>0</v>
      </c>
      <c r="V243" s="45">
        <f t="shared" si="80"/>
        <v>0</v>
      </c>
      <c r="W243" s="46">
        <f t="shared" si="81"/>
        <v>0</v>
      </c>
      <c r="X243" s="41">
        <f t="shared" si="82"/>
        <v>0</v>
      </c>
      <c r="Y243" s="41">
        <f t="shared" si="83"/>
        <v>0</v>
      </c>
      <c r="Z243" s="41">
        <f t="shared" si="84"/>
        <v>0</v>
      </c>
      <c r="AA243" s="47">
        <f t="shared" si="85"/>
        <v>0</v>
      </c>
      <c r="AB243" s="48">
        <f t="shared" si="86"/>
        <v>0</v>
      </c>
      <c r="AC243" s="41">
        <f t="shared" si="87"/>
        <v>0</v>
      </c>
      <c r="AD243" s="41">
        <f t="shared" si="88"/>
        <v>0</v>
      </c>
      <c r="AE243" s="41">
        <f t="shared" si="89"/>
        <v>0</v>
      </c>
      <c r="AF243" s="49" t="e">
        <f>HLOOKUP(I243,ElecAvoidedCostsWOCC!$A$5:$Q$50,G243+1,FALSE)</f>
        <v>#N/A</v>
      </c>
      <c r="AG243" s="41" t="e">
        <f t="shared" si="90"/>
        <v>#N/A</v>
      </c>
      <c r="AH243" s="49" t="e">
        <f>HLOOKUP(I243,ElecAvoidedCostsWOCC!$A$5:$Q$50,T243+1,FALSE)</f>
        <v>#N/A</v>
      </c>
      <c r="AI243" s="41" t="e">
        <f t="shared" si="91"/>
        <v>#N/A</v>
      </c>
      <c r="AJ243" s="41" t="e">
        <f t="shared" si="92"/>
        <v>#N/A</v>
      </c>
      <c r="AK243" s="41" t="e">
        <f>HLOOKUP(I243,ElecAvoidedCostsWOCC!$A$5:$Q$50,G243+1,FALSE)*J243*L243</f>
        <v>#N/A</v>
      </c>
      <c r="AL243" s="41" t="e">
        <f t="shared" si="93"/>
        <v>#N/A</v>
      </c>
      <c r="AM243" s="45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5">
        <f t="shared" si="94"/>
        <v>0</v>
      </c>
      <c r="AO243" s="44">
        <f t="shared" si="95"/>
        <v>0</v>
      </c>
      <c r="AP243" s="44" t="e">
        <f t="shared" si="96"/>
        <v>#DIV/0!</v>
      </c>
    </row>
    <row r="244" spans="2:42" x14ac:dyDescent="0.25">
      <c r="B244" s="34"/>
      <c r="C244" s="56"/>
      <c r="D244" s="56"/>
      <c r="E244" s="35"/>
      <c r="F244" s="36"/>
      <c r="G244" s="36"/>
      <c r="H244" s="36"/>
      <c r="I244" s="37"/>
      <c r="J244" s="38"/>
      <c r="K244" s="38"/>
      <c r="L244" s="38"/>
      <c r="M244" s="39"/>
      <c r="N244" s="39"/>
      <c r="O244" s="40"/>
      <c r="P244" s="41"/>
      <c r="Q244" s="41"/>
      <c r="R244" s="42"/>
      <c r="S244" s="43"/>
      <c r="T244" s="36">
        <f t="shared" si="78"/>
        <v>0</v>
      </c>
      <c r="U244" s="44">
        <f t="shared" si="79"/>
        <v>0</v>
      </c>
      <c r="V244" s="45">
        <f t="shared" si="80"/>
        <v>0</v>
      </c>
      <c r="W244" s="46">
        <f t="shared" si="81"/>
        <v>0</v>
      </c>
      <c r="X244" s="41">
        <f t="shared" si="82"/>
        <v>0</v>
      </c>
      <c r="Y244" s="41">
        <f t="shared" si="83"/>
        <v>0</v>
      </c>
      <c r="Z244" s="41">
        <f t="shared" si="84"/>
        <v>0</v>
      </c>
      <c r="AA244" s="47">
        <f t="shared" si="85"/>
        <v>0</v>
      </c>
      <c r="AB244" s="48">
        <f t="shared" si="86"/>
        <v>0</v>
      </c>
      <c r="AC244" s="41">
        <f t="shared" si="87"/>
        <v>0</v>
      </c>
      <c r="AD244" s="41">
        <f t="shared" si="88"/>
        <v>0</v>
      </c>
      <c r="AE244" s="41">
        <f t="shared" si="89"/>
        <v>0</v>
      </c>
      <c r="AF244" s="49" t="e">
        <f>HLOOKUP(I244,ElecAvoidedCostsWOCC!$A$5:$Q$50,G244+1,FALSE)</f>
        <v>#N/A</v>
      </c>
      <c r="AG244" s="41" t="e">
        <f t="shared" si="90"/>
        <v>#N/A</v>
      </c>
      <c r="AH244" s="49" t="e">
        <f>HLOOKUP(I244,ElecAvoidedCostsWOCC!$A$5:$Q$50,T244+1,FALSE)</f>
        <v>#N/A</v>
      </c>
      <c r="AI244" s="41" t="e">
        <f t="shared" si="91"/>
        <v>#N/A</v>
      </c>
      <c r="AJ244" s="41" t="e">
        <f t="shared" si="92"/>
        <v>#N/A</v>
      </c>
      <c r="AK244" s="41" t="e">
        <f>HLOOKUP(I244,ElecAvoidedCostsWOCC!$A$5:$Q$50,G244+1,FALSE)*J244*L244</f>
        <v>#N/A</v>
      </c>
      <c r="AL244" s="41" t="e">
        <f t="shared" si="93"/>
        <v>#N/A</v>
      </c>
      <c r="AM244" s="45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5">
        <f t="shared" si="94"/>
        <v>0</v>
      </c>
      <c r="AO244" s="44">
        <f t="shared" si="95"/>
        <v>0</v>
      </c>
      <c r="AP244" s="44" t="e">
        <f t="shared" si="96"/>
        <v>#DIV/0!</v>
      </c>
    </row>
    <row r="245" spans="2:42" x14ac:dyDescent="0.25">
      <c r="B245" s="34"/>
      <c r="C245" s="56"/>
      <c r="D245" s="56"/>
      <c r="E245" s="35"/>
      <c r="F245" s="36"/>
      <c r="G245" s="36"/>
      <c r="H245" s="36"/>
      <c r="I245" s="37"/>
      <c r="J245" s="38"/>
      <c r="K245" s="38"/>
      <c r="L245" s="38"/>
      <c r="M245" s="39"/>
      <c r="N245" s="39"/>
      <c r="O245" s="40"/>
      <c r="P245" s="41"/>
      <c r="Q245" s="41"/>
      <c r="R245" s="42"/>
      <c r="S245" s="43"/>
      <c r="T245" s="36">
        <f t="shared" si="78"/>
        <v>0</v>
      </c>
      <c r="U245" s="44">
        <f t="shared" si="79"/>
        <v>0</v>
      </c>
      <c r="V245" s="45">
        <f t="shared" si="80"/>
        <v>0</v>
      </c>
      <c r="W245" s="46">
        <f t="shared" si="81"/>
        <v>0</v>
      </c>
      <c r="X245" s="41">
        <f t="shared" si="82"/>
        <v>0</v>
      </c>
      <c r="Y245" s="41">
        <f t="shared" si="83"/>
        <v>0</v>
      </c>
      <c r="Z245" s="41">
        <f t="shared" si="84"/>
        <v>0</v>
      </c>
      <c r="AA245" s="47">
        <f t="shared" si="85"/>
        <v>0</v>
      </c>
      <c r="AB245" s="48">
        <f t="shared" si="86"/>
        <v>0</v>
      </c>
      <c r="AC245" s="41">
        <f t="shared" si="87"/>
        <v>0</v>
      </c>
      <c r="AD245" s="41">
        <f t="shared" si="88"/>
        <v>0</v>
      </c>
      <c r="AE245" s="41">
        <f t="shared" si="89"/>
        <v>0</v>
      </c>
      <c r="AF245" s="49" t="e">
        <f>HLOOKUP(I245,ElecAvoidedCostsWOCC!$A$5:$Q$50,G245+1,FALSE)</f>
        <v>#N/A</v>
      </c>
      <c r="AG245" s="41" t="e">
        <f t="shared" si="90"/>
        <v>#N/A</v>
      </c>
      <c r="AH245" s="49" t="e">
        <f>HLOOKUP(I245,ElecAvoidedCostsWOCC!$A$5:$Q$50,T245+1,FALSE)</f>
        <v>#N/A</v>
      </c>
      <c r="AI245" s="41" t="e">
        <f t="shared" si="91"/>
        <v>#N/A</v>
      </c>
      <c r="AJ245" s="41" t="e">
        <f t="shared" si="92"/>
        <v>#N/A</v>
      </c>
      <c r="AK245" s="41" t="e">
        <f>HLOOKUP(I245,ElecAvoidedCostsWOCC!$A$5:$Q$50,G245+1,FALSE)*J245*L245</f>
        <v>#N/A</v>
      </c>
      <c r="AL245" s="41" t="e">
        <f t="shared" si="93"/>
        <v>#N/A</v>
      </c>
      <c r="AM245" s="45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5">
        <f t="shared" si="94"/>
        <v>0</v>
      </c>
      <c r="AO245" s="44">
        <f t="shared" si="95"/>
        <v>0</v>
      </c>
      <c r="AP245" s="44" t="e">
        <f t="shared" si="96"/>
        <v>#DIV/0!</v>
      </c>
    </row>
    <row r="246" spans="2:42" x14ac:dyDescent="0.25">
      <c r="B246" s="34"/>
      <c r="C246" s="56"/>
      <c r="D246" s="56"/>
      <c r="E246" s="35"/>
      <c r="F246" s="36"/>
      <c r="G246" s="36"/>
      <c r="H246" s="36"/>
      <c r="I246" s="37"/>
      <c r="J246" s="38"/>
      <c r="K246" s="38"/>
      <c r="L246" s="38"/>
      <c r="M246" s="39"/>
      <c r="N246" s="39"/>
      <c r="O246" s="40"/>
      <c r="P246" s="41"/>
      <c r="Q246" s="41"/>
      <c r="R246" s="42"/>
      <c r="S246" s="43"/>
      <c r="T246" s="36">
        <f t="shared" si="78"/>
        <v>0</v>
      </c>
      <c r="U246" s="44">
        <f t="shared" si="79"/>
        <v>0</v>
      </c>
      <c r="V246" s="45">
        <f t="shared" si="80"/>
        <v>0</v>
      </c>
      <c r="W246" s="46">
        <f t="shared" si="81"/>
        <v>0</v>
      </c>
      <c r="X246" s="41">
        <f t="shared" si="82"/>
        <v>0</v>
      </c>
      <c r="Y246" s="41">
        <f t="shared" si="83"/>
        <v>0</v>
      </c>
      <c r="Z246" s="41">
        <f t="shared" si="84"/>
        <v>0</v>
      </c>
      <c r="AA246" s="47">
        <f t="shared" si="85"/>
        <v>0</v>
      </c>
      <c r="AB246" s="48">
        <f t="shared" si="86"/>
        <v>0</v>
      </c>
      <c r="AC246" s="41">
        <f t="shared" si="87"/>
        <v>0</v>
      </c>
      <c r="AD246" s="41">
        <f t="shared" si="88"/>
        <v>0</v>
      </c>
      <c r="AE246" s="41">
        <f t="shared" si="89"/>
        <v>0</v>
      </c>
      <c r="AF246" s="49" t="e">
        <f>HLOOKUP(I246,ElecAvoidedCostsWOCC!$A$5:$Q$50,G246+1,FALSE)</f>
        <v>#N/A</v>
      </c>
      <c r="AG246" s="41" t="e">
        <f t="shared" si="90"/>
        <v>#N/A</v>
      </c>
      <c r="AH246" s="49" t="e">
        <f>HLOOKUP(I246,ElecAvoidedCostsWOCC!$A$5:$Q$50,T246+1,FALSE)</f>
        <v>#N/A</v>
      </c>
      <c r="AI246" s="41" t="e">
        <f t="shared" si="91"/>
        <v>#N/A</v>
      </c>
      <c r="AJ246" s="41" t="e">
        <f t="shared" si="92"/>
        <v>#N/A</v>
      </c>
      <c r="AK246" s="41" t="e">
        <f>HLOOKUP(I246,ElecAvoidedCostsWOCC!$A$5:$Q$50,G246+1,FALSE)*J246*L246</f>
        <v>#N/A</v>
      </c>
      <c r="AL246" s="41" t="e">
        <f t="shared" si="93"/>
        <v>#N/A</v>
      </c>
      <c r="AM246" s="45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5">
        <f t="shared" si="94"/>
        <v>0</v>
      </c>
      <c r="AO246" s="44">
        <f t="shared" si="95"/>
        <v>0</v>
      </c>
      <c r="AP246" s="44" t="e">
        <f t="shared" si="96"/>
        <v>#DIV/0!</v>
      </c>
    </row>
    <row r="247" spans="2:42" x14ac:dyDescent="0.25">
      <c r="B247" s="34"/>
      <c r="C247" s="56"/>
      <c r="D247" s="56"/>
      <c r="E247" s="35"/>
      <c r="F247" s="36"/>
      <c r="G247" s="36"/>
      <c r="H247" s="36"/>
      <c r="I247" s="37"/>
      <c r="J247" s="38"/>
      <c r="K247" s="38"/>
      <c r="L247" s="38"/>
      <c r="M247" s="39"/>
      <c r="N247" s="39"/>
      <c r="O247" s="40"/>
      <c r="P247" s="41"/>
      <c r="Q247" s="41"/>
      <c r="R247" s="42"/>
      <c r="S247" s="43"/>
      <c r="T247" s="36">
        <f t="shared" si="78"/>
        <v>0</v>
      </c>
      <c r="U247" s="44">
        <f t="shared" si="79"/>
        <v>0</v>
      </c>
      <c r="V247" s="45">
        <f t="shared" si="80"/>
        <v>0</v>
      </c>
      <c r="W247" s="46">
        <f t="shared" si="81"/>
        <v>0</v>
      </c>
      <c r="X247" s="41">
        <f t="shared" si="82"/>
        <v>0</v>
      </c>
      <c r="Y247" s="41">
        <f t="shared" si="83"/>
        <v>0</v>
      </c>
      <c r="Z247" s="41">
        <f t="shared" si="84"/>
        <v>0</v>
      </c>
      <c r="AA247" s="47">
        <f t="shared" si="85"/>
        <v>0</v>
      </c>
      <c r="AB247" s="48">
        <f t="shared" si="86"/>
        <v>0</v>
      </c>
      <c r="AC247" s="41">
        <f t="shared" si="87"/>
        <v>0</v>
      </c>
      <c r="AD247" s="41">
        <f t="shared" si="88"/>
        <v>0</v>
      </c>
      <c r="AE247" s="41">
        <f t="shared" si="89"/>
        <v>0</v>
      </c>
      <c r="AF247" s="49" t="e">
        <f>HLOOKUP(I247,ElecAvoidedCostsWOCC!$A$5:$Q$50,G247+1,FALSE)</f>
        <v>#N/A</v>
      </c>
      <c r="AG247" s="41" t="e">
        <f t="shared" si="90"/>
        <v>#N/A</v>
      </c>
      <c r="AH247" s="49" t="e">
        <f>HLOOKUP(I247,ElecAvoidedCostsWOCC!$A$5:$Q$50,T247+1,FALSE)</f>
        <v>#N/A</v>
      </c>
      <c r="AI247" s="41" t="e">
        <f t="shared" si="91"/>
        <v>#N/A</v>
      </c>
      <c r="AJ247" s="41" t="e">
        <f t="shared" si="92"/>
        <v>#N/A</v>
      </c>
      <c r="AK247" s="41" t="e">
        <f>HLOOKUP(I247,ElecAvoidedCostsWOCC!$A$5:$Q$50,G247+1,FALSE)*J247*L247</f>
        <v>#N/A</v>
      </c>
      <c r="AL247" s="41" t="e">
        <f t="shared" si="93"/>
        <v>#N/A</v>
      </c>
      <c r="AM247" s="45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5">
        <f t="shared" si="94"/>
        <v>0</v>
      </c>
      <c r="AO247" s="44">
        <f t="shared" si="95"/>
        <v>0</v>
      </c>
      <c r="AP247" s="44" t="e">
        <f t="shared" si="96"/>
        <v>#DIV/0!</v>
      </c>
    </row>
    <row r="248" spans="2:42" x14ac:dyDescent="0.25">
      <c r="B248" s="34"/>
      <c r="C248" s="56"/>
      <c r="D248" s="56"/>
      <c r="E248" s="35"/>
      <c r="F248" s="36"/>
      <c r="G248" s="36"/>
      <c r="H248" s="36"/>
      <c r="I248" s="37"/>
      <c r="J248" s="38"/>
      <c r="K248" s="38"/>
      <c r="L248" s="38"/>
      <c r="M248" s="39"/>
      <c r="N248" s="39"/>
      <c r="O248" s="40"/>
      <c r="P248" s="41"/>
      <c r="Q248" s="41"/>
      <c r="R248" s="42"/>
      <c r="S248" s="43"/>
      <c r="T248" s="36">
        <f t="shared" si="78"/>
        <v>0</v>
      </c>
      <c r="U248" s="44">
        <f t="shared" si="79"/>
        <v>0</v>
      </c>
      <c r="V248" s="45">
        <f t="shared" si="80"/>
        <v>0</v>
      </c>
      <c r="W248" s="46">
        <f t="shared" si="81"/>
        <v>0</v>
      </c>
      <c r="X248" s="41">
        <f t="shared" si="82"/>
        <v>0</v>
      </c>
      <c r="Y248" s="41">
        <f t="shared" si="83"/>
        <v>0</v>
      </c>
      <c r="Z248" s="41">
        <f t="shared" si="84"/>
        <v>0</v>
      </c>
      <c r="AA248" s="47">
        <f t="shared" si="85"/>
        <v>0</v>
      </c>
      <c r="AB248" s="48">
        <f t="shared" si="86"/>
        <v>0</v>
      </c>
      <c r="AC248" s="41">
        <f t="shared" si="87"/>
        <v>0</v>
      </c>
      <c r="AD248" s="41">
        <f t="shared" si="88"/>
        <v>0</v>
      </c>
      <c r="AE248" s="41">
        <f t="shared" si="89"/>
        <v>0</v>
      </c>
      <c r="AF248" s="49" t="e">
        <f>HLOOKUP(I248,ElecAvoidedCostsWOCC!$A$5:$Q$50,G248+1,FALSE)</f>
        <v>#N/A</v>
      </c>
      <c r="AG248" s="41" t="e">
        <f t="shared" si="90"/>
        <v>#N/A</v>
      </c>
      <c r="AH248" s="49" t="e">
        <f>HLOOKUP(I248,ElecAvoidedCostsWOCC!$A$5:$Q$50,T248+1,FALSE)</f>
        <v>#N/A</v>
      </c>
      <c r="AI248" s="41" t="e">
        <f t="shared" si="91"/>
        <v>#N/A</v>
      </c>
      <c r="AJ248" s="41" t="e">
        <f t="shared" si="92"/>
        <v>#N/A</v>
      </c>
      <c r="AK248" s="41" t="e">
        <f>HLOOKUP(I248,ElecAvoidedCostsWOCC!$A$5:$Q$50,G248+1,FALSE)*J248*L248</f>
        <v>#N/A</v>
      </c>
      <c r="AL248" s="41" t="e">
        <f t="shared" si="93"/>
        <v>#N/A</v>
      </c>
      <c r="AM248" s="45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5">
        <f t="shared" si="94"/>
        <v>0</v>
      </c>
      <c r="AO248" s="44">
        <f t="shared" si="95"/>
        <v>0</v>
      </c>
      <c r="AP248" s="44" t="e">
        <f t="shared" si="96"/>
        <v>#DIV/0!</v>
      </c>
    </row>
    <row r="249" spans="2:42" x14ac:dyDescent="0.25">
      <c r="B249" s="34"/>
      <c r="C249" s="56"/>
      <c r="D249" s="56"/>
      <c r="E249" s="35"/>
      <c r="F249" s="36"/>
      <c r="G249" s="36"/>
      <c r="H249" s="36"/>
      <c r="I249" s="37"/>
      <c r="J249" s="38"/>
      <c r="K249" s="38"/>
      <c r="L249" s="38"/>
      <c r="M249" s="39"/>
      <c r="N249" s="39"/>
      <c r="O249" s="40"/>
      <c r="P249" s="41"/>
      <c r="Q249" s="41"/>
      <c r="R249" s="42"/>
      <c r="S249" s="43"/>
      <c r="T249" s="36">
        <f t="shared" si="78"/>
        <v>0</v>
      </c>
      <c r="U249" s="44">
        <f t="shared" si="79"/>
        <v>0</v>
      </c>
      <c r="V249" s="45">
        <f t="shared" si="80"/>
        <v>0</v>
      </c>
      <c r="W249" s="46">
        <f t="shared" si="81"/>
        <v>0</v>
      </c>
      <c r="X249" s="41">
        <f t="shared" si="82"/>
        <v>0</v>
      </c>
      <c r="Y249" s="41">
        <f t="shared" si="83"/>
        <v>0</v>
      </c>
      <c r="Z249" s="41">
        <f t="shared" si="84"/>
        <v>0</v>
      </c>
      <c r="AA249" s="47">
        <f t="shared" si="85"/>
        <v>0</v>
      </c>
      <c r="AB249" s="48">
        <f t="shared" si="86"/>
        <v>0</v>
      </c>
      <c r="AC249" s="41">
        <f t="shared" si="87"/>
        <v>0</v>
      </c>
      <c r="AD249" s="41">
        <f t="shared" si="88"/>
        <v>0</v>
      </c>
      <c r="AE249" s="41">
        <f t="shared" si="89"/>
        <v>0</v>
      </c>
      <c r="AF249" s="49" t="e">
        <f>HLOOKUP(I249,ElecAvoidedCostsWOCC!$A$5:$Q$50,G249+1,FALSE)</f>
        <v>#N/A</v>
      </c>
      <c r="AG249" s="41" t="e">
        <f t="shared" si="90"/>
        <v>#N/A</v>
      </c>
      <c r="AH249" s="49" t="e">
        <f>HLOOKUP(I249,ElecAvoidedCostsWOCC!$A$5:$Q$50,T249+1,FALSE)</f>
        <v>#N/A</v>
      </c>
      <c r="AI249" s="41" t="e">
        <f t="shared" si="91"/>
        <v>#N/A</v>
      </c>
      <c r="AJ249" s="41" t="e">
        <f t="shared" si="92"/>
        <v>#N/A</v>
      </c>
      <c r="AK249" s="41" t="e">
        <f>HLOOKUP(I249,ElecAvoidedCostsWOCC!$A$5:$Q$50,G249+1,FALSE)*J249*L249</f>
        <v>#N/A</v>
      </c>
      <c r="AL249" s="41" t="e">
        <f t="shared" si="93"/>
        <v>#N/A</v>
      </c>
      <c r="AM249" s="45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5">
        <f t="shared" si="94"/>
        <v>0</v>
      </c>
      <c r="AO249" s="44">
        <f t="shared" si="95"/>
        <v>0</v>
      </c>
      <c r="AP249" s="44" t="e">
        <f t="shared" si="96"/>
        <v>#DIV/0!</v>
      </c>
    </row>
    <row r="250" spans="2:42" x14ac:dyDescent="0.25">
      <c r="B250" s="34"/>
      <c r="C250" s="56"/>
      <c r="D250" s="56"/>
      <c r="E250" s="35"/>
      <c r="F250" s="36"/>
      <c r="G250" s="36"/>
      <c r="H250" s="36"/>
      <c r="I250" s="37"/>
      <c r="J250" s="38"/>
      <c r="K250" s="38"/>
      <c r="L250" s="38"/>
      <c r="M250" s="39"/>
      <c r="N250" s="39"/>
      <c r="O250" s="40"/>
      <c r="P250" s="41"/>
      <c r="Q250" s="41"/>
      <c r="R250" s="42"/>
      <c r="S250" s="43"/>
      <c r="T250" s="36">
        <f t="shared" si="78"/>
        <v>0</v>
      </c>
      <c r="U250" s="44">
        <f t="shared" si="79"/>
        <v>0</v>
      </c>
      <c r="V250" s="45">
        <f t="shared" si="80"/>
        <v>0</v>
      </c>
      <c r="W250" s="46">
        <f t="shared" si="81"/>
        <v>0</v>
      </c>
      <c r="X250" s="41">
        <f t="shared" si="82"/>
        <v>0</v>
      </c>
      <c r="Y250" s="41">
        <f t="shared" si="83"/>
        <v>0</v>
      </c>
      <c r="Z250" s="41">
        <f t="shared" si="84"/>
        <v>0</v>
      </c>
      <c r="AA250" s="47">
        <f t="shared" si="85"/>
        <v>0</v>
      </c>
      <c r="AB250" s="48">
        <f t="shared" si="86"/>
        <v>0</v>
      </c>
      <c r="AC250" s="41">
        <f t="shared" si="87"/>
        <v>0</v>
      </c>
      <c r="AD250" s="41">
        <f t="shared" si="88"/>
        <v>0</v>
      </c>
      <c r="AE250" s="41">
        <f t="shared" si="89"/>
        <v>0</v>
      </c>
      <c r="AF250" s="49" t="e">
        <f>HLOOKUP(I250,ElecAvoidedCostsWOCC!$A$5:$Q$50,G250+1,FALSE)</f>
        <v>#N/A</v>
      </c>
      <c r="AG250" s="41" t="e">
        <f t="shared" si="90"/>
        <v>#N/A</v>
      </c>
      <c r="AH250" s="49" t="e">
        <f>HLOOKUP(I250,ElecAvoidedCostsWOCC!$A$5:$Q$50,T250+1,FALSE)</f>
        <v>#N/A</v>
      </c>
      <c r="AI250" s="41" t="e">
        <f t="shared" si="91"/>
        <v>#N/A</v>
      </c>
      <c r="AJ250" s="41" t="e">
        <f t="shared" si="92"/>
        <v>#N/A</v>
      </c>
      <c r="AK250" s="41" t="e">
        <f>HLOOKUP(I250,ElecAvoidedCostsWOCC!$A$5:$Q$50,G250+1,FALSE)*J250*L250</f>
        <v>#N/A</v>
      </c>
      <c r="AL250" s="41" t="e">
        <f t="shared" si="93"/>
        <v>#N/A</v>
      </c>
      <c r="AM250" s="45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5">
        <f t="shared" si="94"/>
        <v>0</v>
      </c>
      <c r="AO250" s="44">
        <f t="shared" si="95"/>
        <v>0</v>
      </c>
      <c r="AP250" s="44" t="e">
        <f t="shared" si="96"/>
        <v>#DIV/0!</v>
      </c>
    </row>
    <row r="251" spans="2:42" x14ac:dyDescent="0.25">
      <c r="B251" s="34"/>
      <c r="C251" s="56"/>
      <c r="D251" s="56"/>
      <c r="E251" s="35"/>
      <c r="F251" s="36"/>
      <c r="G251" s="36"/>
      <c r="H251" s="36"/>
      <c r="I251" s="37"/>
      <c r="J251" s="38"/>
      <c r="K251" s="38"/>
      <c r="L251" s="38"/>
      <c r="M251" s="39"/>
      <c r="N251" s="39"/>
      <c r="O251" s="40"/>
      <c r="P251" s="41"/>
      <c r="Q251" s="41"/>
      <c r="R251" s="42"/>
      <c r="S251" s="43"/>
      <c r="T251" s="36">
        <f t="shared" si="78"/>
        <v>0</v>
      </c>
      <c r="U251" s="44">
        <f t="shared" si="79"/>
        <v>0</v>
      </c>
      <c r="V251" s="45">
        <f t="shared" si="80"/>
        <v>0</v>
      </c>
      <c r="W251" s="46">
        <f t="shared" si="81"/>
        <v>0</v>
      </c>
      <c r="X251" s="41">
        <f t="shared" si="82"/>
        <v>0</v>
      </c>
      <c r="Y251" s="41">
        <f t="shared" si="83"/>
        <v>0</v>
      </c>
      <c r="Z251" s="41">
        <f t="shared" si="84"/>
        <v>0</v>
      </c>
      <c r="AA251" s="47">
        <f t="shared" si="85"/>
        <v>0</v>
      </c>
      <c r="AB251" s="48">
        <f t="shared" si="86"/>
        <v>0</v>
      </c>
      <c r="AC251" s="41">
        <f t="shared" si="87"/>
        <v>0</v>
      </c>
      <c r="AD251" s="41">
        <f t="shared" si="88"/>
        <v>0</v>
      </c>
      <c r="AE251" s="41">
        <f t="shared" si="89"/>
        <v>0</v>
      </c>
      <c r="AF251" s="49" t="e">
        <f>HLOOKUP(I251,ElecAvoidedCostsWOCC!$A$5:$Q$50,G251+1,FALSE)</f>
        <v>#N/A</v>
      </c>
      <c r="AG251" s="41" t="e">
        <f t="shared" si="90"/>
        <v>#N/A</v>
      </c>
      <c r="AH251" s="49" t="e">
        <f>HLOOKUP(I251,ElecAvoidedCostsWOCC!$A$5:$Q$50,T251+1,FALSE)</f>
        <v>#N/A</v>
      </c>
      <c r="AI251" s="41" t="e">
        <f t="shared" si="91"/>
        <v>#N/A</v>
      </c>
      <c r="AJ251" s="41" t="e">
        <f t="shared" si="92"/>
        <v>#N/A</v>
      </c>
      <c r="AK251" s="41" t="e">
        <f>HLOOKUP(I251,ElecAvoidedCostsWOCC!$A$5:$Q$50,G251+1,FALSE)*J251*L251</f>
        <v>#N/A</v>
      </c>
      <c r="AL251" s="41" t="e">
        <f t="shared" si="93"/>
        <v>#N/A</v>
      </c>
      <c r="AM251" s="45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5">
        <f t="shared" si="94"/>
        <v>0</v>
      </c>
      <c r="AO251" s="44">
        <f t="shared" si="95"/>
        <v>0</v>
      </c>
      <c r="AP251" s="44" t="e">
        <f t="shared" si="96"/>
        <v>#DIV/0!</v>
      </c>
    </row>
    <row r="252" spans="2:42" x14ac:dyDescent="0.25">
      <c r="B252" s="34"/>
      <c r="C252" s="56"/>
      <c r="D252" s="56"/>
      <c r="E252" s="35"/>
      <c r="F252" s="36"/>
      <c r="G252" s="36"/>
      <c r="H252" s="36"/>
      <c r="I252" s="37"/>
      <c r="J252" s="38"/>
      <c r="K252" s="38"/>
      <c r="L252" s="38"/>
      <c r="M252" s="39"/>
      <c r="N252" s="39"/>
      <c r="O252" s="40"/>
      <c r="P252" s="41"/>
      <c r="Q252" s="41"/>
      <c r="R252" s="42"/>
      <c r="S252" s="43"/>
      <c r="T252" s="36">
        <f t="shared" si="78"/>
        <v>0</v>
      </c>
      <c r="U252" s="44">
        <f t="shared" si="79"/>
        <v>0</v>
      </c>
      <c r="V252" s="45">
        <f t="shared" si="80"/>
        <v>0</v>
      </c>
      <c r="W252" s="46">
        <f t="shared" si="81"/>
        <v>0</v>
      </c>
      <c r="X252" s="41">
        <f t="shared" si="82"/>
        <v>0</v>
      </c>
      <c r="Y252" s="41">
        <f t="shared" si="83"/>
        <v>0</v>
      </c>
      <c r="Z252" s="41">
        <f t="shared" si="84"/>
        <v>0</v>
      </c>
      <c r="AA252" s="47">
        <f t="shared" si="85"/>
        <v>0</v>
      </c>
      <c r="AB252" s="48">
        <f t="shared" si="86"/>
        <v>0</v>
      </c>
      <c r="AC252" s="41">
        <f t="shared" si="87"/>
        <v>0</v>
      </c>
      <c r="AD252" s="41">
        <f t="shared" si="88"/>
        <v>0</v>
      </c>
      <c r="AE252" s="41">
        <f t="shared" si="89"/>
        <v>0</v>
      </c>
      <c r="AF252" s="49" t="e">
        <f>HLOOKUP(I252,ElecAvoidedCostsWOCC!$A$5:$Q$50,G252+1,FALSE)</f>
        <v>#N/A</v>
      </c>
      <c r="AG252" s="41" t="e">
        <f t="shared" si="90"/>
        <v>#N/A</v>
      </c>
      <c r="AH252" s="49" t="e">
        <f>HLOOKUP(I252,ElecAvoidedCostsWOCC!$A$5:$Q$50,T252+1,FALSE)</f>
        <v>#N/A</v>
      </c>
      <c r="AI252" s="41" t="e">
        <f t="shared" si="91"/>
        <v>#N/A</v>
      </c>
      <c r="AJ252" s="41" t="e">
        <f t="shared" si="92"/>
        <v>#N/A</v>
      </c>
      <c r="AK252" s="41" t="e">
        <f>HLOOKUP(I252,ElecAvoidedCostsWOCC!$A$5:$Q$50,G252+1,FALSE)*J252*L252</f>
        <v>#N/A</v>
      </c>
      <c r="AL252" s="41" t="e">
        <f t="shared" si="93"/>
        <v>#N/A</v>
      </c>
      <c r="AM252" s="45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5">
        <f t="shared" si="94"/>
        <v>0</v>
      </c>
      <c r="AO252" s="44">
        <f t="shared" si="95"/>
        <v>0</v>
      </c>
      <c r="AP252" s="44" t="e">
        <f t="shared" si="96"/>
        <v>#DIV/0!</v>
      </c>
    </row>
    <row r="253" spans="2:42" x14ac:dyDescent="0.25">
      <c r="B253" s="34"/>
      <c r="C253" s="56"/>
      <c r="D253" s="56"/>
      <c r="E253" s="35"/>
      <c r="F253" s="36"/>
      <c r="G253" s="36"/>
      <c r="H253" s="36"/>
      <c r="I253" s="37"/>
      <c r="J253" s="38"/>
      <c r="K253" s="38"/>
      <c r="L253" s="38"/>
      <c r="M253" s="39"/>
      <c r="N253" s="39"/>
      <c r="O253" s="40"/>
      <c r="P253" s="41"/>
      <c r="Q253" s="41"/>
      <c r="R253" s="42"/>
      <c r="S253" s="43"/>
      <c r="T253" s="36">
        <f t="shared" si="78"/>
        <v>0</v>
      </c>
      <c r="U253" s="44">
        <f t="shared" si="79"/>
        <v>0</v>
      </c>
      <c r="V253" s="45">
        <f t="shared" si="80"/>
        <v>0</v>
      </c>
      <c r="W253" s="46">
        <f t="shared" si="81"/>
        <v>0</v>
      </c>
      <c r="X253" s="41">
        <f t="shared" si="82"/>
        <v>0</v>
      </c>
      <c r="Y253" s="41">
        <f t="shared" si="83"/>
        <v>0</v>
      </c>
      <c r="Z253" s="41">
        <f t="shared" si="84"/>
        <v>0</v>
      </c>
      <c r="AA253" s="47">
        <f t="shared" si="85"/>
        <v>0</v>
      </c>
      <c r="AB253" s="48">
        <f t="shared" si="86"/>
        <v>0</v>
      </c>
      <c r="AC253" s="41">
        <f t="shared" si="87"/>
        <v>0</v>
      </c>
      <c r="AD253" s="41">
        <f t="shared" si="88"/>
        <v>0</v>
      </c>
      <c r="AE253" s="41">
        <f t="shared" si="89"/>
        <v>0</v>
      </c>
      <c r="AF253" s="49" t="e">
        <f>HLOOKUP(I253,ElecAvoidedCostsWOCC!$A$5:$Q$50,G253+1,FALSE)</f>
        <v>#N/A</v>
      </c>
      <c r="AG253" s="41" t="e">
        <f t="shared" si="90"/>
        <v>#N/A</v>
      </c>
      <c r="AH253" s="49" t="e">
        <f>HLOOKUP(I253,ElecAvoidedCostsWOCC!$A$5:$Q$50,T253+1,FALSE)</f>
        <v>#N/A</v>
      </c>
      <c r="AI253" s="41" t="e">
        <f t="shared" si="91"/>
        <v>#N/A</v>
      </c>
      <c r="AJ253" s="41" t="e">
        <f t="shared" si="92"/>
        <v>#N/A</v>
      </c>
      <c r="AK253" s="41" t="e">
        <f>HLOOKUP(I253,ElecAvoidedCostsWOCC!$A$5:$Q$50,G253+1,FALSE)*J253*L253</f>
        <v>#N/A</v>
      </c>
      <c r="AL253" s="41" t="e">
        <f t="shared" si="93"/>
        <v>#N/A</v>
      </c>
      <c r="AM253" s="45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5">
        <f t="shared" si="94"/>
        <v>0</v>
      </c>
      <c r="AO253" s="44">
        <f t="shared" si="95"/>
        <v>0</v>
      </c>
      <c r="AP253" s="44" t="e">
        <f t="shared" si="96"/>
        <v>#DIV/0!</v>
      </c>
    </row>
    <row r="254" spans="2:42" x14ac:dyDescent="0.25">
      <c r="B254" s="34"/>
      <c r="C254" s="56"/>
      <c r="D254" s="56"/>
      <c r="E254" s="35"/>
      <c r="F254" s="36"/>
      <c r="G254" s="36"/>
      <c r="H254" s="36"/>
      <c r="I254" s="37"/>
      <c r="J254" s="38"/>
      <c r="K254" s="38"/>
      <c r="L254" s="38"/>
      <c r="M254" s="39"/>
      <c r="N254" s="39"/>
      <c r="O254" s="40"/>
      <c r="P254" s="41"/>
      <c r="Q254" s="41"/>
      <c r="R254" s="42"/>
      <c r="S254" s="43"/>
      <c r="T254" s="36">
        <f t="shared" si="78"/>
        <v>0</v>
      </c>
      <c r="U254" s="44">
        <f t="shared" si="79"/>
        <v>0</v>
      </c>
      <c r="V254" s="45">
        <f t="shared" si="80"/>
        <v>0</v>
      </c>
      <c r="W254" s="46">
        <f t="shared" si="81"/>
        <v>0</v>
      </c>
      <c r="X254" s="41">
        <f t="shared" si="82"/>
        <v>0</v>
      </c>
      <c r="Y254" s="41">
        <f t="shared" si="83"/>
        <v>0</v>
      </c>
      <c r="Z254" s="41">
        <f t="shared" si="84"/>
        <v>0</v>
      </c>
      <c r="AA254" s="47">
        <f t="shared" si="85"/>
        <v>0</v>
      </c>
      <c r="AB254" s="48">
        <f t="shared" si="86"/>
        <v>0</v>
      </c>
      <c r="AC254" s="41">
        <f t="shared" si="87"/>
        <v>0</v>
      </c>
      <c r="AD254" s="41">
        <f t="shared" si="88"/>
        <v>0</v>
      </c>
      <c r="AE254" s="41">
        <f t="shared" si="89"/>
        <v>0</v>
      </c>
      <c r="AF254" s="49" t="e">
        <f>HLOOKUP(I254,ElecAvoidedCostsWOCC!$A$5:$Q$50,G254+1,FALSE)</f>
        <v>#N/A</v>
      </c>
      <c r="AG254" s="41" t="e">
        <f t="shared" si="90"/>
        <v>#N/A</v>
      </c>
      <c r="AH254" s="49" t="e">
        <f>HLOOKUP(I254,ElecAvoidedCostsWOCC!$A$5:$Q$50,T254+1,FALSE)</f>
        <v>#N/A</v>
      </c>
      <c r="AI254" s="41" t="e">
        <f t="shared" si="91"/>
        <v>#N/A</v>
      </c>
      <c r="AJ254" s="41" t="e">
        <f t="shared" si="92"/>
        <v>#N/A</v>
      </c>
      <c r="AK254" s="41" t="e">
        <f>HLOOKUP(I254,ElecAvoidedCostsWOCC!$A$5:$Q$50,G254+1,FALSE)*J254*L254</f>
        <v>#N/A</v>
      </c>
      <c r="AL254" s="41" t="e">
        <f t="shared" si="93"/>
        <v>#N/A</v>
      </c>
      <c r="AM254" s="45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5">
        <f t="shared" si="94"/>
        <v>0</v>
      </c>
      <c r="AO254" s="44">
        <f t="shared" si="95"/>
        <v>0</v>
      </c>
      <c r="AP254" s="44" t="e">
        <f t="shared" si="96"/>
        <v>#DIV/0!</v>
      </c>
    </row>
    <row r="255" spans="2:42" x14ac:dyDescent="0.25">
      <c r="B255" s="34"/>
      <c r="C255" s="56"/>
      <c r="D255" s="56"/>
      <c r="E255" s="35"/>
      <c r="F255" s="36"/>
      <c r="G255" s="36"/>
      <c r="H255" s="36"/>
      <c r="I255" s="37"/>
      <c r="J255" s="38"/>
      <c r="K255" s="38"/>
      <c r="L255" s="38"/>
      <c r="M255" s="39"/>
      <c r="N255" s="39"/>
      <c r="O255" s="40"/>
      <c r="P255" s="41"/>
      <c r="Q255" s="41"/>
      <c r="R255" s="42"/>
      <c r="S255" s="43"/>
      <c r="T255" s="36">
        <f t="shared" si="78"/>
        <v>0</v>
      </c>
      <c r="U255" s="44">
        <f t="shared" si="79"/>
        <v>0</v>
      </c>
      <c r="V255" s="45">
        <f t="shared" si="80"/>
        <v>0</v>
      </c>
      <c r="W255" s="46">
        <f t="shared" si="81"/>
        <v>0</v>
      </c>
      <c r="X255" s="41">
        <f t="shared" si="82"/>
        <v>0</v>
      </c>
      <c r="Y255" s="41">
        <f t="shared" si="83"/>
        <v>0</v>
      </c>
      <c r="Z255" s="41">
        <f t="shared" si="84"/>
        <v>0</v>
      </c>
      <c r="AA255" s="47">
        <f t="shared" si="85"/>
        <v>0</v>
      </c>
      <c r="AB255" s="48">
        <f t="shared" si="86"/>
        <v>0</v>
      </c>
      <c r="AC255" s="41">
        <f t="shared" si="87"/>
        <v>0</v>
      </c>
      <c r="AD255" s="41">
        <f t="shared" si="88"/>
        <v>0</v>
      </c>
      <c r="AE255" s="41">
        <f t="shared" si="89"/>
        <v>0</v>
      </c>
      <c r="AF255" s="49" t="e">
        <f>HLOOKUP(I255,ElecAvoidedCostsWOCC!$A$5:$Q$50,G255+1,FALSE)</f>
        <v>#N/A</v>
      </c>
      <c r="AG255" s="41" t="e">
        <f t="shared" si="90"/>
        <v>#N/A</v>
      </c>
      <c r="AH255" s="49" t="e">
        <f>HLOOKUP(I255,ElecAvoidedCostsWOCC!$A$5:$Q$50,T255+1,FALSE)</f>
        <v>#N/A</v>
      </c>
      <c r="AI255" s="41" t="e">
        <f t="shared" si="91"/>
        <v>#N/A</v>
      </c>
      <c r="AJ255" s="41" t="e">
        <f t="shared" si="92"/>
        <v>#N/A</v>
      </c>
      <c r="AK255" s="41" t="e">
        <f>HLOOKUP(I255,ElecAvoidedCostsWOCC!$A$5:$Q$50,G255+1,FALSE)*J255*L255</f>
        <v>#N/A</v>
      </c>
      <c r="AL255" s="41" t="e">
        <f t="shared" si="93"/>
        <v>#N/A</v>
      </c>
      <c r="AM255" s="45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5">
        <f t="shared" si="94"/>
        <v>0</v>
      </c>
      <c r="AO255" s="44">
        <f t="shared" si="95"/>
        <v>0</v>
      </c>
      <c r="AP255" s="44" t="e">
        <f t="shared" si="96"/>
        <v>#DIV/0!</v>
      </c>
    </row>
    <row r="256" spans="2:42" x14ac:dyDescent="0.25">
      <c r="B256" s="34"/>
      <c r="C256" s="56"/>
      <c r="D256" s="56"/>
      <c r="E256" s="35"/>
      <c r="F256" s="36"/>
      <c r="G256" s="36"/>
      <c r="H256" s="36"/>
      <c r="I256" s="37"/>
      <c r="J256" s="38"/>
      <c r="K256" s="38"/>
      <c r="L256" s="38"/>
      <c r="M256" s="39"/>
      <c r="N256" s="39"/>
      <c r="O256" s="40"/>
      <c r="P256" s="41"/>
      <c r="Q256" s="41"/>
      <c r="R256" s="42"/>
      <c r="S256" s="43"/>
      <c r="T256" s="36">
        <f t="shared" si="78"/>
        <v>0</v>
      </c>
      <c r="U256" s="44">
        <f t="shared" si="79"/>
        <v>0</v>
      </c>
      <c r="V256" s="45">
        <f t="shared" si="80"/>
        <v>0</v>
      </c>
      <c r="W256" s="46">
        <f t="shared" si="81"/>
        <v>0</v>
      </c>
      <c r="X256" s="41">
        <f t="shared" si="82"/>
        <v>0</v>
      </c>
      <c r="Y256" s="41">
        <f t="shared" si="83"/>
        <v>0</v>
      </c>
      <c r="Z256" s="41">
        <f t="shared" si="84"/>
        <v>0</v>
      </c>
      <c r="AA256" s="47">
        <f t="shared" si="85"/>
        <v>0</v>
      </c>
      <c r="AB256" s="48">
        <f t="shared" si="86"/>
        <v>0</v>
      </c>
      <c r="AC256" s="41">
        <f t="shared" si="87"/>
        <v>0</v>
      </c>
      <c r="AD256" s="41">
        <f t="shared" si="88"/>
        <v>0</v>
      </c>
      <c r="AE256" s="41">
        <f t="shared" si="89"/>
        <v>0</v>
      </c>
      <c r="AF256" s="49" t="e">
        <f>HLOOKUP(I256,ElecAvoidedCostsWOCC!$A$5:$Q$50,G256+1,FALSE)</f>
        <v>#N/A</v>
      </c>
      <c r="AG256" s="41" t="e">
        <f t="shared" si="90"/>
        <v>#N/A</v>
      </c>
      <c r="AH256" s="49" t="e">
        <f>HLOOKUP(I256,ElecAvoidedCostsWOCC!$A$5:$Q$50,T256+1,FALSE)</f>
        <v>#N/A</v>
      </c>
      <c r="AI256" s="41" t="e">
        <f t="shared" si="91"/>
        <v>#N/A</v>
      </c>
      <c r="AJ256" s="41" t="e">
        <f t="shared" si="92"/>
        <v>#N/A</v>
      </c>
      <c r="AK256" s="41" t="e">
        <f>HLOOKUP(I256,ElecAvoidedCostsWOCC!$A$5:$Q$50,G256+1,FALSE)*J256*L256</f>
        <v>#N/A</v>
      </c>
      <c r="AL256" s="41" t="e">
        <f t="shared" si="93"/>
        <v>#N/A</v>
      </c>
      <c r="AM256" s="45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5">
        <f t="shared" si="94"/>
        <v>0</v>
      </c>
      <c r="AO256" s="44">
        <f t="shared" si="95"/>
        <v>0</v>
      </c>
      <c r="AP256" s="44" t="e">
        <f t="shared" si="96"/>
        <v>#DIV/0!</v>
      </c>
    </row>
    <row r="257" spans="2:42" x14ac:dyDescent="0.25">
      <c r="B257" s="34"/>
      <c r="C257" s="56"/>
      <c r="D257" s="56"/>
      <c r="E257" s="35"/>
      <c r="F257" s="36"/>
      <c r="G257" s="36"/>
      <c r="H257" s="36"/>
      <c r="I257" s="37"/>
      <c r="J257" s="38"/>
      <c r="K257" s="38"/>
      <c r="L257" s="38"/>
      <c r="M257" s="39"/>
      <c r="N257" s="39"/>
      <c r="O257" s="40"/>
      <c r="P257" s="41"/>
      <c r="Q257" s="41"/>
      <c r="R257" s="42"/>
      <c r="S257" s="43"/>
      <c r="T257" s="36">
        <f t="shared" si="78"/>
        <v>0</v>
      </c>
      <c r="U257" s="44">
        <f t="shared" si="79"/>
        <v>0</v>
      </c>
      <c r="V257" s="45">
        <f t="shared" si="80"/>
        <v>0</v>
      </c>
      <c r="W257" s="46">
        <f t="shared" si="81"/>
        <v>0</v>
      </c>
      <c r="X257" s="41">
        <f t="shared" si="82"/>
        <v>0</v>
      </c>
      <c r="Y257" s="41">
        <f t="shared" si="83"/>
        <v>0</v>
      </c>
      <c r="Z257" s="41">
        <f t="shared" si="84"/>
        <v>0</v>
      </c>
      <c r="AA257" s="47">
        <f t="shared" si="85"/>
        <v>0</v>
      </c>
      <c r="AB257" s="48">
        <f t="shared" si="86"/>
        <v>0</v>
      </c>
      <c r="AC257" s="41">
        <f t="shared" si="87"/>
        <v>0</v>
      </c>
      <c r="AD257" s="41">
        <f t="shared" si="88"/>
        <v>0</v>
      </c>
      <c r="AE257" s="41">
        <f t="shared" si="89"/>
        <v>0</v>
      </c>
      <c r="AF257" s="49" t="e">
        <f>HLOOKUP(I257,ElecAvoidedCostsWOCC!$A$5:$Q$50,G257+1,FALSE)</f>
        <v>#N/A</v>
      </c>
      <c r="AG257" s="41" t="e">
        <f t="shared" si="90"/>
        <v>#N/A</v>
      </c>
      <c r="AH257" s="49" t="e">
        <f>HLOOKUP(I257,ElecAvoidedCostsWOCC!$A$5:$Q$50,T257+1,FALSE)</f>
        <v>#N/A</v>
      </c>
      <c r="AI257" s="41" t="e">
        <f t="shared" si="91"/>
        <v>#N/A</v>
      </c>
      <c r="AJ257" s="41" t="e">
        <f t="shared" si="92"/>
        <v>#N/A</v>
      </c>
      <c r="AK257" s="41" t="e">
        <f>HLOOKUP(I257,ElecAvoidedCostsWOCC!$A$5:$Q$50,G257+1,FALSE)*J257*L257</f>
        <v>#N/A</v>
      </c>
      <c r="AL257" s="41" t="e">
        <f t="shared" si="93"/>
        <v>#N/A</v>
      </c>
      <c r="AM257" s="45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5">
        <f t="shared" si="94"/>
        <v>0</v>
      </c>
      <c r="AO257" s="44">
        <f t="shared" si="95"/>
        <v>0</v>
      </c>
      <c r="AP257" s="44" t="e">
        <f t="shared" si="96"/>
        <v>#DIV/0!</v>
      </c>
    </row>
    <row r="258" spans="2:42" x14ac:dyDescent="0.25">
      <c r="B258" s="34"/>
      <c r="C258" s="56"/>
      <c r="D258" s="56"/>
      <c r="E258" s="35"/>
      <c r="F258" s="36"/>
      <c r="G258" s="36"/>
      <c r="H258" s="36"/>
      <c r="I258" s="37"/>
      <c r="J258" s="38"/>
      <c r="K258" s="38"/>
      <c r="L258" s="38"/>
      <c r="M258" s="39"/>
      <c r="N258" s="39"/>
      <c r="O258" s="40"/>
      <c r="P258" s="41"/>
      <c r="Q258" s="41"/>
      <c r="R258" s="42"/>
      <c r="S258" s="43"/>
      <c r="T258" s="36">
        <f t="shared" si="78"/>
        <v>0</v>
      </c>
      <c r="U258" s="44">
        <f t="shared" si="79"/>
        <v>0</v>
      </c>
      <c r="V258" s="45">
        <f t="shared" si="80"/>
        <v>0</v>
      </c>
      <c r="W258" s="46">
        <f t="shared" si="81"/>
        <v>0</v>
      </c>
      <c r="X258" s="41">
        <f t="shared" si="82"/>
        <v>0</v>
      </c>
      <c r="Y258" s="41">
        <f t="shared" si="83"/>
        <v>0</v>
      </c>
      <c r="Z258" s="41">
        <f t="shared" si="84"/>
        <v>0</v>
      </c>
      <c r="AA258" s="47">
        <f t="shared" si="85"/>
        <v>0</v>
      </c>
      <c r="AB258" s="48">
        <f t="shared" si="86"/>
        <v>0</v>
      </c>
      <c r="AC258" s="41">
        <f t="shared" si="87"/>
        <v>0</v>
      </c>
      <c r="AD258" s="41">
        <f t="shared" si="88"/>
        <v>0</v>
      </c>
      <c r="AE258" s="41">
        <f t="shared" si="89"/>
        <v>0</v>
      </c>
      <c r="AF258" s="49" t="e">
        <f>HLOOKUP(I258,ElecAvoidedCostsWOCC!$A$5:$Q$50,G258+1,FALSE)</f>
        <v>#N/A</v>
      </c>
      <c r="AG258" s="41" t="e">
        <f t="shared" si="90"/>
        <v>#N/A</v>
      </c>
      <c r="AH258" s="49" t="e">
        <f>HLOOKUP(I258,ElecAvoidedCostsWOCC!$A$5:$Q$50,T258+1,FALSE)</f>
        <v>#N/A</v>
      </c>
      <c r="AI258" s="41" t="e">
        <f t="shared" si="91"/>
        <v>#N/A</v>
      </c>
      <c r="AJ258" s="41" t="e">
        <f t="shared" si="92"/>
        <v>#N/A</v>
      </c>
      <c r="AK258" s="41" t="e">
        <f>HLOOKUP(I258,ElecAvoidedCostsWOCC!$A$5:$Q$50,G258+1,FALSE)*J258*L258</f>
        <v>#N/A</v>
      </c>
      <c r="AL258" s="41" t="e">
        <f t="shared" si="93"/>
        <v>#N/A</v>
      </c>
      <c r="AM258" s="45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5">
        <f t="shared" si="94"/>
        <v>0</v>
      </c>
      <c r="AO258" s="44">
        <f t="shared" si="95"/>
        <v>0</v>
      </c>
      <c r="AP258" s="44" t="e">
        <f t="shared" si="96"/>
        <v>#DIV/0!</v>
      </c>
    </row>
    <row r="259" spans="2:42" x14ac:dyDescent="0.25">
      <c r="B259" s="34"/>
      <c r="C259" s="56"/>
      <c r="D259" s="56"/>
      <c r="E259" s="35"/>
      <c r="F259" s="36"/>
      <c r="G259" s="36"/>
      <c r="H259" s="36"/>
      <c r="I259" s="37"/>
      <c r="J259" s="38"/>
      <c r="K259" s="38"/>
      <c r="L259" s="38"/>
      <c r="M259" s="39"/>
      <c r="N259" s="39"/>
      <c r="O259" s="40"/>
      <c r="P259" s="41"/>
      <c r="Q259" s="41"/>
      <c r="R259" s="42"/>
      <c r="S259" s="43"/>
      <c r="T259" s="36">
        <f t="shared" si="78"/>
        <v>0</v>
      </c>
      <c r="U259" s="44">
        <f t="shared" si="79"/>
        <v>0</v>
      </c>
      <c r="V259" s="45">
        <f t="shared" si="80"/>
        <v>0</v>
      </c>
      <c r="W259" s="46">
        <f t="shared" si="81"/>
        <v>0</v>
      </c>
      <c r="X259" s="41">
        <f t="shared" si="82"/>
        <v>0</v>
      </c>
      <c r="Y259" s="41">
        <f t="shared" si="83"/>
        <v>0</v>
      </c>
      <c r="Z259" s="41">
        <f t="shared" si="84"/>
        <v>0</v>
      </c>
      <c r="AA259" s="47">
        <f t="shared" si="85"/>
        <v>0</v>
      </c>
      <c r="AB259" s="48">
        <f t="shared" si="86"/>
        <v>0</v>
      </c>
      <c r="AC259" s="41">
        <f t="shared" si="87"/>
        <v>0</v>
      </c>
      <c r="AD259" s="41">
        <f t="shared" si="88"/>
        <v>0</v>
      </c>
      <c r="AE259" s="41">
        <f t="shared" si="89"/>
        <v>0</v>
      </c>
      <c r="AF259" s="49" t="e">
        <f>HLOOKUP(I259,ElecAvoidedCostsWOCC!$A$5:$Q$50,G259+1,FALSE)</f>
        <v>#N/A</v>
      </c>
      <c r="AG259" s="41" t="e">
        <f t="shared" si="90"/>
        <v>#N/A</v>
      </c>
      <c r="AH259" s="49" t="e">
        <f>HLOOKUP(I259,ElecAvoidedCostsWOCC!$A$5:$Q$50,T259+1,FALSE)</f>
        <v>#N/A</v>
      </c>
      <c r="AI259" s="41" t="e">
        <f t="shared" si="91"/>
        <v>#N/A</v>
      </c>
      <c r="AJ259" s="41" t="e">
        <f t="shared" si="92"/>
        <v>#N/A</v>
      </c>
      <c r="AK259" s="41" t="e">
        <f>HLOOKUP(I259,ElecAvoidedCostsWOCC!$A$5:$Q$50,G259+1,FALSE)*J259*L259</f>
        <v>#N/A</v>
      </c>
      <c r="AL259" s="41" t="e">
        <f t="shared" si="93"/>
        <v>#N/A</v>
      </c>
      <c r="AM259" s="45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5">
        <f t="shared" si="94"/>
        <v>0</v>
      </c>
      <c r="AO259" s="44">
        <f t="shared" si="95"/>
        <v>0</v>
      </c>
      <c r="AP259" s="44" t="e">
        <f t="shared" si="96"/>
        <v>#DIV/0!</v>
      </c>
    </row>
    <row r="260" spans="2:42" x14ac:dyDescent="0.25">
      <c r="B260" s="34"/>
      <c r="C260" s="56"/>
      <c r="D260" s="56"/>
      <c r="E260" s="35"/>
      <c r="F260" s="36"/>
      <c r="G260" s="36"/>
      <c r="H260" s="36"/>
      <c r="I260" s="37"/>
      <c r="J260" s="38"/>
      <c r="K260" s="38"/>
      <c r="L260" s="38"/>
      <c r="M260" s="39"/>
      <c r="N260" s="39"/>
      <c r="O260" s="40"/>
      <c r="P260" s="41"/>
      <c r="Q260" s="41"/>
      <c r="R260" s="42"/>
      <c r="S260" s="43"/>
      <c r="T260" s="36">
        <f t="shared" si="78"/>
        <v>0</v>
      </c>
      <c r="U260" s="44">
        <f t="shared" si="79"/>
        <v>0</v>
      </c>
      <c r="V260" s="45">
        <f t="shared" si="80"/>
        <v>0</v>
      </c>
      <c r="W260" s="46">
        <f t="shared" si="81"/>
        <v>0</v>
      </c>
      <c r="X260" s="41">
        <f t="shared" si="82"/>
        <v>0</v>
      </c>
      <c r="Y260" s="41">
        <f t="shared" si="83"/>
        <v>0</v>
      </c>
      <c r="Z260" s="41">
        <f t="shared" si="84"/>
        <v>0</v>
      </c>
      <c r="AA260" s="47">
        <f t="shared" si="85"/>
        <v>0</v>
      </c>
      <c r="AB260" s="48">
        <f t="shared" si="86"/>
        <v>0</v>
      </c>
      <c r="AC260" s="41">
        <f t="shared" si="87"/>
        <v>0</v>
      </c>
      <c r="AD260" s="41">
        <f t="shared" si="88"/>
        <v>0</v>
      </c>
      <c r="AE260" s="41">
        <f t="shared" si="89"/>
        <v>0</v>
      </c>
      <c r="AF260" s="49" t="e">
        <f>HLOOKUP(I260,ElecAvoidedCostsWOCC!$A$5:$Q$50,G260+1,FALSE)</f>
        <v>#N/A</v>
      </c>
      <c r="AG260" s="41" t="e">
        <f t="shared" si="90"/>
        <v>#N/A</v>
      </c>
      <c r="AH260" s="49" t="e">
        <f>HLOOKUP(I260,ElecAvoidedCostsWOCC!$A$5:$Q$50,T260+1,FALSE)</f>
        <v>#N/A</v>
      </c>
      <c r="AI260" s="41" t="e">
        <f t="shared" si="91"/>
        <v>#N/A</v>
      </c>
      <c r="AJ260" s="41" t="e">
        <f t="shared" si="92"/>
        <v>#N/A</v>
      </c>
      <c r="AK260" s="41" t="e">
        <f>HLOOKUP(I260,ElecAvoidedCostsWOCC!$A$5:$Q$50,G260+1,FALSE)*J260*L260</f>
        <v>#N/A</v>
      </c>
      <c r="AL260" s="41" t="e">
        <f t="shared" si="93"/>
        <v>#N/A</v>
      </c>
      <c r="AM260" s="45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5">
        <f t="shared" si="94"/>
        <v>0</v>
      </c>
      <c r="AO260" s="44">
        <f t="shared" si="95"/>
        <v>0</v>
      </c>
      <c r="AP260" s="44" t="e">
        <f t="shared" si="96"/>
        <v>#DIV/0!</v>
      </c>
    </row>
    <row r="261" spans="2:42" x14ac:dyDescent="0.25">
      <c r="B261" s="34"/>
      <c r="C261" s="56"/>
      <c r="D261" s="56"/>
      <c r="E261" s="35"/>
      <c r="F261" s="36"/>
      <c r="G261" s="36"/>
      <c r="H261" s="36"/>
      <c r="I261" s="37"/>
      <c r="J261" s="38"/>
      <c r="K261" s="38"/>
      <c r="L261" s="38"/>
      <c r="M261" s="39"/>
      <c r="N261" s="39"/>
      <c r="O261" s="40"/>
      <c r="P261" s="41"/>
      <c r="Q261" s="41"/>
      <c r="R261" s="42"/>
      <c r="S261" s="43"/>
      <c r="T261" s="36">
        <f t="shared" si="78"/>
        <v>0</v>
      </c>
      <c r="U261" s="44">
        <f t="shared" si="79"/>
        <v>0</v>
      </c>
      <c r="V261" s="45">
        <f t="shared" si="80"/>
        <v>0</v>
      </c>
      <c r="W261" s="46">
        <f t="shared" si="81"/>
        <v>0</v>
      </c>
      <c r="X261" s="41">
        <f t="shared" si="82"/>
        <v>0</v>
      </c>
      <c r="Y261" s="41">
        <f t="shared" si="83"/>
        <v>0</v>
      </c>
      <c r="Z261" s="41">
        <f t="shared" si="84"/>
        <v>0</v>
      </c>
      <c r="AA261" s="47">
        <f t="shared" si="85"/>
        <v>0</v>
      </c>
      <c r="AB261" s="48">
        <f t="shared" si="86"/>
        <v>0</v>
      </c>
      <c r="AC261" s="41">
        <f t="shared" si="87"/>
        <v>0</v>
      </c>
      <c r="AD261" s="41">
        <f t="shared" si="88"/>
        <v>0</v>
      </c>
      <c r="AE261" s="41">
        <f t="shared" si="89"/>
        <v>0</v>
      </c>
      <c r="AF261" s="49" t="e">
        <f>HLOOKUP(I261,ElecAvoidedCostsWOCC!$A$5:$Q$50,G261+1,FALSE)</f>
        <v>#N/A</v>
      </c>
      <c r="AG261" s="41" t="e">
        <f t="shared" si="90"/>
        <v>#N/A</v>
      </c>
      <c r="AH261" s="49" t="e">
        <f>HLOOKUP(I261,ElecAvoidedCostsWOCC!$A$5:$Q$50,T261+1,FALSE)</f>
        <v>#N/A</v>
      </c>
      <c r="AI261" s="41" t="e">
        <f t="shared" si="91"/>
        <v>#N/A</v>
      </c>
      <c r="AJ261" s="41" t="e">
        <f t="shared" si="92"/>
        <v>#N/A</v>
      </c>
      <c r="AK261" s="41" t="e">
        <f>HLOOKUP(I261,ElecAvoidedCostsWOCC!$A$5:$Q$50,G261+1,FALSE)*J261*L261</f>
        <v>#N/A</v>
      </c>
      <c r="AL261" s="41" t="e">
        <f t="shared" si="93"/>
        <v>#N/A</v>
      </c>
      <c r="AM261" s="45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5">
        <f t="shared" si="94"/>
        <v>0</v>
      </c>
      <c r="AO261" s="44">
        <f t="shared" si="95"/>
        <v>0</v>
      </c>
      <c r="AP261" s="44" t="e">
        <f t="shared" si="96"/>
        <v>#DIV/0!</v>
      </c>
    </row>
    <row r="262" spans="2:42" x14ac:dyDescent="0.25">
      <c r="B262" s="34"/>
      <c r="C262" s="56"/>
      <c r="D262" s="56"/>
      <c r="E262" s="35"/>
      <c r="F262" s="36"/>
      <c r="G262" s="36"/>
      <c r="H262" s="36"/>
      <c r="I262" s="37"/>
      <c r="J262" s="38"/>
      <c r="K262" s="38"/>
      <c r="L262" s="38"/>
      <c r="M262" s="39"/>
      <c r="N262" s="39"/>
      <c r="O262" s="40"/>
      <c r="P262" s="41"/>
      <c r="Q262" s="41"/>
      <c r="R262" s="42"/>
      <c r="S262" s="43"/>
      <c r="T262" s="36">
        <f t="shared" si="78"/>
        <v>0</v>
      </c>
      <c r="U262" s="44">
        <f t="shared" si="79"/>
        <v>0</v>
      </c>
      <c r="V262" s="45">
        <f t="shared" si="80"/>
        <v>0</v>
      </c>
      <c r="W262" s="46">
        <f t="shared" si="81"/>
        <v>0</v>
      </c>
      <c r="X262" s="41">
        <f t="shared" si="82"/>
        <v>0</v>
      </c>
      <c r="Y262" s="41">
        <f t="shared" si="83"/>
        <v>0</v>
      </c>
      <c r="Z262" s="41">
        <f t="shared" si="84"/>
        <v>0</v>
      </c>
      <c r="AA262" s="47">
        <f t="shared" si="85"/>
        <v>0</v>
      </c>
      <c r="AB262" s="48">
        <f t="shared" si="86"/>
        <v>0</v>
      </c>
      <c r="AC262" s="41">
        <f t="shared" si="87"/>
        <v>0</v>
      </c>
      <c r="AD262" s="41">
        <f t="shared" si="88"/>
        <v>0</v>
      </c>
      <c r="AE262" s="41">
        <f t="shared" si="89"/>
        <v>0</v>
      </c>
      <c r="AF262" s="49" t="e">
        <f>HLOOKUP(I262,ElecAvoidedCostsWOCC!$A$5:$Q$50,G262+1,FALSE)</f>
        <v>#N/A</v>
      </c>
      <c r="AG262" s="41" t="e">
        <f t="shared" si="90"/>
        <v>#N/A</v>
      </c>
      <c r="AH262" s="49" t="e">
        <f>HLOOKUP(I262,ElecAvoidedCostsWOCC!$A$5:$Q$50,T262+1,FALSE)</f>
        <v>#N/A</v>
      </c>
      <c r="AI262" s="41" t="e">
        <f t="shared" si="91"/>
        <v>#N/A</v>
      </c>
      <c r="AJ262" s="41" t="e">
        <f t="shared" si="92"/>
        <v>#N/A</v>
      </c>
      <c r="AK262" s="41" t="e">
        <f>HLOOKUP(I262,ElecAvoidedCostsWOCC!$A$5:$Q$50,G262+1,FALSE)*J262*L262</f>
        <v>#N/A</v>
      </c>
      <c r="AL262" s="41" t="e">
        <f t="shared" si="93"/>
        <v>#N/A</v>
      </c>
      <c r="AM262" s="45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5">
        <f t="shared" si="94"/>
        <v>0</v>
      </c>
      <c r="AO262" s="44">
        <f t="shared" si="95"/>
        <v>0</v>
      </c>
      <c r="AP262" s="44" t="e">
        <f t="shared" si="96"/>
        <v>#DIV/0!</v>
      </c>
    </row>
    <row r="263" spans="2:42" x14ac:dyDescent="0.25">
      <c r="B263" s="34"/>
      <c r="C263" s="56"/>
      <c r="D263" s="56"/>
      <c r="E263" s="35"/>
      <c r="F263" s="36"/>
      <c r="G263" s="36"/>
      <c r="H263" s="36"/>
      <c r="I263" s="37"/>
      <c r="J263" s="38"/>
      <c r="K263" s="38"/>
      <c r="L263" s="38"/>
      <c r="M263" s="39"/>
      <c r="N263" s="39"/>
      <c r="O263" s="40"/>
      <c r="P263" s="41"/>
      <c r="Q263" s="41"/>
      <c r="R263" s="42"/>
      <c r="S263" s="43"/>
      <c r="T263" s="36">
        <f t="shared" si="78"/>
        <v>0</v>
      </c>
      <c r="U263" s="44">
        <f t="shared" si="79"/>
        <v>0</v>
      </c>
      <c r="V263" s="45">
        <f t="shared" si="80"/>
        <v>0</v>
      </c>
      <c r="W263" s="46">
        <f t="shared" si="81"/>
        <v>0</v>
      </c>
      <c r="X263" s="41">
        <f t="shared" si="82"/>
        <v>0</v>
      </c>
      <c r="Y263" s="41">
        <f t="shared" si="83"/>
        <v>0</v>
      </c>
      <c r="Z263" s="41">
        <f t="shared" si="84"/>
        <v>0</v>
      </c>
      <c r="AA263" s="47">
        <f t="shared" si="85"/>
        <v>0</v>
      </c>
      <c r="AB263" s="48">
        <f t="shared" si="86"/>
        <v>0</v>
      </c>
      <c r="AC263" s="41">
        <f t="shared" si="87"/>
        <v>0</v>
      </c>
      <c r="AD263" s="41">
        <f t="shared" si="88"/>
        <v>0</v>
      </c>
      <c r="AE263" s="41">
        <f t="shared" si="89"/>
        <v>0</v>
      </c>
      <c r="AF263" s="49" t="e">
        <f>HLOOKUP(I263,ElecAvoidedCostsWOCC!$A$5:$Q$50,G263+1,FALSE)</f>
        <v>#N/A</v>
      </c>
      <c r="AG263" s="41" t="e">
        <f t="shared" si="90"/>
        <v>#N/A</v>
      </c>
      <c r="AH263" s="49" t="e">
        <f>HLOOKUP(I263,ElecAvoidedCostsWOCC!$A$5:$Q$50,T263+1,FALSE)</f>
        <v>#N/A</v>
      </c>
      <c r="AI263" s="41" t="e">
        <f t="shared" si="91"/>
        <v>#N/A</v>
      </c>
      <c r="AJ263" s="41" t="e">
        <f t="shared" si="92"/>
        <v>#N/A</v>
      </c>
      <c r="AK263" s="41" t="e">
        <f>HLOOKUP(I263,ElecAvoidedCostsWOCC!$A$5:$Q$50,G263+1,FALSE)*J263*L263</f>
        <v>#N/A</v>
      </c>
      <c r="AL263" s="41" t="e">
        <f t="shared" si="93"/>
        <v>#N/A</v>
      </c>
      <c r="AM263" s="45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5">
        <f t="shared" si="94"/>
        <v>0</v>
      </c>
      <c r="AO263" s="44">
        <f t="shared" si="95"/>
        <v>0</v>
      </c>
      <c r="AP263" s="44" t="e">
        <f t="shared" si="96"/>
        <v>#DIV/0!</v>
      </c>
    </row>
    <row r="264" spans="2:42" x14ac:dyDescent="0.25">
      <c r="B264" s="34"/>
      <c r="C264" s="56"/>
      <c r="D264" s="56"/>
      <c r="E264" s="35"/>
      <c r="F264" s="36"/>
      <c r="G264" s="36"/>
      <c r="H264" s="36"/>
      <c r="I264" s="37"/>
      <c r="J264" s="38"/>
      <c r="K264" s="38"/>
      <c r="L264" s="38"/>
      <c r="M264" s="39"/>
      <c r="N264" s="39"/>
      <c r="O264" s="40"/>
      <c r="P264" s="41"/>
      <c r="Q264" s="41"/>
      <c r="R264" s="42"/>
      <c r="S264" s="43"/>
      <c r="T264" s="36">
        <f t="shared" si="78"/>
        <v>0</v>
      </c>
      <c r="U264" s="44">
        <f t="shared" si="79"/>
        <v>0</v>
      </c>
      <c r="V264" s="45">
        <f t="shared" si="80"/>
        <v>0</v>
      </c>
      <c r="W264" s="46">
        <f t="shared" si="81"/>
        <v>0</v>
      </c>
      <c r="X264" s="41">
        <f t="shared" si="82"/>
        <v>0</v>
      </c>
      <c r="Y264" s="41">
        <f t="shared" si="83"/>
        <v>0</v>
      </c>
      <c r="Z264" s="41">
        <f t="shared" si="84"/>
        <v>0</v>
      </c>
      <c r="AA264" s="47">
        <f t="shared" si="85"/>
        <v>0</v>
      </c>
      <c r="AB264" s="48">
        <f t="shared" si="86"/>
        <v>0</v>
      </c>
      <c r="AC264" s="41">
        <f t="shared" si="87"/>
        <v>0</v>
      </c>
      <c r="AD264" s="41">
        <f t="shared" si="88"/>
        <v>0</v>
      </c>
      <c r="AE264" s="41">
        <f t="shared" si="89"/>
        <v>0</v>
      </c>
      <c r="AF264" s="49" t="e">
        <f>HLOOKUP(I264,ElecAvoidedCostsWOCC!$A$5:$Q$50,G264+1,FALSE)</f>
        <v>#N/A</v>
      </c>
      <c r="AG264" s="41" t="e">
        <f t="shared" si="90"/>
        <v>#N/A</v>
      </c>
      <c r="AH264" s="49" t="e">
        <f>HLOOKUP(I264,ElecAvoidedCostsWOCC!$A$5:$Q$50,T264+1,FALSE)</f>
        <v>#N/A</v>
      </c>
      <c r="AI264" s="41" t="e">
        <f t="shared" si="91"/>
        <v>#N/A</v>
      </c>
      <c r="AJ264" s="41" t="e">
        <f t="shared" si="92"/>
        <v>#N/A</v>
      </c>
      <c r="AK264" s="41" t="e">
        <f>HLOOKUP(I264,ElecAvoidedCostsWOCC!$A$5:$Q$50,G264+1,FALSE)*J264*L264</f>
        <v>#N/A</v>
      </c>
      <c r="AL264" s="41" t="e">
        <f t="shared" si="93"/>
        <v>#N/A</v>
      </c>
      <c r="AM264" s="45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5">
        <f t="shared" si="94"/>
        <v>0</v>
      </c>
      <c r="AO264" s="44">
        <f t="shared" si="95"/>
        <v>0</v>
      </c>
      <c r="AP264" s="44" t="e">
        <f t="shared" si="96"/>
        <v>#DIV/0!</v>
      </c>
    </row>
    <row r="265" spans="2:42" x14ac:dyDescent="0.25">
      <c r="B265" s="34"/>
      <c r="C265" s="56"/>
      <c r="D265" s="56"/>
      <c r="E265" s="35"/>
      <c r="F265" s="36"/>
      <c r="G265" s="36"/>
      <c r="H265" s="36"/>
      <c r="I265" s="37"/>
      <c r="J265" s="38"/>
      <c r="K265" s="38"/>
      <c r="L265" s="38"/>
      <c r="M265" s="39"/>
      <c r="N265" s="39"/>
      <c r="O265" s="40"/>
      <c r="P265" s="41"/>
      <c r="Q265" s="41"/>
      <c r="R265" s="42"/>
      <c r="S265" s="43"/>
      <c r="T265" s="36">
        <f t="shared" si="78"/>
        <v>0</v>
      </c>
      <c r="U265" s="44">
        <f t="shared" si="79"/>
        <v>0</v>
      </c>
      <c r="V265" s="45">
        <f t="shared" si="80"/>
        <v>0</v>
      </c>
      <c r="W265" s="46">
        <f t="shared" si="81"/>
        <v>0</v>
      </c>
      <c r="X265" s="41">
        <f t="shared" si="82"/>
        <v>0</v>
      </c>
      <c r="Y265" s="41">
        <f t="shared" si="83"/>
        <v>0</v>
      </c>
      <c r="Z265" s="41">
        <f t="shared" si="84"/>
        <v>0</v>
      </c>
      <c r="AA265" s="47">
        <f t="shared" si="85"/>
        <v>0</v>
      </c>
      <c r="AB265" s="48">
        <f t="shared" si="86"/>
        <v>0</v>
      </c>
      <c r="AC265" s="41">
        <f t="shared" si="87"/>
        <v>0</v>
      </c>
      <c r="AD265" s="41">
        <f t="shared" si="88"/>
        <v>0</v>
      </c>
      <c r="AE265" s="41">
        <f t="shared" si="89"/>
        <v>0</v>
      </c>
      <c r="AF265" s="49" t="e">
        <f>HLOOKUP(I265,ElecAvoidedCostsWOCC!$A$5:$Q$50,G265+1,FALSE)</f>
        <v>#N/A</v>
      </c>
      <c r="AG265" s="41" t="e">
        <f t="shared" si="90"/>
        <v>#N/A</v>
      </c>
      <c r="AH265" s="49" t="e">
        <f>HLOOKUP(I265,ElecAvoidedCostsWOCC!$A$5:$Q$50,T265+1,FALSE)</f>
        <v>#N/A</v>
      </c>
      <c r="AI265" s="41" t="e">
        <f t="shared" si="91"/>
        <v>#N/A</v>
      </c>
      <c r="AJ265" s="41" t="e">
        <f t="shared" si="92"/>
        <v>#N/A</v>
      </c>
      <c r="AK265" s="41" t="e">
        <f>HLOOKUP(I265,ElecAvoidedCostsWOCC!$A$5:$Q$50,G265+1,FALSE)*J265*L265</f>
        <v>#N/A</v>
      </c>
      <c r="AL265" s="41" t="e">
        <f t="shared" si="93"/>
        <v>#N/A</v>
      </c>
      <c r="AM265" s="45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5">
        <f t="shared" si="94"/>
        <v>0</v>
      </c>
      <c r="AO265" s="44">
        <f t="shared" si="95"/>
        <v>0</v>
      </c>
      <c r="AP265" s="44" t="e">
        <f t="shared" si="96"/>
        <v>#DIV/0!</v>
      </c>
    </row>
    <row r="266" spans="2:42" x14ac:dyDescent="0.25">
      <c r="B266" s="34"/>
      <c r="C266" s="56"/>
      <c r="D266" s="56"/>
      <c r="E266" s="35"/>
      <c r="F266" s="36"/>
      <c r="G266" s="36"/>
      <c r="H266" s="36"/>
      <c r="I266" s="37"/>
      <c r="J266" s="38"/>
      <c r="K266" s="38"/>
      <c r="L266" s="38"/>
      <c r="M266" s="39"/>
      <c r="N266" s="39"/>
      <c r="O266" s="40"/>
      <c r="P266" s="41"/>
      <c r="Q266" s="41"/>
      <c r="R266" s="42"/>
      <c r="S266" s="43"/>
      <c r="T266" s="36">
        <f t="shared" si="78"/>
        <v>0</v>
      </c>
      <c r="U266" s="44">
        <f t="shared" si="79"/>
        <v>0</v>
      </c>
      <c r="V266" s="45">
        <f t="shared" si="80"/>
        <v>0</v>
      </c>
      <c r="W266" s="46">
        <f t="shared" si="81"/>
        <v>0</v>
      </c>
      <c r="X266" s="41">
        <f t="shared" si="82"/>
        <v>0</v>
      </c>
      <c r="Y266" s="41">
        <f t="shared" si="83"/>
        <v>0</v>
      </c>
      <c r="Z266" s="41">
        <f t="shared" si="84"/>
        <v>0</v>
      </c>
      <c r="AA266" s="47">
        <f t="shared" si="85"/>
        <v>0</v>
      </c>
      <c r="AB266" s="48">
        <f t="shared" si="86"/>
        <v>0</v>
      </c>
      <c r="AC266" s="41">
        <f t="shared" si="87"/>
        <v>0</v>
      </c>
      <c r="AD266" s="41">
        <f t="shared" si="88"/>
        <v>0</v>
      </c>
      <c r="AE266" s="41">
        <f t="shared" si="89"/>
        <v>0</v>
      </c>
      <c r="AF266" s="49" t="e">
        <f>HLOOKUP(I266,ElecAvoidedCostsWOCC!$A$5:$Q$50,G266+1,FALSE)</f>
        <v>#N/A</v>
      </c>
      <c r="AG266" s="41" t="e">
        <f t="shared" si="90"/>
        <v>#N/A</v>
      </c>
      <c r="AH266" s="49" t="e">
        <f>HLOOKUP(I266,ElecAvoidedCostsWOCC!$A$5:$Q$50,T266+1,FALSE)</f>
        <v>#N/A</v>
      </c>
      <c r="AI266" s="41" t="e">
        <f t="shared" si="91"/>
        <v>#N/A</v>
      </c>
      <c r="AJ266" s="41" t="e">
        <f t="shared" si="92"/>
        <v>#N/A</v>
      </c>
      <c r="AK266" s="41" t="e">
        <f>HLOOKUP(I266,ElecAvoidedCostsWOCC!$A$5:$Q$50,G266+1,FALSE)*J266*L266</f>
        <v>#N/A</v>
      </c>
      <c r="AL266" s="41" t="e">
        <f t="shared" si="93"/>
        <v>#N/A</v>
      </c>
      <c r="AM266" s="45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5">
        <f t="shared" si="94"/>
        <v>0</v>
      </c>
      <c r="AO266" s="44">
        <f t="shared" si="95"/>
        <v>0</v>
      </c>
      <c r="AP266" s="44" t="e">
        <f t="shared" si="96"/>
        <v>#DIV/0!</v>
      </c>
    </row>
    <row r="267" spans="2:42" x14ac:dyDescent="0.25">
      <c r="B267" s="34"/>
      <c r="C267" s="56"/>
      <c r="D267" s="56"/>
      <c r="E267" s="35"/>
      <c r="F267" s="36"/>
      <c r="G267" s="36"/>
      <c r="H267" s="36"/>
      <c r="I267" s="37"/>
      <c r="J267" s="38"/>
      <c r="K267" s="38"/>
      <c r="L267" s="38"/>
      <c r="M267" s="39"/>
      <c r="N267" s="39"/>
      <c r="O267" s="40"/>
      <c r="P267" s="41"/>
      <c r="Q267" s="41"/>
      <c r="R267" s="42"/>
      <c r="S267" s="43"/>
      <c r="T267" s="36">
        <f t="shared" si="78"/>
        <v>0</v>
      </c>
      <c r="U267" s="44">
        <f t="shared" si="79"/>
        <v>0</v>
      </c>
      <c r="V267" s="45">
        <f t="shared" si="80"/>
        <v>0</v>
      </c>
      <c r="W267" s="46">
        <f t="shared" si="81"/>
        <v>0</v>
      </c>
      <c r="X267" s="41">
        <f t="shared" si="82"/>
        <v>0</v>
      </c>
      <c r="Y267" s="41">
        <f t="shared" si="83"/>
        <v>0</v>
      </c>
      <c r="Z267" s="41">
        <f t="shared" si="84"/>
        <v>0</v>
      </c>
      <c r="AA267" s="47">
        <f t="shared" si="85"/>
        <v>0</v>
      </c>
      <c r="AB267" s="48">
        <f t="shared" si="86"/>
        <v>0</v>
      </c>
      <c r="AC267" s="41">
        <f t="shared" si="87"/>
        <v>0</v>
      </c>
      <c r="AD267" s="41">
        <f t="shared" si="88"/>
        <v>0</v>
      </c>
      <c r="AE267" s="41">
        <f t="shared" si="89"/>
        <v>0</v>
      </c>
      <c r="AF267" s="49" t="e">
        <f>HLOOKUP(I267,ElecAvoidedCostsWOCC!$A$5:$Q$50,G267+1,FALSE)</f>
        <v>#N/A</v>
      </c>
      <c r="AG267" s="41" t="e">
        <f t="shared" si="90"/>
        <v>#N/A</v>
      </c>
      <c r="AH267" s="49" t="e">
        <f>HLOOKUP(I267,ElecAvoidedCostsWOCC!$A$5:$Q$50,T267+1,FALSE)</f>
        <v>#N/A</v>
      </c>
      <c r="AI267" s="41" t="e">
        <f t="shared" si="91"/>
        <v>#N/A</v>
      </c>
      <c r="AJ267" s="41" t="e">
        <f t="shared" si="92"/>
        <v>#N/A</v>
      </c>
      <c r="AK267" s="41" t="e">
        <f>HLOOKUP(I267,ElecAvoidedCostsWOCC!$A$5:$Q$50,G267+1,FALSE)*J267*L267</f>
        <v>#N/A</v>
      </c>
      <c r="AL267" s="41" t="e">
        <f t="shared" si="93"/>
        <v>#N/A</v>
      </c>
      <c r="AM267" s="45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5">
        <f t="shared" si="94"/>
        <v>0</v>
      </c>
      <c r="AO267" s="44">
        <f t="shared" si="95"/>
        <v>0</v>
      </c>
      <c r="AP267" s="44" t="e">
        <f t="shared" si="96"/>
        <v>#DIV/0!</v>
      </c>
    </row>
    <row r="268" spans="2:42" x14ac:dyDescent="0.25">
      <c r="B268" s="34"/>
      <c r="C268" s="56"/>
      <c r="D268" s="56"/>
      <c r="E268" s="35"/>
      <c r="F268" s="36"/>
      <c r="G268" s="36"/>
      <c r="H268" s="36"/>
      <c r="I268" s="37"/>
      <c r="J268" s="38"/>
      <c r="K268" s="38"/>
      <c r="L268" s="38"/>
      <c r="M268" s="39"/>
      <c r="N268" s="39"/>
      <c r="O268" s="40"/>
      <c r="P268" s="41"/>
      <c r="Q268" s="41"/>
      <c r="R268" s="42"/>
      <c r="S268" s="43"/>
      <c r="T268" s="36">
        <f t="shared" si="78"/>
        <v>0</v>
      </c>
      <c r="U268" s="44">
        <f t="shared" si="79"/>
        <v>0</v>
      </c>
      <c r="V268" s="45">
        <f t="shared" si="80"/>
        <v>0</v>
      </c>
      <c r="W268" s="46">
        <f t="shared" si="81"/>
        <v>0</v>
      </c>
      <c r="X268" s="41">
        <f t="shared" si="82"/>
        <v>0</v>
      </c>
      <c r="Y268" s="41">
        <f t="shared" si="83"/>
        <v>0</v>
      </c>
      <c r="Z268" s="41">
        <f t="shared" si="84"/>
        <v>0</v>
      </c>
      <c r="AA268" s="47">
        <f t="shared" si="85"/>
        <v>0</v>
      </c>
      <c r="AB268" s="48">
        <f t="shared" si="86"/>
        <v>0</v>
      </c>
      <c r="AC268" s="41">
        <f t="shared" si="87"/>
        <v>0</v>
      </c>
      <c r="AD268" s="41">
        <f t="shared" si="88"/>
        <v>0</v>
      </c>
      <c r="AE268" s="41">
        <f t="shared" si="89"/>
        <v>0</v>
      </c>
      <c r="AF268" s="49" t="e">
        <f>HLOOKUP(I268,ElecAvoidedCostsWOCC!$A$5:$Q$50,G268+1,FALSE)</f>
        <v>#N/A</v>
      </c>
      <c r="AG268" s="41" t="e">
        <f t="shared" si="90"/>
        <v>#N/A</v>
      </c>
      <c r="AH268" s="49" t="e">
        <f>HLOOKUP(I268,ElecAvoidedCostsWOCC!$A$5:$Q$50,T268+1,FALSE)</f>
        <v>#N/A</v>
      </c>
      <c r="AI268" s="41" t="e">
        <f t="shared" si="91"/>
        <v>#N/A</v>
      </c>
      <c r="AJ268" s="41" t="e">
        <f t="shared" si="92"/>
        <v>#N/A</v>
      </c>
      <c r="AK268" s="41" t="e">
        <f>HLOOKUP(I268,ElecAvoidedCostsWOCC!$A$5:$Q$50,G268+1,FALSE)*J268*L268</f>
        <v>#N/A</v>
      </c>
      <c r="AL268" s="41" t="e">
        <f t="shared" si="93"/>
        <v>#N/A</v>
      </c>
      <c r="AM268" s="45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5">
        <f t="shared" si="94"/>
        <v>0</v>
      </c>
      <c r="AO268" s="44">
        <f t="shared" si="95"/>
        <v>0</v>
      </c>
      <c r="AP268" s="44" t="e">
        <f t="shared" si="96"/>
        <v>#DIV/0!</v>
      </c>
    </row>
    <row r="269" spans="2:42" x14ac:dyDescent="0.25">
      <c r="B269" s="34"/>
      <c r="C269" s="56"/>
      <c r="D269" s="56"/>
      <c r="E269" s="35"/>
      <c r="F269" s="36"/>
      <c r="G269" s="36"/>
      <c r="H269" s="36"/>
      <c r="I269" s="37"/>
      <c r="J269" s="38"/>
      <c r="K269" s="38"/>
      <c r="L269" s="38"/>
      <c r="M269" s="39"/>
      <c r="N269" s="39"/>
      <c r="O269" s="40"/>
      <c r="P269" s="41"/>
      <c r="Q269" s="41"/>
      <c r="R269" s="42"/>
      <c r="S269" s="43"/>
      <c r="T269" s="36">
        <f t="shared" si="78"/>
        <v>0</v>
      </c>
      <c r="U269" s="44">
        <f t="shared" si="79"/>
        <v>0</v>
      </c>
      <c r="V269" s="45">
        <f t="shared" si="80"/>
        <v>0</v>
      </c>
      <c r="W269" s="46">
        <f t="shared" si="81"/>
        <v>0</v>
      </c>
      <c r="X269" s="41">
        <f t="shared" si="82"/>
        <v>0</v>
      </c>
      <c r="Y269" s="41">
        <f t="shared" si="83"/>
        <v>0</v>
      </c>
      <c r="Z269" s="41">
        <f t="shared" si="84"/>
        <v>0</v>
      </c>
      <c r="AA269" s="47">
        <f t="shared" si="85"/>
        <v>0</v>
      </c>
      <c r="AB269" s="48">
        <f t="shared" si="86"/>
        <v>0</v>
      </c>
      <c r="AC269" s="41">
        <f t="shared" si="87"/>
        <v>0</v>
      </c>
      <c r="AD269" s="41">
        <f t="shared" si="88"/>
        <v>0</v>
      </c>
      <c r="AE269" s="41">
        <f t="shared" si="89"/>
        <v>0</v>
      </c>
      <c r="AF269" s="49" t="e">
        <f>HLOOKUP(I269,ElecAvoidedCostsWOCC!$A$5:$Q$50,G269+1,FALSE)</f>
        <v>#N/A</v>
      </c>
      <c r="AG269" s="41" t="e">
        <f t="shared" si="90"/>
        <v>#N/A</v>
      </c>
      <c r="AH269" s="49" t="e">
        <f>HLOOKUP(I269,ElecAvoidedCostsWOCC!$A$5:$Q$50,T269+1,FALSE)</f>
        <v>#N/A</v>
      </c>
      <c r="AI269" s="41" t="e">
        <f t="shared" si="91"/>
        <v>#N/A</v>
      </c>
      <c r="AJ269" s="41" t="e">
        <f t="shared" si="92"/>
        <v>#N/A</v>
      </c>
      <c r="AK269" s="41" t="e">
        <f>HLOOKUP(I269,ElecAvoidedCostsWOCC!$A$5:$Q$50,G269+1,FALSE)*J269*L269</f>
        <v>#N/A</v>
      </c>
      <c r="AL269" s="41" t="e">
        <f t="shared" si="93"/>
        <v>#N/A</v>
      </c>
      <c r="AM269" s="45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5">
        <f t="shared" si="94"/>
        <v>0</v>
      </c>
      <c r="AO269" s="44">
        <f t="shared" si="95"/>
        <v>0</v>
      </c>
      <c r="AP269" s="44" t="e">
        <f t="shared" si="96"/>
        <v>#DIV/0!</v>
      </c>
    </row>
    <row r="270" spans="2:42" x14ac:dyDescent="0.25">
      <c r="B270" s="34"/>
      <c r="C270" s="56"/>
      <c r="D270" s="56"/>
      <c r="E270" s="35"/>
      <c r="F270" s="36"/>
      <c r="G270" s="36"/>
      <c r="H270" s="36"/>
      <c r="I270" s="37"/>
      <c r="J270" s="38"/>
      <c r="K270" s="38"/>
      <c r="L270" s="38"/>
      <c r="M270" s="39"/>
      <c r="N270" s="39"/>
      <c r="O270" s="40"/>
      <c r="P270" s="41"/>
      <c r="Q270" s="41"/>
      <c r="R270" s="42"/>
      <c r="S270" s="43"/>
      <c r="T270" s="36">
        <f t="shared" si="78"/>
        <v>0</v>
      </c>
      <c r="U270" s="44">
        <f t="shared" si="79"/>
        <v>0</v>
      </c>
      <c r="V270" s="45">
        <f t="shared" si="80"/>
        <v>0</v>
      </c>
      <c r="W270" s="46">
        <f t="shared" si="81"/>
        <v>0</v>
      </c>
      <c r="X270" s="41">
        <f t="shared" si="82"/>
        <v>0</v>
      </c>
      <c r="Y270" s="41">
        <f t="shared" si="83"/>
        <v>0</v>
      </c>
      <c r="Z270" s="41">
        <f t="shared" si="84"/>
        <v>0</v>
      </c>
      <c r="AA270" s="47">
        <f t="shared" si="85"/>
        <v>0</v>
      </c>
      <c r="AB270" s="48">
        <f t="shared" si="86"/>
        <v>0</v>
      </c>
      <c r="AC270" s="41">
        <f t="shared" si="87"/>
        <v>0</v>
      </c>
      <c r="AD270" s="41">
        <f t="shared" si="88"/>
        <v>0</v>
      </c>
      <c r="AE270" s="41">
        <f t="shared" si="89"/>
        <v>0</v>
      </c>
      <c r="AF270" s="49" t="e">
        <f>HLOOKUP(I270,ElecAvoidedCostsWOCC!$A$5:$Q$50,G270+1,FALSE)</f>
        <v>#N/A</v>
      </c>
      <c r="AG270" s="41" t="e">
        <f t="shared" si="90"/>
        <v>#N/A</v>
      </c>
      <c r="AH270" s="49" t="e">
        <f>HLOOKUP(I270,ElecAvoidedCostsWOCC!$A$5:$Q$50,T270+1,FALSE)</f>
        <v>#N/A</v>
      </c>
      <c r="AI270" s="41" t="e">
        <f t="shared" si="91"/>
        <v>#N/A</v>
      </c>
      <c r="AJ270" s="41" t="e">
        <f t="shared" si="92"/>
        <v>#N/A</v>
      </c>
      <c r="AK270" s="41" t="e">
        <f>HLOOKUP(I270,ElecAvoidedCostsWOCC!$A$5:$Q$50,G270+1,FALSE)*J270*L270</f>
        <v>#N/A</v>
      </c>
      <c r="AL270" s="41" t="e">
        <f t="shared" si="93"/>
        <v>#N/A</v>
      </c>
      <c r="AM270" s="45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5">
        <f t="shared" si="94"/>
        <v>0</v>
      </c>
      <c r="AO270" s="44">
        <f t="shared" si="95"/>
        <v>0</v>
      </c>
      <c r="AP270" s="44" t="e">
        <f t="shared" si="96"/>
        <v>#DIV/0!</v>
      </c>
    </row>
    <row r="271" spans="2:42" x14ac:dyDescent="0.25">
      <c r="B271" s="34"/>
      <c r="C271" s="56"/>
      <c r="D271" s="56"/>
      <c r="E271" s="35"/>
      <c r="F271" s="36"/>
      <c r="G271" s="36"/>
      <c r="H271" s="36"/>
      <c r="I271" s="37"/>
      <c r="J271" s="38"/>
      <c r="K271" s="38"/>
      <c r="L271" s="38"/>
      <c r="M271" s="39"/>
      <c r="N271" s="39"/>
      <c r="O271" s="40"/>
      <c r="P271" s="41"/>
      <c r="Q271" s="41"/>
      <c r="R271" s="42"/>
      <c r="S271" s="43"/>
      <c r="T271" s="36">
        <f t="shared" si="78"/>
        <v>0</v>
      </c>
      <c r="U271" s="44">
        <f t="shared" si="79"/>
        <v>0</v>
      </c>
      <c r="V271" s="45">
        <f t="shared" si="80"/>
        <v>0</v>
      </c>
      <c r="W271" s="46">
        <f t="shared" si="81"/>
        <v>0</v>
      </c>
      <c r="X271" s="41">
        <f t="shared" si="82"/>
        <v>0</v>
      </c>
      <c r="Y271" s="41">
        <f t="shared" si="83"/>
        <v>0</v>
      </c>
      <c r="Z271" s="41">
        <f t="shared" si="84"/>
        <v>0</v>
      </c>
      <c r="AA271" s="47">
        <f t="shared" si="85"/>
        <v>0</v>
      </c>
      <c r="AB271" s="48">
        <f t="shared" si="86"/>
        <v>0</v>
      </c>
      <c r="AC271" s="41">
        <f t="shared" si="87"/>
        <v>0</v>
      </c>
      <c r="AD271" s="41">
        <f t="shared" si="88"/>
        <v>0</v>
      </c>
      <c r="AE271" s="41">
        <f t="shared" si="89"/>
        <v>0</v>
      </c>
      <c r="AF271" s="49" t="e">
        <f>HLOOKUP(I271,ElecAvoidedCostsWOCC!$A$5:$Q$50,G271+1,FALSE)</f>
        <v>#N/A</v>
      </c>
      <c r="AG271" s="41" t="e">
        <f t="shared" si="90"/>
        <v>#N/A</v>
      </c>
      <c r="AH271" s="49" t="e">
        <f>HLOOKUP(I271,ElecAvoidedCostsWOCC!$A$5:$Q$50,T271+1,FALSE)</f>
        <v>#N/A</v>
      </c>
      <c r="AI271" s="41" t="e">
        <f t="shared" si="91"/>
        <v>#N/A</v>
      </c>
      <c r="AJ271" s="41" t="e">
        <f t="shared" si="92"/>
        <v>#N/A</v>
      </c>
      <c r="AK271" s="41" t="e">
        <f>HLOOKUP(I271,ElecAvoidedCostsWOCC!$A$5:$Q$50,G271+1,FALSE)*J271*L271</f>
        <v>#N/A</v>
      </c>
      <c r="AL271" s="41" t="e">
        <f t="shared" si="93"/>
        <v>#N/A</v>
      </c>
      <c r="AM271" s="45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5">
        <f t="shared" si="94"/>
        <v>0</v>
      </c>
      <c r="AO271" s="44">
        <f t="shared" si="95"/>
        <v>0</v>
      </c>
      <c r="AP271" s="44" t="e">
        <f t="shared" si="96"/>
        <v>#DIV/0!</v>
      </c>
    </row>
    <row r="272" spans="2:42" x14ac:dyDescent="0.25">
      <c r="B272" s="34"/>
      <c r="C272" s="56"/>
      <c r="D272" s="56"/>
      <c r="E272" s="35"/>
      <c r="F272" s="36"/>
      <c r="G272" s="36"/>
      <c r="H272" s="36"/>
      <c r="I272" s="37"/>
      <c r="J272" s="38"/>
      <c r="K272" s="38"/>
      <c r="L272" s="38"/>
      <c r="M272" s="39"/>
      <c r="N272" s="39"/>
      <c r="O272" s="40"/>
      <c r="P272" s="41"/>
      <c r="Q272" s="41"/>
      <c r="R272" s="42"/>
      <c r="S272" s="43"/>
      <c r="T272" s="36">
        <f t="shared" ref="T272:T335" si="97">G272+H272</f>
        <v>0</v>
      </c>
      <c r="U272" s="44">
        <f t="shared" ref="U272:U335" si="98">(O272/$A$10)*T272</f>
        <v>0</v>
      </c>
      <c r="V272" s="45">
        <f t="shared" ref="V272:V335" si="99">N272-M272</f>
        <v>0</v>
      </c>
      <c r="W272" s="46">
        <f t="shared" ref="W272:W335" si="100">(O272/A$10)</f>
        <v>0</v>
      </c>
      <c r="X272" s="41">
        <f t="shared" ref="X272:X335" si="101">W272*A$8</f>
        <v>0</v>
      </c>
      <c r="Y272" s="41">
        <f t="shared" ref="Y272:Y335" si="102">Q272-P272</f>
        <v>0</v>
      </c>
      <c r="Z272" s="41">
        <f t="shared" ref="Z272:Z335" si="103">X272+(A$6*W272)</f>
        <v>0</v>
      </c>
      <c r="AA272" s="47">
        <f t="shared" ref="AA272:AA335" si="104">Q272+X272</f>
        <v>0</v>
      </c>
      <c r="AB272" s="48">
        <f t="shared" ref="AB272:AB335" si="105">Z272/(1+ElecDiscountRate)^1</f>
        <v>0</v>
      </c>
      <c r="AC272" s="41">
        <f t="shared" ref="AC272:AC335" si="106">AA272/(1+ElecDiscountRate)^1</f>
        <v>0</v>
      </c>
      <c r="AD272" s="41">
        <f t="shared" ref="AD272:AD335" si="107">-PV(ElecDiscountRate,T272,R272)*J272</f>
        <v>0</v>
      </c>
      <c r="AE272" s="41">
        <f t="shared" ref="AE272:AE335" si="108">-PV(ElecDiscountRate,T272,S272)*J272</f>
        <v>0</v>
      </c>
      <c r="AF272" s="49" t="e">
        <f>HLOOKUP(I272,ElecAvoidedCostsWOCC!$A$5:$Q$50,G272+1,FALSE)</f>
        <v>#N/A</v>
      </c>
      <c r="AG272" s="41" t="e">
        <f t="shared" ref="AG272:AG335" si="109">AF272*J272*K272</f>
        <v>#N/A</v>
      </c>
      <c r="AH272" s="49" t="e">
        <f>HLOOKUP(I272,ElecAvoidedCostsWOCC!$A$5:$Q$50,T272+1,FALSE)</f>
        <v>#N/A</v>
      </c>
      <c r="AI272" s="41" t="e">
        <f t="shared" ref="AI272:AI335" si="110">AH272*J272*L272</f>
        <v>#N/A</v>
      </c>
      <c r="AJ272" s="41" t="e">
        <f t="shared" ref="AJ272:AJ335" si="111">AG272+AI272</f>
        <v>#N/A</v>
      </c>
      <c r="AK272" s="41" t="e">
        <f>HLOOKUP(I272,ElecAvoidedCostsWOCC!$A$5:$Q$50,G272+1,FALSE)*J272*L272</f>
        <v>#N/A</v>
      </c>
      <c r="AL272" s="41" t="e">
        <f t="shared" ref="AL272:AL335" si="112">AG272+AI272-AK272</f>
        <v>#N/A</v>
      </c>
      <c r="AM272" s="45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5">
        <f t="shared" ref="AN272:AN335" si="113">AM272*1.1+AD272+AE272</f>
        <v>0</v>
      </c>
      <c r="AO272" s="44">
        <f t="shared" ref="AO272:AO335" si="114">IFERROR(AM272/AB272,0)</f>
        <v>0</v>
      </c>
      <c r="AP272" s="44" t="e">
        <f t="shared" ref="AP272:AP335" si="115">AN272/AC272</f>
        <v>#DIV/0!</v>
      </c>
    </row>
    <row r="273" spans="2:42" x14ac:dyDescent="0.25">
      <c r="B273" s="34"/>
      <c r="C273" s="56"/>
      <c r="D273" s="56"/>
      <c r="E273" s="35"/>
      <c r="F273" s="36"/>
      <c r="G273" s="36"/>
      <c r="H273" s="36"/>
      <c r="I273" s="37"/>
      <c r="J273" s="38"/>
      <c r="K273" s="38"/>
      <c r="L273" s="38"/>
      <c r="M273" s="39"/>
      <c r="N273" s="39"/>
      <c r="O273" s="40"/>
      <c r="P273" s="41"/>
      <c r="Q273" s="41"/>
      <c r="R273" s="42"/>
      <c r="S273" s="43"/>
      <c r="T273" s="36">
        <f t="shared" si="97"/>
        <v>0</v>
      </c>
      <c r="U273" s="44">
        <f t="shared" si="98"/>
        <v>0</v>
      </c>
      <c r="V273" s="45">
        <f t="shared" si="99"/>
        <v>0</v>
      </c>
      <c r="W273" s="46">
        <f t="shared" si="100"/>
        <v>0</v>
      </c>
      <c r="X273" s="41">
        <f t="shared" si="101"/>
        <v>0</v>
      </c>
      <c r="Y273" s="41">
        <f t="shared" si="102"/>
        <v>0</v>
      </c>
      <c r="Z273" s="41">
        <f t="shared" si="103"/>
        <v>0</v>
      </c>
      <c r="AA273" s="47">
        <f t="shared" si="104"/>
        <v>0</v>
      </c>
      <c r="AB273" s="48">
        <f t="shared" si="105"/>
        <v>0</v>
      </c>
      <c r="AC273" s="41">
        <f t="shared" si="106"/>
        <v>0</v>
      </c>
      <c r="AD273" s="41">
        <f t="shared" si="107"/>
        <v>0</v>
      </c>
      <c r="AE273" s="41">
        <f t="shared" si="108"/>
        <v>0</v>
      </c>
      <c r="AF273" s="49" t="e">
        <f>HLOOKUP(I273,ElecAvoidedCostsWOCC!$A$5:$Q$50,G273+1,FALSE)</f>
        <v>#N/A</v>
      </c>
      <c r="AG273" s="41" t="e">
        <f t="shared" si="109"/>
        <v>#N/A</v>
      </c>
      <c r="AH273" s="49" t="e">
        <f>HLOOKUP(I273,ElecAvoidedCostsWOCC!$A$5:$Q$50,T273+1,FALSE)</f>
        <v>#N/A</v>
      </c>
      <c r="AI273" s="41" t="e">
        <f t="shared" si="110"/>
        <v>#N/A</v>
      </c>
      <c r="AJ273" s="41" t="e">
        <f t="shared" si="111"/>
        <v>#N/A</v>
      </c>
      <c r="AK273" s="41" t="e">
        <f>HLOOKUP(I273,ElecAvoidedCostsWOCC!$A$5:$Q$50,G273+1,FALSE)*J273*L273</f>
        <v>#N/A</v>
      </c>
      <c r="AL273" s="41" t="e">
        <f t="shared" si="112"/>
        <v>#N/A</v>
      </c>
      <c r="AM273" s="45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5">
        <f t="shared" si="113"/>
        <v>0</v>
      </c>
      <c r="AO273" s="44">
        <f t="shared" si="114"/>
        <v>0</v>
      </c>
      <c r="AP273" s="44" t="e">
        <f t="shared" si="115"/>
        <v>#DIV/0!</v>
      </c>
    </row>
    <row r="274" spans="2:42" x14ac:dyDescent="0.25">
      <c r="B274" s="34"/>
      <c r="C274" s="56"/>
      <c r="D274" s="56"/>
      <c r="E274" s="35"/>
      <c r="F274" s="36"/>
      <c r="G274" s="36"/>
      <c r="H274" s="36"/>
      <c r="I274" s="37"/>
      <c r="J274" s="38"/>
      <c r="K274" s="38"/>
      <c r="L274" s="38"/>
      <c r="M274" s="39"/>
      <c r="N274" s="39"/>
      <c r="O274" s="40"/>
      <c r="P274" s="41"/>
      <c r="Q274" s="41"/>
      <c r="R274" s="42"/>
      <c r="S274" s="43"/>
      <c r="T274" s="36">
        <f t="shared" si="97"/>
        <v>0</v>
      </c>
      <c r="U274" s="44">
        <f t="shared" si="98"/>
        <v>0</v>
      </c>
      <c r="V274" s="45">
        <f t="shared" si="99"/>
        <v>0</v>
      </c>
      <c r="W274" s="46">
        <f t="shared" si="100"/>
        <v>0</v>
      </c>
      <c r="X274" s="41">
        <f t="shared" si="101"/>
        <v>0</v>
      </c>
      <c r="Y274" s="41">
        <f t="shared" si="102"/>
        <v>0</v>
      </c>
      <c r="Z274" s="41">
        <f t="shared" si="103"/>
        <v>0</v>
      </c>
      <c r="AA274" s="47">
        <f t="shared" si="104"/>
        <v>0</v>
      </c>
      <c r="AB274" s="48">
        <f t="shared" si="105"/>
        <v>0</v>
      </c>
      <c r="AC274" s="41">
        <f t="shared" si="106"/>
        <v>0</v>
      </c>
      <c r="AD274" s="41">
        <f t="shared" si="107"/>
        <v>0</v>
      </c>
      <c r="AE274" s="41">
        <f t="shared" si="108"/>
        <v>0</v>
      </c>
      <c r="AF274" s="49" t="e">
        <f>HLOOKUP(I274,ElecAvoidedCostsWOCC!$A$5:$Q$50,G274+1,FALSE)</f>
        <v>#N/A</v>
      </c>
      <c r="AG274" s="41" t="e">
        <f t="shared" si="109"/>
        <v>#N/A</v>
      </c>
      <c r="AH274" s="49" t="e">
        <f>HLOOKUP(I274,ElecAvoidedCostsWOCC!$A$5:$Q$50,T274+1,FALSE)</f>
        <v>#N/A</v>
      </c>
      <c r="AI274" s="41" t="e">
        <f t="shared" si="110"/>
        <v>#N/A</v>
      </c>
      <c r="AJ274" s="41" t="e">
        <f t="shared" si="111"/>
        <v>#N/A</v>
      </c>
      <c r="AK274" s="41" t="e">
        <f>HLOOKUP(I274,ElecAvoidedCostsWOCC!$A$5:$Q$50,G274+1,FALSE)*J274*L274</f>
        <v>#N/A</v>
      </c>
      <c r="AL274" s="41" t="e">
        <f t="shared" si="112"/>
        <v>#N/A</v>
      </c>
      <c r="AM274" s="45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5">
        <f t="shared" si="113"/>
        <v>0</v>
      </c>
      <c r="AO274" s="44">
        <f t="shared" si="114"/>
        <v>0</v>
      </c>
      <c r="AP274" s="44" t="e">
        <f t="shared" si="115"/>
        <v>#DIV/0!</v>
      </c>
    </row>
    <row r="275" spans="2:42" x14ac:dyDescent="0.25">
      <c r="B275" s="34"/>
      <c r="C275" s="56"/>
      <c r="D275" s="56"/>
      <c r="E275" s="35"/>
      <c r="F275" s="36"/>
      <c r="G275" s="36"/>
      <c r="H275" s="36"/>
      <c r="I275" s="37"/>
      <c r="J275" s="38"/>
      <c r="K275" s="38"/>
      <c r="L275" s="38"/>
      <c r="M275" s="39"/>
      <c r="N275" s="39"/>
      <c r="O275" s="40"/>
      <c r="P275" s="41"/>
      <c r="Q275" s="41"/>
      <c r="R275" s="42"/>
      <c r="S275" s="43"/>
      <c r="T275" s="36">
        <f t="shared" si="97"/>
        <v>0</v>
      </c>
      <c r="U275" s="44">
        <f t="shared" si="98"/>
        <v>0</v>
      </c>
      <c r="V275" s="45">
        <f t="shared" si="99"/>
        <v>0</v>
      </c>
      <c r="W275" s="46">
        <f t="shared" si="100"/>
        <v>0</v>
      </c>
      <c r="X275" s="41">
        <f t="shared" si="101"/>
        <v>0</v>
      </c>
      <c r="Y275" s="41">
        <f t="shared" si="102"/>
        <v>0</v>
      </c>
      <c r="Z275" s="41">
        <f t="shared" si="103"/>
        <v>0</v>
      </c>
      <c r="AA275" s="47">
        <f t="shared" si="104"/>
        <v>0</v>
      </c>
      <c r="AB275" s="48">
        <f t="shared" si="105"/>
        <v>0</v>
      </c>
      <c r="AC275" s="41">
        <f t="shared" si="106"/>
        <v>0</v>
      </c>
      <c r="AD275" s="41">
        <f t="shared" si="107"/>
        <v>0</v>
      </c>
      <c r="AE275" s="41">
        <f t="shared" si="108"/>
        <v>0</v>
      </c>
      <c r="AF275" s="49" t="e">
        <f>HLOOKUP(I275,ElecAvoidedCostsWOCC!$A$5:$Q$50,G275+1,FALSE)</f>
        <v>#N/A</v>
      </c>
      <c r="AG275" s="41" t="e">
        <f t="shared" si="109"/>
        <v>#N/A</v>
      </c>
      <c r="AH275" s="49" t="e">
        <f>HLOOKUP(I275,ElecAvoidedCostsWOCC!$A$5:$Q$50,T275+1,FALSE)</f>
        <v>#N/A</v>
      </c>
      <c r="AI275" s="41" t="e">
        <f t="shared" si="110"/>
        <v>#N/A</v>
      </c>
      <c r="AJ275" s="41" t="e">
        <f t="shared" si="111"/>
        <v>#N/A</v>
      </c>
      <c r="AK275" s="41" t="e">
        <f>HLOOKUP(I275,ElecAvoidedCostsWOCC!$A$5:$Q$50,G275+1,FALSE)*J275*L275</f>
        <v>#N/A</v>
      </c>
      <c r="AL275" s="41" t="e">
        <f t="shared" si="112"/>
        <v>#N/A</v>
      </c>
      <c r="AM275" s="45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5">
        <f t="shared" si="113"/>
        <v>0</v>
      </c>
      <c r="AO275" s="44">
        <f t="shared" si="114"/>
        <v>0</v>
      </c>
      <c r="AP275" s="44" t="e">
        <f t="shared" si="115"/>
        <v>#DIV/0!</v>
      </c>
    </row>
    <row r="276" spans="2:42" x14ac:dyDescent="0.25">
      <c r="B276" s="34"/>
      <c r="C276" s="56"/>
      <c r="D276" s="56"/>
      <c r="E276" s="35"/>
      <c r="F276" s="36"/>
      <c r="G276" s="36"/>
      <c r="H276" s="36"/>
      <c r="I276" s="37"/>
      <c r="J276" s="38"/>
      <c r="K276" s="38"/>
      <c r="L276" s="38"/>
      <c r="M276" s="39"/>
      <c r="N276" s="39"/>
      <c r="O276" s="40"/>
      <c r="P276" s="41"/>
      <c r="Q276" s="41"/>
      <c r="R276" s="42"/>
      <c r="S276" s="43"/>
      <c r="T276" s="36">
        <f t="shared" si="97"/>
        <v>0</v>
      </c>
      <c r="U276" s="44">
        <f t="shared" si="98"/>
        <v>0</v>
      </c>
      <c r="V276" s="45">
        <f t="shared" si="99"/>
        <v>0</v>
      </c>
      <c r="W276" s="46">
        <f t="shared" si="100"/>
        <v>0</v>
      </c>
      <c r="X276" s="41">
        <f t="shared" si="101"/>
        <v>0</v>
      </c>
      <c r="Y276" s="41">
        <f t="shared" si="102"/>
        <v>0</v>
      </c>
      <c r="Z276" s="41">
        <f t="shared" si="103"/>
        <v>0</v>
      </c>
      <c r="AA276" s="47">
        <f t="shared" si="104"/>
        <v>0</v>
      </c>
      <c r="AB276" s="48">
        <f t="shared" si="105"/>
        <v>0</v>
      </c>
      <c r="AC276" s="41">
        <f t="shared" si="106"/>
        <v>0</v>
      </c>
      <c r="AD276" s="41">
        <f t="shared" si="107"/>
        <v>0</v>
      </c>
      <c r="AE276" s="41">
        <f t="shared" si="108"/>
        <v>0</v>
      </c>
      <c r="AF276" s="49" t="e">
        <f>HLOOKUP(I276,ElecAvoidedCostsWOCC!$A$5:$Q$50,G276+1,FALSE)</f>
        <v>#N/A</v>
      </c>
      <c r="AG276" s="41" t="e">
        <f t="shared" si="109"/>
        <v>#N/A</v>
      </c>
      <c r="AH276" s="49" t="e">
        <f>HLOOKUP(I276,ElecAvoidedCostsWOCC!$A$5:$Q$50,T276+1,FALSE)</f>
        <v>#N/A</v>
      </c>
      <c r="AI276" s="41" t="e">
        <f t="shared" si="110"/>
        <v>#N/A</v>
      </c>
      <c r="AJ276" s="41" t="e">
        <f t="shared" si="111"/>
        <v>#N/A</v>
      </c>
      <c r="AK276" s="41" t="e">
        <f>HLOOKUP(I276,ElecAvoidedCostsWOCC!$A$5:$Q$50,G276+1,FALSE)*J276*L276</f>
        <v>#N/A</v>
      </c>
      <c r="AL276" s="41" t="e">
        <f t="shared" si="112"/>
        <v>#N/A</v>
      </c>
      <c r="AM276" s="45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5">
        <f t="shared" si="113"/>
        <v>0</v>
      </c>
      <c r="AO276" s="44">
        <f t="shared" si="114"/>
        <v>0</v>
      </c>
      <c r="AP276" s="44" t="e">
        <f t="shared" si="115"/>
        <v>#DIV/0!</v>
      </c>
    </row>
    <row r="277" spans="2:42" x14ac:dyDescent="0.25">
      <c r="B277" s="34"/>
      <c r="C277" s="56"/>
      <c r="D277" s="56"/>
      <c r="E277" s="35"/>
      <c r="F277" s="36"/>
      <c r="G277" s="36"/>
      <c r="H277" s="36"/>
      <c r="I277" s="37"/>
      <c r="J277" s="38"/>
      <c r="K277" s="38"/>
      <c r="L277" s="38"/>
      <c r="M277" s="39"/>
      <c r="N277" s="39"/>
      <c r="O277" s="40"/>
      <c r="P277" s="41"/>
      <c r="Q277" s="41"/>
      <c r="R277" s="42"/>
      <c r="S277" s="43"/>
      <c r="T277" s="36">
        <f t="shared" si="97"/>
        <v>0</v>
      </c>
      <c r="U277" s="44">
        <f t="shared" si="98"/>
        <v>0</v>
      </c>
      <c r="V277" s="45">
        <f t="shared" si="99"/>
        <v>0</v>
      </c>
      <c r="W277" s="46">
        <f t="shared" si="100"/>
        <v>0</v>
      </c>
      <c r="X277" s="41">
        <f t="shared" si="101"/>
        <v>0</v>
      </c>
      <c r="Y277" s="41">
        <f t="shared" si="102"/>
        <v>0</v>
      </c>
      <c r="Z277" s="41">
        <f t="shared" si="103"/>
        <v>0</v>
      </c>
      <c r="AA277" s="47">
        <f t="shared" si="104"/>
        <v>0</v>
      </c>
      <c r="AB277" s="48">
        <f t="shared" si="105"/>
        <v>0</v>
      </c>
      <c r="AC277" s="41">
        <f t="shared" si="106"/>
        <v>0</v>
      </c>
      <c r="AD277" s="41">
        <f t="shared" si="107"/>
        <v>0</v>
      </c>
      <c r="AE277" s="41">
        <f t="shared" si="108"/>
        <v>0</v>
      </c>
      <c r="AF277" s="49" t="e">
        <f>HLOOKUP(I277,ElecAvoidedCostsWOCC!$A$5:$Q$50,G277+1,FALSE)</f>
        <v>#N/A</v>
      </c>
      <c r="AG277" s="41" t="e">
        <f t="shared" si="109"/>
        <v>#N/A</v>
      </c>
      <c r="AH277" s="49" t="e">
        <f>HLOOKUP(I277,ElecAvoidedCostsWOCC!$A$5:$Q$50,T277+1,FALSE)</f>
        <v>#N/A</v>
      </c>
      <c r="AI277" s="41" t="e">
        <f t="shared" si="110"/>
        <v>#N/A</v>
      </c>
      <c r="AJ277" s="41" t="e">
        <f t="shared" si="111"/>
        <v>#N/A</v>
      </c>
      <c r="AK277" s="41" t="e">
        <f>HLOOKUP(I277,ElecAvoidedCostsWOCC!$A$5:$Q$50,G277+1,FALSE)*J277*L277</f>
        <v>#N/A</v>
      </c>
      <c r="AL277" s="41" t="e">
        <f t="shared" si="112"/>
        <v>#N/A</v>
      </c>
      <c r="AM277" s="45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5">
        <f t="shared" si="113"/>
        <v>0</v>
      </c>
      <c r="AO277" s="44">
        <f t="shared" si="114"/>
        <v>0</v>
      </c>
      <c r="AP277" s="44" t="e">
        <f t="shared" si="115"/>
        <v>#DIV/0!</v>
      </c>
    </row>
    <row r="278" spans="2:42" x14ac:dyDescent="0.25">
      <c r="B278" s="34"/>
      <c r="C278" s="56"/>
      <c r="D278" s="56"/>
      <c r="E278" s="35"/>
      <c r="F278" s="36"/>
      <c r="G278" s="36"/>
      <c r="H278" s="36"/>
      <c r="I278" s="37"/>
      <c r="J278" s="38"/>
      <c r="K278" s="38"/>
      <c r="L278" s="38"/>
      <c r="M278" s="39"/>
      <c r="N278" s="39"/>
      <c r="O278" s="40"/>
      <c r="P278" s="41"/>
      <c r="Q278" s="41"/>
      <c r="R278" s="42"/>
      <c r="S278" s="43"/>
      <c r="T278" s="36">
        <f t="shared" si="97"/>
        <v>0</v>
      </c>
      <c r="U278" s="44">
        <f t="shared" si="98"/>
        <v>0</v>
      </c>
      <c r="V278" s="45">
        <f t="shared" si="99"/>
        <v>0</v>
      </c>
      <c r="W278" s="46">
        <f t="shared" si="100"/>
        <v>0</v>
      </c>
      <c r="X278" s="41">
        <f t="shared" si="101"/>
        <v>0</v>
      </c>
      <c r="Y278" s="41">
        <f t="shared" si="102"/>
        <v>0</v>
      </c>
      <c r="Z278" s="41">
        <f t="shared" si="103"/>
        <v>0</v>
      </c>
      <c r="AA278" s="47">
        <f t="shared" si="104"/>
        <v>0</v>
      </c>
      <c r="AB278" s="48">
        <f t="shared" si="105"/>
        <v>0</v>
      </c>
      <c r="AC278" s="41">
        <f t="shared" si="106"/>
        <v>0</v>
      </c>
      <c r="AD278" s="41">
        <f t="shared" si="107"/>
        <v>0</v>
      </c>
      <c r="AE278" s="41">
        <f t="shared" si="108"/>
        <v>0</v>
      </c>
      <c r="AF278" s="49" t="e">
        <f>HLOOKUP(I278,ElecAvoidedCostsWOCC!$A$5:$Q$50,G278+1,FALSE)</f>
        <v>#N/A</v>
      </c>
      <c r="AG278" s="41" t="e">
        <f t="shared" si="109"/>
        <v>#N/A</v>
      </c>
      <c r="AH278" s="49" t="e">
        <f>HLOOKUP(I278,ElecAvoidedCostsWOCC!$A$5:$Q$50,T278+1,FALSE)</f>
        <v>#N/A</v>
      </c>
      <c r="AI278" s="41" t="e">
        <f t="shared" si="110"/>
        <v>#N/A</v>
      </c>
      <c r="AJ278" s="41" t="e">
        <f t="shared" si="111"/>
        <v>#N/A</v>
      </c>
      <c r="AK278" s="41" t="e">
        <f>HLOOKUP(I278,ElecAvoidedCostsWOCC!$A$5:$Q$50,G278+1,FALSE)*J278*L278</f>
        <v>#N/A</v>
      </c>
      <c r="AL278" s="41" t="e">
        <f t="shared" si="112"/>
        <v>#N/A</v>
      </c>
      <c r="AM278" s="45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5">
        <f t="shared" si="113"/>
        <v>0</v>
      </c>
      <c r="AO278" s="44">
        <f t="shared" si="114"/>
        <v>0</v>
      </c>
      <c r="AP278" s="44" t="e">
        <f t="shared" si="115"/>
        <v>#DIV/0!</v>
      </c>
    </row>
    <row r="279" spans="2:42" x14ac:dyDescent="0.25">
      <c r="B279" s="34"/>
      <c r="C279" s="56"/>
      <c r="D279" s="56"/>
      <c r="E279" s="35"/>
      <c r="F279" s="36"/>
      <c r="G279" s="36"/>
      <c r="H279" s="36"/>
      <c r="I279" s="37"/>
      <c r="J279" s="38"/>
      <c r="K279" s="38"/>
      <c r="L279" s="38"/>
      <c r="M279" s="39"/>
      <c r="N279" s="39"/>
      <c r="O279" s="40"/>
      <c r="P279" s="41"/>
      <c r="Q279" s="41"/>
      <c r="R279" s="42"/>
      <c r="S279" s="43"/>
      <c r="T279" s="36">
        <f t="shared" si="97"/>
        <v>0</v>
      </c>
      <c r="U279" s="44">
        <f t="shared" si="98"/>
        <v>0</v>
      </c>
      <c r="V279" s="45">
        <f t="shared" si="99"/>
        <v>0</v>
      </c>
      <c r="W279" s="46">
        <f t="shared" si="100"/>
        <v>0</v>
      </c>
      <c r="X279" s="41">
        <f t="shared" si="101"/>
        <v>0</v>
      </c>
      <c r="Y279" s="41">
        <f t="shared" si="102"/>
        <v>0</v>
      </c>
      <c r="Z279" s="41">
        <f t="shared" si="103"/>
        <v>0</v>
      </c>
      <c r="AA279" s="47">
        <f t="shared" si="104"/>
        <v>0</v>
      </c>
      <c r="AB279" s="48">
        <f t="shared" si="105"/>
        <v>0</v>
      </c>
      <c r="AC279" s="41">
        <f t="shared" si="106"/>
        <v>0</v>
      </c>
      <c r="AD279" s="41">
        <f t="shared" si="107"/>
        <v>0</v>
      </c>
      <c r="AE279" s="41">
        <f t="shared" si="108"/>
        <v>0</v>
      </c>
      <c r="AF279" s="49" t="e">
        <f>HLOOKUP(I279,ElecAvoidedCostsWOCC!$A$5:$Q$50,G279+1,FALSE)</f>
        <v>#N/A</v>
      </c>
      <c r="AG279" s="41" t="e">
        <f t="shared" si="109"/>
        <v>#N/A</v>
      </c>
      <c r="AH279" s="49" t="e">
        <f>HLOOKUP(I279,ElecAvoidedCostsWOCC!$A$5:$Q$50,T279+1,FALSE)</f>
        <v>#N/A</v>
      </c>
      <c r="AI279" s="41" t="e">
        <f t="shared" si="110"/>
        <v>#N/A</v>
      </c>
      <c r="AJ279" s="41" t="e">
        <f t="shared" si="111"/>
        <v>#N/A</v>
      </c>
      <c r="AK279" s="41" t="e">
        <f>HLOOKUP(I279,ElecAvoidedCostsWOCC!$A$5:$Q$50,G279+1,FALSE)*J279*L279</f>
        <v>#N/A</v>
      </c>
      <c r="AL279" s="41" t="e">
        <f t="shared" si="112"/>
        <v>#N/A</v>
      </c>
      <c r="AM279" s="45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5">
        <f t="shared" si="113"/>
        <v>0</v>
      </c>
      <c r="AO279" s="44">
        <f t="shared" si="114"/>
        <v>0</v>
      </c>
      <c r="AP279" s="44" t="e">
        <f t="shared" si="115"/>
        <v>#DIV/0!</v>
      </c>
    </row>
    <row r="280" spans="2:42" x14ac:dyDescent="0.25">
      <c r="B280" s="34"/>
      <c r="C280" s="56"/>
      <c r="D280" s="56"/>
      <c r="E280" s="35"/>
      <c r="F280" s="36"/>
      <c r="G280" s="36"/>
      <c r="H280" s="36"/>
      <c r="I280" s="37"/>
      <c r="J280" s="38"/>
      <c r="K280" s="38"/>
      <c r="L280" s="38"/>
      <c r="M280" s="39"/>
      <c r="N280" s="39"/>
      <c r="O280" s="40"/>
      <c r="P280" s="41"/>
      <c r="Q280" s="41"/>
      <c r="R280" s="42"/>
      <c r="S280" s="43"/>
      <c r="T280" s="36">
        <f t="shared" si="97"/>
        <v>0</v>
      </c>
      <c r="U280" s="44">
        <f t="shared" si="98"/>
        <v>0</v>
      </c>
      <c r="V280" s="45">
        <f t="shared" si="99"/>
        <v>0</v>
      </c>
      <c r="W280" s="46">
        <f t="shared" si="100"/>
        <v>0</v>
      </c>
      <c r="X280" s="41">
        <f t="shared" si="101"/>
        <v>0</v>
      </c>
      <c r="Y280" s="41">
        <f t="shared" si="102"/>
        <v>0</v>
      </c>
      <c r="Z280" s="41">
        <f t="shared" si="103"/>
        <v>0</v>
      </c>
      <c r="AA280" s="47">
        <f t="shared" si="104"/>
        <v>0</v>
      </c>
      <c r="AB280" s="48">
        <f t="shared" si="105"/>
        <v>0</v>
      </c>
      <c r="AC280" s="41">
        <f t="shared" si="106"/>
        <v>0</v>
      </c>
      <c r="AD280" s="41">
        <f t="shared" si="107"/>
        <v>0</v>
      </c>
      <c r="AE280" s="41">
        <f t="shared" si="108"/>
        <v>0</v>
      </c>
      <c r="AF280" s="49" t="e">
        <f>HLOOKUP(I280,ElecAvoidedCostsWOCC!$A$5:$Q$50,G280+1,FALSE)</f>
        <v>#N/A</v>
      </c>
      <c r="AG280" s="41" t="e">
        <f t="shared" si="109"/>
        <v>#N/A</v>
      </c>
      <c r="AH280" s="49" t="e">
        <f>HLOOKUP(I280,ElecAvoidedCostsWOCC!$A$5:$Q$50,T280+1,FALSE)</f>
        <v>#N/A</v>
      </c>
      <c r="AI280" s="41" t="e">
        <f t="shared" si="110"/>
        <v>#N/A</v>
      </c>
      <c r="AJ280" s="41" t="e">
        <f t="shared" si="111"/>
        <v>#N/A</v>
      </c>
      <c r="AK280" s="41" t="e">
        <f>HLOOKUP(I280,ElecAvoidedCostsWOCC!$A$5:$Q$50,G280+1,FALSE)*J280*L280</f>
        <v>#N/A</v>
      </c>
      <c r="AL280" s="41" t="e">
        <f t="shared" si="112"/>
        <v>#N/A</v>
      </c>
      <c r="AM280" s="45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5">
        <f t="shared" si="113"/>
        <v>0</v>
      </c>
      <c r="AO280" s="44">
        <f t="shared" si="114"/>
        <v>0</v>
      </c>
      <c r="AP280" s="44" t="e">
        <f t="shared" si="115"/>
        <v>#DIV/0!</v>
      </c>
    </row>
    <row r="281" spans="2:42" x14ac:dyDescent="0.25">
      <c r="B281" s="34"/>
      <c r="C281" s="56"/>
      <c r="D281" s="56"/>
      <c r="E281" s="35"/>
      <c r="F281" s="36"/>
      <c r="G281" s="36"/>
      <c r="H281" s="36"/>
      <c r="I281" s="37"/>
      <c r="J281" s="38"/>
      <c r="K281" s="38"/>
      <c r="L281" s="38"/>
      <c r="M281" s="39"/>
      <c r="N281" s="39"/>
      <c r="O281" s="40"/>
      <c r="P281" s="41"/>
      <c r="Q281" s="41"/>
      <c r="R281" s="42"/>
      <c r="S281" s="43"/>
      <c r="T281" s="36">
        <f t="shared" si="97"/>
        <v>0</v>
      </c>
      <c r="U281" s="44">
        <f t="shared" si="98"/>
        <v>0</v>
      </c>
      <c r="V281" s="45">
        <f t="shared" si="99"/>
        <v>0</v>
      </c>
      <c r="W281" s="46">
        <f t="shared" si="100"/>
        <v>0</v>
      </c>
      <c r="X281" s="41">
        <f t="shared" si="101"/>
        <v>0</v>
      </c>
      <c r="Y281" s="41">
        <f t="shared" si="102"/>
        <v>0</v>
      </c>
      <c r="Z281" s="41">
        <f t="shared" si="103"/>
        <v>0</v>
      </c>
      <c r="AA281" s="47">
        <f t="shared" si="104"/>
        <v>0</v>
      </c>
      <c r="AB281" s="48">
        <f t="shared" si="105"/>
        <v>0</v>
      </c>
      <c r="AC281" s="41">
        <f t="shared" si="106"/>
        <v>0</v>
      </c>
      <c r="AD281" s="41">
        <f t="shared" si="107"/>
        <v>0</v>
      </c>
      <c r="AE281" s="41">
        <f t="shared" si="108"/>
        <v>0</v>
      </c>
      <c r="AF281" s="49" t="e">
        <f>HLOOKUP(I281,ElecAvoidedCostsWOCC!$A$5:$Q$50,G281+1,FALSE)</f>
        <v>#N/A</v>
      </c>
      <c r="AG281" s="41" t="e">
        <f t="shared" si="109"/>
        <v>#N/A</v>
      </c>
      <c r="AH281" s="49" t="e">
        <f>HLOOKUP(I281,ElecAvoidedCostsWOCC!$A$5:$Q$50,T281+1,FALSE)</f>
        <v>#N/A</v>
      </c>
      <c r="AI281" s="41" t="e">
        <f t="shared" si="110"/>
        <v>#N/A</v>
      </c>
      <c r="AJ281" s="41" t="e">
        <f t="shared" si="111"/>
        <v>#N/A</v>
      </c>
      <c r="AK281" s="41" t="e">
        <f>HLOOKUP(I281,ElecAvoidedCostsWOCC!$A$5:$Q$50,G281+1,FALSE)*J281*L281</f>
        <v>#N/A</v>
      </c>
      <c r="AL281" s="41" t="e">
        <f t="shared" si="112"/>
        <v>#N/A</v>
      </c>
      <c r="AM281" s="45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5">
        <f t="shared" si="113"/>
        <v>0</v>
      </c>
      <c r="AO281" s="44">
        <f t="shared" si="114"/>
        <v>0</v>
      </c>
      <c r="AP281" s="44" t="e">
        <f t="shared" si="115"/>
        <v>#DIV/0!</v>
      </c>
    </row>
    <row r="282" spans="2:42" x14ac:dyDescent="0.25">
      <c r="B282" s="34"/>
      <c r="C282" s="56"/>
      <c r="D282" s="56"/>
      <c r="E282" s="35"/>
      <c r="F282" s="36"/>
      <c r="G282" s="36"/>
      <c r="H282" s="36"/>
      <c r="I282" s="37"/>
      <c r="J282" s="38"/>
      <c r="K282" s="38"/>
      <c r="L282" s="38"/>
      <c r="M282" s="39"/>
      <c r="N282" s="39"/>
      <c r="O282" s="40"/>
      <c r="P282" s="41"/>
      <c r="Q282" s="41"/>
      <c r="R282" s="42"/>
      <c r="S282" s="43"/>
      <c r="T282" s="36">
        <f t="shared" si="97"/>
        <v>0</v>
      </c>
      <c r="U282" s="44">
        <f t="shared" si="98"/>
        <v>0</v>
      </c>
      <c r="V282" s="45">
        <f t="shared" si="99"/>
        <v>0</v>
      </c>
      <c r="W282" s="46">
        <f t="shared" si="100"/>
        <v>0</v>
      </c>
      <c r="X282" s="41">
        <f t="shared" si="101"/>
        <v>0</v>
      </c>
      <c r="Y282" s="41">
        <f t="shared" si="102"/>
        <v>0</v>
      </c>
      <c r="Z282" s="41">
        <f t="shared" si="103"/>
        <v>0</v>
      </c>
      <c r="AA282" s="47">
        <f t="shared" si="104"/>
        <v>0</v>
      </c>
      <c r="AB282" s="48">
        <f t="shared" si="105"/>
        <v>0</v>
      </c>
      <c r="AC282" s="41">
        <f t="shared" si="106"/>
        <v>0</v>
      </c>
      <c r="AD282" s="41">
        <f t="shared" si="107"/>
        <v>0</v>
      </c>
      <c r="AE282" s="41">
        <f t="shared" si="108"/>
        <v>0</v>
      </c>
      <c r="AF282" s="49" t="e">
        <f>HLOOKUP(I282,ElecAvoidedCostsWOCC!$A$5:$Q$50,G282+1,FALSE)</f>
        <v>#N/A</v>
      </c>
      <c r="AG282" s="41" t="e">
        <f t="shared" si="109"/>
        <v>#N/A</v>
      </c>
      <c r="AH282" s="49" t="e">
        <f>HLOOKUP(I282,ElecAvoidedCostsWOCC!$A$5:$Q$50,T282+1,FALSE)</f>
        <v>#N/A</v>
      </c>
      <c r="AI282" s="41" t="e">
        <f t="shared" si="110"/>
        <v>#N/A</v>
      </c>
      <c r="AJ282" s="41" t="e">
        <f t="shared" si="111"/>
        <v>#N/A</v>
      </c>
      <c r="AK282" s="41" t="e">
        <f>HLOOKUP(I282,ElecAvoidedCostsWOCC!$A$5:$Q$50,G282+1,FALSE)*J282*L282</f>
        <v>#N/A</v>
      </c>
      <c r="AL282" s="41" t="e">
        <f t="shared" si="112"/>
        <v>#N/A</v>
      </c>
      <c r="AM282" s="45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5">
        <f t="shared" si="113"/>
        <v>0</v>
      </c>
      <c r="AO282" s="44">
        <f t="shared" si="114"/>
        <v>0</v>
      </c>
      <c r="AP282" s="44" t="e">
        <f t="shared" si="115"/>
        <v>#DIV/0!</v>
      </c>
    </row>
    <row r="283" spans="2:42" x14ac:dyDescent="0.25">
      <c r="B283" s="34"/>
      <c r="C283" s="56"/>
      <c r="D283" s="56"/>
      <c r="E283" s="35"/>
      <c r="F283" s="36"/>
      <c r="G283" s="36"/>
      <c r="H283" s="36"/>
      <c r="I283" s="37"/>
      <c r="J283" s="38"/>
      <c r="K283" s="38"/>
      <c r="L283" s="38"/>
      <c r="M283" s="39"/>
      <c r="N283" s="39"/>
      <c r="O283" s="40"/>
      <c r="P283" s="41"/>
      <c r="Q283" s="41"/>
      <c r="R283" s="42"/>
      <c r="S283" s="43"/>
      <c r="T283" s="36">
        <f t="shared" si="97"/>
        <v>0</v>
      </c>
      <c r="U283" s="44">
        <f t="shared" si="98"/>
        <v>0</v>
      </c>
      <c r="V283" s="45">
        <f t="shared" si="99"/>
        <v>0</v>
      </c>
      <c r="W283" s="46">
        <f t="shared" si="100"/>
        <v>0</v>
      </c>
      <c r="X283" s="41">
        <f t="shared" si="101"/>
        <v>0</v>
      </c>
      <c r="Y283" s="41">
        <f t="shared" si="102"/>
        <v>0</v>
      </c>
      <c r="Z283" s="41">
        <f t="shared" si="103"/>
        <v>0</v>
      </c>
      <c r="AA283" s="47">
        <f t="shared" si="104"/>
        <v>0</v>
      </c>
      <c r="AB283" s="48">
        <f t="shared" si="105"/>
        <v>0</v>
      </c>
      <c r="AC283" s="41">
        <f t="shared" si="106"/>
        <v>0</v>
      </c>
      <c r="AD283" s="41">
        <f t="shared" si="107"/>
        <v>0</v>
      </c>
      <c r="AE283" s="41">
        <f t="shared" si="108"/>
        <v>0</v>
      </c>
      <c r="AF283" s="49" t="e">
        <f>HLOOKUP(I283,ElecAvoidedCostsWOCC!$A$5:$Q$50,G283+1,FALSE)</f>
        <v>#N/A</v>
      </c>
      <c r="AG283" s="41" t="e">
        <f t="shared" si="109"/>
        <v>#N/A</v>
      </c>
      <c r="AH283" s="49" t="e">
        <f>HLOOKUP(I283,ElecAvoidedCostsWOCC!$A$5:$Q$50,T283+1,FALSE)</f>
        <v>#N/A</v>
      </c>
      <c r="AI283" s="41" t="e">
        <f t="shared" si="110"/>
        <v>#N/A</v>
      </c>
      <c r="AJ283" s="41" t="e">
        <f t="shared" si="111"/>
        <v>#N/A</v>
      </c>
      <c r="AK283" s="41" t="e">
        <f>HLOOKUP(I283,ElecAvoidedCostsWOCC!$A$5:$Q$50,G283+1,FALSE)*J283*L283</f>
        <v>#N/A</v>
      </c>
      <c r="AL283" s="41" t="e">
        <f t="shared" si="112"/>
        <v>#N/A</v>
      </c>
      <c r="AM283" s="45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5">
        <f t="shared" si="113"/>
        <v>0</v>
      </c>
      <c r="AO283" s="44">
        <f t="shared" si="114"/>
        <v>0</v>
      </c>
      <c r="AP283" s="44" t="e">
        <f t="shared" si="115"/>
        <v>#DIV/0!</v>
      </c>
    </row>
    <row r="284" spans="2:42" x14ac:dyDescent="0.25">
      <c r="B284" s="34"/>
      <c r="C284" s="56"/>
      <c r="D284" s="56"/>
      <c r="E284" s="35"/>
      <c r="F284" s="36"/>
      <c r="G284" s="36"/>
      <c r="H284" s="36"/>
      <c r="I284" s="37"/>
      <c r="J284" s="38"/>
      <c r="K284" s="38"/>
      <c r="L284" s="38"/>
      <c r="M284" s="39"/>
      <c r="N284" s="39"/>
      <c r="O284" s="40"/>
      <c r="P284" s="41"/>
      <c r="Q284" s="41"/>
      <c r="R284" s="42"/>
      <c r="S284" s="43"/>
      <c r="T284" s="36">
        <f t="shared" si="97"/>
        <v>0</v>
      </c>
      <c r="U284" s="44">
        <f t="shared" si="98"/>
        <v>0</v>
      </c>
      <c r="V284" s="45">
        <f t="shared" si="99"/>
        <v>0</v>
      </c>
      <c r="W284" s="46">
        <f t="shared" si="100"/>
        <v>0</v>
      </c>
      <c r="X284" s="41">
        <f t="shared" si="101"/>
        <v>0</v>
      </c>
      <c r="Y284" s="41">
        <f t="shared" si="102"/>
        <v>0</v>
      </c>
      <c r="Z284" s="41">
        <f t="shared" si="103"/>
        <v>0</v>
      </c>
      <c r="AA284" s="47">
        <f t="shared" si="104"/>
        <v>0</v>
      </c>
      <c r="AB284" s="48">
        <f t="shared" si="105"/>
        <v>0</v>
      </c>
      <c r="AC284" s="41">
        <f t="shared" si="106"/>
        <v>0</v>
      </c>
      <c r="AD284" s="41">
        <f t="shared" si="107"/>
        <v>0</v>
      </c>
      <c r="AE284" s="41">
        <f t="shared" si="108"/>
        <v>0</v>
      </c>
      <c r="AF284" s="49" t="e">
        <f>HLOOKUP(I284,ElecAvoidedCostsWOCC!$A$5:$Q$50,G284+1,FALSE)</f>
        <v>#N/A</v>
      </c>
      <c r="AG284" s="41" t="e">
        <f t="shared" si="109"/>
        <v>#N/A</v>
      </c>
      <c r="AH284" s="49" t="e">
        <f>HLOOKUP(I284,ElecAvoidedCostsWOCC!$A$5:$Q$50,T284+1,FALSE)</f>
        <v>#N/A</v>
      </c>
      <c r="AI284" s="41" t="e">
        <f t="shared" si="110"/>
        <v>#N/A</v>
      </c>
      <c r="AJ284" s="41" t="e">
        <f t="shared" si="111"/>
        <v>#N/A</v>
      </c>
      <c r="AK284" s="41" t="e">
        <f>HLOOKUP(I284,ElecAvoidedCostsWOCC!$A$5:$Q$50,G284+1,FALSE)*J284*L284</f>
        <v>#N/A</v>
      </c>
      <c r="AL284" s="41" t="e">
        <f t="shared" si="112"/>
        <v>#N/A</v>
      </c>
      <c r="AM284" s="45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5">
        <f t="shared" si="113"/>
        <v>0</v>
      </c>
      <c r="AO284" s="44">
        <f t="shared" si="114"/>
        <v>0</v>
      </c>
      <c r="AP284" s="44" t="e">
        <f t="shared" si="115"/>
        <v>#DIV/0!</v>
      </c>
    </row>
    <row r="285" spans="2:42" x14ac:dyDescent="0.25">
      <c r="B285" s="34"/>
      <c r="C285" s="56"/>
      <c r="D285" s="56"/>
      <c r="E285" s="35"/>
      <c r="F285" s="36"/>
      <c r="G285" s="36"/>
      <c r="H285" s="36"/>
      <c r="I285" s="37"/>
      <c r="J285" s="38"/>
      <c r="K285" s="38"/>
      <c r="L285" s="38"/>
      <c r="M285" s="39"/>
      <c r="N285" s="39"/>
      <c r="O285" s="40"/>
      <c r="P285" s="41"/>
      <c r="Q285" s="41"/>
      <c r="R285" s="42"/>
      <c r="S285" s="43"/>
      <c r="T285" s="36">
        <f t="shared" si="97"/>
        <v>0</v>
      </c>
      <c r="U285" s="44">
        <f t="shared" si="98"/>
        <v>0</v>
      </c>
      <c r="V285" s="45">
        <f t="shared" si="99"/>
        <v>0</v>
      </c>
      <c r="W285" s="46">
        <f t="shared" si="100"/>
        <v>0</v>
      </c>
      <c r="X285" s="41">
        <f t="shared" si="101"/>
        <v>0</v>
      </c>
      <c r="Y285" s="41">
        <f t="shared" si="102"/>
        <v>0</v>
      </c>
      <c r="Z285" s="41">
        <f t="shared" si="103"/>
        <v>0</v>
      </c>
      <c r="AA285" s="47">
        <f t="shared" si="104"/>
        <v>0</v>
      </c>
      <c r="AB285" s="48">
        <f t="shared" si="105"/>
        <v>0</v>
      </c>
      <c r="AC285" s="41">
        <f t="shared" si="106"/>
        <v>0</v>
      </c>
      <c r="AD285" s="41">
        <f t="shared" si="107"/>
        <v>0</v>
      </c>
      <c r="AE285" s="41">
        <f t="shared" si="108"/>
        <v>0</v>
      </c>
      <c r="AF285" s="49" t="e">
        <f>HLOOKUP(I285,ElecAvoidedCostsWOCC!$A$5:$Q$50,G285+1,FALSE)</f>
        <v>#N/A</v>
      </c>
      <c r="AG285" s="41" t="e">
        <f t="shared" si="109"/>
        <v>#N/A</v>
      </c>
      <c r="AH285" s="49" t="e">
        <f>HLOOKUP(I285,ElecAvoidedCostsWOCC!$A$5:$Q$50,T285+1,FALSE)</f>
        <v>#N/A</v>
      </c>
      <c r="AI285" s="41" t="e">
        <f t="shared" si="110"/>
        <v>#N/A</v>
      </c>
      <c r="AJ285" s="41" t="e">
        <f t="shared" si="111"/>
        <v>#N/A</v>
      </c>
      <c r="AK285" s="41" t="e">
        <f>HLOOKUP(I285,ElecAvoidedCostsWOCC!$A$5:$Q$50,G285+1,FALSE)*J285*L285</f>
        <v>#N/A</v>
      </c>
      <c r="AL285" s="41" t="e">
        <f t="shared" si="112"/>
        <v>#N/A</v>
      </c>
      <c r="AM285" s="45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5">
        <f t="shared" si="113"/>
        <v>0</v>
      </c>
      <c r="AO285" s="44">
        <f t="shared" si="114"/>
        <v>0</v>
      </c>
      <c r="AP285" s="44" t="e">
        <f t="shared" si="115"/>
        <v>#DIV/0!</v>
      </c>
    </row>
    <row r="286" spans="2:42" x14ac:dyDescent="0.25">
      <c r="B286" s="34"/>
      <c r="C286" s="56"/>
      <c r="D286" s="56"/>
      <c r="E286" s="35"/>
      <c r="F286" s="36"/>
      <c r="G286" s="36"/>
      <c r="H286" s="36"/>
      <c r="I286" s="37"/>
      <c r="J286" s="38"/>
      <c r="K286" s="38"/>
      <c r="L286" s="38"/>
      <c r="M286" s="39"/>
      <c r="N286" s="39"/>
      <c r="O286" s="40"/>
      <c r="P286" s="41"/>
      <c r="Q286" s="41"/>
      <c r="R286" s="42"/>
      <c r="S286" s="43"/>
      <c r="T286" s="36">
        <f t="shared" si="97"/>
        <v>0</v>
      </c>
      <c r="U286" s="44">
        <f t="shared" si="98"/>
        <v>0</v>
      </c>
      <c r="V286" s="45">
        <f t="shared" si="99"/>
        <v>0</v>
      </c>
      <c r="W286" s="46">
        <f t="shared" si="100"/>
        <v>0</v>
      </c>
      <c r="X286" s="41">
        <f t="shared" si="101"/>
        <v>0</v>
      </c>
      <c r="Y286" s="41">
        <f t="shared" si="102"/>
        <v>0</v>
      </c>
      <c r="Z286" s="41">
        <f t="shared" si="103"/>
        <v>0</v>
      </c>
      <c r="AA286" s="47">
        <f t="shared" si="104"/>
        <v>0</v>
      </c>
      <c r="AB286" s="48">
        <f t="shared" si="105"/>
        <v>0</v>
      </c>
      <c r="AC286" s="41">
        <f t="shared" si="106"/>
        <v>0</v>
      </c>
      <c r="AD286" s="41">
        <f t="shared" si="107"/>
        <v>0</v>
      </c>
      <c r="AE286" s="41">
        <f t="shared" si="108"/>
        <v>0</v>
      </c>
      <c r="AF286" s="49" t="e">
        <f>HLOOKUP(I286,ElecAvoidedCostsWOCC!$A$5:$Q$50,G286+1,FALSE)</f>
        <v>#N/A</v>
      </c>
      <c r="AG286" s="41" t="e">
        <f t="shared" si="109"/>
        <v>#N/A</v>
      </c>
      <c r="AH286" s="49" t="e">
        <f>HLOOKUP(I286,ElecAvoidedCostsWOCC!$A$5:$Q$50,T286+1,FALSE)</f>
        <v>#N/A</v>
      </c>
      <c r="AI286" s="41" t="e">
        <f t="shared" si="110"/>
        <v>#N/A</v>
      </c>
      <c r="AJ286" s="41" t="e">
        <f t="shared" si="111"/>
        <v>#N/A</v>
      </c>
      <c r="AK286" s="41" t="e">
        <f>HLOOKUP(I286,ElecAvoidedCostsWOCC!$A$5:$Q$50,G286+1,FALSE)*J286*L286</f>
        <v>#N/A</v>
      </c>
      <c r="AL286" s="41" t="e">
        <f t="shared" si="112"/>
        <v>#N/A</v>
      </c>
      <c r="AM286" s="45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5">
        <f t="shared" si="113"/>
        <v>0</v>
      </c>
      <c r="AO286" s="44">
        <f t="shared" si="114"/>
        <v>0</v>
      </c>
      <c r="AP286" s="44" t="e">
        <f t="shared" si="115"/>
        <v>#DIV/0!</v>
      </c>
    </row>
    <row r="287" spans="2:42" x14ac:dyDescent="0.25">
      <c r="B287" s="34"/>
      <c r="C287" s="56"/>
      <c r="D287" s="56"/>
      <c r="E287" s="35"/>
      <c r="F287" s="36"/>
      <c r="G287" s="36"/>
      <c r="H287" s="36"/>
      <c r="I287" s="37"/>
      <c r="J287" s="38"/>
      <c r="K287" s="38"/>
      <c r="L287" s="38"/>
      <c r="M287" s="39"/>
      <c r="N287" s="39"/>
      <c r="O287" s="40"/>
      <c r="P287" s="41"/>
      <c r="Q287" s="41"/>
      <c r="R287" s="42"/>
      <c r="S287" s="43"/>
      <c r="T287" s="36">
        <f t="shared" si="97"/>
        <v>0</v>
      </c>
      <c r="U287" s="44">
        <f t="shared" si="98"/>
        <v>0</v>
      </c>
      <c r="V287" s="45">
        <f t="shared" si="99"/>
        <v>0</v>
      </c>
      <c r="W287" s="46">
        <f t="shared" si="100"/>
        <v>0</v>
      </c>
      <c r="X287" s="41">
        <f t="shared" si="101"/>
        <v>0</v>
      </c>
      <c r="Y287" s="41">
        <f t="shared" si="102"/>
        <v>0</v>
      </c>
      <c r="Z287" s="41">
        <f t="shared" si="103"/>
        <v>0</v>
      </c>
      <c r="AA287" s="47">
        <f t="shared" si="104"/>
        <v>0</v>
      </c>
      <c r="AB287" s="48">
        <f t="shared" si="105"/>
        <v>0</v>
      </c>
      <c r="AC287" s="41">
        <f t="shared" si="106"/>
        <v>0</v>
      </c>
      <c r="AD287" s="41">
        <f t="shared" si="107"/>
        <v>0</v>
      </c>
      <c r="AE287" s="41">
        <f t="shared" si="108"/>
        <v>0</v>
      </c>
      <c r="AF287" s="49" t="e">
        <f>HLOOKUP(I287,ElecAvoidedCostsWOCC!$A$5:$Q$50,G287+1,FALSE)</f>
        <v>#N/A</v>
      </c>
      <c r="AG287" s="41" t="e">
        <f t="shared" si="109"/>
        <v>#N/A</v>
      </c>
      <c r="AH287" s="49" t="e">
        <f>HLOOKUP(I287,ElecAvoidedCostsWOCC!$A$5:$Q$50,T287+1,FALSE)</f>
        <v>#N/A</v>
      </c>
      <c r="AI287" s="41" t="e">
        <f t="shared" si="110"/>
        <v>#N/A</v>
      </c>
      <c r="AJ287" s="41" t="e">
        <f t="shared" si="111"/>
        <v>#N/A</v>
      </c>
      <c r="AK287" s="41" t="e">
        <f>HLOOKUP(I287,ElecAvoidedCostsWOCC!$A$5:$Q$50,G287+1,FALSE)*J287*L287</f>
        <v>#N/A</v>
      </c>
      <c r="AL287" s="41" t="e">
        <f t="shared" si="112"/>
        <v>#N/A</v>
      </c>
      <c r="AM287" s="45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5">
        <f t="shared" si="113"/>
        <v>0</v>
      </c>
      <c r="AO287" s="44">
        <f t="shared" si="114"/>
        <v>0</v>
      </c>
      <c r="AP287" s="44" t="e">
        <f t="shared" si="115"/>
        <v>#DIV/0!</v>
      </c>
    </row>
    <row r="288" spans="2:42" x14ac:dyDescent="0.25">
      <c r="B288" s="34"/>
      <c r="C288" s="56"/>
      <c r="D288" s="56"/>
      <c r="E288" s="35"/>
      <c r="F288" s="36"/>
      <c r="G288" s="36"/>
      <c r="H288" s="36"/>
      <c r="I288" s="37"/>
      <c r="J288" s="38"/>
      <c r="K288" s="38"/>
      <c r="L288" s="38"/>
      <c r="M288" s="39"/>
      <c r="N288" s="39"/>
      <c r="O288" s="40"/>
      <c r="P288" s="41"/>
      <c r="Q288" s="41"/>
      <c r="R288" s="42"/>
      <c r="S288" s="43"/>
      <c r="T288" s="36">
        <f t="shared" si="97"/>
        <v>0</v>
      </c>
      <c r="U288" s="44">
        <f t="shared" si="98"/>
        <v>0</v>
      </c>
      <c r="V288" s="45">
        <f t="shared" si="99"/>
        <v>0</v>
      </c>
      <c r="W288" s="46">
        <f t="shared" si="100"/>
        <v>0</v>
      </c>
      <c r="X288" s="41">
        <f t="shared" si="101"/>
        <v>0</v>
      </c>
      <c r="Y288" s="41">
        <f t="shared" si="102"/>
        <v>0</v>
      </c>
      <c r="Z288" s="41">
        <f t="shared" si="103"/>
        <v>0</v>
      </c>
      <c r="AA288" s="47">
        <f t="shared" si="104"/>
        <v>0</v>
      </c>
      <c r="AB288" s="48">
        <f t="shared" si="105"/>
        <v>0</v>
      </c>
      <c r="AC288" s="41">
        <f t="shared" si="106"/>
        <v>0</v>
      </c>
      <c r="AD288" s="41">
        <f t="shared" si="107"/>
        <v>0</v>
      </c>
      <c r="AE288" s="41">
        <f t="shared" si="108"/>
        <v>0</v>
      </c>
      <c r="AF288" s="49" t="e">
        <f>HLOOKUP(I288,ElecAvoidedCostsWOCC!$A$5:$Q$50,G288+1,FALSE)</f>
        <v>#N/A</v>
      </c>
      <c r="AG288" s="41" t="e">
        <f t="shared" si="109"/>
        <v>#N/A</v>
      </c>
      <c r="AH288" s="49" t="e">
        <f>HLOOKUP(I288,ElecAvoidedCostsWOCC!$A$5:$Q$50,T288+1,FALSE)</f>
        <v>#N/A</v>
      </c>
      <c r="AI288" s="41" t="e">
        <f t="shared" si="110"/>
        <v>#N/A</v>
      </c>
      <c r="AJ288" s="41" t="e">
        <f t="shared" si="111"/>
        <v>#N/A</v>
      </c>
      <c r="AK288" s="41" t="e">
        <f>HLOOKUP(I288,ElecAvoidedCostsWOCC!$A$5:$Q$50,G288+1,FALSE)*J288*L288</f>
        <v>#N/A</v>
      </c>
      <c r="AL288" s="41" t="e">
        <f t="shared" si="112"/>
        <v>#N/A</v>
      </c>
      <c r="AM288" s="45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5">
        <f t="shared" si="113"/>
        <v>0</v>
      </c>
      <c r="AO288" s="44">
        <f t="shared" si="114"/>
        <v>0</v>
      </c>
      <c r="AP288" s="44" t="e">
        <f t="shared" si="115"/>
        <v>#DIV/0!</v>
      </c>
    </row>
    <row r="289" spans="2:42" x14ac:dyDescent="0.25">
      <c r="B289" s="34"/>
      <c r="C289" s="56"/>
      <c r="D289" s="56"/>
      <c r="E289" s="35"/>
      <c r="F289" s="36"/>
      <c r="G289" s="36"/>
      <c r="H289" s="36"/>
      <c r="I289" s="37"/>
      <c r="J289" s="38"/>
      <c r="K289" s="38"/>
      <c r="L289" s="38"/>
      <c r="M289" s="39"/>
      <c r="N289" s="39"/>
      <c r="O289" s="40"/>
      <c r="P289" s="41"/>
      <c r="Q289" s="41"/>
      <c r="R289" s="42"/>
      <c r="S289" s="43"/>
      <c r="T289" s="36">
        <f t="shared" si="97"/>
        <v>0</v>
      </c>
      <c r="U289" s="44">
        <f t="shared" si="98"/>
        <v>0</v>
      </c>
      <c r="V289" s="45">
        <f t="shared" si="99"/>
        <v>0</v>
      </c>
      <c r="W289" s="46">
        <f t="shared" si="100"/>
        <v>0</v>
      </c>
      <c r="X289" s="41">
        <f t="shared" si="101"/>
        <v>0</v>
      </c>
      <c r="Y289" s="41">
        <f t="shared" si="102"/>
        <v>0</v>
      </c>
      <c r="Z289" s="41">
        <f t="shared" si="103"/>
        <v>0</v>
      </c>
      <c r="AA289" s="47">
        <f t="shared" si="104"/>
        <v>0</v>
      </c>
      <c r="AB289" s="48">
        <f t="shared" si="105"/>
        <v>0</v>
      </c>
      <c r="AC289" s="41">
        <f t="shared" si="106"/>
        <v>0</v>
      </c>
      <c r="AD289" s="41">
        <f t="shared" si="107"/>
        <v>0</v>
      </c>
      <c r="AE289" s="41">
        <f t="shared" si="108"/>
        <v>0</v>
      </c>
      <c r="AF289" s="49" t="e">
        <f>HLOOKUP(I289,ElecAvoidedCostsWOCC!$A$5:$Q$50,G289+1,FALSE)</f>
        <v>#N/A</v>
      </c>
      <c r="AG289" s="41" t="e">
        <f t="shared" si="109"/>
        <v>#N/A</v>
      </c>
      <c r="AH289" s="49" t="e">
        <f>HLOOKUP(I289,ElecAvoidedCostsWOCC!$A$5:$Q$50,T289+1,FALSE)</f>
        <v>#N/A</v>
      </c>
      <c r="AI289" s="41" t="e">
        <f t="shared" si="110"/>
        <v>#N/A</v>
      </c>
      <c r="AJ289" s="41" t="e">
        <f t="shared" si="111"/>
        <v>#N/A</v>
      </c>
      <c r="AK289" s="41" t="e">
        <f>HLOOKUP(I289,ElecAvoidedCostsWOCC!$A$5:$Q$50,G289+1,FALSE)*J289*L289</f>
        <v>#N/A</v>
      </c>
      <c r="AL289" s="41" t="e">
        <f t="shared" si="112"/>
        <v>#N/A</v>
      </c>
      <c r="AM289" s="45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5">
        <f t="shared" si="113"/>
        <v>0</v>
      </c>
      <c r="AO289" s="44">
        <f t="shared" si="114"/>
        <v>0</v>
      </c>
      <c r="AP289" s="44" t="e">
        <f t="shared" si="115"/>
        <v>#DIV/0!</v>
      </c>
    </row>
    <row r="290" spans="2:42" x14ac:dyDescent="0.25">
      <c r="B290" s="34"/>
      <c r="C290" s="56"/>
      <c r="D290" s="56"/>
      <c r="E290" s="35"/>
      <c r="F290" s="36"/>
      <c r="G290" s="36"/>
      <c r="H290" s="36"/>
      <c r="I290" s="37"/>
      <c r="J290" s="38"/>
      <c r="K290" s="38"/>
      <c r="L290" s="38"/>
      <c r="M290" s="39"/>
      <c r="N290" s="39"/>
      <c r="O290" s="40"/>
      <c r="P290" s="41"/>
      <c r="Q290" s="41"/>
      <c r="R290" s="42"/>
      <c r="S290" s="43"/>
      <c r="T290" s="36">
        <f t="shared" si="97"/>
        <v>0</v>
      </c>
      <c r="U290" s="44">
        <f t="shared" si="98"/>
        <v>0</v>
      </c>
      <c r="V290" s="45">
        <f t="shared" si="99"/>
        <v>0</v>
      </c>
      <c r="W290" s="46">
        <f t="shared" si="100"/>
        <v>0</v>
      </c>
      <c r="X290" s="41">
        <f t="shared" si="101"/>
        <v>0</v>
      </c>
      <c r="Y290" s="41">
        <f t="shared" si="102"/>
        <v>0</v>
      </c>
      <c r="Z290" s="41">
        <f t="shared" si="103"/>
        <v>0</v>
      </c>
      <c r="AA290" s="47">
        <f t="shared" si="104"/>
        <v>0</v>
      </c>
      <c r="AB290" s="48">
        <f t="shared" si="105"/>
        <v>0</v>
      </c>
      <c r="AC290" s="41">
        <f t="shared" si="106"/>
        <v>0</v>
      </c>
      <c r="AD290" s="41">
        <f t="shared" si="107"/>
        <v>0</v>
      </c>
      <c r="AE290" s="41">
        <f t="shared" si="108"/>
        <v>0</v>
      </c>
      <c r="AF290" s="49" t="e">
        <f>HLOOKUP(I290,ElecAvoidedCostsWOCC!$A$5:$Q$50,G290+1,FALSE)</f>
        <v>#N/A</v>
      </c>
      <c r="AG290" s="41" t="e">
        <f t="shared" si="109"/>
        <v>#N/A</v>
      </c>
      <c r="AH290" s="49" t="e">
        <f>HLOOKUP(I290,ElecAvoidedCostsWOCC!$A$5:$Q$50,T290+1,FALSE)</f>
        <v>#N/A</v>
      </c>
      <c r="AI290" s="41" t="e">
        <f t="shared" si="110"/>
        <v>#N/A</v>
      </c>
      <c r="AJ290" s="41" t="e">
        <f t="shared" si="111"/>
        <v>#N/A</v>
      </c>
      <c r="AK290" s="41" t="e">
        <f>HLOOKUP(I290,ElecAvoidedCostsWOCC!$A$5:$Q$50,G290+1,FALSE)*J290*L290</f>
        <v>#N/A</v>
      </c>
      <c r="AL290" s="41" t="e">
        <f t="shared" si="112"/>
        <v>#N/A</v>
      </c>
      <c r="AM290" s="45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5">
        <f t="shared" si="113"/>
        <v>0</v>
      </c>
      <c r="AO290" s="44">
        <f t="shared" si="114"/>
        <v>0</v>
      </c>
      <c r="AP290" s="44" t="e">
        <f t="shared" si="115"/>
        <v>#DIV/0!</v>
      </c>
    </row>
    <row r="291" spans="2:42" x14ac:dyDescent="0.25">
      <c r="B291" s="34"/>
      <c r="C291" s="56"/>
      <c r="D291" s="56"/>
      <c r="E291" s="35"/>
      <c r="F291" s="36"/>
      <c r="G291" s="36"/>
      <c r="H291" s="36"/>
      <c r="I291" s="37"/>
      <c r="J291" s="38"/>
      <c r="K291" s="38"/>
      <c r="L291" s="38"/>
      <c r="M291" s="39"/>
      <c r="N291" s="39"/>
      <c r="O291" s="40"/>
      <c r="P291" s="41"/>
      <c r="Q291" s="41"/>
      <c r="R291" s="42"/>
      <c r="S291" s="43"/>
      <c r="T291" s="36">
        <f t="shared" si="97"/>
        <v>0</v>
      </c>
      <c r="U291" s="44">
        <f t="shared" si="98"/>
        <v>0</v>
      </c>
      <c r="V291" s="45">
        <f t="shared" si="99"/>
        <v>0</v>
      </c>
      <c r="W291" s="46">
        <f t="shared" si="100"/>
        <v>0</v>
      </c>
      <c r="X291" s="41">
        <f t="shared" si="101"/>
        <v>0</v>
      </c>
      <c r="Y291" s="41">
        <f t="shared" si="102"/>
        <v>0</v>
      </c>
      <c r="Z291" s="41">
        <f t="shared" si="103"/>
        <v>0</v>
      </c>
      <c r="AA291" s="47">
        <f t="shared" si="104"/>
        <v>0</v>
      </c>
      <c r="AB291" s="48">
        <f t="shared" si="105"/>
        <v>0</v>
      </c>
      <c r="AC291" s="41">
        <f t="shared" si="106"/>
        <v>0</v>
      </c>
      <c r="AD291" s="41">
        <f t="shared" si="107"/>
        <v>0</v>
      </c>
      <c r="AE291" s="41">
        <f t="shared" si="108"/>
        <v>0</v>
      </c>
      <c r="AF291" s="49" t="e">
        <f>HLOOKUP(I291,ElecAvoidedCostsWOCC!$A$5:$Q$50,G291+1,FALSE)</f>
        <v>#N/A</v>
      </c>
      <c r="AG291" s="41" t="e">
        <f t="shared" si="109"/>
        <v>#N/A</v>
      </c>
      <c r="AH291" s="49" t="e">
        <f>HLOOKUP(I291,ElecAvoidedCostsWOCC!$A$5:$Q$50,T291+1,FALSE)</f>
        <v>#N/A</v>
      </c>
      <c r="AI291" s="41" t="e">
        <f t="shared" si="110"/>
        <v>#N/A</v>
      </c>
      <c r="AJ291" s="41" t="e">
        <f t="shared" si="111"/>
        <v>#N/A</v>
      </c>
      <c r="AK291" s="41" t="e">
        <f>HLOOKUP(I291,ElecAvoidedCostsWOCC!$A$5:$Q$50,G291+1,FALSE)*J291*L291</f>
        <v>#N/A</v>
      </c>
      <c r="AL291" s="41" t="e">
        <f t="shared" si="112"/>
        <v>#N/A</v>
      </c>
      <c r="AM291" s="45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5">
        <f t="shared" si="113"/>
        <v>0</v>
      </c>
      <c r="AO291" s="44">
        <f t="shared" si="114"/>
        <v>0</v>
      </c>
      <c r="AP291" s="44" t="e">
        <f t="shared" si="115"/>
        <v>#DIV/0!</v>
      </c>
    </row>
    <row r="292" spans="2:42" x14ac:dyDescent="0.25">
      <c r="B292" s="34"/>
      <c r="C292" s="56"/>
      <c r="D292" s="56"/>
      <c r="E292" s="35"/>
      <c r="F292" s="36"/>
      <c r="G292" s="36"/>
      <c r="H292" s="36"/>
      <c r="I292" s="37"/>
      <c r="J292" s="38"/>
      <c r="K292" s="38"/>
      <c r="L292" s="38"/>
      <c r="M292" s="39"/>
      <c r="N292" s="39"/>
      <c r="O292" s="40"/>
      <c r="P292" s="41"/>
      <c r="Q292" s="41"/>
      <c r="R292" s="42"/>
      <c r="S292" s="43"/>
      <c r="T292" s="36">
        <f t="shared" si="97"/>
        <v>0</v>
      </c>
      <c r="U292" s="44">
        <f t="shared" si="98"/>
        <v>0</v>
      </c>
      <c r="V292" s="45">
        <f t="shared" si="99"/>
        <v>0</v>
      </c>
      <c r="W292" s="46">
        <f t="shared" si="100"/>
        <v>0</v>
      </c>
      <c r="X292" s="41">
        <f t="shared" si="101"/>
        <v>0</v>
      </c>
      <c r="Y292" s="41">
        <f t="shared" si="102"/>
        <v>0</v>
      </c>
      <c r="Z292" s="41">
        <f t="shared" si="103"/>
        <v>0</v>
      </c>
      <c r="AA292" s="47">
        <f t="shared" si="104"/>
        <v>0</v>
      </c>
      <c r="AB292" s="48">
        <f t="shared" si="105"/>
        <v>0</v>
      </c>
      <c r="AC292" s="41">
        <f t="shared" si="106"/>
        <v>0</v>
      </c>
      <c r="AD292" s="41">
        <f t="shared" si="107"/>
        <v>0</v>
      </c>
      <c r="AE292" s="41">
        <f t="shared" si="108"/>
        <v>0</v>
      </c>
      <c r="AF292" s="49" t="e">
        <f>HLOOKUP(I292,ElecAvoidedCostsWOCC!$A$5:$Q$50,G292+1,FALSE)</f>
        <v>#N/A</v>
      </c>
      <c r="AG292" s="41" t="e">
        <f t="shared" si="109"/>
        <v>#N/A</v>
      </c>
      <c r="AH292" s="49" t="e">
        <f>HLOOKUP(I292,ElecAvoidedCostsWOCC!$A$5:$Q$50,T292+1,FALSE)</f>
        <v>#N/A</v>
      </c>
      <c r="AI292" s="41" t="e">
        <f t="shared" si="110"/>
        <v>#N/A</v>
      </c>
      <c r="AJ292" s="41" t="e">
        <f t="shared" si="111"/>
        <v>#N/A</v>
      </c>
      <c r="AK292" s="41" t="e">
        <f>HLOOKUP(I292,ElecAvoidedCostsWOCC!$A$5:$Q$50,G292+1,FALSE)*J292*L292</f>
        <v>#N/A</v>
      </c>
      <c r="AL292" s="41" t="e">
        <f t="shared" si="112"/>
        <v>#N/A</v>
      </c>
      <c r="AM292" s="45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5">
        <f t="shared" si="113"/>
        <v>0</v>
      </c>
      <c r="AO292" s="44">
        <f t="shared" si="114"/>
        <v>0</v>
      </c>
      <c r="AP292" s="44" t="e">
        <f t="shared" si="115"/>
        <v>#DIV/0!</v>
      </c>
    </row>
    <row r="293" spans="2:42" x14ac:dyDescent="0.25">
      <c r="B293" s="34"/>
      <c r="C293" s="56"/>
      <c r="D293" s="56"/>
      <c r="E293" s="35"/>
      <c r="F293" s="36"/>
      <c r="G293" s="36"/>
      <c r="H293" s="36"/>
      <c r="I293" s="37"/>
      <c r="J293" s="38"/>
      <c r="K293" s="38"/>
      <c r="L293" s="38"/>
      <c r="M293" s="39"/>
      <c r="N293" s="39"/>
      <c r="O293" s="40"/>
      <c r="P293" s="41"/>
      <c r="Q293" s="41"/>
      <c r="R293" s="42"/>
      <c r="S293" s="43"/>
      <c r="T293" s="36">
        <f t="shared" si="97"/>
        <v>0</v>
      </c>
      <c r="U293" s="44">
        <f t="shared" si="98"/>
        <v>0</v>
      </c>
      <c r="V293" s="45">
        <f t="shared" si="99"/>
        <v>0</v>
      </c>
      <c r="W293" s="46">
        <f t="shared" si="100"/>
        <v>0</v>
      </c>
      <c r="X293" s="41">
        <f t="shared" si="101"/>
        <v>0</v>
      </c>
      <c r="Y293" s="41">
        <f t="shared" si="102"/>
        <v>0</v>
      </c>
      <c r="Z293" s="41">
        <f t="shared" si="103"/>
        <v>0</v>
      </c>
      <c r="AA293" s="47">
        <f t="shared" si="104"/>
        <v>0</v>
      </c>
      <c r="AB293" s="48">
        <f t="shared" si="105"/>
        <v>0</v>
      </c>
      <c r="AC293" s="41">
        <f t="shared" si="106"/>
        <v>0</v>
      </c>
      <c r="AD293" s="41">
        <f t="shared" si="107"/>
        <v>0</v>
      </c>
      <c r="AE293" s="41">
        <f t="shared" si="108"/>
        <v>0</v>
      </c>
      <c r="AF293" s="49" t="e">
        <f>HLOOKUP(I293,ElecAvoidedCostsWOCC!$A$5:$Q$50,G293+1,FALSE)</f>
        <v>#N/A</v>
      </c>
      <c r="AG293" s="41" t="e">
        <f t="shared" si="109"/>
        <v>#N/A</v>
      </c>
      <c r="AH293" s="49" t="e">
        <f>HLOOKUP(I293,ElecAvoidedCostsWOCC!$A$5:$Q$50,T293+1,FALSE)</f>
        <v>#N/A</v>
      </c>
      <c r="AI293" s="41" t="e">
        <f t="shared" si="110"/>
        <v>#N/A</v>
      </c>
      <c r="AJ293" s="41" t="e">
        <f t="shared" si="111"/>
        <v>#N/A</v>
      </c>
      <c r="AK293" s="41" t="e">
        <f>HLOOKUP(I293,ElecAvoidedCostsWOCC!$A$5:$Q$50,G293+1,FALSE)*J293*L293</f>
        <v>#N/A</v>
      </c>
      <c r="AL293" s="41" t="e">
        <f t="shared" si="112"/>
        <v>#N/A</v>
      </c>
      <c r="AM293" s="45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5">
        <f t="shared" si="113"/>
        <v>0</v>
      </c>
      <c r="AO293" s="44">
        <f t="shared" si="114"/>
        <v>0</v>
      </c>
      <c r="AP293" s="44" t="e">
        <f t="shared" si="115"/>
        <v>#DIV/0!</v>
      </c>
    </row>
    <row r="294" spans="2:42" x14ac:dyDescent="0.25">
      <c r="B294" s="34"/>
      <c r="C294" s="56"/>
      <c r="D294" s="56"/>
      <c r="E294" s="35"/>
      <c r="F294" s="36"/>
      <c r="G294" s="36"/>
      <c r="H294" s="36"/>
      <c r="I294" s="37"/>
      <c r="J294" s="38"/>
      <c r="K294" s="38"/>
      <c r="L294" s="38"/>
      <c r="M294" s="39"/>
      <c r="N294" s="39"/>
      <c r="O294" s="40"/>
      <c r="P294" s="41"/>
      <c r="Q294" s="41"/>
      <c r="R294" s="42"/>
      <c r="S294" s="43"/>
      <c r="T294" s="36">
        <f t="shared" si="97"/>
        <v>0</v>
      </c>
      <c r="U294" s="44">
        <f t="shared" si="98"/>
        <v>0</v>
      </c>
      <c r="V294" s="45">
        <f t="shared" si="99"/>
        <v>0</v>
      </c>
      <c r="W294" s="46">
        <f t="shared" si="100"/>
        <v>0</v>
      </c>
      <c r="X294" s="41">
        <f t="shared" si="101"/>
        <v>0</v>
      </c>
      <c r="Y294" s="41">
        <f t="shared" si="102"/>
        <v>0</v>
      </c>
      <c r="Z294" s="41">
        <f t="shared" si="103"/>
        <v>0</v>
      </c>
      <c r="AA294" s="47">
        <f t="shared" si="104"/>
        <v>0</v>
      </c>
      <c r="AB294" s="48">
        <f t="shared" si="105"/>
        <v>0</v>
      </c>
      <c r="AC294" s="41">
        <f t="shared" si="106"/>
        <v>0</v>
      </c>
      <c r="AD294" s="41">
        <f t="shared" si="107"/>
        <v>0</v>
      </c>
      <c r="AE294" s="41">
        <f t="shared" si="108"/>
        <v>0</v>
      </c>
      <c r="AF294" s="49" t="e">
        <f>HLOOKUP(I294,ElecAvoidedCostsWOCC!$A$5:$Q$50,G294+1,FALSE)</f>
        <v>#N/A</v>
      </c>
      <c r="AG294" s="41" t="e">
        <f t="shared" si="109"/>
        <v>#N/A</v>
      </c>
      <c r="AH294" s="49" t="e">
        <f>HLOOKUP(I294,ElecAvoidedCostsWOCC!$A$5:$Q$50,T294+1,FALSE)</f>
        <v>#N/A</v>
      </c>
      <c r="AI294" s="41" t="e">
        <f t="shared" si="110"/>
        <v>#N/A</v>
      </c>
      <c r="AJ294" s="41" t="e">
        <f t="shared" si="111"/>
        <v>#N/A</v>
      </c>
      <c r="AK294" s="41" t="e">
        <f>HLOOKUP(I294,ElecAvoidedCostsWOCC!$A$5:$Q$50,G294+1,FALSE)*J294*L294</f>
        <v>#N/A</v>
      </c>
      <c r="AL294" s="41" t="e">
        <f t="shared" si="112"/>
        <v>#N/A</v>
      </c>
      <c r="AM294" s="45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5">
        <f t="shared" si="113"/>
        <v>0</v>
      </c>
      <c r="AO294" s="44">
        <f t="shared" si="114"/>
        <v>0</v>
      </c>
      <c r="AP294" s="44" t="e">
        <f t="shared" si="115"/>
        <v>#DIV/0!</v>
      </c>
    </row>
    <row r="295" spans="2:42" x14ac:dyDescent="0.25">
      <c r="B295" s="34"/>
      <c r="C295" s="56"/>
      <c r="D295" s="56"/>
      <c r="E295" s="35"/>
      <c r="F295" s="36"/>
      <c r="G295" s="36"/>
      <c r="H295" s="36"/>
      <c r="I295" s="37"/>
      <c r="J295" s="38"/>
      <c r="K295" s="38"/>
      <c r="L295" s="38"/>
      <c r="M295" s="39"/>
      <c r="N295" s="39"/>
      <c r="O295" s="40"/>
      <c r="P295" s="41"/>
      <c r="Q295" s="41"/>
      <c r="R295" s="42"/>
      <c r="S295" s="43"/>
      <c r="T295" s="36">
        <f t="shared" si="97"/>
        <v>0</v>
      </c>
      <c r="U295" s="44">
        <f t="shared" si="98"/>
        <v>0</v>
      </c>
      <c r="V295" s="45">
        <f t="shared" si="99"/>
        <v>0</v>
      </c>
      <c r="W295" s="46">
        <f t="shared" si="100"/>
        <v>0</v>
      </c>
      <c r="X295" s="41">
        <f t="shared" si="101"/>
        <v>0</v>
      </c>
      <c r="Y295" s="41">
        <f t="shared" si="102"/>
        <v>0</v>
      </c>
      <c r="Z295" s="41">
        <f t="shared" si="103"/>
        <v>0</v>
      </c>
      <c r="AA295" s="47">
        <f t="shared" si="104"/>
        <v>0</v>
      </c>
      <c r="AB295" s="48">
        <f t="shared" si="105"/>
        <v>0</v>
      </c>
      <c r="AC295" s="41">
        <f t="shared" si="106"/>
        <v>0</v>
      </c>
      <c r="AD295" s="41">
        <f t="shared" si="107"/>
        <v>0</v>
      </c>
      <c r="AE295" s="41">
        <f t="shared" si="108"/>
        <v>0</v>
      </c>
      <c r="AF295" s="49" t="e">
        <f>HLOOKUP(I295,ElecAvoidedCostsWOCC!$A$5:$Q$50,G295+1,FALSE)</f>
        <v>#N/A</v>
      </c>
      <c r="AG295" s="41" t="e">
        <f t="shared" si="109"/>
        <v>#N/A</v>
      </c>
      <c r="AH295" s="49" t="e">
        <f>HLOOKUP(I295,ElecAvoidedCostsWOCC!$A$5:$Q$50,T295+1,FALSE)</f>
        <v>#N/A</v>
      </c>
      <c r="AI295" s="41" t="e">
        <f t="shared" si="110"/>
        <v>#N/A</v>
      </c>
      <c r="AJ295" s="41" t="e">
        <f t="shared" si="111"/>
        <v>#N/A</v>
      </c>
      <c r="AK295" s="41" t="e">
        <f>HLOOKUP(I295,ElecAvoidedCostsWOCC!$A$5:$Q$50,G295+1,FALSE)*J295*L295</f>
        <v>#N/A</v>
      </c>
      <c r="AL295" s="41" t="e">
        <f t="shared" si="112"/>
        <v>#N/A</v>
      </c>
      <c r="AM295" s="45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5">
        <f t="shared" si="113"/>
        <v>0</v>
      </c>
      <c r="AO295" s="44">
        <f t="shared" si="114"/>
        <v>0</v>
      </c>
      <c r="AP295" s="44" t="e">
        <f t="shared" si="115"/>
        <v>#DIV/0!</v>
      </c>
    </row>
    <row r="296" spans="2:42" x14ac:dyDescent="0.25">
      <c r="B296" s="34"/>
      <c r="C296" s="56"/>
      <c r="D296" s="56"/>
      <c r="E296" s="35"/>
      <c r="F296" s="36"/>
      <c r="G296" s="36"/>
      <c r="H296" s="36"/>
      <c r="I296" s="37"/>
      <c r="J296" s="38"/>
      <c r="K296" s="38"/>
      <c r="L296" s="38"/>
      <c r="M296" s="39"/>
      <c r="N296" s="39"/>
      <c r="O296" s="40"/>
      <c r="P296" s="41"/>
      <c r="Q296" s="41"/>
      <c r="R296" s="42"/>
      <c r="S296" s="43"/>
      <c r="T296" s="36">
        <f t="shared" si="97"/>
        <v>0</v>
      </c>
      <c r="U296" s="44">
        <f t="shared" si="98"/>
        <v>0</v>
      </c>
      <c r="V296" s="45">
        <f t="shared" si="99"/>
        <v>0</v>
      </c>
      <c r="W296" s="46">
        <f t="shared" si="100"/>
        <v>0</v>
      </c>
      <c r="X296" s="41">
        <f t="shared" si="101"/>
        <v>0</v>
      </c>
      <c r="Y296" s="41">
        <f t="shared" si="102"/>
        <v>0</v>
      </c>
      <c r="Z296" s="41">
        <f t="shared" si="103"/>
        <v>0</v>
      </c>
      <c r="AA296" s="47">
        <f t="shared" si="104"/>
        <v>0</v>
      </c>
      <c r="AB296" s="48">
        <f t="shared" si="105"/>
        <v>0</v>
      </c>
      <c r="AC296" s="41">
        <f t="shared" si="106"/>
        <v>0</v>
      </c>
      <c r="AD296" s="41">
        <f t="shared" si="107"/>
        <v>0</v>
      </c>
      <c r="AE296" s="41">
        <f t="shared" si="108"/>
        <v>0</v>
      </c>
      <c r="AF296" s="49" t="e">
        <f>HLOOKUP(I296,ElecAvoidedCostsWOCC!$A$5:$Q$50,G296+1,FALSE)</f>
        <v>#N/A</v>
      </c>
      <c r="AG296" s="41" t="e">
        <f t="shared" si="109"/>
        <v>#N/A</v>
      </c>
      <c r="AH296" s="49" t="e">
        <f>HLOOKUP(I296,ElecAvoidedCostsWOCC!$A$5:$Q$50,T296+1,FALSE)</f>
        <v>#N/A</v>
      </c>
      <c r="AI296" s="41" t="e">
        <f t="shared" si="110"/>
        <v>#N/A</v>
      </c>
      <c r="AJ296" s="41" t="e">
        <f t="shared" si="111"/>
        <v>#N/A</v>
      </c>
      <c r="AK296" s="41" t="e">
        <f>HLOOKUP(I296,ElecAvoidedCostsWOCC!$A$5:$Q$50,G296+1,FALSE)*J296*L296</f>
        <v>#N/A</v>
      </c>
      <c r="AL296" s="41" t="e">
        <f t="shared" si="112"/>
        <v>#N/A</v>
      </c>
      <c r="AM296" s="45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5">
        <f t="shared" si="113"/>
        <v>0</v>
      </c>
      <c r="AO296" s="44">
        <f t="shared" si="114"/>
        <v>0</v>
      </c>
      <c r="AP296" s="44" t="e">
        <f t="shared" si="115"/>
        <v>#DIV/0!</v>
      </c>
    </row>
    <row r="297" spans="2:42" x14ac:dyDescent="0.25">
      <c r="B297" s="34"/>
      <c r="C297" s="56"/>
      <c r="D297" s="56"/>
      <c r="E297" s="35"/>
      <c r="F297" s="36"/>
      <c r="G297" s="36"/>
      <c r="H297" s="36"/>
      <c r="I297" s="37"/>
      <c r="J297" s="38"/>
      <c r="K297" s="38"/>
      <c r="L297" s="38"/>
      <c r="M297" s="39"/>
      <c r="N297" s="39"/>
      <c r="O297" s="40"/>
      <c r="P297" s="41"/>
      <c r="Q297" s="41"/>
      <c r="R297" s="42"/>
      <c r="S297" s="43"/>
      <c r="T297" s="36">
        <f t="shared" si="97"/>
        <v>0</v>
      </c>
      <c r="U297" s="44">
        <f t="shared" si="98"/>
        <v>0</v>
      </c>
      <c r="V297" s="45">
        <f t="shared" si="99"/>
        <v>0</v>
      </c>
      <c r="W297" s="46">
        <f t="shared" si="100"/>
        <v>0</v>
      </c>
      <c r="X297" s="41">
        <f t="shared" si="101"/>
        <v>0</v>
      </c>
      <c r="Y297" s="41">
        <f t="shared" si="102"/>
        <v>0</v>
      </c>
      <c r="Z297" s="41">
        <f t="shared" si="103"/>
        <v>0</v>
      </c>
      <c r="AA297" s="47">
        <f t="shared" si="104"/>
        <v>0</v>
      </c>
      <c r="AB297" s="48">
        <f t="shared" si="105"/>
        <v>0</v>
      </c>
      <c r="AC297" s="41">
        <f t="shared" si="106"/>
        <v>0</v>
      </c>
      <c r="AD297" s="41">
        <f t="shared" si="107"/>
        <v>0</v>
      </c>
      <c r="AE297" s="41">
        <f t="shared" si="108"/>
        <v>0</v>
      </c>
      <c r="AF297" s="49" t="e">
        <f>HLOOKUP(I297,ElecAvoidedCostsWOCC!$A$5:$Q$50,G297+1,FALSE)</f>
        <v>#N/A</v>
      </c>
      <c r="AG297" s="41" t="e">
        <f t="shared" si="109"/>
        <v>#N/A</v>
      </c>
      <c r="AH297" s="49" t="e">
        <f>HLOOKUP(I297,ElecAvoidedCostsWOCC!$A$5:$Q$50,T297+1,FALSE)</f>
        <v>#N/A</v>
      </c>
      <c r="AI297" s="41" t="e">
        <f t="shared" si="110"/>
        <v>#N/A</v>
      </c>
      <c r="AJ297" s="41" t="e">
        <f t="shared" si="111"/>
        <v>#N/A</v>
      </c>
      <c r="AK297" s="41" t="e">
        <f>HLOOKUP(I297,ElecAvoidedCostsWOCC!$A$5:$Q$50,G297+1,FALSE)*J297*L297</f>
        <v>#N/A</v>
      </c>
      <c r="AL297" s="41" t="e">
        <f t="shared" si="112"/>
        <v>#N/A</v>
      </c>
      <c r="AM297" s="45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5">
        <f t="shared" si="113"/>
        <v>0</v>
      </c>
      <c r="AO297" s="44">
        <f t="shared" si="114"/>
        <v>0</v>
      </c>
      <c r="AP297" s="44" t="e">
        <f t="shared" si="115"/>
        <v>#DIV/0!</v>
      </c>
    </row>
    <row r="298" spans="2:42" x14ac:dyDescent="0.25">
      <c r="B298" s="34"/>
      <c r="C298" s="56"/>
      <c r="D298" s="56"/>
      <c r="E298" s="35"/>
      <c r="F298" s="36"/>
      <c r="G298" s="36"/>
      <c r="H298" s="36"/>
      <c r="I298" s="37"/>
      <c r="J298" s="38"/>
      <c r="K298" s="38"/>
      <c r="L298" s="38"/>
      <c r="M298" s="39"/>
      <c r="N298" s="39"/>
      <c r="O298" s="40"/>
      <c r="P298" s="41"/>
      <c r="Q298" s="41"/>
      <c r="R298" s="42"/>
      <c r="S298" s="43"/>
      <c r="T298" s="36">
        <f t="shared" si="97"/>
        <v>0</v>
      </c>
      <c r="U298" s="44">
        <f t="shared" si="98"/>
        <v>0</v>
      </c>
      <c r="V298" s="45">
        <f t="shared" si="99"/>
        <v>0</v>
      </c>
      <c r="W298" s="46">
        <f t="shared" si="100"/>
        <v>0</v>
      </c>
      <c r="X298" s="41">
        <f t="shared" si="101"/>
        <v>0</v>
      </c>
      <c r="Y298" s="41">
        <f t="shared" si="102"/>
        <v>0</v>
      </c>
      <c r="Z298" s="41">
        <f t="shared" si="103"/>
        <v>0</v>
      </c>
      <c r="AA298" s="47">
        <f t="shared" si="104"/>
        <v>0</v>
      </c>
      <c r="AB298" s="48">
        <f t="shared" si="105"/>
        <v>0</v>
      </c>
      <c r="AC298" s="41">
        <f t="shared" si="106"/>
        <v>0</v>
      </c>
      <c r="AD298" s="41">
        <f t="shared" si="107"/>
        <v>0</v>
      </c>
      <c r="AE298" s="41">
        <f t="shared" si="108"/>
        <v>0</v>
      </c>
      <c r="AF298" s="49" t="e">
        <f>HLOOKUP(I298,ElecAvoidedCostsWOCC!$A$5:$Q$50,G298+1,FALSE)</f>
        <v>#N/A</v>
      </c>
      <c r="AG298" s="41" t="e">
        <f t="shared" si="109"/>
        <v>#N/A</v>
      </c>
      <c r="AH298" s="49" t="e">
        <f>HLOOKUP(I298,ElecAvoidedCostsWOCC!$A$5:$Q$50,T298+1,FALSE)</f>
        <v>#N/A</v>
      </c>
      <c r="AI298" s="41" t="e">
        <f t="shared" si="110"/>
        <v>#N/A</v>
      </c>
      <c r="AJ298" s="41" t="e">
        <f t="shared" si="111"/>
        <v>#N/A</v>
      </c>
      <c r="AK298" s="41" t="e">
        <f>HLOOKUP(I298,ElecAvoidedCostsWOCC!$A$5:$Q$50,G298+1,FALSE)*J298*L298</f>
        <v>#N/A</v>
      </c>
      <c r="AL298" s="41" t="e">
        <f t="shared" si="112"/>
        <v>#N/A</v>
      </c>
      <c r="AM298" s="45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5">
        <f t="shared" si="113"/>
        <v>0</v>
      </c>
      <c r="AO298" s="44">
        <f t="shared" si="114"/>
        <v>0</v>
      </c>
      <c r="AP298" s="44" t="e">
        <f t="shared" si="115"/>
        <v>#DIV/0!</v>
      </c>
    </row>
    <row r="299" spans="2:42" x14ac:dyDescent="0.25">
      <c r="B299" s="34"/>
      <c r="C299" s="56"/>
      <c r="D299" s="56"/>
      <c r="E299" s="35"/>
      <c r="F299" s="36"/>
      <c r="G299" s="36"/>
      <c r="H299" s="36"/>
      <c r="I299" s="37"/>
      <c r="J299" s="38"/>
      <c r="K299" s="38"/>
      <c r="L299" s="38"/>
      <c r="M299" s="39"/>
      <c r="N299" s="39"/>
      <c r="O299" s="40"/>
      <c r="P299" s="41"/>
      <c r="Q299" s="41"/>
      <c r="R299" s="42"/>
      <c r="S299" s="43"/>
      <c r="T299" s="36">
        <f t="shared" si="97"/>
        <v>0</v>
      </c>
      <c r="U299" s="44">
        <f t="shared" si="98"/>
        <v>0</v>
      </c>
      <c r="V299" s="45">
        <f t="shared" si="99"/>
        <v>0</v>
      </c>
      <c r="W299" s="46">
        <f t="shared" si="100"/>
        <v>0</v>
      </c>
      <c r="X299" s="41">
        <f t="shared" si="101"/>
        <v>0</v>
      </c>
      <c r="Y299" s="41">
        <f t="shared" si="102"/>
        <v>0</v>
      </c>
      <c r="Z299" s="41">
        <f t="shared" si="103"/>
        <v>0</v>
      </c>
      <c r="AA299" s="47">
        <f t="shared" si="104"/>
        <v>0</v>
      </c>
      <c r="AB299" s="48">
        <f t="shared" si="105"/>
        <v>0</v>
      </c>
      <c r="AC299" s="41">
        <f t="shared" si="106"/>
        <v>0</v>
      </c>
      <c r="AD299" s="41">
        <f t="shared" si="107"/>
        <v>0</v>
      </c>
      <c r="AE299" s="41">
        <f t="shared" si="108"/>
        <v>0</v>
      </c>
      <c r="AF299" s="49" t="e">
        <f>HLOOKUP(I299,ElecAvoidedCostsWOCC!$A$5:$Q$50,G299+1,FALSE)</f>
        <v>#N/A</v>
      </c>
      <c r="AG299" s="41" t="e">
        <f t="shared" si="109"/>
        <v>#N/A</v>
      </c>
      <c r="AH299" s="49" t="e">
        <f>HLOOKUP(I299,ElecAvoidedCostsWOCC!$A$5:$Q$50,T299+1,FALSE)</f>
        <v>#N/A</v>
      </c>
      <c r="AI299" s="41" t="e">
        <f t="shared" si="110"/>
        <v>#N/A</v>
      </c>
      <c r="AJ299" s="41" t="e">
        <f t="shared" si="111"/>
        <v>#N/A</v>
      </c>
      <c r="AK299" s="41" t="e">
        <f>HLOOKUP(I299,ElecAvoidedCostsWOCC!$A$5:$Q$50,G299+1,FALSE)*J299*L299</f>
        <v>#N/A</v>
      </c>
      <c r="AL299" s="41" t="e">
        <f t="shared" si="112"/>
        <v>#N/A</v>
      </c>
      <c r="AM299" s="45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5">
        <f t="shared" si="113"/>
        <v>0</v>
      </c>
      <c r="AO299" s="44">
        <f t="shared" si="114"/>
        <v>0</v>
      </c>
      <c r="AP299" s="44" t="e">
        <f t="shared" si="115"/>
        <v>#DIV/0!</v>
      </c>
    </row>
    <row r="300" spans="2:42" x14ac:dyDescent="0.25">
      <c r="B300" s="34"/>
      <c r="C300" s="56"/>
      <c r="D300" s="56"/>
      <c r="E300" s="35"/>
      <c r="F300" s="36"/>
      <c r="G300" s="36"/>
      <c r="H300" s="36"/>
      <c r="I300" s="37"/>
      <c r="J300" s="38"/>
      <c r="K300" s="38"/>
      <c r="L300" s="38"/>
      <c r="M300" s="39"/>
      <c r="N300" s="39"/>
      <c r="O300" s="40"/>
      <c r="P300" s="41"/>
      <c r="Q300" s="41"/>
      <c r="R300" s="42"/>
      <c r="S300" s="43"/>
      <c r="T300" s="36">
        <f t="shared" si="97"/>
        <v>0</v>
      </c>
      <c r="U300" s="44">
        <f t="shared" si="98"/>
        <v>0</v>
      </c>
      <c r="V300" s="45">
        <f t="shared" si="99"/>
        <v>0</v>
      </c>
      <c r="W300" s="46">
        <f t="shared" si="100"/>
        <v>0</v>
      </c>
      <c r="X300" s="41">
        <f t="shared" si="101"/>
        <v>0</v>
      </c>
      <c r="Y300" s="41">
        <f t="shared" si="102"/>
        <v>0</v>
      </c>
      <c r="Z300" s="41">
        <f t="shared" si="103"/>
        <v>0</v>
      </c>
      <c r="AA300" s="47">
        <f t="shared" si="104"/>
        <v>0</v>
      </c>
      <c r="AB300" s="48">
        <f t="shared" si="105"/>
        <v>0</v>
      </c>
      <c r="AC300" s="41">
        <f t="shared" si="106"/>
        <v>0</v>
      </c>
      <c r="AD300" s="41">
        <f t="shared" si="107"/>
        <v>0</v>
      </c>
      <c r="AE300" s="41">
        <f t="shared" si="108"/>
        <v>0</v>
      </c>
      <c r="AF300" s="49" t="e">
        <f>HLOOKUP(I300,ElecAvoidedCostsWOCC!$A$5:$Q$50,G300+1,FALSE)</f>
        <v>#N/A</v>
      </c>
      <c r="AG300" s="41" t="e">
        <f t="shared" si="109"/>
        <v>#N/A</v>
      </c>
      <c r="AH300" s="49" t="e">
        <f>HLOOKUP(I300,ElecAvoidedCostsWOCC!$A$5:$Q$50,T300+1,FALSE)</f>
        <v>#N/A</v>
      </c>
      <c r="AI300" s="41" t="e">
        <f t="shared" si="110"/>
        <v>#N/A</v>
      </c>
      <c r="AJ300" s="41" t="e">
        <f t="shared" si="111"/>
        <v>#N/A</v>
      </c>
      <c r="AK300" s="41" t="e">
        <f>HLOOKUP(I300,ElecAvoidedCostsWOCC!$A$5:$Q$50,G300+1,FALSE)*J300*L300</f>
        <v>#N/A</v>
      </c>
      <c r="AL300" s="41" t="e">
        <f t="shared" si="112"/>
        <v>#N/A</v>
      </c>
      <c r="AM300" s="45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5">
        <f t="shared" si="113"/>
        <v>0</v>
      </c>
      <c r="AO300" s="44">
        <f t="shared" si="114"/>
        <v>0</v>
      </c>
      <c r="AP300" s="44" t="e">
        <f t="shared" si="115"/>
        <v>#DIV/0!</v>
      </c>
    </row>
    <row r="301" spans="2:42" x14ac:dyDescent="0.25">
      <c r="B301" s="34"/>
      <c r="C301" s="56"/>
      <c r="D301" s="56"/>
      <c r="E301" s="35"/>
      <c r="F301" s="36"/>
      <c r="G301" s="36"/>
      <c r="H301" s="36"/>
      <c r="I301" s="37"/>
      <c r="J301" s="38"/>
      <c r="K301" s="38"/>
      <c r="L301" s="38"/>
      <c r="M301" s="39"/>
      <c r="N301" s="39"/>
      <c r="O301" s="40"/>
      <c r="P301" s="41"/>
      <c r="Q301" s="41"/>
      <c r="R301" s="42"/>
      <c r="S301" s="43"/>
      <c r="T301" s="36">
        <f t="shared" si="97"/>
        <v>0</v>
      </c>
      <c r="U301" s="44">
        <f t="shared" si="98"/>
        <v>0</v>
      </c>
      <c r="V301" s="45">
        <f t="shared" si="99"/>
        <v>0</v>
      </c>
      <c r="W301" s="46">
        <f t="shared" si="100"/>
        <v>0</v>
      </c>
      <c r="X301" s="41">
        <f t="shared" si="101"/>
        <v>0</v>
      </c>
      <c r="Y301" s="41">
        <f t="shared" si="102"/>
        <v>0</v>
      </c>
      <c r="Z301" s="41">
        <f t="shared" si="103"/>
        <v>0</v>
      </c>
      <c r="AA301" s="47">
        <f t="shared" si="104"/>
        <v>0</v>
      </c>
      <c r="AB301" s="48">
        <f t="shared" si="105"/>
        <v>0</v>
      </c>
      <c r="AC301" s="41">
        <f t="shared" si="106"/>
        <v>0</v>
      </c>
      <c r="AD301" s="41">
        <f t="shared" si="107"/>
        <v>0</v>
      </c>
      <c r="AE301" s="41">
        <f t="shared" si="108"/>
        <v>0</v>
      </c>
      <c r="AF301" s="49" t="e">
        <f>HLOOKUP(I301,ElecAvoidedCostsWOCC!$A$5:$Q$50,G301+1,FALSE)</f>
        <v>#N/A</v>
      </c>
      <c r="AG301" s="41" t="e">
        <f t="shared" si="109"/>
        <v>#N/A</v>
      </c>
      <c r="AH301" s="49" t="e">
        <f>HLOOKUP(I301,ElecAvoidedCostsWOCC!$A$5:$Q$50,T301+1,FALSE)</f>
        <v>#N/A</v>
      </c>
      <c r="AI301" s="41" t="e">
        <f t="shared" si="110"/>
        <v>#N/A</v>
      </c>
      <c r="AJ301" s="41" t="e">
        <f t="shared" si="111"/>
        <v>#N/A</v>
      </c>
      <c r="AK301" s="41" t="e">
        <f>HLOOKUP(I301,ElecAvoidedCostsWOCC!$A$5:$Q$50,G301+1,FALSE)*J301*L301</f>
        <v>#N/A</v>
      </c>
      <c r="AL301" s="41" t="e">
        <f t="shared" si="112"/>
        <v>#N/A</v>
      </c>
      <c r="AM301" s="45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5">
        <f t="shared" si="113"/>
        <v>0</v>
      </c>
      <c r="AO301" s="44">
        <f t="shared" si="114"/>
        <v>0</v>
      </c>
      <c r="AP301" s="44" t="e">
        <f t="shared" si="115"/>
        <v>#DIV/0!</v>
      </c>
    </row>
    <row r="302" spans="2:42" x14ac:dyDescent="0.25">
      <c r="B302" s="34"/>
      <c r="C302" s="56"/>
      <c r="D302" s="56"/>
      <c r="E302" s="35"/>
      <c r="F302" s="36"/>
      <c r="G302" s="36"/>
      <c r="H302" s="36"/>
      <c r="I302" s="37"/>
      <c r="J302" s="38"/>
      <c r="K302" s="38"/>
      <c r="L302" s="38"/>
      <c r="M302" s="39"/>
      <c r="N302" s="39"/>
      <c r="O302" s="40"/>
      <c r="P302" s="41"/>
      <c r="Q302" s="41"/>
      <c r="R302" s="42"/>
      <c r="S302" s="43"/>
      <c r="T302" s="36">
        <f t="shared" si="97"/>
        <v>0</v>
      </c>
      <c r="U302" s="44">
        <f t="shared" si="98"/>
        <v>0</v>
      </c>
      <c r="V302" s="45">
        <f t="shared" si="99"/>
        <v>0</v>
      </c>
      <c r="W302" s="46">
        <f t="shared" si="100"/>
        <v>0</v>
      </c>
      <c r="X302" s="41">
        <f t="shared" si="101"/>
        <v>0</v>
      </c>
      <c r="Y302" s="41">
        <f t="shared" si="102"/>
        <v>0</v>
      </c>
      <c r="Z302" s="41">
        <f t="shared" si="103"/>
        <v>0</v>
      </c>
      <c r="AA302" s="47">
        <f t="shared" si="104"/>
        <v>0</v>
      </c>
      <c r="AB302" s="48">
        <f t="shared" si="105"/>
        <v>0</v>
      </c>
      <c r="AC302" s="41">
        <f t="shared" si="106"/>
        <v>0</v>
      </c>
      <c r="AD302" s="41">
        <f t="shared" si="107"/>
        <v>0</v>
      </c>
      <c r="AE302" s="41">
        <f t="shared" si="108"/>
        <v>0</v>
      </c>
      <c r="AF302" s="49" t="e">
        <f>HLOOKUP(I302,ElecAvoidedCostsWOCC!$A$5:$Q$50,G302+1,FALSE)</f>
        <v>#N/A</v>
      </c>
      <c r="AG302" s="41" t="e">
        <f t="shared" si="109"/>
        <v>#N/A</v>
      </c>
      <c r="AH302" s="49" t="e">
        <f>HLOOKUP(I302,ElecAvoidedCostsWOCC!$A$5:$Q$50,T302+1,FALSE)</f>
        <v>#N/A</v>
      </c>
      <c r="AI302" s="41" t="e">
        <f t="shared" si="110"/>
        <v>#N/A</v>
      </c>
      <c r="AJ302" s="41" t="e">
        <f t="shared" si="111"/>
        <v>#N/A</v>
      </c>
      <c r="AK302" s="41" t="e">
        <f>HLOOKUP(I302,ElecAvoidedCostsWOCC!$A$5:$Q$50,G302+1,FALSE)*J302*L302</f>
        <v>#N/A</v>
      </c>
      <c r="AL302" s="41" t="e">
        <f t="shared" si="112"/>
        <v>#N/A</v>
      </c>
      <c r="AM302" s="45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5">
        <f t="shared" si="113"/>
        <v>0</v>
      </c>
      <c r="AO302" s="44">
        <f t="shared" si="114"/>
        <v>0</v>
      </c>
      <c r="AP302" s="44" t="e">
        <f t="shared" si="115"/>
        <v>#DIV/0!</v>
      </c>
    </row>
    <row r="303" spans="2:42" x14ac:dyDescent="0.25">
      <c r="B303" s="34"/>
      <c r="C303" s="56"/>
      <c r="D303" s="56"/>
      <c r="E303" s="35"/>
      <c r="F303" s="36"/>
      <c r="G303" s="36"/>
      <c r="H303" s="36"/>
      <c r="I303" s="37"/>
      <c r="J303" s="38"/>
      <c r="K303" s="38"/>
      <c r="L303" s="38"/>
      <c r="M303" s="39"/>
      <c r="N303" s="39"/>
      <c r="O303" s="40"/>
      <c r="P303" s="41"/>
      <c r="Q303" s="41"/>
      <c r="R303" s="42"/>
      <c r="S303" s="43"/>
      <c r="T303" s="36">
        <f t="shared" si="97"/>
        <v>0</v>
      </c>
      <c r="U303" s="44">
        <f t="shared" si="98"/>
        <v>0</v>
      </c>
      <c r="V303" s="45">
        <f t="shared" si="99"/>
        <v>0</v>
      </c>
      <c r="W303" s="46">
        <f t="shared" si="100"/>
        <v>0</v>
      </c>
      <c r="X303" s="41">
        <f t="shared" si="101"/>
        <v>0</v>
      </c>
      <c r="Y303" s="41">
        <f t="shared" si="102"/>
        <v>0</v>
      </c>
      <c r="Z303" s="41">
        <f t="shared" si="103"/>
        <v>0</v>
      </c>
      <c r="AA303" s="47">
        <f t="shared" si="104"/>
        <v>0</v>
      </c>
      <c r="AB303" s="48">
        <f t="shared" si="105"/>
        <v>0</v>
      </c>
      <c r="AC303" s="41">
        <f t="shared" si="106"/>
        <v>0</v>
      </c>
      <c r="AD303" s="41">
        <f t="shared" si="107"/>
        <v>0</v>
      </c>
      <c r="AE303" s="41">
        <f t="shared" si="108"/>
        <v>0</v>
      </c>
      <c r="AF303" s="49" t="e">
        <f>HLOOKUP(I303,ElecAvoidedCostsWOCC!$A$5:$Q$50,G303+1,FALSE)</f>
        <v>#N/A</v>
      </c>
      <c r="AG303" s="41" t="e">
        <f t="shared" si="109"/>
        <v>#N/A</v>
      </c>
      <c r="AH303" s="49" t="e">
        <f>HLOOKUP(I303,ElecAvoidedCostsWOCC!$A$5:$Q$50,T303+1,FALSE)</f>
        <v>#N/A</v>
      </c>
      <c r="AI303" s="41" t="e">
        <f t="shared" si="110"/>
        <v>#N/A</v>
      </c>
      <c r="AJ303" s="41" t="e">
        <f t="shared" si="111"/>
        <v>#N/A</v>
      </c>
      <c r="AK303" s="41" t="e">
        <f>HLOOKUP(I303,ElecAvoidedCostsWOCC!$A$5:$Q$50,G303+1,FALSE)*J303*L303</f>
        <v>#N/A</v>
      </c>
      <c r="AL303" s="41" t="e">
        <f t="shared" si="112"/>
        <v>#N/A</v>
      </c>
      <c r="AM303" s="45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5">
        <f t="shared" si="113"/>
        <v>0</v>
      </c>
      <c r="AO303" s="44">
        <f t="shared" si="114"/>
        <v>0</v>
      </c>
      <c r="AP303" s="44" t="e">
        <f t="shared" si="115"/>
        <v>#DIV/0!</v>
      </c>
    </row>
    <row r="304" spans="2:42" x14ac:dyDescent="0.25">
      <c r="B304" s="34"/>
      <c r="C304" s="56"/>
      <c r="D304" s="56"/>
      <c r="E304" s="35"/>
      <c r="F304" s="36"/>
      <c r="G304" s="36"/>
      <c r="H304" s="36"/>
      <c r="I304" s="37"/>
      <c r="J304" s="38"/>
      <c r="K304" s="38"/>
      <c r="L304" s="38"/>
      <c r="M304" s="39"/>
      <c r="N304" s="39"/>
      <c r="O304" s="40"/>
      <c r="P304" s="41"/>
      <c r="Q304" s="41"/>
      <c r="R304" s="42"/>
      <c r="S304" s="43"/>
      <c r="T304" s="36">
        <f t="shared" si="97"/>
        <v>0</v>
      </c>
      <c r="U304" s="44">
        <f t="shared" si="98"/>
        <v>0</v>
      </c>
      <c r="V304" s="45">
        <f t="shared" si="99"/>
        <v>0</v>
      </c>
      <c r="W304" s="46">
        <f t="shared" si="100"/>
        <v>0</v>
      </c>
      <c r="X304" s="41">
        <f t="shared" si="101"/>
        <v>0</v>
      </c>
      <c r="Y304" s="41">
        <f t="shared" si="102"/>
        <v>0</v>
      </c>
      <c r="Z304" s="41">
        <f t="shared" si="103"/>
        <v>0</v>
      </c>
      <c r="AA304" s="47">
        <f t="shared" si="104"/>
        <v>0</v>
      </c>
      <c r="AB304" s="48">
        <f t="shared" si="105"/>
        <v>0</v>
      </c>
      <c r="AC304" s="41">
        <f t="shared" si="106"/>
        <v>0</v>
      </c>
      <c r="AD304" s="41">
        <f t="shared" si="107"/>
        <v>0</v>
      </c>
      <c r="AE304" s="41">
        <f t="shared" si="108"/>
        <v>0</v>
      </c>
      <c r="AF304" s="49" t="e">
        <f>HLOOKUP(I304,ElecAvoidedCostsWOCC!$A$5:$Q$50,G304+1,FALSE)</f>
        <v>#N/A</v>
      </c>
      <c r="AG304" s="41" t="e">
        <f t="shared" si="109"/>
        <v>#N/A</v>
      </c>
      <c r="AH304" s="49" t="e">
        <f>HLOOKUP(I304,ElecAvoidedCostsWOCC!$A$5:$Q$50,T304+1,FALSE)</f>
        <v>#N/A</v>
      </c>
      <c r="AI304" s="41" t="e">
        <f t="shared" si="110"/>
        <v>#N/A</v>
      </c>
      <c r="AJ304" s="41" t="e">
        <f t="shared" si="111"/>
        <v>#N/A</v>
      </c>
      <c r="AK304" s="41" t="e">
        <f>HLOOKUP(I304,ElecAvoidedCostsWOCC!$A$5:$Q$50,G304+1,FALSE)*J304*L304</f>
        <v>#N/A</v>
      </c>
      <c r="AL304" s="41" t="e">
        <f t="shared" si="112"/>
        <v>#N/A</v>
      </c>
      <c r="AM304" s="45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5">
        <f t="shared" si="113"/>
        <v>0</v>
      </c>
      <c r="AO304" s="44">
        <f t="shared" si="114"/>
        <v>0</v>
      </c>
      <c r="AP304" s="44" t="e">
        <f t="shared" si="115"/>
        <v>#DIV/0!</v>
      </c>
    </row>
    <row r="305" spans="2:42" x14ac:dyDescent="0.25">
      <c r="B305" s="34"/>
      <c r="C305" s="56"/>
      <c r="D305" s="56"/>
      <c r="E305" s="35"/>
      <c r="F305" s="36"/>
      <c r="G305" s="36"/>
      <c r="H305" s="36"/>
      <c r="I305" s="37"/>
      <c r="J305" s="38"/>
      <c r="K305" s="38"/>
      <c r="L305" s="38"/>
      <c r="M305" s="39"/>
      <c r="N305" s="39"/>
      <c r="O305" s="40"/>
      <c r="P305" s="41"/>
      <c r="Q305" s="41"/>
      <c r="R305" s="42"/>
      <c r="S305" s="43"/>
      <c r="T305" s="36">
        <f t="shared" si="97"/>
        <v>0</v>
      </c>
      <c r="U305" s="44">
        <f t="shared" si="98"/>
        <v>0</v>
      </c>
      <c r="V305" s="45">
        <f t="shared" si="99"/>
        <v>0</v>
      </c>
      <c r="W305" s="46">
        <f t="shared" si="100"/>
        <v>0</v>
      </c>
      <c r="X305" s="41">
        <f t="shared" si="101"/>
        <v>0</v>
      </c>
      <c r="Y305" s="41">
        <f t="shared" si="102"/>
        <v>0</v>
      </c>
      <c r="Z305" s="41">
        <f t="shared" si="103"/>
        <v>0</v>
      </c>
      <c r="AA305" s="47">
        <f t="shared" si="104"/>
        <v>0</v>
      </c>
      <c r="AB305" s="48">
        <f t="shared" si="105"/>
        <v>0</v>
      </c>
      <c r="AC305" s="41">
        <f t="shared" si="106"/>
        <v>0</v>
      </c>
      <c r="AD305" s="41">
        <f t="shared" si="107"/>
        <v>0</v>
      </c>
      <c r="AE305" s="41">
        <f t="shared" si="108"/>
        <v>0</v>
      </c>
      <c r="AF305" s="49" t="e">
        <f>HLOOKUP(I305,ElecAvoidedCostsWOCC!$A$5:$Q$50,G305+1,FALSE)</f>
        <v>#N/A</v>
      </c>
      <c r="AG305" s="41" t="e">
        <f t="shared" si="109"/>
        <v>#N/A</v>
      </c>
      <c r="AH305" s="49" t="e">
        <f>HLOOKUP(I305,ElecAvoidedCostsWOCC!$A$5:$Q$50,T305+1,FALSE)</f>
        <v>#N/A</v>
      </c>
      <c r="AI305" s="41" t="e">
        <f t="shared" si="110"/>
        <v>#N/A</v>
      </c>
      <c r="AJ305" s="41" t="e">
        <f t="shared" si="111"/>
        <v>#N/A</v>
      </c>
      <c r="AK305" s="41" t="e">
        <f>HLOOKUP(I305,ElecAvoidedCostsWOCC!$A$5:$Q$50,G305+1,FALSE)*J305*L305</f>
        <v>#N/A</v>
      </c>
      <c r="AL305" s="41" t="e">
        <f t="shared" si="112"/>
        <v>#N/A</v>
      </c>
      <c r="AM305" s="45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5">
        <f t="shared" si="113"/>
        <v>0</v>
      </c>
      <c r="AO305" s="44">
        <f t="shared" si="114"/>
        <v>0</v>
      </c>
      <c r="AP305" s="44" t="e">
        <f t="shared" si="115"/>
        <v>#DIV/0!</v>
      </c>
    </row>
    <row r="306" spans="2:42" x14ac:dyDescent="0.25">
      <c r="B306" s="34"/>
      <c r="C306" s="56"/>
      <c r="D306" s="56"/>
      <c r="E306" s="35"/>
      <c r="F306" s="36"/>
      <c r="G306" s="36"/>
      <c r="H306" s="36"/>
      <c r="I306" s="37"/>
      <c r="J306" s="38"/>
      <c r="K306" s="38"/>
      <c r="L306" s="38"/>
      <c r="M306" s="39"/>
      <c r="N306" s="39"/>
      <c r="O306" s="40"/>
      <c r="P306" s="41"/>
      <c r="Q306" s="41"/>
      <c r="R306" s="42"/>
      <c r="S306" s="43"/>
      <c r="T306" s="36">
        <f t="shared" si="97"/>
        <v>0</v>
      </c>
      <c r="U306" s="44">
        <f t="shared" si="98"/>
        <v>0</v>
      </c>
      <c r="V306" s="45">
        <f t="shared" si="99"/>
        <v>0</v>
      </c>
      <c r="W306" s="46">
        <f t="shared" si="100"/>
        <v>0</v>
      </c>
      <c r="X306" s="41">
        <f t="shared" si="101"/>
        <v>0</v>
      </c>
      <c r="Y306" s="41">
        <f t="shared" si="102"/>
        <v>0</v>
      </c>
      <c r="Z306" s="41">
        <f t="shared" si="103"/>
        <v>0</v>
      </c>
      <c r="AA306" s="47">
        <f t="shared" si="104"/>
        <v>0</v>
      </c>
      <c r="AB306" s="48">
        <f t="shared" si="105"/>
        <v>0</v>
      </c>
      <c r="AC306" s="41">
        <f t="shared" si="106"/>
        <v>0</v>
      </c>
      <c r="AD306" s="41">
        <f t="shared" si="107"/>
        <v>0</v>
      </c>
      <c r="AE306" s="41">
        <f t="shared" si="108"/>
        <v>0</v>
      </c>
      <c r="AF306" s="49" t="e">
        <f>HLOOKUP(I306,ElecAvoidedCostsWOCC!$A$5:$Q$50,G306+1,FALSE)</f>
        <v>#N/A</v>
      </c>
      <c r="AG306" s="41" t="e">
        <f t="shared" si="109"/>
        <v>#N/A</v>
      </c>
      <c r="AH306" s="49" t="e">
        <f>HLOOKUP(I306,ElecAvoidedCostsWOCC!$A$5:$Q$50,T306+1,FALSE)</f>
        <v>#N/A</v>
      </c>
      <c r="AI306" s="41" t="e">
        <f t="shared" si="110"/>
        <v>#N/A</v>
      </c>
      <c r="AJ306" s="41" t="e">
        <f t="shared" si="111"/>
        <v>#N/A</v>
      </c>
      <c r="AK306" s="41" t="e">
        <f>HLOOKUP(I306,ElecAvoidedCostsWOCC!$A$5:$Q$50,G306+1,FALSE)*J306*L306</f>
        <v>#N/A</v>
      </c>
      <c r="AL306" s="41" t="e">
        <f t="shared" si="112"/>
        <v>#N/A</v>
      </c>
      <c r="AM306" s="45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5">
        <f t="shared" si="113"/>
        <v>0</v>
      </c>
      <c r="AO306" s="44">
        <f t="shared" si="114"/>
        <v>0</v>
      </c>
      <c r="AP306" s="44" t="e">
        <f t="shared" si="115"/>
        <v>#DIV/0!</v>
      </c>
    </row>
    <row r="307" spans="2:42" x14ac:dyDescent="0.25">
      <c r="B307" s="34"/>
      <c r="C307" s="56"/>
      <c r="D307" s="56"/>
      <c r="E307" s="35"/>
      <c r="F307" s="36"/>
      <c r="G307" s="36"/>
      <c r="H307" s="36"/>
      <c r="I307" s="37"/>
      <c r="J307" s="38"/>
      <c r="K307" s="38"/>
      <c r="L307" s="38"/>
      <c r="M307" s="39"/>
      <c r="N307" s="39"/>
      <c r="O307" s="40"/>
      <c r="P307" s="41"/>
      <c r="Q307" s="41"/>
      <c r="R307" s="42"/>
      <c r="S307" s="43"/>
      <c r="T307" s="36">
        <f t="shared" si="97"/>
        <v>0</v>
      </c>
      <c r="U307" s="44">
        <f t="shared" si="98"/>
        <v>0</v>
      </c>
      <c r="V307" s="45">
        <f t="shared" si="99"/>
        <v>0</v>
      </c>
      <c r="W307" s="46">
        <f t="shared" si="100"/>
        <v>0</v>
      </c>
      <c r="X307" s="41">
        <f t="shared" si="101"/>
        <v>0</v>
      </c>
      <c r="Y307" s="41">
        <f t="shared" si="102"/>
        <v>0</v>
      </c>
      <c r="Z307" s="41">
        <f t="shared" si="103"/>
        <v>0</v>
      </c>
      <c r="AA307" s="47">
        <f t="shared" si="104"/>
        <v>0</v>
      </c>
      <c r="AB307" s="48">
        <f t="shared" si="105"/>
        <v>0</v>
      </c>
      <c r="AC307" s="41">
        <f t="shared" si="106"/>
        <v>0</v>
      </c>
      <c r="AD307" s="41">
        <f t="shared" si="107"/>
        <v>0</v>
      </c>
      <c r="AE307" s="41">
        <f t="shared" si="108"/>
        <v>0</v>
      </c>
      <c r="AF307" s="49" t="e">
        <f>HLOOKUP(I307,ElecAvoidedCostsWOCC!$A$5:$Q$50,G307+1,FALSE)</f>
        <v>#N/A</v>
      </c>
      <c r="AG307" s="41" t="e">
        <f t="shared" si="109"/>
        <v>#N/A</v>
      </c>
      <c r="AH307" s="49" t="e">
        <f>HLOOKUP(I307,ElecAvoidedCostsWOCC!$A$5:$Q$50,T307+1,FALSE)</f>
        <v>#N/A</v>
      </c>
      <c r="AI307" s="41" t="e">
        <f t="shared" si="110"/>
        <v>#N/A</v>
      </c>
      <c r="AJ307" s="41" t="e">
        <f t="shared" si="111"/>
        <v>#N/A</v>
      </c>
      <c r="AK307" s="41" t="e">
        <f>HLOOKUP(I307,ElecAvoidedCostsWOCC!$A$5:$Q$50,G307+1,FALSE)*J307*L307</f>
        <v>#N/A</v>
      </c>
      <c r="AL307" s="41" t="e">
        <f t="shared" si="112"/>
        <v>#N/A</v>
      </c>
      <c r="AM307" s="45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5">
        <f t="shared" si="113"/>
        <v>0</v>
      </c>
      <c r="AO307" s="44">
        <f t="shared" si="114"/>
        <v>0</v>
      </c>
      <c r="AP307" s="44" t="e">
        <f t="shared" si="115"/>
        <v>#DIV/0!</v>
      </c>
    </row>
    <row r="308" spans="2:42" x14ac:dyDescent="0.25">
      <c r="B308" s="34"/>
      <c r="C308" s="56"/>
      <c r="D308" s="56"/>
      <c r="E308" s="35"/>
      <c r="F308" s="36"/>
      <c r="G308" s="36"/>
      <c r="H308" s="36"/>
      <c r="I308" s="37"/>
      <c r="J308" s="38"/>
      <c r="K308" s="38"/>
      <c r="L308" s="38"/>
      <c r="M308" s="39"/>
      <c r="N308" s="39"/>
      <c r="O308" s="40"/>
      <c r="P308" s="41"/>
      <c r="Q308" s="41"/>
      <c r="R308" s="42"/>
      <c r="S308" s="43"/>
      <c r="T308" s="36">
        <f t="shared" si="97"/>
        <v>0</v>
      </c>
      <c r="U308" s="44">
        <f t="shared" si="98"/>
        <v>0</v>
      </c>
      <c r="V308" s="45">
        <f t="shared" si="99"/>
        <v>0</v>
      </c>
      <c r="W308" s="46">
        <f t="shared" si="100"/>
        <v>0</v>
      </c>
      <c r="X308" s="41">
        <f t="shared" si="101"/>
        <v>0</v>
      </c>
      <c r="Y308" s="41">
        <f t="shared" si="102"/>
        <v>0</v>
      </c>
      <c r="Z308" s="41">
        <f t="shared" si="103"/>
        <v>0</v>
      </c>
      <c r="AA308" s="47">
        <f t="shared" si="104"/>
        <v>0</v>
      </c>
      <c r="AB308" s="48">
        <f t="shared" si="105"/>
        <v>0</v>
      </c>
      <c r="AC308" s="41">
        <f t="shared" si="106"/>
        <v>0</v>
      </c>
      <c r="AD308" s="41">
        <f t="shared" si="107"/>
        <v>0</v>
      </c>
      <c r="AE308" s="41">
        <f t="shared" si="108"/>
        <v>0</v>
      </c>
      <c r="AF308" s="49" t="e">
        <f>HLOOKUP(I308,ElecAvoidedCostsWOCC!$A$5:$Q$50,G308+1,FALSE)</f>
        <v>#N/A</v>
      </c>
      <c r="AG308" s="41" t="e">
        <f t="shared" si="109"/>
        <v>#N/A</v>
      </c>
      <c r="AH308" s="49" t="e">
        <f>HLOOKUP(I308,ElecAvoidedCostsWOCC!$A$5:$Q$50,T308+1,FALSE)</f>
        <v>#N/A</v>
      </c>
      <c r="AI308" s="41" t="e">
        <f t="shared" si="110"/>
        <v>#N/A</v>
      </c>
      <c r="AJ308" s="41" t="e">
        <f t="shared" si="111"/>
        <v>#N/A</v>
      </c>
      <c r="AK308" s="41" t="e">
        <f>HLOOKUP(I308,ElecAvoidedCostsWOCC!$A$5:$Q$50,G308+1,FALSE)*J308*L308</f>
        <v>#N/A</v>
      </c>
      <c r="AL308" s="41" t="e">
        <f t="shared" si="112"/>
        <v>#N/A</v>
      </c>
      <c r="AM308" s="45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5">
        <f t="shared" si="113"/>
        <v>0</v>
      </c>
      <c r="AO308" s="44">
        <f t="shared" si="114"/>
        <v>0</v>
      </c>
      <c r="AP308" s="44" t="e">
        <f t="shared" si="115"/>
        <v>#DIV/0!</v>
      </c>
    </row>
    <row r="309" spans="2:42" x14ac:dyDescent="0.25">
      <c r="B309" s="34"/>
      <c r="C309" s="56"/>
      <c r="D309" s="56"/>
      <c r="E309" s="35"/>
      <c r="F309" s="36"/>
      <c r="G309" s="36"/>
      <c r="H309" s="36"/>
      <c r="I309" s="37"/>
      <c r="J309" s="38"/>
      <c r="K309" s="38"/>
      <c r="L309" s="38"/>
      <c r="M309" s="39"/>
      <c r="N309" s="39"/>
      <c r="O309" s="40"/>
      <c r="P309" s="41"/>
      <c r="Q309" s="41"/>
      <c r="R309" s="42"/>
      <c r="S309" s="43"/>
      <c r="T309" s="36">
        <f t="shared" si="97"/>
        <v>0</v>
      </c>
      <c r="U309" s="44">
        <f t="shared" si="98"/>
        <v>0</v>
      </c>
      <c r="V309" s="45">
        <f t="shared" si="99"/>
        <v>0</v>
      </c>
      <c r="W309" s="46">
        <f t="shared" si="100"/>
        <v>0</v>
      </c>
      <c r="X309" s="41">
        <f t="shared" si="101"/>
        <v>0</v>
      </c>
      <c r="Y309" s="41">
        <f t="shared" si="102"/>
        <v>0</v>
      </c>
      <c r="Z309" s="41">
        <f t="shared" si="103"/>
        <v>0</v>
      </c>
      <c r="AA309" s="47">
        <f t="shared" si="104"/>
        <v>0</v>
      </c>
      <c r="AB309" s="48">
        <f t="shared" si="105"/>
        <v>0</v>
      </c>
      <c r="AC309" s="41">
        <f t="shared" si="106"/>
        <v>0</v>
      </c>
      <c r="AD309" s="41">
        <f t="shared" si="107"/>
        <v>0</v>
      </c>
      <c r="AE309" s="41">
        <f t="shared" si="108"/>
        <v>0</v>
      </c>
      <c r="AF309" s="49" t="e">
        <f>HLOOKUP(I309,ElecAvoidedCostsWOCC!$A$5:$Q$50,G309+1,FALSE)</f>
        <v>#N/A</v>
      </c>
      <c r="AG309" s="41" t="e">
        <f t="shared" si="109"/>
        <v>#N/A</v>
      </c>
      <c r="AH309" s="49" t="e">
        <f>HLOOKUP(I309,ElecAvoidedCostsWOCC!$A$5:$Q$50,T309+1,FALSE)</f>
        <v>#N/A</v>
      </c>
      <c r="AI309" s="41" t="e">
        <f t="shared" si="110"/>
        <v>#N/A</v>
      </c>
      <c r="AJ309" s="41" t="e">
        <f t="shared" si="111"/>
        <v>#N/A</v>
      </c>
      <c r="AK309" s="41" t="e">
        <f>HLOOKUP(I309,ElecAvoidedCostsWOCC!$A$5:$Q$50,G309+1,FALSE)*J309*L309</f>
        <v>#N/A</v>
      </c>
      <c r="AL309" s="41" t="e">
        <f t="shared" si="112"/>
        <v>#N/A</v>
      </c>
      <c r="AM309" s="45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5">
        <f t="shared" si="113"/>
        <v>0</v>
      </c>
      <c r="AO309" s="44">
        <f t="shared" si="114"/>
        <v>0</v>
      </c>
      <c r="AP309" s="44" t="e">
        <f t="shared" si="115"/>
        <v>#DIV/0!</v>
      </c>
    </row>
    <row r="310" spans="2:42" x14ac:dyDescent="0.25">
      <c r="B310" s="34"/>
      <c r="C310" s="56"/>
      <c r="D310" s="56"/>
      <c r="E310" s="35"/>
      <c r="F310" s="36"/>
      <c r="G310" s="36"/>
      <c r="H310" s="36"/>
      <c r="I310" s="37"/>
      <c r="J310" s="38"/>
      <c r="K310" s="38"/>
      <c r="L310" s="38"/>
      <c r="M310" s="39"/>
      <c r="N310" s="39"/>
      <c r="O310" s="40"/>
      <c r="P310" s="41"/>
      <c r="Q310" s="41"/>
      <c r="R310" s="42"/>
      <c r="S310" s="43"/>
      <c r="T310" s="36">
        <f t="shared" si="97"/>
        <v>0</v>
      </c>
      <c r="U310" s="44">
        <f t="shared" si="98"/>
        <v>0</v>
      </c>
      <c r="V310" s="45">
        <f t="shared" si="99"/>
        <v>0</v>
      </c>
      <c r="W310" s="46">
        <f t="shared" si="100"/>
        <v>0</v>
      </c>
      <c r="X310" s="41">
        <f t="shared" si="101"/>
        <v>0</v>
      </c>
      <c r="Y310" s="41">
        <f t="shared" si="102"/>
        <v>0</v>
      </c>
      <c r="Z310" s="41">
        <f t="shared" si="103"/>
        <v>0</v>
      </c>
      <c r="AA310" s="47">
        <f t="shared" si="104"/>
        <v>0</v>
      </c>
      <c r="AB310" s="48">
        <f t="shared" si="105"/>
        <v>0</v>
      </c>
      <c r="AC310" s="41">
        <f t="shared" si="106"/>
        <v>0</v>
      </c>
      <c r="AD310" s="41">
        <f t="shared" si="107"/>
        <v>0</v>
      </c>
      <c r="AE310" s="41">
        <f t="shared" si="108"/>
        <v>0</v>
      </c>
      <c r="AF310" s="49" t="e">
        <f>HLOOKUP(I310,ElecAvoidedCostsWOCC!$A$5:$Q$50,G310+1,FALSE)</f>
        <v>#N/A</v>
      </c>
      <c r="AG310" s="41" t="e">
        <f t="shared" si="109"/>
        <v>#N/A</v>
      </c>
      <c r="AH310" s="49" t="e">
        <f>HLOOKUP(I310,ElecAvoidedCostsWOCC!$A$5:$Q$50,T310+1,FALSE)</f>
        <v>#N/A</v>
      </c>
      <c r="AI310" s="41" t="e">
        <f t="shared" si="110"/>
        <v>#N/A</v>
      </c>
      <c r="AJ310" s="41" t="e">
        <f t="shared" si="111"/>
        <v>#N/A</v>
      </c>
      <c r="AK310" s="41" t="e">
        <f>HLOOKUP(I310,ElecAvoidedCostsWOCC!$A$5:$Q$50,G310+1,FALSE)*J310*L310</f>
        <v>#N/A</v>
      </c>
      <c r="AL310" s="41" t="e">
        <f t="shared" si="112"/>
        <v>#N/A</v>
      </c>
      <c r="AM310" s="45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5">
        <f t="shared" si="113"/>
        <v>0</v>
      </c>
      <c r="AO310" s="44">
        <f t="shared" si="114"/>
        <v>0</v>
      </c>
      <c r="AP310" s="44" t="e">
        <f t="shared" si="115"/>
        <v>#DIV/0!</v>
      </c>
    </row>
    <row r="311" spans="2:42" x14ac:dyDescent="0.25">
      <c r="B311" s="34"/>
      <c r="C311" s="56"/>
      <c r="D311" s="56"/>
      <c r="E311" s="35"/>
      <c r="F311" s="36"/>
      <c r="G311" s="36"/>
      <c r="H311" s="36"/>
      <c r="I311" s="37"/>
      <c r="J311" s="38"/>
      <c r="K311" s="38"/>
      <c r="L311" s="38"/>
      <c r="M311" s="39"/>
      <c r="N311" s="39"/>
      <c r="O311" s="40"/>
      <c r="P311" s="41"/>
      <c r="Q311" s="41"/>
      <c r="R311" s="42"/>
      <c r="S311" s="43"/>
      <c r="T311" s="36">
        <f t="shared" si="97"/>
        <v>0</v>
      </c>
      <c r="U311" s="44">
        <f t="shared" si="98"/>
        <v>0</v>
      </c>
      <c r="V311" s="45">
        <f t="shared" si="99"/>
        <v>0</v>
      </c>
      <c r="W311" s="46">
        <f t="shared" si="100"/>
        <v>0</v>
      </c>
      <c r="X311" s="41">
        <f t="shared" si="101"/>
        <v>0</v>
      </c>
      <c r="Y311" s="41">
        <f t="shared" si="102"/>
        <v>0</v>
      </c>
      <c r="Z311" s="41">
        <f t="shared" si="103"/>
        <v>0</v>
      </c>
      <c r="AA311" s="47">
        <f t="shared" si="104"/>
        <v>0</v>
      </c>
      <c r="AB311" s="48">
        <f t="shared" si="105"/>
        <v>0</v>
      </c>
      <c r="AC311" s="41">
        <f t="shared" si="106"/>
        <v>0</v>
      </c>
      <c r="AD311" s="41">
        <f t="shared" si="107"/>
        <v>0</v>
      </c>
      <c r="AE311" s="41">
        <f t="shared" si="108"/>
        <v>0</v>
      </c>
      <c r="AF311" s="49" t="e">
        <f>HLOOKUP(I311,ElecAvoidedCostsWOCC!$A$5:$Q$50,G311+1,FALSE)</f>
        <v>#N/A</v>
      </c>
      <c r="AG311" s="41" t="e">
        <f t="shared" si="109"/>
        <v>#N/A</v>
      </c>
      <c r="AH311" s="49" t="e">
        <f>HLOOKUP(I311,ElecAvoidedCostsWOCC!$A$5:$Q$50,T311+1,FALSE)</f>
        <v>#N/A</v>
      </c>
      <c r="AI311" s="41" t="e">
        <f t="shared" si="110"/>
        <v>#N/A</v>
      </c>
      <c r="AJ311" s="41" t="e">
        <f t="shared" si="111"/>
        <v>#N/A</v>
      </c>
      <c r="AK311" s="41" t="e">
        <f>HLOOKUP(I311,ElecAvoidedCostsWOCC!$A$5:$Q$50,G311+1,FALSE)*J311*L311</f>
        <v>#N/A</v>
      </c>
      <c r="AL311" s="41" t="e">
        <f t="shared" si="112"/>
        <v>#N/A</v>
      </c>
      <c r="AM311" s="45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5">
        <f t="shared" si="113"/>
        <v>0</v>
      </c>
      <c r="AO311" s="44">
        <f t="shared" si="114"/>
        <v>0</v>
      </c>
      <c r="AP311" s="44" t="e">
        <f t="shared" si="115"/>
        <v>#DIV/0!</v>
      </c>
    </row>
    <row r="312" spans="2:42" x14ac:dyDescent="0.25">
      <c r="B312" s="34"/>
      <c r="C312" s="56"/>
      <c r="D312" s="56"/>
      <c r="E312" s="35"/>
      <c r="F312" s="36"/>
      <c r="G312" s="36"/>
      <c r="H312" s="36"/>
      <c r="I312" s="37"/>
      <c r="J312" s="38"/>
      <c r="K312" s="38"/>
      <c r="L312" s="38"/>
      <c r="M312" s="39"/>
      <c r="N312" s="39"/>
      <c r="O312" s="40"/>
      <c r="P312" s="41"/>
      <c r="Q312" s="41"/>
      <c r="R312" s="42"/>
      <c r="S312" s="43"/>
      <c r="T312" s="36">
        <f t="shared" si="97"/>
        <v>0</v>
      </c>
      <c r="U312" s="44">
        <f t="shared" si="98"/>
        <v>0</v>
      </c>
      <c r="V312" s="45">
        <f t="shared" si="99"/>
        <v>0</v>
      </c>
      <c r="W312" s="46">
        <f t="shared" si="100"/>
        <v>0</v>
      </c>
      <c r="X312" s="41">
        <f t="shared" si="101"/>
        <v>0</v>
      </c>
      <c r="Y312" s="41">
        <f t="shared" si="102"/>
        <v>0</v>
      </c>
      <c r="Z312" s="41">
        <f t="shared" si="103"/>
        <v>0</v>
      </c>
      <c r="AA312" s="47">
        <f t="shared" si="104"/>
        <v>0</v>
      </c>
      <c r="AB312" s="48">
        <f t="shared" si="105"/>
        <v>0</v>
      </c>
      <c r="AC312" s="41">
        <f t="shared" si="106"/>
        <v>0</v>
      </c>
      <c r="AD312" s="41">
        <f t="shared" si="107"/>
        <v>0</v>
      </c>
      <c r="AE312" s="41">
        <f t="shared" si="108"/>
        <v>0</v>
      </c>
      <c r="AF312" s="49" t="e">
        <f>HLOOKUP(I312,ElecAvoidedCostsWOCC!$A$5:$Q$50,G312+1,FALSE)</f>
        <v>#N/A</v>
      </c>
      <c r="AG312" s="41" t="e">
        <f t="shared" si="109"/>
        <v>#N/A</v>
      </c>
      <c r="AH312" s="49" t="e">
        <f>HLOOKUP(I312,ElecAvoidedCostsWOCC!$A$5:$Q$50,T312+1,FALSE)</f>
        <v>#N/A</v>
      </c>
      <c r="AI312" s="41" t="e">
        <f t="shared" si="110"/>
        <v>#N/A</v>
      </c>
      <c r="AJ312" s="41" t="e">
        <f t="shared" si="111"/>
        <v>#N/A</v>
      </c>
      <c r="AK312" s="41" t="e">
        <f>HLOOKUP(I312,ElecAvoidedCostsWOCC!$A$5:$Q$50,G312+1,FALSE)*J312*L312</f>
        <v>#N/A</v>
      </c>
      <c r="AL312" s="41" t="e">
        <f t="shared" si="112"/>
        <v>#N/A</v>
      </c>
      <c r="AM312" s="45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5">
        <f t="shared" si="113"/>
        <v>0</v>
      </c>
      <c r="AO312" s="44">
        <f t="shared" si="114"/>
        <v>0</v>
      </c>
      <c r="AP312" s="44" t="e">
        <f t="shared" si="115"/>
        <v>#DIV/0!</v>
      </c>
    </row>
    <row r="313" spans="2:42" x14ac:dyDescent="0.25">
      <c r="B313" s="34"/>
      <c r="C313" s="56"/>
      <c r="D313" s="56"/>
      <c r="E313" s="35"/>
      <c r="F313" s="36"/>
      <c r="G313" s="36"/>
      <c r="H313" s="36"/>
      <c r="I313" s="37"/>
      <c r="J313" s="38"/>
      <c r="K313" s="38"/>
      <c r="L313" s="38"/>
      <c r="M313" s="39"/>
      <c r="N313" s="39"/>
      <c r="O313" s="40"/>
      <c r="P313" s="41"/>
      <c r="Q313" s="41"/>
      <c r="R313" s="42"/>
      <c r="S313" s="43"/>
      <c r="T313" s="36">
        <f t="shared" si="97"/>
        <v>0</v>
      </c>
      <c r="U313" s="44">
        <f t="shared" si="98"/>
        <v>0</v>
      </c>
      <c r="V313" s="45">
        <f t="shared" si="99"/>
        <v>0</v>
      </c>
      <c r="W313" s="46">
        <f t="shared" si="100"/>
        <v>0</v>
      </c>
      <c r="X313" s="41">
        <f t="shared" si="101"/>
        <v>0</v>
      </c>
      <c r="Y313" s="41">
        <f t="shared" si="102"/>
        <v>0</v>
      </c>
      <c r="Z313" s="41">
        <f t="shared" si="103"/>
        <v>0</v>
      </c>
      <c r="AA313" s="47">
        <f t="shared" si="104"/>
        <v>0</v>
      </c>
      <c r="AB313" s="48">
        <f t="shared" si="105"/>
        <v>0</v>
      </c>
      <c r="AC313" s="41">
        <f t="shared" si="106"/>
        <v>0</v>
      </c>
      <c r="AD313" s="41">
        <f t="shared" si="107"/>
        <v>0</v>
      </c>
      <c r="AE313" s="41">
        <f t="shared" si="108"/>
        <v>0</v>
      </c>
      <c r="AF313" s="49" t="e">
        <f>HLOOKUP(I313,ElecAvoidedCostsWOCC!$A$5:$Q$50,G313+1,FALSE)</f>
        <v>#N/A</v>
      </c>
      <c r="AG313" s="41" t="e">
        <f t="shared" si="109"/>
        <v>#N/A</v>
      </c>
      <c r="AH313" s="49" t="e">
        <f>HLOOKUP(I313,ElecAvoidedCostsWOCC!$A$5:$Q$50,T313+1,FALSE)</f>
        <v>#N/A</v>
      </c>
      <c r="AI313" s="41" t="e">
        <f t="shared" si="110"/>
        <v>#N/A</v>
      </c>
      <c r="AJ313" s="41" t="e">
        <f t="shared" si="111"/>
        <v>#N/A</v>
      </c>
      <c r="AK313" s="41" t="e">
        <f>HLOOKUP(I313,ElecAvoidedCostsWOCC!$A$5:$Q$50,G313+1,FALSE)*J313*L313</f>
        <v>#N/A</v>
      </c>
      <c r="AL313" s="41" t="e">
        <f t="shared" si="112"/>
        <v>#N/A</v>
      </c>
      <c r="AM313" s="45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5">
        <f t="shared" si="113"/>
        <v>0</v>
      </c>
      <c r="AO313" s="44">
        <f t="shared" si="114"/>
        <v>0</v>
      </c>
      <c r="AP313" s="44" t="e">
        <f t="shared" si="115"/>
        <v>#DIV/0!</v>
      </c>
    </row>
    <row r="314" spans="2:42" x14ac:dyDescent="0.25">
      <c r="B314" s="34"/>
      <c r="C314" s="56"/>
      <c r="D314" s="56"/>
      <c r="E314" s="35"/>
      <c r="F314" s="36"/>
      <c r="G314" s="36"/>
      <c r="H314" s="36"/>
      <c r="I314" s="37"/>
      <c r="J314" s="38"/>
      <c r="K314" s="38"/>
      <c r="L314" s="38"/>
      <c r="M314" s="39"/>
      <c r="N314" s="39"/>
      <c r="O314" s="40"/>
      <c r="P314" s="41"/>
      <c r="Q314" s="41"/>
      <c r="R314" s="42"/>
      <c r="S314" s="43"/>
      <c r="T314" s="36">
        <f t="shared" si="97"/>
        <v>0</v>
      </c>
      <c r="U314" s="44">
        <f t="shared" si="98"/>
        <v>0</v>
      </c>
      <c r="V314" s="45">
        <f t="shared" si="99"/>
        <v>0</v>
      </c>
      <c r="W314" s="46">
        <f t="shared" si="100"/>
        <v>0</v>
      </c>
      <c r="X314" s="41">
        <f t="shared" si="101"/>
        <v>0</v>
      </c>
      <c r="Y314" s="41">
        <f t="shared" si="102"/>
        <v>0</v>
      </c>
      <c r="Z314" s="41">
        <f t="shared" si="103"/>
        <v>0</v>
      </c>
      <c r="AA314" s="47">
        <f t="shared" si="104"/>
        <v>0</v>
      </c>
      <c r="AB314" s="48">
        <f t="shared" si="105"/>
        <v>0</v>
      </c>
      <c r="AC314" s="41">
        <f t="shared" si="106"/>
        <v>0</v>
      </c>
      <c r="AD314" s="41">
        <f t="shared" si="107"/>
        <v>0</v>
      </c>
      <c r="AE314" s="41">
        <f t="shared" si="108"/>
        <v>0</v>
      </c>
      <c r="AF314" s="49" t="e">
        <f>HLOOKUP(I314,ElecAvoidedCostsWOCC!$A$5:$Q$50,G314+1,FALSE)</f>
        <v>#N/A</v>
      </c>
      <c r="AG314" s="41" t="e">
        <f t="shared" si="109"/>
        <v>#N/A</v>
      </c>
      <c r="AH314" s="49" t="e">
        <f>HLOOKUP(I314,ElecAvoidedCostsWOCC!$A$5:$Q$50,T314+1,FALSE)</f>
        <v>#N/A</v>
      </c>
      <c r="AI314" s="41" t="e">
        <f t="shared" si="110"/>
        <v>#N/A</v>
      </c>
      <c r="AJ314" s="41" t="e">
        <f t="shared" si="111"/>
        <v>#N/A</v>
      </c>
      <c r="AK314" s="41" t="e">
        <f>HLOOKUP(I314,ElecAvoidedCostsWOCC!$A$5:$Q$50,G314+1,FALSE)*J314*L314</f>
        <v>#N/A</v>
      </c>
      <c r="AL314" s="41" t="e">
        <f t="shared" si="112"/>
        <v>#N/A</v>
      </c>
      <c r="AM314" s="45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5">
        <f t="shared" si="113"/>
        <v>0</v>
      </c>
      <c r="AO314" s="44">
        <f t="shared" si="114"/>
        <v>0</v>
      </c>
      <c r="AP314" s="44" t="e">
        <f t="shared" si="115"/>
        <v>#DIV/0!</v>
      </c>
    </row>
    <row r="315" spans="2:42" x14ac:dyDescent="0.25">
      <c r="B315" s="34"/>
      <c r="C315" s="56"/>
      <c r="D315" s="56"/>
      <c r="E315" s="35"/>
      <c r="F315" s="36"/>
      <c r="G315" s="36"/>
      <c r="H315" s="36"/>
      <c r="I315" s="37"/>
      <c r="J315" s="38"/>
      <c r="K315" s="38"/>
      <c r="L315" s="38"/>
      <c r="M315" s="39"/>
      <c r="N315" s="39"/>
      <c r="O315" s="40"/>
      <c r="P315" s="41"/>
      <c r="Q315" s="41"/>
      <c r="R315" s="42"/>
      <c r="S315" s="43"/>
      <c r="T315" s="36">
        <f t="shared" si="97"/>
        <v>0</v>
      </c>
      <c r="U315" s="44">
        <f t="shared" si="98"/>
        <v>0</v>
      </c>
      <c r="V315" s="45">
        <f t="shared" si="99"/>
        <v>0</v>
      </c>
      <c r="W315" s="46">
        <f t="shared" si="100"/>
        <v>0</v>
      </c>
      <c r="X315" s="41">
        <f t="shared" si="101"/>
        <v>0</v>
      </c>
      <c r="Y315" s="41">
        <f t="shared" si="102"/>
        <v>0</v>
      </c>
      <c r="Z315" s="41">
        <f t="shared" si="103"/>
        <v>0</v>
      </c>
      <c r="AA315" s="47">
        <f t="shared" si="104"/>
        <v>0</v>
      </c>
      <c r="AB315" s="48">
        <f t="shared" si="105"/>
        <v>0</v>
      </c>
      <c r="AC315" s="41">
        <f t="shared" si="106"/>
        <v>0</v>
      </c>
      <c r="AD315" s="41">
        <f t="shared" si="107"/>
        <v>0</v>
      </c>
      <c r="AE315" s="41">
        <f t="shared" si="108"/>
        <v>0</v>
      </c>
      <c r="AF315" s="49" t="e">
        <f>HLOOKUP(I315,ElecAvoidedCostsWOCC!$A$5:$Q$50,G315+1,FALSE)</f>
        <v>#N/A</v>
      </c>
      <c r="AG315" s="41" t="e">
        <f t="shared" si="109"/>
        <v>#N/A</v>
      </c>
      <c r="AH315" s="49" t="e">
        <f>HLOOKUP(I315,ElecAvoidedCostsWOCC!$A$5:$Q$50,T315+1,FALSE)</f>
        <v>#N/A</v>
      </c>
      <c r="AI315" s="41" t="e">
        <f t="shared" si="110"/>
        <v>#N/A</v>
      </c>
      <c r="AJ315" s="41" t="e">
        <f t="shared" si="111"/>
        <v>#N/A</v>
      </c>
      <c r="AK315" s="41" t="e">
        <f>HLOOKUP(I315,ElecAvoidedCostsWOCC!$A$5:$Q$50,G315+1,FALSE)*J315*L315</f>
        <v>#N/A</v>
      </c>
      <c r="AL315" s="41" t="e">
        <f t="shared" si="112"/>
        <v>#N/A</v>
      </c>
      <c r="AM315" s="45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5">
        <f t="shared" si="113"/>
        <v>0</v>
      </c>
      <c r="AO315" s="44">
        <f t="shared" si="114"/>
        <v>0</v>
      </c>
      <c r="AP315" s="44" t="e">
        <f t="shared" si="115"/>
        <v>#DIV/0!</v>
      </c>
    </row>
    <row r="316" spans="2:42" x14ac:dyDescent="0.25">
      <c r="B316" s="34"/>
      <c r="C316" s="56"/>
      <c r="D316" s="56"/>
      <c r="E316" s="35"/>
      <c r="F316" s="36"/>
      <c r="G316" s="36"/>
      <c r="H316" s="36"/>
      <c r="I316" s="37"/>
      <c r="J316" s="38"/>
      <c r="K316" s="38"/>
      <c r="L316" s="38"/>
      <c r="M316" s="39"/>
      <c r="N316" s="39"/>
      <c r="O316" s="40"/>
      <c r="P316" s="41"/>
      <c r="Q316" s="41"/>
      <c r="R316" s="42"/>
      <c r="S316" s="43"/>
      <c r="T316" s="36">
        <f t="shared" si="97"/>
        <v>0</v>
      </c>
      <c r="U316" s="44">
        <f t="shared" si="98"/>
        <v>0</v>
      </c>
      <c r="V316" s="45">
        <f t="shared" si="99"/>
        <v>0</v>
      </c>
      <c r="W316" s="46">
        <f t="shared" si="100"/>
        <v>0</v>
      </c>
      <c r="X316" s="41">
        <f t="shared" si="101"/>
        <v>0</v>
      </c>
      <c r="Y316" s="41">
        <f t="shared" si="102"/>
        <v>0</v>
      </c>
      <c r="Z316" s="41">
        <f t="shared" si="103"/>
        <v>0</v>
      </c>
      <c r="AA316" s="47">
        <f t="shared" si="104"/>
        <v>0</v>
      </c>
      <c r="AB316" s="48">
        <f t="shared" si="105"/>
        <v>0</v>
      </c>
      <c r="AC316" s="41">
        <f t="shared" si="106"/>
        <v>0</v>
      </c>
      <c r="AD316" s="41">
        <f t="shared" si="107"/>
        <v>0</v>
      </c>
      <c r="AE316" s="41">
        <f t="shared" si="108"/>
        <v>0</v>
      </c>
      <c r="AF316" s="49" t="e">
        <f>HLOOKUP(I316,ElecAvoidedCostsWOCC!$A$5:$Q$50,G316+1,FALSE)</f>
        <v>#N/A</v>
      </c>
      <c r="AG316" s="41" t="e">
        <f t="shared" si="109"/>
        <v>#N/A</v>
      </c>
      <c r="AH316" s="49" t="e">
        <f>HLOOKUP(I316,ElecAvoidedCostsWOCC!$A$5:$Q$50,T316+1,FALSE)</f>
        <v>#N/A</v>
      </c>
      <c r="AI316" s="41" t="e">
        <f t="shared" si="110"/>
        <v>#N/A</v>
      </c>
      <c r="AJ316" s="41" t="e">
        <f t="shared" si="111"/>
        <v>#N/A</v>
      </c>
      <c r="AK316" s="41" t="e">
        <f>HLOOKUP(I316,ElecAvoidedCostsWOCC!$A$5:$Q$50,G316+1,FALSE)*J316*L316</f>
        <v>#N/A</v>
      </c>
      <c r="AL316" s="41" t="e">
        <f t="shared" si="112"/>
        <v>#N/A</v>
      </c>
      <c r="AM316" s="45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5">
        <f t="shared" si="113"/>
        <v>0</v>
      </c>
      <c r="AO316" s="44">
        <f t="shared" si="114"/>
        <v>0</v>
      </c>
      <c r="AP316" s="44" t="e">
        <f t="shared" si="115"/>
        <v>#DIV/0!</v>
      </c>
    </row>
    <row r="317" spans="2:42" x14ac:dyDescent="0.25">
      <c r="B317" s="34"/>
      <c r="C317" s="56"/>
      <c r="D317" s="56"/>
      <c r="E317" s="35"/>
      <c r="F317" s="36"/>
      <c r="G317" s="36"/>
      <c r="H317" s="36"/>
      <c r="I317" s="37"/>
      <c r="J317" s="38"/>
      <c r="K317" s="38"/>
      <c r="L317" s="38"/>
      <c r="M317" s="39"/>
      <c r="N317" s="39"/>
      <c r="O317" s="40"/>
      <c r="P317" s="41"/>
      <c r="Q317" s="41"/>
      <c r="R317" s="42"/>
      <c r="S317" s="43"/>
      <c r="T317" s="36">
        <f t="shared" si="97"/>
        <v>0</v>
      </c>
      <c r="U317" s="44">
        <f t="shared" si="98"/>
        <v>0</v>
      </c>
      <c r="V317" s="45">
        <f t="shared" si="99"/>
        <v>0</v>
      </c>
      <c r="W317" s="46">
        <f t="shared" si="100"/>
        <v>0</v>
      </c>
      <c r="X317" s="41">
        <f t="shared" si="101"/>
        <v>0</v>
      </c>
      <c r="Y317" s="41">
        <f t="shared" si="102"/>
        <v>0</v>
      </c>
      <c r="Z317" s="41">
        <f t="shared" si="103"/>
        <v>0</v>
      </c>
      <c r="AA317" s="47">
        <f t="shared" si="104"/>
        <v>0</v>
      </c>
      <c r="AB317" s="48">
        <f t="shared" si="105"/>
        <v>0</v>
      </c>
      <c r="AC317" s="41">
        <f t="shared" si="106"/>
        <v>0</v>
      </c>
      <c r="AD317" s="41">
        <f t="shared" si="107"/>
        <v>0</v>
      </c>
      <c r="AE317" s="41">
        <f t="shared" si="108"/>
        <v>0</v>
      </c>
      <c r="AF317" s="49" t="e">
        <f>HLOOKUP(I317,ElecAvoidedCostsWOCC!$A$5:$Q$50,G317+1,FALSE)</f>
        <v>#N/A</v>
      </c>
      <c r="AG317" s="41" t="e">
        <f t="shared" si="109"/>
        <v>#N/A</v>
      </c>
      <c r="AH317" s="49" t="e">
        <f>HLOOKUP(I317,ElecAvoidedCostsWOCC!$A$5:$Q$50,T317+1,FALSE)</f>
        <v>#N/A</v>
      </c>
      <c r="AI317" s="41" t="e">
        <f t="shared" si="110"/>
        <v>#N/A</v>
      </c>
      <c r="AJ317" s="41" t="e">
        <f t="shared" si="111"/>
        <v>#N/A</v>
      </c>
      <c r="AK317" s="41" t="e">
        <f>HLOOKUP(I317,ElecAvoidedCostsWOCC!$A$5:$Q$50,G317+1,FALSE)*J317*L317</f>
        <v>#N/A</v>
      </c>
      <c r="AL317" s="41" t="e">
        <f t="shared" si="112"/>
        <v>#N/A</v>
      </c>
      <c r="AM317" s="45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5">
        <f t="shared" si="113"/>
        <v>0</v>
      </c>
      <c r="AO317" s="44">
        <f t="shared" si="114"/>
        <v>0</v>
      </c>
      <c r="AP317" s="44" t="e">
        <f t="shared" si="115"/>
        <v>#DIV/0!</v>
      </c>
    </row>
    <row r="318" spans="2:42" x14ac:dyDescent="0.25">
      <c r="B318" s="34"/>
      <c r="C318" s="56"/>
      <c r="D318" s="56"/>
      <c r="E318" s="35"/>
      <c r="F318" s="36"/>
      <c r="G318" s="36"/>
      <c r="H318" s="36"/>
      <c r="I318" s="37"/>
      <c r="J318" s="38"/>
      <c r="K318" s="38"/>
      <c r="L318" s="38"/>
      <c r="M318" s="39"/>
      <c r="N318" s="39"/>
      <c r="O318" s="40"/>
      <c r="P318" s="41"/>
      <c r="Q318" s="41"/>
      <c r="R318" s="42"/>
      <c r="S318" s="43"/>
      <c r="T318" s="36">
        <f t="shared" si="97"/>
        <v>0</v>
      </c>
      <c r="U318" s="44">
        <f t="shared" si="98"/>
        <v>0</v>
      </c>
      <c r="V318" s="45">
        <f t="shared" si="99"/>
        <v>0</v>
      </c>
      <c r="W318" s="46">
        <f t="shared" si="100"/>
        <v>0</v>
      </c>
      <c r="X318" s="41">
        <f t="shared" si="101"/>
        <v>0</v>
      </c>
      <c r="Y318" s="41">
        <f t="shared" si="102"/>
        <v>0</v>
      </c>
      <c r="Z318" s="41">
        <f t="shared" si="103"/>
        <v>0</v>
      </c>
      <c r="AA318" s="47">
        <f t="shared" si="104"/>
        <v>0</v>
      </c>
      <c r="AB318" s="48">
        <f t="shared" si="105"/>
        <v>0</v>
      </c>
      <c r="AC318" s="41">
        <f t="shared" si="106"/>
        <v>0</v>
      </c>
      <c r="AD318" s="41">
        <f t="shared" si="107"/>
        <v>0</v>
      </c>
      <c r="AE318" s="41">
        <f t="shared" si="108"/>
        <v>0</v>
      </c>
      <c r="AF318" s="49" t="e">
        <f>HLOOKUP(I318,ElecAvoidedCostsWOCC!$A$5:$Q$50,G318+1,FALSE)</f>
        <v>#N/A</v>
      </c>
      <c r="AG318" s="41" t="e">
        <f t="shared" si="109"/>
        <v>#N/A</v>
      </c>
      <c r="AH318" s="49" t="e">
        <f>HLOOKUP(I318,ElecAvoidedCostsWOCC!$A$5:$Q$50,T318+1,FALSE)</f>
        <v>#N/A</v>
      </c>
      <c r="AI318" s="41" t="e">
        <f t="shared" si="110"/>
        <v>#N/A</v>
      </c>
      <c r="AJ318" s="41" t="e">
        <f t="shared" si="111"/>
        <v>#N/A</v>
      </c>
      <c r="AK318" s="41" t="e">
        <f>HLOOKUP(I318,ElecAvoidedCostsWOCC!$A$5:$Q$50,G318+1,FALSE)*J318*L318</f>
        <v>#N/A</v>
      </c>
      <c r="AL318" s="41" t="e">
        <f t="shared" si="112"/>
        <v>#N/A</v>
      </c>
      <c r="AM318" s="45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5">
        <f t="shared" si="113"/>
        <v>0</v>
      </c>
      <c r="AO318" s="44">
        <f t="shared" si="114"/>
        <v>0</v>
      </c>
      <c r="AP318" s="44" t="e">
        <f t="shared" si="115"/>
        <v>#DIV/0!</v>
      </c>
    </row>
    <row r="319" spans="2:42" x14ac:dyDescent="0.25">
      <c r="B319" s="34"/>
      <c r="C319" s="56"/>
      <c r="D319" s="56"/>
      <c r="E319" s="35"/>
      <c r="F319" s="36"/>
      <c r="G319" s="36"/>
      <c r="H319" s="36"/>
      <c r="I319" s="37"/>
      <c r="J319" s="38"/>
      <c r="K319" s="38"/>
      <c r="L319" s="38"/>
      <c r="M319" s="39"/>
      <c r="N319" s="39"/>
      <c r="O319" s="40"/>
      <c r="P319" s="41"/>
      <c r="Q319" s="41"/>
      <c r="R319" s="42"/>
      <c r="S319" s="43"/>
      <c r="T319" s="36">
        <f t="shared" si="97"/>
        <v>0</v>
      </c>
      <c r="U319" s="44">
        <f t="shared" si="98"/>
        <v>0</v>
      </c>
      <c r="V319" s="45">
        <f t="shared" si="99"/>
        <v>0</v>
      </c>
      <c r="W319" s="46">
        <f t="shared" si="100"/>
        <v>0</v>
      </c>
      <c r="X319" s="41">
        <f t="shared" si="101"/>
        <v>0</v>
      </c>
      <c r="Y319" s="41">
        <f t="shared" si="102"/>
        <v>0</v>
      </c>
      <c r="Z319" s="41">
        <f t="shared" si="103"/>
        <v>0</v>
      </c>
      <c r="AA319" s="47">
        <f t="shared" si="104"/>
        <v>0</v>
      </c>
      <c r="AB319" s="48">
        <f t="shared" si="105"/>
        <v>0</v>
      </c>
      <c r="AC319" s="41">
        <f t="shared" si="106"/>
        <v>0</v>
      </c>
      <c r="AD319" s="41">
        <f t="shared" si="107"/>
        <v>0</v>
      </c>
      <c r="AE319" s="41">
        <f t="shared" si="108"/>
        <v>0</v>
      </c>
      <c r="AF319" s="49" t="e">
        <f>HLOOKUP(I319,ElecAvoidedCostsWOCC!$A$5:$Q$50,G319+1,FALSE)</f>
        <v>#N/A</v>
      </c>
      <c r="AG319" s="41" t="e">
        <f t="shared" si="109"/>
        <v>#N/A</v>
      </c>
      <c r="AH319" s="49" t="e">
        <f>HLOOKUP(I319,ElecAvoidedCostsWOCC!$A$5:$Q$50,T319+1,FALSE)</f>
        <v>#N/A</v>
      </c>
      <c r="AI319" s="41" t="e">
        <f t="shared" si="110"/>
        <v>#N/A</v>
      </c>
      <c r="AJ319" s="41" t="e">
        <f t="shared" si="111"/>
        <v>#N/A</v>
      </c>
      <c r="AK319" s="41" t="e">
        <f>HLOOKUP(I319,ElecAvoidedCostsWOCC!$A$5:$Q$50,G319+1,FALSE)*J319*L319</f>
        <v>#N/A</v>
      </c>
      <c r="AL319" s="41" t="e">
        <f t="shared" si="112"/>
        <v>#N/A</v>
      </c>
      <c r="AM319" s="45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5">
        <f t="shared" si="113"/>
        <v>0</v>
      </c>
      <c r="AO319" s="44">
        <f t="shared" si="114"/>
        <v>0</v>
      </c>
      <c r="AP319" s="44" t="e">
        <f t="shared" si="115"/>
        <v>#DIV/0!</v>
      </c>
    </row>
    <row r="320" spans="2:42" x14ac:dyDescent="0.25">
      <c r="B320" s="34"/>
      <c r="C320" s="56"/>
      <c r="D320" s="56"/>
      <c r="E320" s="35"/>
      <c r="F320" s="36"/>
      <c r="G320" s="36"/>
      <c r="H320" s="36"/>
      <c r="I320" s="37"/>
      <c r="J320" s="38"/>
      <c r="K320" s="38"/>
      <c r="L320" s="38"/>
      <c r="M320" s="39"/>
      <c r="N320" s="39"/>
      <c r="O320" s="40"/>
      <c r="P320" s="41"/>
      <c r="Q320" s="41"/>
      <c r="R320" s="42"/>
      <c r="S320" s="43"/>
      <c r="T320" s="36">
        <f t="shared" si="97"/>
        <v>0</v>
      </c>
      <c r="U320" s="44">
        <f t="shared" si="98"/>
        <v>0</v>
      </c>
      <c r="V320" s="45">
        <f t="shared" si="99"/>
        <v>0</v>
      </c>
      <c r="W320" s="46">
        <f t="shared" si="100"/>
        <v>0</v>
      </c>
      <c r="X320" s="41">
        <f t="shared" si="101"/>
        <v>0</v>
      </c>
      <c r="Y320" s="41">
        <f t="shared" si="102"/>
        <v>0</v>
      </c>
      <c r="Z320" s="41">
        <f t="shared" si="103"/>
        <v>0</v>
      </c>
      <c r="AA320" s="47">
        <f t="shared" si="104"/>
        <v>0</v>
      </c>
      <c r="AB320" s="48">
        <f t="shared" si="105"/>
        <v>0</v>
      </c>
      <c r="AC320" s="41">
        <f t="shared" si="106"/>
        <v>0</v>
      </c>
      <c r="AD320" s="41">
        <f t="shared" si="107"/>
        <v>0</v>
      </c>
      <c r="AE320" s="41">
        <f t="shared" si="108"/>
        <v>0</v>
      </c>
      <c r="AF320" s="49" t="e">
        <f>HLOOKUP(I320,ElecAvoidedCostsWOCC!$A$5:$Q$50,G320+1,FALSE)</f>
        <v>#N/A</v>
      </c>
      <c r="AG320" s="41" t="e">
        <f t="shared" si="109"/>
        <v>#N/A</v>
      </c>
      <c r="AH320" s="49" t="e">
        <f>HLOOKUP(I320,ElecAvoidedCostsWOCC!$A$5:$Q$50,T320+1,FALSE)</f>
        <v>#N/A</v>
      </c>
      <c r="AI320" s="41" t="e">
        <f t="shared" si="110"/>
        <v>#N/A</v>
      </c>
      <c r="AJ320" s="41" t="e">
        <f t="shared" si="111"/>
        <v>#N/A</v>
      </c>
      <c r="AK320" s="41" t="e">
        <f>HLOOKUP(I320,ElecAvoidedCostsWOCC!$A$5:$Q$50,G320+1,FALSE)*J320*L320</f>
        <v>#N/A</v>
      </c>
      <c r="AL320" s="41" t="e">
        <f t="shared" si="112"/>
        <v>#N/A</v>
      </c>
      <c r="AM320" s="45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5">
        <f t="shared" si="113"/>
        <v>0</v>
      </c>
      <c r="AO320" s="44">
        <f t="shared" si="114"/>
        <v>0</v>
      </c>
      <c r="AP320" s="44" t="e">
        <f t="shared" si="115"/>
        <v>#DIV/0!</v>
      </c>
    </row>
    <row r="321" spans="2:42" x14ac:dyDescent="0.25">
      <c r="B321" s="34"/>
      <c r="C321" s="56"/>
      <c r="D321" s="56"/>
      <c r="E321" s="35"/>
      <c r="F321" s="36"/>
      <c r="G321" s="36"/>
      <c r="H321" s="36"/>
      <c r="I321" s="37"/>
      <c r="J321" s="38"/>
      <c r="K321" s="38"/>
      <c r="L321" s="38"/>
      <c r="M321" s="39"/>
      <c r="N321" s="39"/>
      <c r="O321" s="40"/>
      <c r="P321" s="41"/>
      <c r="Q321" s="41"/>
      <c r="R321" s="42"/>
      <c r="S321" s="43"/>
      <c r="T321" s="36">
        <f t="shared" si="97"/>
        <v>0</v>
      </c>
      <c r="U321" s="44">
        <f t="shared" si="98"/>
        <v>0</v>
      </c>
      <c r="V321" s="45">
        <f t="shared" si="99"/>
        <v>0</v>
      </c>
      <c r="W321" s="46">
        <f t="shared" si="100"/>
        <v>0</v>
      </c>
      <c r="X321" s="41">
        <f t="shared" si="101"/>
        <v>0</v>
      </c>
      <c r="Y321" s="41">
        <f t="shared" si="102"/>
        <v>0</v>
      </c>
      <c r="Z321" s="41">
        <f t="shared" si="103"/>
        <v>0</v>
      </c>
      <c r="AA321" s="47">
        <f t="shared" si="104"/>
        <v>0</v>
      </c>
      <c r="AB321" s="48">
        <f t="shared" si="105"/>
        <v>0</v>
      </c>
      <c r="AC321" s="41">
        <f t="shared" si="106"/>
        <v>0</v>
      </c>
      <c r="AD321" s="41">
        <f t="shared" si="107"/>
        <v>0</v>
      </c>
      <c r="AE321" s="41">
        <f t="shared" si="108"/>
        <v>0</v>
      </c>
      <c r="AF321" s="49" t="e">
        <f>HLOOKUP(I321,ElecAvoidedCostsWOCC!$A$5:$Q$50,G321+1,FALSE)</f>
        <v>#N/A</v>
      </c>
      <c r="AG321" s="41" t="e">
        <f t="shared" si="109"/>
        <v>#N/A</v>
      </c>
      <c r="AH321" s="49" t="e">
        <f>HLOOKUP(I321,ElecAvoidedCostsWOCC!$A$5:$Q$50,T321+1,FALSE)</f>
        <v>#N/A</v>
      </c>
      <c r="AI321" s="41" t="e">
        <f t="shared" si="110"/>
        <v>#N/A</v>
      </c>
      <c r="AJ321" s="41" t="e">
        <f t="shared" si="111"/>
        <v>#N/A</v>
      </c>
      <c r="AK321" s="41" t="e">
        <f>HLOOKUP(I321,ElecAvoidedCostsWOCC!$A$5:$Q$50,G321+1,FALSE)*J321*L321</f>
        <v>#N/A</v>
      </c>
      <c r="AL321" s="41" t="e">
        <f t="shared" si="112"/>
        <v>#N/A</v>
      </c>
      <c r="AM321" s="45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5">
        <f t="shared" si="113"/>
        <v>0</v>
      </c>
      <c r="AO321" s="44">
        <f t="shared" si="114"/>
        <v>0</v>
      </c>
      <c r="AP321" s="44" t="e">
        <f t="shared" si="115"/>
        <v>#DIV/0!</v>
      </c>
    </row>
    <row r="322" spans="2:42" x14ac:dyDescent="0.25">
      <c r="B322" s="34"/>
      <c r="C322" s="56"/>
      <c r="D322" s="56"/>
      <c r="E322" s="35"/>
      <c r="F322" s="36"/>
      <c r="G322" s="36"/>
      <c r="H322" s="36"/>
      <c r="I322" s="37"/>
      <c r="J322" s="38"/>
      <c r="K322" s="38"/>
      <c r="L322" s="38"/>
      <c r="M322" s="39"/>
      <c r="N322" s="39"/>
      <c r="O322" s="40"/>
      <c r="P322" s="41"/>
      <c r="Q322" s="41"/>
      <c r="R322" s="42"/>
      <c r="S322" s="43"/>
      <c r="T322" s="36">
        <f t="shared" si="97"/>
        <v>0</v>
      </c>
      <c r="U322" s="44">
        <f t="shared" si="98"/>
        <v>0</v>
      </c>
      <c r="V322" s="45">
        <f t="shared" si="99"/>
        <v>0</v>
      </c>
      <c r="W322" s="46">
        <f t="shared" si="100"/>
        <v>0</v>
      </c>
      <c r="X322" s="41">
        <f t="shared" si="101"/>
        <v>0</v>
      </c>
      <c r="Y322" s="41">
        <f t="shared" si="102"/>
        <v>0</v>
      </c>
      <c r="Z322" s="41">
        <f t="shared" si="103"/>
        <v>0</v>
      </c>
      <c r="AA322" s="47">
        <f t="shared" si="104"/>
        <v>0</v>
      </c>
      <c r="AB322" s="48">
        <f t="shared" si="105"/>
        <v>0</v>
      </c>
      <c r="AC322" s="41">
        <f t="shared" si="106"/>
        <v>0</v>
      </c>
      <c r="AD322" s="41">
        <f t="shared" si="107"/>
        <v>0</v>
      </c>
      <c r="AE322" s="41">
        <f t="shared" si="108"/>
        <v>0</v>
      </c>
      <c r="AF322" s="49" t="e">
        <f>HLOOKUP(I322,ElecAvoidedCostsWOCC!$A$5:$Q$50,G322+1,FALSE)</f>
        <v>#N/A</v>
      </c>
      <c r="AG322" s="41" t="e">
        <f t="shared" si="109"/>
        <v>#N/A</v>
      </c>
      <c r="AH322" s="49" t="e">
        <f>HLOOKUP(I322,ElecAvoidedCostsWOCC!$A$5:$Q$50,T322+1,FALSE)</f>
        <v>#N/A</v>
      </c>
      <c r="AI322" s="41" t="e">
        <f t="shared" si="110"/>
        <v>#N/A</v>
      </c>
      <c r="AJ322" s="41" t="e">
        <f t="shared" si="111"/>
        <v>#N/A</v>
      </c>
      <c r="AK322" s="41" t="e">
        <f>HLOOKUP(I322,ElecAvoidedCostsWOCC!$A$5:$Q$50,G322+1,FALSE)*J322*L322</f>
        <v>#N/A</v>
      </c>
      <c r="AL322" s="41" t="e">
        <f t="shared" si="112"/>
        <v>#N/A</v>
      </c>
      <c r="AM322" s="45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5">
        <f t="shared" si="113"/>
        <v>0</v>
      </c>
      <c r="AO322" s="44">
        <f t="shared" si="114"/>
        <v>0</v>
      </c>
      <c r="AP322" s="44" t="e">
        <f t="shared" si="115"/>
        <v>#DIV/0!</v>
      </c>
    </row>
    <row r="323" spans="2:42" x14ac:dyDescent="0.25">
      <c r="B323" s="34"/>
      <c r="C323" s="56"/>
      <c r="D323" s="56"/>
      <c r="E323" s="35"/>
      <c r="F323" s="36"/>
      <c r="G323" s="36"/>
      <c r="H323" s="36"/>
      <c r="I323" s="37"/>
      <c r="J323" s="38"/>
      <c r="K323" s="38"/>
      <c r="L323" s="38"/>
      <c r="M323" s="39"/>
      <c r="N323" s="39"/>
      <c r="O323" s="40"/>
      <c r="P323" s="41"/>
      <c r="Q323" s="41"/>
      <c r="R323" s="42"/>
      <c r="S323" s="43"/>
      <c r="T323" s="36">
        <f t="shared" si="97"/>
        <v>0</v>
      </c>
      <c r="U323" s="44">
        <f t="shared" si="98"/>
        <v>0</v>
      </c>
      <c r="V323" s="45">
        <f t="shared" si="99"/>
        <v>0</v>
      </c>
      <c r="W323" s="46">
        <f t="shared" si="100"/>
        <v>0</v>
      </c>
      <c r="X323" s="41">
        <f t="shared" si="101"/>
        <v>0</v>
      </c>
      <c r="Y323" s="41">
        <f t="shared" si="102"/>
        <v>0</v>
      </c>
      <c r="Z323" s="41">
        <f t="shared" si="103"/>
        <v>0</v>
      </c>
      <c r="AA323" s="47">
        <f t="shared" si="104"/>
        <v>0</v>
      </c>
      <c r="AB323" s="48">
        <f t="shared" si="105"/>
        <v>0</v>
      </c>
      <c r="AC323" s="41">
        <f t="shared" si="106"/>
        <v>0</v>
      </c>
      <c r="AD323" s="41">
        <f t="shared" si="107"/>
        <v>0</v>
      </c>
      <c r="AE323" s="41">
        <f t="shared" si="108"/>
        <v>0</v>
      </c>
      <c r="AF323" s="49" t="e">
        <f>HLOOKUP(I323,ElecAvoidedCostsWOCC!$A$5:$Q$50,G323+1,FALSE)</f>
        <v>#N/A</v>
      </c>
      <c r="AG323" s="41" t="e">
        <f t="shared" si="109"/>
        <v>#N/A</v>
      </c>
      <c r="AH323" s="49" t="e">
        <f>HLOOKUP(I323,ElecAvoidedCostsWOCC!$A$5:$Q$50,T323+1,FALSE)</f>
        <v>#N/A</v>
      </c>
      <c r="AI323" s="41" t="e">
        <f t="shared" si="110"/>
        <v>#N/A</v>
      </c>
      <c r="AJ323" s="41" t="e">
        <f t="shared" si="111"/>
        <v>#N/A</v>
      </c>
      <c r="AK323" s="41" t="e">
        <f>HLOOKUP(I323,ElecAvoidedCostsWOCC!$A$5:$Q$50,G323+1,FALSE)*J323*L323</f>
        <v>#N/A</v>
      </c>
      <c r="AL323" s="41" t="e">
        <f t="shared" si="112"/>
        <v>#N/A</v>
      </c>
      <c r="AM323" s="45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5">
        <f t="shared" si="113"/>
        <v>0</v>
      </c>
      <c r="AO323" s="44">
        <f t="shared" si="114"/>
        <v>0</v>
      </c>
      <c r="AP323" s="44" t="e">
        <f t="shared" si="115"/>
        <v>#DIV/0!</v>
      </c>
    </row>
    <row r="324" spans="2:42" x14ac:dyDescent="0.25">
      <c r="B324" s="34"/>
      <c r="C324" s="56"/>
      <c r="D324" s="56"/>
      <c r="E324" s="35"/>
      <c r="F324" s="36"/>
      <c r="G324" s="36"/>
      <c r="H324" s="36"/>
      <c r="I324" s="37"/>
      <c r="J324" s="38"/>
      <c r="K324" s="38"/>
      <c r="L324" s="38"/>
      <c r="M324" s="39"/>
      <c r="N324" s="39"/>
      <c r="O324" s="40"/>
      <c r="P324" s="41"/>
      <c r="Q324" s="41"/>
      <c r="R324" s="42"/>
      <c r="S324" s="43"/>
      <c r="T324" s="36">
        <f t="shared" si="97"/>
        <v>0</v>
      </c>
      <c r="U324" s="44">
        <f t="shared" si="98"/>
        <v>0</v>
      </c>
      <c r="V324" s="45">
        <f t="shared" si="99"/>
        <v>0</v>
      </c>
      <c r="W324" s="46">
        <f t="shared" si="100"/>
        <v>0</v>
      </c>
      <c r="X324" s="41">
        <f t="shared" si="101"/>
        <v>0</v>
      </c>
      <c r="Y324" s="41">
        <f t="shared" si="102"/>
        <v>0</v>
      </c>
      <c r="Z324" s="41">
        <f t="shared" si="103"/>
        <v>0</v>
      </c>
      <c r="AA324" s="47">
        <f t="shared" si="104"/>
        <v>0</v>
      </c>
      <c r="AB324" s="48">
        <f t="shared" si="105"/>
        <v>0</v>
      </c>
      <c r="AC324" s="41">
        <f t="shared" si="106"/>
        <v>0</v>
      </c>
      <c r="AD324" s="41">
        <f t="shared" si="107"/>
        <v>0</v>
      </c>
      <c r="AE324" s="41">
        <f t="shared" si="108"/>
        <v>0</v>
      </c>
      <c r="AF324" s="49" t="e">
        <f>HLOOKUP(I324,ElecAvoidedCostsWOCC!$A$5:$Q$50,G324+1,FALSE)</f>
        <v>#N/A</v>
      </c>
      <c r="AG324" s="41" t="e">
        <f t="shared" si="109"/>
        <v>#N/A</v>
      </c>
      <c r="AH324" s="49" t="e">
        <f>HLOOKUP(I324,ElecAvoidedCostsWOCC!$A$5:$Q$50,T324+1,FALSE)</f>
        <v>#N/A</v>
      </c>
      <c r="AI324" s="41" t="e">
        <f t="shared" si="110"/>
        <v>#N/A</v>
      </c>
      <c r="AJ324" s="41" t="e">
        <f t="shared" si="111"/>
        <v>#N/A</v>
      </c>
      <c r="AK324" s="41" t="e">
        <f>HLOOKUP(I324,ElecAvoidedCostsWOCC!$A$5:$Q$50,G324+1,FALSE)*J324*L324</f>
        <v>#N/A</v>
      </c>
      <c r="AL324" s="41" t="e">
        <f t="shared" si="112"/>
        <v>#N/A</v>
      </c>
      <c r="AM324" s="45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5">
        <f t="shared" si="113"/>
        <v>0</v>
      </c>
      <c r="AO324" s="44">
        <f t="shared" si="114"/>
        <v>0</v>
      </c>
      <c r="AP324" s="44" t="e">
        <f t="shared" si="115"/>
        <v>#DIV/0!</v>
      </c>
    </row>
    <row r="325" spans="2:42" x14ac:dyDescent="0.25">
      <c r="B325" s="34"/>
      <c r="C325" s="56"/>
      <c r="D325" s="56"/>
      <c r="E325" s="35"/>
      <c r="F325" s="36"/>
      <c r="G325" s="36"/>
      <c r="H325" s="36"/>
      <c r="I325" s="37"/>
      <c r="J325" s="38"/>
      <c r="K325" s="38"/>
      <c r="L325" s="38"/>
      <c r="M325" s="39"/>
      <c r="N325" s="39"/>
      <c r="O325" s="40"/>
      <c r="P325" s="41"/>
      <c r="Q325" s="41"/>
      <c r="R325" s="42"/>
      <c r="S325" s="43"/>
      <c r="T325" s="36">
        <f t="shared" si="97"/>
        <v>0</v>
      </c>
      <c r="U325" s="44">
        <f t="shared" si="98"/>
        <v>0</v>
      </c>
      <c r="V325" s="45">
        <f t="shared" si="99"/>
        <v>0</v>
      </c>
      <c r="W325" s="46">
        <f t="shared" si="100"/>
        <v>0</v>
      </c>
      <c r="X325" s="41">
        <f t="shared" si="101"/>
        <v>0</v>
      </c>
      <c r="Y325" s="41">
        <f t="shared" si="102"/>
        <v>0</v>
      </c>
      <c r="Z325" s="41">
        <f t="shared" si="103"/>
        <v>0</v>
      </c>
      <c r="AA325" s="47">
        <f t="shared" si="104"/>
        <v>0</v>
      </c>
      <c r="AB325" s="48">
        <f t="shared" si="105"/>
        <v>0</v>
      </c>
      <c r="AC325" s="41">
        <f t="shared" si="106"/>
        <v>0</v>
      </c>
      <c r="AD325" s="41">
        <f t="shared" si="107"/>
        <v>0</v>
      </c>
      <c r="AE325" s="41">
        <f t="shared" si="108"/>
        <v>0</v>
      </c>
      <c r="AF325" s="49" t="e">
        <f>HLOOKUP(I325,ElecAvoidedCostsWOCC!$A$5:$Q$50,G325+1,FALSE)</f>
        <v>#N/A</v>
      </c>
      <c r="AG325" s="41" t="e">
        <f t="shared" si="109"/>
        <v>#N/A</v>
      </c>
      <c r="AH325" s="49" t="e">
        <f>HLOOKUP(I325,ElecAvoidedCostsWOCC!$A$5:$Q$50,T325+1,FALSE)</f>
        <v>#N/A</v>
      </c>
      <c r="AI325" s="41" t="e">
        <f t="shared" si="110"/>
        <v>#N/A</v>
      </c>
      <c r="AJ325" s="41" t="e">
        <f t="shared" si="111"/>
        <v>#N/A</v>
      </c>
      <c r="AK325" s="41" t="e">
        <f>HLOOKUP(I325,ElecAvoidedCostsWOCC!$A$5:$Q$50,G325+1,FALSE)*J325*L325</f>
        <v>#N/A</v>
      </c>
      <c r="AL325" s="41" t="e">
        <f t="shared" si="112"/>
        <v>#N/A</v>
      </c>
      <c r="AM325" s="45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5">
        <f t="shared" si="113"/>
        <v>0</v>
      </c>
      <c r="AO325" s="44">
        <f t="shared" si="114"/>
        <v>0</v>
      </c>
      <c r="AP325" s="44" t="e">
        <f t="shared" si="115"/>
        <v>#DIV/0!</v>
      </c>
    </row>
    <row r="326" spans="2:42" x14ac:dyDescent="0.25">
      <c r="B326" s="34"/>
      <c r="C326" s="56"/>
      <c r="D326" s="56"/>
      <c r="E326" s="35"/>
      <c r="F326" s="36"/>
      <c r="G326" s="36"/>
      <c r="H326" s="36"/>
      <c r="I326" s="37"/>
      <c r="J326" s="38"/>
      <c r="K326" s="38"/>
      <c r="L326" s="38"/>
      <c r="M326" s="39"/>
      <c r="N326" s="39"/>
      <c r="O326" s="40"/>
      <c r="P326" s="41"/>
      <c r="Q326" s="41"/>
      <c r="R326" s="42"/>
      <c r="S326" s="43"/>
      <c r="T326" s="36">
        <f t="shared" si="97"/>
        <v>0</v>
      </c>
      <c r="U326" s="44">
        <f t="shared" si="98"/>
        <v>0</v>
      </c>
      <c r="V326" s="45">
        <f t="shared" si="99"/>
        <v>0</v>
      </c>
      <c r="W326" s="46">
        <f t="shared" si="100"/>
        <v>0</v>
      </c>
      <c r="X326" s="41">
        <f t="shared" si="101"/>
        <v>0</v>
      </c>
      <c r="Y326" s="41">
        <f t="shared" si="102"/>
        <v>0</v>
      </c>
      <c r="Z326" s="41">
        <f t="shared" si="103"/>
        <v>0</v>
      </c>
      <c r="AA326" s="47">
        <f t="shared" si="104"/>
        <v>0</v>
      </c>
      <c r="AB326" s="48">
        <f t="shared" si="105"/>
        <v>0</v>
      </c>
      <c r="AC326" s="41">
        <f t="shared" si="106"/>
        <v>0</v>
      </c>
      <c r="AD326" s="41">
        <f t="shared" si="107"/>
        <v>0</v>
      </c>
      <c r="AE326" s="41">
        <f t="shared" si="108"/>
        <v>0</v>
      </c>
      <c r="AF326" s="49" t="e">
        <f>HLOOKUP(I326,ElecAvoidedCostsWOCC!$A$5:$Q$50,G326+1,FALSE)</f>
        <v>#N/A</v>
      </c>
      <c r="AG326" s="41" t="e">
        <f t="shared" si="109"/>
        <v>#N/A</v>
      </c>
      <c r="AH326" s="49" t="e">
        <f>HLOOKUP(I326,ElecAvoidedCostsWOCC!$A$5:$Q$50,T326+1,FALSE)</f>
        <v>#N/A</v>
      </c>
      <c r="AI326" s="41" t="e">
        <f t="shared" si="110"/>
        <v>#N/A</v>
      </c>
      <c r="AJ326" s="41" t="e">
        <f t="shared" si="111"/>
        <v>#N/A</v>
      </c>
      <c r="AK326" s="41" t="e">
        <f>HLOOKUP(I326,ElecAvoidedCostsWOCC!$A$5:$Q$50,G326+1,FALSE)*J326*L326</f>
        <v>#N/A</v>
      </c>
      <c r="AL326" s="41" t="e">
        <f t="shared" si="112"/>
        <v>#N/A</v>
      </c>
      <c r="AM326" s="45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5">
        <f t="shared" si="113"/>
        <v>0</v>
      </c>
      <c r="AO326" s="44">
        <f t="shared" si="114"/>
        <v>0</v>
      </c>
      <c r="AP326" s="44" t="e">
        <f t="shared" si="115"/>
        <v>#DIV/0!</v>
      </c>
    </row>
    <row r="327" spans="2:42" x14ac:dyDescent="0.25">
      <c r="B327" s="34"/>
      <c r="C327" s="56"/>
      <c r="D327" s="56"/>
      <c r="E327" s="35"/>
      <c r="F327" s="36"/>
      <c r="G327" s="36"/>
      <c r="H327" s="36"/>
      <c r="I327" s="37"/>
      <c r="J327" s="38"/>
      <c r="K327" s="38"/>
      <c r="L327" s="38"/>
      <c r="M327" s="39"/>
      <c r="N327" s="39"/>
      <c r="O327" s="40"/>
      <c r="P327" s="41"/>
      <c r="Q327" s="41"/>
      <c r="R327" s="42"/>
      <c r="S327" s="43"/>
      <c r="T327" s="36">
        <f t="shared" si="97"/>
        <v>0</v>
      </c>
      <c r="U327" s="44">
        <f t="shared" si="98"/>
        <v>0</v>
      </c>
      <c r="V327" s="45">
        <f t="shared" si="99"/>
        <v>0</v>
      </c>
      <c r="W327" s="46">
        <f t="shared" si="100"/>
        <v>0</v>
      </c>
      <c r="X327" s="41">
        <f t="shared" si="101"/>
        <v>0</v>
      </c>
      <c r="Y327" s="41">
        <f t="shared" si="102"/>
        <v>0</v>
      </c>
      <c r="Z327" s="41">
        <f t="shared" si="103"/>
        <v>0</v>
      </c>
      <c r="AA327" s="47">
        <f t="shared" si="104"/>
        <v>0</v>
      </c>
      <c r="AB327" s="48">
        <f t="shared" si="105"/>
        <v>0</v>
      </c>
      <c r="AC327" s="41">
        <f t="shared" si="106"/>
        <v>0</v>
      </c>
      <c r="AD327" s="41">
        <f t="shared" si="107"/>
        <v>0</v>
      </c>
      <c r="AE327" s="41">
        <f t="shared" si="108"/>
        <v>0</v>
      </c>
      <c r="AF327" s="49" t="e">
        <f>HLOOKUP(I327,ElecAvoidedCostsWOCC!$A$5:$Q$50,G327+1,FALSE)</f>
        <v>#N/A</v>
      </c>
      <c r="AG327" s="41" t="e">
        <f t="shared" si="109"/>
        <v>#N/A</v>
      </c>
      <c r="AH327" s="49" t="e">
        <f>HLOOKUP(I327,ElecAvoidedCostsWOCC!$A$5:$Q$50,T327+1,FALSE)</f>
        <v>#N/A</v>
      </c>
      <c r="AI327" s="41" t="e">
        <f t="shared" si="110"/>
        <v>#N/A</v>
      </c>
      <c r="AJ327" s="41" t="e">
        <f t="shared" si="111"/>
        <v>#N/A</v>
      </c>
      <c r="AK327" s="41" t="e">
        <f>HLOOKUP(I327,ElecAvoidedCostsWOCC!$A$5:$Q$50,G327+1,FALSE)*J327*L327</f>
        <v>#N/A</v>
      </c>
      <c r="AL327" s="41" t="e">
        <f t="shared" si="112"/>
        <v>#N/A</v>
      </c>
      <c r="AM327" s="45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5">
        <f t="shared" si="113"/>
        <v>0</v>
      </c>
      <c r="AO327" s="44">
        <f t="shared" si="114"/>
        <v>0</v>
      </c>
      <c r="AP327" s="44" t="e">
        <f t="shared" si="115"/>
        <v>#DIV/0!</v>
      </c>
    </row>
    <row r="328" spans="2:42" x14ac:dyDescent="0.25">
      <c r="B328" s="34"/>
      <c r="C328" s="56"/>
      <c r="D328" s="56"/>
      <c r="E328" s="35"/>
      <c r="F328" s="36"/>
      <c r="G328" s="36"/>
      <c r="H328" s="36"/>
      <c r="I328" s="37"/>
      <c r="J328" s="38"/>
      <c r="K328" s="38"/>
      <c r="L328" s="38"/>
      <c r="M328" s="39"/>
      <c r="N328" s="39"/>
      <c r="O328" s="40"/>
      <c r="P328" s="41"/>
      <c r="Q328" s="41"/>
      <c r="R328" s="42"/>
      <c r="S328" s="43"/>
      <c r="T328" s="36">
        <f t="shared" si="97"/>
        <v>0</v>
      </c>
      <c r="U328" s="44">
        <f t="shared" si="98"/>
        <v>0</v>
      </c>
      <c r="V328" s="45">
        <f t="shared" si="99"/>
        <v>0</v>
      </c>
      <c r="W328" s="46">
        <f t="shared" si="100"/>
        <v>0</v>
      </c>
      <c r="X328" s="41">
        <f t="shared" si="101"/>
        <v>0</v>
      </c>
      <c r="Y328" s="41">
        <f t="shared" si="102"/>
        <v>0</v>
      </c>
      <c r="Z328" s="41">
        <f t="shared" si="103"/>
        <v>0</v>
      </c>
      <c r="AA328" s="47">
        <f t="shared" si="104"/>
        <v>0</v>
      </c>
      <c r="AB328" s="48">
        <f t="shared" si="105"/>
        <v>0</v>
      </c>
      <c r="AC328" s="41">
        <f t="shared" si="106"/>
        <v>0</v>
      </c>
      <c r="AD328" s="41">
        <f t="shared" si="107"/>
        <v>0</v>
      </c>
      <c r="AE328" s="41">
        <f t="shared" si="108"/>
        <v>0</v>
      </c>
      <c r="AF328" s="49" t="e">
        <f>HLOOKUP(I328,ElecAvoidedCostsWOCC!$A$5:$Q$50,G328+1,FALSE)</f>
        <v>#N/A</v>
      </c>
      <c r="AG328" s="41" t="e">
        <f t="shared" si="109"/>
        <v>#N/A</v>
      </c>
      <c r="AH328" s="49" t="e">
        <f>HLOOKUP(I328,ElecAvoidedCostsWOCC!$A$5:$Q$50,T328+1,FALSE)</f>
        <v>#N/A</v>
      </c>
      <c r="AI328" s="41" t="e">
        <f t="shared" si="110"/>
        <v>#N/A</v>
      </c>
      <c r="AJ328" s="41" t="e">
        <f t="shared" si="111"/>
        <v>#N/A</v>
      </c>
      <c r="AK328" s="41" t="e">
        <f>HLOOKUP(I328,ElecAvoidedCostsWOCC!$A$5:$Q$50,G328+1,FALSE)*J328*L328</f>
        <v>#N/A</v>
      </c>
      <c r="AL328" s="41" t="e">
        <f t="shared" si="112"/>
        <v>#N/A</v>
      </c>
      <c r="AM328" s="45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5">
        <f t="shared" si="113"/>
        <v>0</v>
      </c>
      <c r="AO328" s="44">
        <f t="shared" si="114"/>
        <v>0</v>
      </c>
      <c r="AP328" s="44" t="e">
        <f t="shared" si="115"/>
        <v>#DIV/0!</v>
      </c>
    </row>
    <row r="329" spans="2:42" x14ac:dyDescent="0.25">
      <c r="B329" s="34"/>
      <c r="C329" s="56"/>
      <c r="D329" s="56"/>
      <c r="E329" s="35"/>
      <c r="F329" s="36"/>
      <c r="G329" s="36"/>
      <c r="H329" s="36"/>
      <c r="I329" s="37"/>
      <c r="J329" s="38"/>
      <c r="K329" s="38"/>
      <c r="L329" s="38"/>
      <c r="M329" s="39"/>
      <c r="N329" s="39"/>
      <c r="O329" s="40"/>
      <c r="P329" s="41"/>
      <c r="Q329" s="41"/>
      <c r="R329" s="42"/>
      <c r="S329" s="43"/>
      <c r="T329" s="36">
        <f t="shared" si="97"/>
        <v>0</v>
      </c>
      <c r="U329" s="44">
        <f t="shared" si="98"/>
        <v>0</v>
      </c>
      <c r="V329" s="45">
        <f t="shared" si="99"/>
        <v>0</v>
      </c>
      <c r="W329" s="46">
        <f t="shared" si="100"/>
        <v>0</v>
      </c>
      <c r="X329" s="41">
        <f t="shared" si="101"/>
        <v>0</v>
      </c>
      <c r="Y329" s="41">
        <f t="shared" si="102"/>
        <v>0</v>
      </c>
      <c r="Z329" s="41">
        <f t="shared" si="103"/>
        <v>0</v>
      </c>
      <c r="AA329" s="47">
        <f t="shared" si="104"/>
        <v>0</v>
      </c>
      <c r="AB329" s="48">
        <f t="shared" si="105"/>
        <v>0</v>
      </c>
      <c r="AC329" s="41">
        <f t="shared" si="106"/>
        <v>0</v>
      </c>
      <c r="AD329" s="41">
        <f t="shared" si="107"/>
        <v>0</v>
      </c>
      <c r="AE329" s="41">
        <f t="shared" si="108"/>
        <v>0</v>
      </c>
      <c r="AF329" s="49" t="e">
        <f>HLOOKUP(I329,ElecAvoidedCostsWOCC!$A$5:$Q$50,G329+1,FALSE)</f>
        <v>#N/A</v>
      </c>
      <c r="AG329" s="41" t="e">
        <f t="shared" si="109"/>
        <v>#N/A</v>
      </c>
      <c r="AH329" s="49" t="e">
        <f>HLOOKUP(I329,ElecAvoidedCostsWOCC!$A$5:$Q$50,T329+1,FALSE)</f>
        <v>#N/A</v>
      </c>
      <c r="AI329" s="41" t="e">
        <f t="shared" si="110"/>
        <v>#N/A</v>
      </c>
      <c r="AJ329" s="41" t="e">
        <f t="shared" si="111"/>
        <v>#N/A</v>
      </c>
      <c r="AK329" s="41" t="e">
        <f>HLOOKUP(I329,ElecAvoidedCostsWOCC!$A$5:$Q$50,G329+1,FALSE)*J329*L329</f>
        <v>#N/A</v>
      </c>
      <c r="AL329" s="41" t="e">
        <f t="shared" si="112"/>
        <v>#N/A</v>
      </c>
      <c r="AM329" s="45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5">
        <f t="shared" si="113"/>
        <v>0</v>
      </c>
      <c r="AO329" s="44">
        <f t="shared" si="114"/>
        <v>0</v>
      </c>
      <c r="AP329" s="44" t="e">
        <f t="shared" si="115"/>
        <v>#DIV/0!</v>
      </c>
    </row>
    <row r="330" spans="2:42" x14ac:dyDescent="0.25">
      <c r="B330" s="34"/>
      <c r="C330" s="56"/>
      <c r="D330" s="56"/>
      <c r="E330" s="35"/>
      <c r="F330" s="36"/>
      <c r="G330" s="36"/>
      <c r="H330" s="36"/>
      <c r="I330" s="37"/>
      <c r="J330" s="38"/>
      <c r="K330" s="38"/>
      <c r="L330" s="38"/>
      <c r="M330" s="39"/>
      <c r="N330" s="39"/>
      <c r="O330" s="40"/>
      <c r="P330" s="41"/>
      <c r="Q330" s="41"/>
      <c r="R330" s="42"/>
      <c r="S330" s="43"/>
      <c r="T330" s="36">
        <f t="shared" si="97"/>
        <v>0</v>
      </c>
      <c r="U330" s="44">
        <f t="shared" si="98"/>
        <v>0</v>
      </c>
      <c r="V330" s="45">
        <f t="shared" si="99"/>
        <v>0</v>
      </c>
      <c r="W330" s="46">
        <f t="shared" si="100"/>
        <v>0</v>
      </c>
      <c r="X330" s="41">
        <f t="shared" si="101"/>
        <v>0</v>
      </c>
      <c r="Y330" s="41">
        <f t="shared" si="102"/>
        <v>0</v>
      </c>
      <c r="Z330" s="41">
        <f t="shared" si="103"/>
        <v>0</v>
      </c>
      <c r="AA330" s="47">
        <f t="shared" si="104"/>
        <v>0</v>
      </c>
      <c r="AB330" s="48">
        <f t="shared" si="105"/>
        <v>0</v>
      </c>
      <c r="AC330" s="41">
        <f t="shared" si="106"/>
        <v>0</v>
      </c>
      <c r="AD330" s="41">
        <f t="shared" si="107"/>
        <v>0</v>
      </c>
      <c r="AE330" s="41">
        <f t="shared" si="108"/>
        <v>0</v>
      </c>
      <c r="AF330" s="49" t="e">
        <f>HLOOKUP(I330,ElecAvoidedCostsWOCC!$A$5:$Q$50,G330+1,FALSE)</f>
        <v>#N/A</v>
      </c>
      <c r="AG330" s="41" t="e">
        <f t="shared" si="109"/>
        <v>#N/A</v>
      </c>
      <c r="AH330" s="49" t="e">
        <f>HLOOKUP(I330,ElecAvoidedCostsWOCC!$A$5:$Q$50,T330+1,FALSE)</f>
        <v>#N/A</v>
      </c>
      <c r="AI330" s="41" t="e">
        <f t="shared" si="110"/>
        <v>#N/A</v>
      </c>
      <c r="AJ330" s="41" t="e">
        <f t="shared" si="111"/>
        <v>#N/A</v>
      </c>
      <c r="AK330" s="41" t="e">
        <f>HLOOKUP(I330,ElecAvoidedCostsWOCC!$A$5:$Q$50,G330+1,FALSE)*J330*L330</f>
        <v>#N/A</v>
      </c>
      <c r="AL330" s="41" t="e">
        <f t="shared" si="112"/>
        <v>#N/A</v>
      </c>
      <c r="AM330" s="45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5">
        <f t="shared" si="113"/>
        <v>0</v>
      </c>
      <c r="AO330" s="44">
        <f t="shared" si="114"/>
        <v>0</v>
      </c>
      <c r="AP330" s="44" t="e">
        <f t="shared" si="115"/>
        <v>#DIV/0!</v>
      </c>
    </row>
    <row r="331" spans="2:42" x14ac:dyDescent="0.25">
      <c r="B331" s="34"/>
      <c r="C331" s="56"/>
      <c r="D331" s="56"/>
      <c r="E331" s="35"/>
      <c r="F331" s="36"/>
      <c r="G331" s="36"/>
      <c r="H331" s="36"/>
      <c r="I331" s="37"/>
      <c r="J331" s="38"/>
      <c r="K331" s="38"/>
      <c r="L331" s="38"/>
      <c r="M331" s="39"/>
      <c r="N331" s="39"/>
      <c r="O331" s="40"/>
      <c r="P331" s="41"/>
      <c r="Q331" s="41"/>
      <c r="R331" s="42"/>
      <c r="S331" s="43"/>
      <c r="T331" s="36">
        <f t="shared" si="97"/>
        <v>0</v>
      </c>
      <c r="U331" s="44">
        <f t="shared" si="98"/>
        <v>0</v>
      </c>
      <c r="V331" s="45">
        <f t="shared" si="99"/>
        <v>0</v>
      </c>
      <c r="W331" s="46">
        <f t="shared" si="100"/>
        <v>0</v>
      </c>
      <c r="X331" s="41">
        <f t="shared" si="101"/>
        <v>0</v>
      </c>
      <c r="Y331" s="41">
        <f t="shared" si="102"/>
        <v>0</v>
      </c>
      <c r="Z331" s="41">
        <f t="shared" si="103"/>
        <v>0</v>
      </c>
      <c r="AA331" s="47">
        <f t="shared" si="104"/>
        <v>0</v>
      </c>
      <c r="AB331" s="48">
        <f t="shared" si="105"/>
        <v>0</v>
      </c>
      <c r="AC331" s="41">
        <f t="shared" si="106"/>
        <v>0</v>
      </c>
      <c r="AD331" s="41">
        <f t="shared" si="107"/>
        <v>0</v>
      </c>
      <c r="AE331" s="41">
        <f t="shared" si="108"/>
        <v>0</v>
      </c>
      <c r="AF331" s="49" t="e">
        <f>HLOOKUP(I331,ElecAvoidedCostsWOCC!$A$5:$Q$50,G331+1,FALSE)</f>
        <v>#N/A</v>
      </c>
      <c r="AG331" s="41" t="e">
        <f t="shared" si="109"/>
        <v>#N/A</v>
      </c>
      <c r="AH331" s="49" t="e">
        <f>HLOOKUP(I331,ElecAvoidedCostsWOCC!$A$5:$Q$50,T331+1,FALSE)</f>
        <v>#N/A</v>
      </c>
      <c r="AI331" s="41" t="e">
        <f t="shared" si="110"/>
        <v>#N/A</v>
      </c>
      <c r="AJ331" s="41" t="e">
        <f t="shared" si="111"/>
        <v>#N/A</v>
      </c>
      <c r="AK331" s="41" t="e">
        <f>HLOOKUP(I331,ElecAvoidedCostsWOCC!$A$5:$Q$50,G331+1,FALSE)*J331*L331</f>
        <v>#N/A</v>
      </c>
      <c r="AL331" s="41" t="e">
        <f t="shared" si="112"/>
        <v>#N/A</v>
      </c>
      <c r="AM331" s="45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5">
        <f t="shared" si="113"/>
        <v>0</v>
      </c>
      <c r="AO331" s="44">
        <f t="shared" si="114"/>
        <v>0</v>
      </c>
      <c r="AP331" s="44" t="e">
        <f t="shared" si="115"/>
        <v>#DIV/0!</v>
      </c>
    </row>
    <row r="332" spans="2:42" x14ac:dyDescent="0.25">
      <c r="B332" s="34"/>
      <c r="C332" s="56"/>
      <c r="D332" s="56"/>
      <c r="E332" s="35"/>
      <c r="F332" s="36"/>
      <c r="G332" s="36"/>
      <c r="H332" s="36"/>
      <c r="I332" s="37"/>
      <c r="J332" s="38"/>
      <c r="K332" s="38"/>
      <c r="L332" s="38"/>
      <c r="M332" s="39"/>
      <c r="N332" s="39"/>
      <c r="O332" s="40"/>
      <c r="P332" s="41"/>
      <c r="Q332" s="41"/>
      <c r="R332" s="42"/>
      <c r="S332" s="43"/>
      <c r="T332" s="36">
        <f t="shared" si="97"/>
        <v>0</v>
      </c>
      <c r="U332" s="44">
        <f t="shared" si="98"/>
        <v>0</v>
      </c>
      <c r="V332" s="45">
        <f t="shared" si="99"/>
        <v>0</v>
      </c>
      <c r="W332" s="46">
        <f t="shared" si="100"/>
        <v>0</v>
      </c>
      <c r="X332" s="41">
        <f t="shared" si="101"/>
        <v>0</v>
      </c>
      <c r="Y332" s="41">
        <f t="shared" si="102"/>
        <v>0</v>
      </c>
      <c r="Z332" s="41">
        <f t="shared" si="103"/>
        <v>0</v>
      </c>
      <c r="AA332" s="47">
        <f t="shared" si="104"/>
        <v>0</v>
      </c>
      <c r="AB332" s="48">
        <f t="shared" si="105"/>
        <v>0</v>
      </c>
      <c r="AC332" s="41">
        <f t="shared" si="106"/>
        <v>0</v>
      </c>
      <c r="AD332" s="41">
        <f t="shared" si="107"/>
        <v>0</v>
      </c>
      <c r="AE332" s="41">
        <f t="shared" si="108"/>
        <v>0</v>
      </c>
      <c r="AF332" s="49" t="e">
        <f>HLOOKUP(I332,ElecAvoidedCostsWOCC!$A$5:$Q$50,G332+1,FALSE)</f>
        <v>#N/A</v>
      </c>
      <c r="AG332" s="41" t="e">
        <f t="shared" si="109"/>
        <v>#N/A</v>
      </c>
      <c r="AH332" s="49" t="e">
        <f>HLOOKUP(I332,ElecAvoidedCostsWOCC!$A$5:$Q$50,T332+1,FALSE)</f>
        <v>#N/A</v>
      </c>
      <c r="AI332" s="41" t="e">
        <f t="shared" si="110"/>
        <v>#N/A</v>
      </c>
      <c r="AJ332" s="41" t="e">
        <f t="shared" si="111"/>
        <v>#N/A</v>
      </c>
      <c r="AK332" s="41" t="e">
        <f>HLOOKUP(I332,ElecAvoidedCostsWOCC!$A$5:$Q$50,G332+1,FALSE)*J332*L332</f>
        <v>#N/A</v>
      </c>
      <c r="AL332" s="41" t="e">
        <f t="shared" si="112"/>
        <v>#N/A</v>
      </c>
      <c r="AM332" s="45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5">
        <f t="shared" si="113"/>
        <v>0</v>
      </c>
      <c r="AO332" s="44">
        <f t="shared" si="114"/>
        <v>0</v>
      </c>
      <c r="AP332" s="44" t="e">
        <f t="shared" si="115"/>
        <v>#DIV/0!</v>
      </c>
    </row>
    <row r="333" spans="2:42" x14ac:dyDescent="0.25">
      <c r="B333" s="34"/>
      <c r="C333" s="56"/>
      <c r="D333" s="56"/>
      <c r="E333" s="35"/>
      <c r="F333" s="36"/>
      <c r="G333" s="36"/>
      <c r="H333" s="36"/>
      <c r="I333" s="37"/>
      <c r="J333" s="38"/>
      <c r="K333" s="38"/>
      <c r="L333" s="38"/>
      <c r="M333" s="39"/>
      <c r="N333" s="39"/>
      <c r="O333" s="40"/>
      <c r="P333" s="41"/>
      <c r="Q333" s="41"/>
      <c r="R333" s="42"/>
      <c r="S333" s="43"/>
      <c r="T333" s="36">
        <f t="shared" si="97"/>
        <v>0</v>
      </c>
      <c r="U333" s="44">
        <f t="shared" si="98"/>
        <v>0</v>
      </c>
      <c r="V333" s="45">
        <f t="shared" si="99"/>
        <v>0</v>
      </c>
      <c r="W333" s="46">
        <f t="shared" si="100"/>
        <v>0</v>
      </c>
      <c r="X333" s="41">
        <f t="shared" si="101"/>
        <v>0</v>
      </c>
      <c r="Y333" s="41">
        <f t="shared" si="102"/>
        <v>0</v>
      </c>
      <c r="Z333" s="41">
        <f t="shared" si="103"/>
        <v>0</v>
      </c>
      <c r="AA333" s="47">
        <f t="shared" si="104"/>
        <v>0</v>
      </c>
      <c r="AB333" s="48">
        <f t="shared" si="105"/>
        <v>0</v>
      </c>
      <c r="AC333" s="41">
        <f t="shared" si="106"/>
        <v>0</v>
      </c>
      <c r="AD333" s="41">
        <f t="shared" si="107"/>
        <v>0</v>
      </c>
      <c r="AE333" s="41">
        <f t="shared" si="108"/>
        <v>0</v>
      </c>
      <c r="AF333" s="49" t="e">
        <f>HLOOKUP(I333,ElecAvoidedCostsWOCC!$A$5:$Q$50,G333+1,FALSE)</f>
        <v>#N/A</v>
      </c>
      <c r="AG333" s="41" t="e">
        <f t="shared" si="109"/>
        <v>#N/A</v>
      </c>
      <c r="AH333" s="49" t="e">
        <f>HLOOKUP(I333,ElecAvoidedCostsWOCC!$A$5:$Q$50,T333+1,FALSE)</f>
        <v>#N/A</v>
      </c>
      <c r="AI333" s="41" t="e">
        <f t="shared" si="110"/>
        <v>#N/A</v>
      </c>
      <c r="AJ333" s="41" t="e">
        <f t="shared" si="111"/>
        <v>#N/A</v>
      </c>
      <c r="AK333" s="41" t="e">
        <f>HLOOKUP(I333,ElecAvoidedCostsWOCC!$A$5:$Q$50,G333+1,FALSE)*J333*L333</f>
        <v>#N/A</v>
      </c>
      <c r="AL333" s="41" t="e">
        <f t="shared" si="112"/>
        <v>#N/A</v>
      </c>
      <c r="AM333" s="45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5">
        <f t="shared" si="113"/>
        <v>0</v>
      </c>
      <c r="AO333" s="44">
        <f t="shared" si="114"/>
        <v>0</v>
      </c>
      <c r="AP333" s="44" t="e">
        <f t="shared" si="115"/>
        <v>#DIV/0!</v>
      </c>
    </row>
    <row r="334" spans="2:42" x14ac:dyDescent="0.25">
      <c r="B334" s="34"/>
      <c r="C334" s="56"/>
      <c r="D334" s="56"/>
      <c r="E334" s="35"/>
      <c r="F334" s="36"/>
      <c r="G334" s="36"/>
      <c r="H334" s="36"/>
      <c r="I334" s="37"/>
      <c r="J334" s="38"/>
      <c r="K334" s="38"/>
      <c r="L334" s="38"/>
      <c r="M334" s="39"/>
      <c r="N334" s="39"/>
      <c r="O334" s="40"/>
      <c r="P334" s="41"/>
      <c r="Q334" s="41"/>
      <c r="R334" s="42"/>
      <c r="S334" s="43"/>
      <c r="T334" s="36">
        <f t="shared" si="97"/>
        <v>0</v>
      </c>
      <c r="U334" s="44">
        <f t="shared" si="98"/>
        <v>0</v>
      </c>
      <c r="V334" s="45">
        <f t="shared" si="99"/>
        <v>0</v>
      </c>
      <c r="W334" s="46">
        <f t="shared" si="100"/>
        <v>0</v>
      </c>
      <c r="X334" s="41">
        <f t="shared" si="101"/>
        <v>0</v>
      </c>
      <c r="Y334" s="41">
        <f t="shared" si="102"/>
        <v>0</v>
      </c>
      <c r="Z334" s="41">
        <f t="shared" si="103"/>
        <v>0</v>
      </c>
      <c r="AA334" s="47">
        <f t="shared" si="104"/>
        <v>0</v>
      </c>
      <c r="AB334" s="48">
        <f t="shared" si="105"/>
        <v>0</v>
      </c>
      <c r="AC334" s="41">
        <f t="shared" si="106"/>
        <v>0</v>
      </c>
      <c r="AD334" s="41">
        <f t="shared" si="107"/>
        <v>0</v>
      </c>
      <c r="AE334" s="41">
        <f t="shared" si="108"/>
        <v>0</v>
      </c>
      <c r="AF334" s="49" t="e">
        <f>HLOOKUP(I334,ElecAvoidedCostsWOCC!$A$5:$Q$50,G334+1,FALSE)</f>
        <v>#N/A</v>
      </c>
      <c r="AG334" s="41" t="e">
        <f t="shared" si="109"/>
        <v>#N/A</v>
      </c>
      <c r="AH334" s="49" t="e">
        <f>HLOOKUP(I334,ElecAvoidedCostsWOCC!$A$5:$Q$50,T334+1,FALSE)</f>
        <v>#N/A</v>
      </c>
      <c r="AI334" s="41" t="e">
        <f t="shared" si="110"/>
        <v>#N/A</v>
      </c>
      <c r="AJ334" s="41" t="e">
        <f t="shared" si="111"/>
        <v>#N/A</v>
      </c>
      <c r="AK334" s="41" t="e">
        <f>HLOOKUP(I334,ElecAvoidedCostsWOCC!$A$5:$Q$50,G334+1,FALSE)*J334*L334</f>
        <v>#N/A</v>
      </c>
      <c r="AL334" s="41" t="e">
        <f t="shared" si="112"/>
        <v>#N/A</v>
      </c>
      <c r="AM334" s="45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5">
        <f t="shared" si="113"/>
        <v>0</v>
      </c>
      <c r="AO334" s="44">
        <f t="shared" si="114"/>
        <v>0</v>
      </c>
      <c r="AP334" s="44" t="e">
        <f t="shared" si="115"/>
        <v>#DIV/0!</v>
      </c>
    </row>
    <row r="335" spans="2:42" x14ac:dyDescent="0.25">
      <c r="B335" s="34"/>
      <c r="C335" s="56"/>
      <c r="D335" s="56"/>
      <c r="E335" s="35"/>
      <c r="F335" s="36"/>
      <c r="G335" s="36"/>
      <c r="H335" s="36"/>
      <c r="I335" s="37"/>
      <c r="J335" s="38"/>
      <c r="K335" s="38"/>
      <c r="L335" s="38"/>
      <c r="M335" s="39"/>
      <c r="N335" s="39"/>
      <c r="O335" s="40"/>
      <c r="P335" s="41"/>
      <c r="Q335" s="41"/>
      <c r="R335" s="42"/>
      <c r="S335" s="43"/>
      <c r="T335" s="36">
        <f t="shared" si="97"/>
        <v>0</v>
      </c>
      <c r="U335" s="44">
        <f t="shared" si="98"/>
        <v>0</v>
      </c>
      <c r="V335" s="45">
        <f t="shared" si="99"/>
        <v>0</v>
      </c>
      <c r="W335" s="46">
        <f t="shared" si="100"/>
        <v>0</v>
      </c>
      <c r="X335" s="41">
        <f t="shared" si="101"/>
        <v>0</v>
      </c>
      <c r="Y335" s="41">
        <f t="shared" si="102"/>
        <v>0</v>
      </c>
      <c r="Z335" s="41">
        <f t="shared" si="103"/>
        <v>0</v>
      </c>
      <c r="AA335" s="47">
        <f t="shared" si="104"/>
        <v>0</v>
      </c>
      <c r="AB335" s="48">
        <f t="shared" si="105"/>
        <v>0</v>
      </c>
      <c r="AC335" s="41">
        <f t="shared" si="106"/>
        <v>0</v>
      </c>
      <c r="AD335" s="41">
        <f t="shared" si="107"/>
        <v>0</v>
      </c>
      <c r="AE335" s="41">
        <f t="shared" si="108"/>
        <v>0</v>
      </c>
      <c r="AF335" s="49" t="e">
        <f>HLOOKUP(I335,ElecAvoidedCostsWOCC!$A$5:$Q$50,G335+1,FALSE)</f>
        <v>#N/A</v>
      </c>
      <c r="AG335" s="41" t="e">
        <f t="shared" si="109"/>
        <v>#N/A</v>
      </c>
      <c r="AH335" s="49" t="e">
        <f>HLOOKUP(I335,ElecAvoidedCostsWOCC!$A$5:$Q$50,T335+1,FALSE)</f>
        <v>#N/A</v>
      </c>
      <c r="AI335" s="41" t="e">
        <f t="shared" si="110"/>
        <v>#N/A</v>
      </c>
      <c r="AJ335" s="41" t="e">
        <f t="shared" si="111"/>
        <v>#N/A</v>
      </c>
      <c r="AK335" s="41" t="e">
        <f>HLOOKUP(I335,ElecAvoidedCostsWOCC!$A$5:$Q$50,G335+1,FALSE)*J335*L335</f>
        <v>#N/A</v>
      </c>
      <c r="AL335" s="41" t="e">
        <f t="shared" si="112"/>
        <v>#N/A</v>
      </c>
      <c r="AM335" s="45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5">
        <f t="shared" si="113"/>
        <v>0</v>
      </c>
      <c r="AO335" s="44">
        <f t="shared" si="114"/>
        <v>0</v>
      </c>
      <c r="AP335" s="44" t="e">
        <f t="shared" si="115"/>
        <v>#DIV/0!</v>
      </c>
    </row>
    <row r="336" spans="2:42" x14ac:dyDescent="0.25">
      <c r="B336" s="34"/>
      <c r="C336" s="56"/>
      <c r="D336" s="56"/>
      <c r="E336" s="35"/>
      <c r="F336" s="36"/>
      <c r="G336" s="36"/>
      <c r="H336" s="36"/>
      <c r="I336" s="37"/>
      <c r="J336" s="38"/>
      <c r="K336" s="38"/>
      <c r="L336" s="38"/>
      <c r="M336" s="39"/>
      <c r="N336" s="39"/>
      <c r="O336" s="40"/>
      <c r="P336" s="41"/>
      <c r="Q336" s="41"/>
      <c r="R336" s="42"/>
      <c r="S336" s="43"/>
      <c r="T336" s="36">
        <f t="shared" ref="T336:T399" si="116">G336+H336</f>
        <v>0</v>
      </c>
      <c r="U336" s="44">
        <f t="shared" ref="U336:U399" si="117">(O336/$A$10)*T336</f>
        <v>0</v>
      </c>
      <c r="V336" s="45">
        <f t="shared" ref="V336:V399" si="118">N336-M336</f>
        <v>0</v>
      </c>
      <c r="W336" s="46">
        <f t="shared" ref="W336:W399" si="119">(O336/A$10)</f>
        <v>0</v>
      </c>
      <c r="X336" s="41">
        <f t="shared" ref="X336:X399" si="120">W336*A$8</f>
        <v>0</v>
      </c>
      <c r="Y336" s="41">
        <f t="shared" ref="Y336:Y399" si="121">Q336-P336</f>
        <v>0</v>
      </c>
      <c r="Z336" s="41">
        <f t="shared" ref="Z336:Z399" si="122">X336+(A$6*W336)</f>
        <v>0</v>
      </c>
      <c r="AA336" s="47">
        <f t="shared" ref="AA336:AA399" si="123">Q336+X336</f>
        <v>0</v>
      </c>
      <c r="AB336" s="48">
        <f t="shared" ref="AB336:AB399" si="124">Z336/(1+ElecDiscountRate)^1</f>
        <v>0</v>
      </c>
      <c r="AC336" s="41">
        <f t="shared" ref="AC336:AC399" si="125">AA336/(1+ElecDiscountRate)^1</f>
        <v>0</v>
      </c>
      <c r="AD336" s="41">
        <f t="shared" ref="AD336:AD399" si="126">-PV(ElecDiscountRate,T336,R336)*J336</f>
        <v>0</v>
      </c>
      <c r="AE336" s="41">
        <f t="shared" ref="AE336:AE399" si="127">-PV(ElecDiscountRate,T336,S336)*J336</f>
        <v>0</v>
      </c>
      <c r="AF336" s="49" t="e">
        <f>HLOOKUP(I336,ElecAvoidedCostsWOCC!$A$5:$Q$50,G336+1,FALSE)</f>
        <v>#N/A</v>
      </c>
      <c r="AG336" s="41" t="e">
        <f t="shared" ref="AG336:AG399" si="128">AF336*J336*K336</f>
        <v>#N/A</v>
      </c>
      <c r="AH336" s="49" t="e">
        <f>HLOOKUP(I336,ElecAvoidedCostsWOCC!$A$5:$Q$50,T336+1,FALSE)</f>
        <v>#N/A</v>
      </c>
      <c r="AI336" s="41" t="e">
        <f t="shared" ref="AI336:AI399" si="129">AH336*J336*L336</f>
        <v>#N/A</v>
      </c>
      <c r="AJ336" s="41" t="e">
        <f t="shared" ref="AJ336:AJ399" si="130">AG336+AI336</f>
        <v>#N/A</v>
      </c>
      <c r="AK336" s="41" t="e">
        <f>HLOOKUP(I336,ElecAvoidedCostsWOCC!$A$5:$Q$50,G336+1,FALSE)*J336*L336</f>
        <v>#N/A</v>
      </c>
      <c r="AL336" s="41" t="e">
        <f t="shared" ref="AL336:AL399" si="131">AG336+AI336-AK336</f>
        <v>#N/A</v>
      </c>
      <c r="AM336" s="45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5">
        <f t="shared" ref="AN336:AN399" si="132">AM336*1.1+AD336+AE336</f>
        <v>0</v>
      </c>
      <c r="AO336" s="44">
        <f t="shared" ref="AO336:AO399" si="133">IFERROR(AM336/AB336,0)</f>
        <v>0</v>
      </c>
      <c r="AP336" s="44" t="e">
        <f t="shared" ref="AP336:AP399" si="134">AN336/AC336</f>
        <v>#DIV/0!</v>
      </c>
    </row>
    <row r="337" spans="2:42" x14ac:dyDescent="0.25">
      <c r="B337" s="34"/>
      <c r="C337" s="56"/>
      <c r="D337" s="56"/>
      <c r="E337" s="35"/>
      <c r="F337" s="36"/>
      <c r="G337" s="36"/>
      <c r="H337" s="36"/>
      <c r="I337" s="37"/>
      <c r="J337" s="38"/>
      <c r="K337" s="38"/>
      <c r="L337" s="38"/>
      <c r="M337" s="39"/>
      <c r="N337" s="39"/>
      <c r="O337" s="40"/>
      <c r="P337" s="41"/>
      <c r="Q337" s="41"/>
      <c r="R337" s="42"/>
      <c r="S337" s="43"/>
      <c r="T337" s="36">
        <f t="shared" si="116"/>
        <v>0</v>
      </c>
      <c r="U337" s="44">
        <f t="shared" si="117"/>
        <v>0</v>
      </c>
      <c r="V337" s="45">
        <f t="shared" si="118"/>
        <v>0</v>
      </c>
      <c r="W337" s="46">
        <f t="shared" si="119"/>
        <v>0</v>
      </c>
      <c r="X337" s="41">
        <f t="shared" si="120"/>
        <v>0</v>
      </c>
      <c r="Y337" s="41">
        <f t="shared" si="121"/>
        <v>0</v>
      </c>
      <c r="Z337" s="41">
        <f t="shared" si="122"/>
        <v>0</v>
      </c>
      <c r="AA337" s="47">
        <f t="shared" si="123"/>
        <v>0</v>
      </c>
      <c r="AB337" s="48">
        <f t="shared" si="124"/>
        <v>0</v>
      </c>
      <c r="AC337" s="41">
        <f t="shared" si="125"/>
        <v>0</v>
      </c>
      <c r="AD337" s="41">
        <f t="shared" si="126"/>
        <v>0</v>
      </c>
      <c r="AE337" s="41">
        <f t="shared" si="127"/>
        <v>0</v>
      </c>
      <c r="AF337" s="49" t="e">
        <f>HLOOKUP(I337,ElecAvoidedCostsWOCC!$A$5:$Q$50,G337+1,FALSE)</f>
        <v>#N/A</v>
      </c>
      <c r="AG337" s="41" t="e">
        <f t="shared" si="128"/>
        <v>#N/A</v>
      </c>
      <c r="AH337" s="49" t="e">
        <f>HLOOKUP(I337,ElecAvoidedCostsWOCC!$A$5:$Q$50,T337+1,FALSE)</f>
        <v>#N/A</v>
      </c>
      <c r="AI337" s="41" t="e">
        <f t="shared" si="129"/>
        <v>#N/A</v>
      </c>
      <c r="AJ337" s="41" t="e">
        <f t="shared" si="130"/>
        <v>#N/A</v>
      </c>
      <c r="AK337" s="41" t="e">
        <f>HLOOKUP(I337,ElecAvoidedCostsWOCC!$A$5:$Q$50,G337+1,FALSE)*J337*L337</f>
        <v>#N/A</v>
      </c>
      <c r="AL337" s="41" t="e">
        <f t="shared" si="131"/>
        <v>#N/A</v>
      </c>
      <c r="AM337" s="45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5">
        <f t="shared" si="132"/>
        <v>0</v>
      </c>
      <c r="AO337" s="44">
        <f t="shared" si="133"/>
        <v>0</v>
      </c>
      <c r="AP337" s="44" t="e">
        <f t="shared" si="134"/>
        <v>#DIV/0!</v>
      </c>
    </row>
    <row r="338" spans="2:42" x14ac:dyDescent="0.25">
      <c r="B338" s="34"/>
      <c r="C338" s="56"/>
      <c r="D338" s="56"/>
      <c r="E338" s="35"/>
      <c r="F338" s="36"/>
      <c r="G338" s="36"/>
      <c r="H338" s="36"/>
      <c r="I338" s="37"/>
      <c r="J338" s="38"/>
      <c r="K338" s="38"/>
      <c r="L338" s="38"/>
      <c r="M338" s="39"/>
      <c r="N338" s="39"/>
      <c r="O338" s="40"/>
      <c r="P338" s="41"/>
      <c r="Q338" s="41"/>
      <c r="R338" s="42"/>
      <c r="S338" s="43"/>
      <c r="T338" s="36">
        <f t="shared" si="116"/>
        <v>0</v>
      </c>
      <c r="U338" s="44">
        <f t="shared" si="117"/>
        <v>0</v>
      </c>
      <c r="V338" s="45">
        <f t="shared" si="118"/>
        <v>0</v>
      </c>
      <c r="W338" s="46">
        <f t="shared" si="119"/>
        <v>0</v>
      </c>
      <c r="X338" s="41">
        <f t="shared" si="120"/>
        <v>0</v>
      </c>
      <c r="Y338" s="41">
        <f t="shared" si="121"/>
        <v>0</v>
      </c>
      <c r="Z338" s="41">
        <f t="shared" si="122"/>
        <v>0</v>
      </c>
      <c r="AA338" s="47">
        <f t="shared" si="123"/>
        <v>0</v>
      </c>
      <c r="AB338" s="48">
        <f t="shared" si="124"/>
        <v>0</v>
      </c>
      <c r="AC338" s="41">
        <f t="shared" si="125"/>
        <v>0</v>
      </c>
      <c r="AD338" s="41">
        <f t="shared" si="126"/>
        <v>0</v>
      </c>
      <c r="AE338" s="41">
        <f t="shared" si="127"/>
        <v>0</v>
      </c>
      <c r="AF338" s="49" t="e">
        <f>HLOOKUP(I338,ElecAvoidedCostsWOCC!$A$5:$Q$50,G338+1,FALSE)</f>
        <v>#N/A</v>
      </c>
      <c r="AG338" s="41" t="e">
        <f t="shared" si="128"/>
        <v>#N/A</v>
      </c>
      <c r="AH338" s="49" t="e">
        <f>HLOOKUP(I338,ElecAvoidedCostsWOCC!$A$5:$Q$50,T338+1,FALSE)</f>
        <v>#N/A</v>
      </c>
      <c r="AI338" s="41" t="e">
        <f t="shared" si="129"/>
        <v>#N/A</v>
      </c>
      <c r="AJ338" s="41" t="e">
        <f t="shared" si="130"/>
        <v>#N/A</v>
      </c>
      <c r="AK338" s="41" t="e">
        <f>HLOOKUP(I338,ElecAvoidedCostsWOCC!$A$5:$Q$50,G338+1,FALSE)*J338*L338</f>
        <v>#N/A</v>
      </c>
      <c r="AL338" s="41" t="e">
        <f t="shared" si="131"/>
        <v>#N/A</v>
      </c>
      <c r="AM338" s="45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5">
        <f t="shared" si="132"/>
        <v>0</v>
      </c>
      <c r="AO338" s="44">
        <f t="shared" si="133"/>
        <v>0</v>
      </c>
      <c r="AP338" s="44" t="e">
        <f t="shared" si="134"/>
        <v>#DIV/0!</v>
      </c>
    </row>
    <row r="339" spans="2:42" x14ac:dyDescent="0.25">
      <c r="B339" s="34"/>
      <c r="C339" s="56"/>
      <c r="D339" s="56"/>
      <c r="E339" s="35"/>
      <c r="F339" s="36"/>
      <c r="G339" s="36"/>
      <c r="H339" s="36"/>
      <c r="I339" s="37"/>
      <c r="J339" s="38"/>
      <c r="K339" s="38"/>
      <c r="L339" s="38"/>
      <c r="M339" s="39"/>
      <c r="N339" s="39"/>
      <c r="O339" s="40"/>
      <c r="P339" s="41"/>
      <c r="Q339" s="41"/>
      <c r="R339" s="42"/>
      <c r="S339" s="43"/>
      <c r="T339" s="36">
        <f t="shared" si="116"/>
        <v>0</v>
      </c>
      <c r="U339" s="44">
        <f t="shared" si="117"/>
        <v>0</v>
      </c>
      <c r="V339" s="45">
        <f t="shared" si="118"/>
        <v>0</v>
      </c>
      <c r="W339" s="46">
        <f t="shared" si="119"/>
        <v>0</v>
      </c>
      <c r="X339" s="41">
        <f t="shared" si="120"/>
        <v>0</v>
      </c>
      <c r="Y339" s="41">
        <f t="shared" si="121"/>
        <v>0</v>
      </c>
      <c r="Z339" s="41">
        <f t="shared" si="122"/>
        <v>0</v>
      </c>
      <c r="AA339" s="47">
        <f t="shared" si="123"/>
        <v>0</v>
      </c>
      <c r="AB339" s="48">
        <f t="shared" si="124"/>
        <v>0</v>
      </c>
      <c r="AC339" s="41">
        <f t="shared" si="125"/>
        <v>0</v>
      </c>
      <c r="AD339" s="41">
        <f t="shared" si="126"/>
        <v>0</v>
      </c>
      <c r="AE339" s="41">
        <f t="shared" si="127"/>
        <v>0</v>
      </c>
      <c r="AF339" s="49" t="e">
        <f>HLOOKUP(I339,ElecAvoidedCostsWOCC!$A$5:$Q$50,G339+1,FALSE)</f>
        <v>#N/A</v>
      </c>
      <c r="AG339" s="41" t="e">
        <f t="shared" si="128"/>
        <v>#N/A</v>
      </c>
      <c r="AH339" s="49" t="e">
        <f>HLOOKUP(I339,ElecAvoidedCostsWOCC!$A$5:$Q$50,T339+1,FALSE)</f>
        <v>#N/A</v>
      </c>
      <c r="AI339" s="41" t="e">
        <f t="shared" si="129"/>
        <v>#N/A</v>
      </c>
      <c r="AJ339" s="41" t="e">
        <f t="shared" si="130"/>
        <v>#N/A</v>
      </c>
      <c r="AK339" s="41" t="e">
        <f>HLOOKUP(I339,ElecAvoidedCostsWOCC!$A$5:$Q$50,G339+1,FALSE)*J339*L339</f>
        <v>#N/A</v>
      </c>
      <c r="AL339" s="41" t="e">
        <f t="shared" si="131"/>
        <v>#N/A</v>
      </c>
      <c r="AM339" s="45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5">
        <f t="shared" si="132"/>
        <v>0</v>
      </c>
      <c r="AO339" s="44">
        <f t="shared" si="133"/>
        <v>0</v>
      </c>
      <c r="AP339" s="44" t="e">
        <f t="shared" si="134"/>
        <v>#DIV/0!</v>
      </c>
    </row>
    <row r="340" spans="2:42" x14ac:dyDescent="0.25">
      <c r="B340" s="34"/>
      <c r="C340" s="56"/>
      <c r="D340" s="56"/>
      <c r="E340" s="35"/>
      <c r="F340" s="36"/>
      <c r="G340" s="36"/>
      <c r="H340" s="36"/>
      <c r="I340" s="37"/>
      <c r="J340" s="38"/>
      <c r="K340" s="38"/>
      <c r="L340" s="38"/>
      <c r="M340" s="39"/>
      <c r="N340" s="39"/>
      <c r="O340" s="40"/>
      <c r="P340" s="41"/>
      <c r="Q340" s="41"/>
      <c r="R340" s="42"/>
      <c r="S340" s="43"/>
      <c r="T340" s="36">
        <f t="shared" si="116"/>
        <v>0</v>
      </c>
      <c r="U340" s="44">
        <f t="shared" si="117"/>
        <v>0</v>
      </c>
      <c r="V340" s="45">
        <f t="shared" si="118"/>
        <v>0</v>
      </c>
      <c r="W340" s="46">
        <f t="shared" si="119"/>
        <v>0</v>
      </c>
      <c r="X340" s="41">
        <f t="shared" si="120"/>
        <v>0</v>
      </c>
      <c r="Y340" s="41">
        <f t="shared" si="121"/>
        <v>0</v>
      </c>
      <c r="Z340" s="41">
        <f t="shared" si="122"/>
        <v>0</v>
      </c>
      <c r="AA340" s="47">
        <f t="shared" si="123"/>
        <v>0</v>
      </c>
      <c r="AB340" s="48">
        <f t="shared" si="124"/>
        <v>0</v>
      </c>
      <c r="AC340" s="41">
        <f t="shared" si="125"/>
        <v>0</v>
      </c>
      <c r="AD340" s="41">
        <f t="shared" si="126"/>
        <v>0</v>
      </c>
      <c r="AE340" s="41">
        <f t="shared" si="127"/>
        <v>0</v>
      </c>
      <c r="AF340" s="49" t="e">
        <f>HLOOKUP(I340,ElecAvoidedCostsWOCC!$A$5:$Q$50,G340+1,FALSE)</f>
        <v>#N/A</v>
      </c>
      <c r="AG340" s="41" t="e">
        <f t="shared" si="128"/>
        <v>#N/A</v>
      </c>
      <c r="AH340" s="49" t="e">
        <f>HLOOKUP(I340,ElecAvoidedCostsWOCC!$A$5:$Q$50,T340+1,FALSE)</f>
        <v>#N/A</v>
      </c>
      <c r="AI340" s="41" t="e">
        <f t="shared" si="129"/>
        <v>#N/A</v>
      </c>
      <c r="AJ340" s="41" t="e">
        <f t="shared" si="130"/>
        <v>#N/A</v>
      </c>
      <c r="AK340" s="41" t="e">
        <f>HLOOKUP(I340,ElecAvoidedCostsWOCC!$A$5:$Q$50,G340+1,FALSE)*J340*L340</f>
        <v>#N/A</v>
      </c>
      <c r="AL340" s="41" t="e">
        <f t="shared" si="131"/>
        <v>#N/A</v>
      </c>
      <c r="AM340" s="45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5">
        <f t="shared" si="132"/>
        <v>0</v>
      </c>
      <c r="AO340" s="44">
        <f t="shared" si="133"/>
        <v>0</v>
      </c>
      <c r="AP340" s="44" t="e">
        <f t="shared" si="134"/>
        <v>#DIV/0!</v>
      </c>
    </row>
    <row r="341" spans="2:42" x14ac:dyDescent="0.25">
      <c r="B341" s="34"/>
      <c r="C341" s="56"/>
      <c r="D341" s="56"/>
      <c r="E341" s="35"/>
      <c r="F341" s="36"/>
      <c r="G341" s="36"/>
      <c r="H341" s="36"/>
      <c r="I341" s="37"/>
      <c r="J341" s="38"/>
      <c r="K341" s="38"/>
      <c r="L341" s="38"/>
      <c r="M341" s="39"/>
      <c r="N341" s="39"/>
      <c r="O341" s="40"/>
      <c r="P341" s="41"/>
      <c r="Q341" s="41"/>
      <c r="R341" s="42"/>
      <c r="S341" s="43"/>
      <c r="T341" s="36">
        <f t="shared" si="116"/>
        <v>0</v>
      </c>
      <c r="U341" s="44">
        <f t="shared" si="117"/>
        <v>0</v>
      </c>
      <c r="V341" s="45">
        <f t="shared" si="118"/>
        <v>0</v>
      </c>
      <c r="W341" s="46">
        <f t="shared" si="119"/>
        <v>0</v>
      </c>
      <c r="X341" s="41">
        <f t="shared" si="120"/>
        <v>0</v>
      </c>
      <c r="Y341" s="41">
        <f t="shared" si="121"/>
        <v>0</v>
      </c>
      <c r="Z341" s="41">
        <f t="shared" si="122"/>
        <v>0</v>
      </c>
      <c r="AA341" s="47">
        <f t="shared" si="123"/>
        <v>0</v>
      </c>
      <c r="AB341" s="48">
        <f t="shared" si="124"/>
        <v>0</v>
      </c>
      <c r="AC341" s="41">
        <f t="shared" si="125"/>
        <v>0</v>
      </c>
      <c r="AD341" s="41">
        <f t="shared" si="126"/>
        <v>0</v>
      </c>
      <c r="AE341" s="41">
        <f t="shared" si="127"/>
        <v>0</v>
      </c>
      <c r="AF341" s="49" t="e">
        <f>HLOOKUP(I341,ElecAvoidedCostsWOCC!$A$5:$Q$50,G341+1,FALSE)</f>
        <v>#N/A</v>
      </c>
      <c r="AG341" s="41" t="e">
        <f t="shared" si="128"/>
        <v>#N/A</v>
      </c>
      <c r="AH341" s="49" t="e">
        <f>HLOOKUP(I341,ElecAvoidedCostsWOCC!$A$5:$Q$50,T341+1,FALSE)</f>
        <v>#N/A</v>
      </c>
      <c r="AI341" s="41" t="e">
        <f t="shared" si="129"/>
        <v>#N/A</v>
      </c>
      <c r="AJ341" s="41" t="e">
        <f t="shared" si="130"/>
        <v>#N/A</v>
      </c>
      <c r="AK341" s="41" t="e">
        <f>HLOOKUP(I341,ElecAvoidedCostsWOCC!$A$5:$Q$50,G341+1,FALSE)*J341*L341</f>
        <v>#N/A</v>
      </c>
      <c r="AL341" s="41" t="e">
        <f t="shared" si="131"/>
        <v>#N/A</v>
      </c>
      <c r="AM341" s="45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5">
        <f t="shared" si="132"/>
        <v>0</v>
      </c>
      <c r="AO341" s="44">
        <f t="shared" si="133"/>
        <v>0</v>
      </c>
      <c r="AP341" s="44" t="e">
        <f t="shared" si="134"/>
        <v>#DIV/0!</v>
      </c>
    </row>
    <row r="342" spans="2:42" x14ac:dyDescent="0.25">
      <c r="B342" s="34"/>
      <c r="C342" s="56"/>
      <c r="D342" s="56"/>
      <c r="E342" s="35"/>
      <c r="F342" s="36"/>
      <c r="G342" s="36"/>
      <c r="H342" s="36"/>
      <c r="I342" s="37"/>
      <c r="J342" s="38"/>
      <c r="K342" s="38"/>
      <c r="L342" s="38"/>
      <c r="M342" s="39"/>
      <c r="N342" s="39"/>
      <c r="O342" s="40"/>
      <c r="P342" s="41"/>
      <c r="Q342" s="41"/>
      <c r="R342" s="42"/>
      <c r="S342" s="43"/>
      <c r="T342" s="36">
        <f t="shared" si="116"/>
        <v>0</v>
      </c>
      <c r="U342" s="44">
        <f t="shared" si="117"/>
        <v>0</v>
      </c>
      <c r="V342" s="45">
        <f t="shared" si="118"/>
        <v>0</v>
      </c>
      <c r="W342" s="46">
        <f t="shared" si="119"/>
        <v>0</v>
      </c>
      <c r="X342" s="41">
        <f t="shared" si="120"/>
        <v>0</v>
      </c>
      <c r="Y342" s="41">
        <f t="shared" si="121"/>
        <v>0</v>
      </c>
      <c r="Z342" s="41">
        <f t="shared" si="122"/>
        <v>0</v>
      </c>
      <c r="AA342" s="47">
        <f t="shared" si="123"/>
        <v>0</v>
      </c>
      <c r="AB342" s="48">
        <f t="shared" si="124"/>
        <v>0</v>
      </c>
      <c r="AC342" s="41">
        <f t="shared" si="125"/>
        <v>0</v>
      </c>
      <c r="AD342" s="41">
        <f t="shared" si="126"/>
        <v>0</v>
      </c>
      <c r="AE342" s="41">
        <f t="shared" si="127"/>
        <v>0</v>
      </c>
      <c r="AF342" s="49" t="e">
        <f>HLOOKUP(I342,ElecAvoidedCostsWOCC!$A$5:$Q$50,G342+1,FALSE)</f>
        <v>#N/A</v>
      </c>
      <c r="AG342" s="41" t="e">
        <f t="shared" si="128"/>
        <v>#N/A</v>
      </c>
      <c r="AH342" s="49" t="e">
        <f>HLOOKUP(I342,ElecAvoidedCostsWOCC!$A$5:$Q$50,T342+1,FALSE)</f>
        <v>#N/A</v>
      </c>
      <c r="AI342" s="41" t="e">
        <f t="shared" si="129"/>
        <v>#N/A</v>
      </c>
      <c r="AJ342" s="41" t="e">
        <f t="shared" si="130"/>
        <v>#N/A</v>
      </c>
      <c r="AK342" s="41" t="e">
        <f>HLOOKUP(I342,ElecAvoidedCostsWOCC!$A$5:$Q$50,G342+1,FALSE)*J342*L342</f>
        <v>#N/A</v>
      </c>
      <c r="AL342" s="41" t="e">
        <f t="shared" si="131"/>
        <v>#N/A</v>
      </c>
      <c r="AM342" s="45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5">
        <f t="shared" si="132"/>
        <v>0</v>
      </c>
      <c r="AO342" s="44">
        <f t="shared" si="133"/>
        <v>0</v>
      </c>
      <c r="AP342" s="44" t="e">
        <f t="shared" si="134"/>
        <v>#DIV/0!</v>
      </c>
    </row>
    <row r="343" spans="2:42" x14ac:dyDescent="0.25">
      <c r="B343" s="34"/>
      <c r="C343" s="56"/>
      <c r="D343" s="56"/>
      <c r="E343" s="35"/>
      <c r="F343" s="36"/>
      <c r="G343" s="36"/>
      <c r="H343" s="36"/>
      <c r="I343" s="37"/>
      <c r="J343" s="38"/>
      <c r="K343" s="38"/>
      <c r="L343" s="38"/>
      <c r="M343" s="39"/>
      <c r="N343" s="39"/>
      <c r="O343" s="40"/>
      <c r="P343" s="41"/>
      <c r="Q343" s="41"/>
      <c r="R343" s="42"/>
      <c r="S343" s="43"/>
      <c r="T343" s="36">
        <f t="shared" si="116"/>
        <v>0</v>
      </c>
      <c r="U343" s="44">
        <f t="shared" si="117"/>
        <v>0</v>
      </c>
      <c r="V343" s="45">
        <f t="shared" si="118"/>
        <v>0</v>
      </c>
      <c r="W343" s="46">
        <f t="shared" si="119"/>
        <v>0</v>
      </c>
      <c r="X343" s="41">
        <f t="shared" si="120"/>
        <v>0</v>
      </c>
      <c r="Y343" s="41">
        <f t="shared" si="121"/>
        <v>0</v>
      </c>
      <c r="Z343" s="41">
        <f t="shared" si="122"/>
        <v>0</v>
      </c>
      <c r="AA343" s="47">
        <f t="shared" si="123"/>
        <v>0</v>
      </c>
      <c r="AB343" s="48">
        <f t="shared" si="124"/>
        <v>0</v>
      </c>
      <c r="AC343" s="41">
        <f t="shared" si="125"/>
        <v>0</v>
      </c>
      <c r="AD343" s="41">
        <f t="shared" si="126"/>
        <v>0</v>
      </c>
      <c r="AE343" s="41">
        <f t="shared" si="127"/>
        <v>0</v>
      </c>
      <c r="AF343" s="49" t="e">
        <f>HLOOKUP(I343,ElecAvoidedCostsWOCC!$A$5:$Q$50,G343+1,FALSE)</f>
        <v>#N/A</v>
      </c>
      <c r="AG343" s="41" t="e">
        <f t="shared" si="128"/>
        <v>#N/A</v>
      </c>
      <c r="AH343" s="49" t="e">
        <f>HLOOKUP(I343,ElecAvoidedCostsWOCC!$A$5:$Q$50,T343+1,FALSE)</f>
        <v>#N/A</v>
      </c>
      <c r="AI343" s="41" t="e">
        <f t="shared" si="129"/>
        <v>#N/A</v>
      </c>
      <c r="AJ343" s="41" t="e">
        <f t="shared" si="130"/>
        <v>#N/A</v>
      </c>
      <c r="AK343" s="41" t="e">
        <f>HLOOKUP(I343,ElecAvoidedCostsWOCC!$A$5:$Q$50,G343+1,FALSE)*J343*L343</f>
        <v>#N/A</v>
      </c>
      <c r="AL343" s="41" t="e">
        <f t="shared" si="131"/>
        <v>#N/A</v>
      </c>
      <c r="AM343" s="45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5">
        <f t="shared" si="132"/>
        <v>0</v>
      </c>
      <c r="AO343" s="44">
        <f t="shared" si="133"/>
        <v>0</v>
      </c>
      <c r="AP343" s="44" t="e">
        <f t="shared" si="134"/>
        <v>#DIV/0!</v>
      </c>
    </row>
    <row r="344" spans="2:42" x14ac:dyDescent="0.25">
      <c r="B344" s="34"/>
      <c r="C344" s="56"/>
      <c r="D344" s="56"/>
      <c r="E344" s="35"/>
      <c r="F344" s="36"/>
      <c r="G344" s="36"/>
      <c r="H344" s="36"/>
      <c r="I344" s="37"/>
      <c r="J344" s="38"/>
      <c r="K344" s="38"/>
      <c r="L344" s="38"/>
      <c r="M344" s="39"/>
      <c r="N344" s="39"/>
      <c r="O344" s="40"/>
      <c r="P344" s="41"/>
      <c r="Q344" s="41"/>
      <c r="R344" s="42"/>
      <c r="S344" s="43"/>
      <c r="T344" s="36">
        <f t="shared" si="116"/>
        <v>0</v>
      </c>
      <c r="U344" s="44">
        <f t="shared" si="117"/>
        <v>0</v>
      </c>
      <c r="V344" s="45">
        <f t="shared" si="118"/>
        <v>0</v>
      </c>
      <c r="W344" s="46">
        <f t="shared" si="119"/>
        <v>0</v>
      </c>
      <c r="X344" s="41">
        <f t="shared" si="120"/>
        <v>0</v>
      </c>
      <c r="Y344" s="41">
        <f t="shared" si="121"/>
        <v>0</v>
      </c>
      <c r="Z344" s="41">
        <f t="shared" si="122"/>
        <v>0</v>
      </c>
      <c r="AA344" s="47">
        <f t="shared" si="123"/>
        <v>0</v>
      </c>
      <c r="AB344" s="48">
        <f t="shared" si="124"/>
        <v>0</v>
      </c>
      <c r="AC344" s="41">
        <f t="shared" si="125"/>
        <v>0</v>
      </c>
      <c r="AD344" s="41">
        <f t="shared" si="126"/>
        <v>0</v>
      </c>
      <c r="AE344" s="41">
        <f t="shared" si="127"/>
        <v>0</v>
      </c>
      <c r="AF344" s="49" t="e">
        <f>HLOOKUP(I344,ElecAvoidedCostsWOCC!$A$5:$Q$50,G344+1,FALSE)</f>
        <v>#N/A</v>
      </c>
      <c r="AG344" s="41" t="e">
        <f t="shared" si="128"/>
        <v>#N/A</v>
      </c>
      <c r="AH344" s="49" t="e">
        <f>HLOOKUP(I344,ElecAvoidedCostsWOCC!$A$5:$Q$50,T344+1,FALSE)</f>
        <v>#N/A</v>
      </c>
      <c r="AI344" s="41" t="e">
        <f t="shared" si="129"/>
        <v>#N/A</v>
      </c>
      <c r="AJ344" s="41" t="e">
        <f t="shared" si="130"/>
        <v>#N/A</v>
      </c>
      <c r="AK344" s="41" t="e">
        <f>HLOOKUP(I344,ElecAvoidedCostsWOCC!$A$5:$Q$50,G344+1,FALSE)*J344*L344</f>
        <v>#N/A</v>
      </c>
      <c r="AL344" s="41" t="e">
        <f t="shared" si="131"/>
        <v>#N/A</v>
      </c>
      <c r="AM344" s="45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5">
        <f t="shared" si="132"/>
        <v>0</v>
      </c>
      <c r="AO344" s="44">
        <f t="shared" si="133"/>
        <v>0</v>
      </c>
      <c r="AP344" s="44" t="e">
        <f t="shared" si="134"/>
        <v>#DIV/0!</v>
      </c>
    </row>
    <row r="345" spans="2:42" x14ac:dyDescent="0.25">
      <c r="B345" s="34"/>
      <c r="C345" s="56"/>
      <c r="D345" s="56"/>
      <c r="E345" s="35"/>
      <c r="F345" s="36"/>
      <c r="G345" s="36"/>
      <c r="H345" s="36"/>
      <c r="I345" s="37"/>
      <c r="J345" s="38"/>
      <c r="K345" s="38"/>
      <c r="L345" s="38"/>
      <c r="M345" s="39"/>
      <c r="N345" s="39"/>
      <c r="O345" s="40"/>
      <c r="P345" s="41"/>
      <c r="Q345" s="41"/>
      <c r="R345" s="42"/>
      <c r="S345" s="43"/>
      <c r="T345" s="36">
        <f t="shared" si="116"/>
        <v>0</v>
      </c>
      <c r="U345" s="44">
        <f t="shared" si="117"/>
        <v>0</v>
      </c>
      <c r="V345" s="45">
        <f t="shared" si="118"/>
        <v>0</v>
      </c>
      <c r="W345" s="46">
        <f t="shared" si="119"/>
        <v>0</v>
      </c>
      <c r="X345" s="41">
        <f t="shared" si="120"/>
        <v>0</v>
      </c>
      <c r="Y345" s="41">
        <f t="shared" si="121"/>
        <v>0</v>
      </c>
      <c r="Z345" s="41">
        <f t="shared" si="122"/>
        <v>0</v>
      </c>
      <c r="AA345" s="47">
        <f t="shared" si="123"/>
        <v>0</v>
      </c>
      <c r="AB345" s="48">
        <f t="shared" si="124"/>
        <v>0</v>
      </c>
      <c r="AC345" s="41">
        <f t="shared" si="125"/>
        <v>0</v>
      </c>
      <c r="AD345" s="41">
        <f t="shared" si="126"/>
        <v>0</v>
      </c>
      <c r="AE345" s="41">
        <f t="shared" si="127"/>
        <v>0</v>
      </c>
      <c r="AF345" s="49" t="e">
        <f>HLOOKUP(I345,ElecAvoidedCostsWOCC!$A$5:$Q$50,G345+1,FALSE)</f>
        <v>#N/A</v>
      </c>
      <c r="AG345" s="41" t="e">
        <f t="shared" si="128"/>
        <v>#N/A</v>
      </c>
      <c r="AH345" s="49" t="e">
        <f>HLOOKUP(I345,ElecAvoidedCostsWOCC!$A$5:$Q$50,T345+1,FALSE)</f>
        <v>#N/A</v>
      </c>
      <c r="AI345" s="41" t="e">
        <f t="shared" si="129"/>
        <v>#N/A</v>
      </c>
      <c r="AJ345" s="41" t="e">
        <f t="shared" si="130"/>
        <v>#N/A</v>
      </c>
      <c r="AK345" s="41" t="e">
        <f>HLOOKUP(I345,ElecAvoidedCostsWOCC!$A$5:$Q$50,G345+1,FALSE)*J345*L345</f>
        <v>#N/A</v>
      </c>
      <c r="AL345" s="41" t="e">
        <f t="shared" si="131"/>
        <v>#N/A</v>
      </c>
      <c r="AM345" s="45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5">
        <f t="shared" si="132"/>
        <v>0</v>
      </c>
      <c r="AO345" s="44">
        <f t="shared" si="133"/>
        <v>0</v>
      </c>
      <c r="AP345" s="44" t="e">
        <f t="shared" si="134"/>
        <v>#DIV/0!</v>
      </c>
    </row>
    <row r="346" spans="2:42" x14ac:dyDescent="0.25">
      <c r="B346" s="34"/>
      <c r="C346" s="56"/>
      <c r="D346" s="56"/>
      <c r="E346" s="35"/>
      <c r="F346" s="36"/>
      <c r="G346" s="36"/>
      <c r="H346" s="36"/>
      <c r="I346" s="37"/>
      <c r="J346" s="38"/>
      <c r="K346" s="38"/>
      <c r="L346" s="38"/>
      <c r="M346" s="39"/>
      <c r="N346" s="39"/>
      <c r="O346" s="40"/>
      <c r="P346" s="41"/>
      <c r="Q346" s="41"/>
      <c r="R346" s="42"/>
      <c r="S346" s="43"/>
      <c r="T346" s="36">
        <f t="shared" si="116"/>
        <v>0</v>
      </c>
      <c r="U346" s="44">
        <f t="shared" si="117"/>
        <v>0</v>
      </c>
      <c r="V346" s="45">
        <f t="shared" si="118"/>
        <v>0</v>
      </c>
      <c r="W346" s="46">
        <f t="shared" si="119"/>
        <v>0</v>
      </c>
      <c r="X346" s="41">
        <f t="shared" si="120"/>
        <v>0</v>
      </c>
      <c r="Y346" s="41">
        <f t="shared" si="121"/>
        <v>0</v>
      </c>
      <c r="Z346" s="41">
        <f t="shared" si="122"/>
        <v>0</v>
      </c>
      <c r="AA346" s="47">
        <f t="shared" si="123"/>
        <v>0</v>
      </c>
      <c r="AB346" s="48">
        <f t="shared" si="124"/>
        <v>0</v>
      </c>
      <c r="AC346" s="41">
        <f t="shared" si="125"/>
        <v>0</v>
      </c>
      <c r="AD346" s="41">
        <f t="shared" si="126"/>
        <v>0</v>
      </c>
      <c r="AE346" s="41">
        <f t="shared" si="127"/>
        <v>0</v>
      </c>
      <c r="AF346" s="49" t="e">
        <f>HLOOKUP(I346,ElecAvoidedCostsWOCC!$A$5:$Q$50,G346+1,FALSE)</f>
        <v>#N/A</v>
      </c>
      <c r="AG346" s="41" t="e">
        <f t="shared" si="128"/>
        <v>#N/A</v>
      </c>
      <c r="AH346" s="49" t="e">
        <f>HLOOKUP(I346,ElecAvoidedCostsWOCC!$A$5:$Q$50,T346+1,FALSE)</f>
        <v>#N/A</v>
      </c>
      <c r="AI346" s="41" t="e">
        <f t="shared" si="129"/>
        <v>#N/A</v>
      </c>
      <c r="AJ346" s="41" t="e">
        <f t="shared" si="130"/>
        <v>#N/A</v>
      </c>
      <c r="AK346" s="41" t="e">
        <f>HLOOKUP(I346,ElecAvoidedCostsWOCC!$A$5:$Q$50,G346+1,FALSE)*J346*L346</f>
        <v>#N/A</v>
      </c>
      <c r="AL346" s="41" t="e">
        <f t="shared" si="131"/>
        <v>#N/A</v>
      </c>
      <c r="AM346" s="45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5">
        <f t="shared" si="132"/>
        <v>0</v>
      </c>
      <c r="AO346" s="44">
        <f t="shared" si="133"/>
        <v>0</v>
      </c>
      <c r="AP346" s="44" t="e">
        <f t="shared" si="134"/>
        <v>#DIV/0!</v>
      </c>
    </row>
    <row r="347" spans="2:42" x14ac:dyDescent="0.25">
      <c r="B347" s="34"/>
      <c r="C347" s="56"/>
      <c r="D347" s="56"/>
      <c r="E347" s="35"/>
      <c r="F347" s="36"/>
      <c r="G347" s="36"/>
      <c r="H347" s="36"/>
      <c r="I347" s="37"/>
      <c r="J347" s="38"/>
      <c r="K347" s="38"/>
      <c r="L347" s="38"/>
      <c r="M347" s="39"/>
      <c r="N347" s="39"/>
      <c r="O347" s="40"/>
      <c r="P347" s="41"/>
      <c r="Q347" s="41"/>
      <c r="R347" s="42"/>
      <c r="S347" s="43"/>
      <c r="T347" s="36">
        <f t="shared" si="116"/>
        <v>0</v>
      </c>
      <c r="U347" s="44">
        <f t="shared" si="117"/>
        <v>0</v>
      </c>
      <c r="V347" s="45">
        <f t="shared" si="118"/>
        <v>0</v>
      </c>
      <c r="W347" s="46">
        <f t="shared" si="119"/>
        <v>0</v>
      </c>
      <c r="X347" s="41">
        <f t="shared" si="120"/>
        <v>0</v>
      </c>
      <c r="Y347" s="41">
        <f t="shared" si="121"/>
        <v>0</v>
      </c>
      <c r="Z347" s="41">
        <f t="shared" si="122"/>
        <v>0</v>
      </c>
      <c r="AA347" s="47">
        <f t="shared" si="123"/>
        <v>0</v>
      </c>
      <c r="AB347" s="48">
        <f t="shared" si="124"/>
        <v>0</v>
      </c>
      <c r="AC347" s="41">
        <f t="shared" si="125"/>
        <v>0</v>
      </c>
      <c r="AD347" s="41">
        <f t="shared" si="126"/>
        <v>0</v>
      </c>
      <c r="AE347" s="41">
        <f t="shared" si="127"/>
        <v>0</v>
      </c>
      <c r="AF347" s="49" t="e">
        <f>HLOOKUP(I347,ElecAvoidedCostsWOCC!$A$5:$Q$50,G347+1,FALSE)</f>
        <v>#N/A</v>
      </c>
      <c r="AG347" s="41" t="e">
        <f t="shared" si="128"/>
        <v>#N/A</v>
      </c>
      <c r="AH347" s="49" t="e">
        <f>HLOOKUP(I347,ElecAvoidedCostsWOCC!$A$5:$Q$50,T347+1,FALSE)</f>
        <v>#N/A</v>
      </c>
      <c r="AI347" s="41" t="e">
        <f t="shared" si="129"/>
        <v>#N/A</v>
      </c>
      <c r="AJ347" s="41" t="e">
        <f t="shared" si="130"/>
        <v>#N/A</v>
      </c>
      <c r="AK347" s="41" t="e">
        <f>HLOOKUP(I347,ElecAvoidedCostsWOCC!$A$5:$Q$50,G347+1,FALSE)*J347*L347</f>
        <v>#N/A</v>
      </c>
      <c r="AL347" s="41" t="e">
        <f t="shared" si="131"/>
        <v>#N/A</v>
      </c>
      <c r="AM347" s="45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5">
        <f t="shared" si="132"/>
        <v>0</v>
      </c>
      <c r="AO347" s="44">
        <f t="shared" si="133"/>
        <v>0</v>
      </c>
      <c r="AP347" s="44" t="e">
        <f t="shared" si="134"/>
        <v>#DIV/0!</v>
      </c>
    </row>
    <row r="348" spans="2:42" x14ac:dyDescent="0.25">
      <c r="B348" s="34"/>
      <c r="C348" s="56"/>
      <c r="D348" s="56"/>
      <c r="E348" s="35"/>
      <c r="F348" s="36"/>
      <c r="G348" s="36"/>
      <c r="H348" s="36"/>
      <c r="I348" s="37"/>
      <c r="J348" s="38"/>
      <c r="K348" s="38"/>
      <c r="L348" s="38"/>
      <c r="M348" s="39"/>
      <c r="N348" s="39"/>
      <c r="O348" s="40"/>
      <c r="P348" s="41"/>
      <c r="Q348" s="41"/>
      <c r="R348" s="42"/>
      <c r="S348" s="43"/>
      <c r="T348" s="36">
        <f t="shared" si="116"/>
        <v>0</v>
      </c>
      <c r="U348" s="44">
        <f t="shared" si="117"/>
        <v>0</v>
      </c>
      <c r="V348" s="45">
        <f t="shared" si="118"/>
        <v>0</v>
      </c>
      <c r="W348" s="46">
        <f t="shared" si="119"/>
        <v>0</v>
      </c>
      <c r="X348" s="41">
        <f t="shared" si="120"/>
        <v>0</v>
      </c>
      <c r="Y348" s="41">
        <f t="shared" si="121"/>
        <v>0</v>
      </c>
      <c r="Z348" s="41">
        <f t="shared" si="122"/>
        <v>0</v>
      </c>
      <c r="AA348" s="47">
        <f t="shared" si="123"/>
        <v>0</v>
      </c>
      <c r="AB348" s="48">
        <f t="shared" si="124"/>
        <v>0</v>
      </c>
      <c r="AC348" s="41">
        <f t="shared" si="125"/>
        <v>0</v>
      </c>
      <c r="AD348" s="41">
        <f t="shared" si="126"/>
        <v>0</v>
      </c>
      <c r="AE348" s="41">
        <f t="shared" si="127"/>
        <v>0</v>
      </c>
      <c r="AF348" s="49" t="e">
        <f>HLOOKUP(I348,ElecAvoidedCostsWOCC!$A$5:$Q$50,G348+1,FALSE)</f>
        <v>#N/A</v>
      </c>
      <c r="AG348" s="41" t="e">
        <f t="shared" si="128"/>
        <v>#N/A</v>
      </c>
      <c r="AH348" s="49" t="e">
        <f>HLOOKUP(I348,ElecAvoidedCostsWOCC!$A$5:$Q$50,T348+1,FALSE)</f>
        <v>#N/A</v>
      </c>
      <c r="AI348" s="41" t="e">
        <f t="shared" si="129"/>
        <v>#N/A</v>
      </c>
      <c r="AJ348" s="41" t="e">
        <f t="shared" si="130"/>
        <v>#N/A</v>
      </c>
      <c r="AK348" s="41" t="e">
        <f>HLOOKUP(I348,ElecAvoidedCostsWOCC!$A$5:$Q$50,G348+1,FALSE)*J348*L348</f>
        <v>#N/A</v>
      </c>
      <c r="AL348" s="41" t="e">
        <f t="shared" si="131"/>
        <v>#N/A</v>
      </c>
      <c r="AM348" s="45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5">
        <f t="shared" si="132"/>
        <v>0</v>
      </c>
      <c r="AO348" s="44">
        <f t="shared" si="133"/>
        <v>0</v>
      </c>
      <c r="AP348" s="44" t="e">
        <f t="shared" si="134"/>
        <v>#DIV/0!</v>
      </c>
    </row>
    <row r="349" spans="2:42" x14ac:dyDescent="0.25">
      <c r="B349" s="34"/>
      <c r="C349" s="56"/>
      <c r="D349" s="56"/>
      <c r="E349" s="35"/>
      <c r="F349" s="36"/>
      <c r="G349" s="36"/>
      <c r="H349" s="36"/>
      <c r="I349" s="37"/>
      <c r="J349" s="38"/>
      <c r="K349" s="38"/>
      <c r="L349" s="38"/>
      <c r="M349" s="39"/>
      <c r="N349" s="39"/>
      <c r="O349" s="40"/>
      <c r="P349" s="41"/>
      <c r="Q349" s="41"/>
      <c r="R349" s="42"/>
      <c r="S349" s="43"/>
      <c r="T349" s="36">
        <f t="shared" si="116"/>
        <v>0</v>
      </c>
      <c r="U349" s="44">
        <f t="shared" si="117"/>
        <v>0</v>
      </c>
      <c r="V349" s="45">
        <f t="shared" si="118"/>
        <v>0</v>
      </c>
      <c r="W349" s="46">
        <f t="shared" si="119"/>
        <v>0</v>
      </c>
      <c r="X349" s="41">
        <f t="shared" si="120"/>
        <v>0</v>
      </c>
      <c r="Y349" s="41">
        <f t="shared" si="121"/>
        <v>0</v>
      </c>
      <c r="Z349" s="41">
        <f t="shared" si="122"/>
        <v>0</v>
      </c>
      <c r="AA349" s="47">
        <f t="shared" si="123"/>
        <v>0</v>
      </c>
      <c r="AB349" s="48">
        <f t="shared" si="124"/>
        <v>0</v>
      </c>
      <c r="AC349" s="41">
        <f t="shared" si="125"/>
        <v>0</v>
      </c>
      <c r="AD349" s="41">
        <f t="shared" si="126"/>
        <v>0</v>
      </c>
      <c r="AE349" s="41">
        <f t="shared" si="127"/>
        <v>0</v>
      </c>
      <c r="AF349" s="49" t="e">
        <f>HLOOKUP(I349,ElecAvoidedCostsWOCC!$A$5:$Q$50,G349+1,FALSE)</f>
        <v>#N/A</v>
      </c>
      <c r="AG349" s="41" t="e">
        <f t="shared" si="128"/>
        <v>#N/A</v>
      </c>
      <c r="AH349" s="49" t="e">
        <f>HLOOKUP(I349,ElecAvoidedCostsWOCC!$A$5:$Q$50,T349+1,FALSE)</f>
        <v>#N/A</v>
      </c>
      <c r="AI349" s="41" t="e">
        <f t="shared" si="129"/>
        <v>#N/A</v>
      </c>
      <c r="AJ349" s="41" t="e">
        <f t="shared" si="130"/>
        <v>#N/A</v>
      </c>
      <c r="AK349" s="41" t="e">
        <f>HLOOKUP(I349,ElecAvoidedCostsWOCC!$A$5:$Q$50,G349+1,FALSE)*J349*L349</f>
        <v>#N/A</v>
      </c>
      <c r="AL349" s="41" t="e">
        <f t="shared" si="131"/>
        <v>#N/A</v>
      </c>
      <c r="AM349" s="45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5">
        <f t="shared" si="132"/>
        <v>0</v>
      </c>
      <c r="AO349" s="44">
        <f t="shared" si="133"/>
        <v>0</v>
      </c>
      <c r="AP349" s="44" t="e">
        <f t="shared" si="134"/>
        <v>#DIV/0!</v>
      </c>
    </row>
    <row r="350" spans="2:42" x14ac:dyDescent="0.25">
      <c r="B350" s="34"/>
      <c r="C350" s="56"/>
      <c r="D350" s="56"/>
      <c r="E350" s="35"/>
      <c r="F350" s="36"/>
      <c r="G350" s="36"/>
      <c r="H350" s="36"/>
      <c r="I350" s="37"/>
      <c r="J350" s="38"/>
      <c r="K350" s="38"/>
      <c r="L350" s="38"/>
      <c r="M350" s="39"/>
      <c r="N350" s="39"/>
      <c r="O350" s="40"/>
      <c r="P350" s="41"/>
      <c r="Q350" s="41"/>
      <c r="R350" s="42"/>
      <c r="S350" s="43"/>
      <c r="T350" s="36">
        <f t="shared" si="116"/>
        <v>0</v>
      </c>
      <c r="U350" s="44">
        <f t="shared" si="117"/>
        <v>0</v>
      </c>
      <c r="V350" s="45">
        <f t="shared" si="118"/>
        <v>0</v>
      </c>
      <c r="W350" s="46">
        <f t="shared" si="119"/>
        <v>0</v>
      </c>
      <c r="X350" s="41">
        <f t="shared" si="120"/>
        <v>0</v>
      </c>
      <c r="Y350" s="41">
        <f t="shared" si="121"/>
        <v>0</v>
      </c>
      <c r="Z350" s="41">
        <f t="shared" si="122"/>
        <v>0</v>
      </c>
      <c r="AA350" s="47">
        <f t="shared" si="123"/>
        <v>0</v>
      </c>
      <c r="AB350" s="48">
        <f t="shared" si="124"/>
        <v>0</v>
      </c>
      <c r="AC350" s="41">
        <f t="shared" si="125"/>
        <v>0</v>
      </c>
      <c r="AD350" s="41">
        <f t="shared" si="126"/>
        <v>0</v>
      </c>
      <c r="AE350" s="41">
        <f t="shared" si="127"/>
        <v>0</v>
      </c>
      <c r="AF350" s="49" t="e">
        <f>HLOOKUP(I350,ElecAvoidedCostsWOCC!$A$5:$Q$50,G350+1,FALSE)</f>
        <v>#N/A</v>
      </c>
      <c r="AG350" s="41" t="e">
        <f t="shared" si="128"/>
        <v>#N/A</v>
      </c>
      <c r="AH350" s="49" t="e">
        <f>HLOOKUP(I350,ElecAvoidedCostsWOCC!$A$5:$Q$50,T350+1,FALSE)</f>
        <v>#N/A</v>
      </c>
      <c r="AI350" s="41" t="e">
        <f t="shared" si="129"/>
        <v>#N/A</v>
      </c>
      <c r="AJ350" s="41" t="e">
        <f t="shared" si="130"/>
        <v>#N/A</v>
      </c>
      <c r="AK350" s="41" t="e">
        <f>HLOOKUP(I350,ElecAvoidedCostsWOCC!$A$5:$Q$50,G350+1,FALSE)*J350*L350</f>
        <v>#N/A</v>
      </c>
      <c r="AL350" s="41" t="e">
        <f t="shared" si="131"/>
        <v>#N/A</v>
      </c>
      <c r="AM350" s="45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5">
        <f t="shared" si="132"/>
        <v>0</v>
      </c>
      <c r="AO350" s="44">
        <f t="shared" si="133"/>
        <v>0</v>
      </c>
      <c r="AP350" s="44" t="e">
        <f t="shared" si="134"/>
        <v>#DIV/0!</v>
      </c>
    </row>
    <row r="351" spans="2:42" x14ac:dyDescent="0.25">
      <c r="B351" s="34"/>
      <c r="C351" s="56"/>
      <c r="D351" s="56"/>
      <c r="E351" s="35"/>
      <c r="F351" s="36"/>
      <c r="G351" s="36"/>
      <c r="H351" s="36"/>
      <c r="I351" s="37"/>
      <c r="J351" s="38"/>
      <c r="K351" s="38"/>
      <c r="L351" s="38"/>
      <c r="M351" s="39"/>
      <c r="N351" s="39"/>
      <c r="O351" s="40"/>
      <c r="P351" s="41"/>
      <c r="Q351" s="41"/>
      <c r="R351" s="42"/>
      <c r="S351" s="43"/>
      <c r="T351" s="36">
        <f t="shared" si="116"/>
        <v>0</v>
      </c>
      <c r="U351" s="44">
        <f t="shared" si="117"/>
        <v>0</v>
      </c>
      <c r="V351" s="45">
        <f t="shared" si="118"/>
        <v>0</v>
      </c>
      <c r="W351" s="46">
        <f t="shared" si="119"/>
        <v>0</v>
      </c>
      <c r="X351" s="41">
        <f t="shared" si="120"/>
        <v>0</v>
      </c>
      <c r="Y351" s="41">
        <f t="shared" si="121"/>
        <v>0</v>
      </c>
      <c r="Z351" s="41">
        <f t="shared" si="122"/>
        <v>0</v>
      </c>
      <c r="AA351" s="47">
        <f t="shared" si="123"/>
        <v>0</v>
      </c>
      <c r="AB351" s="48">
        <f t="shared" si="124"/>
        <v>0</v>
      </c>
      <c r="AC351" s="41">
        <f t="shared" si="125"/>
        <v>0</v>
      </c>
      <c r="AD351" s="41">
        <f t="shared" si="126"/>
        <v>0</v>
      </c>
      <c r="AE351" s="41">
        <f t="shared" si="127"/>
        <v>0</v>
      </c>
      <c r="AF351" s="49" t="e">
        <f>HLOOKUP(I351,ElecAvoidedCostsWOCC!$A$5:$Q$50,G351+1,FALSE)</f>
        <v>#N/A</v>
      </c>
      <c r="AG351" s="41" t="e">
        <f t="shared" si="128"/>
        <v>#N/A</v>
      </c>
      <c r="AH351" s="49" t="e">
        <f>HLOOKUP(I351,ElecAvoidedCostsWOCC!$A$5:$Q$50,T351+1,FALSE)</f>
        <v>#N/A</v>
      </c>
      <c r="AI351" s="41" t="e">
        <f t="shared" si="129"/>
        <v>#N/A</v>
      </c>
      <c r="AJ351" s="41" t="e">
        <f t="shared" si="130"/>
        <v>#N/A</v>
      </c>
      <c r="AK351" s="41" t="e">
        <f>HLOOKUP(I351,ElecAvoidedCostsWOCC!$A$5:$Q$50,G351+1,FALSE)*J351*L351</f>
        <v>#N/A</v>
      </c>
      <c r="AL351" s="41" t="e">
        <f t="shared" si="131"/>
        <v>#N/A</v>
      </c>
      <c r="AM351" s="45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5">
        <f t="shared" si="132"/>
        <v>0</v>
      </c>
      <c r="AO351" s="44">
        <f t="shared" si="133"/>
        <v>0</v>
      </c>
      <c r="AP351" s="44" t="e">
        <f t="shared" si="134"/>
        <v>#DIV/0!</v>
      </c>
    </row>
    <row r="352" spans="2:42" x14ac:dyDescent="0.25">
      <c r="B352" s="34"/>
      <c r="C352" s="56"/>
      <c r="D352" s="56"/>
      <c r="E352" s="35"/>
      <c r="F352" s="36"/>
      <c r="G352" s="36"/>
      <c r="H352" s="36"/>
      <c r="I352" s="37"/>
      <c r="J352" s="38"/>
      <c r="K352" s="38"/>
      <c r="L352" s="38"/>
      <c r="M352" s="39"/>
      <c r="N352" s="39"/>
      <c r="O352" s="40"/>
      <c r="P352" s="41"/>
      <c r="Q352" s="41"/>
      <c r="R352" s="42"/>
      <c r="S352" s="43"/>
      <c r="T352" s="36">
        <f t="shared" si="116"/>
        <v>0</v>
      </c>
      <c r="U352" s="44">
        <f t="shared" si="117"/>
        <v>0</v>
      </c>
      <c r="V352" s="45">
        <f t="shared" si="118"/>
        <v>0</v>
      </c>
      <c r="W352" s="46">
        <f t="shared" si="119"/>
        <v>0</v>
      </c>
      <c r="X352" s="41">
        <f t="shared" si="120"/>
        <v>0</v>
      </c>
      <c r="Y352" s="41">
        <f t="shared" si="121"/>
        <v>0</v>
      </c>
      <c r="Z352" s="41">
        <f t="shared" si="122"/>
        <v>0</v>
      </c>
      <c r="AA352" s="47">
        <f t="shared" si="123"/>
        <v>0</v>
      </c>
      <c r="AB352" s="48">
        <f t="shared" si="124"/>
        <v>0</v>
      </c>
      <c r="AC352" s="41">
        <f t="shared" si="125"/>
        <v>0</v>
      </c>
      <c r="AD352" s="41">
        <f t="shared" si="126"/>
        <v>0</v>
      </c>
      <c r="AE352" s="41">
        <f t="shared" si="127"/>
        <v>0</v>
      </c>
      <c r="AF352" s="49" t="e">
        <f>HLOOKUP(I352,ElecAvoidedCostsWOCC!$A$5:$Q$50,G352+1,FALSE)</f>
        <v>#N/A</v>
      </c>
      <c r="AG352" s="41" t="e">
        <f t="shared" si="128"/>
        <v>#N/A</v>
      </c>
      <c r="AH352" s="49" t="e">
        <f>HLOOKUP(I352,ElecAvoidedCostsWOCC!$A$5:$Q$50,T352+1,FALSE)</f>
        <v>#N/A</v>
      </c>
      <c r="AI352" s="41" t="e">
        <f t="shared" si="129"/>
        <v>#N/A</v>
      </c>
      <c r="AJ352" s="41" t="e">
        <f t="shared" si="130"/>
        <v>#N/A</v>
      </c>
      <c r="AK352" s="41" t="e">
        <f>HLOOKUP(I352,ElecAvoidedCostsWOCC!$A$5:$Q$50,G352+1,FALSE)*J352*L352</f>
        <v>#N/A</v>
      </c>
      <c r="AL352" s="41" t="e">
        <f t="shared" si="131"/>
        <v>#N/A</v>
      </c>
      <c r="AM352" s="45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5">
        <f t="shared" si="132"/>
        <v>0</v>
      </c>
      <c r="AO352" s="44">
        <f t="shared" si="133"/>
        <v>0</v>
      </c>
      <c r="AP352" s="44" t="e">
        <f t="shared" si="134"/>
        <v>#DIV/0!</v>
      </c>
    </row>
    <row r="353" spans="2:42" x14ac:dyDescent="0.25">
      <c r="B353" s="34"/>
      <c r="C353" s="56"/>
      <c r="D353" s="56"/>
      <c r="E353" s="35"/>
      <c r="F353" s="36"/>
      <c r="G353" s="36"/>
      <c r="H353" s="36"/>
      <c r="I353" s="37"/>
      <c r="J353" s="38"/>
      <c r="K353" s="38"/>
      <c r="L353" s="38"/>
      <c r="M353" s="39"/>
      <c r="N353" s="39"/>
      <c r="O353" s="40"/>
      <c r="P353" s="41"/>
      <c r="Q353" s="41"/>
      <c r="R353" s="42"/>
      <c r="S353" s="43"/>
      <c r="T353" s="36">
        <f t="shared" si="116"/>
        <v>0</v>
      </c>
      <c r="U353" s="44">
        <f t="shared" si="117"/>
        <v>0</v>
      </c>
      <c r="V353" s="45">
        <f t="shared" si="118"/>
        <v>0</v>
      </c>
      <c r="W353" s="46">
        <f t="shared" si="119"/>
        <v>0</v>
      </c>
      <c r="X353" s="41">
        <f t="shared" si="120"/>
        <v>0</v>
      </c>
      <c r="Y353" s="41">
        <f t="shared" si="121"/>
        <v>0</v>
      </c>
      <c r="Z353" s="41">
        <f t="shared" si="122"/>
        <v>0</v>
      </c>
      <c r="AA353" s="47">
        <f t="shared" si="123"/>
        <v>0</v>
      </c>
      <c r="AB353" s="48">
        <f t="shared" si="124"/>
        <v>0</v>
      </c>
      <c r="AC353" s="41">
        <f t="shared" si="125"/>
        <v>0</v>
      </c>
      <c r="AD353" s="41">
        <f t="shared" si="126"/>
        <v>0</v>
      </c>
      <c r="AE353" s="41">
        <f t="shared" si="127"/>
        <v>0</v>
      </c>
      <c r="AF353" s="49" t="e">
        <f>HLOOKUP(I353,ElecAvoidedCostsWOCC!$A$5:$Q$50,G353+1,FALSE)</f>
        <v>#N/A</v>
      </c>
      <c r="AG353" s="41" t="e">
        <f t="shared" si="128"/>
        <v>#N/A</v>
      </c>
      <c r="AH353" s="49" t="e">
        <f>HLOOKUP(I353,ElecAvoidedCostsWOCC!$A$5:$Q$50,T353+1,FALSE)</f>
        <v>#N/A</v>
      </c>
      <c r="AI353" s="41" t="e">
        <f t="shared" si="129"/>
        <v>#N/A</v>
      </c>
      <c r="AJ353" s="41" t="e">
        <f t="shared" si="130"/>
        <v>#N/A</v>
      </c>
      <c r="AK353" s="41" t="e">
        <f>HLOOKUP(I353,ElecAvoidedCostsWOCC!$A$5:$Q$50,G353+1,FALSE)*J353*L353</f>
        <v>#N/A</v>
      </c>
      <c r="AL353" s="41" t="e">
        <f t="shared" si="131"/>
        <v>#N/A</v>
      </c>
      <c r="AM353" s="45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5">
        <f t="shared" si="132"/>
        <v>0</v>
      </c>
      <c r="AO353" s="44">
        <f t="shared" si="133"/>
        <v>0</v>
      </c>
      <c r="AP353" s="44" t="e">
        <f t="shared" si="134"/>
        <v>#DIV/0!</v>
      </c>
    </row>
    <row r="354" spans="2:42" x14ac:dyDescent="0.25">
      <c r="B354" s="34"/>
      <c r="C354" s="56"/>
      <c r="D354" s="56"/>
      <c r="E354" s="35"/>
      <c r="F354" s="36"/>
      <c r="G354" s="36"/>
      <c r="H354" s="36"/>
      <c r="I354" s="37"/>
      <c r="J354" s="38"/>
      <c r="K354" s="38"/>
      <c r="L354" s="38"/>
      <c r="M354" s="39"/>
      <c r="N354" s="39"/>
      <c r="O354" s="40"/>
      <c r="P354" s="41"/>
      <c r="Q354" s="41"/>
      <c r="R354" s="42"/>
      <c r="S354" s="43"/>
      <c r="T354" s="36">
        <f t="shared" si="116"/>
        <v>0</v>
      </c>
      <c r="U354" s="44">
        <f t="shared" si="117"/>
        <v>0</v>
      </c>
      <c r="V354" s="45">
        <f t="shared" si="118"/>
        <v>0</v>
      </c>
      <c r="W354" s="46">
        <f t="shared" si="119"/>
        <v>0</v>
      </c>
      <c r="X354" s="41">
        <f t="shared" si="120"/>
        <v>0</v>
      </c>
      <c r="Y354" s="41">
        <f t="shared" si="121"/>
        <v>0</v>
      </c>
      <c r="Z354" s="41">
        <f t="shared" si="122"/>
        <v>0</v>
      </c>
      <c r="AA354" s="47">
        <f t="shared" si="123"/>
        <v>0</v>
      </c>
      <c r="AB354" s="48">
        <f t="shared" si="124"/>
        <v>0</v>
      </c>
      <c r="AC354" s="41">
        <f t="shared" si="125"/>
        <v>0</v>
      </c>
      <c r="AD354" s="41">
        <f t="shared" si="126"/>
        <v>0</v>
      </c>
      <c r="AE354" s="41">
        <f t="shared" si="127"/>
        <v>0</v>
      </c>
      <c r="AF354" s="49" t="e">
        <f>HLOOKUP(I354,ElecAvoidedCostsWOCC!$A$5:$Q$50,G354+1,FALSE)</f>
        <v>#N/A</v>
      </c>
      <c r="AG354" s="41" t="e">
        <f t="shared" si="128"/>
        <v>#N/A</v>
      </c>
      <c r="AH354" s="49" t="e">
        <f>HLOOKUP(I354,ElecAvoidedCostsWOCC!$A$5:$Q$50,T354+1,FALSE)</f>
        <v>#N/A</v>
      </c>
      <c r="AI354" s="41" t="e">
        <f t="shared" si="129"/>
        <v>#N/A</v>
      </c>
      <c r="AJ354" s="41" t="e">
        <f t="shared" si="130"/>
        <v>#N/A</v>
      </c>
      <c r="AK354" s="41" t="e">
        <f>HLOOKUP(I354,ElecAvoidedCostsWOCC!$A$5:$Q$50,G354+1,FALSE)*J354*L354</f>
        <v>#N/A</v>
      </c>
      <c r="AL354" s="41" t="e">
        <f t="shared" si="131"/>
        <v>#N/A</v>
      </c>
      <c r="AM354" s="45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5">
        <f t="shared" si="132"/>
        <v>0</v>
      </c>
      <c r="AO354" s="44">
        <f t="shared" si="133"/>
        <v>0</v>
      </c>
      <c r="AP354" s="44" t="e">
        <f t="shared" si="134"/>
        <v>#DIV/0!</v>
      </c>
    </row>
    <row r="355" spans="2:42" x14ac:dyDescent="0.25">
      <c r="B355" s="34"/>
      <c r="C355" s="56"/>
      <c r="D355" s="56"/>
      <c r="E355" s="35"/>
      <c r="F355" s="36"/>
      <c r="G355" s="36"/>
      <c r="H355" s="36"/>
      <c r="I355" s="37"/>
      <c r="J355" s="38"/>
      <c r="K355" s="38"/>
      <c r="L355" s="38"/>
      <c r="M355" s="39"/>
      <c r="N355" s="39"/>
      <c r="O355" s="40"/>
      <c r="P355" s="41"/>
      <c r="Q355" s="41"/>
      <c r="R355" s="42"/>
      <c r="S355" s="43"/>
      <c r="T355" s="36">
        <f t="shared" si="116"/>
        <v>0</v>
      </c>
      <c r="U355" s="44">
        <f t="shared" si="117"/>
        <v>0</v>
      </c>
      <c r="V355" s="45">
        <f t="shared" si="118"/>
        <v>0</v>
      </c>
      <c r="W355" s="46">
        <f t="shared" si="119"/>
        <v>0</v>
      </c>
      <c r="X355" s="41">
        <f t="shared" si="120"/>
        <v>0</v>
      </c>
      <c r="Y355" s="41">
        <f t="shared" si="121"/>
        <v>0</v>
      </c>
      <c r="Z355" s="41">
        <f t="shared" si="122"/>
        <v>0</v>
      </c>
      <c r="AA355" s="47">
        <f t="shared" si="123"/>
        <v>0</v>
      </c>
      <c r="AB355" s="48">
        <f t="shared" si="124"/>
        <v>0</v>
      </c>
      <c r="AC355" s="41">
        <f t="shared" si="125"/>
        <v>0</v>
      </c>
      <c r="AD355" s="41">
        <f t="shared" si="126"/>
        <v>0</v>
      </c>
      <c r="AE355" s="41">
        <f t="shared" si="127"/>
        <v>0</v>
      </c>
      <c r="AF355" s="49" t="e">
        <f>HLOOKUP(I355,ElecAvoidedCostsWOCC!$A$5:$Q$50,G355+1,FALSE)</f>
        <v>#N/A</v>
      </c>
      <c r="AG355" s="41" t="e">
        <f t="shared" si="128"/>
        <v>#N/A</v>
      </c>
      <c r="AH355" s="49" t="e">
        <f>HLOOKUP(I355,ElecAvoidedCostsWOCC!$A$5:$Q$50,T355+1,FALSE)</f>
        <v>#N/A</v>
      </c>
      <c r="AI355" s="41" t="e">
        <f t="shared" si="129"/>
        <v>#N/A</v>
      </c>
      <c r="AJ355" s="41" t="e">
        <f t="shared" si="130"/>
        <v>#N/A</v>
      </c>
      <c r="AK355" s="41" t="e">
        <f>HLOOKUP(I355,ElecAvoidedCostsWOCC!$A$5:$Q$50,G355+1,FALSE)*J355*L355</f>
        <v>#N/A</v>
      </c>
      <c r="AL355" s="41" t="e">
        <f t="shared" si="131"/>
        <v>#N/A</v>
      </c>
      <c r="AM355" s="45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5">
        <f t="shared" si="132"/>
        <v>0</v>
      </c>
      <c r="AO355" s="44">
        <f t="shared" si="133"/>
        <v>0</v>
      </c>
      <c r="AP355" s="44" t="e">
        <f t="shared" si="134"/>
        <v>#DIV/0!</v>
      </c>
    </row>
    <row r="356" spans="2:42" x14ac:dyDescent="0.25">
      <c r="B356" s="34"/>
      <c r="C356" s="56"/>
      <c r="D356" s="56"/>
      <c r="E356" s="35"/>
      <c r="F356" s="36"/>
      <c r="G356" s="36"/>
      <c r="H356" s="36"/>
      <c r="I356" s="37"/>
      <c r="J356" s="38"/>
      <c r="K356" s="38"/>
      <c r="L356" s="38"/>
      <c r="M356" s="39"/>
      <c r="N356" s="39"/>
      <c r="O356" s="40"/>
      <c r="P356" s="41"/>
      <c r="Q356" s="41"/>
      <c r="R356" s="42"/>
      <c r="S356" s="43"/>
      <c r="T356" s="36">
        <f t="shared" si="116"/>
        <v>0</v>
      </c>
      <c r="U356" s="44">
        <f t="shared" si="117"/>
        <v>0</v>
      </c>
      <c r="V356" s="45">
        <f t="shared" si="118"/>
        <v>0</v>
      </c>
      <c r="W356" s="46">
        <f t="shared" si="119"/>
        <v>0</v>
      </c>
      <c r="X356" s="41">
        <f t="shared" si="120"/>
        <v>0</v>
      </c>
      <c r="Y356" s="41">
        <f t="shared" si="121"/>
        <v>0</v>
      </c>
      <c r="Z356" s="41">
        <f t="shared" si="122"/>
        <v>0</v>
      </c>
      <c r="AA356" s="47">
        <f t="shared" si="123"/>
        <v>0</v>
      </c>
      <c r="AB356" s="48">
        <f t="shared" si="124"/>
        <v>0</v>
      </c>
      <c r="AC356" s="41">
        <f t="shared" si="125"/>
        <v>0</v>
      </c>
      <c r="AD356" s="41">
        <f t="shared" si="126"/>
        <v>0</v>
      </c>
      <c r="AE356" s="41">
        <f t="shared" si="127"/>
        <v>0</v>
      </c>
      <c r="AF356" s="49" t="e">
        <f>HLOOKUP(I356,ElecAvoidedCostsWOCC!$A$5:$Q$50,G356+1,FALSE)</f>
        <v>#N/A</v>
      </c>
      <c r="AG356" s="41" t="e">
        <f t="shared" si="128"/>
        <v>#N/A</v>
      </c>
      <c r="AH356" s="49" t="e">
        <f>HLOOKUP(I356,ElecAvoidedCostsWOCC!$A$5:$Q$50,T356+1,FALSE)</f>
        <v>#N/A</v>
      </c>
      <c r="AI356" s="41" t="e">
        <f t="shared" si="129"/>
        <v>#N/A</v>
      </c>
      <c r="AJ356" s="41" t="e">
        <f t="shared" si="130"/>
        <v>#N/A</v>
      </c>
      <c r="AK356" s="41" t="e">
        <f>HLOOKUP(I356,ElecAvoidedCostsWOCC!$A$5:$Q$50,G356+1,FALSE)*J356*L356</f>
        <v>#N/A</v>
      </c>
      <c r="AL356" s="41" t="e">
        <f t="shared" si="131"/>
        <v>#N/A</v>
      </c>
      <c r="AM356" s="45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5">
        <f t="shared" si="132"/>
        <v>0</v>
      </c>
      <c r="AO356" s="44">
        <f t="shared" si="133"/>
        <v>0</v>
      </c>
      <c r="AP356" s="44" t="e">
        <f t="shared" si="134"/>
        <v>#DIV/0!</v>
      </c>
    </row>
    <row r="357" spans="2:42" x14ac:dyDescent="0.25">
      <c r="B357" s="34"/>
      <c r="C357" s="56"/>
      <c r="D357" s="56"/>
      <c r="E357" s="35"/>
      <c r="F357" s="36"/>
      <c r="G357" s="36"/>
      <c r="H357" s="36"/>
      <c r="I357" s="37"/>
      <c r="J357" s="38"/>
      <c r="K357" s="38"/>
      <c r="L357" s="38"/>
      <c r="M357" s="39"/>
      <c r="N357" s="39"/>
      <c r="O357" s="40"/>
      <c r="P357" s="41"/>
      <c r="Q357" s="41"/>
      <c r="R357" s="42"/>
      <c r="S357" s="43"/>
      <c r="T357" s="36">
        <f t="shared" si="116"/>
        <v>0</v>
      </c>
      <c r="U357" s="44">
        <f t="shared" si="117"/>
        <v>0</v>
      </c>
      <c r="V357" s="45">
        <f t="shared" si="118"/>
        <v>0</v>
      </c>
      <c r="W357" s="46">
        <f t="shared" si="119"/>
        <v>0</v>
      </c>
      <c r="X357" s="41">
        <f t="shared" si="120"/>
        <v>0</v>
      </c>
      <c r="Y357" s="41">
        <f t="shared" si="121"/>
        <v>0</v>
      </c>
      <c r="Z357" s="41">
        <f t="shared" si="122"/>
        <v>0</v>
      </c>
      <c r="AA357" s="47">
        <f t="shared" si="123"/>
        <v>0</v>
      </c>
      <c r="AB357" s="48">
        <f t="shared" si="124"/>
        <v>0</v>
      </c>
      <c r="AC357" s="41">
        <f t="shared" si="125"/>
        <v>0</v>
      </c>
      <c r="AD357" s="41">
        <f t="shared" si="126"/>
        <v>0</v>
      </c>
      <c r="AE357" s="41">
        <f t="shared" si="127"/>
        <v>0</v>
      </c>
      <c r="AF357" s="49" t="e">
        <f>HLOOKUP(I357,ElecAvoidedCostsWOCC!$A$5:$Q$50,G357+1,FALSE)</f>
        <v>#N/A</v>
      </c>
      <c r="AG357" s="41" t="e">
        <f t="shared" si="128"/>
        <v>#N/A</v>
      </c>
      <c r="AH357" s="49" t="e">
        <f>HLOOKUP(I357,ElecAvoidedCostsWOCC!$A$5:$Q$50,T357+1,FALSE)</f>
        <v>#N/A</v>
      </c>
      <c r="AI357" s="41" t="e">
        <f t="shared" si="129"/>
        <v>#N/A</v>
      </c>
      <c r="AJ357" s="41" t="e">
        <f t="shared" si="130"/>
        <v>#N/A</v>
      </c>
      <c r="AK357" s="41" t="e">
        <f>HLOOKUP(I357,ElecAvoidedCostsWOCC!$A$5:$Q$50,G357+1,FALSE)*J357*L357</f>
        <v>#N/A</v>
      </c>
      <c r="AL357" s="41" t="e">
        <f t="shared" si="131"/>
        <v>#N/A</v>
      </c>
      <c r="AM357" s="45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5">
        <f t="shared" si="132"/>
        <v>0</v>
      </c>
      <c r="AO357" s="44">
        <f t="shared" si="133"/>
        <v>0</v>
      </c>
      <c r="AP357" s="44" t="e">
        <f t="shared" si="134"/>
        <v>#DIV/0!</v>
      </c>
    </row>
    <row r="358" spans="2:42" x14ac:dyDescent="0.25">
      <c r="B358" s="34"/>
      <c r="C358" s="56"/>
      <c r="D358" s="56"/>
      <c r="E358" s="35"/>
      <c r="F358" s="36"/>
      <c r="G358" s="36"/>
      <c r="H358" s="36"/>
      <c r="I358" s="37"/>
      <c r="J358" s="38"/>
      <c r="K358" s="38"/>
      <c r="L358" s="38"/>
      <c r="M358" s="39"/>
      <c r="N358" s="39"/>
      <c r="O358" s="40"/>
      <c r="P358" s="41"/>
      <c r="Q358" s="41"/>
      <c r="R358" s="42"/>
      <c r="S358" s="43"/>
      <c r="T358" s="36">
        <f t="shared" si="116"/>
        <v>0</v>
      </c>
      <c r="U358" s="44">
        <f t="shared" si="117"/>
        <v>0</v>
      </c>
      <c r="V358" s="45">
        <f t="shared" si="118"/>
        <v>0</v>
      </c>
      <c r="W358" s="46">
        <f t="shared" si="119"/>
        <v>0</v>
      </c>
      <c r="X358" s="41">
        <f t="shared" si="120"/>
        <v>0</v>
      </c>
      <c r="Y358" s="41">
        <f t="shared" si="121"/>
        <v>0</v>
      </c>
      <c r="Z358" s="41">
        <f t="shared" si="122"/>
        <v>0</v>
      </c>
      <c r="AA358" s="47">
        <f t="shared" si="123"/>
        <v>0</v>
      </c>
      <c r="AB358" s="48">
        <f t="shared" si="124"/>
        <v>0</v>
      </c>
      <c r="AC358" s="41">
        <f t="shared" si="125"/>
        <v>0</v>
      </c>
      <c r="AD358" s="41">
        <f t="shared" si="126"/>
        <v>0</v>
      </c>
      <c r="AE358" s="41">
        <f t="shared" si="127"/>
        <v>0</v>
      </c>
      <c r="AF358" s="49" t="e">
        <f>HLOOKUP(I358,ElecAvoidedCostsWOCC!$A$5:$Q$50,G358+1,FALSE)</f>
        <v>#N/A</v>
      </c>
      <c r="AG358" s="41" t="e">
        <f t="shared" si="128"/>
        <v>#N/A</v>
      </c>
      <c r="AH358" s="49" t="e">
        <f>HLOOKUP(I358,ElecAvoidedCostsWOCC!$A$5:$Q$50,T358+1,FALSE)</f>
        <v>#N/A</v>
      </c>
      <c r="AI358" s="41" t="e">
        <f t="shared" si="129"/>
        <v>#N/A</v>
      </c>
      <c r="AJ358" s="41" t="e">
        <f t="shared" si="130"/>
        <v>#N/A</v>
      </c>
      <c r="AK358" s="41" t="e">
        <f>HLOOKUP(I358,ElecAvoidedCostsWOCC!$A$5:$Q$50,G358+1,FALSE)*J358*L358</f>
        <v>#N/A</v>
      </c>
      <c r="AL358" s="41" t="e">
        <f t="shared" si="131"/>
        <v>#N/A</v>
      </c>
      <c r="AM358" s="45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5">
        <f t="shared" si="132"/>
        <v>0</v>
      </c>
      <c r="AO358" s="44">
        <f t="shared" si="133"/>
        <v>0</v>
      </c>
      <c r="AP358" s="44" t="e">
        <f t="shared" si="134"/>
        <v>#DIV/0!</v>
      </c>
    </row>
    <row r="359" spans="2:42" x14ac:dyDescent="0.25">
      <c r="B359" s="34"/>
      <c r="C359" s="56"/>
      <c r="D359" s="56"/>
      <c r="E359" s="35"/>
      <c r="F359" s="36"/>
      <c r="G359" s="36"/>
      <c r="H359" s="36"/>
      <c r="I359" s="37"/>
      <c r="J359" s="38"/>
      <c r="K359" s="38"/>
      <c r="L359" s="38"/>
      <c r="M359" s="39"/>
      <c r="N359" s="39"/>
      <c r="O359" s="40"/>
      <c r="P359" s="41"/>
      <c r="Q359" s="41"/>
      <c r="R359" s="42"/>
      <c r="S359" s="43"/>
      <c r="T359" s="36">
        <f t="shared" si="116"/>
        <v>0</v>
      </c>
      <c r="U359" s="44">
        <f t="shared" si="117"/>
        <v>0</v>
      </c>
      <c r="V359" s="45">
        <f t="shared" si="118"/>
        <v>0</v>
      </c>
      <c r="W359" s="46">
        <f t="shared" si="119"/>
        <v>0</v>
      </c>
      <c r="X359" s="41">
        <f t="shared" si="120"/>
        <v>0</v>
      </c>
      <c r="Y359" s="41">
        <f t="shared" si="121"/>
        <v>0</v>
      </c>
      <c r="Z359" s="41">
        <f t="shared" si="122"/>
        <v>0</v>
      </c>
      <c r="AA359" s="47">
        <f t="shared" si="123"/>
        <v>0</v>
      </c>
      <c r="AB359" s="48">
        <f t="shared" si="124"/>
        <v>0</v>
      </c>
      <c r="AC359" s="41">
        <f t="shared" si="125"/>
        <v>0</v>
      </c>
      <c r="AD359" s="41">
        <f t="shared" si="126"/>
        <v>0</v>
      </c>
      <c r="AE359" s="41">
        <f t="shared" si="127"/>
        <v>0</v>
      </c>
      <c r="AF359" s="49" t="e">
        <f>HLOOKUP(I359,ElecAvoidedCostsWOCC!$A$5:$Q$50,G359+1,FALSE)</f>
        <v>#N/A</v>
      </c>
      <c r="AG359" s="41" t="e">
        <f t="shared" si="128"/>
        <v>#N/A</v>
      </c>
      <c r="AH359" s="49" t="e">
        <f>HLOOKUP(I359,ElecAvoidedCostsWOCC!$A$5:$Q$50,T359+1,FALSE)</f>
        <v>#N/A</v>
      </c>
      <c r="AI359" s="41" t="e">
        <f t="shared" si="129"/>
        <v>#N/A</v>
      </c>
      <c r="AJ359" s="41" t="e">
        <f t="shared" si="130"/>
        <v>#N/A</v>
      </c>
      <c r="AK359" s="41" t="e">
        <f>HLOOKUP(I359,ElecAvoidedCostsWOCC!$A$5:$Q$50,G359+1,FALSE)*J359*L359</f>
        <v>#N/A</v>
      </c>
      <c r="AL359" s="41" t="e">
        <f t="shared" si="131"/>
        <v>#N/A</v>
      </c>
      <c r="AM359" s="45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5">
        <f t="shared" si="132"/>
        <v>0</v>
      </c>
      <c r="AO359" s="44">
        <f t="shared" si="133"/>
        <v>0</v>
      </c>
      <c r="AP359" s="44" t="e">
        <f t="shared" si="134"/>
        <v>#DIV/0!</v>
      </c>
    </row>
    <row r="360" spans="2:42" x14ac:dyDescent="0.25">
      <c r="B360" s="34"/>
      <c r="C360" s="56"/>
      <c r="D360" s="56"/>
      <c r="E360" s="35"/>
      <c r="F360" s="36"/>
      <c r="G360" s="36"/>
      <c r="H360" s="36"/>
      <c r="I360" s="37"/>
      <c r="J360" s="38"/>
      <c r="K360" s="38"/>
      <c r="L360" s="38"/>
      <c r="M360" s="39"/>
      <c r="N360" s="39"/>
      <c r="O360" s="40"/>
      <c r="P360" s="41"/>
      <c r="Q360" s="41"/>
      <c r="R360" s="42"/>
      <c r="S360" s="43"/>
      <c r="T360" s="36">
        <f t="shared" si="116"/>
        <v>0</v>
      </c>
      <c r="U360" s="44">
        <f t="shared" si="117"/>
        <v>0</v>
      </c>
      <c r="V360" s="45">
        <f t="shared" si="118"/>
        <v>0</v>
      </c>
      <c r="W360" s="46">
        <f t="shared" si="119"/>
        <v>0</v>
      </c>
      <c r="X360" s="41">
        <f t="shared" si="120"/>
        <v>0</v>
      </c>
      <c r="Y360" s="41">
        <f t="shared" si="121"/>
        <v>0</v>
      </c>
      <c r="Z360" s="41">
        <f t="shared" si="122"/>
        <v>0</v>
      </c>
      <c r="AA360" s="47">
        <f t="shared" si="123"/>
        <v>0</v>
      </c>
      <c r="AB360" s="48">
        <f t="shared" si="124"/>
        <v>0</v>
      </c>
      <c r="AC360" s="41">
        <f t="shared" si="125"/>
        <v>0</v>
      </c>
      <c r="AD360" s="41">
        <f t="shared" si="126"/>
        <v>0</v>
      </c>
      <c r="AE360" s="41">
        <f t="shared" si="127"/>
        <v>0</v>
      </c>
      <c r="AF360" s="49" t="e">
        <f>HLOOKUP(I360,ElecAvoidedCostsWOCC!$A$5:$Q$50,G360+1,FALSE)</f>
        <v>#N/A</v>
      </c>
      <c r="AG360" s="41" t="e">
        <f t="shared" si="128"/>
        <v>#N/A</v>
      </c>
      <c r="AH360" s="49" t="e">
        <f>HLOOKUP(I360,ElecAvoidedCostsWOCC!$A$5:$Q$50,T360+1,FALSE)</f>
        <v>#N/A</v>
      </c>
      <c r="AI360" s="41" t="e">
        <f t="shared" si="129"/>
        <v>#N/A</v>
      </c>
      <c r="AJ360" s="41" t="e">
        <f t="shared" si="130"/>
        <v>#N/A</v>
      </c>
      <c r="AK360" s="41" t="e">
        <f>HLOOKUP(I360,ElecAvoidedCostsWOCC!$A$5:$Q$50,G360+1,FALSE)*J360*L360</f>
        <v>#N/A</v>
      </c>
      <c r="AL360" s="41" t="e">
        <f t="shared" si="131"/>
        <v>#N/A</v>
      </c>
      <c r="AM360" s="45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5">
        <f t="shared" si="132"/>
        <v>0</v>
      </c>
      <c r="AO360" s="44">
        <f t="shared" si="133"/>
        <v>0</v>
      </c>
      <c r="AP360" s="44" t="e">
        <f t="shared" si="134"/>
        <v>#DIV/0!</v>
      </c>
    </row>
    <row r="361" spans="2:42" x14ac:dyDescent="0.25">
      <c r="B361" s="34"/>
      <c r="C361" s="56"/>
      <c r="D361" s="56"/>
      <c r="E361" s="35"/>
      <c r="F361" s="36"/>
      <c r="G361" s="36"/>
      <c r="H361" s="36"/>
      <c r="I361" s="37"/>
      <c r="J361" s="38"/>
      <c r="K361" s="38"/>
      <c r="L361" s="38"/>
      <c r="M361" s="39"/>
      <c r="N361" s="39"/>
      <c r="O361" s="40"/>
      <c r="P361" s="41"/>
      <c r="Q361" s="41"/>
      <c r="R361" s="42"/>
      <c r="S361" s="43"/>
      <c r="T361" s="36">
        <f t="shared" si="116"/>
        <v>0</v>
      </c>
      <c r="U361" s="44">
        <f t="shared" si="117"/>
        <v>0</v>
      </c>
      <c r="V361" s="45">
        <f t="shared" si="118"/>
        <v>0</v>
      </c>
      <c r="W361" s="46">
        <f t="shared" si="119"/>
        <v>0</v>
      </c>
      <c r="X361" s="41">
        <f t="shared" si="120"/>
        <v>0</v>
      </c>
      <c r="Y361" s="41">
        <f t="shared" si="121"/>
        <v>0</v>
      </c>
      <c r="Z361" s="41">
        <f t="shared" si="122"/>
        <v>0</v>
      </c>
      <c r="AA361" s="47">
        <f t="shared" si="123"/>
        <v>0</v>
      </c>
      <c r="AB361" s="48">
        <f t="shared" si="124"/>
        <v>0</v>
      </c>
      <c r="AC361" s="41">
        <f t="shared" si="125"/>
        <v>0</v>
      </c>
      <c r="AD361" s="41">
        <f t="shared" si="126"/>
        <v>0</v>
      </c>
      <c r="AE361" s="41">
        <f t="shared" si="127"/>
        <v>0</v>
      </c>
      <c r="AF361" s="49" t="e">
        <f>HLOOKUP(I361,ElecAvoidedCostsWOCC!$A$5:$Q$50,G361+1,FALSE)</f>
        <v>#N/A</v>
      </c>
      <c r="AG361" s="41" t="e">
        <f t="shared" si="128"/>
        <v>#N/A</v>
      </c>
      <c r="AH361" s="49" t="e">
        <f>HLOOKUP(I361,ElecAvoidedCostsWOCC!$A$5:$Q$50,T361+1,FALSE)</f>
        <v>#N/A</v>
      </c>
      <c r="AI361" s="41" t="e">
        <f t="shared" si="129"/>
        <v>#N/A</v>
      </c>
      <c r="AJ361" s="41" t="e">
        <f t="shared" si="130"/>
        <v>#N/A</v>
      </c>
      <c r="AK361" s="41" t="e">
        <f>HLOOKUP(I361,ElecAvoidedCostsWOCC!$A$5:$Q$50,G361+1,FALSE)*J361*L361</f>
        <v>#N/A</v>
      </c>
      <c r="AL361" s="41" t="e">
        <f t="shared" si="131"/>
        <v>#N/A</v>
      </c>
      <c r="AM361" s="45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5">
        <f t="shared" si="132"/>
        <v>0</v>
      </c>
      <c r="AO361" s="44">
        <f t="shared" si="133"/>
        <v>0</v>
      </c>
      <c r="AP361" s="44" t="e">
        <f t="shared" si="134"/>
        <v>#DIV/0!</v>
      </c>
    </row>
    <row r="362" spans="2:42" x14ac:dyDescent="0.25">
      <c r="B362" s="34"/>
      <c r="C362" s="56"/>
      <c r="D362" s="56"/>
      <c r="E362" s="35"/>
      <c r="F362" s="36"/>
      <c r="G362" s="36"/>
      <c r="H362" s="36"/>
      <c r="I362" s="37"/>
      <c r="J362" s="38"/>
      <c r="K362" s="38"/>
      <c r="L362" s="38"/>
      <c r="M362" s="39"/>
      <c r="N362" s="39"/>
      <c r="O362" s="40"/>
      <c r="P362" s="41"/>
      <c r="Q362" s="41"/>
      <c r="R362" s="42"/>
      <c r="S362" s="43"/>
      <c r="T362" s="36">
        <f t="shared" si="116"/>
        <v>0</v>
      </c>
      <c r="U362" s="44">
        <f t="shared" si="117"/>
        <v>0</v>
      </c>
      <c r="V362" s="45">
        <f t="shared" si="118"/>
        <v>0</v>
      </c>
      <c r="W362" s="46">
        <f t="shared" si="119"/>
        <v>0</v>
      </c>
      <c r="X362" s="41">
        <f t="shared" si="120"/>
        <v>0</v>
      </c>
      <c r="Y362" s="41">
        <f t="shared" si="121"/>
        <v>0</v>
      </c>
      <c r="Z362" s="41">
        <f t="shared" si="122"/>
        <v>0</v>
      </c>
      <c r="AA362" s="47">
        <f t="shared" si="123"/>
        <v>0</v>
      </c>
      <c r="AB362" s="48">
        <f t="shared" si="124"/>
        <v>0</v>
      </c>
      <c r="AC362" s="41">
        <f t="shared" si="125"/>
        <v>0</v>
      </c>
      <c r="AD362" s="41">
        <f t="shared" si="126"/>
        <v>0</v>
      </c>
      <c r="AE362" s="41">
        <f t="shared" si="127"/>
        <v>0</v>
      </c>
      <c r="AF362" s="49" t="e">
        <f>HLOOKUP(I362,ElecAvoidedCostsWOCC!$A$5:$Q$50,G362+1,FALSE)</f>
        <v>#N/A</v>
      </c>
      <c r="AG362" s="41" t="e">
        <f t="shared" si="128"/>
        <v>#N/A</v>
      </c>
      <c r="AH362" s="49" t="e">
        <f>HLOOKUP(I362,ElecAvoidedCostsWOCC!$A$5:$Q$50,T362+1,FALSE)</f>
        <v>#N/A</v>
      </c>
      <c r="AI362" s="41" t="e">
        <f t="shared" si="129"/>
        <v>#N/A</v>
      </c>
      <c r="AJ362" s="41" t="e">
        <f t="shared" si="130"/>
        <v>#N/A</v>
      </c>
      <c r="AK362" s="41" t="e">
        <f>HLOOKUP(I362,ElecAvoidedCostsWOCC!$A$5:$Q$50,G362+1,FALSE)*J362*L362</f>
        <v>#N/A</v>
      </c>
      <c r="AL362" s="41" t="e">
        <f t="shared" si="131"/>
        <v>#N/A</v>
      </c>
      <c r="AM362" s="45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5">
        <f t="shared" si="132"/>
        <v>0</v>
      </c>
      <c r="AO362" s="44">
        <f t="shared" si="133"/>
        <v>0</v>
      </c>
      <c r="AP362" s="44" t="e">
        <f t="shared" si="134"/>
        <v>#DIV/0!</v>
      </c>
    </row>
    <row r="363" spans="2:42" x14ac:dyDescent="0.25">
      <c r="B363" s="34"/>
      <c r="C363" s="56"/>
      <c r="D363" s="56"/>
      <c r="E363" s="35"/>
      <c r="F363" s="36"/>
      <c r="G363" s="36"/>
      <c r="H363" s="36"/>
      <c r="I363" s="37"/>
      <c r="J363" s="38"/>
      <c r="K363" s="38"/>
      <c r="L363" s="38"/>
      <c r="M363" s="39"/>
      <c r="N363" s="39"/>
      <c r="O363" s="40"/>
      <c r="P363" s="41"/>
      <c r="Q363" s="41"/>
      <c r="R363" s="42"/>
      <c r="S363" s="43"/>
      <c r="T363" s="36">
        <f t="shared" si="116"/>
        <v>0</v>
      </c>
      <c r="U363" s="44">
        <f t="shared" si="117"/>
        <v>0</v>
      </c>
      <c r="V363" s="45">
        <f t="shared" si="118"/>
        <v>0</v>
      </c>
      <c r="W363" s="46">
        <f t="shared" si="119"/>
        <v>0</v>
      </c>
      <c r="X363" s="41">
        <f t="shared" si="120"/>
        <v>0</v>
      </c>
      <c r="Y363" s="41">
        <f t="shared" si="121"/>
        <v>0</v>
      </c>
      <c r="Z363" s="41">
        <f t="shared" si="122"/>
        <v>0</v>
      </c>
      <c r="AA363" s="47">
        <f t="shared" si="123"/>
        <v>0</v>
      </c>
      <c r="AB363" s="48">
        <f t="shared" si="124"/>
        <v>0</v>
      </c>
      <c r="AC363" s="41">
        <f t="shared" si="125"/>
        <v>0</v>
      </c>
      <c r="AD363" s="41">
        <f t="shared" si="126"/>
        <v>0</v>
      </c>
      <c r="AE363" s="41">
        <f t="shared" si="127"/>
        <v>0</v>
      </c>
      <c r="AF363" s="49" t="e">
        <f>HLOOKUP(I363,ElecAvoidedCostsWOCC!$A$5:$Q$50,G363+1,FALSE)</f>
        <v>#N/A</v>
      </c>
      <c r="AG363" s="41" t="e">
        <f t="shared" si="128"/>
        <v>#N/A</v>
      </c>
      <c r="AH363" s="49" t="e">
        <f>HLOOKUP(I363,ElecAvoidedCostsWOCC!$A$5:$Q$50,T363+1,FALSE)</f>
        <v>#N/A</v>
      </c>
      <c r="AI363" s="41" t="e">
        <f t="shared" si="129"/>
        <v>#N/A</v>
      </c>
      <c r="AJ363" s="41" t="e">
        <f t="shared" si="130"/>
        <v>#N/A</v>
      </c>
      <c r="AK363" s="41" t="e">
        <f>HLOOKUP(I363,ElecAvoidedCostsWOCC!$A$5:$Q$50,G363+1,FALSE)*J363*L363</f>
        <v>#N/A</v>
      </c>
      <c r="AL363" s="41" t="e">
        <f t="shared" si="131"/>
        <v>#N/A</v>
      </c>
      <c r="AM363" s="45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5">
        <f t="shared" si="132"/>
        <v>0</v>
      </c>
      <c r="AO363" s="44">
        <f t="shared" si="133"/>
        <v>0</v>
      </c>
      <c r="AP363" s="44" t="e">
        <f t="shared" si="134"/>
        <v>#DIV/0!</v>
      </c>
    </row>
    <row r="364" spans="2:42" x14ac:dyDescent="0.25">
      <c r="B364" s="34"/>
      <c r="C364" s="56"/>
      <c r="D364" s="56"/>
      <c r="E364" s="35"/>
      <c r="F364" s="36"/>
      <c r="G364" s="36"/>
      <c r="H364" s="36"/>
      <c r="I364" s="37"/>
      <c r="J364" s="38"/>
      <c r="K364" s="38"/>
      <c r="L364" s="38"/>
      <c r="M364" s="39"/>
      <c r="N364" s="39"/>
      <c r="O364" s="40"/>
      <c r="P364" s="41"/>
      <c r="Q364" s="41"/>
      <c r="R364" s="42"/>
      <c r="S364" s="43"/>
      <c r="T364" s="36">
        <f t="shared" si="116"/>
        <v>0</v>
      </c>
      <c r="U364" s="44">
        <f t="shared" si="117"/>
        <v>0</v>
      </c>
      <c r="V364" s="45">
        <f t="shared" si="118"/>
        <v>0</v>
      </c>
      <c r="W364" s="46">
        <f t="shared" si="119"/>
        <v>0</v>
      </c>
      <c r="X364" s="41">
        <f t="shared" si="120"/>
        <v>0</v>
      </c>
      <c r="Y364" s="41">
        <f t="shared" si="121"/>
        <v>0</v>
      </c>
      <c r="Z364" s="41">
        <f t="shared" si="122"/>
        <v>0</v>
      </c>
      <c r="AA364" s="47">
        <f t="shared" si="123"/>
        <v>0</v>
      </c>
      <c r="AB364" s="48">
        <f t="shared" si="124"/>
        <v>0</v>
      </c>
      <c r="AC364" s="41">
        <f t="shared" si="125"/>
        <v>0</v>
      </c>
      <c r="AD364" s="41">
        <f t="shared" si="126"/>
        <v>0</v>
      </c>
      <c r="AE364" s="41">
        <f t="shared" si="127"/>
        <v>0</v>
      </c>
      <c r="AF364" s="49" t="e">
        <f>HLOOKUP(I364,ElecAvoidedCostsWOCC!$A$5:$Q$50,G364+1,FALSE)</f>
        <v>#N/A</v>
      </c>
      <c r="AG364" s="41" t="e">
        <f t="shared" si="128"/>
        <v>#N/A</v>
      </c>
      <c r="AH364" s="49" t="e">
        <f>HLOOKUP(I364,ElecAvoidedCostsWOCC!$A$5:$Q$50,T364+1,FALSE)</f>
        <v>#N/A</v>
      </c>
      <c r="AI364" s="41" t="e">
        <f t="shared" si="129"/>
        <v>#N/A</v>
      </c>
      <c r="AJ364" s="41" t="e">
        <f t="shared" si="130"/>
        <v>#N/A</v>
      </c>
      <c r="AK364" s="41" t="e">
        <f>HLOOKUP(I364,ElecAvoidedCostsWOCC!$A$5:$Q$50,G364+1,FALSE)*J364*L364</f>
        <v>#N/A</v>
      </c>
      <c r="AL364" s="41" t="e">
        <f t="shared" si="131"/>
        <v>#N/A</v>
      </c>
      <c r="AM364" s="45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5">
        <f t="shared" si="132"/>
        <v>0</v>
      </c>
      <c r="AO364" s="44">
        <f t="shared" si="133"/>
        <v>0</v>
      </c>
      <c r="AP364" s="44" t="e">
        <f t="shared" si="134"/>
        <v>#DIV/0!</v>
      </c>
    </row>
    <row r="365" spans="2:42" x14ac:dyDescent="0.25">
      <c r="B365" s="34"/>
      <c r="C365" s="56"/>
      <c r="D365" s="56"/>
      <c r="E365" s="35"/>
      <c r="F365" s="36"/>
      <c r="G365" s="36"/>
      <c r="H365" s="36"/>
      <c r="I365" s="37"/>
      <c r="J365" s="38"/>
      <c r="K365" s="38"/>
      <c r="L365" s="38"/>
      <c r="M365" s="39"/>
      <c r="N365" s="39"/>
      <c r="O365" s="40"/>
      <c r="P365" s="41"/>
      <c r="Q365" s="41"/>
      <c r="R365" s="42"/>
      <c r="S365" s="43"/>
      <c r="T365" s="36">
        <f t="shared" si="116"/>
        <v>0</v>
      </c>
      <c r="U365" s="44">
        <f t="shared" si="117"/>
        <v>0</v>
      </c>
      <c r="V365" s="45">
        <f t="shared" si="118"/>
        <v>0</v>
      </c>
      <c r="W365" s="46">
        <f t="shared" si="119"/>
        <v>0</v>
      </c>
      <c r="X365" s="41">
        <f t="shared" si="120"/>
        <v>0</v>
      </c>
      <c r="Y365" s="41">
        <f t="shared" si="121"/>
        <v>0</v>
      </c>
      <c r="Z365" s="41">
        <f t="shared" si="122"/>
        <v>0</v>
      </c>
      <c r="AA365" s="47">
        <f t="shared" si="123"/>
        <v>0</v>
      </c>
      <c r="AB365" s="48">
        <f t="shared" si="124"/>
        <v>0</v>
      </c>
      <c r="AC365" s="41">
        <f t="shared" si="125"/>
        <v>0</v>
      </c>
      <c r="AD365" s="41">
        <f t="shared" si="126"/>
        <v>0</v>
      </c>
      <c r="AE365" s="41">
        <f t="shared" si="127"/>
        <v>0</v>
      </c>
      <c r="AF365" s="49" t="e">
        <f>HLOOKUP(I365,ElecAvoidedCostsWOCC!$A$5:$Q$50,G365+1,FALSE)</f>
        <v>#N/A</v>
      </c>
      <c r="AG365" s="41" t="e">
        <f t="shared" si="128"/>
        <v>#N/A</v>
      </c>
      <c r="AH365" s="49" t="e">
        <f>HLOOKUP(I365,ElecAvoidedCostsWOCC!$A$5:$Q$50,T365+1,FALSE)</f>
        <v>#N/A</v>
      </c>
      <c r="AI365" s="41" t="e">
        <f t="shared" si="129"/>
        <v>#N/A</v>
      </c>
      <c r="AJ365" s="41" t="e">
        <f t="shared" si="130"/>
        <v>#N/A</v>
      </c>
      <c r="AK365" s="41" t="e">
        <f>HLOOKUP(I365,ElecAvoidedCostsWOCC!$A$5:$Q$50,G365+1,FALSE)*J365*L365</f>
        <v>#N/A</v>
      </c>
      <c r="AL365" s="41" t="e">
        <f t="shared" si="131"/>
        <v>#N/A</v>
      </c>
      <c r="AM365" s="45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5">
        <f t="shared" si="132"/>
        <v>0</v>
      </c>
      <c r="AO365" s="44">
        <f t="shared" si="133"/>
        <v>0</v>
      </c>
      <c r="AP365" s="44" t="e">
        <f t="shared" si="134"/>
        <v>#DIV/0!</v>
      </c>
    </row>
    <row r="366" spans="2:42" x14ac:dyDescent="0.25">
      <c r="B366" s="34"/>
      <c r="C366" s="56"/>
      <c r="D366" s="56"/>
      <c r="E366" s="35"/>
      <c r="F366" s="36"/>
      <c r="G366" s="36"/>
      <c r="H366" s="36"/>
      <c r="I366" s="37"/>
      <c r="J366" s="38"/>
      <c r="K366" s="38"/>
      <c r="L366" s="38"/>
      <c r="M366" s="39"/>
      <c r="N366" s="39"/>
      <c r="O366" s="40"/>
      <c r="P366" s="41"/>
      <c r="Q366" s="41"/>
      <c r="R366" s="42"/>
      <c r="S366" s="43"/>
      <c r="T366" s="36">
        <f t="shared" si="116"/>
        <v>0</v>
      </c>
      <c r="U366" s="44">
        <f t="shared" si="117"/>
        <v>0</v>
      </c>
      <c r="V366" s="45">
        <f t="shared" si="118"/>
        <v>0</v>
      </c>
      <c r="W366" s="46">
        <f t="shared" si="119"/>
        <v>0</v>
      </c>
      <c r="X366" s="41">
        <f t="shared" si="120"/>
        <v>0</v>
      </c>
      <c r="Y366" s="41">
        <f t="shared" si="121"/>
        <v>0</v>
      </c>
      <c r="Z366" s="41">
        <f t="shared" si="122"/>
        <v>0</v>
      </c>
      <c r="AA366" s="47">
        <f t="shared" si="123"/>
        <v>0</v>
      </c>
      <c r="AB366" s="48">
        <f t="shared" si="124"/>
        <v>0</v>
      </c>
      <c r="AC366" s="41">
        <f t="shared" si="125"/>
        <v>0</v>
      </c>
      <c r="AD366" s="41">
        <f t="shared" si="126"/>
        <v>0</v>
      </c>
      <c r="AE366" s="41">
        <f t="shared" si="127"/>
        <v>0</v>
      </c>
      <c r="AF366" s="49" t="e">
        <f>HLOOKUP(I366,ElecAvoidedCostsWOCC!$A$5:$Q$50,G366+1,FALSE)</f>
        <v>#N/A</v>
      </c>
      <c r="AG366" s="41" t="e">
        <f t="shared" si="128"/>
        <v>#N/A</v>
      </c>
      <c r="AH366" s="49" t="e">
        <f>HLOOKUP(I366,ElecAvoidedCostsWOCC!$A$5:$Q$50,T366+1,FALSE)</f>
        <v>#N/A</v>
      </c>
      <c r="AI366" s="41" t="e">
        <f t="shared" si="129"/>
        <v>#N/A</v>
      </c>
      <c r="AJ366" s="41" t="e">
        <f t="shared" si="130"/>
        <v>#N/A</v>
      </c>
      <c r="AK366" s="41" t="e">
        <f>HLOOKUP(I366,ElecAvoidedCostsWOCC!$A$5:$Q$50,G366+1,FALSE)*J366*L366</f>
        <v>#N/A</v>
      </c>
      <c r="AL366" s="41" t="e">
        <f t="shared" si="131"/>
        <v>#N/A</v>
      </c>
      <c r="AM366" s="45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5">
        <f t="shared" si="132"/>
        <v>0</v>
      </c>
      <c r="AO366" s="44">
        <f t="shared" si="133"/>
        <v>0</v>
      </c>
      <c r="AP366" s="44" t="e">
        <f t="shared" si="134"/>
        <v>#DIV/0!</v>
      </c>
    </row>
    <row r="367" spans="2:42" x14ac:dyDescent="0.25">
      <c r="B367" s="34"/>
      <c r="C367" s="56"/>
      <c r="D367" s="56"/>
      <c r="E367" s="35"/>
      <c r="F367" s="36"/>
      <c r="G367" s="36"/>
      <c r="H367" s="36"/>
      <c r="I367" s="37"/>
      <c r="J367" s="38"/>
      <c r="K367" s="38"/>
      <c r="L367" s="38"/>
      <c r="M367" s="39"/>
      <c r="N367" s="39"/>
      <c r="O367" s="40"/>
      <c r="P367" s="41"/>
      <c r="Q367" s="41"/>
      <c r="R367" s="42"/>
      <c r="S367" s="43"/>
      <c r="T367" s="36">
        <f t="shared" si="116"/>
        <v>0</v>
      </c>
      <c r="U367" s="44">
        <f t="shared" si="117"/>
        <v>0</v>
      </c>
      <c r="V367" s="45">
        <f t="shared" si="118"/>
        <v>0</v>
      </c>
      <c r="W367" s="46">
        <f t="shared" si="119"/>
        <v>0</v>
      </c>
      <c r="X367" s="41">
        <f t="shared" si="120"/>
        <v>0</v>
      </c>
      <c r="Y367" s="41">
        <f t="shared" si="121"/>
        <v>0</v>
      </c>
      <c r="Z367" s="41">
        <f t="shared" si="122"/>
        <v>0</v>
      </c>
      <c r="AA367" s="47">
        <f t="shared" si="123"/>
        <v>0</v>
      </c>
      <c r="AB367" s="48">
        <f t="shared" si="124"/>
        <v>0</v>
      </c>
      <c r="AC367" s="41">
        <f t="shared" si="125"/>
        <v>0</v>
      </c>
      <c r="AD367" s="41">
        <f t="shared" si="126"/>
        <v>0</v>
      </c>
      <c r="AE367" s="41">
        <f t="shared" si="127"/>
        <v>0</v>
      </c>
      <c r="AF367" s="49" t="e">
        <f>HLOOKUP(I367,ElecAvoidedCostsWOCC!$A$5:$Q$50,G367+1,FALSE)</f>
        <v>#N/A</v>
      </c>
      <c r="AG367" s="41" t="e">
        <f t="shared" si="128"/>
        <v>#N/A</v>
      </c>
      <c r="AH367" s="49" t="e">
        <f>HLOOKUP(I367,ElecAvoidedCostsWOCC!$A$5:$Q$50,T367+1,FALSE)</f>
        <v>#N/A</v>
      </c>
      <c r="AI367" s="41" t="e">
        <f t="shared" si="129"/>
        <v>#N/A</v>
      </c>
      <c r="AJ367" s="41" t="e">
        <f t="shared" si="130"/>
        <v>#N/A</v>
      </c>
      <c r="AK367" s="41" t="e">
        <f>HLOOKUP(I367,ElecAvoidedCostsWOCC!$A$5:$Q$50,G367+1,FALSE)*J367*L367</f>
        <v>#N/A</v>
      </c>
      <c r="AL367" s="41" t="e">
        <f t="shared" si="131"/>
        <v>#N/A</v>
      </c>
      <c r="AM367" s="45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5">
        <f t="shared" si="132"/>
        <v>0</v>
      </c>
      <c r="AO367" s="44">
        <f t="shared" si="133"/>
        <v>0</v>
      </c>
      <c r="AP367" s="44" t="e">
        <f t="shared" si="134"/>
        <v>#DIV/0!</v>
      </c>
    </row>
    <row r="368" spans="2:42" x14ac:dyDescent="0.25">
      <c r="B368" s="34"/>
      <c r="C368" s="56"/>
      <c r="D368" s="56"/>
      <c r="E368" s="35"/>
      <c r="F368" s="36"/>
      <c r="G368" s="36"/>
      <c r="H368" s="36"/>
      <c r="I368" s="37"/>
      <c r="J368" s="38"/>
      <c r="K368" s="38"/>
      <c r="L368" s="38"/>
      <c r="M368" s="39"/>
      <c r="N368" s="39"/>
      <c r="O368" s="40"/>
      <c r="P368" s="41"/>
      <c r="Q368" s="41"/>
      <c r="R368" s="42"/>
      <c r="S368" s="43"/>
      <c r="T368" s="36">
        <f t="shared" si="116"/>
        <v>0</v>
      </c>
      <c r="U368" s="44">
        <f t="shared" si="117"/>
        <v>0</v>
      </c>
      <c r="V368" s="45">
        <f t="shared" si="118"/>
        <v>0</v>
      </c>
      <c r="W368" s="46">
        <f t="shared" si="119"/>
        <v>0</v>
      </c>
      <c r="X368" s="41">
        <f t="shared" si="120"/>
        <v>0</v>
      </c>
      <c r="Y368" s="41">
        <f t="shared" si="121"/>
        <v>0</v>
      </c>
      <c r="Z368" s="41">
        <f t="shared" si="122"/>
        <v>0</v>
      </c>
      <c r="AA368" s="47">
        <f t="shared" si="123"/>
        <v>0</v>
      </c>
      <c r="AB368" s="48">
        <f t="shared" si="124"/>
        <v>0</v>
      </c>
      <c r="AC368" s="41">
        <f t="shared" si="125"/>
        <v>0</v>
      </c>
      <c r="AD368" s="41">
        <f t="shared" si="126"/>
        <v>0</v>
      </c>
      <c r="AE368" s="41">
        <f t="shared" si="127"/>
        <v>0</v>
      </c>
      <c r="AF368" s="49" t="e">
        <f>HLOOKUP(I368,ElecAvoidedCostsWOCC!$A$5:$Q$50,G368+1,FALSE)</f>
        <v>#N/A</v>
      </c>
      <c r="AG368" s="41" t="e">
        <f t="shared" si="128"/>
        <v>#N/A</v>
      </c>
      <c r="AH368" s="49" t="e">
        <f>HLOOKUP(I368,ElecAvoidedCostsWOCC!$A$5:$Q$50,T368+1,FALSE)</f>
        <v>#N/A</v>
      </c>
      <c r="AI368" s="41" t="e">
        <f t="shared" si="129"/>
        <v>#N/A</v>
      </c>
      <c r="AJ368" s="41" t="e">
        <f t="shared" si="130"/>
        <v>#N/A</v>
      </c>
      <c r="AK368" s="41" t="e">
        <f>HLOOKUP(I368,ElecAvoidedCostsWOCC!$A$5:$Q$50,G368+1,FALSE)*J368*L368</f>
        <v>#N/A</v>
      </c>
      <c r="AL368" s="41" t="e">
        <f t="shared" si="131"/>
        <v>#N/A</v>
      </c>
      <c r="AM368" s="45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5">
        <f t="shared" si="132"/>
        <v>0</v>
      </c>
      <c r="AO368" s="44">
        <f t="shared" si="133"/>
        <v>0</v>
      </c>
      <c r="AP368" s="44" t="e">
        <f t="shared" si="134"/>
        <v>#DIV/0!</v>
      </c>
    </row>
    <row r="369" spans="2:42" x14ac:dyDescent="0.25">
      <c r="B369" s="34"/>
      <c r="C369" s="56"/>
      <c r="D369" s="56"/>
      <c r="E369" s="35"/>
      <c r="F369" s="36"/>
      <c r="G369" s="36"/>
      <c r="H369" s="36"/>
      <c r="I369" s="37"/>
      <c r="J369" s="38"/>
      <c r="K369" s="38"/>
      <c r="L369" s="38"/>
      <c r="M369" s="39"/>
      <c r="N369" s="39"/>
      <c r="O369" s="40"/>
      <c r="P369" s="41"/>
      <c r="Q369" s="41"/>
      <c r="R369" s="42"/>
      <c r="S369" s="43"/>
      <c r="T369" s="36">
        <f t="shared" si="116"/>
        <v>0</v>
      </c>
      <c r="U369" s="44">
        <f t="shared" si="117"/>
        <v>0</v>
      </c>
      <c r="V369" s="45">
        <f t="shared" si="118"/>
        <v>0</v>
      </c>
      <c r="W369" s="46">
        <f t="shared" si="119"/>
        <v>0</v>
      </c>
      <c r="X369" s="41">
        <f t="shared" si="120"/>
        <v>0</v>
      </c>
      <c r="Y369" s="41">
        <f t="shared" si="121"/>
        <v>0</v>
      </c>
      <c r="Z369" s="41">
        <f t="shared" si="122"/>
        <v>0</v>
      </c>
      <c r="AA369" s="47">
        <f t="shared" si="123"/>
        <v>0</v>
      </c>
      <c r="AB369" s="48">
        <f t="shared" si="124"/>
        <v>0</v>
      </c>
      <c r="AC369" s="41">
        <f t="shared" si="125"/>
        <v>0</v>
      </c>
      <c r="AD369" s="41">
        <f t="shared" si="126"/>
        <v>0</v>
      </c>
      <c r="AE369" s="41">
        <f t="shared" si="127"/>
        <v>0</v>
      </c>
      <c r="AF369" s="49" t="e">
        <f>HLOOKUP(I369,ElecAvoidedCostsWOCC!$A$5:$Q$50,G369+1,FALSE)</f>
        <v>#N/A</v>
      </c>
      <c r="AG369" s="41" t="e">
        <f t="shared" si="128"/>
        <v>#N/A</v>
      </c>
      <c r="AH369" s="49" t="e">
        <f>HLOOKUP(I369,ElecAvoidedCostsWOCC!$A$5:$Q$50,T369+1,FALSE)</f>
        <v>#N/A</v>
      </c>
      <c r="AI369" s="41" t="e">
        <f t="shared" si="129"/>
        <v>#N/A</v>
      </c>
      <c r="AJ369" s="41" t="e">
        <f t="shared" si="130"/>
        <v>#N/A</v>
      </c>
      <c r="AK369" s="41" t="e">
        <f>HLOOKUP(I369,ElecAvoidedCostsWOCC!$A$5:$Q$50,G369+1,FALSE)*J369*L369</f>
        <v>#N/A</v>
      </c>
      <c r="AL369" s="41" t="e">
        <f t="shared" si="131"/>
        <v>#N/A</v>
      </c>
      <c r="AM369" s="45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5">
        <f t="shared" si="132"/>
        <v>0</v>
      </c>
      <c r="AO369" s="44">
        <f t="shared" si="133"/>
        <v>0</v>
      </c>
      <c r="AP369" s="44" t="e">
        <f t="shared" si="134"/>
        <v>#DIV/0!</v>
      </c>
    </row>
    <row r="370" spans="2:42" x14ac:dyDescent="0.25">
      <c r="B370" s="34"/>
      <c r="C370" s="56"/>
      <c r="D370" s="56"/>
      <c r="E370" s="35"/>
      <c r="F370" s="36"/>
      <c r="G370" s="36"/>
      <c r="H370" s="36"/>
      <c r="I370" s="37"/>
      <c r="J370" s="38"/>
      <c r="K370" s="38"/>
      <c r="L370" s="38"/>
      <c r="M370" s="39"/>
      <c r="N370" s="39"/>
      <c r="O370" s="40"/>
      <c r="P370" s="41"/>
      <c r="Q370" s="41"/>
      <c r="R370" s="42"/>
      <c r="S370" s="43"/>
      <c r="T370" s="36">
        <f t="shared" si="116"/>
        <v>0</v>
      </c>
      <c r="U370" s="44">
        <f t="shared" si="117"/>
        <v>0</v>
      </c>
      <c r="V370" s="45">
        <f t="shared" si="118"/>
        <v>0</v>
      </c>
      <c r="W370" s="46">
        <f t="shared" si="119"/>
        <v>0</v>
      </c>
      <c r="X370" s="41">
        <f t="shared" si="120"/>
        <v>0</v>
      </c>
      <c r="Y370" s="41">
        <f t="shared" si="121"/>
        <v>0</v>
      </c>
      <c r="Z370" s="41">
        <f t="shared" si="122"/>
        <v>0</v>
      </c>
      <c r="AA370" s="47">
        <f t="shared" si="123"/>
        <v>0</v>
      </c>
      <c r="AB370" s="48">
        <f t="shared" si="124"/>
        <v>0</v>
      </c>
      <c r="AC370" s="41">
        <f t="shared" si="125"/>
        <v>0</v>
      </c>
      <c r="AD370" s="41">
        <f t="shared" si="126"/>
        <v>0</v>
      </c>
      <c r="AE370" s="41">
        <f t="shared" si="127"/>
        <v>0</v>
      </c>
      <c r="AF370" s="49" t="e">
        <f>HLOOKUP(I370,ElecAvoidedCostsWOCC!$A$5:$Q$50,G370+1,FALSE)</f>
        <v>#N/A</v>
      </c>
      <c r="AG370" s="41" t="e">
        <f t="shared" si="128"/>
        <v>#N/A</v>
      </c>
      <c r="AH370" s="49" t="e">
        <f>HLOOKUP(I370,ElecAvoidedCostsWOCC!$A$5:$Q$50,T370+1,FALSE)</f>
        <v>#N/A</v>
      </c>
      <c r="AI370" s="41" t="e">
        <f t="shared" si="129"/>
        <v>#N/A</v>
      </c>
      <c r="AJ370" s="41" t="e">
        <f t="shared" si="130"/>
        <v>#N/A</v>
      </c>
      <c r="AK370" s="41" t="e">
        <f>HLOOKUP(I370,ElecAvoidedCostsWOCC!$A$5:$Q$50,G370+1,FALSE)*J370*L370</f>
        <v>#N/A</v>
      </c>
      <c r="AL370" s="41" t="e">
        <f t="shared" si="131"/>
        <v>#N/A</v>
      </c>
      <c r="AM370" s="45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5">
        <f t="shared" si="132"/>
        <v>0</v>
      </c>
      <c r="AO370" s="44">
        <f t="shared" si="133"/>
        <v>0</v>
      </c>
      <c r="AP370" s="44" t="e">
        <f t="shared" si="134"/>
        <v>#DIV/0!</v>
      </c>
    </row>
    <row r="371" spans="2:42" x14ac:dyDescent="0.25">
      <c r="B371" s="34"/>
      <c r="C371" s="56"/>
      <c r="D371" s="56"/>
      <c r="E371" s="35"/>
      <c r="F371" s="36"/>
      <c r="G371" s="36"/>
      <c r="H371" s="36"/>
      <c r="I371" s="37"/>
      <c r="J371" s="38"/>
      <c r="K371" s="38"/>
      <c r="L371" s="38"/>
      <c r="M371" s="39"/>
      <c r="N371" s="39"/>
      <c r="O371" s="40"/>
      <c r="P371" s="41"/>
      <c r="Q371" s="41"/>
      <c r="R371" s="42"/>
      <c r="S371" s="43"/>
      <c r="T371" s="36">
        <f t="shared" si="116"/>
        <v>0</v>
      </c>
      <c r="U371" s="44">
        <f t="shared" si="117"/>
        <v>0</v>
      </c>
      <c r="V371" s="45">
        <f t="shared" si="118"/>
        <v>0</v>
      </c>
      <c r="W371" s="46">
        <f t="shared" si="119"/>
        <v>0</v>
      </c>
      <c r="X371" s="41">
        <f t="shared" si="120"/>
        <v>0</v>
      </c>
      <c r="Y371" s="41">
        <f t="shared" si="121"/>
        <v>0</v>
      </c>
      <c r="Z371" s="41">
        <f t="shared" si="122"/>
        <v>0</v>
      </c>
      <c r="AA371" s="47">
        <f t="shared" si="123"/>
        <v>0</v>
      </c>
      <c r="AB371" s="48">
        <f t="shared" si="124"/>
        <v>0</v>
      </c>
      <c r="AC371" s="41">
        <f t="shared" si="125"/>
        <v>0</v>
      </c>
      <c r="AD371" s="41">
        <f t="shared" si="126"/>
        <v>0</v>
      </c>
      <c r="AE371" s="41">
        <f t="shared" si="127"/>
        <v>0</v>
      </c>
      <c r="AF371" s="49" t="e">
        <f>HLOOKUP(I371,ElecAvoidedCostsWOCC!$A$5:$Q$50,G371+1,FALSE)</f>
        <v>#N/A</v>
      </c>
      <c r="AG371" s="41" t="e">
        <f t="shared" si="128"/>
        <v>#N/A</v>
      </c>
      <c r="AH371" s="49" t="e">
        <f>HLOOKUP(I371,ElecAvoidedCostsWOCC!$A$5:$Q$50,T371+1,FALSE)</f>
        <v>#N/A</v>
      </c>
      <c r="AI371" s="41" t="e">
        <f t="shared" si="129"/>
        <v>#N/A</v>
      </c>
      <c r="AJ371" s="41" t="e">
        <f t="shared" si="130"/>
        <v>#N/A</v>
      </c>
      <c r="AK371" s="41" t="e">
        <f>HLOOKUP(I371,ElecAvoidedCostsWOCC!$A$5:$Q$50,G371+1,FALSE)*J371*L371</f>
        <v>#N/A</v>
      </c>
      <c r="AL371" s="41" t="e">
        <f t="shared" si="131"/>
        <v>#N/A</v>
      </c>
      <c r="AM371" s="45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5">
        <f t="shared" si="132"/>
        <v>0</v>
      </c>
      <c r="AO371" s="44">
        <f t="shared" si="133"/>
        <v>0</v>
      </c>
      <c r="AP371" s="44" t="e">
        <f t="shared" si="134"/>
        <v>#DIV/0!</v>
      </c>
    </row>
    <row r="372" spans="2:42" x14ac:dyDescent="0.25">
      <c r="B372" s="34"/>
      <c r="C372" s="56"/>
      <c r="D372" s="56"/>
      <c r="E372" s="35"/>
      <c r="F372" s="36"/>
      <c r="G372" s="36"/>
      <c r="H372" s="36"/>
      <c r="I372" s="37"/>
      <c r="J372" s="38"/>
      <c r="K372" s="38"/>
      <c r="L372" s="38"/>
      <c r="M372" s="39"/>
      <c r="N372" s="39"/>
      <c r="O372" s="40"/>
      <c r="P372" s="41"/>
      <c r="Q372" s="41"/>
      <c r="R372" s="42"/>
      <c r="S372" s="43"/>
      <c r="T372" s="36">
        <f t="shared" si="116"/>
        <v>0</v>
      </c>
      <c r="U372" s="44">
        <f t="shared" si="117"/>
        <v>0</v>
      </c>
      <c r="V372" s="45">
        <f t="shared" si="118"/>
        <v>0</v>
      </c>
      <c r="W372" s="46">
        <f t="shared" si="119"/>
        <v>0</v>
      </c>
      <c r="X372" s="41">
        <f t="shared" si="120"/>
        <v>0</v>
      </c>
      <c r="Y372" s="41">
        <f t="shared" si="121"/>
        <v>0</v>
      </c>
      <c r="Z372" s="41">
        <f t="shared" si="122"/>
        <v>0</v>
      </c>
      <c r="AA372" s="47">
        <f t="shared" si="123"/>
        <v>0</v>
      </c>
      <c r="AB372" s="48">
        <f t="shared" si="124"/>
        <v>0</v>
      </c>
      <c r="AC372" s="41">
        <f t="shared" si="125"/>
        <v>0</v>
      </c>
      <c r="AD372" s="41">
        <f t="shared" si="126"/>
        <v>0</v>
      </c>
      <c r="AE372" s="41">
        <f t="shared" si="127"/>
        <v>0</v>
      </c>
      <c r="AF372" s="49" t="e">
        <f>HLOOKUP(I372,ElecAvoidedCostsWOCC!$A$5:$Q$50,G372+1,FALSE)</f>
        <v>#N/A</v>
      </c>
      <c r="AG372" s="41" t="e">
        <f t="shared" si="128"/>
        <v>#N/A</v>
      </c>
      <c r="AH372" s="49" t="e">
        <f>HLOOKUP(I372,ElecAvoidedCostsWOCC!$A$5:$Q$50,T372+1,FALSE)</f>
        <v>#N/A</v>
      </c>
      <c r="AI372" s="41" t="e">
        <f t="shared" si="129"/>
        <v>#N/A</v>
      </c>
      <c r="AJ372" s="41" t="e">
        <f t="shared" si="130"/>
        <v>#N/A</v>
      </c>
      <c r="AK372" s="41" t="e">
        <f>HLOOKUP(I372,ElecAvoidedCostsWOCC!$A$5:$Q$50,G372+1,FALSE)*J372*L372</f>
        <v>#N/A</v>
      </c>
      <c r="AL372" s="41" t="e">
        <f t="shared" si="131"/>
        <v>#N/A</v>
      </c>
      <c r="AM372" s="45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5">
        <f t="shared" si="132"/>
        <v>0</v>
      </c>
      <c r="AO372" s="44">
        <f t="shared" si="133"/>
        <v>0</v>
      </c>
      <c r="AP372" s="44" t="e">
        <f t="shared" si="134"/>
        <v>#DIV/0!</v>
      </c>
    </row>
    <row r="373" spans="2:42" x14ac:dyDescent="0.25">
      <c r="B373" s="34"/>
      <c r="C373" s="56"/>
      <c r="D373" s="56"/>
      <c r="E373" s="35"/>
      <c r="F373" s="36"/>
      <c r="G373" s="36"/>
      <c r="H373" s="36"/>
      <c r="I373" s="37"/>
      <c r="J373" s="38"/>
      <c r="K373" s="38"/>
      <c r="L373" s="38"/>
      <c r="M373" s="39"/>
      <c r="N373" s="39"/>
      <c r="O373" s="40"/>
      <c r="P373" s="41"/>
      <c r="Q373" s="41"/>
      <c r="R373" s="42"/>
      <c r="S373" s="43"/>
      <c r="T373" s="36">
        <f t="shared" si="116"/>
        <v>0</v>
      </c>
      <c r="U373" s="44">
        <f t="shared" si="117"/>
        <v>0</v>
      </c>
      <c r="V373" s="45">
        <f t="shared" si="118"/>
        <v>0</v>
      </c>
      <c r="W373" s="46">
        <f t="shared" si="119"/>
        <v>0</v>
      </c>
      <c r="X373" s="41">
        <f t="shared" si="120"/>
        <v>0</v>
      </c>
      <c r="Y373" s="41">
        <f t="shared" si="121"/>
        <v>0</v>
      </c>
      <c r="Z373" s="41">
        <f t="shared" si="122"/>
        <v>0</v>
      </c>
      <c r="AA373" s="47">
        <f t="shared" si="123"/>
        <v>0</v>
      </c>
      <c r="AB373" s="48">
        <f t="shared" si="124"/>
        <v>0</v>
      </c>
      <c r="AC373" s="41">
        <f t="shared" si="125"/>
        <v>0</v>
      </c>
      <c r="AD373" s="41">
        <f t="shared" si="126"/>
        <v>0</v>
      </c>
      <c r="AE373" s="41">
        <f t="shared" si="127"/>
        <v>0</v>
      </c>
      <c r="AF373" s="49" t="e">
        <f>HLOOKUP(I373,ElecAvoidedCostsWOCC!$A$5:$Q$50,G373+1,FALSE)</f>
        <v>#N/A</v>
      </c>
      <c r="AG373" s="41" t="e">
        <f t="shared" si="128"/>
        <v>#N/A</v>
      </c>
      <c r="AH373" s="49" t="e">
        <f>HLOOKUP(I373,ElecAvoidedCostsWOCC!$A$5:$Q$50,T373+1,FALSE)</f>
        <v>#N/A</v>
      </c>
      <c r="AI373" s="41" t="e">
        <f t="shared" si="129"/>
        <v>#N/A</v>
      </c>
      <c r="AJ373" s="41" t="e">
        <f t="shared" si="130"/>
        <v>#N/A</v>
      </c>
      <c r="AK373" s="41" t="e">
        <f>HLOOKUP(I373,ElecAvoidedCostsWOCC!$A$5:$Q$50,G373+1,FALSE)*J373*L373</f>
        <v>#N/A</v>
      </c>
      <c r="AL373" s="41" t="e">
        <f t="shared" si="131"/>
        <v>#N/A</v>
      </c>
      <c r="AM373" s="45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5">
        <f t="shared" si="132"/>
        <v>0</v>
      </c>
      <c r="AO373" s="44">
        <f t="shared" si="133"/>
        <v>0</v>
      </c>
      <c r="AP373" s="44" t="e">
        <f t="shared" si="134"/>
        <v>#DIV/0!</v>
      </c>
    </row>
    <row r="374" spans="2:42" x14ac:dyDescent="0.25">
      <c r="B374" s="34"/>
      <c r="C374" s="56"/>
      <c r="D374" s="56"/>
      <c r="E374" s="35"/>
      <c r="F374" s="36"/>
      <c r="G374" s="36"/>
      <c r="H374" s="36"/>
      <c r="I374" s="37"/>
      <c r="J374" s="38"/>
      <c r="K374" s="38"/>
      <c r="L374" s="38"/>
      <c r="M374" s="39"/>
      <c r="N374" s="39"/>
      <c r="O374" s="40"/>
      <c r="P374" s="41"/>
      <c r="Q374" s="41"/>
      <c r="R374" s="42"/>
      <c r="S374" s="43"/>
      <c r="T374" s="36">
        <f t="shared" si="116"/>
        <v>0</v>
      </c>
      <c r="U374" s="44">
        <f t="shared" si="117"/>
        <v>0</v>
      </c>
      <c r="V374" s="45">
        <f t="shared" si="118"/>
        <v>0</v>
      </c>
      <c r="W374" s="46">
        <f t="shared" si="119"/>
        <v>0</v>
      </c>
      <c r="X374" s="41">
        <f t="shared" si="120"/>
        <v>0</v>
      </c>
      <c r="Y374" s="41">
        <f t="shared" si="121"/>
        <v>0</v>
      </c>
      <c r="Z374" s="41">
        <f t="shared" si="122"/>
        <v>0</v>
      </c>
      <c r="AA374" s="47">
        <f t="shared" si="123"/>
        <v>0</v>
      </c>
      <c r="AB374" s="48">
        <f t="shared" si="124"/>
        <v>0</v>
      </c>
      <c r="AC374" s="41">
        <f t="shared" si="125"/>
        <v>0</v>
      </c>
      <c r="AD374" s="41">
        <f t="shared" si="126"/>
        <v>0</v>
      </c>
      <c r="AE374" s="41">
        <f t="shared" si="127"/>
        <v>0</v>
      </c>
      <c r="AF374" s="49" t="e">
        <f>HLOOKUP(I374,ElecAvoidedCostsWOCC!$A$5:$Q$50,G374+1,FALSE)</f>
        <v>#N/A</v>
      </c>
      <c r="AG374" s="41" t="e">
        <f t="shared" si="128"/>
        <v>#N/A</v>
      </c>
      <c r="AH374" s="49" t="e">
        <f>HLOOKUP(I374,ElecAvoidedCostsWOCC!$A$5:$Q$50,T374+1,FALSE)</f>
        <v>#N/A</v>
      </c>
      <c r="AI374" s="41" t="e">
        <f t="shared" si="129"/>
        <v>#N/A</v>
      </c>
      <c r="AJ374" s="41" t="e">
        <f t="shared" si="130"/>
        <v>#N/A</v>
      </c>
      <c r="AK374" s="41" t="e">
        <f>HLOOKUP(I374,ElecAvoidedCostsWOCC!$A$5:$Q$50,G374+1,FALSE)*J374*L374</f>
        <v>#N/A</v>
      </c>
      <c r="AL374" s="41" t="e">
        <f t="shared" si="131"/>
        <v>#N/A</v>
      </c>
      <c r="AM374" s="45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5">
        <f t="shared" si="132"/>
        <v>0</v>
      </c>
      <c r="AO374" s="44">
        <f t="shared" si="133"/>
        <v>0</v>
      </c>
      <c r="AP374" s="44" t="e">
        <f t="shared" si="134"/>
        <v>#DIV/0!</v>
      </c>
    </row>
    <row r="375" spans="2:42" x14ac:dyDescent="0.25">
      <c r="B375" s="34"/>
      <c r="C375" s="56"/>
      <c r="D375" s="56"/>
      <c r="E375" s="35"/>
      <c r="F375" s="36"/>
      <c r="G375" s="36"/>
      <c r="H375" s="36"/>
      <c r="I375" s="37"/>
      <c r="J375" s="38"/>
      <c r="K375" s="38"/>
      <c r="L375" s="38"/>
      <c r="M375" s="39"/>
      <c r="N375" s="39"/>
      <c r="O375" s="40"/>
      <c r="P375" s="41"/>
      <c r="Q375" s="41"/>
      <c r="R375" s="42"/>
      <c r="S375" s="43"/>
      <c r="T375" s="36">
        <f t="shared" si="116"/>
        <v>0</v>
      </c>
      <c r="U375" s="44">
        <f t="shared" si="117"/>
        <v>0</v>
      </c>
      <c r="V375" s="45">
        <f t="shared" si="118"/>
        <v>0</v>
      </c>
      <c r="W375" s="46">
        <f t="shared" si="119"/>
        <v>0</v>
      </c>
      <c r="X375" s="41">
        <f t="shared" si="120"/>
        <v>0</v>
      </c>
      <c r="Y375" s="41">
        <f t="shared" si="121"/>
        <v>0</v>
      </c>
      <c r="Z375" s="41">
        <f t="shared" si="122"/>
        <v>0</v>
      </c>
      <c r="AA375" s="47">
        <f t="shared" si="123"/>
        <v>0</v>
      </c>
      <c r="AB375" s="48">
        <f t="shared" si="124"/>
        <v>0</v>
      </c>
      <c r="AC375" s="41">
        <f t="shared" si="125"/>
        <v>0</v>
      </c>
      <c r="AD375" s="41">
        <f t="shared" si="126"/>
        <v>0</v>
      </c>
      <c r="AE375" s="41">
        <f t="shared" si="127"/>
        <v>0</v>
      </c>
      <c r="AF375" s="49" t="e">
        <f>HLOOKUP(I375,ElecAvoidedCostsWOCC!$A$5:$Q$50,G375+1,FALSE)</f>
        <v>#N/A</v>
      </c>
      <c r="AG375" s="41" t="e">
        <f t="shared" si="128"/>
        <v>#N/A</v>
      </c>
      <c r="AH375" s="49" t="e">
        <f>HLOOKUP(I375,ElecAvoidedCostsWOCC!$A$5:$Q$50,T375+1,FALSE)</f>
        <v>#N/A</v>
      </c>
      <c r="AI375" s="41" t="e">
        <f t="shared" si="129"/>
        <v>#N/A</v>
      </c>
      <c r="AJ375" s="41" t="e">
        <f t="shared" si="130"/>
        <v>#N/A</v>
      </c>
      <c r="AK375" s="41" t="e">
        <f>HLOOKUP(I375,ElecAvoidedCostsWOCC!$A$5:$Q$50,G375+1,FALSE)*J375*L375</f>
        <v>#N/A</v>
      </c>
      <c r="AL375" s="41" t="e">
        <f t="shared" si="131"/>
        <v>#N/A</v>
      </c>
      <c r="AM375" s="45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5">
        <f t="shared" si="132"/>
        <v>0</v>
      </c>
      <c r="AO375" s="44">
        <f t="shared" si="133"/>
        <v>0</v>
      </c>
      <c r="AP375" s="44" t="e">
        <f t="shared" si="134"/>
        <v>#DIV/0!</v>
      </c>
    </row>
    <row r="376" spans="2:42" x14ac:dyDescent="0.25">
      <c r="B376" s="34"/>
      <c r="C376" s="56"/>
      <c r="D376" s="56"/>
      <c r="E376" s="35"/>
      <c r="F376" s="36"/>
      <c r="G376" s="36"/>
      <c r="H376" s="36"/>
      <c r="I376" s="37"/>
      <c r="J376" s="38"/>
      <c r="K376" s="38"/>
      <c r="L376" s="38"/>
      <c r="M376" s="39"/>
      <c r="N376" s="39"/>
      <c r="O376" s="40"/>
      <c r="P376" s="41"/>
      <c r="Q376" s="41"/>
      <c r="R376" s="42"/>
      <c r="S376" s="43"/>
      <c r="T376" s="36">
        <f t="shared" si="116"/>
        <v>0</v>
      </c>
      <c r="U376" s="44">
        <f t="shared" si="117"/>
        <v>0</v>
      </c>
      <c r="V376" s="45">
        <f t="shared" si="118"/>
        <v>0</v>
      </c>
      <c r="W376" s="46">
        <f t="shared" si="119"/>
        <v>0</v>
      </c>
      <c r="X376" s="41">
        <f t="shared" si="120"/>
        <v>0</v>
      </c>
      <c r="Y376" s="41">
        <f t="shared" si="121"/>
        <v>0</v>
      </c>
      <c r="Z376" s="41">
        <f t="shared" si="122"/>
        <v>0</v>
      </c>
      <c r="AA376" s="47">
        <f t="shared" si="123"/>
        <v>0</v>
      </c>
      <c r="AB376" s="48">
        <f t="shared" si="124"/>
        <v>0</v>
      </c>
      <c r="AC376" s="41">
        <f t="shared" si="125"/>
        <v>0</v>
      </c>
      <c r="AD376" s="41">
        <f t="shared" si="126"/>
        <v>0</v>
      </c>
      <c r="AE376" s="41">
        <f t="shared" si="127"/>
        <v>0</v>
      </c>
      <c r="AF376" s="49" t="e">
        <f>HLOOKUP(I376,ElecAvoidedCostsWOCC!$A$5:$Q$50,G376+1,FALSE)</f>
        <v>#N/A</v>
      </c>
      <c r="AG376" s="41" t="e">
        <f t="shared" si="128"/>
        <v>#N/A</v>
      </c>
      <c r="AH376" s="49" t="e">
        <f>HLOOKUP(I376,ElecAvoidedCostsWOCC!$A$5:$Q$50,T376+1,FALSE)</f>
        <v>#N/A</v>
      </c>
      <c r="AI376" s="41" t="e">
        <f t="shared" si="129"/>
        <v>#N/A</v>
      </c>
      <c r="AJ376" s="41" t="e">
        <f t="shared" si="130"/>
        <v>#N/A</v>
      </c>
      <c r="AK376" s="41" t="e">
        <f>HLOOKUP(I376,ElecAvoidedCostsWOCC!$A$5:$Q$50,G376+1,FALSE)*J376*L376</f>
        <v>#N/A</v>
      </c>
      <c r="AL376" s="41" t="e">
        <f t="shared" si="131"/>
        <v>#N/A</v>
      </c>
      <c r="AM376" s="45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5">
        <f t="shared" si="132"/>
        <v>0</v>
      </c>
      <c r="AO376" s="44">
        <f t="shared" si="133"/>
        <v>0</v>
      </c>
      <c r="AP376" s="44" t="e">
        <f t="shared" si="134"/>
        <v>#DIV/0!</v>
      </c>
    </row>
    <row r="377" spans="2:42" x14ac:dyDescent="0.25">
      <c r="B377" s="34"/>
      <c r="C377" s="56"/>
      <c r="D377" s="56"/>
      <c r="E377" s="35"/>
      <c r="F377" s="36"/>
      <c r="G377" s="36"/>
      <c r="H377" s="36"/>
      <c r="I377" s="37"/>
      <c r="J377" s="38"/>
      <c r="K377" s="38"/>
      <c r="L377" s="38"/>
      <c r="M377" s="39"/>
      <c r="N377" s="39"/>
      <c r="O377" s="40"/>
      <c r="P377" s="41"/>
      <c r="Q377" s="41"/>
      <c r="R377" s="42"/>
      <c r="S377" s="43"/>
      <c r="T377" s="36">
        <f t="shared" si="116"/>
        <v>0</v>
      </c>
      <c r="U377" s="44">
        <f t="shared" si="117"/>
        <v>0</v>
      </c>
      <c r="V377" s="45">
        <f t="shared" si="118"/>
        <v>0</v>
      </c>
      <c r="W377" s="46">
        <f t="shared" si="119"/>
        <v>0</v>
      </c>
      <c r="X377" s="41">
        <f t="shared" si="120"/>
        <v>0</v>
      </c>
      <c r="Y377" s="41">
        <f t="shared" si="121"/>
        <v>0</v>
      </c>
      <c r="Z377" s="41">
        <f t="shared" si="122"/>
        <v>0</v>
      </c>
      <c r="AA377" s="47">
        <f t="shared" si="123"/>
        <v>0</v>
      </c>
      <c r="AB377" s="48">
        <f t="shared" si="124"/>
        <v>0</v>
      </c>
      <c r="AC377" s="41">
        <f t="shared" si="125"/>
        <v>0</v>
      </c>
      <c r="AD377" s="41">
        <f t="shared" si="126"/>
        <v>0</v>
      </c>
      <c r="AE377" s="41">
        <f t="shared" si="127"/>
        <v>0</v>
      </c>
      <c r="AF377" s="49" t="e">
        <f>HLOOKUP(I377,ElecAvoidedCostsWOCC!$A$5:$Q$50,G377+1,FALSE)</f>
        <v>#N/A</v>
      </c>
      <c r="AG377" s="41" t="e">
        <f t="shared" si="128"/>
        <v>#N/A</v>
      </c>
      <c r="AH377" s="49" t="e">
        <f>HLOOKUP(I377,ElecAvoidedCostsWOCC!$A$5:$Q$50,T377+1,FALSE)</f>
        <v>#N/A</v>
      </c>
      <c r="AI377" s="41" t="e">
        <f t="shared" si="129"/>
        <v>#N/A</v>
      </c>
      <c r="AJ377" s="41" t="e">
        <f t="shared" si="130"/>
        <v>#N/A</v>
      </c>
      <c r="AK377" s="41" t="e">
        <f>HLOOKUP(I377,ElecAvoidedCostsWOCC!$A$5:$Q$50,G377+1,FALSE)*J377*L377</f>
        <v>#N/A</v>
      </c>
      <c r="AL377" s="41" t="e">
        <f t="shared" si="131"/>
        <v>#N/A</v>
      </c>
      <c r="AM377" s="45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5">
        <f t="shared" si="132"/>
        <v>0</v>
      </c>
      <c r="AO377" s="44">
        <f t="shared" si="133"/>
        <v>0</v>
      </c>
      <c r="AP377" s="44" t="e">
        <f t="shared" si="134"/>
        <v>#DIV/0!</v>
      </c>
    </row>
    <row r="378" spans="2:42" x14ac:dyDescent="0.25">
      <c r="B378" s="34"/>
      <c r="C378" s="56"/>
      <c r="D378" s="56"/>
      <c r="E378" s="35"/>
      <c r="F378" s="36"/>
      <c r="G378" s="36"/>
      <c r="H378" s="36"/>
      <c r="I378" s="37"/>
      <c r="J378" s="38"/>
      <c r="K378" s="38"/>
      <c r="L378" s="38"/>
      <c r="M378" s="39"/>
      <c r="N378" s="39"/>
      <c r="O378" s="40"/>
      <c r="P378" s="41"/>
      <c r="Q378" s="41"/>
      <c r="R378" s="42"/>
      <c r="S378" s="43"/>
      <c r="T378" s="36">
        <f t="shared" si="116"/>
        <v>0</v>
      </c>
      <c r="U378" s="44">
        <f t="shared" si="117"/>
        <v>0</v>
      </c>
      <c r="V378" s="45">
        <f t="shared" si="118"/>
        <v>0</v>
      </c>
      <c r="W378" s="46">
        <f t="shared" si="119"/>
        <v>0</v>
      </c>
      <c r="X378" s="41">
        <f t="shared" si="120"/>
        <v>0</v>
      </c>
      <c r="Y378" s="41">
        <f t="shared" si="121"/>
        <v>0</v>
      </c>
      <c r="Z378" s="41">
        <f t="shared" si="122"/>
        <v>0</v>
      </c>
      <c r="AA378" s="47">
        <f t="shared" si="123"/>
        <v>0</v>
      </c>
      <c r="AB378" s="48">
        <f t="shared" si="124"/>
        <v>0</v>
      </c>
      <c r="AC378" s="41">
        <f t="shared" si="125"/>
        <v>0</v>
      </c>
      <c r="AD378" s="41">
        <f t="shared" si="126"/>
        <v>0</v>
      </c>
      <c r="AE378" s="41">
        <f t="shared" si="127"/>
        <v>0</v>
      </c>
      <c r="AF378" s="49" t="e">
        <f>HLOOKUP(I378,ElecAvoidedCostsWOCC!$A$5:$Q$50,G378+1,FALSE)</f>
        <v>#N/A</v>
      </c>
      <c r="AG378" s="41" t="e">
        <f t="shared" si="128"/>
        <v>#N/A</v>
      </c>
      <c r="AH378" s="49" t="e">
        <f>HLOOKUP(I378,ElecAvoidedCostsWOCC!$A$5:$Q$50,T378+1,FALSE)</f>
        <v>#N/A</v>
      </c>
      <c r="AI378" s="41" t="e">
        <f t="shared" si="129"/>
        <v>#N/A</v>
      </c>
      <c r="AJ378" s="41" t="e">
        <f t="shared" si="130"/>
        <v>#N/A</v>
      </c>
      <c r="AK378" s="41" t="e">
        <f>HLOOKUP(I378,ElecAvoidedCostsWOCC!$A$5:$Q$50,G378+1,FALSE)*J378*L378</f>
        <v>#N/A</v>
      </c>
      <c r="AL378" s="41" t="e">
        <f t="shared" si="131"/>
        <v>#N/A</v>
      </c>
      <c r="AM378" s="45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5">
        <f t="shared" si="132"/>
        <v>0</v>
      </c>
      <c r="AO378" s="44">
        <f t="shared" si="133"/>
        <v>0</v>
      </c>
      <c r="AP378" s="44" t="e">
        <f t="shared" si="134"/>
        <v>#DIV/0!</v>
      </c>
    </row>
    <row r="379" spans="2:42" x14ac:dyDescent="0.25">
      <c r="B379" s="34"/>
      <c r="C379" s="56"/>
      <c r="D379" s="56"/>
      <c r="E379" s="35"/>
      <c r="F379" s="36"/>
      <c r="G379" s="36"/>
      <c r="H379" s="36"/>
      <c r="I379" s="37"/>
      <c r="J379" s="38"/>
      <c r="K379" s="38"/>
      <c r="L379" s="38"/>
      <c r="M379" s="39"/>
      <c r="N379" s="39"/>
      <c r="O379" s="40"/>
      <c r="P379" s="41"/>
      <c r="Q379" s="41"/>
      <c r="R379" s="42"/>
      <c r="S379" s="43"/>
      <c r="T379" s="36">
        <f t="shared" si="116"/>
        <v>0</v>
      </c>
      <c r="U379" s="44">
        <f t="shared" si="117"/>
        <v>0</v>
      </c>
      <c r="V379" s="45">
        <f t="shared" si="118"/>
        <v>0</v>
      </c>
      <c r="W379" s="46">
        <f t="shared" si="119"/>
        <v>0</v>
      </c>
      <c r="X379" s="41">
        <f t="shared" si="120"/>
        <v>0</v>
      </c>
      <c r="Y379" s="41">
        <f t="shared" si="121"/>
        <v>0</v>
      </c>
      <c r="Z379" s="41">
        <f t="shared" si="122"/>
        <v>0</v>
      </c>
      <c r="AA379" s="47">
        <f t="shared" si="123"/>
        <v>0</v>
      </c>
      <c r="AB379" s="48">
        <f t="shared" si="124"/>
        <v>0</v>
      </c>
      <c r="AC379" s="41">
        <f t="shared" si="125"/>
        <v>0</v>
      </c>
      <c r="AD379" s="41">
        <f t="shared" si="126"/>
        <v>0</v>
      </c>
      <c r="AE379" s="41">
        <f t="shared" si="127"/>
        <v>0</v>
      </c>
      <c r="AF379" s="49" t="e">
        <f>HLOOKUP(I379,ElecAvoidedCostsWOCC!$A$5:$Q$50,G379+1,FALSE)</f>
        <v>#N/A</v>
      </c>
      <c r="AG379" s="41" t="e">
        <f t="shared" si="128"/>
        <v>#N/A</v>
      </c>
      <c r="AH379" s="49" t="e">
        <f>HLOOKUP(I379,ElecAvoidedCostsWOCC!$A$5:$Q$50,T379+1,FALSE)</f>
        <v>#N/A</v>
      </c>
      <c r="AI379" s="41" t="e">
        <f t="shared" si="129"/>
        <v>#N/A</v>
      </c>
      <c r="AJ379" s="41" t="e">
        <f t="shared" si="130"/>
        <v>#N/A</v>
      </c>
      <c r="AK379" s="41" t="e">
        <f>HLOOKUP(I379,ElecAvoidedCostsWOCC!$A$5:$Q$50,G379+1,FALSE)*J379*L379</f>
        <v>#N/A</v>
      </c>
      <c r="AL379" s="41" t="e">
        <f t="shared" si="131"/>
        <v>#N/A</v>
      </c>
      <c r="AM379" s="45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5">
        <f t="shared" si="132"/>
        <v>0</v>
      </c>
      <c r="AO379" s="44">
        <f t="shared" si="133"/>
        <v>0</v>
      </c>
      <c r="AP379" s="44" t="e">
        <f t="shared" si="134"/>
        <v>#DIV/0!</v>
      </c>
    </row>
    <row r="380" spans="2:42" x14ac:dyDescent="0.25">
      <c r="B380" s="34"/>
      <c r="C380" s="56"/>
      <c r="D380" s="56"/>
      <c r="E380" s="35"/>
      <c r="F380" s="36"/>
      <c r="G380" s="36"/>
      <c r="H380" s="36"/>
      <c r="I380" s="37"/>
      <c r="J380" s="38"/>
      <c r="K380" s="38"/>
      <c r="L380" s="38"/>
      <c r="M380" s="39"/>
      <c r="N380" s="39"/>
      <c r="O380" s="40"/>
      <c r="P380" s="41"/>
      <c r="Q380" s="41"/>
      <c r="R380" s="42"/>
      <c r="S380" s="43"/>
      <c r="T380" s="36">
        <f t="shared" si="116"/>
        <v>0</v>
      </c>
      <c r="U380" s="44">
        <f t="shared" si="117"/>
        <v>0</v>
      </c>
      <c r="V380" s="45">
        <f t="shared" si="118"/>
        <v>0</v>
      </c>
      <c r="W380" s="46">
        <f t="shared" si="119"/>
        <v>0</v>
      </c>
      <c r="X380" s="41">
        <f t="shared" si="120"/>
        <v>0</v>
      </c>
      <c r="Y380" s="41">
        <f t="shared" si="121"/>
        <v>0</v>
      </c>
      <c r="Z380" s="41">
        <f t="shared" si="122"/>
        <v>0</v>
      </c>
      <c r="AA380" s="47">
        <f t="shared" si="123"/>
        <v>0</v>
      </c>
      <c r="AB380" s="48">
        <f t="shared" si="124"/>
        <v>0</v>
      </c>
      <c r="AC380" s="41">
        <f t="shared" si="125"/>
        <v>0</v>
      </c>
      <c r="AD380" s="41">
        <f t="shared" si="126"/>
        <v>0</v>
      </c>
      <c r="AE380" s="41">
        <f t="shared" si="127"/>
        <v>0</v>
      </c>
      <c r="AF380" s="49" t="e">
        <f>HLOOKUP(I380,ElecAvoidedCostsWOCC!$A$5:$Q$50,G380+1,FALSE)</f>
        <v>#N/A</v>
      </c>
      <c r="AG380" s="41" t="e">
        <f t="shared" si="128"/>
        <v>#N/A</v>
      </c>
      <c r="AH380" s="49" t="e">
        <f>HLOOKUP(I380,ElecAvoidedCostsWOCC!$A$5:$Q$50,T380+1,FALSE)</f>
        <v>#N/A</v>
      </c>
      <c r="AI380" s="41" t="e">
        <f t="shared" si="129"/>
        <v>#N/A</v>
      </c>
      <c r="AJ380" s="41" t="e">
        <f t="shared" si="130"/>
        <v>#N/A</v>
      </c>
      <c r="AK380" s="41" t="e">
        <f>HLOOKUP(I380,ElecAvoidedCostsWOCC!$A$5:$Q$50,G380+1,FALSE)*J380*L380</f>
        <v>#N/A</v>
      </c>
      <c r="AL380" s="41" t="e">
        <f t="shared" si="131"/>
        <v>#N/A</v>
      </c>
      <c r="AM380" s="45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5">
        <f t="shared" si="132"/>
        <v>0</v>
      </c>
      <c r="AO380" s="44">
        <f t="shared" si="133"/>
        <v>0</v>
      </c>
      <c r="AP380" s="44" t="e">
        <f t="shared" si="134"/>
        <v>#DIV/0!</v>
      </c>
    </row>
    <row r="381" spans="2:42" x14ac:dyDescent="0.25">
      <c r="B381" s="34"/>
      <c r="C381" s="56"/>
      <c r="D381" s="56"/>
      <c r="E381" s="35"/>
      <c r="F381" s="36"/>
      <c r="G381" s="36"/>
      <c r="H381" s="36"/>
      <c r="I381" s="37"/>
      <c r="J381" s="38"/>
      <c r="K381" s="38"/>
      <c r="L381" s="38"/>
      <c r="M381" s="39"/>
      <c r="N381" s="39"/>
      <c r="O381" s="40"/>
      <c r="P381" s="41"/>
      <c r="Q381" s="41"/>
      <c r="R381" s="42"/>
      <c r="S381" s="43"/>
      <c r="T381" s="36">
        <f t="shared" si="116"/>
        <v>0</v>
      </c>
      <c r="U381" s="44">
        <f t="shared" si="117"/>
        <v>0</v>
      </c>
      <c r="V381" s="45">
        <f t="shared" si="118"/>
        <v>0</v>
      </c>
      <c r="W381" s="46">
        <f t="shared" si="119"/>
        <v>0</v>
      </c>
      <c r="X381" s="41">
        <f t="shared" si="120"/>
        <v>0</v>
      </c>
      <c r="Y381" s="41">
        <f t="shared" si="121"/>
        <v>0</v>
      </c>
      <c r="Z381" s="41">
        <f t="shared" si="122"/>
        <v>0</v>
      </c>
      <c r="AA381" s="47">
        <f t="shared" si="123"/>
        <v>0</v>
      </c>
      <c r="AB381" s="48">
        <f t="shared" si="124"/>
        <v>0</v>
      </c>
      <c r="AC381" s="41">
        <f t="shared" si="125"/>
        <v>0</v>
      </c>
      <c r="AD381" s="41">
        <f t="shared" si="126"/>
        <v>0</v>
      </c>
      <c r="AE381" s="41">
        <f t="shared" si="127"/>
        <v>0</v>
      </c>
      <c r="AF381" s="49" t="e">
        <f>HLOOKUP(I381,ElecAvoidedCostsWOCC!$A$5:$Q$50,G381+1,FALSE)</f>
        <v>#N/A</v>
      </c>
      <c r="AG381" s="41" t="e">
        <f t="shared" si="128"/>
        <v>#N/A</v>
      </c>
      <c r="AH381" s="49" t="e">
        <f>HLOOKUP(I381,ElecAvoidedCostsWOCC!$A$5:$Q$50,T381+1,FALSE)</f>
        <v>#N/A</v>
      </c>
      <c r="AI381" s="41" t="e">
        <f t="shared" si="129"/>
        <v>#N/A</v>
      </c>
      <c r="AJ381" s="41" t="e">
        <f t="shared" si="130"/>
        <v>#N/A</v>
      </c>
      <c r="AK381" s="41" t="e">
        <f>HLOOKUP(I381,ElecAvoidedCostsWOCC!$A$5:$Q$50,G381+1,FALSE)*J381*L381</f>
        <v>#N/A</v>
      </c>
      <c r="AL381" s="41" t="e">
        <f t="shared" si="131"/>
        <v>#N/A</v>
      </c>
      <c r="AM381" s="45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5">
        <f t="shared" si="132"/>
        <v>0</v>
      </c>
      <c r="AO381" s="44">
        <f t="shared" si="133"/>
        <v>0</v>
      </c>
      <c r="AP381" s="44" t="e">
        <f t="shared" si="134"/>
        <v>#DIV/0!</v>
      </c>
    </row>
    <row r="382" spans="2:42" x14ac:dyDescent="0.25">
      <c r="B382" s="34"/>
      <c r="C382" s="56"/>
      <c r="D382" s="56"/>
      <c r="E382" s="35"/>
      <c r="F382" s="36"/>
      <c r="G382" s="36"/>
      <c r="H382" s="36"/>
      <c r="I382" s="37"/>
      <c r="J382" s="38"/>
      <c r="K382" s="38"/>
      <c r="L382" s="38"/>
      <c r="M382" s="39"/>
      <c r="N382" s="39"/>
      <c r="O382" s="40"/>
      <c r="P382" s="41"/>
      <c r="Q382" s="41"/>
      <c r="R382" s="42"/>
      <c r="S382" s="43"/>
      <c r="T382" s="36">
        <f t="shared" si="116"/>
        <v>0</v>
      </c>
      <c r="U382" s="44">
        <f t="shared" si="117"/>
        <v>0</v>
      </c>
      <c r="V382" s="45">
        <f t="shared" si="118"/>
        <v>0</v>
      </c>
      <c r="W382" s="46">
        <f t="shared" si="119"/>
        <v>0</v>
      </c>
      <c r="X382" s="41">
        <f t="shared" si="120"/>
        <v>0</v>
      </c>
      <c r="Y382" s="41">
        <f t="shared" si="121"/>
        <v>0</v>
      </c>
      <c r="Z382" s="41">
        <f t="shared" si="122"/>
        <v>0</v>
      </c>
      <c r="AA382" s="47">
        <f t="shared" si="123"/>
        <v>0</v>
      </c>
      <c r="AB382" s="48">
        <f t="shared" si="124"/>
        <v>0</v>
      </c>
      <c r="AC382" s="41">
        <f t="shared" si="125"/>
        <v>0</v>
      </c>
      <c r="AD382" s="41">
        <f t="shared" si="126"/>
        <v>0</v>
      </c>
      <c r="AE382" s="41">
        <f t="shared" si="127"/>
        <v>0</v>
      </c>
      <c r="AF382" s="49" t="e">
        <f>HLOOKUP(I382,ElecAvoidedCostsWOCC!$A$5:$Q$50,G382+1,FALSE)</f>
        <v>#N/A</v>
      </c>
      <c r="AG382" s="41" t="e">
        <f t="shared" si="128"/>
        <v>#N/A</v>
      </c>
      <c r="AH382" s="49" t="e">
        <f>HLOOKUP(I382,ElecAvoidedCostsWOCC!$A$5:$Q$50,T382+1,FALSE)</f>
        <v>#N/A</v>
      </c>
      <c r="AI382" s="41" t="e">
        <f t="shared" si="129"/>
        <v>#N/A</v>
      </c>
      <c r="AJ382" s="41" t="e">
        <f t="shared" si="130"/>
        <v>#N/A</v>
      </c>
      <c r="AK382" s="41" t="e">
        <f>HLOOKUP(I382,ElecAvoidedCostsWOCC!$A$5:$Q$50,G382+1,FALSE)*J382*L382</f>
        <v>#N/A</v>
      </c>
      <c r="AL382" s="41" t="e">
        <f t="shared" si="131"/>
        <v>#N/A</v>
      </c>
      <c r="AM382" s="45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5">
        <f t="shared" si="132"/>
        <v>0</v>
      </c>
      <c r="AO382" s="44">
        <f t="shared" si="133"/>
        <v>0</v>
      </c>
      <c r="AP382" s="44" t="e">
        <f t="shared" si="134"/>
        <v>#DIV/0!</v>
      </c>
    </row>
    <row r="383" spans="2:42" x14ac:dyDescent="0.25">
      <c r="B383" s="34"/>
      <c r="C383" s="56"/>
      <c r="D383" s="56"/>
      <c r="E383" s="35"/>
      <c r="F383" s="36"/>
      <c r="G383" s="36"/>
      <c r="H383" s="36"/>
      <c r="I383" s="37"/>
      <c r="J383" s="38"/>
      <c r="K383" s="38"/>
      <c r="L383" s="38"/>
      <c r="M383" s="39"/>
      <c r="N383" s="39"/>
      <c r="O383" s="40"/>
      <c r="P383" s="41"/>
      <c r="Q383" s="41"/>
      <c r="R383" s="42"/>
      <c r="S383" s="43"/>
      <c r="T383" s="36">
        <f t="shared" si="116"/>
        <v>0</v>
      </c>
      <c r="U383" s="44">
        <f t="shared" si="117"/>
        <v>0</v>
      </c>
      <c r="V383" s="45">
        <f t="shared" si="118"/>
        <v>0</v>
      </c>
      <c r="W383" s="46">
        <f t="shared" si="119"/>
        <v>0</v>
      </c>
      <c r="X383" s="41">
        <f t="shared" si="120"/>
        <v>0</v>
      </c>
      <c r="Y383" s="41">
        <f t="shared" si="121"/>
        <v>0</v>
      </c>
      <c r="Z383" s="41">
        <f t="shared" si="122"/>
        <v>0</v>
      </c>
      <c r="AA383" s="47">
        <f t="shared" si="123"/>
        <v>0</v>
      </c>
      <c r="AB383" s="48">
        <f t="shared" si="124"/>
        <v>0</v>
      </c>
      <c r="AC383" s="41">
        <f t="shared" si="125"/>
        <v>0</v>
      </c>
      <c r="AD383" s="41">
        <f t="shared" si="126"/>
        <v>0</v>
      </c>
      <c r="AE383" s="41">
        <f t="shared" si="127"/>
        <v>0</v>
      </c>
      <c r="AF383" s="49" t="e">
        <f>HLOOKUP(I383,ElecAvoidedCostsWOCC!$A$5:$Q$50,G383+1,FALSE)</f>
        <v>#N/A</v>
      </c>
      <c r="AG383" s="41" t="e">
        <f t="shared" si="128"/>
        <v>#N/A</v>
      </c>
      <c r="AH383" s="49" t="e">
        <f>HLOOKUP(I383,ElecAvoidedCostsWOCC!$A$5:$Q$50,T383+1,FALSE)</f>
        <v>#N/A</v>
      </c>
      <c r="AI383" s="41" t="e">
        <f t="shared" si="129"/>
        <v>#N/A</v>
      </c>
      <c r="AJ383" s="41" t="e">
        <f t="shared" si="130"/>
        <v>#N/A</v>
      </c>
      <c r="AK383" s="41" t="e">
        <f>HLOOKUP(I383,ElecAvoidedCostsWOCC!$A$5:$Q$50,G383+1,FALSE)*J383*L383</f>
        <v>#N/A</v>
      </c>
      <c r="AL383" s="41" t="e">
        <f t="shared" si="131"/>
        <v>#N/A</v>
      </c>
      <c r="AM383" s="45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5">
        <f t="shared" si="132"/>
        <v>0</v>
      </c>
      <c r="AO383" s="44">
        <f t="shared" si="133"/>
        <v>0</v>
      </c>
      <c r="AP383" s="44" t="e">
        <f t="shared" si="134"/>
        <v>#DIV/0!</v>
      </c>
    </row>
    <row r="384" spans="2:42" x14ac:dyDescent="0.25">
      <c r="B384" s="34"/>
      <c r="C384" s="56"/>
      <c r="D384" s="56"/>
      <c r="E384" s="35"/>
      <c r="F384" s="36"/>
      <c r="G384" s="36"/>
      <c r="H384" s="36"/>
      <c r="I384" s="37"/>
      <c r="J384" s="38"/>
      <c r="K384" s="38"/>
      <c r="L384" s="38"/>
      <c r="M384" s="39"/>
      <c r="N384" s="39"/>
      <c r="O384" s="40"/>
      <c r="P384" s="41"/>
      <c r="Q384" s="41"/>
      <c r="R384" s="42"/>
      <c r="S384" s="43"/>
      <c r="T384" s="36">
        <f t="shared" si="116"/>
        <v>0</v>
      </c>
      <c r="U384" s="44">
        <f t="shared" si="117"/>
        <v>0</v>
      </c>
      <c r="V384" s="45">
        <f t="shared" si="118"/>
        <v>0</v>
      </c>
      <c r="W384" s="46">
        <f t="shared" si="119"/>
        <v>0</v>
      </c>
      <c r="X384" s="41">
        <f t="shared" si="120"/>
        <v>0</v>
      </c>
      <c r="Y384" s="41">
        <f t="shared" si="121"/>
        <v>0</v>
      </c>
      <c r="Z384" s="41">
        <f t="shared" si="122"/>
        <v>0</v>
      </c>
      <c r="AA384" s="47">
        <f t="shared" si="123"/>
        <v>0</v>
      </c>
      <c r="AB384" s="48">
        <f t="shared" si="124"/>
        <v>0</v>
      </c>
      <c r="AC384" s="41">
        <f t="shared" si="125"/>
        <v>0</v>
      </c>
      <c r="AD384" s="41">
        <f t="shared" si="126"/>
        <v>0</v>
      </c>
      <c r="AE384" s="41">
        <f t="shared" si="127"/>
        <v>0</v>
      </c>
      <c r="AF384" s="49" t="e">
        <f>HLOOKUP(I384,ElecAvoidedCostsWOCC!$A$5:$Q$50,G384+1,FALSE)</f>
        <v>#N/A</v>
      </c>
      <c r="AG384" s="41" t="e">
        <f t="shared" si="128"/>
        <v>#N/A</v>
      </c>
      <c r="AH384" s="49" t="e">
        <f>HLOOKUP(I384,ElecAvoidedCostsWOCC!$A$5:$Q$50,T384+1,FALSE)</f>
        <v>#N/A</v>
      </c>
      <c r="AI384" s="41" t="e">
        <f t="shared" si="129"/>
        <v>#N/A</v>
      </c>
      <c r="AJ384" s="41" t="e">
        <f t="shared" si="130"/>
        <v>#N/A</v>
      </c>
      <c r="AK384" s="41" t="e">
        <f>HLOOKUP(I384,ElecAvoidedCostsWOCC!$A$5:$Q$50,G384+1,FALSE)*J384*L384</f>
        <v>#N/A</v>
      </c>
      <c r="AL384" s="41" t="e">
        <f t="shared" si="131"/>
        <v>#N/A</v>
      </c>
      <c r="AM384" s="45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5">
        <f t="shared" si="132"/>
        <v>0</v>
      </c>
      <c r="AO384" s="44">
        <f t="shared" si="133"/>
        <v>0</v>
      </c>
      <c r="AP384" s="44" t="e">
        <f t="shared" si="134"/>
        <v>#DIV/0!</v>
      </c>
    </row>
    <row r="385" spans="2:42" x14ac:dyDescent="0.25">
      <c r="B385" s="34"/>
      <c r="C385" s="56"/>
      <c r="D385" s="56"/>
      <c r="E385" s="35"/>
      <c r="F385" s="36"/>
      <c r="G385" s="36"/>
      <c r="H385" s="36"/>
      <c r="I385" s="37"/>
      <c r="J385" s="38"/>
      <c r="K385" s="38"/>
      <c r="L385" s="38"/>
      <c r="M385" s="39"/>
      <c r="N385" s="39"/>
      <c r="O385" s="40"/>
      <c r="P385" s="41"/>
      <c r="Q385" s="41"/>
      <c r="R385" s="42"/>
      <c r="S385" s="43"/>
      <c r="T385" s="36">
        <f t="shared" si="116"/>
        <v>0</v>
      </c>
      <c r="U385" s="44">
        <f t="shared" si="117"/>
        <v>0</v>
      </c>
      <c r="V385" s="45">
        <f t="shared" si="118"/>
        <v>0</v>
      </c>
      <c r="W385" s="46">
        <f t="shared" si="119"/>
        <v>0</v>
      </c>
      <c r="X385" s="41">
        <f t="shared" si="120"/>
        <v>0</v>
      </c>
      <c r="Y385" s="41">
        <f t="shared" si="121"/>
        <v>0</v>
      </c>
      <c r="Z385" s="41">
        <f t="shared" si="122"/>
        <v>0</v>
      </c>
      <c r="AA385" s="47">
        <f t="shared" si="123"/>
        <v>0</v>
      </c>
      <c r="AB385" s="48">
        <f t="shared" si="124"/>
        <v>0</v>
      </c>
      <c r="AC385" s="41">
        <f t="shared" si="125"/>
        <v>0</v>
      </c>
      <c r="AD385" s="41">
        <f t="shared" si="126"/>
        <v>0</v>
      </c>
      <c r="AE385" s="41">
        <f t="shared" si="127"/>
        <v>0</v>
      </c>
      <c r="AF385" s="49" t="e">
        <f>HLOOKUP(I385,ElecAvoidedCostsWOCC!$A$5:$Q$50,G385+1,FALSE)</f>
        <v>#N/A</v>
      </c>
      <c r="AG385" s="41" t="e">
        <f t="shared" si="128"/>
        <v>#N/A</v>
      </c>
      <c r="AH385" s="49" t="e">
        <f>HLOOKUP(I385,ElecAvoidedCostsWOCC!$A$5:$Q$50,T385+1,FALSE)</f>
        <v>#N/A</v>
      </c>
      <c r="AI385" s="41" t="e">
        <f t="shared" si="129"/>
        <v>#N/A</v>
      </c>
      <c r="AJ385" s="41" t="e">
        <f t="shared" si="130"/>
        <v>#N/A</v>
      </c>
      <c r="AK385" s="41" t="e">
        <f>HLOOKUP(I385,ElecAvoidedCostsWOCC!$A$5:$Q$50,G385+1,FALSE)*J385*L385</f>
        <v>#N/A</v>
      </c>
      <c r="AL385" s="41" t="e">
        <f t="shared" si="131"/>
        <v>#N/A</v>
      </c>
      <c r="AM385" s="45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5">
        <f t="shared" si="132"/>
        <v>0</v>
      </c>
      <c r="AO385" s="44">
        <f t="shared" si="133"/>
        <v>0</v>
      </c>
      <c r="AP385" s="44" t="e">
        <f t="shared" si="134"/>
        <v>#DIV/0!</v>
      </c>
    </row>
    <row r="386" spans="2:42" x14ac:dyDescent="0.25">
      <c r="B386" s="34"/>
      <c r="C386" s="56"/>
      <c r="D386" s="56"/>
      <c r="E386" s="35"/>
      <c r="F386" s="36"/>
      <c r="G386" s="36"/>
      <c r="H386" s="36"/>
      <c r="I386" s="37"/>
      <c r="J386" s="38"/>
      <c r="K386" s="38"/>
      <c r="L386" s="38"/>
      <c r="M386" s="39"/>
      <c r="N386" s="39"/>
      <c r="O386" s="40"/>
      <c r="P386" s="41"/>
      <c r="Q386" s="41"/>
      <c r="R386" s="42"/>
      <c r="S386" s="43"/>
      <c r="T386" s="36">
        <f t="shared" si="116"/>
        <v>0</v>
      </c>
      <c r="U386" s="44">
        <f t="shared" si="117"/>
        <v>0</v>
      </c>
      <c r="V386" s="45">
        <f t="shared" si="118"/>
        <v>0</v>
      </c>
      <c r="W386" s="46">
        <f t="shared" si="119"/>
        <v>0</v>
      </c>
      <c r="X386" s="41">
        <f t="shared" si="120"/>
        <v>0</v>
      </c>
      <c r="Y386" s="41">
        <f t="shared" si="121"/>
        <v>0</v>
      </c>
      <c r="Z386" s="41">
        <f t="shared" si="122"/>
        <v>0</v>
      </c>
      <c r="AA386" s="47">
        <f t="shared" si="123"/>
        <v>0</v>
      </c>
      <c r="AB386" s="48">
        <f t="shared" si="124"/>
        <v>0</v>
      </c>
      <c r="AC386" s="41">
        <f t="shared" si="125"/>
        <v>0</v>
      </c>
      <c r="AD386" s="41">
        <f t="shared" si="126"/>
        <v>0</v>
      </c>
      <c r="AE386" s="41">
        <f t="shared" si="127"/>
        <v>0</v>
      </c>
      <c r="AF386" s="49" t="e">
        <f>HLOOKUP(I386,ElecAvoidedCostsWOCC!$A$5:$Q$50,G386+1,FALSE)</f>
        <v>#N/A</v>
      </c>
      <c r="AG386" s="41" t="e">
        <f t="shared" si="128"/>
        <v>#N/A</v>
      </c>
      <c r="AH386" s="49" t="e">
        <f>HLOOKUP(I386,ElecAvoidedCostsWOCC!$A$5:$Q$50,T386+1,FALSE)</f>
        <v>#N/A</v>
      </c>
      <c r="AI386" s="41" t="e">
        <f t="shared" si="129"/>
        <v>#N/A</v>
      </c>
      <c r="AJ386" s="41" t="e">
        <f t="shared" si="130"/>
        <v>#N/A</v>
      </c>
      <c r="AK386" s="41" t="e">
        <f>HLOOKUP(I386,ElecAvoidedCostsWOCC!$A$5:$Q$50,G386+1,FALSE)*J386*L386</f>
        <v>#N/A</v>
      </c>
      <c r="AL386" s="41" t="e">
        <f t="shared" si="131"/>
        <v>#N/A</v>
      </c>
      <c r="AM386" s="45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5">
        <f t="shared" si="132"/>
        <v>0</v>
      </c>
      <c r="AO386" s="44">
        <f t="shared" si="133"/>
        <v>0</v>
      </c>
      <c r="AP386" s="44" t="e">
        <f t="shared" si="134"/>
        <v>#DIV/0!</v>
      </c>
    </row>
    <row r="387" spans="2:42" x14ac:dyDescent="0.25">
      <c r="B387" s="34"/>
      <c r="C387" s="56"/>
      <c r="D387" s="56"/>
      <c r="E387" s="35"/>
      <c r="F387" s="36"/>
      <c r="G387" s="36"/>
      <c r="H387" s="36"/>
      <c r="I387" s="37"/>
      <c r="J387" s="38"/>
      <c r="K387" s="38"/>
      <c r="L387" s="38"/>
      <c r="M387" s="39"/>
      <c r="N387" s="39"/>
      <c r="O387" s="40"/>
      <c r="P387" s="41"/>
      <c r="Q387" s="41"/>
      <c r="R387" s="42"/>
      <c r="S387" s="43"/>
      <c r="T387" s="36">
        <f t="shared" si="116"/>
        <v>0</v>
      </c>
      <c r="U387" s="44">
        <f t="shared" si="117"/>
        <v>0</v>
      </c>
      <c r="V387" s="45">
        <f t="shared" si="118"/>
        <v>0</v>
      </c>
      <c r="W387" s="46">
        <f t="shared" si="119"/>
        <v>0</v>
      </c>
      <c r="X387" s="41">
        <f t="shared" si="120"/>
        <v>0</v>
      </c>
      <c r="Y387" s="41">
        <f t="shared" si="121"/>
        <v>0</v>
      </c>
      <c r="Z387" s="41">
        <f t="shared" si="122"/>
        <v>0</v>
      </c>
      <c r="AA387" s="47">
        <f t="shared" si="123"/>
        <v>0</v>
      </c>
      <c r="AB387" s="48">
        <f t="shared" si="124"/>
        <v>0</v>
      </c>
      <c r="AC387" s="41">
        <f t="shared" si="125"/>
        <v>0</v>
      </c>
      <c r="AD387" s="41">
        <f t="shared" si="126"/>
        <v>0</v>
      </c>
      <c r="AE387" s="41">
        <f t="shared" si="127"/>
        <v>0</v>
      </c>
      <c r="AF387" s="49" t="e">
        <f>HLOOKUP(I387,ElecAvoidedCostsWOCC!$A$5:$Q$50,G387+1,FALSE)</f>
        <v>#N/A</v>
      </c>
      <c r="AG387" s="41" t="e">
        <f t="shared" si="128"/>
        <v>#N/A</v>
      </c>
      <c r="AH387" s="49" t="e">
        <f>HLOOKUP(I387,ElecAvoidedCostsWOCC!$A$5:$Q$50,T387+1,FALSE)</f>
        <v>#N/A</v>
      </c>
      <c r="AI387" s="41" t="e">
        <f t="shared" si="129"/>
        <v>#N/A</v>
      </c>
      <c r="AJ387" s="41" t="e">
        <f t="shared" si="130"/>
        <v>#N/A</v>
      </c>
      <c r="AK387" s="41" t="e">
        <f>HLOOKUP(I387,ElecAvoidedCostsWOCC!$A$5:$Q$50,G387+1,FALSE)*J387*L387</f>
        <v>#N/A</v>
      </c>
      <c r="AL387" s="41" t="e">
        <f t="shared" si="131"/>
        <v>#N/A</v>
      </c>
      <c r="AM387" s="45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5">
        <f t="shared" si="132"/>
        <v>0</v>
      </c>
      <c r="AO387" s="44">
        <f t="shared" si="133"/>
        <v>0</v>
      </c>
      <c r="AP387" s="44" t="e">
        <f t="shared" si="134"/>
        <v>#DIV/0!</v>
      </c>
    </row>
    <row r="388" spans="2:42" x14ac:dyDescent="0.25">
      <c r="B388" s="34"/>
      <c r="C388" s="56"/>
      <c r="D388" s="56"/>
      <c r="E388" s="35"/>
      <c r="F388" s="36"/>
      <c r="G388" s="36"/>
      <c r="H388" s="36"/>
      <c r="I388" s="37"/>
      <c r="J388" s="38"/>
      <c r="K388" s="38"/>
      <c r="L388" s="38"/>
      <c r="M388" s="39"/>
      <c r="N388" s="39"/>
      <c r="O388" s="40"/>
      <c r="P388" s="41"/>
      <c r="Q388" s="41"/>
      <c r="R388" s="42"/>
      <c r="S388" s="43"/>
      <c r="T388" s="36">
        <f t="shared" si="116"/>
        <v>0</v>
      </c>
      <c r="U388" s="44">
        <f t="shared" si="117"/>
        <v>0</v>
      </c>
      <c r="V388" s="45">
        <f t="shared" si="118"/>
        <v>0</v>
      </c>
      <c r="W388" s="46">
        <f t="shared" si="119"/>
        <v>0</v>
      </c>
      <c r="X388" s="41">
        <f t="shared" si="120"/>
        <v>0</v>
      </c>
      <c r="Y388" s="41">
        <f t="shared" si="121"/>
        <v>0</v>
      </c>
      <c r="Z388" s="41">
        <f t="shared" si="122"/>
        <v>0</v>
      </c>
      <c r="AA388" s="47">
        <f t="shared" si="123"/>
        <v>0</v>
      </c>
      <c r="AB388" s="48">
        <f t="shared" si="124"/>
        <v>0</v>
      </c>
      <c r="AC388" s="41">
        <f t="shared" si="125"/>
        <v>0</v>
      </c>
      <c r="AD388" s="41">
        <f t="shared" si="126"/>
        <v>0</v>
      </c>
      <c r="AE388" s="41">
        <f t="shared" si="127"/>
        <v>0</v>
      </c>
      <c r="AF388" s="49" t="e">
        <f>HLOOKUP(I388,ElecAvoidedCostsWOCC!$A$5:$Q$50,G388+1,FALSE)</f>
        <v>#N/A</v>
      </c>
      <c r="AG388" s="41" t="e">
        <f t="shared" si="128"/>
        <v>#N/A</v>
      </c>
      <c r="AH388" s="49" t="e">
        <f>HLOOKUP(I388,ElecAvoidedCostsWOCC!$A$5:$Q$50,T388+1,FALSE)</f>
        <v>#N/A</v>
      </c>
      <c r="AI388" s="41" t="e">
        <f t="shared" si="129"/>
        <v>#N/A</v>
      </c>
      <c r="AJ388" s="41" t="e">
        <f t="shared" si="130"/>
        <v>#N/A</v>
      </c>
      <c r="AK388" s="41" t="e">
        <f>HLOOKUP(I388,ElecAvoidedCostsWOCC!$A$5:$Q$50,G388+1,FALSE)*J388*L388</f>
        <v>#N/A</v>
      </c>
      <c r="AL388" s="41" t="e">
        <f t="shared" si="131"/>
        <v>#N/A</v>
      </c>
      <c r="AM388" s="45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5">
        <f t="shared" si="132"/>
        <v>0</v>
      </c>
      <c r="AO388" s="44">
        <f t="shared" si="133"/>
        <v>0</v>
      </c>
      <c r="AP388" s="44" t="e">
        <f t="shared" si="134"/>
        <v>#DIV/0!</v>
      </c>
    </row>
    <row r="389" spans="2:42" x14ac:dyDescent="0.25">
      <c r="B389" s="34"/>
      <c r="C389" s="56"/>
      <c r="D389" s="56"/>
      <c r="E389" s="35"/>
      <c r="F389" s="36"/>
      <c r="G389" s="36"/>
      <c r="H389" s="36"/>
      <c r="I389" s="37"/>
      <c r="J389" s="38"/>
      <c r="K389" s="38"/>
      <c r="L389" s="38"/>
      <c r="M389" s="39"/>
      <c r="N389" s="39"/>
      <c r="O389" s="40"/>
      <c r="P389" s="41"/>
      <c r="Q389" s="41"/>
      <c r="R389" s="42"/>
      <c r="S389" s="43"/>
      <c r="T389" s="36">
        <f t="shared" si="116"/>
        <v>0</v>
      </c>
      <c r="U389" s="44">
        <f t="shared" si="117"/>
        <v>0</v>
      </c>
      <c r="V389" s="45">
        <f t="shared" si="118"/>
        <v>0</v>
      </c>
      <c r="W389" s="46">
        <f t="shared" si="119"/>
        <v>0</v>
      </c>
      <c r="X389" s="41">
        <f t="shared" si="120"/>
        <v>0</v>
      </c>
      <c r="Y389" s="41">
        <f t="shared" si="121"/>
        <v>0</v>
      </c>
      <c r="Z389" s="41">
        <f t="shared" si="122"/>
        <v>0</v>
      </c>
      <c r="AA389" s="47">
        <f t="shared" si="123"/>
        <v>0</v>
      </c>
      <c r="AB389" s="48">
        <f t="shared" si="124"/>
        <v>0</v>
      </c>
      <c r="AC389" s="41">
        <f t="shared" si="125"/>
        <v>0</v>
      </c>
      <c r="AD389" s="41">
        <f t="shared" si="126"/>
        <v>0</v>
      </c>
      <c r="AE389" s="41">
        <f t="shared" si="127"/>
        <v>0</v>
      </c>
      <c r="AF389" s="49" t="e">
        <f>HLOOKUP(I389,ElecAvoidedCostsWOCC!$A$5:$Q$50,G389+1,FALSE)</f>
        <v>#N/A</v>
      </c>
      <c r="AG389" s="41" t="e">
        <f t="shared" si="128"/>
        <v>#N/A</v>
      </c>
      <c r="AH389" s="49" t="e">
        <f>HLOOKUP(I389,ElecAvoidedCostsWOCC!$A$5:$Q$50,T389+1,FALSE)</f>
        <v>#N/A</v>
      </c>
      <c r="AI389" s="41" t="e">
        <f t="shared" si="129"/>
        <v>#N/A</v>
      </c>
      <c r="AJ389" s="41" t="e">
        <f t="shared" si="130"/>
        <v>#N/A</v>
      </c>
      <c r="AK389" s="41" t="e">
        <f>HLOOKUP(I389,ElecAvoidedCostsWOCC!$A$5:$Q$50,G389+1,FALSE)*J389*L389</f>
        <v>#N/A</v>
      </c>
      <c r="AL389" s="41" t="e">
        <f t="shared" si="131"/>
        <v>#N/A</v>
      </c>
      <c r="AM389" s="45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5">
        <f t="shared" si="132"/>
        <v>0</v>
      </c>
      <c r="AO389" s="44">
        <f t="shared" si="133"/>
        <v>0</v>
      </c>
      <c r="AP389" s="44" t="e">
        <f t="shared" si="134"/>
        <v>#DIV/0!</v>
      </c>
    </row>
    <row r="390" spans="2:42" x14ac:dyDescent="0.25">
      <c r="B390" s="34"/>
      <c r="C390" s="56"/>
      <c r="D390" s="56"/>
      <c r="E390" s="35"/>
      <c r="F390" s="36"/>
      <c r="G390" s="36"/>
      <c r="H390" s="36"/>
      <c r="I390" s="37"/>
      <c r="J390" s="38"/>
      <c r="K390" s="38"/>
      <c r="L390" s="38"/>
      <c r="M390" s="39"/>
      <c r="N390" s="39"/>
      <c r="O390" s="40"/>
      <c r="P390" s="41"/>
      <c r="Q390" s="41"/>
      <c r="R390" s="42"/>
      <c r="S390" s="43"/>
      <c r="T390" s="36">
        <f t="shared" si="116"/>
        <v>0</v>
      </c>
      <c r="U390" s="44">
        <f t="shared" si="117"/>
        <v>0</v>
      </c>
      <c r="V390" s="45">
        <f t="shared" si="118"/>
        <v>0</v>
      </c>
      <c r="W390" s="46">
        <f t="shared" si="119"/>
        <v>0</v>
      </c>
      <c r="X390" s="41">
        <f t="shared" si="120"/>
        <v>0</v>
      </c>
      <c r="Y390" s="41">
        <f t="shared" si="121"/>
        <v>0</v>
      </c>
      <c r="Z390" s="41">
        <f t="shared" si="122"/>
        <v>0</v>
      </c>
      <c r="AA390" s="47">
        <f t="shared" si="123"/>
        <v>0</v>
      </c>
      <c r="AB390" s="48">
        <f t="shared" si="124"/>
        <v>0</v>
      </c>
      <c r="AC390" s="41">
        <f t="shared" si="125"/>
        <v>0</v>
      </c>
      <c r="AD390" s="41">
        <f t="shared" si="126"/>
        <v>0</v>
      </c>
      <c r="AE390" s="41">
        <f t="shared" si="127"/>
        <v>0</v>
      </c>
      <c r="AF390" s="49" t="e">
        <f>HLOOKUP(I390,ElecAvoidedCostsWOCC!$A$5:$Q$50,G390+1,FALSE)</f>
        <v>#N/A</v>
      </c>
      <c r="AG390" s="41" t="e">
        <f t="shared" si="128"/>
        <v>#N/A</v>
      </c>
      <c r="AH390" s="49" t="e">
        <f>HLOOKUP(I390,ElecAvoidedCostsWOCC!$A$5:$Q$50,T390+1,FALSE)</f>
        <v>#N/A</v>
      </c>
      <c r="AI390" s="41" t="e">
        <f t="shared" si="129"/>
        <v>#N/A</v>
      </c>
      <c r="AJ390" s="41" t="e">
        <f t="shared" si="130"/>
        <v>#N/A</v>
      </c>
      <c r="AK390" s="41" t="e">
        <f>HLOOKUP(I390,ElecAvoidedCostsWOCC!$A$5:$Q$50,G390+1,FALSE)*J390*L390</f>
        <v>#N/A</v>
      </c>
      <c r="AL390" s="41" t="e">
        <f t="shared" si="131"/>
        <v>#N/A</v>
      </c>
      <c r="AM390" s="45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5">
        <f t="shared" si="132"/>
        <v>0</v>
      </c>
      <c r="AO390" s="44">
        <f t="shared" si="133"/>
        <v>0</v>
      </c>
      <c r="AP390" s="44" t="e">
        <f t="shared" si="134"/>
        <v>#DIV/0!</v>
      </c>
    </row>
    <row r="391" spans="2:42" x14ac:dyDescent="0.25">
      <c r="B391" s="34"/>
      <c r="C391" s="56"/>
      <c r="D391" s="56"/>
      <c r="E391" s="35"/>
      <c r="F391" s="36"/>
      <c r="G391" s="36"/>
      <c r="H391" s="36"/>
      <c r="I391" s="37"/>
      <c r="J391" s="38"/>
      <c r="K391" s="38"/>
      <c r="L391" s="38"/>
      <c r="M391" s="39"/>
      <c r="N391" s="39"/>
      <c r="O391" s="40"/>
      <c r="P391" s="41"/>
      <c r="Q391" s="41"/>
      <c r="R391" s="42"/>
      <c r="S391" s="43"/>
      <c r="T391" s="36">
        <f t="shared" si="116"/>
        <v>0</v>
      </c>
      <c r="U391" s="44">
        <f t="shared" si="117"/>
        <v>0</v>
      </c>
      <c r="V391" s="45">
        <f t="shared" si="118"/>
        <v>0</v>
      </c>
      <c r="W391" s="46">
        <f t="shared" si="119"/>
        <v>0</v>
      </c>
      <c r="X391" s="41">
        <f t="shared" si="120"/>
        <v>0</v>
      </c>
      <c r="Y391" s="41">
        <f t="shared" si="121"/>
        <v>0</v>
      </c>
      <c r="Z391" s="41">
        <f t="shared" si="122"/>
        <v>0</v>
      </c>
      <c r="AA391" s="47">
        <f t="shared" si="123"/>
        <v>0</v>
      </c>
      <c r="AB391" s="48">
        <f t="shared" si="124"/>
        <v>0</v>
      </c>
      <c r="AC391" s="41">
        <f t="shared" si="125"/>
        <v>0</v>
      </c>
      <c r="AD391" s="41">
        <f t="shared" si="126"/>
        <v>0</v>
      </c>
      <c r="AE391" s="41">
        <f t="shared" si="127"/>
        <v>0</v>
      </c>
      <c r="AF391" s="49" t="e">
        <f>HLOOKUP(I391,ElecAvoidedCostsWOCC!$A$5:$Q$50,G391+1,FALSE)</f>
        <v>#N/A</v>
      </c>
      <c r="AG391" s="41" t="e">
        <f t="shared" si="128"/>
        <v>#N/A</v>
      </c>
      <c r="AH391" s="49" t="e">
        <f>HLOOKUP(I391,ElecAvoidedCostsWOCC!$A$5:$Q$50,T391+1,FALSE)</f>
        <v>#N/A</v>
      </c>
      <c r="AI391" s="41" t="e">
        <f t="shared" si="129"/>
        <v>#N/A</v>
      </c>
      <c r="AJ391" s="41" t="e">
        <f t="shared" si="130"/>
        <v>#N/A</v>
      </c>
      <c r="AK391" s="41" t="e">
        <f>HLOOKUP(I391,ElecAvoidedCostsWOCC!$A$5:$Q$50,G391+1,FALSE)*J391*L391</f>
        <v>#N/A</v>
      </c>
      <c r="AL391" s="41" t="e">
        <f t="shared" si="131"/>
        <v>#N/A</v>
      </c>
      <c r="AM391" s="45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5">
        <f t="shared" si="132"/>
        <v>0</v>
      </c>
      <c r="AO391" s="44">
        <f t="shared" si="133"/>
        <v>0</v>
      </c>
      <c r="AP391" s="44" t="e">
        <f t="shared" si="134"/>
        <v>#DIV/0!</v>
      </c>
    </row>
    <row r="392" spans="2:42" x14ac:dyDescent="0.25">
      <c r="B392" s="34"/>
      <c r="C392" s="56"/>
      <c r="D392" s="56"/>
      <c r="E392" s="35"/>
      <c r="F392" s="36"/>
      <c r="G392" s="36"/>
      <c r="H392" s="36"/>
      <c r="I392" s="37"/>
      <c r="J392" s="38"/>
      <c r="K392" s="38"/>
      <c r="L392" s="38"/>
      <c r="M392" s="39"/>
      <c r="N392" s="39"/>
      <c r="O392" s="40"/>
      <c r="P392" s="41"/>
      <c r="Q392" s="41"/>
      <c r="R392" s="42"/>
      <c r="S392" s="43"/>
      <c r="T392" s="36">
        <f t="shared" si="116"/>
        <v>0</v>
      </c>
      <c r="U392" s="44">
        <f t="shared" si="117"/>
        <v>0</v>
      </c>
      <c r="V392" s="45">
        <f t="shared" si="118"/>
        <v>0</v>
      </c>
      <c r="W392" s="46">
        <f t="shared" si="119"/>
        <v>0</v>
      </c>
      <c r="X392" s="41">
        <f t="shared" si="120"/>
        <v>0</v>
      </c>
      <c r="Y392" s="41">
        <f t="shared" si="121"/>
        <v>0</v>
      </c>
      <c r="Z392" s="41">
        <f t="shared" si="122"/>
        <v>0</v>
      </c>
      <c r="AA392" s="47">
        <f t="shared" si="123"/>
        <v>0</v>
      </c>
      <c r="AB392" s="48">
        <f t="shared" si="124"/>
        <v>0</v>
      </c>
      <c r="AC392" s="41">
        <f t="shared" si="125"/>
        <v>0</v>
      </c>
      <c r="AD392" s="41">
        <f t="shared" si="126"/>
        <v>0</v>
      </c>
      <c r="AE392" s="41">
        <f t="shared" si="127"/>
        <v>0</v>
      </c>
      <c r="AF392" s="49" t="e">
        <f>HLOOKUP(I392,ElecAvoidedCostsWOCC!$A$5:$Q$50,G392+1,FALSE)</f>
        <v>#N/A</v>
      </c>
      <c r="AG392" s="41" t="e">
        <f t="shared" si="128"/>
        <v>#N/A</v>
      </c>
      <c r="AH392" s="49" t="e">
        <f>HLOOKUP(I392,ElecAvoidedCostsWOCC!$A$5:$Q$50,T392+1,FALSE)</f>
        <v>#N/A</v>
      </c>
      <c r="AI392" s="41" t="e">
        <f t="shared" si="129"/>
        <v>#N/A</v>
      </c>
      <c r="AJ392" s="41" t="e">
        <f t="shared" si="130"/>
        <v>#N/A</v>
      </c>
      <c r="AK392" s="41" t="e">
        <f>HLOOKUP(I392,ElecAvoidedCostsWOCC!$A$5:$Q$50,G392+1,FALSE)*J392*L392</f>
        <v>#N/A</v>
      </c>
      <c r="AL392" s="41" t="e">
        <f t="shared" si="131"/>
        <v>#N/A</v>
      </c>
      <c r="AM392" s="45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5">
        <f t="shared" si="132"/>
        <v>0</v>
      </c>
      <c r="AO392" s="44">
        <f t="shared" si="133"/>
        <v>0</v>
      </c>
      <c r="AP392" s="44" t="e">
        <f t="shared" si="134"/>
        <v>#DIV/0!</v>
      </c>
    </row>
    <row r="393" spans="2:42" x14ac:dyDescent="0.25">
      <c r="B393" s="34"/>
      <c r="C393" s="56"/>
      <c r="D393" s="56"/>
      <c r="E393" s="35"/>
      <c r="F393" s="36"/>
      <c r="G393" s="36"/>
      <c r="H393" s="36"/>
      <c r="I393" s="37"/>
      <c r="J393" s="38"/>
      <c r="K393" s="38"/>
      <c r="L393" s="38"/>
      <c r="M393" s="39"/>
      <c r="N393" s="39"/>
      <c r="O393" s="40"/>
      <c r="P393" s="41"/>
      <c r="Q393" s="41"/>
      <c r="R393" s="42"/>
      <c r="S393" s="43"/>
      <c r="T393" s="36">
        <f t="shared" si="116"/>
        <v>0</v>
      </c>
      <c r="U393" s="44">
        <f t="shared" si="117"/>
        <v>0</v>
      </c>
      <c r="V393" s="45">
        <f t="shared" si="118"/>
        <v>0</v>
      </c>
      <c r="W393" s="46">
        <f t="shared" si="119"/>
        <v>0</v>
      </c>
      <c r="X393" s="41">
        <f t="shared" si="120"/>
        <v>0</v>
      </c>
      <c r="Y393" s="41">
        <f t="shared" si="121"/>
        <v>0</v>
      </c>
      <c r="Z393" s="41">
        <f t="shared" si="122"/>
        <v>0</v>
      </c>
      <c r="AA393" s="47">
        <f t="shared" si="123"/>
        <v>0</v>
      </c>
      <c r="AB393" s="48">
        <f t="shared" si="124"/>
        <v>0</v>
      </c>
      <c r="AC393" s="41">
        <f t="shared" si="125"/>
        <v>0</v>
      </c>
      <c r="AD393" s="41">
        <f t="shared" si="126"/>
        <v>0</v>
      </c>
      <c r="AE393" s="41">
        <f t="shared" si="127"/>
        <v>0</v>
      </c>
      <c r="AF393" s="49" t="e">
        <f>HLOOKUP(I393,ElecAvoidedCostsWOCC!$A$5:$Q$50,G393+1,FALSE)</f>
        <v>#N/A</v>
      </c>
      <c r="AG393" s="41" t="e">
        <f t="shared" si="128"/>
        <v>#N/A</v>
      </c>
      <c r="AH393" s="49" t="e">
        <f>HLOOKUP(I393,ElecAvoidedCostsWOCC!$A$5:$Q$50,T393+1,FALSE)</f>
        <v>#N/A</v>
      </c>
      <c r="AI393" s="41" t="e">
        <f t="shared" si="129"/>
        <v>#N/A</v>
      </c>
      <c r="AJ393" s="41" t="e">
        <f t="shared" si="130"/>
        <v>#N/A</v>
      </c>
      <c r="AK393" s="41" t="e">
        <f>HLOOKUP(I393,ElecAvoidedCostsWOCC!$A$5:$Q$50,G393+1,FALSE)*J393*L393</f>
        <v>#N/A</v>
      </c>
      <c r="AL393" s="41" t="e">
        <f t="shared" si="131"/>
        <v>#N/A</v>
      </c>
      <c r="AM393" s="45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5">
        <f t="shared" si="132"/>
        <v>0</v>
      </c>
      <c r="AO393" s="44">
        <f t="shared" si="133"/>
        <v>0</v>
      </c>
      <c r="AP393" s="44" t="e">
        <f t="shared" si="134"/>
        <v>#DIV/0!</v>
      </c>
    </row>
    <row r="394" spans="2:42" x14ac:dyDescent="0.25">
      <c r="B394" s="34"/>
      <c r="C394" s="56"/>
      <c r="D394" s="56"/>
      <c r="E394" s="35"/>
      <c r="F394" s="36"/>
      <c r="G394" s="36"/>
      <c r="H394" s="36"/>
      <c r="I394" s="37"/>
      <c r="J394" s="38"/>
      <c r="K394" s="38"/>
      <c r="L394" s="38"/>
      <c r="M394" s="39"/>
      <c r="N394" s="39"/>
      <c r="O394" s="40"/>
      <c r="P394" s="41"/>
      <c r="Q394" s="41"/>
      <c r="R394" s="42"/>
      <c r="S394" s="43"/>
      <c r="T394" s="36">
        <f t="shared" si="116"/>
        <v>0</v>
      </c>
      <c r="U394" s="44">
        <f t="shared" si="117"/>
        <v>0</v>
      </c>
      <c r="V394" s="45">
        <f t="shared" si="118"/>
        <v>0</v>
      </c>
      <c r="W394" s="46">
        <f t="shared" si="119"/>
        <v>0</v>
      </c>
      <c r="X394" s="41">
        <f t="shared" si="120"/>
        <v>0</v>
      </c>
      <c r="Y394" s="41">
        <f t="shared" si="121"/>
        <v>0</v>
      </c>
      <c r="Z394" s="41">
        <f t="shared" si="122"/>
        <v>0</v>
      </c>
      <c r="AA394" s="47">
        <f t="shared" si="123"/>
        <v>0</v>
      </c>
      <c r="AB394" s="48">
        <f t="shared" si="124"/>
        <v>0</v>
      </c>
      <c r="AC394" s="41">
        <f t="shared" si="125"/>
        <v>0</v>
      </c>
      <c r="AD394" s="41">
        <f t="shared" si="126"/>
        <v>0</v>
      </c>
      <c r="AE394" s="41">
        <f t="shared" si="127"/>
        <v>0</v>
      </c>
      <c r="AF394" s="49" t="e">
        <f>HLOOKUP(I394,ElecAvoidedCostsWOCC!$A$5:$Q$50,G394+1,FALSE)</f>
        <v>#N/A</v>
      </c>
      <c r="AG394" s="41" t="e">
        <f t="shared" si="128"/>
        <v>#N/A</v>
      </c>
      <c r="AH394" s="49" t="e">
        <f>HLOOKUP(I394,ElecAvoidedCostsWOCC!$A$5:$Q$50,T394+1,FALSE)</f>
        <v>#N/A</v>
      </c>
      <c r="AI394" s="41" t="e">
        <f t="shared" si="129"/>
        <v>#N/A</v>
      </c>
      <c r="AJ394" s="41" t="e">
        <f t="shared" si="130"/>
        <v>#N/A</v>
      </c>
      <c r="AK394" s="41" t="e">
        <f>HLOOKUP(I394,ElecAvoidedCostsWOCC!$A$5:$Q$50,G394+1,FALSE)*J394*L394</f>
        <v>#N/A</v>
      </c>
      <c r="AL394" s="41" t="e">
        <f t="shared" si="131"/>
        <v>#N/A</v>
      </c>
      <c r="AM394" s="45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5">
        <f t="shared" si="132"/>
        <v>0</v>
      </c>
      <c r="AO394" s="44">
        <f t="shared" si="133"/>
        <v>0</v>
      </c>
      <c r="AP394" s="44" t="e">
        <f t="shared" si="134"/>
        <v>#DIV/0!</v>
      </c>
    </row>
    <row r="395" spans="2:42" x14ac:dyDescent="0.25">
      <c r="B395" s="34"/>
      <c r="C395" s="56"/>
      <c r="D395" s="56"/>
      <c r="E395" s="35"/>
      <c r="F395" s="36"/>
      <c r="G395" s="36"/>
      <c r="H395" s="36"/>
      <c r="I395" s="37"/>
      <c r="J395" s="38"/>
      <c r="K395" s="38"/>
      <c r="L395" s="38"/>
      <c r="M395" s="39"/>
      <c r="N395" s="39"/>
      <c r="O395" s="40"/>
      <c r="P395" s="41"/>
      <c r="Q395" s="41"/>
      <c r="R395" s="42"/>
      <c r="S395" s="43"/>
      <c r="T395" s="36">
        <f t="shared" si="116"/>
        <v>0</v>
      </c>
      <c r="U395" s="44">
        <f t="shared" si="117"/>
        <v>0</v>
      </c>
      <c r="V395" s="45">
        <f t="shared" si="118"/>
        <v>0</v>
      </c>
      <c r="W395" s="46">
        <f t="shared" si="119"/>
        <v>0</v>
      </c>
      <c r="X395" s="41">
        <f t="shared" si="120"/>
        <v>0</v>
      </c>
      <c r="Y395" s="41">
        <f t="shared" si="121"/>
        <v>0</v>
      </c>
      <c r="Z395" s="41">
        <f t="shared" si="122"/>
        <v>0</v>
      </c>
      <c r="AA395" s="47">
        <f t="shared" si="123"/>
        <v>0</v>
      </c>
      <c r="AB395" s="48">
        <f t="shared" si="124"/>
        <v>0</v>
      </c>
      <c r="AC395" s="41">
        <f t="shared" si="125"/>
        <v>0</v>
      </c>
      <c r="AD395" s="41">
        <f t="shared" si="126"/>
        <v>0</v>
      </c>
      <c r="AE395" s="41">
        <f t="shared" si="127"/>
        <v>0</v>
      </c>
      <c r="AF395" s="49" t="e">
        <f>HLOOKUP(I395,ElecAvoidedCostsWOCC!$A$5:$Q$50,G395+1,FALSE)</f>
        <v>#N/A</v>
      </c>
      <c r="AG395" s="41" t="e">
        <f t="shared" si="128"/>
        <v>#N/A</v>
      </c>
      <c r="AH395" s="49" t="e">
        <f>HLOOKUP(I395,ElecAvoidedCostsWOCC!$A$5:$Q$50,T395+1,FALSE)</f>
        <v>#N/A</v>
      </c>
      <c r="AI395" s="41" t="e">
        <f t="shared" si="129"/>
        <v>#N/A</v>
      </c>
      <c r="AJ395" s="41" t="e">
        <f t="shared" si="130"/>
        <v>#N/A</v>
      </c>
      <c r="AK395" s="41" t="e">
        <f>HLOOKUP(I395,ElecAvoidedCostsWOCC!$A$5:$Q$50,G395+1,FALSE)*J395*L395</f>
        <v>#N/A</v>
      </c>
      <c r="AL395" s="41" t="e">
        <f t="shared" si="131"/>
        <v>#N/A</v>
      </c>
      <c r="AM395" s="45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5">
        <f t="shared" si="132"/>
        <v>0</v>
      </c>
      <c r="AO395" s="44">
        <f t="shared" si="133"/>
        <v>0</v>
      </c>
      <c r="AP395" s="44" t="e">
        <f t="shared" si="134"/>
        <v>#DIV/0!</v>
      </c>
    </row>
    <row r="396" spans="2:42" x14ac:dyDescent="0.25">
      <c r="B396" s="34"/>
      <c r="C396" s="56"/>
      <c r="D396" s="56"/>
      <c r="E396" s="35"/>
      <c r="F396" s="36"/>
      <c r="G396" s="36"/>
      <c r="H396" s="36"/>
      <c r="I396" s="37"/>
      <c r="J396" s="38"/>
      <c r="K396" s="38"/>
      <c r="L396" s="38"/>
      <c r="M396" s="39"/>
      <c r="N396" s="39"/>
      <c r="O396" s="40"/>
      <c r="P396" s="41"/>
      <c r="Q396" s="41"/>
      <c r="R396" s="42"/>
      <c r="S396" s="43"/>
      <c r="T396" s="36">
        <f t="shared" si="116"/>
        <v>0</v>
      </c>
      <c r="U396" s="44">
        <f t="shared" si="117"/>
        <v>0</v>
      </c>
      <c r="V396" s="45">
        <f t="shared" si="118"/>
        <v>0</v>
      </c>
      <c r="W396" s="46">
        <f t="shared" si="119"/>
        <v>0</v>
      </c>
      <c r="X396" s="41">
        <f t="shared" si="120"/>
        <v>0</v>
      </c>
      <c r="Y396" s="41">
        <f t="shared" si="121"/>
        <v>0</v>
      </c>
      <c r="Z396" s="41">
        <f t="shared" si="122"/>
        <v>0</v>
      </c>
      <c r="AA396" s="47">
        <f t="shared" si="123"/>
        <v>0</v>
      </c>
      <c r="AB396" s="48">
        <f t="shared" si="124"/>
        <v>0</v>
      </c>
      <c r="AC396" s="41">
        <f t="shared" si="125"/>
        <v>0</v>
      </c>
      <c r="AD396" s="41">
        <f t="shared" si="126"/>
        <v>0</v>
      </c>
      <c r="AE396" s="41">
        <f t="shared" si="127"/>
        <v>0</v>
      </c>
      <c r="AF396" s="49" t="e">
        <f>HLOOKUP(I396,ElecAvoidedCostsWOCC!$A$5:$Q$50,G396+1,FALSE)</f>
        <v>#N/A</v>
      </c>
      <c r="AG396" s="41" t="e">
        <f t="shared" si="128"/>
        <v>#N/A</v>
      </c>
      <c r="AH396" s="49" t="e">
        <f>HLOOKUP(I396,ElecAvoidedCostsWOCC!$A$5:$Q$50,T396+1,FALSE)</f>
        <v>#N/A</v>
      </c>
      <c r="AI396" s="41" t="e">
        <f t="shared" si="129"/>
        <v>#N/A</v>
      </c>
      <c r="AJ396" s="41" t="e">
        <f t="shared" si="130"/>
        <v>#N/A</v>
      </c>
      <c r="AK396" s="41" t="e">
        <f>HLOOKUP(I396,ElecAvoidedCostsWOCC!$A$5:$Q$50,G396+1,FALSE)*J396*L396</f>
        <v>#N/A</v>
      </c>
      <c r="AL396" s="41" t="e">
        <f t="shared" si="131"/>
        <v>#N/A</v>
      </c>
      <c r="AM396" s="45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5">
        <f t="shared" si="132"/>
        <v>0</v>
      </c>
      <c r="AO396" s="44">
        <f t="shared" si="133"/>
        <v>0</v>
      </c>
      <c r="AP396" s="44" t="e">
        <f t="shared" si="134"/>
        <v>#DIV/0!</v>
      </c>
    </row>
    <row r="397" spans="2:42" x14ac:dyDescent="0.25">
      <c r="B397" s="34"/>
      <c r="C397" s="56"/>
      <c r="D397" s="56"/>
      <c r="E397" s="35"/>
      <c r="F397" s="36"/>
      <c r="G397" s="36"/>
      <c r="H397" s="36"/>
      <c r="I397" s="37"/>
      <c r="J397" s="38"/>
      <c r="K397" s="38"/>
      <c r="L397" s="38"/>
      <c r="M397" s="39"/>
      <c r="N397" s="39"/>
      <c r="O397" s="40"/>
      <c r="P397" s="41"/>
      <c r="Q397" s="41"/>
      <c r="R397" s="42"/>
      <c r="S397" s="43"/>
      <c r="T397" s="36">
        <f t="shared" si="116"/>
        <v>0</v>
      </c>
      <c r="U397" s="44">
        <f t="shared" si="117"/>
        <v>0</v>
      </c>
      <c r="V397" s="45">
        <f t="shared" si="118"/>
        <v>0</v>
      </c>
      <c r="W397" s="46">
        <f t="shared" si="119"/>
        <v>0</v>
      </c>
      <c r="X397" s="41">
        <f t="shared" si="120"/>
        <v>0</v>
      </c>
      <c r="Y397" s="41">
        <f t="shared" si="121"/>
        <v>0</v>
      </c>
      <c r="Z397" s="41">
        <f t="shared" si="122"/>
        <v>0</v>
      </c>
      <c r="AA397" s="47">
        <f t="shared" si="123"/>
        <v>0</v>
      </c>
      <c r="AB397" s="48">
        <f t="shared" si="124"/>
        <v>0</v>
      </c>
      <c r="AC397" s="41">
        <f t="shared" si="125"/>
        <v>0</v>
      </c>
      <c r="AD397" s="41">
        <f t="shared" si="126"/>
        <v>0</v>
      </c>
      <c r="AE397" s="41">
        <f t="shared" si="127"/>
        <v>0</v>
      </c>
      <c r="AF397" s="49" t="e">
        <f>HLOOKUP(I397,ElecAvoidedCostsWOCC!$A$5:$Q$50,G397+1,FALSE)</f>
        <v>#N/A</v>
      </c>
      <c r="AG397" s="41" t="e">
        <f t="shared" si="128"/>
        <v>#N/A</v>
      </c>
      <c r="AH397" s="49" t="e">
        <f>HLOOKUP(I397,ElecAvoidedCostsWOCC!$A$5:$Q$50,T397+1,FALSE)</f>
        <v>#N/A</v>
      </c>
      <c r="AI397" s="41" t="e">
        <f t="shared" si="129"/>
        <v>#N/A</v>
      </c>
      <c r="AJ397" s="41" t="e">
        <f t="shared" si="130"/>
        <v>#N/A</v>
      </c>
      <c r="AK397" s="41" t="e">
        <f>HLOOKUP(I397,ElecAvoidedCostsWOCC!$A$5:$Q$50,G397+1,FALSE)*J397*L397</f>
        <v>#N/A</v>
      </c>
      <c r="AL397" s="41" t="e">
        <f t="shared" si="131"/>
        <v>#N/A</v>
      </c>
      <c r="AM397" s="45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5">
        <f t="shared" si="132"/>
        <v>0</v>
      </c>
      <c r="AO397" s="44">
        <f t="shared" si="133"/>
        <v>0</v>
      </c>
      <c r="AP397" s="44" t="e">
        <f t="shared" si="134"/>
        <v>#DIV/0!</v>
      </c>
    </row>
    <row r="398" spans="2:42" x14ac:dyDescent="0.25">
      <c r="B398" s="34"/>
      <c r="C398" s="56"/>
      <c r="D398" s="56"/>
      <c r="E398" s="35"/>
      <c r="F398" s="36"/>
      <c r="G398" s="36"/>
      <c r="H398" s="36"/>
      <c r="I398" s="37"/>
      <c r="J398" s="38"/>
      <c r="K398" s="38"/>
      <c r="L398" s="38"/>
      <c r="M398" s="39"/>
      <c r="N398" s="39"/>
      <c r="O398" s="40"/>
      <c r="P398" s="41"/>
      <c r="Q398" s="41"/>
      <c r="R398" s="42"/>
      <c r="S398" s="43"/>
      <c r="T398" s="36">
        <f t="shared" si="116"/>
        <v>0</v>
      </c>
      <c r="U398" s="44">
        <f t="shared" si="117"/>
        <v>0</v>
      </c>
      <c r="V398" s="45">
        <f t="shared" si="118"/>
        <v>0</v>
      </c>
      <c r="W398" s="46">
        <f t="shared" si="119"/>
        <v>0</v>
      </c>
      <c r="X398" s="41">
        <f t="shared" si="120"/>
        <v>0</v>
      </c>
      <c r="Y398" s="41">
        <f t="shared" si="121"/>
        <v>0</v>
      </c>
      <c r="Z398" s="41">
        <f t="shared" si="122"/>
        <v>0</v>
      </c>
      <c r="AA398" s="47">
        <f t="shared" si="123"/>
        <v>0</v>
      </c>
      <c r="AB398" s="48">
        <f t="shared" si="124"/>
        <v>0</v>
      </c>
      <c r="AC398" s="41">
        <f t="shared" si="125"/>
        <v>0</v>
      </c>
      <c r="AD398" s="41">
        <f t="shared" si="126"/>
        <v>0</v>
      </c>
      <c r="AE398" s="41">
        <f t="shared" si="127"/>
        <v>0</v>
      </c>
      <c r="AF398" s="49" t="e">
        <f>HLOOKUP(I398,ElecAvoidedCostsWOCC!$A$5:$Q$50,G398+1,FALSE)</f>
        <v>#N/A</v>
      </c>
      <c r="AG398" s="41" t="e">
        <f t="shared" si="128"/>
        <v>#N/A</v>
      </c>
      <c r="AH398" s="49" t="e">
        <f>HLOOKUP(I398,ElecAvoidedCostsWOCC!$A$5:$Q$50,T398+1,FALSE)</f>
        <v>#N/A</v>
      </c>
      <c r="AI398" s="41" t="e">
        <f t="shared" si="129"/>
        <v>#N/A</v>
      </c>
      <c r="AJ398" s="41" t="e">
        <f t="shared" si="130"/>
        <v>#N/A</v>
      </c>
      <c r="AK398" s="41" t="e">
        <f>HLOOKUP(I398,ElecAvoidedCostsWOCC!$A$5:$Q$50,G398+1,FALSE)*J398*L398</f>
        <v>#N/A</v>
      </c>
      <c r="AL398" s="41" t="e">
        <f t="shared" si="131"/>
        <v>#N/A</v>
      </c>
      <c r="AM398" s="45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5">
        <f t="shared" si="132"/>
        <v>0</v>
      </c>
      <c r="AO398" s="44">
        <f t="shared" si="133"/>
        <v>0</v>
      </c>
      <c r="AP398" s="44" t="e">
        <f t="shared" si="134"/>
        <v>#DIV/0!</v>
      </c>
    </row>
    <row r="399" spans="2:42" x14ac:dyDescent="0.25">
      <c r="B399" s="34"/>
      <c r="C399" s="56"/>
      <c r="D399" s="56"/>
      <c r="E399" s="35"/>
      <c r="F399" s="36"/>
      <c r="G399" s="36"/>
      <c r="H399" s="36"/>
      <c r="I399" s="37"/>
      <c r="J399" s="38"/>
      <c r="K399" s="38"/>
      <c r="L399" s="38"/>
      <c r="M399" s="39"/>
      <c r="N399" s="39"/>
      <c r="O399" s="40"/>
      <c r="P399" s="41"/>
      <c r="Q399" s="41"/>
      <c r="R399" s="42"/>
      <c r="S399" s="43"/>
      <c r="T399" s="36">
        <f t="shared" si="116"/>
        <v>0</v>
      </c>
      <c r="U399" s="44">
        <f t="shared" si="117"/>
        <v>0</v>
      </c>
      <c r="V399" s="45">
        <f t="shared" si="118"/>
        <v>0</v>
      </c>
      <c r="W399" s="46">
        <f t="shared" si="119"/>
        <v>0</v>
      </c>
      <c r="X399" s="41">
        <f t="shared" si="120"/>
        <v>0</v>
      </c>
      <c r="Y399" s="41">
        <f t="shared" si="121"/>
        <v>0</v>
      </c>
      <c r="Z399" s="41">
        <f t="shared" si="122"/>
        <v>0</v>
      </c>
      <c r="AA399" s="47">
        <f t="shared" si="123"/>
        <v>0</v>
      </c>
      <c r="AB399" s="48">
        <f t="shared" si="124"/>
        <v>0</v>
      </c>
      <c r="AC399" s="41">
        <f t="shared" si="125"/>
        <v>0</v>
      </c>
      <c r="AD399" s="41">
        <f t="shared" si="126"/>
        <v>0</v>
      </c>
      <c r="AE399" s="41">
        <f t="shared" si="127"/>
        <v>0</v>
      </c>
      <c r="AF399" s="49" t="e">
        <f>HLOOKUP(I399,ElecAvoidedCostsWOCC!$A$5:$Q$50,G399+1,FALSE)</f>
        <v>#N/A</v>
      </c>
      <c r="AG399" s="41" t="e">
        <f t="shared" si="128"/>
        <v>#N/A</v>
      </c>
      <c r="AH399" s="49" t="e">
        <f>HLOOKUP(I399,ElecAvoidedCostsWOCC!$A$5:$Q$50,T399+1,FALSE)</f>
        <v>#N/A</v>
      </c>
      <c r="AI399" s="41" t="e">
        <f t="shared" si="129"/>
        <v>#N/A</v>
      </c>
      <c r="AJ399" s="41" t="e">
        <f t="shared" si="130"/>
        <v>#N/A</v>
      </c>
      <c r="AK399" s="41" t="e">
        <f>HLOOKUP(I399,ElecAvoidedCostsWOCC!$A$5:$Q$50,G399+1,FALSE)*J399*L399</f>
        <v>#N/A</v>
      </c>
      <c r="AL399" s="41" t="e">
        <f t="shared" si="131"/>
        <v>#N/A</v>
      </c>
      <c r="AM399" s="45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5">
        <f t="shared" si="132"/>
        <v>0</v>
      </c>
      <c r="AO399" s="44">
        <f t="shared" si="133"/>
        <v>0</v>
      </c>
      <c r="AP399" s="44" t="e">
        <f t="shared" si="134"/>
        <v>#DIV/0!</v>
      </c>
    </row>
    <row r="400" spans="2:42" x14ac:dyDescent="0.25">
      <c r="B400" s="34"/>
      <c r="C400" s="56"/>
      <c r="D400" s="56"/>
      <c r="E400" s="35"/>
      <c r="F400" s="36"/>
      <c r="G400" s="36"/>
      <c r="H400" s="36"/>
      <c r="I400" s="37"/>
      <c r="J400" s="38"/>
      <c r="K400" s="38"/>
      <c r="L400" s="38"/>
      <c r="M400" s="39"/>
      <c r="N400" s="39"/>
      <c r="O400" s="40"/>
      <c r="P400" s="41"/>
      <c r="Q400" s="41"/>
      <c r="R400" s="42"/>
      <c r="S400" s="43"/>
      <c r="T400" s="36">
        <f t="shared" ref="T400:T463" si="135">G400+H400</f>
        <v>0</v>
      </c>
      <c r="U400" s="44">
        <f t="shared" ref="U400:U463" si="136">(O400/$A$10)*T400</f>
        <v>0</v>
      </c>
      <c r="V400" s="45">
        <f t="shared" ref="V400:V463" si="137">N400-M400</f>
        <v>0</v>
      </c>
      <c r="W400" s="46">
        <f t="shared" ref="W400:W463" si="138">(O400/A$10)</f>
        <v>0</v>
      </c>
      <c r="X400" s="41">
        <f t="shared" ref="X400:X463" si="139">W400*A$8</f>
        <v>0</v>
      </c>
      <c r="Y400" s="41">
        <f t="shared" ref="Y400:Y463" si="140">Q400-P400</f>
        <v>0</v>
      </c>
      <c r="Z400" s="41">
        <f t="shared" ref="Z400:Z463" si="141">X400+(A$6*W400)</f>
        <v>0</v>
      </c>
      <c r="AA400" s="47">
        <f t="shared" ref="AA400:AA463" si="142">Q400+X400</f>
        <v>0</v>
      </c>
      <c r="AB400" s="48">
        <f t="shared" ref="AB400:AB463" si="143">Z400/(1+ElecDiscountRate)^1</f>
        <v>0</v>
      </c>
      <c r="AC400" s="41">
        <f t="shared" ref="AC400:AC463" si="144">AA400/(1+ElecDiscountRate)^1</f>
        <v>0</v>
      </c>
      <c r="AD400" s="41">
        <f t="shared" ref="AD400:AD463" si="145">-PV(ElecDiscountRate,T400,R400)*J400</f>
        <v>0</v>
      </c>
      <c r="AE400" s="41">
        <f t="shared" ref="AE400:AE463" si="146">-PV(ElecDiscountRate,T400,S400)*J400</f>
        <v>0</v>
      </c>
      <c r="AF400" s="49" t="e">
        <f>HLOOKUP(I400,ElecAvoidedCostsWOCC!$A$5:$Q$50,G400+1,FALSE)</f>
        <v>#N/A</v>
      </c>
      <c r="AG400" s="41" t="e">
        <f t="shared" ref="AG400:AG463" si="147">AF400*J400*K400</f>
        <v>#N/A</v>
      </c>
      <c r="AH400" s="49" t="e">
        <f>HLOOKUP(I400,ElecAvoidedCostsWOCC!$A$5:$Q$50,T400+1,FALSE)</f>
        <v>#N/A</v>
      </c>
      <c r="AI400" s="41" t="e">
        <f t="shared" ref="AI400:AI463" si="148">AH400*J400*L400</f>
        <v>#N/A</v>
      </c>
      <c r="AJ400" s="41" t="e">
        <f t="shared" ref="AJ400:AJ463" si="149">AG400+AI400</f>
        <v>#N/A</v>
      </c>
      <c r="AK400" s="41" t="e">
        <f>HLOOKUP(I400,ElecAvoidedCostsWOCC!$A$5:$Q$50,G400+1,FALSE)*J400*L400</f>
        <v>#N/A</v>
      </c>
      <c r="AL400" s="41" t="e">
        <f t="shared" ref="AL400:AL463" si="150">AG400+AI400-AK400</f>
        <v>#N/A</v>
      </c>
      <c r="AM400" s="45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5">
        <f t="shared" ref="AN400:AN463" si="151">AM400*1.1+AD400+AE400</f>
        <v>0</v>
      </c>
      <c r="AO400" s="44">
        <f t="shared" ref="AO400:AO463" si="152">IFERROR(AM400/AB400,0)</f>
        <v>0</v>
      </c>
      <c r="AP400" s="44" t="e">
        <f t="shared" ref="AP400:AP463" si="153">AN400/AC400</f>
        <v>#DIV/0!</v>
      </c>
    </row>
    <row r="401" spans="2:42" x14ac:dyDescent="0.25">
      <c r="B401" s="34"/>
      <c r="C401" s="56"/>
      <c r="D401" s="56"/>
      <c r="E401" s="35"/>
      <c r="F401" s="36"/>
      <c r="G401" s="36"/>
      <c r="H401" s="36"/>
      <c r="I401" s="37"/>
      <c r="J401" s="38"/>
      <c r="K401" s="38"/>
      <c r="L401" s="38"/>
      <c r="M401" s="39"/>
      <c r="N401" s="39"/>
      <c r="O401" s="40"/>
      <c r="P401" s="41"/>
      <c r="Q401" s="41"/>
      <c r="R401" s="42"/>
      <c r="S401" s="43"/>
      <c r="T401" s="36">
        <f t="shared" si="135"/>
        <v>0</v>
      </c>
      <c r="U401" s="44">
        <f t="shared" si="136"/>
        <v>0</v>
      </c>
      <c r="V401" s="45">
        <f t="shared" si="137"/>
        <v>0</v>
      </c>
      <c r="W401" s="46">
        <f t="shared" si="138"/>
        <v>0</v>
      </c>
      <c r="X401" s="41">
        <f t="shared" si="139"/>
        <v>0</v>
      </c>
      <c r="Y401" s="41">
        <f t="shared" si="140"/>
        <v>0</v>
      </c>
      <c r="Z401" s="41">
        <f t="shared" si="141"/>
        <v>0</v>
      </c>
      <c r="AA401" s="47">
        <f t="shared" si="142"/>
        <v>0</v>
      </c>
      <c r="AB401" s="48">
        <f t="shared" si="143"/>
        <v>0</v>
      </c>
      <c r="AC401" s="41">
        <f t="shared" si="144"/>
        <v>0</v>
      </c>
      <c r="AD401" s="41">
        <f t="shared" si="145"/>
        <v>0</v>
      </c>
      <c r="AE401" s="41">
        <f t="shared" si="146"/>
        <v>0</v>
      </c>
      <c r="AF401" s="49" t="e">
        <f>HLOOKUP(I401,ElecAvoidedCostsWOCC!$A$5:$Q$50,G401+1,FALSE)</f>
        <v>#N/A</v>
      </c>
      <c r="AG401" s="41" t="e">
        <f t="shared" si="147"/>
        <v>#N/A</v>
      </c>
      <c r="AH401" s="49" t="e">
        <f>HLOOKUP(I401,ElecAvoidedCostsWOCC!$A$5:$Q$50,T401+1,FALSE)</f>
        <v>#N/A</v>
      </c>
      <c r="AI401" s="41" t="e">
        <f t="shared" si="148"/>
        <v>#N/A</v>
      </c>
      <c r="AJ401" s="41" t="e">
        <f t="shared" si="149"/>
        <v>#N/A</v>
      </c>
      <c r="AK401" s="41" t="e">
        <f>HLOOKUP(I401,ElecAvoidedCostsWOCC!$A$5:$Q$50,G401+1,FALSE)*J401*L401</f>
        <v>#N/A</v>
      </c>
      <c r="AL401" s="41" t="e">
        <f t="shared" si="150"/>
        <v>#N/A</v>
      </c>
      <c r="AM401" s="45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5">
        <f t="shared" si="151"/>
        <v>0</v>
      </c>
      <c r="AO401" s="44">
        <f t="shared" si="152"/>
        <v>0</v>
      </c>
      <c r="AP401" s="44" t="e">
        <f t="shared" si="153"/>
        <v>#DIV/0!</v>
      </c>
    </row>
    <row r="402" spans="2:42" x14ac:dyDescent="0.25">
      <c r="B402" s="34"/>
      <c r="C402" s="56"/>
      <c r="D402" s="56"/>
      <c r="E402" s="35"/>
      <c r="F402" s="36"/>
      <c r="G402" s="36"/>
      <c r="H402" s="36"/>
      <c r="I402" s="37"/>
      <c r="J402" s="38"/>
      <c r="K402" s="38"/>
      <c r="L402" s="38"/>
      <c r="M402" s="39"/>
      <c r="N402" s="39"/>
      <c r="O402" s="40"/>
      <c r="P402" s="41"/>
      <c r="Q402" s="41"/>
      <c r="R402" s="42"/>
      <c r="S402" s="43"/>
      <c r="T402" s="36">
        <f t="shared" si="135"/>
        <v>0</v>
      </c>
      <c r="U402" s="44">
        <f t="shared" si="136"/>
        <v>0</v>
      </c>
      <c r="V402" s="45">
        <f t="shared" si="137"/>
        <v>0</v>
      </c>
      <c r="W402" s="46">
        <f t="shared" si="138"/>
        <v>0</v>
      </c>
      <c r="X402" s="41">
        <f t="shared" si="139"/>
        <v>0</v>
      </c>
      <c r="Y402" s="41">
        <f t="shared" si="140"/>
        <v>0</v>
      </c>
      <c r="Z402" s="41">
        <f t="shared" si="141"/>
        <v>0</v>
      </c>
      <c r="AA402" s="47">
        <f t="shared" si="142"/>
        <v>0</v>
      </c>
      <c r="AB402" s="48">
        <f t="shared" si="143"/>
        <v>0</v>
      </c>
      <c r="AC402" s="41">
        <f t="shared" si="144"/>
        <v>0</v>
      </c>
      <c r="AD402" s="41">
        <f t="shared" si="145"/>
        <v>0</v>
      </c>
      <c r="AE402" s="41">
        <f t="shared" si="146"/>
        <v>0</v>
      </c>
      <c r="AF402" s="49" t="e">
        <f>HLOOKUP(I402,ElecAvoidedCostsWOCC!$A$5:$Q$50,G402+1,FALSE)</f>
        <v>#N/A</v>
      </c>
      <c r="AG402" s="41" t="e">
        <f t="shared" si="147"/>
        <v>#N/A</v>
      </c>
      <c r="AH402" s="49" t="e">
        <f>HLOOKUP(I402,ElecAvoidedCostsWOCC!$A$5:$Q$50,T402+1,FALSE)</f>
        <v>#N/A</v>
      </c>
      <c r="AI402" s="41" t="e">
        <f t="shared" si="148"/>
        <v>#N/A</v>
      </c>
      <c r="AJ402" s="41" t="e">
        <f t="shared" si="149"/>
        <v>#N/A</v>
      </c>
      <c r="AK402" s="41" t="e">
        <f>HLOOKUP(I402,ElecAvoidedCostsWOCC!$A$5:$Q$50,G402+1,FALSE)*J402*L402</f>
        <v>#N/A</v>
      </c>
      <c r="AL402" s="41" t="e">
        <f t="shared" si="150"/>
        <v>#N/A</v>
      </c>
      <c r="AM402" s="45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5">
        <f t="shared" si="151"/>
        <v>0</v>
      </c>
      <c r="AO402" s="44">
        <f t="shared" si="152"/>
        <v>0</v>
      </c>
      <c r="AP402" s="44" t="e">
        <f t="shared" si="153"/>
        <v>#DIV/0!</v>
      </c>
    </row>
    <row r="403" spans="2:42" x14ac:dyDescent="0.25">
      <c r="B403" s="34"/>
      <c r="C403" s="56"/>
      <c r="D403" s="56"/>
      <c r="E403" s="35"/>
      <c r="F403" s="36"/>
      <c r="G403" s="36"/>
      <c r="H403" s="36"/>
      <c r="I403" s="37"/>
      <c r="J403" s="38"/>
      <c r="K403" s="38"/>
      <c r="L403" s="38"/>
      <c r="M403" s="39"/>
      <c r="N403" s="39"/>
      <c r="O403" s="40"/>
      <c r="P403" s="41"/>
      <c r="Q403" s="41"/>
      <c r="R403" s="42"/>
      <c r="S403" s="43"/>
      <c r="T403" s="36">
        <f t="shared" si="135"/>
        <v>0</v>
      </c>
      <c r="U403" s="44">
        <f t="shared" si="136"/>
        <v>0</v>
      </c>
      <c r="V403" s="45">
        <f t="shared" si="137"/>
        <v>0</v>
      </c>
      <c r="W403" s="46">
        <f t="shared" si="138"/>
        <v>0</v>
      </c>
      <c r="X403" s="41">
        <f t="shared" si="139"/>
        <v>0</v>
      </c>
      <c r="Y403" s="41">
        <f t="shared" si="140"/>
        <v>0</v>
      </c>
      <c r="Z403" s="41">
        <f t="shared" si="141"/>
        <v>0</v>
      </c>
      <c r="AA403" s="47">
        <f t="shared" si="142"/>
        <v>0</v>
      </c>
      <c r="AB403" s="48">
        <f t="shared" si="143"/>
        <v>0</v>
      </c>
      <c r="AC403" s="41">
        <f t="shared" si="144"/>
        <v>0</v>
      </c>
      <c r="AD403" s="41">
        <f t="shared" si="145"/>
        <v>0</v>
      </c>
      <c r="AE403" s="41">
        <f t="shared" si="146"/>
        <v>0</v>
      </c>
      <c r="AF403" s="49" t="e">
        <f>HLOOKUP(I403,ElecAvoidedCostsWOCC!$A$5:$Q$50,G403+1,FALSE)</f>
        <v>#N/A</v>
      </c>
      <c r="AG403" s="41" t="e">
        <f t="shared" si="147"/>
        <v>#N/A</v>
      </c>
      <c r="AH403" s="49" t="e">
        <f>HLOOKUP(I403,ElecAvoidedCostsWOCC!$A$5:$Q$50,T403+1,FALSE)</f>
        <v>#N/A</v>
      </c>
      <c r="AI403" s="41" t="e">
        <f t="shared" si="148"/>
        <v>#N/A</v>
      </c>
      <c r="AJ403" s="41" t="e">
        <f t="shared" si="149"/>
        <v>#N/A</v>
      </c>
      <c r="AK403" s="41" t="e">
        <f>HLOOKUP(I403,ElecAvoidedCostsWOCC!$A$5:$Q$50,G403+1,FALSE)*J403*L403</f>
        <v>#N/A</v>
      </c>
      <c r="AL403" s="41" t="e">
        <f t="shared" si="150"/>
        <v>#N/A</v>
      </c>
      <c r="AM403" s="45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5">
        <f t="shared" si="151"/>
        <v>0</v>
      </c>
      <c r="AO403" s="44">
        <f t="shared" si="152"/>
        <v>0</v>
      </c>
      <c r="AP403" s="44" t="e">
        <f t="shared" si="153"/>
        <v>#DIV/0!</v>
      </c>
    </row>
    <row r="404" spans="2:42" x14ac:dyDescent="0.25">
      <c r="B404" s="34"/>
      <c r="C404" s="56"/>
      <c r="D404" s="56"/>
      <c r="E404" s="35"/>
      <c r="F404" s="36"/>
      <c r="G404" s="36"/>
      <c r="H404" s="36"/>
      <c r="I404" s="37"/>
      <c r="J404" s="38"/>
      <c r="K404" s="38"/>
      <c r="L404" s="38"/>
      <c r="M404" s="39"/>
      <c r="N404" s="39"/>
      <c r="O404" s="40"/>
      <c r="P404" s="41"/>
      <c r="Q404" s="41"/>
      <c r="R404" s="42"/>
      <c r="S404" s="43"/>
      <c r="T404" s="36">
        <f t="shared" si="135"/>
        <v>0</v>
      </c>
      <c r="U404" s="44">
        <f t="shared" si="136"/>
        <v>0</v>
      </c>
      <c r="V404" s="45">
        <f t="shared" si="137"/>
        <v>0</v>
      </c>
      <c r="W404" s="46">
        <f t="shared" si="138"/>
        <v>0</v>
      </c>
      <c r="X404" s="41">
        <f t="shared" si="139"/>
        <v>0</v>
      </c>
      <c r="Y404" s="41">
        <f t="shared" si="140"/>
        <v>0</v>
      </c>
      <c r="Z404" s="41">
        <f t="shared" si="141"/>
        <v>0</v>
      </c>
      <c r="AA404" s="47">
        <f t="shared" si="142"/>
        <v>0</v>
      </c>
      <c r="AB404" s="48">
        <f t="shared" si="143"/>
        <v>0</v>
      </c>
      <c r="AC404" s="41">
        <f t="shared" si="144"/>
        <v>0</v>
      </c>
      <c r="AD404" s="41">
        <f t="shared" si="145"/>
        <v>0</v>
      </c>
      <c r="AE404" s="41">
        <f t="shared" si="146"/>
        <v>0</v>
      </c>
      <c r="AF404" s="49" t="e">
        <f>HLOOKUP(I404,ElecAvoidedCostsWOCC!$A$5:$Q$50,G404+1,FALSE)</f>
        <v>#N/A</v>
      </c>
      <c r="AG404" s="41" t="e">
        <f t="shared" si="147"/>
        <v>#N/A</v>
      </c>
      <c r="AH404" s="49" t="e">
        <f>HLOOKUP(I404,ElecAvoidedCostsWOCC!$A$5:$Q$50,T404+1,FALSE)</f>
        <v>#N/A</v>
      </c>
      <c r="AI404" s="41" t="e">
        <f t="shared" si="148"/>
        <v>#N/A</v>
      </c>
      <c r="AJ404" s="41" t="e">
        <f t="shared" si="149"/>
        <v>#N/A</v>
      </c>
      <c r="AK404" s="41" t="e">
        <f>HLOOKUP(I404,ElecAvoidedCostsWOCC!$A$5:$Q$50,G404+1,FALSE)*J404*L404</f>
        <v>#N/A</v>
      </c>
      <c r="AL404" s="41" t="e">
        <f t="shared" si="150"/>
        <v>#N/A</v>
      </c>
      <c r="AM404" s="45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5">
        <f t="shared" si="151"/>
        <v>0</v>
      </c>
      <c r="AO404" s="44">
        <f t="shared" si="152"/>
        <v>0</v>
      </c>
      <c r="AP404" s="44" t="e">
        <f t="shared" si="153"/>
        <v>#DIV/0!</v>
      </c>
    </row>
    <row r="405" spans="2:42" x14ac:dyDescent="0.25">
      <c r="B405" s="34"/>
      <c r="C405" s="56"/>
      <c r="D405" s="56"/>
      <c r="E405" s="35"/>
      <c r="F405" s="36"/>
      <c r="G405" s="36"/>
      <c r="H405" s="36"/>
      <c r="I405" s="37"/>
      <c r="J405" s="38"/>
      <c r="K405" s="38"/>
      <c r="L405" s="38"/>
      <c r="M405" s="39"/>
      <c r="N405" s="39"/>
      <c r="O405" s="40"/>
      <c r="P405" s="41"/>
      <c r="Q405" s="41"/>
      <c r="R405" s="42"/>
      <c r="S405" s="43"/>
      <c r="T405" s="36">
        <f t="shared" si="135"/>
        <v>0</v>
      </c>
      <c r="U405" s="44">
        <f t="shared" si="136"/>
        <v>0</v>
      </c>
      <c r="V405" s="45">
        <f t="shared" si="137"/>
        <v>0</v>
      </c>
      <c r="W405" s="46">
        <f t="shared" si="138"/>
        <v>0</v>
      </c>
      <c r="X405" s="41">
        <f t="shared" si="139"/>
        <v>0</v>
      </c>
      <c r="Y405" s="41">
        <f t="shared" si="140"/>
        <v>0</v>
      </c>
      <c r="Z405" s="41">
        <f t="shared" si="141"/>
        <v>0</v>
      </c>
      <c r="AA405" s="47">
        <f t="shared" si="142"/>
        <v>0</v>
      </c>
      <c r="AB405" s="48">
        <f t="shared" si="143"/>
        <v>0</v>
      </c>
      <c r="AC405" s="41">
        <f t="shared" si="144"/>
        <v>0</v>
      </c>
      <c r="AD405" s="41">
        <f t="shared" si="145"/>
        <v>0</v>
      </c>
      <c r="AE405" s="41">
        <f t="shared" si="146"/>
        <v>0</v>
      </c>
      <c r="AF405" s="49" t="e">
        <f>HLOOKUP(I405,ElecAvoidedCostsWOCC!$A$5:$Q$50,G405+1,FALSE)</f>
        <v>#N/A</v>
      </c>
      <c r="AG405" s="41" t="e">
        <f t="shared" si="147"/>
        <v>#N/A</v>
      </c>
      <c r="AH405" s="49" t="e">
        <f>HLOOKUP(I405,ElecAvoidedCostsWOCC!$A$5:$Q$50,T405+1,FALSE)</f>
        <v>#N/A</v>
      </c>
      <c r="AI405" s="41" t="e">
        <f t="shared" si="148"/>
        <v>#N/A</v>
      </c>
      <c r="AJ405" s="41" t="e">
        <f t="shared" si="149"/>
        <v>#N/A</v>
      </c>
      <c r="AK405" s="41" t="e">
        <f>HLOOKUP(I405,ElecAvoidedCostsWOCC!$A$5:$Q$50,G405+1,FALSE)*J405*L405</f>
        <v>#N/A</v>
      </c>
      <c r="AL405" s="41" t="e">
        <f t="shared" si="150"/>
        <v>#N/A</v>
      </c>
      <c r="AM405" s="45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5">
        <f t="shared" si="151"/>
        <v>0</v>
      </c>
      <c r="AO405" s="44">
        <f t="shared" si="152"/>
        <v>0</v>
      </c>
      <c r="AP405" s="44" t="e">
        <f t="shared" si="153"/>
        <v>#DIV/0!</v>
      </c>
    </row>
    <row r="406" spans="2:42" x14ac:dyDescent="0.25">
      <c r="B406" s="34"/>
      <c r="C406" s="56"/>
      <c r="D406" s="56"/>
      <c r="E406" s="35"/>
      <c r="F406" s="36"/>
      <c r="G406" s="36"/>
      <c r="H406" s="36"/>
      <c r="I406" s="37"/>
      <c r="J406" s="38"/>
      <c r="K406" s="38"/>
      <c r="L406" s="38"/>
      <c r="M406" s="39"/>
      <c r="N406" s="39"/>
      <c r="O406" s="40"/>
      <c r="P406" s="41"/>
      <c r="Q406" s="41"/>
      <c r="R406" s="42"/>
      <c r="S406" s="43"/>
      <c r="T406" s="36">
        <f t="shared" si="135"/>
        <v>0</v>
      </c>
      <c r="U406" s="44">
        <f t="shared" si="136"/>
        <v>0</v>
      </c>
      <c r="V406" s="45">
        <f t="shared" si="137"/>
        <v>0</v>
      </c>
      <c r="W406" s="46">
        <f t="shared" si="138"/>
        <v>0</v>
      </c>
      <c r="X406" s="41">
        <f t="shared" si="139"/>
        <v>0</v>
      </c>
      <c r="Y406" s="41">
        <f t="shared" si="140"/>
        <v>0</v>
      </c>
      <c r="Z406" s="41">
        <f t="shared" si="141"/>
        <v>0</v>
      </c>
      <c r="AA406" s="47">
        <f t="shared" si="142"/>
        <v>0</v>
      </c>
      <c r="AB406" s="48">
        <f t="shared" si="143"/>
        <v>0</v>
      </c>
      <c r="AC406" s="41">
        <f t="shared" si="144"/>
        <v>0</v>
      </c>
      <c r="AD406" s="41">
        <f t="shared" si="145"/>
        <v>0</v>
      </c>
      <c r="AE406" s="41">
        <f t="shared" si="146"/>
        <v>0</v>
      </c>
      <c r="AF406" s="49" t="e">
        <f>HLOOKUP(I406,ElecAvoidedCostsWOCC!$A$5:$Q$50,G406+1,FALSE)</f>
        <v>#N/A</v>
      </c>
      <c r="AG406" s="41" t="e">
        <f t="shared" si="147"/>
        <v>#N/A</v>
      </c>
      <c r="AH406" s="49" t="e">
        <f>HLOOKUP(I406,ElecAvoidedCostsWOCC!$A$5:$Q$50,T406+1,FALSE)</f>
        <v>#N/A</v>
      </c>
      <c r="AI406" s="41" t="e">
        <f t="shared" si="148"/>
        <v>#N/A</v>
      </c>
      <c r="AJ406" s="41" t="e">
        <f t="shared" si="149"/>
        <v>#N/A</v>
      </c>
      <c r="AK406" s="41" t="e">
        <f>HLOOKUP(I406,ElecAvoidedCostsWOCC!$A$5:$Q$50,G406+1,FALSE)*J406*L406</f>
        <v>#N/A</v>
      </c>
      <c r="AL406" s="41" t="e">
        <f t="shared" si="150"/>
        <v>#N/A</v>
      </c>
      <c r="AM406" s="45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5">
        <f t="shared" si="151"/>
        <v>0</v>
      </c>
      <c r="AO406" s="44">
        <f t="shared" si="152"/>
        <v>0</v>
      </c>
      <c r="AP406" s="44" t="e">
        <f t="shared" si="153"/>
        <v>#DIV/0!</v>
      </c>
    </row>
    <row r="407" spans="2:42" x14ac:dyDescent="0.25">
      <c r="B407" s="34"/>
      <c r="C407" s="56"/>
      <c r="D407" s="56"/>
      <c r="E407" s="35"/>
      <c r="F407" s="36"/>
      <c r="G407" s="36"/>
      <c r="H407" s="36"/>
      <c r="I407" s="37"/>
      <c r="J407" s="38"/>
      <c r="K407" s="38"/>
      <c r="L407" s="38"/>
      <c r="M407" s="39"/>
      <c r="N407" s="39"/>
      <c r="O407" s="40"/>
      <c r="P407" s="41"/>
      <c r="Q407" s="41"/>
      <c r="R407" s="42"/>
      <c r="S407" s="43"/>
      <c r="T407" s="36">
        <f t="shared" si="135"/>
        <v>0</v>
      </c>
      <c r="U407" s="44">
        <f t="shared" si="136"/>
        <v>0</v>
      </c>
      <c r="V407" s="45">
        <f t="shared" si="137"/>
        <v>0</v>
      </c>
      <c r="W407" s="46">
        <f t="shared" si="138"/>
        <v>0</v>
      </c>
      <c r="X407" s="41">
        <f t="shared" si="139"/>
        <v>0</v>
      </c>
      <c r="Y407" s="41">
        <f t="shared" si="140"/>
        <v>0</v>
      </c>
      <c r="Z407" s="41">
        <f t="shared" si="141"/>
        <v>0</v>
      </c>
      <c r="AA407" s="47">
        <f t="shared" si="142"/>
        <v>0</v>
      </c>
      <c r="AB407" s="48">
        <f t="shared" si="143"/>
        <v>0</v>
      </c>
      <c r="AC407" s="41">
        <f t="shared" si="144"/>
        <v>0</v>
      </c>
      <c r="AD407" s="41">
        <f t="shared" si="145"/>
        <v>0</v>
      </c>
      <c r="AE407" s="41">
        <f t="shared" si="146"/>
        <v>0</v>
      </c>
      <c r="AF407" s="49" t="e">
        <f>HLOOKUP(I407,ElecAvoidedCostsWOCC!$A$5:$Q$50,G407+1,FALSE)</f>
        <v>#N/A</v>
      </c>
      <c r="AG407" s="41" t="e">
        <f t="shared" si="147"/>
        <v>#N/A</v>
      </c>
      <c r="AH407" s="49" t="e">
        <f>HLOOKUP(I407,ElecAvoidedCostsWOCC!$A$5:$Q$50,T407+1,FALSE)</f>
        <v>#N/A</v>
      </c>
      <c r="AI407" s="41" t="e">
        <f t="shared" si="148"/>
        <v>#N/A</v>
      </c>
      <c r="AJ407" s="41" t="e">
        <f t="shared" si="149"/>
        <v>#N/A</v>
      </c>
      <c r="AK407" s="41" t="e">
        <f>HLOOKUP(I407,ElecAvoidedCostsWOCC!$A$5:$Q$50,G407+1,FALSE)*J407*L407</f>
        <v>#N/A</v>
      </c>
      <c r="AL407" s="41" t="e">
        <f t="shared" si="150"/>
        <v>#N/A</v>
      </c>
      <c r="AM407" s="45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5">
        <f t="shared" si="151"/>
        <v>0</v>
      </c>
      <c r="AO407" s="44">
        <f t="shared" si="152"/>
        <v>0</v>
      </c>
      <c r="AP407" s="44" t="e">
        <f t="shared" si="153"/>
        <v>#DIV/0!</v>
      </c>
    </row>
    <row r="408" spans="2:42" x14ac:dyDescent="0.25">
      <c r="B408" s="34"/>
      <c r="C408" s="56"/>
      <c r="D408" s="56"/>
      <c r="E408" s="35"/>
      <c r="F408" s="36"/>
      <c r="G408" s="36"/>
      <c r="H408" s="36"/>
      <c r="I408" s="37"/>
      <c r="J408" s="38"/>
      <c r="K408" s="38"/>
      <c r="L408" s="38"/>
      <c r="M408" s="39"/>
      <c r="N408" s="39"/>
      <c r="O408" s="40"/>
      <c r="P408" s="41"/>
      <c r="Q408" s="41"/>
      <c r="R408" s="42"/>
      <c r="S408" s="43"/>
      <c r="T408" s="36">
        <f t="shared" si="135"/>
        <v>0</v>
      </c>
      <c r="U408" s="44">
        <f t="shared" si="136"/>
        <v>0</v>
      </c>
      <c r="V408" s="45">
        <f t="shared" si="137"/>
        <v>0</v>
      </c>
      <c r="W408" s="46">
        <f t="shared" si="138"/>
        <v>0</v>
      </c>
      <c r="X408" s="41">
        <f t="shared" si="139"/>
        <v>0</v>
      </c>
      <c r="Y408" s="41">
        <f t="shared" si="140"/>
        <v>0</v>
      </c>
      <c r="Z408" s="41">
        <f t="shared" si="141"/>
        <v>0</v>
      </c>
      <c r="AA408" s="47">
        <f t="shared" si="142"/>
        <v>0</v>
      </c>
      <c r="AB408" s="48">
        <f t="shared" si="143"/>
        <v>0</v>
      </c>
      <c r="AC408" s="41">
        <f t="shared" si="144"/>
        <v>0</v>
      </c>
      <c r="AD408" s="41">
        <f t="shared" si="145"/>
        <v>0</v>
      </c>
      <c r="AE408" s="41">
        <f t="shared" si="146"/>
        <v>0</v>
      </c>
      <c r="AF408" s="49" t="e">
        <f>HLOOKUP(I408,ElecAvoidedCostsWOCC!$A$5:$Q$50,G408+1,FALSE)</f>
        <v>#N/A</v>
      </c>
      <c r="AG408" s="41" t="e">
        <f t="shared" si="147"/>
        <v>#N/A</v>
      </c>
      <c r="AH408" s="49" t="e">
        <f>HLOOKUP(I408,ElecAvoidedCostsWOCC!$A$5:$Q$50,T408+1,FALSE)</f>
        <v>#N/A</v>
      </c>
      <c r="AI408" s="41" t="e">
        <f t="shared" si="148"/>
        <v>#N/A</v>
      </c>
      <c r="AJ408" s="41" t="e">
        <f t="shared" si="149"/>
        <v>#N/A</v>
      </c>
      <c r="AK408" s="41" t="e">
        <f>HLOOKUP(I408,ElecAvoidedCostsWOCC!$A$5:$Q$50,G408+1,FALSE)*J408*L408</f>
        <v>#N/A</v>
      </c>
      <c r="AL408" s="41" t="e">
        <f t="shared" si="150"/>
        <v>#N/A</v>
      </c>
      <c r="AM408" s="45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5">
        <f t="shared" si="151"/>
        <v>0</v>
      </c>
      <c r="AO408" s="44">
        <f t="shared" si="152"/>
        <v>0</v>
      </c>
      <c r="AP408" s="44" t="e">
        <f t="shared" si="153"/>
        <v>#DIV/0!</v>
      </c>
    </row>
    <row r="409" spans="2:42" x14ac:dyDescent="0.25">
      <c r="B409" s="34"/>
      <c r="C409" s="56"/>
      <c r="D409" s="56"/>
      <c r="E409" s="35"/>
      <c r="F409" s="36"/>
      <c r="G409" s="36"/>
      <c r="H409" s="36"/>
      <c r="I409" s="37"/>
      <c r="J409" s="38"/>
      <c r="K409" s="38"/>
      <c r="L409" s="38"/>
      <c r="M409" s="39"/>
      <c r="N409" s="39"/>
      <c r="O409" s="40"/>
      <c r="P409" s="41"/>
      <c r="Q409" s="41"/>
      <c r="R409" s="42"/>
      <c r="S409" s="43"/>
      <c r="T409" s="36">
        <f t="shared" si="135"/>
        <v>0</v>
      </c>
      <c r="U409" s="44">
        <f t="shared" si="136"/>
        <v>0</v>
      </c>
      <c r="V409" s="45">
        <f t="shared" si="137"/>
        <v>0</v>
      </c>
      <c r="W409" s="46">
        <f t="shared" si="138"/>
        <v>0</v>
      </c>
      <c r="X409" s="41">
        <f t="shared" si="139"/>
        <v>0</v>
      </c>
      <c r="Y409" s="41">
        <f t="shared" si="140"/>
        <v>0</v>
      </c>
      <c r="Z409" s="41">
        <f t="shared" si="141"/>
        <v>0</v>
      </c>
      <c r="AA409" s="47">
        <f t="shared" si="142"/>
        <v>0</v>
      </c>
      <c r="AB409" s="48">
        <f t="shared" si="143"/>
        <v>0</v>
      </c>
      <c r="AC409" s="41">
        <f t="shared" si="144"/>
        <v>0</v>
      </c>
      <c r="AD409" s="41">
        <f t="shared" si="145"/>
        <v>0</v>
      </c>
      <c r="AE409" s="41">
        <f t="shared" si="146"/>
        <v>0</v>
      </c>
      <c r="AF409" s="49" t="e">
        <f>HLOOKUP(I409,ElecAvoidedCostsWOCC!$A$5:$Q$50,G409+1,FALSE)</f>
        <v>#N/A</v>
      </c>
      <c r="AG409" s="41" t="e">
        <f t="shared" si="147"/>
        <v>#N/A</v>
      </c>
      <c r="AH409" s="49" t="e">
        <f>HLOOKUP(I409,ElecAvoidedCostsWOCC!$A$5:$Q$50,T409+1,FALSE)</f>
        <v>#N/A</v>
      </c>
      <c r="AI409" s="41" t="e">
        <f t="shared" si="148"/>
        <v>#N/A</v>
      </c>
      <c r="AJ409" s="41" t="e">
        <f t="shared" si="149"/>
        <v>#N/A</v>
      </c>
      <c r="AK409" s="41" t="e">
        <f>HLOOKUP(I409,ElecAvoidedCostsWOCC!$A$5:$Q$50,G409+1,FALSE)*J409*L409</f>
        <v>#N/A</v>
      </c>
      <c r="AL409" s="41" t="e">
        <f t="shared" si="150"/>
        <v>#N/A</v>
      </c>
      <c r="AM409" s="45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5">
        <f t="shared" si="151"/>
        <v>0</v>
      </c>
      <c r="AO409" s="44">
        <f t="shared" si="152"/>
        <v>0</v>
      </c>
      <c r="AP409" s="44" t="e">
        <f t="shared" si="153"/>
        <v>#DIV/0!</v>
      </c>
    </row>
    <row r="410" spans="2:42" x14ac:dyDescent="0.25">
      <c r="B410" s="34"/>
      <c r="C410" s="56"/>
      <c r="D410" s="56"/>
      <c r="E410" s="35"/>
      <c r="F410" s="36"/>
      <c r="G410" s="36"/>
      <c r="H410" s="36"/>
      <c r="I410" s="37"/>
      <c r="J410" s="38"/>
      <c r="K410" s="38"/>
      <c r="L410" s="38"/>
      <c r="M410" s="39"/>
      <c r="N410" s="39"/>
      <c r="O410" s="40"/>
      <c r="P410" s="41"/>
      <c r="Q410" s="41"/>
      <c r="R410" s="42"/>
      <c r="S410" s="43"/>
      <c r="T410" s="36">
        <f t="shared" si="135"/>
        <v>0</v>
      </c>
      <c r="U410" s="44">
        <f t="shared" si="136"/>
        <v>0</v>
      </c>
      <c r="V410" s="45">
        <f t="shared" si="137"/>
        <v>0</v>
      </c>
      <c r="W410" s="46">
        <f t="shared" si="138"/>
        <v>0</v>
      </c>
      <c r="X410" s="41">
        <f t="shared" si="139"/>
        <v>0</v>
      </c>
      <c r="Y410" s="41">
        <f t="shared" si="140"/>
        <v>0</v>
      </c>
      <c r="Z410" s="41">
        <f t="shared" si="141"/>
        <v>0</v>
      </c>
      <c r="AA410" s="47">
        <f t="shared" si="142"/>
        <v>0</v>
      </c>
      <c r="AB410" s="48">
        <f t="shared" si="143"/>
        <v>0</v>
      </c>
      <c r="AC410" s="41">
        <f t="shared" si="144"/>
        <v>0</v>
      </c>
      <c r="AD410" s="41">
        <f t="shared" si="145"/>
        <v>0</v>
      </c>
      <c r="AE410" s="41">
        <f t="shared" si="146"/>
        <v>0</v>
      </c>
      <c r="AF410" s="49" t="e">
        <f>HLOOKUP(I410,ElecAvoidedCostsWOCC!$A$5:$Q$50,G410+1,FALSE)</f>
        <v>#N/A</v>
      </c>
      <c r="AG410" s="41" t="e">
        <f t="shared" si="147"/>
        <v>#N/A</v>
      </c>
      <c r="AH410" s="49" t="e">
        <f>HLOOKUP(I410,ElecAvoidedCostsWOCC!$A$5:$Q$50,T410+1,FALSE)</f>
        <v>#N/A</v>
      </c>
      <c r="AI410" s="41" t="e">
        <f t="shared" si="148"/>
        <v>#N/A</v>
      </c>
      <c r="AJ410" s="41" t="e">
        <f t="shared" si="149"/>
        <v>#N/A</v>
      </c>
      <c r="AK410" s="41" t="e">
        <f>HLOOKUP(I410,ElecAvoidedCostsWOCC!$A$5:$Q$50,G410+1,FALSE)*J410*L410</f>
        <v>#N/A</v>
      </c>
      <c r="AL410" s="41" t="e">
        <f t="shared" si="150"/>
        <v>#N/A</v>
      </c>
      <c r="AM410" s="45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5">
        <f t="shared" si="151"/>
        <v>0</v>
      </c>
      <c r="AO410" s="44">
        <f t="shared" si="152"/>
        <v>0</v>
      </c>
      <c r="AP410" s="44" t="e">
        <f t="shared" si="153"/>
        <v>#DIV/0!</v>
      </c>
    </row>
    <row r="411" spans="2:42" x14ac:dyDescent="0.25">
      <c r="B411" s="34"/>
      <c r="C411" s="56"/>
      <c r="D411" s="56"/>
      <c r="E411" s="35"/>
      <c r="F411" s="36"/>
      <c r="G411" s="36"/>
      <c r="H411" s="36"/>
      <c r="I411" s="37"/>
      <c r="J411" s="38"/>
      <c r="K411" s="38"/>
      <c r="L411" s="38"/>
      <c r="M411" s="39"/>
      <c r="N411" s="39"/>
      <c r="O411" s="40"/>
      <c r="P411" s="41"/>
      <c r="Q411" s="41"/>
      <c r="R411" s="42"/>
      <c r="S411" s="43"/>
      <c r="T411" s="36">
        <f t="shared" si="135"/>
        <v>0</v>
      </c>
      <c r="U411" s="44">
        <f t="shared" si="136"/>
        <v>0</v>
      </c>
      <c r="V411" s="45">
        <f t="shared" si="137"/>
        <v>0</v>
      </c>
      <c r="W411" s="46">
        <f t="shared" si="138"/>
        <v>0</v>
      </c>
      <c r="X411" s="41">
        <f t="shared" si="139"/>
        <v>0</v>
      </c>
      <c r="Y411" s="41">
        <f t="shared" si="140"/>
        <v>0</v>
      </c>
      <c r="Z411" s="41">
        <f t="shared" si="141"/>
        <v>0</v>
      </c>
      <c r="AA411" s="47">
        <f t="shared" si="142"/>
        <v>0</v>
      </c>
      <c r="AB411" s="48">
        <f t="shared" si="143"/>
        <v>0</v>
      </c>
      <c r="AC411" s="41">
        <f t="shared" si="144"/>
        <v>0</v>
      </c>
      <c r="AD411" s="41">
        <f t="shared" si="145"/>
        <v>0</v>
      </c>
      <c r="AE411" s="41">
        <f t="shared" si="146"/>
        <v>0</v>
      </c>
      <c r="AF411" s="49" t="e">
        <f>HLOOKUP(I411,ElecAvoidedCostsWOCC!$A$5:$Q$50,G411+1,FALSE)</f>
        <v>#N/A</v>
      </c>
      <c r="AG411" s="41" t="e">
        <f t="shared" si="147"/>
        <v>#N/A</v>
      </c>
      <c r="AH411" s="49" t="e">
        <f>HLOOKUP(I411,ElecAvoidedCostsWOCC!$A$5:$Q$50,T411+1,FALSE)</f>
        <v>#N/A</v>
      </c>
      <c r="AI411" s="41" t="e">
        <f t="shared" si="148"/>
        <v>#N/A</v>
      </c>
      <c r="AJ411" s="41" t="e">
        <f t="shared" si="149"/>
        <v>#N/A</v>
      </c>
      <c r="AK411" s="41" t="e">
        <f>HLOOKUP(I411,ElecAvoidedCostsWOCC!$A$5:$Q$50,G411+1,FALSE)*J411*L411</f>
        <v>#N/A</v>
      </c>
      <c r="AL411" s="41" t="e">
        <f t="shared" si="150"/>
        <v>#N/A</v>
      </c>
      <c r="AM411" s="45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5">
        <f t="shared" si="151"/>
        <v>0</v>
      </c>
      <c r="AO411" s="44">
        <f t="shared" si="152"/>
        <v>0</v>
      </c>
      <c r="AP411" s="44" t="e">
        <f t="shared" si="153"/>
        <v>#DIV/0!</v>
      </c>
    </row>
    <row r="412" spans="2:42" x14ac:dyDescent="0.25">
      <c r="B412" s="34"/>
      <c r="C412" s="56"/>
      <c r="D412" s="56"/>
      <c r="E412" s="35"/>
      <c r="F412" s="36"/>
      <c r="G412" s="36"/>
      <c r="H412" s="36"/>
      <c r="I412" s="37"/>
      <c r="J412" s="38"/>
      <c r="K412" s="38"/>
      <c r="L412" s="38"/>
      <c r="M412" s="39"/>
      <c r="N412" s="39"/>
      <c r="O412" s="40"/>
      <c r="P412" s="41"/>
      <c r="Q412" s="41"/>
      <c r="R412" s="42"/>
      <c r="S412" s="43"/>
      <c r="T412" s="36">
        <f t="shared" si="135"/>
        <v>0</v>
      </c>
      <c r="U412" s="44">
        <f t="shared" si="136"/>
        <v>0</v>
      </c>
      <c r="V412" s="45">
        <f t="shared" si="137"/>
        <v>0</v>
      </c>
      <c r="W412" s="46">
        <f t="shared" si="138"/>
        <v>0</v>
      </c>
      <c r="X412" s="41">
        <f t="shared" si="139"/>
        <v>0</v>
      </c>
      <c r="Y412" s="41">
        <f t="shared" si="140"/>
        <v>0</v>
      </c>
      <c r="Z412" s="41">
        <f t="shared" si="141"/>
        <v>0</v>
      </c>
      <c r="AA412" s="47">
        <f t="shared" si="142"/>
        <v>0</v>
      </c>
      <c r="AB412" s="48">
        <f t="shared" si="143"/>
        <v>0</v>
      </c>
      <c r="AC412" s="41">
        <f t="shared" si="144"/>
        <v>0</v>
      </c>
      <c r="AD412" s="41">
        <f t="shared" si="145"/>
        <v>0</v>
      </c>
      <c r="AE412" s="41">
        <f t="shared" si="146"/>
        <v>0</v>
      </c>
      <c r="AF412" s="49" t="e">
        <f>HLOOKUP(I412,ElecAvoidedCostsWOCC!$A$5:$Q$50,G412+1,FALSE)</f>
        <v>#N/A</v>
      </c>
      <c r="AG412" s="41" t="e">
        <f t="shared" si="147"/>
        <v>#N/A</v>
      </c>
      <c r="AH412" s="49" t="e">
        <f>HLOOKUP(I412,ElecAvoidedCostsWOCC!$A$5:$Q$50,T412+1,FALSE)</f>
        <v>#N/A</v>
      </c>
      <c r="AI412" s="41" t="e">
        <f t="shared" si="148"/>
        <v>#N/A</v>
      </c>
      <c r="AJ412" s="41" t="e">
        <f t="shared" si="149"/>
        <v>#N/A</v>
      </c>
      <c r="AK412" s="41" t="e">
        <f>HLOOKUP(I412,ElecAvoidedCostsWOCC!$A$5:$Q$50,G412+1,FALSE)*J412*L412</f>
        <v>#N/A</v>
      </c>
      <c r="AL412" s="41" t="e">
        <f t="shared" si="150"/>
        <v>#N/A</v>
      </c>
      <c r="AM412" s="45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5">
        <f t="shared" si="151"/>
        <v>0</v>
      </c>
      <c r="AO412" s="44">
        <f t="shared" si="152"/>
        <v>0</v>
      </c>
      <c r="AP412" s="44" t="e">
        <f t="shared" si="153"/>
        <v>#DIV/0!</v>
      </c>
    </row>
    <row r="413" spans="2:42" x14ac:dyDescent="0.25">
      <c r="B413" s="34"/>
      <c r="C413" s="56"/>
      <c r="D413" s="56"/>
      <c r="E413" s="35"/>
      <c r="F413" s="36"/>
      <c r="G413" s="36"/>
      <c r="H413" s="36"/>
      <c r="I413" s="37"/>
      <c r="J413" s="38"/>
      <c r="K413" s="38"/>
      <c r="L413" s="38"/>
      <c r="M413" s="39"/>
      <c r="N413" s="39"/>
      <c r="O413" s="40"/>
      <c r="P413" s="41"/>
      <c r="Q413" s="41"/>
      <c r="R413" s="42"/>
      <c r="S413" s="43"/>
      <c r="T413" s="36">
        <f t="shared" si="135"/>
        <v>0</v>
      </c>
      <c r="U413" s="44">
        <f t="shared" si="136"/>
        <v>0</v>
      </c>
      <c r="V413" s="45">
        <f t="shared" si="137"/>
        <v>0</v>
      </c>
      <c r="W413" s="46">
        <f t="shared" si="138"/>
        <v>0</v>
      </c>
      <c r="X413" s="41">
        <f t="shared" si="139"/>
        <v>0</v>
      </c>
      <c r="Y413" s="41">
        <f t="shared" si="140"/>
        <v>0</v>
      </c>
      <c r="Z413" s="41">
        <f t="shared" si="141"/>
        <v>0</v>
      </c>
      <c r="AA413" s="47">
        <f t="shared" si="142"/>
        <v>0</v>
      </c>
      <c r="AB413" s="48">
        <f t="shared" si="143"/>
        <v>0</v>
      </c>
      <c r="AC413" s="41">
        <f t="shared" si="144"/>
        <v>0</v>
      </c>
      <c r="AD413" s="41">
        <f t="shared" si="145"/>
        <v>0</v>
      </c>
      <c r="AE413" s="41">
        <f t="shared" si="146"/>
        <v>0</v>
      </c>
      <c r="AF413" s="49" t="e">
        <f>HLOOKUP(I413,ElecAvoidedCostsWOCC!$A$5:$Q$50,G413+1,FALSE)</f>
        <v>#N/A</v>
      </c>
      <c r="AG413" s="41" t="e">
        <f t="shared" si="147"/>
        <v>#N/A</v>
      </c>
      <c r="AH413" s="49" t="e">
        <f>HLOOKUP(I413,ElecAvoidedCostsWOCC!$A$5:$Q$50,T413+1,FALSE)</f>
        <v>#N/A</v>
      </c>
      <c r="AI413" s="41" t="e">
        <f t="shared" si="148"/>
        <v>#N/A</v>
      </c>
      <c r="AJ413" s="41" t="e">
        <f t="shared" si="149"/>
        <v>#N/A</v>
      </c>
      <c r="AK413" s="41" t="e">
        <f>HLOOKUP(I413,ElecAvoidedCostsWOCC!$A$5:$Q$50,G413+1,FALSE)*J413*L413</f>
        <v>#N/A</v>
      </c>
      <c r="AL413" s="41" t="e">
        <f t="shared" si="150"/>
        <v>#N/A</v>
      </c>
      <c r="AM413" s="45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5">
        <f t="shared" si="151"/>
        <v>0</v>
      </c>
      <c r="AO413" s="44">
        <f t="shared" si="152"/>
        <v>0</v>
      </c>
      <c r="AP413" s="44" t="e">
        <f t="shared" si="153"/>
        <v>#DIV/0!</v>
      </c>
    </row>
    <row r="414" spans="2:42" x14ac:dyDescent="0.25">
      <c r="B414" s="34"/>
      <c r="C414" s="56"/>
      <c r="D414" s="56"/>
      <c r="E414" s="35"/>
      <c r="F414" s="36"/>
      <c r="G414" s="36"/>
      <c r="H414" s="36"/>
      <c r="I414" s="37"/>
      <c r="J414" s="38"/>
      <c r="K414" s="38"/>
      <c r="L414" s="38"/>
      <c r="M414" s="39"/>
      <c r="N414" s="39"/>
      <c r="O414" s="40"/>
      <c r="P414" s="41"/>
      <c r="Q414" s="41"/>
      <c r="R414" s="42"/>
      <c r="S414" s="43"/>
      <c r="T414" s="36">
        <f t="shared" si="135"/>
        <v>0</v>
      </c>
      <c r="U414" s="44">
        <f t="shared" si="136"/>
        <v>0</v>
      </c>
      <c r="V414" s="45">
        <f t="shared" si="137"/>
        <v>0</v>
      </c>
      <c r="W414" s="46">
        <f t="shared" si="138"/>
        <v>0</v>
      </c>
      <c r="X414" s="41">
        <f t="shared" si="139"/>
        <v>0</v>
      </c>
      <c r="Y414" s="41">
        <f t="shared" si="140"/>
        <v>0</v>
      </c>
      <c r="Z414" s="41">
        <f t="shared" si="141"/>
        <v>0</v>
      </c>
      <c r="AA414" s="47">
        <f t="shared" si="142"/>
        <v>0</v>
      </c>
      <c r="AB414" s="48">
        <f t="shared" si="143"/>
        <v>0</v>
      </c>
      <c r="AC414" s="41">
        <f t="shared" si="144"/>
        <v>0</v>
      </c>
      <c r="AD414" s="41">
        <f t="shared" si="145"/>
        <v>0</v>
      </c>
      <c r="AE414" s="41">
        <f t="shared" si="146"/>
        <v>0</v>
      </c>
      <c r="AF414" s="49" t="e">
        <f>HLOOKUP(I414,ElecAvoidedCostsWOCC!$A$5:$Q$50,G414+1,FALSE)</f>
        <v>#N/A</v>
      </c>
      <c r="AG414" s="41" t="e">
        <f t="shared" si="147"/>
        <v>#N/A</v>
      </c>
      <c r="AH414" s="49" t="e">
        <f>HLOOKUP(I414,ElecAvoidedCostsWOCC!$A$5:$Q$50,T414+1,FALSE)</f>
        <v>#N/A</v>
      </c>
      <c r="AI414" s="41" t="e">
        <f t="shared" si="148"/>
        <v>#N/A</v>
      </c>
      <c r="AJ414" s="41" t="e">
        <f t="shared" si="149"/>
        <v>#N/A</v>
      </c>
      <c r="AK414" s="41" t="e">
        <f>HLOOKUP(I414,ElecAvoidedCostsWOCC!$A$5:$Q$50,G414+1,FALSE)*J414*L414</f>
        <v>#N/A</v>
      </c>
      <c r="AL414" s="41" t="e">
        <f t="shared" si="150"/>
        <v>#N/A</v>
      </c>
      <c r="AM414" s="45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5">
        <f t="shared" si="151"/>
        <v>0</v>
      </c>
      <c r="AO414" s="44">
        <f t="shared" si="152"/>
        <v>0</v>
      </c>
      <c r="AP414" s="44" t="e">
        <f t="shared" si="153"/>
        <v>#DIV/0!</v>
      </c>
    </row>
    <row r="415" spans="2:42" x14ac:dyDescent="0.25">
      <c r="B415" s="34"/>
      <c r="C415" s="56"/>
      <c r="D415" s="56"/>
      <c r="E415" s="35"/>
      <c r="F415" s="36"/>
      <c r="G415" s="36"/>
      <c r="H415" s="36"/>
      <c r="I415" s="37"/>
      <c r="J415" s="38"/>
      <c r="K415" s="38"/>
      <c r="L415" s="38"/>
      <c r="M415" s="39"/>
      <c r="N415" s="39"/>
      <c r="O415" s="40"/>
      <c r="P415" s="41"/>
      <c r="Q415" s="41"/>
      <c r="R415" s="42"/>
      <c r="S415" s="43"/>
      <c r="T415" s="36">
        <f t="shared" si="135"/>
        <v>0</v>
      </c>
      <c r="U415" s="44">
        <f t="shared" si="136"/>
        <v>0</v>
      </c>
      <c r="V415" s="45">
        <f t="shared" si="137"/>
        <v>0</v>
      </c>
      <c r="W415" s="46">
        <f t="shared" si="138"/>
        <v>0</v>
      </c>
      <c r="X415" s="41">
        <f t="shared" si="139"/>
        <v>0</v>
      </c>
      <c r="Y415" s="41">
        <f t="shared" si="140"/>
        <v>0</v>
      </c>
      <c r="Z415" s="41">
        <f t="shared" si="141"/>
        <v>0</v>
      </c>
      <c r="AA415" s="47">
        <f t="shared" si="142"/>
        <v>0</v>
      </c>
      <c r="AB415" s="48">
        <f t="shared" si="143"/>
        <v>0</v>
      </c>
      <c r="AC415" s="41">
        <f t="shared" si="144"/>
        <v>0</v>
      </c>
      <c r="AD415" s="41">
        <f t="shared" si="145"/>
        <v>0</v>
      </c>
      <c r="AE415" s="41">
        <f t="shared" si="146"/>
        <v>0</v>
      </c>
      <c r="AF415" s="49" t="e">
        <f>HLOOKUP(I415,ElecAvoidedCostsWOCC!$A$5:$Q$50,G415+1,FALSE)</f>
        <v>#N/A</v>
      </c>
      <c r="AG415" s="41" t="e">
        <f t="shared" si="147"/>
        <v>#N/A</v>
      </c>
      <c r="AH415" s="49" t="e">
        <f>HLOOKUP(I415,ElecAvoidedCostsWOCC!$A$5:$Q$50,T415+1,FALSE)</f>
        <v>#N/A</v>
      </c>
      <c r="AI415" s="41" t="e">
        <f t="shared" si="148"/>
        <v>#N/A</v>
      </c>
      <c r="AJ415" s="41" t="e">
        <f t="shared" si="149"/>
        <v>#N/A</v>
      </c>
      <c r="AK415" s="41" t="e">
        <f>HLOOKUP(I415,ElecAvoidedCostsWOCC!$A$5:$Q$50,G415+1,FALSE)*J415*L415</f>
        <v>#N/A</v>
      </c>
      <c r="AL415" s="41" t="e">
        <f t="shared" si="150"/>
        <v>#N/A</v>
      </c>
      <c r="AM415" s="45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5">
        <f t="shared" si="151"/>
        <v>0</v>
      </c>
      <c r="AO415" s="44">
        <f t="shared" si="152"/>
        <v>0</v>
      </c>
      <c r="AP415" s="44" t="e">
        <f t="shared" si="153"/>
        <v>#DIV/0!</v>
      </c>
    </row>
    <row r="416" spans="2:42" x14ac:dyDescent="0.25">
      <c r="B416" s="34"/>
      <c r="C416" s="56"/>
      <c r="D416" s="56"/>
      <c r="E416" s="35"/>
      <c r="F416" s="36"/>
      <c r="G416" s="36"/>
      <c r="H416" s="36"/>
      <c r="I416" s="37"/>
      <c r="J416" s="38"/>
      <c r="K416" s="38"/>
      <c r="L416" s="38"/>
      <c r="M416" s="39"/>
      <c r="N416" s="39"/>
      <c r="O416" s="40"/>
      <c r="P416" s="41"/>
      <c r="Q416" s="41"/>
      <c r="R416" s="42"/>
      <c r="S416" s="43"/>
      <c r="T416" s="36">
        <f t="shared" si="135"/>
        <v>0</v>
      </c>
      <c r="U416" s="44">
        <f t="shared" si="136"/>
        <v>0</v>
      </c>
      <c r="V416" s="45">
        <f t="shared" si="137"/>
        <v>0</v>
      </c>
      <c r="W416" s="46">
        <f t="shared" si="138"/>
        <v>0</v>
      </c>
      <c r="X416" s="41">
        <f t="shared" si="139"/>
        <v>0</v>
      </c>
      <c r="Y416" s="41">
        <f t="shared" si="140"/>
        <v>0</v>
      </c>
      <c r="Z416" s="41">
        <f t="shared" si="141"/>
        <v>0</v>
      </c>
      <c r="AA416" s="47">
        <f t="shared" si="142"/>
        <v>0</v>
      </c>
      <c r="AB416" s="48">
        <f t="shared" si="143"/>
        <v>0</v>
      </c>
      <c r="AC416" s="41">
        <f t="shared" si="144"/>
        <v>0</v>
      </c>
      <c r="AD416" s="41">
        <f t="shared" si="145"/>
        <v>0</v>
      </c>
      <c r="AE416" s="41">
        <f t="shared" si="146"/>
        <v>0</v>
      </c>
      <c r="AF416" s="49" t="e">
        <f>HLOOKUP(I416,ElecAvoidedCostsWOCC!$A$5:$Q$50,G416+1,FALSE)</f>
        <v>#N/A</v>
      </c>
      <c r="AG416" s="41" t="e">
        <f t="shared" si="147"/>
        <v>#N/A</v>
      </c>
      <c r="AH416" s="49" t="e">
        <f>HLOOKUP(I416,ElecAvoidedCostsWOCC!$A$5:$Q$50,T416+1,FALSE)</f>
        <v>#N/A</v>
      </c>
      <c r="AI416" s="41" t="e">
        <f t="shared" si="148"/>
        <v>#N/A</v>
      </c>
      <c r="AJ416" s="41" t="e">
        <f t="shared" si="149"/>
        <v>#N/A</v>
      </c>
      <c r="AK416" s="41" t="e">
        <f>HLOOKUP(I416,ElecAvoidedCostsWOCC!$A$5:$Q$50,G416+1,FALSE)*J416*L416</f>
        <v>#N/A</v>
      </c>
      <c r="AL416" s="41" t="e">
        <f t="shared" si="150"/>
        <v>#N/A</v>
      </c>
      <c r="AM416" s="45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5">
        <f t="shared" si="151"/>
        <v>0</v>
      </c>
      <c r="AO416" s="44">
        <f t="shared" si="152"/>
        <v>0</v>
      </c>
      <c r="AP416" s="44" t="e">
        <f t="shared" si="153"/>
        <v>#DIV/0!</v>
      </c>
    </row>
    <row r="417" spans="2:42" x14ac:dyDescent="0.25">
      <c r="B417" s="34"/>
      <c r="C417" s="56"/>
      <c r="D417" s="56"/>
      <c r="E417" s="35"/>
      <c r="F417" s="36"/>
      <c r="G417" s="36"/>
      <c r="H417" s="36"/>
      <c r="I417" s="37"/>
      <c r="J417" s="38"/>
      <c r="K417" s="38"/>
      <c r="L417" s="38"/>
      <c r="M417" s="39"/>
      <c r="N417" s="39"/>
      <c r="O417" s="40"/>
      <c r="P417" s="41"/>
      <c r="Q417" s="41"/>
      <c r="R417" s="42"/>
      <c r="S417" s="43"/>
      <c r="T417" s="36">
        <f t="shared" si="135"/>
        <v>0</v>
      </c>
      <c r="U417" s="44">
        <f t="shared" si="136"/>
        <v>0</v>
      </c>
      <c r="V417" s="45">
        <f t="shared" si="137"/>
        <v>0</v>
      </c>
      <c r="W417" s="46">
        <f t="shared" si="138"/>
        <v>0</v>
      </c>
      <c r="X417" s="41">
        <f t="shared" si="139"/>
        <v>0</v>
      </c>
      <c r="Y417" s="41">
        <f t="shared" si="140"/>
        <v>0</v>
      </c>
      <c r="Z417" s="41">
        <f t="shared" si="141"/>
        <v>0</v>
      </c>
      <c r="AA417" s="47">
        <f t="shared" si="142"/>
        <v>0</v>
      </c>
      <c r="AB417" s="48">
        <f t="shared" si="143"/>
        <v>0</v>
      </c>
      <c r="AC417" s="41">
        <f t="shared" si="144"/>
        <v>0</v>
      </c>
      <c r="AD417" s="41">
        <f t="shared" si="145"/>
        <v>0</v>
      </c>
      <c r="AE417" s="41">
        <f t="shared" si="146"/>
        <v>0</v>
      </c>
      <c r="AF417" s="49" t="e">
        <f>HLOOKUP(I417,ElecAvoidedCostsWOCC!$A$5:$Q$50,G417+1,FALSE)</f>
        <v>#N/A</v>
      </c>
      <c r="AG417" s="41" t="e">
        <f t="shared" si="147"/>
        <v>#N/A</v>
      </c>
      <c r="AH417" s="49" t="e">
        <f>HLOOKUP(I417,ElecAvoidedCostsWOCC!$A$5:$Q$50,T417+1,FALSE)</f>
        <v>#N/A</v>
      </c>
      <c r="AI417" s="41" t="e">
        <f t="shared" si="148"/>
        <v>#N/A</v>
      </c>
      <c r="AJ417" s="41" t="e">
        <f t="shared" si="149"/>
        <v>#N/A</v>
      </c>
      <c r="AK417" s="41" t="e">
        <f>HLOOKUP(I417,ElecAvoidedCostsWOCC!$A$5:$Q$50,G417+1,FALSE)*J417*L417</f>
        <v>#N/A</v>
      </c>
      <c r="AL417" s="41" t="e">
        <f t="shared" si="150"/>
        <v>#N/A</v>
      </c>
      <c r="AM417" s="45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5">
        <f t="shared" si="151"/>
        <v>0</v>
      </c>
      <c r="AO417" s="44">
        <f t="shared" si="152"/>
        <v>0</v>
      </c>
      <c r="AP417" s="44" t="e">
        <f t="shared" si="153"/>
        <v>#DIV/0!</v>
      </c>
    </row>
    <row r="418" spans="2:42" x14ac:dyDescent="0.25">
      <c r="B418" s="34"/>
      <c r="C418" s="56"/>
      <c r="D418" s="56"/>
      <c r="E418" s="35"/>
      <c r="F418" s="36"/>
      <c r="G418" s="36"/>
      <c r="H418" s="36"/>
      <c r="I418" s="37"/>
      <c r="J418" s="38"/>
      <c r="K418" s="38"/>
      <c r="L418" s="38"/>
      <c r="M418" s="39"/>
      <c r="N418" s="39"/>
      <c r="O418" s="40"/>
      <c r="P418" s="41"/>
      <c r="Q418" s="41"/>
      <c r="R418" s="42"/>
      <c r="S418" s="43"/>
      <c r="T418" s="36">
        <f t="shared" si="135"/>
        <v>0</v>
      </c>
      <c r="U418" s="44">
        <f t="shared" si="136"/>
        <v>0</v>
      </c>
      <c r="V418" s="45">
        <f t="shared" si="137"/>
        <v>0</v>
      </c>
      <c r="W418" s="46">
        <f t="shared" si="138"/>
        <v>0</v>
      </c>
      <c r="X418" s="41">
        <f t="shared" si="139"/>
        <v>0</v>
      </c>
      <c r="Y418" s="41">
        <f t="shared" si="140"/>
        <v>0</v>
      </c>
      <c r="Z418" s="41">
        <f t="shared" si="141"/>
        <v>0</v>
      </c>
      <c r="AA418" s="47">
        <f t="shared" si="142"/>
        <v>0</v>
      </c>
      <c r="AB418" s="48">
        <f t="shared" si="143"/>
        <v>0</v>
      </c>
      <c r="AC418" s="41">
        <f t="shared" si="144"/>
        <v>0</v>
      </c>
      <c r="AD418" s="41">
        <f t="shared" si="145"/>
        <v>0</v>
      </c>
      <c r="AE418" s="41">
        <f t="shared" si="146"/>
        <v>0</v>
      </c>
      <c r="AF418" s="49" t="e">
        <f>HLOOKUP(I418,ElecAvoidedCostsWOCC!$A$5:$Q$50,G418+1,FALSE)</f>
        <v>#N/A</v>
      </c>
      <c r="AG418" s="41" t="e">
        <f t="shared" si="147"/>
        <v>#N/A</v>
      </c>
      <c r="AH418" s="49" t="e">
        <f>HLOOKUP(I418,ElecAvoidedCostsWOCC!$A$5:$Q$50,T418+1,FALSE)</f>
        <v>#N/A</v>
      </c>
      <c r="AI418" s="41" t="e">
        <f t="shared" si="148"/>
        <v>#N/A</v>
      </c>
      <c r="AJ418" s="41" t="e">
        <f t="shared" si="149"/>
        <v>#N/A</v>
      </c>
      <c r="AK418" s="41" t="e">
        <f>HLOOKUP(I418,ElecAvoidedCostsWOCC!$A$5:$Q$50,G418+1,FALSE)*J418*L418</f>
        <v>#N/A</v>
      </c>
      <c r="AL418" s="41" t="e">
        <f t="shared" si="150"/>
        <v>#N/A</v>
      </c>
      <c r="AM418" s="45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5">
        <f t="shared" si="151"/>
        <v>0</v>
      </c>
      <c r="AO418" s="44">
        <f t="shared" si="152"/>
        <v>0</v>
      </c>
      <c r="AP418" s="44" t="e">
        <f t="shared" si="153"/>
        <v>#DIV/0!</v>
      </c>
    </row>
    <row r="419" spans="2:42" x14ac:dyDescent="0.25">
      <c r="B419" s="34"/>
      <c r="C419" s="56"/>
      <c r="D419" s="56"/>
      <c r="E419" s="35"/>
      <c r="F419" s="36"/>
      <c r="G419" s="36"/>
      <c r="H419" s="36"/>
      <c r="I419" s="37"/>
      <c r="J419" s="38"/>
      <c r="K419" s="38"/>
      <c r="L419" s="38"/>
      <c r="M419" s="39"/>
      <c r="N419" s="39"/>
      <c r="O419" s="40"/>
      <c r="P419" s="41"/>
      <c r="Q419" s="41"/>
      <c r="R419" s="42"/>
      <c r="S419" s="43"/>
      <c r="T419" s="36">
        <f t="shared" si="135"/>
        <v>0</v>
      </c>
      <c r="U419" s="44">
        <f t="shared" si="136"/>
        <v>0</v>
      </c>
      <c r="V419" s="45">
        <f t="shared" si="137"/>
        <v>0</v>
      </c>
      <c r="W419" s="46">
        <f t="shared" si="138"/>
        <v>0</v>
      </c>
      <c r="X419" s="41">
        <f t="shared" si="139"/>
        <v>0</v>
      </c>
      <c r="Y419" s="41">
        <f t="shared" si="140"/>
        <v>0</v>
      </c>
      <c r="Z419" s="41">
        <f t="shared" si="141"/>
        <v>0</v>
      </c>
      <c r="AA419" s="47">
        <f t="shared" si="142"/>
        <v>0</v>
      </c>
      <c r="AB419" s="48">
        <f t="shared" si="143"/>
        <v>0</v>
      </c>
      <c r="AC419" s="41">
        <f t="shared" si="144"/>
        <v>0</v>
      </c>
      <c r="AD419" s="41">
        <f t="shared" si="145"/>
        <v>0</v>
      </c>
      <c r="AE419" s="41">
        <f t="shared" si="146"/>
        <v>0</v>
      </c>
      <c r="AF419" s="49" t="e">
        <f>HLOOKUP(I419,ElecAvoidedCostsWOCC!$A$5:$Q$50,G419+1,FALSE)</f>
        <v>#N/A</v>
      </c>
      <c r="AG419" s="41" t="e">
        <f t="shared" si="147"/>
        <v>#N/A</v>
      </c>
      <c r="AH419" s="49" t="e">
        <f>HLOOKUP(I419,ElecAvoidedCostsWOCC!$A$5:$Q$50,T419+1,FALSE)</f>
        <v>#N/A</v>
      </c>
      <c r="AI419" s="41" t="e">
        <f t="shared" si="148"/>
        <v>#N/A</v>
      </c>
      <c r="AJ419" s="41" t="e">
        <f t="shared" si="149"/>
        <v>#N/A</v>
      </c>
      <c r="AK419" s="41" t="e">
        <f>HLOOKUP(I419,ElecAvoidedCostsWOCC!$A$5:$Q$50,G419+1,FALSE)*J419*L419</f>
        <v>#N/A</v>
      </c>
      <c r="AL419" s="41" t="e">
        <f t="shared" si="150"/>
        <v>#N/A</v>
      </c>
      <c r="AM419" s="45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5">
        <f t="shared" si="151"/>
        <v>0</v>
      </c>
      <c r="AO419" s="44">
        <f t="shared" si="152"/>
        <v>0</v>
      </c>
      <c r="AP419" s="44" t="e">
        <f t="shared" si="153"/>
        <v>#DIV/0!</v>
      </c>
    </row>
    <row r="420" spans="2:42" x14ac:dyDescent="0.25">
      <c r="B420" s="34"/>
      <c r="C420" s="56"/>
      <c r="D420" s="56"/>
      <c r="E420" s="35"/>
      <c r="F420" s="36"/>
      <c r="G420" s="36"/>
      <c r="H420" s="36"/>
      <c r="I420" s="37"/>
      <c r="J420" s="38"/>
      <c r="K420" s="38"/>
      <c r="L420" s="38"/>
      <c r="M420" s="39"/>
      <c r="N420" s="39"/>
      <c r="O420" s="40"/>
      <c r="P420" s="41"/>
      <c r="Q420" s="41"/>
      <c r="R420" s="42"/>
      <c r="S420" s="43"/>
      <c r="T420" s="36">
        <f t="shared" si="135"/>
        <v>0</v>
      </c>
      <c r="U420" s="44">
        <f t="shared" si="136"/>
        <v>0</v>
      </c>
      <c r="V420" s="45">
        <f t="shared" si="137"/>
        <v>0</v>
      </c>
      <c r="W420" s="46">
        <f t="shared" si="138"/>
        <v>0</v>
      </c>
      <c r="X420" s="41">
        <f t="shared" si="139"/>
        <v>0</v>
      </c>
      <c r="Y420" s="41">
        <f t="shared" si="140"/>
        <v>0</v>
      </c>
      <c r="Z420" s="41">
        <f t="shared" si="141"/>
        <v>0</v>
      </c>
      <c r="AA420" s="47">
        <f t="shared" si="142"/>
        <v>0</v>
      </c>
      <c r="AB420" s="48">
        <f t="shared" si="143"/>
        <v>0</v>
      </c>
      <c r="AC420" s="41">
        <f t="shared" si="144"/>
        <v>0</v>
      </c>
      <c r="AD420" s="41">
        <f t="shared" si="145"/>
        <v>0</v>
      </c>
      <c r="AE420" s="41">
        <f t="shared" si="146"/>
        <v>0</v>
      </c>
      <c r="AF420" s="49" t="e">
        <f>HLOOKUP(I420,ElecAvoidedCostsWOCC!$A$5:$Q$50,G420+1,FALSE)</f>
        <v>#N/A</v>
      </c>
      <c r="AG420" s="41" t="e">
        <f t="shared" si="147"/>
        <v>#N/A</v>
      </c>
      <c r="AH420" s="49" t="e">
        <f>HLOOKUP(I420,ElecAvoidedCostsWOCC!$A$5:$Q$50,T420+1,FALSE)</f>
        <v>#N/A</v>
      </c>
      <c r="AI420" s="41" t="e">
        <f t="shared" si="148"/>
        <v>#N/A</v>
      </c>
      <c r="AJ420" s="41" t="e">
        <f t="shared" si="149"/>
        <v>#N/A</v>
      </c>
      <c r="AK420" s="41" t="e">
        <f>HLOOKUP(I420,ElecAvoidedCostsWOCC!$A$5:$Q$50,G420+1,FALSE)*J420*L420</f>
        <v>#N/A</v>
      </c>
      <c r="AL420" s="41" t="e">
        <f t="shared" si="150"/>
        <v>#N/A</v>
      </c>
      <c r="AM420" s="45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5">
        <f t="shared" si="151"/>
        <v>0</v>
      </c>
      <c r="AO420" s="44">
        <f t="shared" si="152"/>
        <v>0</v>
      </c>
      <c r="AP420" s="44" t="e">
        <f t="shared" si="153"/>
        <v>#DIV/0!</v>
      </c>
    </row>
    <row r="421" spans="2:42" x14ac:dyDescent="0.25">
      <c r="B421" s="34"/>
      <c r="C421" s="56"/>
      <c r="D421" s="56"/>
      <c r="E421" s="35"/>
      <c r="F421" s="36"/>
      <c r="G421" s="36"/>
      <c r="H421" s="36"/>
      <c r="I421" s="37"/>
      <c r="J421" s="38"/>
      <c r="K421" s="38"/>
      <c r="L421" s="38"/>
      <c r="M421" s="39"/>
      <c r="N421" s="39"/>
      <c r="O421" s="40"/>
      <c r="P421" s="41"/>
      <c r="Q421" s="41"/>
      <c r="R421" s="42"/>
      <c r="S421" s="43"/>
      <c r="T421" s="36">
        <f t="shared" si="135"/>
        <v>0</v>
      </c>
      <c r="U421" s="44">
        <f t="shared" si="136"/>
        <v>0</v>
      </c>
      <c r="V421" s="45">
        <f t="shared" si="137"/>
        <v>0</v>
      </c>
      <c r="W421" s="46">
        <f t="shared" si="138"/>
        <v>0</v>
      </c>
      <c r="X421" s="41">
        <f t="shared" si="139"/>
        <v>0</v>
      </c>
      <c r="Y421" s="41">
        <f t="shared" si="140"/>
        <v>0</v>
      </c>
      <c r="Z421" s="41">
        <f t="shared" si="141"/>
        <v>0</v>
      </c>
      <c r="AA421" s="47">
        <f t="shared" si="142"/>
        <v>0</v>
      </c>
      <c r="AB421" s="48">
        <f t="shared" si="143"/>
        <v>0</v>
      </c>
      <c r="AC421" s="41">
        <f t="shared" si="144"/>
        <v>0</v>
      </c>
      <c r="AD421" s="41">
        <f t="shared" si="145"/>
        <v>0</v>
      </c>
      <c r="AE421" s="41">
        <f t="shared" si="146"/>
        <v>0</v>
      </c>
      <c r="AF421" s="49" t="e">
        <f>HLOOKUP(I421,ElecAvoidedCostsWOCC!$A$5:$Q$50,G421+1,FALSE)</f>
        <v>#N/A</v>
      </c>
      <c r="AG421" s="41" t="e">
        <f t="shared" si="147"/>
        <v>#N/A</v>
      </c>
      <c r="AH421" s="49" t="e">
        <f>HLOOKUP(I421,ElecAvoidedCostsWOCC!$A$5:$Q$50,T421+1,FALSE)</f>
        <v>#N/A</v>
      </c>
      <c r="AI421" s="41" t="e">
        <f t="shared" si="148"/>
        <v>#N/A</v>
      </c>
      <c r="AJ421" s="41" t="e">
        <f t="shared" si="149"/>
        <v>#N/A</v>
      </c>
      <c r="AK421" s="41" t="e">
        <f>HLOOKUP(I421,ElecAvoidedCostsWOCC!$A$5:$Q$50,G421+1,FALSE)*J421*L421</f>
        <v>#N/A</v>
      </c>
      <c r="AL421" s="41" t="e">
        <f t="shared" si="150"/>
        <v>#N/A</v>
      </c>
      <c r="AM421" s="45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5">
        <f t="shared" si="151"/>
        <v>0</v>
      </c>
      <c r="AO421" s="44">
        <f t="shared" si="152"/>
        <v>0</v>
      </c>
      <c r="AP421" s="44" t="e">
        <f t="shared" si="153"/>
        <v>#DIV/0!</v>
      </c>
    </row>
    <row r="422" spans="2:42" x14ac:dyDescent="0.25">
      <c r="B422" s="34"/>
      <c r="C422" s="56"/>
      <c r="D422" s="56"/>
      <c r="E422" s="35"/>
      <c r="F422" s="36"/>
      <c r="G422" s="36"/>
      <c r="H422" s="36"/>
      <c r="I422" s="37"/>
      <c r="J422" s="38"/>
      <c r="K422" s="38"/>
      <c r="L422" s="38"/>
      <c r="M422" s="39"/>
      <c r="N422" s="39"/>
      <c r="O422" s="40"/>
      <c r="P422" s="41"/>
      <c r="Q422" s="41"/>
      <c r="R422" s="42"/>
      <c r="S422" s="43"/>
      <c r="T422" s="36">
        <f t="shared" si="135"/>
        <v>0</v>
      </c>
      <c r="U422" s="44">
        <f t="shared" si="136"/>
        <v>0</v>
      </c>
      <c r="V422" s="45">
        <f t="shared" si="137"/>
        <v>0</v>
      </c>
      <c r="W422" s="46">
        <f t="shared" si="138"/>
        <v>0</v>
      </c>
      <c r="X422" s="41">
        <f t="shared" si="139"/>
        <v>0</v>
      </c>
      <c r="Y422" s="41">
        <f t="shared" si="140"/>
        <v>0</v>
      </c>
      <c r="Z422" s="41">
        <f t="shared" si="141"/>
        <v>0</v>
      </c>
      <c r="AA422" s="47">
        <f t="shared" si="142"/>
        <v>0</v>
      </c>
      <c r="AB422" s="48">
        <f t="shared" si="143"/>
        <v>0</v>
      </c>
      <c r="AC422" s="41">
        <f t="shared" si="144"/>
        <v>0</v>
      </c>
      <c r="AD422" s="41">
        <f t="shared" si="145"/>
        <v>0</v>
      </c>
      <c r="AE422" s="41">
        <f t="shared" si="146"/>
        <v>0</v>
      </c>
      <c r="AF422" s="49" t="e">
        <f>HLOOKUP(I422,ElecAvoidedCostsWOCC!$A$5:$Q$50,G422+1,FALSE)</f>
        <v>#N/A</v>
      </c>
      <c r="AG422" s="41" t="e">
        <f t="shared" si="147"/>
        <v>#N/A</v>
      </c>
      <c r="AH422" s="49" t="e">
        <f>HLOOKUP(I422,ElecAvoidedCostsWOCC!$A$5:$Q$50,T422+1,FALSE)</f>
        <v>#N/A</v>
      </c>
      <c r="AI422" s="41" t="e">
        <f t="shared" si="148"/>
        <v>#N/A</v>
      </c>
      <c r="AJ422" s="41" t="e">
        <f t="shared" si="149"/>
        <v>#N/A</v>
      </c>
      <c r="AK422" s="41" t="e">
        <f>HLOOKUP(I422,ElecAvoidedCostsWOCC!$A$5:$Q$50,G422+1,FALSE)*J422*L422</f>
        <v>#N/A</v>
      </c>
      <c r="AL422" s="41" t="e">
        <f t="shared" si="150"/>
        <v>#N/A</v>
      </c>
      <c r="AM422" s="45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5">
        <f t="shared" si="151"/>
        <v>0</v>
      </c>
      <c r="AO422" s="44">
        <f t="shared" si="152"/>
        <v>0</v>
      </c>
      <c r="AP422" s="44" t="e">
        <f t="shared" si="153"/>
        <v>#DIV/0!</v>
      </c>
    </row>
    <row r="423" spans="2:42" x14ac:dyDescent="0.25">
      <c r="B423" s="34"/>
      <c r="C423" s="56"/>
      <c r="D423" s="56"/>
      <c r="E423" s="35"/>
      <c r="F423" s="36"/>
      <c r="G423" s="36"/>
      <c r="H423" s="36"/>
      <c r="I423" s="37"/>
      <c r="J423" s="38"/>
      <c r="K423" s="38"/>
      <c r="L423" s="38"/>
      <c r="M423" s="39"/>
      <c r="N423" s="39"/>
      <c r="O423" s="40"/>
      <c r="P423" s="41"/>
      <c r="Q423" s="41"/>
      <c r="R423" s="42"/>
      <c r="S423" s="43"/>
      <c r="T423" s="36">
        <f t="shared" si="135"/>
        <v>0</v>
      </c>
      <c r="U423" s="44">
        <f t="shared" si="136"/>
        <v>0</v>
      </c>
      <c r="V423" s="45">
        <f t="shared" si="137"/>
        <v>0</v>
      </c>
      <c r="W423" s="46">
        <f t="shared" si="138"/>
        <v>0</v>
      </c>
      <c r="X423" s="41">
        <f t="shared" si="139"/>
        <v>0</v>
      </c>
      <c r="Y423" s="41">
        <f t="shared" si="140"/>
        <v>0</v>
      </c>
      <c r="Z423" s="41">
        <f t="shared" si="141"/>
        <v>0</v>
      </c>
      <c r="AA423" s="47">
        <f t="shared" si="142"/>
        <v>0</v>
      </c>
      <c r="AB423" s="48">
        <f t="shared" si="143"/>
        <v>0</v>
      </c>
      <c r="AC423" s="41">
        <f t="shared" si="144"/>
        <v>0</v>
      </c>
      <c r="AD423" s="41">
        <f t="shared" si="145"/>
        <v>0</v>
      </c>
      <c r="AE423" s="41">
        <f t="shared" si="146"/>
        <v>0</v>
      </c>
      <c r="AF423" s="49" t="e">
        <f>HLOOKUP(I423,ElecAvoidedCostsWOCC!$A$5:$Q$50,G423+1,FALSE)</f>
        <v>#N/A</v>
      </c>
      <c r="AG423" s="41" t="e">
        <f t="shared" si="147"/>
        <v>#N/A</v>
      </c>
      <c r="AH423" s="49" t="e">
        <f>HLOOKUP(I423,ElecAvoidedCostsWOCC!$A$5:$Q$50,T423+1,FALSE)</f>
        <v>#N/A</v>
      </c>
      <c r="AI423" s="41" t="e">
        <f t="shared" si="148"/>
        <v>#N/A</v>
      </c>
      <c r="AJ423" s="41" t="e">
        <f t="shared" si="149"/>
        <v>#N/A</v>
      </c>
      <c r="AK423" s="41" t="e">
        <f>HLOOKUP(I423,ElecAvoidedCostsWOCC!$A$5:$Q$50,G423+1,FALSE)*J423*L423</f>
        <v>#N/A</v>
      </c>
      <c r="AL423" s="41" t="e">
        <f t="shared" si="150"/>
        <v>#N/A</v>
      </c>
      <c r="AM423" s="45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5">
        <f t="shared" si="151"/>
        <v>0</v>
      </c>
      <c r="AO423" s="44">
        <f t="shared" si="152"/>
        <v>0</v>
      </c>
      <c r="AP423" s="44" t="e">
        <f t="shared" si="153"/>
        <v>#DIV/0!</v>
      </c>
    </row>
    <row r="424" spans="2:42" x14ac:dyDescent="0.25">
      <c r="B424" s="34"/>
      <c r="C424" s="56"/>
      <c r="D424" s="56"/>
      <c r="E424" s="35"/>
      <c r="F424" s="36"/>
      <c r="G424" s="36"/>
      <c r="H424" s="36"/>
      <c r="I424" s="37"/>
      <c r="J424" s="38"/>
      <c r="K424" s="38"/>
      <c r="L424" s="38"/>
      <c r="M424" s="39"/>
      <c r="N424" s="39"/>
      <c r="O424" s="40"/>
      <c r="P424" s="41"/>
      <c r="Q424" s="41"/>
      <c r="R424" s="42"/>
      <c r="S424" s="43"/>
      <c r="T424" s="36">
        <f t="shared" si="135"/>
        <v>0</v>
      </c>
      <c r="U424" s="44">
        <f t="shared" si="136"/>
        <v>0</v>
      </c>
      <c r="V424" s="45">
        <f t="shared" si="137"/>
        <v>0</v>
      </c>
      <c r="W424" s="46">
        <f t="shared" si="138"/>
        <v>0</v>
      </c>
      <c r="X424" s="41">
        <f t="shared" si="139"/>
        <v>0</v>
      </c>
      <c r="Y424" s="41">
        <f t="shared" si="140"/>
        <v>0</v>
      </c>
      <c r="Z424" s="41">
        <f t="shared" si="141"/>
        <v>0</v>
      </c>
      <c r="AA424" s="47">
        <f t="shared" si="142"/>
        <v>0</v>
      </c>
      <c r="AB424" s="48">
        <f t="shared" si="143"/>
        <v>0</v>
      </c>
      <c r="AC424" s="41">
        <f t="shared" si="144"/>
        <v>0</v>
      </c>
      <c r="AD424" s="41">
        <f t="shared" si="145"/>
        <v>0</v>
      </c>
      <c r="AE424" s="41">
        <f t="shared" si="146"/>
        <v>0</v>
      </c>
      <c r="AF424" s="49" t="e">
        <f>HLOOKUP(I424,ElecAvoidedCostsWOCC!$A$5:$Q$50,G424+1,FALSE)</f>
        <v>#N/A</v>
      </c>
      <c r="AG424" s="41" t="e">
        <f t="shared" si="147"/>
        <v>#N/A</v>
      </c>
      <c r="AH424" s="49" t="e">
        <f>HLOOKUP(I424,ElecAvoidedCostsWOCC!$A$5:$Q$50,T424+1,FALSE)</f>
        <v>#N/A</v>
      </c>
      <c r="AI424" s="41" t="e">
        <f t="shared" si="148"/>
        <v>#N/A</v>
      </c>
      <c r="AJ424" s="41" t="e">
        <f t="shared" si="149"/>
        <v>#N/A</v>
      </c>
      <c r="AK424" s="41" t="e">
        <f>HLOOKUP(I424,ElecAvoidedCostsWOCC!$A$5:$Q$50,G424+1,FALSE)*J424*L424</f>
        <v>#N/A</v>
      </c>
      <c r="AL424" s="41" t="e">
        <f t="shared" si="150"/>
        <v>#N/A</v>
      </c>
      <c r="AM424" s="45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5">
        <f t="shared" si="151"/>
        <v>0</v>
      </c>
      <c r="AO424" s="44">
        <f t="shared" si="152"/>
        <v>0</v>
      </c>
      <c r="AP424" s="44" t="e">
        <f t="shared" si="153"/>
        <v>#DIV/0!</v>
      </c>
    </row>
    <row r="425" spans="2:42" x14ac:dyDescent="0.25">
      <c r="B425" s="34"/>
      <c r="C425" s="56"/>
      <c r="D425" s="56"/>
      <c r="E425" s="35"/>
      <c r="F425" s="36"/>
      <c r="G425" s="36"/>
      <c r="H425" s="36"/>
      <c r="I425" s="37"/>
      <c r="J425" s="38"/>
      <c r="K425" s="38"/>
      <c r="L425" s="38"/>
      <c r="M425" s="39"/>
      <c r="N425" s="39"/>
      <c r="O425" s="40"/>
      <c r="P425" s="41"/>
      <c r="Q425" s="41"/>
      <c r="R425" s="42"/>
      <c r="S425" s="43"/>
      <c r="T425" s="36">
        <f t="shared" si="135"/>
        <v>0</v>
      </c>
      <c r="U425" s="44">
        <f t="shared" si="136"/>
        <v>0</v>
      </c>
      <c r="V425" s="45">
        <f t="shared" si="137"/>
        <v>0</v>
      </c>
      <c r="W425" s="46">
        <f t="shared" si="138"/>
        <v>0</v>
      </c>
      <c r="X425" s="41">
        <f t="shared" si="139"/>
        <v>0</v>
      </c>
      <c r="Y425" s="41">
        <f t="shared" si="140"/>
        <v>0</v>
      </c>
      <c r="Z425" s="41">
        <f t="shared" si="141"/>
        <v>0</v>
      </c>
      <c r="AA425" s="47">
        <f t="shared" si="142"/>
        <v>0</v>
      </c>
      <c r="AB425" s="48">
        <f t="shared" si="143"/>
        <v>0</v>
      </c>
      <c r="AC425" s="41">
        <f t="shared" si="144"/>
        <v>0</v>
      </c>
      <c r="AD425" s="41">
        <f t="shared" si="145"/>
        <v>0</v>
      </c>
      <c r="AE425" s="41">
        <f t="shared" si="146"/>
        <v>0</v>
      </c>
      <c r="AF425" s="49" t="e">
        <f>HLOOKUP(I425,ElecAvoidedCostsWOCC!$A$5:$Q$50,G425+1,FALSE)</f>
        <v>#N/A</v>
      </c>
      <c r="AG425" s="41" t="e">
        <f t="shared" si="147"/>
        <v>#N/A</v>
      </c>
      <c r="AH425" s="49" t="e">
        <f>HLOOKUP(I425,ElecAvoidedCostsWOCC!$A$5:$Q$50,T425+1,FALSE)</f>
        <v>#N/A</v>
      </c>
      <c r="AI425" s="41" t="e">
        <f t="shared" si="148"/>
        <v>#N/A</v>
      </c>
      <c r="AJ425" s="41" t="e">
        <f t="shared" si="149"/>
        <v>#N/A</v>
      </c>
      <c r="AK425" s="41" t="e">
        <f>HLOOKUP(I425,ElecAvoidedCostsWOCC!$A$5:$Q$50,G425+1,FALSE)*J425*L425</f>
        <v>#N/A</v>
      </c>
      <c r="AL425" s="41" t="e">
        <f t="shared" si="150"/>
        <v>#N/A</v>
      </c>
      <c r="AM425" s="45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5">
        <f t="shared" si="151"/>
        <v>0</v>
      </c>
      <c r="AO425" s="44">
        <f t="shared" si="152"/>
        <v>0</v>
      </c>
      <c r="AP425" s="44" t="e">
        <f t="shared" si="153"/>
        <v>#DIV/0!</v>
      </c>
    </row>
    <row r="426" spans="2:42" x14ac:dyDescent="0.25">
      <c r="B426" s="34"/>
      <c r="C426" s="56"/>
      <c r="D426" s="56"/>
      <c r="E426" s="35"/>
      <c r="F426" s="36"/>
      <c r="G426" s="36"/>
      <c r="H426" s="36"/>
      <c r="I426" s="37"/>
      <c r="J426" s="38"/>
      <c r="K426" s="38"/>
      <c r="L426" s="38"/>
      <c r="M426" s="39"/>
      <c r="N426" s="39"/>
      <c r="O426" s="40"/>
      <c r="P426" s="41"/>
      <c r="Q426" s="41"/>
      <c r="R426" s="42"/>
      <c r="S426" s="43"/>
      <c r="T426" s="36">
        <f t="shared" si="135"/>
        <v>0</v>
      </c>
      <c r="U426" s="44">
        <f t="shared" si="136"/>
        <v>0</v>
      </c>
      <c r="V426" s="45">
        <f t="shared" si="137"/>
        <v>0</v>
      </c>
      <c r="W426" s="46">
        <f t="shared" si="138"/>
        <v>0</v>
      </c>
      <c r="X426" s="41">
        <f t="shared" si="139"/>
        <v>0</v>
      </c>
      <c r="Y426" s="41">
        <f t="shared" si="140"/>
        <v>0</v>
      </c>
      <c r="Z426" s="41">
        <f t="shared" si="141"/>
        <v>0</v>
      </c>
      <c r="AA426" s="47">
        <f t="shared" si="142"/>
        <v>0</v>
      </c>
      <c r="AB426" s="48">
        <f t="shared" si="143"/>
        <v>0</v>
      </c>
      <c r="AC426" s="41">
        <f t="shared" si="144"/>
        <v>0</v>
      </c>
      <c r="AD426" s="41">
        <f t="shared" si="145"/>
        <v>0</v>
      </c>
      <c r="AE426" s="41">
        <f t="shared" si="146"/>
        <v>0</v>
      </c>
      <c r="AF426" s="49" t="e">
        <f>HLOOKUP(I426,ElecAvoidedCostsWOCC!$A$5:$Q$50,G426+1,FALSE)</f>
        <v>#N/A</v>
      </c>
      <c r="AG426" s="41" t="e">
        <f t="shared" si="147"/>
        <v>#N/A</v>
      </c>
      <c r="AH426" s="49" t="e">
        <f>HLOOKUP(I426,ElecAvoidedCostsWOCC!$A$5:$Q$50,T426+1,FALSE)</f>
        <v>#N/A</v>
      </c>
      <c r="AI426" s="41" t="e">
        <f t="shared" si="148"/>
        <v>#N/A</v>
      </c>
      <c r="AJ426" s="41" t="e">
        <f t="shared" si="149"/>
        <v>#N/A</v>
      </c>
      <c r="AK426" s="41" t="e">
        <f>HLOOKUP(I426,ElecAvoidedCostsWOCC!$A$5:$Q$50,G426+1,FALSE)*J426*L426</f>
        <v>#N/A</v>
      </c>
      <c r="AL426" s="41" t="e">
        <f t="shared" si="150"/>
        <v>#N/A</v>
      </c>
      <c r="AM426" s="45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5">
        <f t="shared" si="151"/>
        <v>0</v>
      </c>
      <c r="AO426" s="44">
        <f t="shared" si="152"/>
        <v>0</v>
      </c>
      <c r="AP426" s="44" t="e">
        <f t="shared" si="153"/>
        <v>#DIV/0!</v>
      </c>
    </row>
    <row r="427" spans="2:42" x14ac:dyDescent="0.25">
      <c r="B427" s="34"/>
      <c r="C427" s="56"/>
      <c r="D427" s="56"/>
      <c r="E427" s="35"/>
      <c r="F427" s="36"/>
      <c r="G427" s="36"/>
      <c r="H427" s="36"/>
      <c r="I427" s="37"/>
      <c r="J427" s="38"/>
      <c r="K427" s="38"/>
      <c r="L427" s="38"/>
      <c r="M427" s="39"/>
      <c r="N427" s="39"/>
      <c r="O427" s="40"/>
      <c r="P427" s="41"/>
      <c r="Q427" s="41"/>
      <c r="R427" s="42"/>
      <c r="S427" s="43"/>
      <c r="T427" s="36">
        <f t="shared" si="135"/>
        <v>0</v>
      </c>
      <c r="U427" s="44">
        <f t="shared" si="136"/>
        <v>0</v>
      </c>
      <c r="V427" s="45">
        <f t="shared" si="137"/>
        <v>0</v>
      </c>
      <c r="W427" s="46">
        <f t="shared" si="138"/>
        <v>0</v>
      </c>
      <c r="X427" s="41">
        <f t="shared" si="139"/>
        <v>0</v>
      </c>
      <c r="Y427" s="41">
        <f t="shared" si="140"/>
        <v>0</v>
      </c>
      <c r="Z427" s="41">
        <f t="shared" si="141"/>
        <v>0</v>
      </c>
      <c r="AA427" s="47">
        <f t="shared" si="142"/>
        <v>0</v>
      </c>
      <c r="AB427" s="48">
        <f t="shared" si="143"/>
        <v>0</v>
      </c>
      <c r="AC427" s="41">
        <f t="shared" si="144"/>
        <v>0</v>
      </c>
      <c r="AD427" s="41">
        <f t="shared" si="145"/>
        <v>0</v>
      </c>
      <c r="AE427" s="41">
        <f t="shared" si="146"/>
        <v>0</v>
      </c>
      <c r="AF427" s="49" t="e">
        <f>HLOOKUP(I427,ElecAvoidedCostsWOCC!$A$5:$Q$50,G427+1,FALSE)</f>
        <v>#N/A</v>
      </c>
      <c r="AG427" s="41" t="e">
        <f t="shared" si="147"/>
        <v>#N/A</v>
      </c>
      <c r="AH427" s="49" t="e">
        <f>HLOOKUP(I427,ElecAvoidedCostsWOCC!$A$5:$Q$50,T427+1,FALSE)</f>
        <v>#N/A</v>
      </c>
      <c r="AI427" s="41" t="e">
        <f t="shared" si="148"/>
        <v>#N/A</v>
      </c>
      <c r="AJ427" s="41" t="e">
        <f t="shared" si="149"/>
        <v>#N/A</v>
      </c>
      <c r="AK427" s="41" t="e">
        <f>HLOOKUP(I427,ElecAvoidedCostsWOCC!$A$5:$Q$50,G427+1,FALSE)*J427*L427</f>
        <v>#N/A</v>
      </c>
      <c r="AL427" s="41" t="e">
        <f t="shared" si="150"/>
        <v>#N/A</v>
      </c>
      <c r="AM427" s="45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5">
        <f t="shared" si="151"/>
        <v>0</v>
      </c>
      <c r="AO427" s="44">
        <f t="shared" si="152"/>
        <v>0</v>
      </c>
      <c r="AP427" s="44" t="e">
        <f t="shared" si="153"/>
        <v>#DIV/0!</v>
      </c>
    </row>
    <row r="428" spans="2:42" x14ac:dyDescent="0.25">
      <c r="B428" s="34"/>
      <c r="C428" s="56"/>
      <c r="D428" s="56"/>
      <c r="E428" s="35"/>
      <c r="F428" s="36"/>
      <c r="G428" s="36"/>
      <c r="H428" s="36"/>
      <c r="I428" s="37"/>
      <c r="J428" s="38"/>
      <c r="K428" s="38"/>
      <c r="L428" s="38"/>
      <c r="M428" s="39"/>
      <c r="N428" s="39"/>
      <c r="O428" s="40"/>
      <c r="P428" s="41"/>
      <c r="Q428" s="41"/>
      <c r="R428" s="42"/>
      <c r="S428" s="43"/>
      <c r="T428" s="36">
        <f t="shared" si="135"/>
        <v>0</v>
      </c>
      <c r="U428" s="44">
        <f t="shared" si="136"/>
        <v>0</v>
      </c>
      <c r="V428" s="45">
        <f t="shared" si="137"/>
        <v>0</v>
      </c>
      <c r="W428" s="46">
        <f t="shared" si="138"/>
        <v>0</v>
      </c>
      <c r="X428" s="41">
        <f t="shared" si="139"/>
        <v>0</v>
      </c>
      <c r="Y428" s="41">
        <f t="shared" si="140"/>
        <v>0</v>
      </c>
      <c r="Z428" s="41">
        <f t="shared" si="141"/>
        <v>0</v>
      </c>
      <c r="AA428" s="47">
        <f t="shared" si="142"/>
        <v>0</v>
      </c>
      <c r="AB428" s="48">
        <f t="shared" si="143"/>
        <v>0</v>
      </c>
      <c r="AC428" s="41">
        <f t="shared" si="144"/>
        <v>0</v>
      </c>
      <c r="AD428" s="41">
        <f t="shared" si="145"/>
        <v>0</v>
      </c>
      <c r="AE428" s="41">
        <f t="shared" si="146"/>
        <v>0</v>
      </c>
      <c r="AF428" s="49" t="e">
        <f>HLOOKUP(I428,ElecAvoidedCostsWOCC!$A$5:$Q$50,G428+1,FALSE)</f>
        <v>#N/A</v>
      </c>
      <c r="AG428" s="41" t="e">
        <f t="shared" si="147"/>
        <v>#N/A</v>
      </c>
      <c r="AH428" s="49" t="e">
        <f>HLOOKUP(I428,ElecAvoidedCostsWOCC!$A$5:$Q$50,T428+1,FALSE)</f>
        <v>#N/A</v>
      </c>
      <c r="AI428" s="41" t="e">
        <f t="shared" si="148"/>
        <v>#N/A</v>
      </c>
      <c r="AJ428" s="41" t="e">
        <f t="shared" si="149"/>
        <v>#N/A</v>
      </c>
      <c r="AK428" s="41" t="e">
        <f>HLOOKUP(I428,ElecAvoidedCostsWOCC!$A$5:$Q$50,G428+1,FALSE)*J428*L428</f>
        <v>#N/A</v>
      </c>
      <c r="AL428" s="41" t="e">
        <f t="shared" si="150"/>
        <v>#N/A</v>
      </c>
      <c r="AM428" s="45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5">
        <f t="shared" si="151"/>
        <v>0</v>
      </c>
      <c r="AO428" s="44">
        <f t="shared" si="152"/>
        <v>0</v>
      </c>
      <c r="AP428" s="44" t="e">
        <f t="shared" si="153"/>
        <v>#DIV/0!</v>
      </c>
    </row>
    <row r="429" spans="2:42" x14ac:dyDescent="0.25">
      <c r="B429" s="34"/>
      <c r="C429" s="56"/>
      <c r="D429" s="56"/>
      <c r="E429" s="35"/>
      <c r="F429" s="36"/>
      <c r="G429" s="36"/>
      <c r="H429" s="36"/>
      <c r="I429" s="37"/>
      <c r="J429" s="38"/>
      <c r="K429" s="38"/>
      <c r="L429" s="38"/>
      <c r="M429" s="39"/>
      <c r="N429" s="39"/>
      <c r="O429" s="40"/>
      <c r="P429" s="41"/>
      <c r="Q429" s="41"/>
      <c r="R429" s="42"/>
      <c r="S429" s="43"/>
      <c r="T429" s="36">
        <f t="shared" si="135"/>
        <v>0</v>
      </c>
      <c r="U429" s="44">
        <f t="shared" si="136"/>
        <v>0</v>
      </c>
      <c r="V429" s="45">
        <f t="shared" si="137"/>
        <v>0</v>
      </c>
      <c r="W429" s="46">
        <f t="shared" si="138"/>
        <v>0</v>
      </c>
      <c r="X429" s="41">
        <f t="shared" si="139"/>
        <v>0</v>
      </c>
      <c r="Y429" s="41">
        <f t="shared" si="140"/>
        <v>0</v>
      </c>
      <c r="Z429" s="41">
        <f t="shared" si="141"/>
        <v>0</v>
      </c>
      <c r="AA429" s="47">
        <f t="shared" si="142"/>
        <v>0</v>
      </c>
      <c r="AB429" s="48">
        <f t="shared" si="143"/>
        <v>0</v>
      </c>
      <c r="AC429" s="41">
        <f t="shared" si="144"/>
        <v>0</v>
      </c>
      <c r="AD429" s="41">
        <f t="shared" si="145"/>
        <v>0</v>
      </c>
      <c r="AE429" s="41">
        <f t="shared" si="146"/>
        <v>0</v>
      </c>
      <c r="AF429" s="49" t="e">
        <f>HLOOKUP(I429,ElecAvoidedCostsWOCC!$A$5:$Q$50,G429+1,FALSE)</f>
        <v>#N/A</v>
      </c>
      <c r="AG429" s="41" t="e">
        <f t="shared" si="147"/>
        <v>#N/A</v>
      </c>
      <c r="AH429" s="49" t="e">
        <f>HLOOKUP(I429,ElecAvoidedCostsWOCC!$A$5:$Q$50,T429+1,FALSE)</f>
        <v>#N/A</v>
      </c>
      <c r="AI429" s="41" t="e">
        <f t="shared" si="148"/>
        <v>#N/A</v>
      </c>
      <c r="AJ429" s="41" t="e">
        <f t="shared" si="149"/>
        <v>#N/A</v>
      </c>
      <c r="AK429" s="41" t="e">
        <f>HLOOKUP(I429,ElecAvoidedCostsWOCC!$A$5:$Q$50,G429+1,FALSE)*J429*L429</f>
        <v>#N/A</v>
      </c>
      <c r="AL429" s="41" t="e">
        <f t="shared" si="150"/>
        <v>#N/A</v>
      </c>
      <c r="AM429" s="45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5">
        <f t="shared" si="151"/>
        <v>0</v>
      </c>
      <c r="AO429" s="44">
        <f t="shared" si="152"/>
        <v>0</v>
      </c>
      <c r="AP429" s="44" t="e">
        <f t="shared" si="153"/>
        <v>#DIV/0!</v>
      </c>
    </row>
    <row r="430" spans="2:42" x14ac:dyDescent="0.25">
      <c r="B430" s="34"/>
      <c r="C430" s="56"/>
      <c r="D430" s="56"/>
      <c r="E430" s="35"/>
      <c r="F430" s="36"/>
      <c r="G430" s="36"/>
      <c r="H430" s="36"/>
      <c r="I430" s="37"/>
      <c r="J430" s="38"/>
      <c r="K430" s="38"/>
      <c r="L430" s="38"/>
      <c r="M430" s="39"/>
      <c r="N430" s="39"/>
      <c r="O430" s="40"/>
      <c r="P430" s="41"/>
      <c r="Q430" s="41"/>
      <c r="R430" s="42"/>
      <c r="S430" s="43"/>
      <c r="T430" s="36">
        <f t="shared" si="135"/>
        <v>0</v>
      </c>
      <c r="U430" s="44">
        <f t="shared" si="136"/>
        <v>0</v>
      </c>
      <c r="V430" s="45">
        <f t="shared" si="137"/>
        <v>0</v>
      </c>
      <c r="W430" s="46">
        <f t="shared" si="138"/>
        <v>0</v>
      </c>
      <c r="X430" s="41">
        <f t="shared" si="139"/>
        <v>0</v>
      </c>
      <c r="Y430" s="41">
        <f t="shared" si="140"/>
        <v>0</v>
      </c>
      <c r="Z430" s="41">
        <f t="shared" si="141"/>
        <v>0</v>
      </c>
      <c r="AA430" s="47">
        <f t="shared" si="142"/>
        <v>0</v>
      </c>
      <c r="AB430" s="48">
        <f t="shared" si="143"/>
        <v>0</v>
      </c>
      <c r="AC430" s="41">
        <f t="shared" si="144"/>
        <v>0</v>
      </c>
      <c r="AD430" s="41">
        <f t="shared" si="145"/>
        <v>0</v>
      </c>
      <c r="AE430" s="41">
        <f t="shared" si="146"/>
        <v>0</v>
      </c>
      <c r="AF430" s="49" t="e">
        <f>HLOOKUP(I430,ElecAvoidedCostsWOCC!$A$5:$Q$50,G430+1,FALSE)</f>
        <v>#N/A</v>
      </c>
      <c r="AG430" s="41" t="e">
        <f t="shared" si="147"/>
        <v>#N/A</v>
      </c>
      <c r="AH430" s="49" t="e">
        <f>HLOOKUP(I430,ElecAvoidedCostsWOCC!$A$5:$Q$50,T430+1,FALSE)</f>
        <v>#N/A</v>
      </c>
      <c r="AI430" s="41" t="e">
        <f t="shared" si="148"/>
        <v>#N/A</v>
      </c>
      <c r="AJ430" s="41" t="e">
        <f t="shared" si="149"/>
        <v>#N/A</v>
      </c>
      <c r="AK430" s="41" t="e">
        <f>HLOOKUP(I430,ElecAvoidedCostsWOCC!$A$5:$Q$50,G430+1,FALSE)*J430*L430</f>
        <v>#N/A</v>
      </c>
      <c r="AL430" s="41" t="e">
        <f t="shared" si="150"/>
        <v>#N/A</v>
      </c>
      <c r="AM430" s="45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5">
        <f t="shared" si="151"/>
        <v>0</v>
      </c>
      <c r="AO430" s="44">
        <f t="shared" si="152"/>
        <v>0</v>
      </c>
      <c r="AP430" s="44" t="e">
        <f t="shared" si="153"/>
        <v>#DIV/0!</v>
      </c>
    </row>
    <row r="431" spans="2:42" x14ac:dyDescent="0.25">
      <c r="B431" s="34"/>
      <c r="C431" s="56"/>
      <c r="D431" s="56"/>
      <c r="E431" s="35"/>
      <c r="F431" s="36"/>
      <c r="G431" s="36"/>
      <c r="H431" s="36"/>
      <c r="I431" s="37"/>
      <c r="J431" s="38"/>
      <c r="K431" s="38"/>
      <c r="L431" s="38"/>
      <c r="M431" s="39"/>
      <c r="N431" s="39"/>
      <c r="O431" s="40"/>
      <c r="P431" s="41"/>
      <c r="Q431" s="41"/>
      <c r="R431" s="42"/>
      <c r="S431" s="43"/>
      <c r="T431" s="36">
        <f t="shared" si="135"/>
        <v>0</v>
      </c>
      <c r="U431" s="44">
        <f t="shared" si="136"/>
        <v>0</v>
      </c>
      <c r="V431" s="45">
        <f t="shared" si="137"/>
        <v>0</v>
      </c>
      <c r="W431" s="46">
        <f t="shared" si="138"/>
        <v>0</v>
      </c>
      <c r="X431" s="41">
        <f t="shared" si="139"/>
        <v>0</v>
      </c>
      <c r="Y431" s="41">
        <f t="shared" si="140"/>
        <v>0</v>
      </c>
      <c r="Z431" s="41">
        <f t="shared" si="141"/>
        <v>0</v>
      </c>
      <c r="AA431" s="47">
        <f t="shared" si="142"/>
        <v>0</v>
      </c>
      <c r="AB431" s="48">
        <f t="shared" si="143"/>
        <v>0</v>
      </c>
      <c r="AC431" s="41">
        <f t="shared" si="144"/>
        <v>0</v>
      </c>
      <c r="AD431" s="41">
        <f t="shared" si="145"/>
        <v>0</v>
      </c>
      <c r="AE431" s="41">
        <f t="shared" si="146"/>
        <v>0</v>
      </c>
      <c r="AF431" s="49" t="e">
        <f>HLOOKUP(I431,ElecAvoidedCostsWOCC!$A$5:$Q$50,G431+1,FALSE)</f>
        <v>#N/A</v>
      </c>
      <c r="AG431" s="41" t="e">
        <f t="shared" si="147"/>
        <v>#N/A</v>
      </c>
      <c r="AH431" s="49" t="e">
        <f>HLOOKUP(I431,ElecAvoidedCostsWOCC!$A$5:$Q$50,T431+1,FALSE)</f>
        <v>#N/A</v>
      </c>
      <c r="AI431" s="41" t="e">
        <f t="shared" si="148"/>
        <v>#N/A</v>
      </c>
      <c r="AJ431" s="41" t="e">
        <f t="shared" si="149"/>
        <v>#N/A</v>
      </c>
      <c r="AK431" s="41" t="e">
        <f>HLOOKUP(I431,ElecAvoidedCostsWOCC!$A$5:$Q$50,G431+1,FALSE)*J431*L431</f>
        <v>#N/A</v>
      </c>
      <c r="AL431" s="41" t="e">
        <f t="shared" si="150"/>
        <v>#N/A</v>
      </c>
      <c r="AM431" s="45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5">
        <f t="shared" si="151"/>
        <v>0</v>
      </c>
      <c r="AO431" s="44">
        <f t="shared" si="152"/>
        <v>0</v>
      </c>
      <c r="AP431" s="44" t="e">
        <f t="shared" si="153"/>
        <v>#DIV/0!</v>
      </c>
    </row>
    <row r="432" spans="2:42" x14ac:dyDescent="0.25">
      <c r="B432" s="34"/>
      <c r="C432" s="56"/>
      <c r="D432" s="56"/>
      <c r="E432" s="35"/>
      <c r="F432" s="36"/>
      <c r="G432" s="36"/>
      <c r="H432" s="36"/>
      <c r="I432" s="37"/>
      <c r="J432" s="38"/>
      <c r="K432" s="38"/>
      <c r="L432" s="38"/>
      <c r="M432" s="39"/>
      <c r="N432" s="39"/>
      <c r="O432" s="40"/>
      <c r="P432" s="41"/>
      <c r="Q432" s="41"/>
      <c r="R432" s="42"/>
      <c r="S432" s="43"/>
      <c r="T432" s="36">
        <f t="shared" si="135"/>
        <v>0</v>
      </c>
      <c r="U432" s="44">
        <f t="shared" si="136"/>
        <v>0</v>
      </c>
      <c r="V432" s="45">
        <f t="shared" si="137"/>
        <v>0</v>
      </c>
      <c r="W432" s="46">
        <f t="shared" si="138"/>
        <v>0</v>
      </c>
      <c r="X432" s="41">
        <f t="shared" si="139"/>
        <v>0</v>
      </c>
      <c r="Y432" s="41">
        <f t="shared" si="140"/>
        <v>0</v>
      </c>
      <c r="Z432" s="41">
        <f t="shared" si="141"/>
        <v>0</v>
      </c>
      <c r="AA432" s="47">
        <f t="shared" si="142"/>
        <v>0</v>
      </c>
      <c r="AB432" s="48">
        <f t="shared" si="143"/>
        <v>0</v>
      </c>
      <c r="AC432" s="41">
        <f t="shared" si="144"/>
        <v>0</v>
      </c>
      <c r="AD432" s="41">
        <f t="shared" si="145"/>
        <v>0</v>
      </c>
      <c r="AE432" s="41">
        <f t="shared" si="146"/>
        <v>0</v>
      </c>
      <c r="AF432" s="49" t="e">
        <f>HLOOKUP(I432,ElecAvoidedCostsWOCC!$A$5:$Q$50,G432+1,FALSE)</f>
        <v>#N/A</v>
      </c>
      <c r="AG432" s="41" t="e">
        <f t="shared" si="147"/>
        <v>#N/A</v>
      </c>
      <c r="AH432" s="49" t="e">
        <f>HLOOKUP(I432,ElecAvoidedCostsWOCC!$A$5:$Q$50,T432+1,FALSE)</f>
        <v>#N/A</v>
      </c>
      <c r="AI432" s="41" t="e">
        <f t="shared" si="148"/>
        <v>#N/A</v>
      </c>
      <c r="AJ432" s="41" t="e">
        <f t="shared" si="149"/>
        <v>#N/A</v>
      </c>
      <c r="AK432" s="41" t="e">
        <f>HLOOKUP(I432,ElecAvoidedCostsWOCC!$A$5:$Q$50,G432+1,FALSE)*J432*L432</f>
        <v>#N/A</v>
      </c>
      <c r="AL432" s="41" t="e">
        <f t="shared" si="150"/>
        <v>#N/A</v>
      </c>
      <c r="AM432" s="45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5">
        <f t="shared" si="151"/>
        <v>0</v>
      </c>
      <c r="AO432" s="44">
        <f t="shared" si="152"/>
        <v>0</v>
      </c>
      <c r="AP432" s="44" t="e">
        <f t="shared" si="153"/>
        <v>#DIV/0!</v>
      </c>
    </row>
    <row r="433" spans="2:42" x14ac:dyDescent="0.25">
      <c r="B433" s="34"/>
      <c r="C433" s="56"/>
      <c r="D433" s="56"/>
      <c r="E433" s="35"/>
      <c r="F433" s="36"/>
      <c r="G433" s="36"/>
      <c r="H433" s="36"/>
      <c r="I433" s="37"/>
      <c r="J433" s="38"/>
      <c r="K433" s="38"/>
      <c r="L433" s="38"/>
      <c r="M433" s="39"/>
      <c r="N433" s="39"/>
      <c r="O433" s="40"/>
      <c r="P433" s="41"/>
      <c r="Q433" s="41"/>
      <c r="R433" s="42"/>
      <c r="S433" s="43"/>
      <c r="T433" s="36">
        <f t="shared" si="135"/>
        <v>0</v>
      </c>
      <c r="U433" s="44">
        <f t="shared" si="136"/>
        <v>0</v>
      </c>
      <c r="V433" s="45">
        <f t="shared" si="137"/>
        <v>0</v>
      </c>
      <c r="W433" s="46">
        <f t="shared" si="138"/>
        <v>0</v>
      </c>
      <c r="X433" s="41">
        <f t="shared" si="139"/>
        <v>0</v>
      </c>
      <c r="Y433" s="41">
        <f t="shared" si="140"/>
        <v>0</v>
      </c>
      <c r="Z433" s="41">
        <f t="shared" si="141"/>
        <v>0</v>
      </c>
      <c r="AA433" s="47">
        <f t="shared" si="142"/>
        <v>0</v>
      </c>
      <c r="AB433" s="48">
        <f t="shared" si="143"/>
        <v>0</v>
      </c>
      <c r="AC433" s="41">
        <f t="shared" si="144"/>
        <v>0</v>
      </c>
      <c r="AD433" s="41">
        <f t="shared" si="145"/>
        <v>0</v>
      </c>
      <c r="AE433" s="41">
        <f t="shared" si="146"/>
        <v>0</v>
      </c>
      <c r="AF433" s="49" t="e">
        <f>HLOOKUP(I433,ElecAvoidedCostsWOCC!$A$5:$Q$50,G433+1,FALSE)</f>
        <v>#N/A</v>
      </c>
      <c r="AG433" s="41" t="e">
        <f t="shared" si="147"/>
        <v>#N/A</v>
      </c>
      <c r="AH433" s="49" t="e">
        <f>HLOOKUP(I433,ElecAvoidedCostsWOCC!$A$5:$Q$50,T433+1,FALSE)</f>
        <v>#N/A</v>
      </c>
      <c r="AI433" s="41" t="e">
        <f t="shared" si="148"/>
        <v>#N/A</v>
      </c>
      <c r="AJ433" s="41" t="e">
        <f t="shared" si="149"/>
        <v>#N/A</v>
      </c>
      <c r="AK433" s="41" t="e">
        <f>HLOOKUP(I433,ElecAvoidedCostsWOCC!$A$5:$Q$50,G433+1,FALSE)*J433*L433</f>
        <v>#N/A</v>
      </c>
      <c r="AL433" s="41" t="e">
        <f t="shared" si="150"/>
        <v>#N/A</v>
      </c>
      <c r="AM433" s="45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5">
        <f t="shared" si="151"/>
        <v>0</v>
      </c>
      <c r="AO433" s="44">
        <f t="shared" si="152"/>
        <v>0</v>
      </c>
      <c r="AP433" s="44" t="e">
        <f t="shared" si="153"/>
        <v>#DIV/0!</v>
      </c>
    </row>
    <row r="434" spans="2:42" x14ac:dyDescent="0.25">
      <c r="B434" s="34"/>
      <c r="C434" s="56"/>
      <c r="D434" s="56"/>
      <c r="E434" s="35"/>
      <c r="F434" s="36"/>
      <c r="G434" s="36"/>
      <c r="H434" s="36"/>
      <c r="I434" s="37"/>
      <c r="J434" s="38"/>
      <c r="K434" s="38"/>
      <c r="L434" s="38"/>
      <c r="M434" s="39"/>
      <c r="N434" s="39"/>
      <c r="O434" s="40"/>
      <c r="P434" s="41"/>
      <c r="Q434" s="41"/>
      <c r="R434" s="42"/>
      <c r="S434" s="43"/>
      <c r="T434" s="36">
        <f t="shared" si="135"/>
        <v>0</v>
      </c>
      <c r="U434" s="44">
        <f t="shared" si="136"/>
        <v>0</v>
      </c>
      <c r="V434" s="45">
        <f t="shared" si="137"/>
        <v>0</v>
      </c>
      <c r="W434" s="46">
        <f t="shared" si="138"/>
        <v>0</v>
      </c>
      <c r="X434" s="41">
        <f t="shared" si="139"/>
        <v>0</v>
      </c>
      <c r="Y434" s="41">
        <f t="shared" si="140"/>
        <v>0</v>
      </c>
      <c r="Z434" s="41">
        <f t="shared" si="141"/>
        <v>0</v>
      </c>
      <c r="AA434" s="47">
        <f t="shared" si="142"/>
        <v>0</v>
      </c>
      <c r="AB434" s="48">
        <f t="shared" si="143"/>
        <v>0</v>
      </c>
      <c r="AC434" s="41">
        <f t="shared" si="144"/>
        <v>0</v>
      </c>
      <c r="AD434" s="41">
        <f t="shared" si="145"/>
        <v>0</v>
      </c>
      <c r="AE434" s="41">
        <f t="shared" si="146"/>
        <v>0</v>
      </c>
      <c r="AF434" s="49" t="e">
        <f>HLOOKUP(I434,ElecAvoidedCostsWOCC!$A$5:$Q$50,G434+1,FALSE)</f>
        <v>#N/A</v>
      </c>
      <c r="AG434" s="41" t="e">
        <f t="shared" si="147"/>
        <v>#N/A</v>
      </c>
      <c r="AH434" s="49" t="e">
        <f>HLOOKUP(I434,ElecAvoidedCostsWOCC!$A$5:$Q$50,T434+1,FALSE)</f>
        <v>#N/A</v>
      </c>
      <c r="AI434" s="41" t="e">
        <f t="shared" si="148"/>
        <v>#N/A</v>
      </c>
      <c r="AJ434" s="41" t="e">
        <f t="shared" si="149"/>
        <v>#N/A</v>
      </c>
      <c r="AK434" s="41" t="e">
        <f>HLOOKUP(I434,ElecAvoidedCostsWOCC!$A$5:$Q$50,G434+1,FALSE)*J434*L434</f>
        <v>#N/A</v>
      </c>
      <c r="AL434" s="41" t="e">
        <f t="shared" si="150"/>
        <v>#N/A</v>
      </c>
      <c r="AM434" s="45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5">
        <f t="shared" si="151"/>
        <v>0</v>
      </c>
      <c r="AO434" s="44">
        <f t="shared" si="152"/>
        <v>0</v>
      </c>
      <c r="AP434" s="44" t="e">
        <f t="shared" si="153"/>
        <v>#DIV/0!</v>
      </c>
    </row>
    <row r="435" spans="2:42" x14ac:dyDescent="0.25">
      <c r="B435" s="34"/>
      <c r="C435" s="56"/>
      <c r="D435" s="56"/>
      <c r="E435" s="35"/>
      <c r="F435" s="36"/>
      <c r="G435" s="36"/>
      <c r="H435" s="36"/>
      <c r="I435" s="37"/>
      <c r="J435" s="38"/>
      <c r="K435" s="38"/>
      <c r="L435" s="38"/>
      <c r="M435" s="39"/>
      <c r="N435" s="39"/>
      <c r="O435" s="40"/>
      <c r="P435" s="41"/>
      <c r="Q435" s="41"/>
      <c r="R435" s="42"/>
      <c r="S435" s="43"/>
      <c r="T435" s="36">
        <f t="shared" si="135"/>
        <v>0</v>
      </c>
      <c r="U435" s="44">
        <f t="shared" si="136"/>
        <v>0</v>
      </c>
      <c r="V435" s="45">
        <f t="shared" si="137"/>
        <v>0</v>
      </c>
      <c r="W435" s="46">
        <f t="shared" si="138"/>
        <v>0</v>
      </c>
      <c r="X435" s="41">
        <f t="shared" si="139"/>
        <v>0</v>
      </c>
      <c r="Y435" s="41">
        <f t="shared" si="140"/>
        <v>0</v>
      </c>
      <c r="Z435" s="41">
        <f t="shared" si="141"/>
        <v>0</v>
      </c>
      <c r="AA435" s="47">
        <f t="shared" si="142"/>
        <v>0</v>
      </c>
      <c r="AB435" s="48">
        <f t="shared" si="143"/>
        <v>0</v>
      </c>
      <c r="AC435" s="41">
        <f t="shared" si="144"/>
        <v>0</v>
      </c>
      <c r="AD435" s="41">
        <f t="shared" si="145"/>
        <v>0</v>
      </c>
      <c r="AE435" s="41">
        <f t="shared" si="146"/>
        <v>0</v>
      </c>
      <c r="AF435" s="49" t="e">
        <f>HLOOKUP(I435,ElecAvoidedCostsWOCC!$A$5:$Q$50,G435+1,FALSE)</f>
        <v>#N/A</v>
      </c>
      <c r="AG435" s="41" t="e">
        <f t="shared" si="147"/>
        <v>#N/A</v>
      </c>
      <c r="AH435" s="49" t="e">
        <f>HLOOKUP(I435,ElecAvoidedCostsWOCC!$A$5:$Q$50,T435+1,FALSE)</f>
        <v>#N/A</v>
      </c>
      <c r="AI435" s="41" t="e">
        <f t="shared" si="148"/>
        <v>#N/A</v>
      </c>
      <c r="AJ435" s="41" t="e">
        <f t="shared" si="149"/>
        <v>#N/A</v>
      </c>
      <c r="AK435" s="41" t="e">
        <f>HLOOKUP(I435,ElecAvoidedCostsWOCC!$A$5:$Q$50,G435+1,FALSE)*J435*L435</f>
        <v>#N/A</v>
      </c>
      <c r="AL435" s="41" t="e">
        <f t="shared" si="150"/>
        <v>#N/A</v>
      </c>
      <c r="AM435" s="45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5">
        <f t="shared" si="151"/>
        <v>0</v>
      </c>
      <c r="AO435" s="44">
        <f t="shared" si="152"/>
        <v>0</v>
      </c>
      <c r="AP435" s="44" t="e">
        <f t="shared" si="153"/>
        <v>#DIV/0!</v>
      </c>
    </row>
    <row r="436" spans="2:42" x14ac:dyDescent="0.25">
      <c r="B436" s="34"/>
      <c r="C436" s="56"/>
      <c r="D436" s="56"/>
      <c r="E436" s="35"/>
      <c r="F436" s="36"/>
      <c r="G436" s="36"/>
      <c r="H436" s="36"/>
      <c r="I436" s="37"/>
      <c r="J436" s="38"/>
      <c r="K436" s="38"/>
      <c r="L436" s="38"/>
      <c r="M436" s="39"/>
      <c r="N436" s="39"/>
      <c r="O436" s="40"/>
      <c r="P436" s="41"/>
      <c r="Q436" s="41"/>
      <c r="R436" s="42"/>
      <c r="S436" s="43"/>
      <c r="T436" s="36">
        <f t="shared" si="135"/>
        <v>0</v>
      </c>
      <c r="U436" s="44">
        <f t="shared" si="136"/>
        <v>0</v>
      </c>
      <c r="V436" s="45">
        <f t="shared" si="137"/>
        <v>0</v>
      </c>
      <c r="W436" s="46">
        <f t="shared" si="138"/>
        <v>0</v>
      </c>
      <c r="X436" s="41">
        <f t="shared" si="139"/>
        <v>0</v>
      </c>
      <c r="Y436" s="41">
        <f t="shared" si="140"/>
        <v>0</v>
      </c>
      <c r="Z436" s="41">
        <f t="shared" si="141"/>
        <v>0</v>
      </c>
      <c r="AA436" s="47">
        <f t="shared" si="142"/>
        <v>0</v>
      </c>
      <c r="AB436" s="48">
        <f t="shared" si="143"/>
        <v>0</v>
      </c>
      <c r="AC436" s="41">
        <f t="shared" si="144"/>
        <v>0</v>
      </c>
      <c r="AD436" s="41">
        <f t="shared" si="145"/>
        <v>0</v>
      </c>
      <c r="AE436" s="41">
        <f t="shared" si="146"/>
        <v>0</v>
      </c>
      <c r="AF436" s="49" t="e">
        <f>HLOOKUP(I436,ElecAvoidedCostsWOCC!$A$5:$Q$50,G436+1,FALSE)</f>
        <v>#N/A</v>
      </c>
      <c r="AG436" s="41" t="e">
        <f t="shared" si="147"/>
        <v>#N/A</v>
      </c>
      <c r="AH436" s="49" t="e">
        <f>HLOOKUP(I436,ElecAvoidedCostsWOCC!$A$5:$Q$50,T436+1,FALSE)</f>
        <v>#N/A</v>
      </c>
      <c r="AI436" s="41" t="e">
        <f t="shared" si="148"/>
        <v>#N/A</v>
      </c>
      <c r="AJ436" s="41" t="e">
        <f t="shared" si="149"/>
        <v>#N/A</v>
      </c>
      <c r="AK436" s="41" t="e">
        <f>HLOOKUP(I436,ElecAvoidedCostsWOCC!$A$5:$Q$50,G436+1,FALSE)*J436*L436</f>
        <v>#N/A</v>
      </c>
      <c r="AL436" s="41" t="e">
        <f t="shared" si="150"/>
        <v>#N/A</v>
      </c>
      <c r="AM436" s="45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5">
        <f t="shared" si="151"/>
        <v>0</v>
      </c>
      <c r="AO436" s="44">
        <f t="shared" si="152"/>
        <v>0</v>
      </c>
      <c r="AP436" s="44" t="e">
        <f t="shared" si="153"/>
        <v>#DIV/0!</v>
      </c>
    </row>
    <row r="437" spans="2:42" x14ac:dyDescent="0.25">
      <c r="B437" s="34"/>
      <c r="C437" s="56"/>
      <c r="D437" s="56"/>
      <c r="E437" s="35"/>
      <c r="F437" s="36"/>
      <c r="G437" s="36"/>
      <c r="H437" s="36"/>
      <c r="I437" s="37"/>
      <c r="J437" s="38"/>
      <c r="K437" s="38"/>
      <c r="L437" s="38"/>
      <c r="M437" s="39"/>
      <c r="N437" s="39"/>
      <c r="O437" s="40"/>
      <c r="P437" s="41"/>
      <c r="Q437" s="41"/>
      <c r="R437" s="42"/>
      <c r="S437" s="43"/>
      <c r="T437" s="36">
        <f t="shared" si="135"/>
        <v>0</v>
      </c>
      <c r="U437" s="44">
        <f t="shared" si="136"/>
        <v>0</v>
      </c>
      <c r="V437" s="45">
        <f t="shared" si="137"/>
        <v>0</v>
      </c>
      <c r="W437" s="46">
        <f t="shared" si="138"/>
        <v>0</v>
      </c>
      <c r="X437" s="41">
        <f t="shared" si="139"/>
        <v>0</v>
      </c>
      <c r="Y437" s="41">
        <f t="shared" si="140"/>
        <v>0</v>
      </c>
      <c r="Z437" s="41">
        <f t="shared" si="141"/>
        <v>0</v>
      </c>
      <c r="AA437" s="47">
        <f t="shared" si="142"/>
        <v>0</v>
      </c>
      <c r="AB437" s="48">
        <f t="shared" si="143"/>
        <v>0</v>
      </c>
      <c r="AC437" s="41">
        <f t="shared" si="144"/>
        <v>0</v>
      </c>
      <c r="AD437" s="41">
        <f t="shared" si="145"/>
        <v>0</v>
      </c>
      <c r="AE437" s="41">
        <f t="shared" si="146"/>
        <v>0</v>
      </c>
      <c r="AF437" s="49" t="e">
        <f>HLOOKUP(I437,ElecAvoidedCostsWOCC!$A$5:$Q$50,G437+1,FALSE)</f>
        <v>#N/A</v>
      </c>
      <c r="AG437" s="41" t="e">
        <f t="shared" si="147"/>
        <v>#N/A</v>
      </c>
      <c r="AH437" s="49" t="e">
        <f>HLOOKUP(I437,ElecAvoidedCostsWOCC!$A$5:$Q$50,T437+1,FALSE)</f>
        <v>#N/A</v>
      </c>
      <c r="AI437" s="41" t="e">
        <f t="shared" si="148"/>
        <v>#N/A</v>
      </c>
      <c r="AJ437" s="41" t="e">
        <f t="shared" si="149"/>
        <v>#N/A</v>
      </c>
      <c r="AK437" s="41" t="e">
        <f>HLOOKUP(I437,ElecAvoidedCostsWOCC!$A$5:$Q$50,G437+1,FALSE)*J437*L437</f>
        <v>#N/A</v>
      </c>
      <c r="AL437" s="41" t="e">
        <f t="shared" si="150"/>
        <v>#N/A</v>
      </c>
      <c r="AM437" s="45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5">
        <f t="shared" si="151"/>
        <v>0</v>
      </c>
      <c r="AO437" s="44">
        <f t="shared" si="152"/>
        <v>0</v>
      </c>
      <c r="AP437" s="44" t="e">
        <f t="shared" si="153"/>
        <v>#DIV/0!</v>
      </c>
    </row>
    <row r="438" spans="2:42" x14ac:dyDescent="0.25">
      <c r="B438" s="34"/>
      <c r="C438" s="56"/>
      <c r="D438" s="56"/>
      <c r="E438" s="35"/>
      <c r="F438" s="36"/>
      <c r="G438" s="36"/>
      <c r="H438" s="36"/>
      <c r="I438" s="37"/>
      <c r="J438" s="38"/>
      <c r="K438" s="38"/>
      <c r="L438" s="38"/>
      <c r="M438" s="39"/>
      <c r="N438" s="39"/>
      <c r="O438" s="40"/>
      <c r="P438" s="41"/>
      <c r="Q438" s="41"/>
      <c r="R438" s="42"/>
      <c r="S438" s="43"/>
      <c r="T438" s="36">
        <f t="shared" si="135"/>
        <v>0</v>
      </c>
      <c r="U438" s="44">
        <f t="shared" si="136"/>
        <v>0</v>
      </c>
      <c r="V438" s="45">
        <f t="shared" si="137"/>
        <v>0</v>
      </c>
      <c r="W438" s="46">
        <f t="shared" si="138"/>
        <v>0</v>
      </c>
      <c r="X438" s="41">
        <f t="shared" si="139"/>
        <v>0</v>
      </c>
      <c r="Y438" s="41">
        <f t="shared" si="140"/>
        <v>0</v>
      </c>
      <c r="Z438" s="41">
        <f t="shared" si="141"/>
        <v>0</v>
      </c>
      <c r="AA438" s="47">
        <f t="shared" si="142"/>
        <v>0</v>
      </c>
      <c r="AB438" s="48">
        <f t="shared" si="143"/>
        <v>0</v>
      </c>
      <c r="AC438" s="41">
        <f t="shared" si="144"/>
        <v>0</v>
      </c>
      <c r="AD438" s="41">
        <f t="shared" si="145"/>
        <v>0</v>
      </c>
      <c r="AE438" s="41">
        <f t="shared" si="146"/>
        <v>0</v>
      </c>
      <c r="AF438" s="49" t="e">
        <f>HLOOKUP(I438,ElecAvoidedCostsWOCC!$A$5:$Q$50,G438+1,FALSE)</f>
        <v>#N/A</v>
      </c>
      <c r="AG438" s="41" t="e">
        <f t="shared" si="147"/>
        <v>#N/A</v>
      </c>
      <c r="AH438" s="49" t="e">
        <f>HLOOKUP(I438,ElecAvoidedCostsWOCC!$A$5:$Q$50,T438+1,FALSE)</f>
        <v>#N/A</v>
      </c>
      <c r="AI438" s="41" t="e">
        <f t="shared" si="148"/>
        <v>#N/A</v>
      </c>
      <c r="AJ438" s="41" t="e">
        <f t="shared" si="149"/>
        <v>#N/A</v>
      </c>
      <c r="AK438" s="41" t="e">
        <f>HLOOKUP(I438,ElecAvoidedCostsWOCC!$A$5:$Q$50,G438+1,FALSE)*J438*L438</f>
        <v>#N/A</v>
      </c>
      <c r="AL438" s="41" t="e">
        <f t="shared" si="150"/>
        <v>#N/A</v>
      </c>
      <c r="AM438" s="45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5">
        <f t="shared" si="151"/>
        <v>0</v>
      </c>
      <c r="AO438" s="44">
        <f t="shared" si="152"/>
        <v>0</v>
      </c>
      <c r="AP438" s="44" t="e">
        <f t="shared" si="153"/>
        <v>#DIV/0!</v>
      </c>
    </row>
    <row r="439" spans="2:42" x14ac:dyDescent="0.25">
      <c r="B439" s="34"/>
      <c r="C439" s="56"/>
      <c r="D439" s="56"/>
      <c r="E439" s="35"/>
      <c r="F439" s="36"/>
      <c r="G439" s="36"/>
      <c r="H439" s="36"/>
      <c r="I439" s="37"/>
      <c r="J439" s="38"/>
      <c r="K439" s="38"/>
      <c r="L439" s="38"/>
      <c r="M439" s="39"/>
      <c r="N439" s="39"/>
      <c r="O439" s="40"/>
      <c r="P439" s="41"/>
      <c r="Q439" s="41"/>
      <c r="R439" s="42"/>
      <c r="S439" s="43"/>
      <c r="T439" s="36">
        <f t="shared" si="135"/>
        <v>0</v>
      </c>
      <c r="U439" s="44">
        <f t="shared" si="136"/>
        <v>0</v>
      </c>
      <c r="V439" s="45">
        <f t="shared" si="137"/>
        <v>0</v>
      </c>
      <c r="W439" s="46">
        <f t="shared" si="138"/>
        <v>0</v>
      </c>
      <c r="X439" s="41">
        <f t="shared" si="139"/>
        <v>0</v>
      </c>
      <c r="Y439" s="41">
        <f t="shared" si="140"/>
        <v>0</v>
      </c>
      <c r="Z439" s="41">
        <f t="shared" si="141"/>
        <v>0</v>
      </c>
      <c r="AA439" s="47">
        <f t="shared" si="142"/>
        <v>0</v>
      </c>
      <c r="AB439" s="48">
        <f t="shared" si="143"/>
        <v>0</v>
      </c>
      <c r="AC439" s="41">
        <f t="shared" si="144"/>
        <v>0</v>
      </c>
      <c r="AD439" s="41">
        <f t="shared" si="145"/>
        <v>0</v>
      </c>
      <c r="AE439" s="41">
        <f t="shared" si="146"/>
        <v>0</v>
      </c>
      <c r="AF439" s="49" t="e">
        <f>HLOOKUP(I439,ElecAvoidedCostsWOCC!$A$5:$Q$50,G439+1,FALSE)</f>
        <v>#N/A</v>
      </c>
      <c r="AG439" s="41" t="e">
        <f t="shared" si="147"/>
        <v>#N/A</v>
      </c>
      <c r="AH439" s="49" t="e">
        <f>HLOOKUP(I439,ElecAvoidedCostsWOCC!$A$5:$Q$50,T439+1,FALSE)</f>
        <v>#N/A</v>
      </c>
      <c r="AI439" s="41" t="e">
        <f t="shared" si="148"/>
        <v>#N/A</v>
      </c>
      <c r="AJ439" s="41" t="e">
        <f t="shared" si="149"/>
        <v>#N/A</v>
      </c>
      <c r="AK439" s="41" t="e">
        <f>HLOOKUP(I439,ElecAvoidedCostsWOCC!$A$5:$Q$50,G439+1,FALSE)*J439*L439</f>
        <v>#N/A</v>
      </c>
      <c r="AL439" s="41" t="e">
        <f t="shared" si="150"/>
        <v>#N/A</v>
      </c>
      <c r="AM439" s="45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5">
        <f t="shared" si="151"/>
        <v>0</v>
      </c>
      <c r="AO439" s="44">
        <f t="shared" si="152"/>
        <v>0</v>
      </c>
      <c r="AP439" s="44" t="e">
        <f t="shared" si="153"/>
        <v>#DIV/0!</v>
      </c>
    </row>
    <row r="440" spans="2:42" x14ac:dyDescent="0.25">
      <c r="B440" s="34"/>
      <c r="C440" s="56"/>
      <c r="D440" s="56"/>
      <c r="E440" s="35"/>
      <c r="F440" s="36"/>
      <c r="G440" s="36"/>
      <c r="H440" s="36"/>
      <c r="I440" s="37"/>
      <c r="J440" s="38"/>
      <c r="K440" s="38"/>
      <c r="L440" s="38"/>
      <c r="M440" s="39"/>
      <c r="N440" s="39"/>
      <c r="O440" s="40"/>
      <c r="P440" s="41"/>
      <c r="Q440" s="41"/>
      <c r="R440" s="42"/>
      <c r="S440" s="43"/>
      <c r="T440" s="36">
        <f t="shared" si="135"/>
        <v>0</v>
      </c>
      <c r="U440" s="44">
        <f t="shared" si="136"/>
        <v>0</v>
      </c>
      <c r="V440" s="45">
        <f t="shared" si="137"/>
        <v>0</v>
      </c>
      <c r="W440" s="46">
        <f t="shared" si="138"/>
        <v>0</v>
      </c>
      <c r="X440" s="41">
        <f t="shared" si="139"/>
        <v>0</v>
      </c>
      <c r="Y440" s="41">
        <f t="shared" si="140"/>
        <v>0</v>
      </c>
      <c r="Z440" s="41">
        <f t="shared" si="141"/>
        <v>0</v>
      </c>
      <c r="AA440" s="47">
        <f t="shared" si="142"/>
        <v>0</v>
      </c>
      <c r="AB440" s="48">
        <f t="shared" si="143"/>
        <v>0</v>
      </c>
      <c r="AC440" s="41">
        <f t="shared" si="144"/>
        <v>0</v>
      </c>
      <c r="AD440" s="41">
        <f t="shared" si="145"/>
        <v>0</v>
      </c>
      <c r="AE440" s="41">
        <f t="shared" si="146"/>
        <v>0</v>
      </c>
      <c r="AF440" s="49" t="e">
        <f>HLOOKUP(I440,ElecAvoidedCostsWOCC!$A$5:$Q$50,G440+1,FALSE)</f>
        <v>#N/A</v>
      </c>
      <c r="AG440" s="41" t="e">
        <f t="shared" si="147"/>
        <v>#N/A</v>
      </c>
      <c r="AH440" s="49" t="e">
        <f>HLOOKUP(I440,ElecAvoidedCostsWOCC!$A$5:$Q$50,T440+1,FALSE)</f>
        <v>#N/A</v>
      </c>
      <c r="AI440" s="41" t="e">
        <f t="shared" si="148"/>
        <v>#N/A</v>
      </c>
      <c r="AJ440" s="41" t="e">
        <f t="shared" si="149"/>
        <v>#N/A</v>
      </c>
      <c r="AK440" s="41" t="e">
        <f>HLOOKUP(I440,ElecAvoidedCostsWOCC!$A$5:$Q$50,G440+1,FALSE)*J440*L440</f>
        <v>#N/A</v>
      </c>
      <c r="AL440" s="41" t="e">
        <f t="shared" si="150"/>
        <v>#N/A</v>
      </c>
      <c r="AM440" s="45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5">
        <f t="shared" si="151"/>
        <v>0</v>
      </c>
      <c r="AO440" s="44">
        <f t="shared" si="152"/>
        <v>0</v>
      </c>
      <c r="AP440" s="44" t="e">
        <f t="shared" si="153"/>
        <v>#DIV/0!</v>
      </c>
    </row>
    <row r="441" spans="2:42" x14ac:dyDescent="0.25">
      <c r="B441" s="34"/>
      <c r="C441" s="56"/>
      <c r="D441" s="56"/>
      <c r="E441" s="35"/>
      <c r="F441" s="36"/>
      <c r="G441" s="36"/>
      <c r="H441" s="36"/>
      <c r="I441" s="37"/>
      <c r="J441" s="38"/>
      <c r="K441" s="38"/>
      <c r="L441" s="38"/>
      <c r="M441" s="39"/>
      <c r="N441" s="39"/>
      <c r="O441" s="40"/>
      <c r="P441" s="41"/>
      <c r="Q441" s="41"/>
      <c r="R441" s="42"/>
      <c r="S441" s="43"/>
      <c r="T441" s="36">
        <f t="shared" si="135"/>
        <v>0</v>
      </c>
      <c r="U441" s="44">
        <f t="shared" si="136"/>
        <v>0</v>
      </c>
      <c r="V441" s="45">
        <f t="shared" si="137"/>
        <v>0</v>
      </c>
      <c r="W441" s="46">
        <f t="shared" si="138"/>
        <v>0</v>
      </c>
      <c r="X441" s="41">
        <f t="shared" si="139"/>
        <v>0</v>
      </c>
      <c r="Y441" s="41">
        <f t="shared" si="140"/>
        <v>0</v>
      </c>
      <c r="Z441" s="41">
        <f t="shared" si="141"/>
        <v>0</v>
      </c>
      <c r="AA441" s="47">
        <f t="shared" si="142"/>
        <v>0</v>
      </c>
      <c r="AB441" s="48">
        <f t="shared" si="143"/>
        <v>0</v>
      </c>
      <c r="AC441" s="41">
        <f t="shared" si="144"/>
        <v>0</v>
      </c>
      <c r="AD441" s="41">
        <f t="shared" si="145"/>
        <v>0</v>
      </c>
      <c r="AE441" s="41">
        <f t="shared" si="146"/>
        <v>0</v>
      </c>
      <c r="AF441" s="49" t="e">
        <f>HLOOKUP(I441,ElecAvoidedCostsWOCC!$A$5:$Q$50,G441+1,FALSE)</f>
        <v>#N/A</v>
      </c>
      <c r="AG441" s="41" t="e">
        <f t="shared" si="147"/>
        <v>#N/A</v>
      </c>
      <c r="AH441" s="49" t="e">
        <f>HLOOKUP(I441,ElecAvoidedCostsWOCC!$A$5:$Q$50,T441+1,FALSE)</f>
        <v>#N/A</v>
      </c>
      <c r="AI441" s="41" t="e">
        <f t="shared" si="148"/>
        <v>#N/A</v>
      </c>
      <c r="AJ441" s="41" t="e">
        <f t="shared" si="149"/>
        <v>#N/A</v>
      </c>
      <c r="AK441" s="41" t="e">
        <f>HLOOKUP(I441,ElecAvoidedCostsWOCC!$A$5:$Q$50,G441+1,FALSE)*J441*L441</f>
        <v>#N/A</v>
      </c>
      <c r="AL441" s="41" t="e">
        <f t="shared" si="150"/>
        <v>#N/A</v>
      </c>
      <c r="AM441" s="45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5">
        <f t="shared" si="151"/>
        <v>0</v>
      </c>
      <c r="AO441" s="44">
        <f t="shared" si="152"/>
        <v>0</v>
      </c>
      <c r="AP441" s="44" t="e">
        <f t="shared" si="153"/>
        <v>#DIV/0!</v>
      </c>
    </row>
    <row r="442" spans="2:42" x14ac:dyDescent="0.25">
      <c r="B442" s="34"/>
      <c r="C442" s="56"/>
      <c r="D442" s="56"/>
      <c r="E442" s="35"/>
      <c r="F442" s="36"/>
      <c r="G442" s="36"/>
      <c r="H442" s="36"/>
      <c r="I442" s="37"/>
      <c r="J442" s="38"/>
      <c r="K442" s="38"/>
      <c r="L442" s="38"/>
      <c r="M442" s="39"/>
      <c r="N442" s="39"/>
      <c r="O442" s="40"/>
      <c r="P442" s="41"/>
      <c r="Q442" s="41"/>
      <c r="R442" s="42"/>
      <c r="S442" s="43"/>
      <c r="T442" s="36">
        <f t="shared" si="135"/>
        <v>0</v>
      </c>
      <c r="U442" s="44">
        <f t="shared" si="136"/>
        <v>0</v>
      </c>
      <c r="V442" s="45">
        <f t="shared" si="137"/>
        <v>0</v>
      </c>
      <c r="W442" s="46">
        <f t="shared" si="138"/>
        <v>0</v>
      </c>
      <c r="X442" s="41">
        <f t="shared" si="139"/>
        <v>0</v>
      </c>
      <c r="Y442" s="41">
        <f t="shared" si="140"/>
        <v>0</v>
      </c>
      <c r="Z442" s="41">
        <f t="shared" si="141"/>
        <v>0</v>
      </c>
      <c r="AA442" s="47">
        <f t="shared" si="142"/>
        <v>0</v>
      </c>
      <c r="AB442" s="48">
        <f t="shared" si="143"/>
        <v>0</v>
      </c>
      <c r="AC442" s="41">
        <f t="shared" si="144"/>
        <v>0</v>
      </c>
      <c r="AD442" s="41">
        <f t="shared" si="145"/>
        <v>0</v>
      </c>
      <c r="AE442" s="41">
        <f t="shared" si="146"/>
        <v>0</v>
      </c>
      <c r="AF442" s="49" t="e">
        <f>HLOOKUP(I442,ElecAvoidedCostsWOCC!$A$5:$Q$50,G442+1,FALSE)</f>
        <v>#N/A</v>
      </c>
      <c r="AG442" s="41" t="e">
        <f t="shared" si="147"/>
        <v>#N/A</v>
      </c>
      <c r="AH442" s="49" t="e">
        <f>HLOOKUP(I442,ElecAvoidedCostsWOCC!$A$5:$Q$50,T442+1,FALSE)</f>
        <v>#N/A</v>
      </c>
      <c r="AI442" s="41" t="e">
        <f t="shared" si="148"/>
        <v>#N/A</v>
      </c>
      <c r="AJ442" s="41" t="e">
        <f t="shared" si="149"/>
        <v>#N/A</v>
      </c>
      <c r="AK442" s="41" t="e">
        <f>HLOOKUP(I442,ElecAvoidedCostsWOCC!$A$5:$Q$50,G442+1,FALSE)*J442*L442</f>
        <v>#N/A</v>
      </c>
      <c r="AL442" s="41" t="e">
        <f t="shared" si="150"/>
        <v>#N/A</v>
      </c>
      <c r="AM442" s="45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5">
        <f t="shared" si="151"/>
        <v>0</v>
      </c>
      <c r="AO442" s="44">
        <f t="shared" si="152"/>
        <v>0</v>
      </c>
      <c r="AP442" s="44" t="e">
        <f t="shared" si="153"/>
        <v>#DIV/0!</v>
      </c>
    </row>
    <row r="443" spans="2:42" x14ac:dyDescent="0.25">
      <c r="B443" s="34"/>
      <c r="C443" s="56"/>
      <c r="D443" s="56"/>
      <c r="E443" s="35"/>
      <c r="F443" s="36"/>
      <c r="G443" s="36"/>
      <c r="H443" s="36"/>
      <c r="I443" s="37"/>
      <c r="J443" s="38"/>
      <c r="K443" s="38"/>
      <c r="L443" s="38"/>
      <c r="M443" s="39"/>
      <c r="N443" s="39"/>
      <c r="O443" s="40"/>
      <c r="P443" s="41"/>
      <c r="Q443" s="41"/>
      <c r="R443" s="42"/>
      <c r="S443" s="43"/>
      <c r="T443" s="36">
        <f t="shared" si="135"/>
        <v>0</v>
      </c>
      <c r="U443" s="44">
        <f t="shared" si="136"/>
        <v>0</v>
      </c>
      <c r="V443" s="45">
        <f t="shared" si="137"/>
        <v>0</v>
      </c>
      <c r="W443" s="46">
        <f t="shared" si="138"/>
        <v>0</v>
      </c>
      <c r="X443" s="41">
        <f t="shared" si="139"/>
        <v>0</v>
      </c>
      <c r="Y443" s="41">
        <f t="shared" si="140"/>
        <v>0</v>
      </c>
      <c r="Z443" s="41">
        <f t="shared" si="141"/>
        <v>0</v>
      </c>
      <c r="AA443" s="47">
        <f t="shared" si="142"/>
        <v>0</v>
      </c>
      <c r="AB443" s="48">
        <f t="shared" si="143"/>
        <v>0</v>
      </c>
      <c r="AC443" s="41">
        <f t="shared" si="144"/>
        <v>0</v>
      </c>
      <c r="AD443" s="41">
        <f t="shared" si="145"/>
        <v>0</v>
      </c>
      <c r="AE443" s="41">
        <f t="shared" si="146"/>
        <v>0</v>
      </c>
      <c r="AF443" s="49" t="e">
        <f>HLOOKUP(I443,ElecAvoidedCostsWOCC!$A$5:$Q$50,G443+1,FALSE)</f>
        <v>#N/A</v>
      </c>
      <c r="AG443" s="41" t="e">
        <f t="shared" si="147"/>
        <v>#N/A</v>
      </c>
      <c r="AH443" s="49" t="e">
        <f>HLOOKUP(I443,ElecAvoidedCostsWOCC!$A$5:$Q$50,T443+1,FALSE)</f>
        <v>#N/A</v>
      </c>
      <c r="AI443" s="41" t="e">
        <f t="shared" si="148"/>
        <v>#N/A</v>
      </c>
      <c r="AJ443" s="41" t="e">
        <f t="shared" si="149"/>
        <v>#N/A</v>
      </c>
      <c r="AK443" s="41" t="e">
        <f>HLOOKUP(I443,ElecAvoidedCostsWOCC!$A$5:$Q$50,G443+1,FALSE)*J443*L443</f>
        <v>#N/A</v>
      </c>
      <c r="AL443" s="41" t="e">
        <f t="shared" si="150"/>
        <v>#N/A</v>
      </c>
      <c r="AM443" s="45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5">
        <f t="shared" si="151"/>
        <v>0</v>
      </c>
      <c r="AO443" s="44">
        <f t="shared" si="152"/>
        <v>0</v>
      </c>
      <c r="AP443" s="44" t="e">
        <f t="shared" si="153"/>
        <v>#DIV/0!</v>
      </c>
    </row>
    <row r="444" spans="2:42" x14ac:dyDescent="0.25">
      <c r="B444" s="34"/>
      <c r="C444" s="56"/>
      <c r="D444" s="56"/>
      <c r="E444" s="35"/>
      <c r="F444" s="36"/>
      <c r="G444" s="36"/>
      <c r="H444" s="36"/>
      <c r="I444" s="37"/>
      <c r="J444" s="38"/>
      <c r="K444" s="38"/>
      <c r="L444" s="38"/>
      <c r="M444" s="39"/>
      <c r="N444" s="39"/>
      <c r="O444" s="40"/>
      <c r="P444" s="41"/>
      <c r="Q444" s="41"/>
      <c r="R444" s="42"/>
      <c r="S444" s="43"/>
      <c r="T444" s="36">
        <f t="shared" si="135"/>
        <v>0</v>
      </c>
      <c r="U444" s="44">
        <f t="shared" si="136"/>
        <v>0</v>
      </c>
      <c r="V444" s="45">
        <f t="shared" si="137"/>
        <v>0</v>
      </c>
      <c r="W444" s="46">
        <f t="shared" si="138"/>
        <v>0</v>
      </c>
      <c r="X444" s="41">
        <f t="shared" si="139"/>
        <v>0</v>
      </c>
      <c r="Y444" s="41">
        <f t="shared" si="140"/>
        <v>0</v>
      </c>
      <c r="Z444" s="41">
        <f t="shared" si="141"/>
        <v>0</v>
      </c>
      <c r="AA444" s="47">
        <f t="shared" si="142"/>
        <v>0</v>
      </c>
      <c r="AB444" s="48">
        <f t="shared" si="143"/>
        <v>0</v>
      </c>
      <c r="AC444" s="41">
        <f t="shared" si="144"/>
        <v>0</v>
      </c>
      <c r="AD444" s="41">
        <f t="shared" si="145"/>
        <v>0</v>
      </c>
      <c r="AE444" s="41">
        <f t="shared" si="146"/>
        <v>0</v>
      </c>
      <c r="AF444" s="49" t="e">
        <f>HLOOKUP(I444,ElecAvoidedCostsWOCC!$A$5:$Q$50,G444+1,FALSE)</f>
        <v>#N/A</v>
      </c>
      <c r="AG444" s="41" t="e">
        <f t="shared" si="147"/>
        <v>#N/A</v>
      </c>
      <c r="AH444" s="49" t="e">
        <f>HLOOKUP(I444,ElecAvoidedCostsWOCC!$A$5:$Q$50,T444+1,FALSE)</f>
        <v>#N/A</v>
      </c>
      <c r="AI444" s="41" t="e">
        <f t="shared" si="148"/>
        <v>#N/A</v>
      </c>
      <c r="AJ444" s="41" t="e">
        <f t="shared" si="149"/>
        <v>#N/A</v>
      </c>
      <c r="AK444" s="41" t="e">
        <f>HLOOKUP(I444,ElecAvoidedCostsWOCC!$A$5:$Q$50,G444+1,FALSE)*J444*L444</f>
        <v>#N/A</v>
      </c>
      <c r="AL444" s="41" t="e">
        <f t="shared" si="150"/>
        <v>#N/A</v>
      </c>
      <c r="AM444" s="45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5">
        <f t="shared" si="151"/>
        <v>0</v>
      </c>
      <c r="AO444" s="44">
        <f t="shared" si="152"/>
        <v>0</v>
      </c>
      <c r="AP444" s="44" t="e">
        <f t="shared" si="153"/>
        <v>#DIV/0!</v>
      </c>
    </row>
    <row r="445" spans="2:42" x14ac:dyDescent="0.25">
      <c r="B445" s="34"/>
      <c r="C445" s="56"/>
      <c r="D445" s="56"/>
      <c r="E445" s="35"/>
      <c r="F445" s="36"/>
      <c r="G445" s="36"/>
      <c r="H445" s="36"/>
      <c r="I445" s="37"/>
      <c r="J445" s="38"/>
      <c r="K445" s="38"/>
      <c r="L445" s="38"/>
      <c r="M445" s="39"/>
      <c r="N445" s="39"/>
      <c r="O445" s="40"/>
      <c r="P445" s="41"/>
      <c r="Q445" s="41"/>
      <c r="R445" s="42"/>
      <c r="S445" s="43"/>
      <c r="T445" s="36">
        <f t="shared" si="135"/>
        <v>0</v>
      </c>
      <c r="U445" s="44">
        <f t="shared" si="136"/>
        <v>0</v>
      </c>
      <c r="V445" s="45">
        <f t="shared" si="137"/>
        <v>0</v>
      </c>
      <c r="W445" s="46">
        <f t="shared" si="138"/>
        <v>0</v>
      </c>
      <c r="X445" s="41">
        <f t="shared" si="139"/>
        <v>0</v>
      </c>
      <c r="Y445" s="41">
        <f t="shared" si="140"/>
        <v>0</v>
      </c>
      <c r="Z445" s="41">
        <f t="shared" si="141"/>
        <v>0</v>
      </c>
      <c r="AA445" s="47">
        <f t="shared" si="142"/>
        <v>0</v>
      </c>
      <c r="AB445" s="48">
        <f t="shared" si="143"/>
        <v>0</v>
      </c>
      <c r="AC445" s="41">
        <f t="shared" si="144"/>
        <v>0</v>
      </c>
      <c r="AD445" s="41">
        <f t="shared" si="145"/>
        <v>0</v>
      </c>
      <c r="AE445" s="41">
        <f t="shared" si="146"/>
        <v>0</v>
      </c>
      <c r="AF445" s="49" t="e">
        <f>HLOOKUP(I445,ElecAvoidedCostsWOCC!$A$5:$Q$50,G445+1,FALSE)</f>
        <v>#N/A</v>
      </c>
      <c r="AG445" s="41" t="e">
        <f t="shared" si="147"/>
        <v>#N/A</v>
      </c>
      <c r="AH445" s="49" t="e">
        <f>HLOOKUP(I445,ElecAvoidedCostsWOCC!$A$5:$Q$50,T445+1,FALSE)</f>
        <v>#N/A</v>
      </c>
      <c r="AI445" s="41" t="e">
        <f t="shared" si="148"/>
        <v>#N/A</v>
      </c>
      <c r="AJ445" s="41" t="e">
        <f t="shared" si="149"/>
        <v>#N/A</v>
      </c>
      <c r="AK445" s="41" t="e">
        <f>HLOOKUP(I445,ElecAvoidedCostsWOCC!$A$5:$Q$50,G445+1,FALSE)*J445*L445</f>
        <v>#N/A</v>
      </c>
      <c r="AL445" s="41" t="e">
        <f t="shared" si="150"/>
        <v>#N/A</v>
      </c>
      <c r="AM445" s="45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5">
        <f t="shared" si="151"/>
        <v>0</v>
      </c>
      <c r="AO445" s="44">
        <f t="shared" si="152"/>
        <v>0</v>
      </c>
      <c r="AP445" s="44" t="e">
        <f t="shared" si="153"/>
        <v>#DIV/0!</v>
      </c>
    </row>
    <row r="446" spans="2:42" x14ac:dyDescent="0.25">
      <c r="B446" s="34"/>
      <c r="C446" s="56"/>
      <c r="D446" s="56"/>
      <c r="E446" s="35"/>
      <c r="F446" s="36"/>
      <c r="G446" s="36"/>
      <c r="H446" s="36"/>
      <c r="I446" s="37"/>
      <c r="J446" s="38"/>
      <c r="K446" s="38"/>
      <c r="L446" s="38"/>
      <c r="M446" s="39"/>
      <c r="N446" s="39"/>
      <c r="O446" s="40"/>
      <c r="P446" s="41"/>
      <c r="Q446" s="41"/>
      <c r="R446" s="42"/>
      <c r="S446" s="43"/>
      <c r="T446" s="36">
        <f t="shared" si="135"/>
        <v>0</v>
      </c>
      <c r="U446" s="44">
        <f t="shared" si="136"/>
        <v>0</v>
      </c>
      <c r="V446" s="45">
        <f t="shared" si="137"/>
        <v>0</v>
      </c>
      <c r="W446" s="46">
        <f t="shared" si="138"/>
        <v>0</v>
      </c>
      <c r="X446" s="41">
        <f t="shared" si="139"/>
        <v>0</v>
      </c>
      <c r="Y446" s="41">
        <f t="shared" si="140"/>
        <v>0</v>
      </c>
      <c r="Z446" s="41">
        <f t="shared" si="141"/>
        <v>0</v>
      </c>
      <c r="AA446" s="47">
        <f t="shared" si="142"/>
        <v>0</v>
      </c>
      <c r="AB446" s="48">
        <f t="shared" si="143"/>
        <v>0</v>
      </c>
      <c r="AC446" s="41">
        <f t="shared" si="144"/>
        <v>0</v>
      </c>
      <c r="AD446" s="41">
        <f t="shared" si="145"/>
        <v>0</v>
      </c>
      <c r="AE446" s="41">
        <f t="shared" si="146"/>
        <v>0</v>
      </c>
      <c r="AF446" s="49" t="e">
        <f>HLOOKUP(I446,ElecAvoidedCostsWOCC!$A$5:$Q$50,G446+1,FALSE)</f>
        <v>#N/A</v>
      </c>
      <c r="AG446" s="41" t="e">
        <f t="shared" si="147"/>
        <v>#N/A</v>
      </c>
      <c r="AH446" s="49" t="e">
        <f>HLOOKUP(I446,ElecAvoidedCostsWOCC!$A$5:$Q$50,T446+1,FALSE)</f>
        <v>#N/A</v>
      </c>
      <c r="AI446" s="41" t="e">
        <f t="shared" si="148"/>
        <v>#N/A</v>
      </c>
      <c r="AJ446" s="41" t="e">
        <f t="shared" si="149"/>
        <v>#N/A</v>
      </c>
      <c r="AK446" s="41" t="e">
        <f>HLOOKUP(I446,ElecAvoidedCostsWOCC!$A$5:$Q$50,G446+1,FALSE)*J446*L446</f>
        <v>#N/A</v>
      </c>
      <c r="AL446" s="41" t="e">
        <f t="shared" si="150"/>
        <v>#N/A</v>
      </c>
      <c r="AM446" s="45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5">
        <f t="shared" si="151"/>
        <v>0</v>
      </c>
      <c r="AO446" s="44">
        <f t="shared" si="152"/>
        <v>0</v>
      </c>
      <c r="AP446" s="44" t="e">
        <f t="shared" si="153"/>
        <v>#DIV/0!</v>
      </c>
    </row>
    <row r="447" spans="2:42" x14ac:dyDescent="0.25">
      <c r="B447" s="34"/>
      <c r="C447" s="56"/>
      <c r="D447" s="56"/>
      <c r="E447" s="35"/>
      <c r="F447" s="36"/>
      <c r="G447" s="36"/>
      <c r="H447" s="36"/>
      <c r="I447" s="37"/>
      <c r="J447" s="38"/>
      <c r="K447" s="38"/>
      <c r="L447" s="38"/>
      <c r="M447" s="39"/>
      <c r="N447" s="39"/>
      <c r="O447" s="40"/>
      <c r="P447" s="41"/>
      <c r="Q447" s="41"/>
      <c r="R447" s="42"/>
      <c r="S447" s="43"/>
      <c r="T447" s="36">
        <f t="shared" si="135"/>
        <v>0</v>
      </c>
      <c r="U447" s="44">
        <f t="shared" si="136"/>
        <v>0</v>
      </c>
      <c r="V447" s="45">
        <f t="shared" si="137"/>
        <v>0</v>
      </c>
      <c r="W447" s="46">
        <f t="shared" si="138"/>
        <v>0</v>
      </c>
      <c r="X447" s="41">
        <f t="shared" si="139"/>
        <v>0</v>
      </c>
      <c r="Y447" s="41">
        <f t="shared" si="140"/>
        <v>0</v>
      </c>
      <c r="Z447" s="41">
        <f t="shared" si="141"/>
        <v>0</v>
      </c>
      <c r="AA447" s="47">
        <f t="shared" si="142"/>
        <v>0</v>
      </c>
      <c r="AB447" s="48">
        <f t="shared" si="143"/>
        <v>0</v>
      </c>
      <c r="AC447" s="41">
        <f t="shared" si="144"/>
        <v>0</v>
      </c>
      <c r="AD447" s="41">
        <f t="shared" si="145"/>
        <v>0</v>
      </c>
      <c r="AE447" s="41">
        <f t="shared" si="146"/>
        <v>0</v>
      </c>
      <c r="AF447" s="49" t="e">
        <f>HLOOKUP(I447,ElecAvoidedCostsWOCC!$A$5:$Q$50,G447+1,FALSE)</f>
        <v>#N/A</v>
      </c>
      <c r="AG447" s="41" t="e">
        <f t="shared" si="147"/>
        <v>#N/A</v>
      </c>
      <c r="AH447" s="49" t="e">
        <f>HLOOKUP(I447,ElecAvoidedCostsWOCC!$A$5:$Q$50,T447+1,FALSE)</f>
        <v>#N/A</v>
      </c>
      <c r="AI447" s="41" t="e">
        <f t="shared" si="148"/>
        <v>#N/A</v>
      </c>
      <c r="AJ447" s="41" t="e">
        <f t="shared" si="149"/>
        <v>#N/A</v>
      </c>
      <c r="AK447" s="41" t="e">
        <f>HLOOKUP(I447,ElecAvoidedCostsWOCC!$A$5:$Q$50,G447+1,FALSE)*J447*L447</f>
        <v>#N/A</v>
      </c>
      <c r="AL447" s="41" t="e">
        <f t="shared" si="150"/>
        <v>#N/A</v>
      </c>
      <c r="AM447" s="45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5">
        <f t="shared" si="151"/>
        <v>0</v>
      </c>
      <c r="AO447" s="44">
        <f t="shared" si="152"/>
        <v>0</v>
      </c>
      <c r="AP447" s="44" t="e">
        <f t="shared" si="153"/>
        <v>#DIV/0!</v>
      </c>
    </row>
    <row r="448" spans="2:42" x14ac:dyDescent="0.25">
      <c r="B448" s="34"/>
      <c r="C448" s="56"/>
      <c r="D448" s="56"/>
      <c r="E448" s="35"/>
      <c r="F448" s="36"/>
      <c r="G448" s="36"/>
      <c r="H448" s="36"/>
      <c r="I448" s="37"/>
      <c r="J448" s="38"/>
      <c r="K448" s="38"/>
      <c r="L448" s="38"/>
      <c r="M448" s="39"/>
      <c r="N448" s="39"/>
      <c r="O448" s="40"/>
      <c r="P448" s="41"/>
      <c r="Q448" s="41"/>
      <c r="R448" s="42"/>
      <c r="S448" s="43"/>
      <c r="T448" s="36">
        <f t="shared" si="135"/>
        <v>0</v>
      </c>
      <c r="U448" s="44">
        <f t="shared" si="136"/>
        <v>0</v>
      </c>
      <c r="V448" s="45">
        <f t="shared" si="137"/>
        <v>0</v>
      </c>
      <c r="W448" s="46">
        <f t="shared" si="138"/>
        <v>0</v>
      </c>
      <c r="X448" s="41">
        <f t="shared" si="139"/>
        <v>0</v>
      </c>
      <c r="Y448" s="41">
        <f t="shared" si="140"/>
        <v>0</v>
      </c>
      <c r="Z448" s="41">
        <f t="shared" si="141"/>
        <v>0</v>
      </c>
      <c r="AA448" s="47">
        <f t="shared" si="142"/>
        <v>0</v>
      </c>
      <c r="AB448" s="48">
        <f t="shared" si="143"/>
        <v>0</v>
      </c>
      <c r="AC448" s="41">
        <f t="shared" si="144"/>
        <v>0</v>
      </c>
      <c r="AD448" s="41">
        <f t="shared" si="145"/>
        <v>0</v>
      </c>
      <c r="AE448" s="41">
        <f t="shared" si="146"/>
        <v>0</v>
      </c>
      <c r="AF448" s="49" t="e">
        <f>HLOOKUP(I448,ElecAvoidedCostsWOCC!$A$5:$Q$50,G448+1,FALSE)</f>
        <v>#N/A</v>
      </c>
      <c r="AG448" s="41" t="e">
        <f t="shared" si="147"/>
        <v>#N/A</v>
      </c>
      <c r="AH448" s="49" t="e">
        <f>HLOOKUP(I448,ElecAvoidedCostsWOCC!$A$5:$Q$50,T448+1,FALSE)</f>
        <v>#N/A</v>
      </c>
      <c r="AI448" s="41" t="e">
        <f t="shared" si="148"/>
        <v>#N/A</v>
      </c>
      <c r="AJ448" s="41" t="e">
        <f t="shared" si="149"/>
        <v>#N/A</v>
      </c>
      <c r="AK448" s="41" t="e">
        <f>HLOOKUP(I448,ElecAvoidedCostsWOCC!$A$5:$Q$50,G448+1,FALSE)*J448*L448</f>
        <v>#N/A</v>
      </c>
      <c r="AL448" s="41" t="e">
        <f t="shared" si="150"/>
        <v>#N/A</v>
      </c>
      <c r="AM448" s="45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5">
        <f t="shared" si="151"/>
        <v>0</v>
      </c>
      <c r="AO448" s="44">
        <f t="shared" si="152"/>
        <v>0</v>
      </c>
      <c r="AP448" s="44" t="e">
        <f t="shared" si="153"/>
        <v>#DIV/0!</v>
      </c>
    </row>
    <row r="449" spans="2:42" x14ac:dyDescent="0.25">
      <c r="B449" s="34"/>
      <c r="C449" s="56"/>
      <c r="D449" s="56"/>
      <c r="E449" s="35"/>
      <c r="F449" s="36"/>
      <c r="G449" s="36"/>
      <c r="H449" s="36"/>
      <c r="I449" s="37"/>
      <c r="J449" s="38"/>
      <c r="K449" s="38"/>
      <c r="L449" s="38"/>
      <c r="M449" s="39"/>
      <c r="N449" s="39"/>
      <c r="O449" s="40"/>
      <c r="P449" s="41"/>
      <c r="Q449" s="41"/>
      <c r="R449" s="42"/>
      <c r="S449" s="43"/>
      <c r="T449" s="36">
        <f t="shared" si="135"/>
        <v>0</v>
      </c>
      <c r="U449" s="44">
        <f t="shared" si="136"/>
        <v>0</v>
      </c>
      <c r="V449" s="45">
        <f t="shared" si="137"/>
        <v>0</v>
      </c>
      <c r="W449" s="46">
        <f t="shared" si="138"/>
        <v>0</v>
      </c>
      <c r="X449" s="41">
        <f t="shared" si="139"/>
        <v>0</v>
      </c>
      <c r="Y449" s="41">
        <f t="shared" si="140"/>
        <v>0</v>
      </c>
      <c r="Z449" s="41">
        <f t="shared" si="141"/>
        <v>0</v>
      </c>
      <c r="AA449" s="47">
        <f t="shared" si="142"/>
        <v>0</v>
      </c>
      <c r="AB449" s="48">
        <f t="shared" si="143"/>
        <v>0</v>
      </c>
      <c r="AC449" s="41">
        <f t="shared" si="144"/>
        <v>0</v>
      </c>
      <c r="AD449" s="41">
        <f t="shared" si="145"/>
        <v>0</v>
      </c>
      <c r="AE449" s="41">
        <f t="shared" si="146"/>
        <v>0</v>
      </c>
      <c r="AF449" s="49" t="e">
        <f>HLOOKUP(I449,ElecAvoidedCostsWOCC!$A$5:$Q$50,G449+1,FALSE)</f>
        <v>#N/A</v>
      </c>
      <c r="AG449" s="41" t="e">
        <f t="shared" si="147"/>
        <v>#N/A</v>
      </c>
      <c r="AH449" s="49" t="e">
        <f>HLOOKUP(I449,ElecAvoidedCostsWOCC!$A$5:$Q$50,T449+1,FALSE)</f>
        <v>#N/A</v>
      </c>
      <c r="AI449" s="41" t="e">
        <f t="shared" si="148"/>
        <v>#N/A</v>
      </c>
      <c r="AJ449" s="41" t="e">
        <f t="shared" si="149"/>
        <v>#N/A</v>
      </c>
      <c r="AK449" s="41" t="e">
        <f>HLOOKUP(I449,ElecAvoidedCostsWOCC!$A$5:$Q$50,G449+1,FALSE)*J449*L449</f>
        <v>#N/A</v>
      </c>
      <c r="AL449" s="41" t="e">
        <f t="shared" si="150"/>
        <v>#N/A</v>
      </c>
      <c r="AM449" s="45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5">
        <f t="shared" si="151"/>
        <v>0</v>
      </c>
      <c r="AO449" s="44">
        <f t="shared" si="152"/>
        <v>0</v>
      </c>
      <c r="AP449" s="44" t="e">
        <f t="shared" si="153"/>
        <v>#DIV/0!</v>
      </c>
    </row>
    <row r="450" spans="2:42" x14ac:dyDescent="0.25">
      <c r="B450" s="34"/>
      <c r="C450" s="56"/>
      <c r="D450" s="56"/>
      <c r="E450" s="35"/>
      <c r="F450" s="36"/>
      <c r="G450" s="36"/>
      <c r="H450" s="36"/>
      <c r="I450" s="37"/>
      <c r="J450" s="38"/>
      <c r="K450" s="38"/>
      <c r="L450" s="38"/>
      <c r="M450" s="39"/>
      <c r="N450" s="39"/>
      <c r="O450" s="40"/>
      <c r="P450" s="41"/>
      <c r="Q450" s="41"/>
      <c r="R450" s="42"/>
      <c r="S450" s="43"/>
      <c r="T450" s="36">
        <f t="shared" si="135"/>
        <v>0</v>
      </c>
      <c r="U450" s="44">
        <f t="shared" si="136"/>
        <v>0</v>
      </c>
      <c r="V450" s="45">
        <f t="shared" si="137"/>
        <v>0</v>
      </c>
      <c r="W450" s="46">
        <f t="shared" si="138"/>
        <v>0</v>
      </c>
      <c r="X450" s="41">
        <f t="shared" si="139"/>
        <v>0</v>
      </c>
      <c r="Y450" s="41">
        <f t="shared" si="140"/>
        <v>0</v>
      </c>
      <c r="Z450" s="41">
        <f t="shared" si="141"/>
        <v>0</v>
      </c>
      <c r="AA450" s="47">
        <f t="shared" si="142"/>
        <v>0</v>
      </c>
      <c r="AB450" s="48">
        <f t="shared" si="143"/>
        <v>0</v>
      </c>
      <c r="AC450" s="41">
        <f t="shared" si="144"/>
        <v>0</v>
      </c>
      <c r="AD450" s="41">
        <f t="shared" si="145"/>
        <v>0</v>
      </c>
      <c r="AE450" s="41">
        <f t="shared" si="146"/>
        <v>0</v>
      </c>
      <c r="AF450" s="49" t="e">
        <f>HLOOKUP(I450,ElecAvoidedCostsWOCC!$A$5:$Q$50,G450+1,FALSE)</f>
        <v>#N/A</v>
      </c>
      <c r="AG450" s="41" t="e">
        <f t="shared" si="147"/>
        <v>#N/A</v>
      </c>
      <c r="AH450" s="49" t="e">
        <f>HLOOKUP(I450,ElecAvoidedCostsWOCC!$A$5:$Q$50,T450+1,FALSE)</f>
        <v>#N/A</v>
      </c>
      <c r="AI450" s="41" t="e">
        <f t="shared" si="148"/>
        <v>#N/A</v>
      </c>
      <c r="AJ450" s="41" t="e">
        <f t="shared" si="149"/>
        <v>#N/A</v>
      </c>
      <c r="AK450" s="41" t="e">
        <f>HLOOKUP(I450,ElecAvoidedCostsWOCC!$A$5:$Q$50,G450+1,FALSE)*J450*L450</f>
        <v>#N/A</v>
      </c>
      <c r="AL450" s="41" t="e">
        <f t="shared" si="150"/>
        <v>#N/A</v>
      </c>
      <c r="AM450" s="45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5">
        <f t="shared" si="151"/>
        <v>0</v>
      </c>
      <c r="AO450" s="44">
        <f t="shared" si="152"/>
        <v>0</v>
      </c>
      <c r="AP450" s="44" t="e">
        <f t="shared" si="153"/>
        <v>#DIV/0!</v>
      </c>
    </row>
    <row r="451" spans="2:42" x14ac:dyDescent="0.25">
      <c r="B451" s="34"/>
      <c r="C451" s="56"/>
      <c r="D451" s="56"/>
      <c r="E451" s="35"/>
      <c r="F451" s="36"/>
      <c r="G451" s="36"/>
      <c r="H451" s="36"/>
      <c r="I451" s="37"/>
      <c r="J451" s="38"/>
      <c r="K451" s="38"/>
      <c r="L451" s="38"/>
      <c r="M451" s="39"/>
      <c r="N451" s="39"/>
      <c r="O451" s="40"/>
      <c r="P451" s="41"/>
      <c r="Q451" s="41"/>
      <c r="R451" s="42"/>
      <c r="S451" s="43"/>
      <c r="T451" s="36">
        <f t="shared" si="135"/>
        <v>0</v>
      </c>
      <c r="U451" s="44">
        <f t="shared" si="136"/>
        <v>0</v>
      </c>
      <c r="V451" s="45">
        <f t="shared" si="137"/>
        <v>0</v>
      </c>
      <c r="W451" s="46">
        <f t="shared" si="138"/>
        <v>0</v>
      </c>
      <c r="X451" s="41">
        <f t="shared" si="139"/>
        <v>0</v>
      </c>
      <c r="Y451" s="41">
        <f t="shared" si="140"/>
        <v>0</v>
      </c>
      <c r="Z451" s="41">
        <f t="shared" si="141"/>
        <v>0</v>
      </c>
      <c r="AA451" s="47">
        <f t="shared" si="142"/>
        <v>0</v>
      </c>
      <c r="AB451" s="48">
        <f t="shared" si="143"/>
        <v>0</v>
      </c>
      <c r="AC451" s="41">
        <f t="shared" si="144"/>
        <v>0</v>
      </c>
      <c r="AD451" s="41">
        <f t="shared" si="145"/>
        <v>0</v>
      </c>
      <c r="AE451" s="41">
        <f t="shared" si="146"/>
        <v>0</v>
      </c>
      <c r="AF451" s="49" t="e">
        <f>HLOOKUP(I451,ElecAvoidedCostsWOCC!$A$5:$Q$50,G451+1,FALSE)</f>
        <v>#N/A</v>
      </c>
      <c r="AG451" s="41" t="e">
        <f t="shared" si="147"/>
        <v>#N/A</v>
      </c>
      <c r="AH451" s="49" t="e">
        <f>HLOOKUP(I451,ElecAvoidedCostsWOCC!$A$5:$Q$50,T451+1,FALSE)</f>
        <v>#N/A</v>
      </c>
      <c r="AI451" s="41" t="e">
        <f t="shared" si="148"/>
        <v>#N/A</v>
      </c>
      <c r="AJ451" s="41" t="e">
        <f t="shared" si="149"/>
        <v>#N/A</v>
      </c>
      <c r="AK451" s="41" t="e">
        <f>HLOOKUP(I451,ElecAvoidedCostsWOCC!$A$5:$Q$50,G451+1,FALSE)*J451*L451</f>
        <v>#N/A</v>
      </c>
      <c r="AL451" s="41" t="e">
        <f t="shared" si="150"/>
        <v>#N/A</v>
      </c>
      <c r="AM451" s="45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5">
        <f t="shared" si="151"/>
        <v>0</v>
      </c>
      <c r="AO451" s="44">
        <f t="shared" si="152"/>
        <v>0</v>
      </c>
      <c r="AP451" s="44" t="e">
        <f t="shared" si="153"/>
        <v>#DIV/0!</v>
      </c>
    </row>
    <row r="452" spans="2:42" x14ac:dyDescent="0.25">
      <c r="B452" s="34"/>
      <c r="C452" s="56"/>
      <c r="D452" s="56"/>
      <c r="E452" s="35"/>
      <c r="F452" s="36"/>
      <c r="G452" s="36"/>
      <c r="H452" s="36"/>
      <c r="I452" s="37"/>
      <c r="J452" s="38"/>
      <c r="K452" s="38"/>
      <c r="L452" s="38"/>
      <c r="M452" s="39"/>
      <c r="N452" s="39"/>
      <c r="O452" s="40"/>
      <c r="P452" s="41"/>
      <c r="Q452" s="41"/>
      <c r="R452" s="42"/>
      <c r="S452" s="43"/>
      <c r="T452" s="36">
        <f t="shared" si="135"/>
        <v>0</v>
      </c>
      <c r="U452" s="44">
        <f t="shared" si="136"/>
        <v>0</v>
      </c>
      <c r="V452" s="45">
        <f t="shared" si="137"/>
        <v>0</v>
      </c>
      <c r="W452" s="46">
        <f t="shared" si="138"/>
        <v>0</v>
      </c>
      <c r="X452" s="41">
        <f t="shared" si="139"/>
        <v>0</v>
      </c>
      <c r="Y452" s="41">
        <f t="shared" si="140"/>
        <v>0</v>
      </c>
      <c r="Z452" s="41">
        <f t="shared" si="141"/>
        <v>0</v>
      </c>
      <c r="AA452" s="47">
        <f t="shared" si="142"/>
        <v>0</v>
      </c>
      <c r="AB452" s="48">
        <f t="shared" si="143"/>
        <v>0</v>
      </c>
      <c r="AC452" s="41">
        <f t="shared" si="144"/>
        <v>0</v>
      </c>
      <c r="AD452" s="41">
        <f t="shared" si="145"/>
        <v>0</v>
      </c>
      <c r="AE452" s="41">
        <f t="shared" si="146"/>
        <v>0</v>
      </c>
      <c r="AF452" s="49" t="e">
        <f>HLOOKUP(I452,ElecAvoidedCostsWOCC!$A$5:$Q$50,G452+1,FALSE)</f>
        <v>#N/A</v>
      </c>
      <c r="AG452" s="41" t="e">
        <f t="shared" si="147"/>
        <v>#N/A</v>
      </c>
      <c r="AH452" s="49" t="e">
        <f>HLOOKUP(I452,ElecAvoidedCostsWOCC!$A$5:$Q$50,T452+1,FALSE)</f>
        <v>#N/A</v>
      </c>
      <c r="AI452" s="41" t="e">
        <f t="shared" si="148"/>
        <v>#N/A</v>
      </c>
      <c r="AJ452" s="41" t="e">
        <f t="shared" si="149"/>
        <v>#N/A</v>
      </c>
      <c r="AK452" s="41" t="e">
        <f>HLOOKUP(I452,ElecAvoidedCostsWOCC!$A$5:$Q$50,G452+1,FALSE)*J452*L452</f>
        <v>#N/A</v>
      </c>
      <c r="AL452" s="41" t="e">
        <f t="shared" si="150"/>
        <v>#N/A</v>
      </c>
      <c r="AM452" s="45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5">
        <f t="shared" si="151"/>
        <v>0</v>
      </c>
      <c r="AO452" s="44">
        <f t="shared" si="152"/>
        <v>0</v>
      </c>
      <c r="AP452" s="44" t="e">
        <f t="shared" si="153"/>
        <v>#DIV/0!</v>
      </c>
    </row>
    <row r="453" spans="2:42" x14ac:dyDescent="0.25">
      <c r="B453" s="34"/>
      <c r="C453" s="56"/>
      <c r="D453" s="56"/>
      <c r="E453" s="35"/>
      <c r="F453" s="36"/>
      <c r="G453" s="36"/>
      <c r="H453" s="36"/>
      <c r="I453" s="37"/>
      <c r="J453" s="38"/>
      <c r="K453" s="38"/>
      <c r="L453" s="38"/>
      <c r="M453" s="39"/>
      <c r="N453" s="39"/>
      <c r="O453" s="40"/>
      <c r="P453" s="41"/>
      <c r="Q453" s="41"/>
      <c r="R453" s="42"/>
      <c r="S453" s="43"/>
      <c r="T453" s="36">
        <f t="shared" si="135"/>
        <v>0</v>
      </c>
      <c r="U453" s="44">
        <f t="shared" si="136"/>
        <v>0</v>
      </c>
      <c r="V453" s="45">
        <f t="shared" si="137"/>
        <v>0</v>
      </c>
      <c r="W453" s="46">
        <f t="shared" si="138"/>
        <v>0</v>
      </c>
      <c r="X453" s="41">
        <f t="shared" si="139"/>
        <v>0</v>
      </c>
      <c r="Y453" s="41">
        <f t="shared" si="140"/>
        <v>0</v>
      </c>
      <c r="Z453" s="41">
        <f t="shared" si="141"/>
        <v>0</v>
      </c>
      <c r="AA453" s="47">
        <f t="shared" si="142"/>
        <v>0</v>
      </c>
      <c r="AB453" s="48">
        <f t="shared" si="143"/>
        <v>0</v>
      </c>
      <c r="AC453" s="41">
        <f t="shared" si="144"/>
        <v>0</v>
      </c>
      <c r="AD453" s="41">
        <f t="shared" si="145"/>
        <v>0</v>
      </c>
      <c r="AE453" s="41">
        <f t="shared" si="146"/>
        <v>0</v>
      </c>
      <c r="AF453" s="49" t="e">
        <f>HLOOKUP(I453,ElecAvoidedCostsWOCC!$A$5:$Q$50,G453+1,FALSE)</f>
        <v>#N/A</v>
      </c>
      <c r="AG453" s="41" t="e">
        <f t="shared" si="147"/>
        <v>#N/A</v>
      </c>
      <c r="AH453" s="49" t="e">
        <f>HLOOKUP(I453,ElecAvoidedCostsWOCC!$A$5:$Q$50,T453+1,FALSE)</f>
        <v>#N/A</v>
      </c>
      <c r="AI453" s="41" t="e">
        <f t="shared" si="148"/>
        <v>#N/A</v>
      </c>
      <c r="AJ453" s="41" t="e">
        <f t="shared" si="149"/>
        <v>#N/A</v>
      </c>
      <c r="AK453" s="41" t="e">
        <f>HLOOKUP(I453,ElecAvoidedCostsWOCC!$A$5:$Q$50,G453+1,FALSE)*J453*L453</f>
        <v>#N/A</v>
      </c>
      <c r="AL453" s="41" t="e">
        <f t="shared" si="150"/>
        <v>#N/A</v>
      </c>
      <c r="AM453" s="45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5">
        <f t="shared" si="151"/>
        <v>0</v>
      </c>
      <c r="AO453" s="44">
        <f t="shared" si="152"/>
        <v>0</v>
      </c>
      <c r="AP453" s="44" t="e">
        <f t="shared" si="153"/>
        <v>#DIV/0!</v>
      </c>
    </row>
    <row r="454" spans="2:42" x14ac:dyDescent="0.25">
      <c r="B454" s="34"/>
      <c r="C454" s="56"/>
      <c r="D454" s="56"/>
      <c r="E454" s="35"/>
      <c r="F454" s="36"/>
      <c r="G454" s="36"/>
      <c r="H454" s="36"/>
      <c r="I454" s="37"/>
      <c r="J454" s="38"/>
      <c r="K454" s="38"/>
      <c r="L454" s="38"/>
      <c r="M454" s="39"/>
      <c r="N454" s="39"/>
      <c r="O454" s="40"/>
      <c r="P454" s="41"/>
      <c r="Q454" s="41"/>
      <c r="R454" s="42"/>
      <c r="S454" s="43"/>
      <c r="T454" s="36">
        <f t="shared" si="135"/>
        <v>0</v>
      </c>
      <c r="U454" s="44">
        <f t="shared" si="136"/>
        <v>0</v>
      </c>
      <c r="V454" s="45">
        <f t="shared" si="137"/>
        <v>0</v>
      </c>
      <c r="W454" s="46">
        <f t="shared" si="138"/>
        <v>0</v>
      </c>
      <c r="X454" s="41">
        <f t="shared" si="139"/>
        <v>0</v>
      </c>
      <c r="Y454" s="41">
        <f t="shared" si="140"/>
        <v>0</v>
      </c>
      <c r="Z454" s="41">
        <f t="shared" si="141"/>
        <v>0</v>
      </c>
      <c r="AA454" s="47">
        <f t="shared" si="142"/>
        <v>0</v>
      </c>
      <c r="AB454" s="48">
        <f t="shared" si="143"/>
        <v>0</v>
      </c>
      <c r="AC454" s="41">
        <f t="shared" si="144"/>
        <v>0</v>
      </c>
      <c r="AD454" s="41">
        <f t="shared" si="145"/>
        <v>0</v>
      </c>
      <c r="AE454" s="41">
        <f t="shared" si="146"/>
        <v>0</v>
      </c>
      <c r="AF454" s="49" t="e">
        <f>HLOOKUP(I454,ElecAvoidedCostsWOCC!$A$5:$Q$50,G454+1,FALSE)</f>
        <v>#N/A</v>
      </c>
      <c r="AG454" s="41" t="e">
        <f t="shared" si="147"/>
        <v>#N/A</v>
      </c>
      <c r="AH454" s="49" t="e">
        <f>HLOOKUP(I454,ElecAvoidedCostsWOCC!$A$5:$Q$50,T454+1,FALSE)</f>
        <v>#N/A</v>
      </c>
      <c r="AI454" s="41" t="e">
        <f t="shared" si="148"/>
        <v>#N/A</v>
      </c>
      <c r="AJ454" s="41" t="e">
        <f t="shared" si="149"/>
        <v>#N/A</v>
      </c>
      <c r="AK454" s="41" t="e">
        <f>HLOOKUP(I454,ElecAvoidedCostsWOCC!$A$5:$Q$50,G454+1,FALSE)*J454*L454</f>
        <v>#N/A</v>
      </c>
      <c r="AL454" s="41" t="e">
        <f t="shared" si="150"/>
        <v>#N/A</v>
      </c>
      <c r="AM454" s="45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5">
        <f t="shared" si="151"/>
        <v>0</v>
      </c>
      <c r="AO454" s="44">
        <f t="shared" si="152"/>
        <v>0</v>
      </c>
      <c r="AP454" s="44" t="e">
        <f t="shared" si="153"/>
        <v>#DIV/0!</v>
      </c>
    </row>
    <row r="455" spans="2:42" x14ac:dyDescent="0.25">
      <c r="B455" s="34"/>
      <c r="C455" s="56"/>
      <c r="D455" s="56"/>
      <c r="E455" s="35"/>
      <c r="F455" s="36"/>
      <c r="G455" s="36"/>
      <c r="H455" s="36"/>
      <c r="I455" s="37"/>
      <c r="J455" s="38"/>
      <c r="K455" s="38"/>
      <c r="L455" s="38"/>
      <c r="M455" s="39"/>
      <c r="N455" s="39"/>
      <c r="O455" s="40"/>
      <c r="P455" s="41"/>
      <c r="Q455" s="41"/>
      <c r="R455" s="42"/>
      <c r="S455" s="43"/>
      <c r="T455" s="36">
        <f t="shared" si="135"/>
        <v>0</v>
      </c>
      <c r="U455" s="44">
        <f t="shared" si="136"/>
        <v>0</v>
      </c>
      <c r="V455" s="45">
        <f t="shared" si="137"/>
        <v>0</v>
      </c>
      <c r="W455" s="46">
        <f t="shared" si="138"/>
        <v>0</v>
      </c>
      <c r="X455" s="41">
        <f t="shared" si="139"/>
        <v>0</v>
      </c>
      <c r="Y455" s="41">
        <f t="shared" si="140"/>
        <v>0</v>
      </c>
      <c r="Z455" s="41">
        <f t="shared" si="141"/>
        <v>0</v>
      </c>
      <c r="AA455" s="47">
        <f t="shared" si="142"/>
        <v>0</v>
      </c>
      <c r="AB455" s="48">
        <f t="shared" si="143"/>
        <v>0</v>
      </c>
      <c r="AC455" s="41">
        <f t="shared" si="144"/>
        <v>0</v>
      </c>
      <c r="AD455" s="41">
        <f t="shared" si="145"/>
        <v>0</v>
      </c>
      <c r="AE455" s="41">
        <f t="shared" si="146"/>
        <v>0</v>
      </c>
      <c r="AF455" s="49" t="e">
        <f>HLOOKUP(I455,ElecAvoidedCostsWOCC!$A$5:$Q$50,G455+1,FALSE)</f>
        <v>#N/A</v>
      </c>
      <c r="AG455" s="41" t="e">
        <f t="shared" si="147"/>
        <v>#N/A</v>
      </c>
      <c r="AH455" s="49" t="e">
        <f>HLOOKUP(I455,ElecAvoidedCostsWOCC!$A$5:$Q$50,T455+1,FALSE)</f>
        <v>#N/A</v>
      </c>
      <c r="AI455" s="41" t="e">
        <f t="shared" si="148"/>
        <v>#N/A</v>
      </c>
      <c r="AJ455" s="41" t="e">
        <f t="shared" si="149"/>
        <v>#N/A</v>
      </c>
      <c r="AK455" s="41" t="e">
        <f>HLOOKUP(I455,ElecAvoidedCostsWOCC!$A$5:$Q$50,G455+1,FALSE)*J455*L455</f>
        <v>#N/A</v>
      </c>
      <c r="AL455" s="41" t="e">
        <f t="shared" si="150"/>
        <v>#N/A</v>
      </c>
      <c r="AM455" s="45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5">
        <f t="shared" si="151"/>
        <v>0</v>
      </c>
      <c r="AO455" s="44">
        <f t="shared" si="152"/>
        <v>0</v>
      </c>
      <c r="AP455" s="44" t="e">
        <f t="shared" si="153"/>
        <v>#DIV/0!</v>
      </c>
    </row>
    <row r="456" spans="2:42" x14ac:dyDescent="0.25">
      <c r="B456" s="34"/>
      <c r="C456" s="56"/>
      <c r="D456" s="56"/>
      <c r="E456" s="35"/>
      <c r="F456" s="36"/>
      <c r="G456" s="36"/>
      <c r="H456" s="36"/>
      <c r="I456" s="37"/>
      <c r="J456" s="38"/>
      <c r="K456" s="38"/>
      <c r="L456" s="38"/>
      <c r="M456" s="39"/>
      <c r="N456" s="39"/>
      <c r="O456" s="40"/>
      <c r="P456" s="41"/>
      <c r="Q456" s="41"/>
      <c r="R456" s="42"/>
      <c r="S456" s="43"/>
      <c r="T456" s="36">
        <f t="shared" si="135"/>
        <v>0</v>
      </c>
      <c r="U456" s="44">
        <f t="shared" si="136"/>
        <v>0</v>
      </c>
      <c r="V456" s="45">
        <f t="shared" si="137"/>
        <v>0</v>
      </c>
      <c r="W456" s="46">
        <f t="shared" si="138"/>
        <v>0</v>
      </c>
      <c r="X456" s="41">
        <f t="shared" si="139"/>
        <v>0</v>
      </c>
      <c r="Y456" s="41">
        <f t="shared" si="140"/>
        <v>0</v>
      </c>
      <c r="Z456" s="41">
        <f t="shared" si="141"/>
        <v>0</v>
      </c>
      <c r="AA456" s="47">
        <f t="shared" si="142"/>
        <v>0</v>
      </c>
      <c r="AB456" s="48">
        <f t="shared" si="143"/>
        <v>0</v>
      </c>
      <c r="AC456" s="41">
        <f t="shared" si="144"/>
        <v>0</v>
      </c>
      <c r="AD456" s="41">
        <f t="shared" si="145"/>
        <v>0</v>
      </c>
      <c r="AE456" s="41">
        <f t="shared" si="146"/>
        <v>0</v>
      </c>
      <c r="AF456" s="49" t="e">
        <f>HLOOKUP(I456,ElecAvoidedCostsWOCC!$A$5:$Q$50,G456+1,FALSE)</f>
        <v>#N/A</v>
      </c>
      <c r="AG456" s="41" t="e">
        <f t="shared" si="147"/>
        <v>#N/A</v>
      </c>
      <c r="AH456" s="49" t="e">
        <f>HLOOKUP(I456,ElecAvoidedCostsWOCC!$A$5:$Q$50,T456+1,FALSE)</f>
        <v>#N/A</v>
      </c>
      <c r="AI456" s="41" t="e">
        <f t="shared" si="148"/>
        <v>#N/A</v>
      </c>
      <c r="AJ456" s="41" t="e">
        <f t="shared" si="149"/>
        <v>#N/A</v>
      </c>
      <c r="AK456" s="41" t="e">
        <f>HLOOKUP(I456,ElecAvoidedCostsWOCC!$A$5:$Q$50,G456+1,FALSE)*J456*L456</f>
        <v>#N/A</v>
      </c>
      <c r="AL456" s="41" t="e">
        <f t="shared" si="150"/>
        <v>#N/A</v>
      </c>
      <c r="AM456" s="45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5">
        <f t="shared" si="151"/>
        <v>0</v>
      </c>
      <c r="AO456" s="44">
        <f t="shared" si="152"/>
        <v>0</v>
      </c>
      <c r="AP456" s="44" t="e">
        <f t="shared" si="153"/>
        <v>#DIV/0!</v>
      </c>
    </row>
    <row r="457" spans="2:42" x14ac:dyDescent="0.25">
      <c r="B457" s="34"/>
      <c r="C457" s="56"/>
      <c r="D457" s="56"/>
      <c r="E457" s="35"/>
      <c r="F457" s="36"/>
      <c r="G457" s="36"/>
      <c r="H457" s="36"/>
      <c r="I457" s="37"/>
      <c r="J457" s="38"/>
      <c r="K457" s="38"/>
      <c r="L457" s="38"/>
      <c r="M457" s="39"/>
      <c r="N457" s="39"/>
      <c r="O457" s="40"/>
      <c r="P457" s="41"/>
      <c r="Q457" s="41"/>
      <c r="R457" s="42"/>
      <c r="S457" s="43"/>
      <c r="T457" s="36">
        <f t="shared" si="135"/>
        <v>0</v>
      </c>
      <c r="U457" s="44">
        <f t="shared" si="136"/>
        <v>0</v>
      </c>
      <c r="V457" s="45">
        <f t="shared" si="137"/>
        <v>0</v>
      </c>
      <c r="W457" s="46">
        <f t="shared" si="138"/>
        <v>0</v>
      </c>
      <c r="X457" s="41">
        <f t="shared" si="139"/>
        <v>0</v>
      </c>
      <c r="Y457" s="41">
        <f t="shared" si="140"/>
        <v>0</v>
      </c>
      <c r="Z457" s="41">
        <f t="shared" si="141"/>
        <v>0</v>
      </c>
      <c r="AA457" s="47">
        <f t="shared" si="142"/>
        <v>0</v>
      </c>
      <c r="AB457" s="48">
        <f t="shared" si="143"/>
        <v>0</v>
      </c>
      <c r="AC457" s="41">
        <f t="shared" si="144"/>
        <v>0</v>
      </c>
      <c r="AD457" s="41">
        <f t="shared" si="145"/>
        <v>0</v>
      </c>
      <c r="AE457" s="41">
        <f t="shared" si="146"/>
        <v>0</v>
      </c>
      <c r="AF457" s="49" t="e">
        <f>HLOOKUP(I457,ElecAvoidedCostsWOCC!$A$5:$Q$50,G457+1,FALSE)</f>
        <v>#N/A</v>
      </c>
      <c r="AG457" s="41" t="e">
        <f t="shared" si="147"/>
        <v>#N/A</v>
      </c>
      <c r="AH457" s="49" t="e">
        <f>HLOOKUP(I457,ElecAvoidedCostsWOCC!$A$5:$Q$50,T457+1,FALSE)</f>
        <v>#N/A</v>
      </c>
      <c r="AI457" s="41" t="e">
        <f t="shared" si="148"/>
        <v>#N/A</v>
      </c>
      <c r="AJ457" s="41" t="e">
        <f t="shared" si="149"/>
        <v>#N/A</v>
      </c>
      <c r="AK457" s="41" t="e">
        <f>HLOOKUP(I457,ElecAvoidedCostsWOCC!$A$5:$Q$50,G457+1,FALSE)*J457*L457</f>
        <v>#N/A</v>
      </c>
      <c r="AL457" s="41" t="e">
        <f t="shared" si="150"/>
        <v>#N/A</v>
      </c>
      <c r="AM457" s="45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5">
        <f t="shared" si="151"/>
        <v>0</v>
      </c>
      <c r="AO457" s="44">
        <f t="shared" si="152"/>
        <v>0</v>
      </c>
      <c r="AP457" s="44" t="e">
        <f t="shared" si="153"/>
        <v>#DIV/0!</v>
      </c>
    </row>
    <row r="458" spans="2:42" x14ac:dyDescent="0.25">
      <c r="B458" s="34"/>
      <c r="C458" s="56"/>
      <c r="D458" s="56"/>
      <c r="E458" s="35"/>
      <c r="F458" s="36"/>
      <c r="G458" s="36"/>
      <c r="H458" s="36"/>
      <c r="I458" s="37"/>
      <c r="J458" s="38"/>
      <c r="K458" s="38"/>
      <c r="L458" s="38"/>
      <c r="M458" s="39"/>
      <c r="N458" s="39"/>
      <c r="O458" s="40"/>
      <c r="P458" s="41"/>
      <c r="Q458" s="41"/>
      <c r="R458" s="42"/>
      <c r="S458" s="43"/>
      <c r="T458" s="36">
        <f t="shared" si="135"/>
        <v>0</v>
      </c>
      <c r="U458" s="44">
        <f t="shared" si="136"/>
        <v>0</v>
      </c>
      <c r="V458" s="45">
        <f t="shared" si="137"/>
        <v>0</v>
      </c>
      <c r="W458" s="46">
        <f t="shared" si="138"/>
        <v>0</v>
      </c>
      <c r="X458" s="41">
        <f t="shared" si="139"/>
        <v>0</v>
      </c>
      <c r="Y458" s="41">
        <f t="shared" si="140"/>
        <v>0</v>
      </c>
      <c r="Z458" s="41">
        <f t="shared" si="141"/>
        <v>0</v>
      </c>
      <c r="AA458" s="47">
        <f t="shared" si="142"/>
        <v>0</v>
      </c>
      <c r="AB458" s="48">
        <f t="shared" si="143"/>
        <v>0</v>
      </c>
      <c r="AC458" s="41">
        <f t="shared" si="144"/>
        <v>0</v>
      </c>
      <c r="AD458" s="41">
        <f t="shared" si="145"/>
        <v>0</v>
      </c>
      <c r="AE458" s="41">
        <f t="shared" si="146"/>
        <v>0</v>
      </c>
      <c r="AF458" s="49" t="e">
        <f>HLOOKUP(I458,ElecAvoidedCostsWOCC!$A$5:$Q$50,G458+1,FALSE)</f>
        <v>#N/A</v>
      </c>
      <c r="AG458" s="41" t="e">
        <f t="shared" si="147"/>
        <v>#N/A</v>
      </c>
      <c r="AH458" s="49" t="e">
        <f>HLOOKUP(I458,ElecAvoidedCostsWOCC!$A$5:$Q$50,T458+1,FALSE)</f>
        <v>#N/A</v>
      </c>
      <c r="AI458" s="41" t="e">
        <f t="shared" si="148"/>
        <v>#N/A</v>
      </c>
      <c r="AJ458" s="41" t="e">
        <f t="shared" si="149"/>
        <v>#N/A</v>
      </c>
      <c r="AK458" s="41" t="e">
        <f>HLOOKUP(I458,ElecAvoidedCostsWOCC!$A$5:$Q$50,G458+1,FALSE)*J458*L458</f>
        <v>#N/A</v>
      </c>
      <c r="AL458" s="41" t="e">
        <f t="shared" si="150"/>
        <v>#N/A</v>
      </c>
      <c r="AM458" s="45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5">
        <f t="shared" si="151"/>
        <v>0</v>
      </c>
      <c r="AO458" s="44">
        <f t="shared" si="152"/>
        <v>0</v>
      </c>
      <c r="AP458" s="44" t="e">
        <f t="shared" si="153"/>
        <v>#DIV/0!</v>
      </c>
    </row>
    <row r="459" spans="2:42" x14ac:dyDescent="0.25">
      <c r="B459" s="34"/>
      <c r="C459" s="56"/>
      <c r="D459" s="56"/>
      <c r="E459" s="35"/>
      <c r="F459" s="36"/>
      <c r="G459" s="36"/>
      <c r="H459" s="36"/>
      <c r="I459" s="37"/>
      <c r="J459" s="38"/>
      <c r="K459" s="38"/>
      <c r="L459" s="38"/>
      <c r="M459" s="39"/>
      <c r="N459" s="39"/>
      <c r="O459" s="40"/>
      <c r="P459" s="41"/>
      <c r="Q459" s="41"/>
      <c r="R459" s="42"/>
      <c r="S459" s="43"/>
      <c r="T459" s="36">
        <f t="shared" si="135"/>
        <v>0</v>
      </c>
      <c r="U459" s="44">
        <f t="shared" si="136"/>
        <v>0</v>
      </c>
      <c r="V459" s="45">
        <f t="shared" si="137"/>
        <v>0</v>
      </c>
      <c r="W459" s="46">
        <f t="shared" si="138"/>
        <v>0</v>
      </c>
      <c r="X459" s="41">
        <f t="shared" si="139"/>
        <v>0</v>
      </c>
      <c r="Y459" s="41">
        <f t="shared" si="140"/>
        <v>0</v>
      </c>
      <c r="Z459" s="41">
        <f t="shared" si="141"/>
        <v>0</v>
      </c>
      <c r="AA459" s="47">
        <f t="shared" si="142"/>
        <v>0</v>
      </c>
      <c r="AB459" s="48">
        <f t="shared" si="143"/>
        <v>0</v>
      </c>
      <c r="AC459" s="41">
        <f t="shared" si="144"/>
        <v>0</v>
      </c>
      <c r="AD459" s="41">
        <f t="shared" si="145"/>
        <v>0</v>
      </c>
      <c r="AE459" s="41">
        <f t="shared" si="146"/>
        <v>0</v>
      </c>
      <c r="AF459" s="49" t="e">
        <f>HLOOKUP(I459,ElecAvoidedCostsWOCC!$A$5:$Q$50,G459+1,FALSE)</f>
        <v>#N/A</v>
      </c>
      <c r="AG459" s="41" t="e">
        <f t="shared" si="147"/>
        <v>#N/A</v>
      </c>
      <c r="AH459" s="49" t="e">
        <f>HLOOKUP(I459,ElecAvoidedCostsWOCC!$A$5:$Q$50,T459+1,FALSE)</f>
        <v>#N/A</v>
      </c>
      <c r="AI459" s="41" t="e">
        <f t="shared" si="148"/>
        <v>#N/A</v>
      </c>
      <c r="AJ459" s="41" t="e">
        <f t="shared" si="149"/>
        <v>#N/A</v>
      </c>
      <c r="AK459" s="41" t="e">
        <f>HLOOKUP(I459,ElecAvoidedCostsWOCC!$A$5:$Q$50,G459+1,FALSE)*J459*L459</f>
        <v>#N/A</v>
      </c>
      <c r="AL459" s="41" t="e">
        <f t="shared" si="150"/>
        <v>#N/A</v>
      </c>
      <c r="AM459" s="45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5">
        <f t="shared" si="151"/>
        <v>0</v>
      </c>
      <c r="AO459" s="44">
        <f t="shared" si="152"/>
        <v>0</v>
      </c>
      <c r="AP459" s="44" t="e">
        <f t="shared" si="153"/>
        <v>#DIV/0!</v>
      </c>
    </row>
    <row r="460" spans="2:42" x14ac:dyDescent="0.25">
      <c r="B460" s="34"/>
      <c r="C460" s="56"/>
      <c r="D460" s="56"/>
      <c r="E460" s="35"/>
      <c r="F460" s="36"/>
      <c r="G460" s="36"/>
      <c r="H460" s="36"/>
      <c r="I460" s="37"/>
      <c r="J460" s="38"/>
      <c r="K460" s="38"/>
      <c r="L460" s="38"/>
      <c r="M460" s="39"/>
      <c r="N460" s="39"/>
      <c r="O460" s="40"/>
      <c r="P460" s="41"/>
      <c r="Q460" s="41"/>
      <c r="R460" s="42"/>
      <c r="S460" s="43"/>
      <c r="T460" s="36">
        <f t="shared" si="135"/>
        <v>0</v>
      </c>
      <c r="U460" s="44">
        <f t="shared" si="136"/>
        <v>0</v>
      </c>
      <c r="V460" s="45">
        <f t="shared" si="137"/>
        <v>0</v>
      </c>
      <c r="W460" s="46">
        <f t="shared" si="138"/>
        <v>0</v>
      </c>
      <c r="X460" s="41">
        <f t="shared" si="139"/>
        <v>0</v>
      </c>
      <c r="Y460" s="41">
        <f t="shared" si="140"/>
        <v>0</v>
      </c>
      <c r="Z460" s="41">
        <f t="shared" si="141"/>
        <v>0</v>
      </c>
      <c r="AA460" s="47">
        <f t="shared" si="142"/>
        <v>0</v>
      </c>
      <c r="AB460" s="48">
        <f t="shared" si="143"/>
        <v>0</v>
      </c>
      <c r="AC460" s="41">
        <f t="shared" si="144"/>
        <v>0</v>
      </c>
      <c r="AD460" s="41">
        <f t="shared" si="145"/>
        <v>0</v>
      </c>
      <c r="AE460" s="41">
        <f t="shared" si="146"/>
        <v>0</v>
      </c>
      <c r="AF460" s="49" t="e">
        <f>HLOOKUP(I460,ElecAvoidedCostsWOCC!$A$5:$Q$50,G460+1,FALSE)</f>
        <v>#N/A</v>
      </c>
      <c r="AG460" s="41" t="e">
        <f t="shared" si="147"/>
        <v>#N/A</v>
      </c>
      <c r="AH460" s="49" t="e">
        <f>HLOOKUP(I460,ElecAvoidedCostsWOCC!$A$5:$Q$50,T460+1,FALSE)</f>
        <v>#N/A</v>
      </c>
      <c r="AI460" s="41" t="e">
        <f t="shared" si="148"/>
        <v>#N/A</v>
      </c>
      <c r="AJ460" s="41" t="e">
        <f t="shared" si="149"/>
        <v>#N/A</v>
      </c>
      <c r="AK460" s="41" t="e">
        <f>HLOOKUP(I460,ElecAvoidedCostsWOCC!$A$5:$Q$50,G460+1,FALSE)*J460*L460</f>
        <v>#N/A</v>
      </c>
      <c r="AL460" s="41" t="e">
        <f t="shared" si="150"/>
        <v>#N/A</v>
      </c>
      <c r="AM460" s="45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5">
        <f t="shared" si="151"/>
        <v>0</v>
      </c>
      <c r="AO460" s="44">
        <f t="shared" si="152"/>
        <v>0</v>
      </c>
      <c r="AP460" s="44" t="e">
        <f t="shared" si="153"/>
        <v>#DIV/0!</v>
      </c>
    </row>
    <row r="461" spans="2:42" x14ac:dyDescent="0.25">
      <c r="B461" s="34"/>
      <c r="C461" s="56"/>
      <c r="D461" s="56"/>
      <c r="E461" s="35"/>
      <c r="F461" s="36"/>
      <c r="G461" s="36"/>
      <c r="H461" s="36"/>
      <c r="I461" s="37"/>
      <c r="J461" s="38"/>
      <c r="K461" s="38"/>
      <c r="L461" s="38"/>
      <c r="M461" s="39"/>
      <c r="N461" s="39"/>
      <c r="O461" s="40"/>
      <c r="P461" s="41"/>
      <c r="Q461" s="41"/>
      <c r="R461" s="42"/>
      <c r="S461" s="43"/>
      <c r="T461" s="36">
        <f t="shared" si="135"/>
        <v>0</v>
      </c>
      <c r="U461" s="44">
        <f t="shared" si="136"/>
        <v>0</v>
      </c>
      <c r="V461" s="45">
        <f t="shared" si="137"/>
        <v>0</v>
      </c>
      <c r="W461" s="46">
        <f t="shared" si="138"/>
        <v>0</v>
      </c>
      <c r="X461" s="41">
        <f t="shared" si="139"/>
        <v>0</v>
      </c>
      <c r="Y461" s="41">
        <f t="shared" si="140"/>
        <v>0</v>
      </c>
      <c r="Z461" s="41">
        <f t="shared" si="141"/>
        <v>0</v>
      </c>
      <c r="AA461" s="47">
        <f t="shared" si="142"/>
        <v>0</v>
      </c>
      <c r="AB461" s="48">
        <f t="shared" si="143"/>
        <v>0</v>
      </c>
      <c r="AC461" s="41">
        <f t="shared" si="144"/>
        <v>0</v>
      </c>
      <c r="AD461" s="41">
        <f t="shared" si="145"/>
        <v>0</v>
      </c>
      <c r="AE461" s="41">
        <f t="shared" si="146"/>
        <v>0</v>
      </c>
      <c r="AF461" s="49" t="e">
        <f>HLOOKUP(I461,ElecAvoidedCostsWOCC!$A$5:$Q$50,G461+1,FALSE)</f>
        <v>#N/A</v>
      </c>
      <c r="AG461" s="41" t="e">
        <f t="shared" si="147"/>
        <v>#N/A</v>
      </c>
      <c r="AH461" s="49" t="e">
        <f>HLOOKUP(I461,ElecAvoidedCostsWOCC!$A$5:$Q$50,T461+1,FALSE)</f>
        <v>#N/A</v>
      </c>
      <c r="AI461" s="41" t="e">
        <f t="shared" si="148"/>
        <v>#N/A</v>
      </c>
      <c r="AJ461" s="41" t="e">
        <f t="shared" si="149"/>
        <v>#N/A</v>
      </c>
      <c r="AK461" s="41" t="e">
        <f>HLOOKUP(I461,ElecAvoidedCostsWOCC!$A$5:$Q$50,G461+1,FALSE)*J461*L461</f>
        <v>#N/A</v>
      </c>
      <c r="AL461" s="41" t="e">
        <f t="shared" si="150"/>
        <v>#N/A</v>
      </c>
      <c r="AM461" s="45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5">
        <f t="shared" si="151"/>
        <v>0</v>
      </c>
      <c r="AO461" s="44">
        <f t="shared" si="152"/>
        <v>0</v>
      </c>
      <c r="AP461" s="44" t="e">
        <f t="shared" si="153"/>
        <v>#DIV/0!</v>
      </c>
    </row>
    <row r="462" spans="2:42" x14ac:dyDescent="0.25">
      <c r="B462" s="34"/>
      <c r="C462" s="56"/>
      <c r="D462" s="56"/>
      <c r="E462" s="35"/>
      <c r="F462" s="36"/>
      <c r="G462" s="36"/>
      <c r="H462" s="36"/>
      <c r="I462" s="37"/>
      <c r="J462" s="38"/>
      <c r="K462" s="38"/>
      <c r="L462" s="38"/>
      <c r="M462" s="39"/>
      <c r="N462" s="39"/>
      <c r="O462" s="40"/>
      <c r="P462" s="41"/>
      <c r="Q462" s="41"/>
      <c r="R462" s="42"/>
      <c r="S462" s="43"/>
      <c r="T462" s="36">
        <f t="shared" si="135"/>
        <v>0</v>
      </c>
      <c r="U462" s="44">
        <f t="shared" si="136"/>
        <v>0</v>
      </c>
      <c r="V462" s="45">
        <f t="shared" si="137"/>
        <v>0</v>
      </c>
      <c r="W462" s="46">
        <f t="shared" si="138"/>
        <v>0</v>
      </c>
      <c r="X462" s="41">
        <f t="shared" si="139"/>
        <v>0</v>
      </c>
      <c r="Y462" s="41">
        <f t="shared" si="140"/>
        <v>0</v>
      </c>
      <c r="Z462" s="41">
        <f t="shared" si="141"/>
        <v>0</v>
      </c>
      <c r="AA462" s="47">
        <f t="shared" si="142"/>
        <v>0</v>
      </c>
      <c r="AB462" s="48">
        <f t="shared" si="143"/>
        <v>0</v>
      </c>
      <c r="AC462" s="41">
        <f t="shared" si="144"/>
        <v>0</v>
      </c>
      <c r="AD462" s="41">
        <f t="shared" si="145"/>
        <v>0</v>
      </c>
      <c r="AE462" s="41">
        <f t="shared" si="146"/>
        <v>0</v>
      </c>
      <c r="AF462" s="49" t="e">
        <f>HLOOKUP(I462,ElecAvoidedCostsWOCC!$A$5:$Q$50,G462+1,FALSE)</f>
        <v>#N/A</v>
      </c>
      <c r="AG462" s="41" t="e">
        <f t="shared" si="147"/>
        <v>#N/A</v>
      </c>
      <c r="AH462" s="49" t="e">
        <f>HLOOKUP(I462,ElecAvoidedCostsWOCC!$A$5:$Q$50,T462+1,FALSE)</f>
        <v>#N/A</v>
      </c>
      <c r="AI462" s="41" t="e">
        <f t="shared" si="148"/>
        <v>#N/A</v>
      </c>
      <c r="AJ462" s="41" t="e">
        <f t="shared" si="149"/>
        <v>#N/A</v>
      </c>
      <c r="AK462" s="41" t="e">
        <f>HLOOKUP(I462,ElecAvoidedCostsWOCC!$A$5:$Q$50,G462+1,FALSE)*J462*L462</f>
        <v>#N/A</v>
      </c>
      <c r="AL462" s="41" t="e">
        <f t="shared" si="150"/>
        <v>#N/A</v>
      </c>
      <c r="AM462" s="45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5">
        <f t="shared" si="151"/>
        <v>0</v>
      </c>
      <c r="AO462" s="44">
        <f t="shared" si="152"/>
        <v>0</v>
      </c>
      <c r="AP462" s="44" t="e">
        <f t="shared" si="153"/>
        <v>#DIV/0!</v>
      </c>
    </row>
    <row r="463" spans="2:42" x14ac:dyDescent="0.25">
      <c r="B463" s="34"/>
      <c r="C463" s="56"/>
      <c r="D463" s="56"/>
      <c r="E463" s="35"/>
      <c r="F463" s="36"/>
      <c r="G463" s="36"/>
      <c r="H463" s="36"/>
      <c r="I463" s="37"/>
      <c r="J463" s="38"/>
      <c r="K463" s="38"/>
      <c r="L463" s="38"/>
      <c r="M463" s="39"/>
      <c r="N463" s="39"/>
      <c r="O463" s="40"/>
      <c r="P463" s="41"/>
      <c r="Q463" s="41"/>
      <c r="R463" s="42"/>
      <c r="S463" s="43"/>
      <c r="T463" s="36">
        <f t="shared" si="135"/>
        <v>0</v>
      </c>
      <c r="U463" s="44">
        <f t="shared" si="136"/>
        <v>0</v>
      </c>
      <c r="V463" s="45">
        <f t="shared" si="137"/>
        <v>0</v>
      </c>
      <c r="W463" s="46">
        <f t="shared" si="138"/>
        <v>0</v>
      </c>
      <c r="X463" s="41">
        <f t="shared" si="139"/>
        <v>0</v>
      </c>
      <c r="Y463" s="41">
        <f t="shared" si="140"/>
        <v>0</v>
      </c>
      <c r="Z463" s="41">
        <f t="shared" si="141"/>
        <v>0</v>
      </c>
      <c r="AA463" s="47">
        <f t="shared" si="142"/>
        <v>0</v>
      </c>
      <c r="AB463" s="48">
        <f t="shared" si="143"/>
        <v>0</v>
      </c>
      <c r="AC463" s="41">
        <f t="shared" si="144"/>
        <v>0</v>
      </c>
      <c r="AD463" s="41">
        <f t="shared" si="145"/>
        <v>0</v>
      </c>
      <c r="AE463" s="41">
        <f t="shared" si="146"/>
        <v>0</v>
      </c>
      <c r="AF463" s="49" t="e">
        <f>HLOOKUP(I463,ElecAvoidedCostsWOCC!$A$5:$Q$50,G463+1,FALSE)</f>
        <v>#N/A</v>
      </c>
      <c r="AG463" s="41" t="e">
        <f t="shared" si="147"/>
        <v>#N/A</v>
      </c>
      <c r="AH463" s="49" t="e">
        <f>HLOOKUP(I463,ElecAvoidedCostsWOCC!$A$5:$Q$50,T463+1,FALSE)</f>
        <v>#N/A</v>
      </c>
      <c r="AI463" s="41" t="e">
        <f t="shared" si="148"/>
        <v>#N/A</v>
      </c>
      <c r="AJ463" s="41" t="e">
        <f t="shared" si="149"/>
        <v>#N/A</v>
      </c>
      <c r="AK463" s="41" t="e">
        <f>HLOOKUP(I463,ElecAvoidedCostsWOCC!$A$5:$Q$50,G463+1,FALSE)*J463*L463</f>
        <v>#N/A</v>
      </c>
      <c r="AL463" s="41" t="e">
        <f t="shared" si="150"/>
        <v>#N/A</v>
      </c>
      <c r="AM463" s="45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5">
        <f t="shared" si="151"/>
        <v>0</v>
      </c>
      <c r="AO463" s="44">
        <f t="shared" si="152"/>
        <v>0</v>
      </c>
      <c r="AP463" s="44" t="e">
        <f t="shared" si="153"/>
        <v>#DIV/0!</v>
      </c>
    </row>
    <row r="464" spans="2:42" x14ac:dyDescent="0.25">
      <c r="B464" s="34"/>
      <c r="C464" s="56"/>
      <c r="D464" s="56"/>
      <c r="E464" s="35"/>
      <c r="F464" s="36"/>
      <c r="G464" s="36"/>
      <c r="H464" s="36"/>
      <c r="I464" s="37"/>
      <c r="J464" s="38"/>
      <c r="K464" s="38"/>
      <c r="L464" s="38"/>
      <c r="M464" s="39"/>
      <c r="N464" s="39"/>
      <c r="O464" s="40"/>
      <c r="P464" s="41"/>
      <c r="Q464" s="41"/>
      <c r="R464" s="42"/>
      <c r="S464" s="43"/>
      <c r="T464" s="36">
        <f t="shared" ref="T464:T527" si="154">G464+H464</f>
        <v>0</v>
      </c>
      <c r="U464" s="44">
        <f t="shared" ref="U464:U527" si="155">(O464/$A$10)*T464</f>
        <v>0</v>
      </c>
      <c r="V464" s="45">
        <f t="shared" ref="V464:V527" si="156">N464-M464</f>
        <v>0</v>
      </c>
      <c r="W464" s="46">
        <f t="shared" ref="W464:W527" si="157">(O464/A$10)</f>
        <v>0</v>
      </c>
      <c r="X464" s="41">
        <f t="shared" ref="X464:X527" si="158">W464*A$8</f>
        <v>0</v>
      </c>
      <c r="Y464" s="41">
        <f t="shared" ref="Y464:Y527" si="159">Q464-P464</f>
        <v>0</v>
      </c>
      <c r="Z464" s="41">
        <f t="shared" ref="Z464:Z527" si="160">X464+(A$6*W464)</f>
        <v>0</v>
      </c>
      <c r="AA464" s="47">
        <f t="shared" ref="AA464:AA527" si="161">Q464+X464</f>
        <v>0</v>
      </c>
      <c r="AB464" s="48">
        <f t="shared" ref="AB464:AB527" si="162">Z464/(1+ElecDiscountRate)^1</f>
        <v>0</v>
      </c>
      <c r="AC464" s="41">
        <f t="shared" ref="AC464:AC527" si="163">AA464/(1+ElecDiscountRate)^1</f>
        <v>0</v>
      </c>
      <c r="AD464" s="41">
        <f t="shared" ref="AD464:AD527" si="164">-PV(ElecDiscountRate,T464,R464)*J464</f>
        <v>0</v>
      </c>
      <c r="AE464" s="41">
        <f t="shared" ref="AE464:AE527" si="165">-PV(ElecDiscountRate,T464,S464)*J464</f>
        <v>0</v>
      </c>
      <c r="AF464" s="49" t="e">
        <f>HLOOKUP(I464,ElecAvoidedCostsWOCC!$A$5:$Q$50,G464+1,FALSE)</f>
        <v>#N/A</v>
      </c>
      <c r="AG464" s="41" t="e">
        <f t="shared" ref="AG464:AG527" si="166">AF464*J464*K464</f>
        <v>#N/A</v>
      </c>
      <c r="AH464" s="49" t="e">
        <f>HLOOKUP(I464,ElecAvoidedCostsWOCC!$A$5:$Q$50,T464+1,FALSE)</f>
        <v>#N/A</v>
      </c>
      <c r="AI464" s="41" t="e">
        <f t="shared" ref="AI464:AI527" si="167">AH464*J464*L464</f>
        <v>#N/A</v>
      </c>
      <c r="AJ464" s="41" t="e">
        <f t="shared" ref="AJ464:AJ527" si="168">AG464+AI464</f>
        <v>#N/A</v>
      </c>
      <c r="AK464" s="41" t="e">
        <f>HLOOKUP(I464,ElecAvoidedCostsWOCC!$A$5:$Q$50,G464+1,FALSE)*J464*L464</f>
        <v>#N/A</v>
      </c>
      <c r="AL464" s="41" t="e">
        <f t="shared" ref="AL464:AL527" si="169">AG464+AI464-AK464</f>
        <v>#N/A</v>
      </c>
      <c r="AM464" s="45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5">
        <f t="shared" ref="AN464:AN527" si="170">AM464*1.1+AD464+AE464</f>
        <v>0</v>
      </c>
      <c r="AO464" s="44">
        <f t="shared" ref="AO464:AO527" si="171">IFERROR(AM464/AB464,0)</f>
        <v>0</v>
      </c>
      <c r="AP464" s="44" t="e">
        <f t="shared" ref="AP464:AP527" si="172">AN464/AC464</f>
        <v>#DIV/0!</v>
      </c>
    </row>
    <row r="465" spans="2:42" x14ac:dyDescent="0.25">
      <c r="B465" s="34"/>
      <c r="C465" s="56"/>
      <c r="D465" s="56"/>
      <c r="E465" s="35"/>
      <c r="F465" s="36"/>
      <c r="G465" s="36"/>
      <c r="H465" s="36"/>
      <c r="I465" s="37"/>
      <c r="J465" s="38"/>
      <c r="K465" s="38"/>
      <c r="L465" s="38"/>
      <c r="M465" s="39"/>
      <c r="N465" s="39"/>
      <c r="O465" s="40"/>
      <c r="P465" s="41"/>
      <c r="Q465" s="41"/>
      <c r="R465" s="42"/>
      <c r="S465" s="43"/>
      <c r="T465" s="36">
        <f t="shared" si="154"/>
        <v>0</v>
      </c>
      <c r="U465" s="44">
        <f t="shared" si="155"/>
        <v>0</v>
      </c>
      <c r="V465" s="45">
        <f t="shared" si="156"/>
        <v>0</v>
      </c>
      <c r="W465" s="46">
        <f t="shared" si="157"/>
        <v>0</v>
      </c>
      <c r="X465" s="41">
        <f t="shared" si="158"/>
        <v>0</v>
      </c>
      <c r="Y465" s="41">
        <f t="shared" si="159"/>
        <v>0</v>
      </c>
      <c r="Z465" s="41">
        <f t="shared" si="160"/>
        <v>0</v>
      </c>
      <c r="AA465" s="47">
        <f t="shared" si="161"/>
        <v>0</v>
      </c>
      <c r="AB465" s="48">
        <f t="shared" si="162"/>
        <v>0</v>
      </c>
      <c r="AC465" s="41">
        <f t="shared" si="163"/>
        <v>0</v>
      </c>
      <c r="AD465" s="41">
        <f t="shared" si="164"/>
        <v>0</v>
      </c>
      <c r="AE465" s="41">
        <f t="shared" si="165"/>
        <v>0</v>
      </c>
      <c r="AF465" s="49" t="e">
        <f>HLOOKUP(I465,ElecAvoidedCostsWOCC!$A$5:$Q$50,G465+1,FALSE)</f>
        <v>#N/A</v>
      </c>
      <c r="AG465" s="41" t="e">
        <f t="shared" si="166"/>
        <v>#N/A</v>
      </c>
      <c r="AH465" s="49" t="e">
        <f>HLOOKUP(I465,ElecAvoidedCostsWOCC!$A$5:$Q$50,T465+1,FALSE)</f>
        <v>#N/A</v>
      </c>
      <c r="AI465" s="41" t="e">
        <f t="shared" si="167"/>
        <v>#N/A</v>
      </c>
      <c r="AJ465" s="41" t="e">
        <f t="shared" si="168"/>
        <v>#N/A</v>
      </c>
      <c r="AK465" s="41" t="e">
        <f>HLOOKUP(I465,ElecAvoidedCostsWOCC!$A$5:$Q$50,G465+1,FALSE)*J465*L465</f>
        <v>#N/A</v>
      </c>
      <c r="AL465" s="41" t="e">
        <f t="shared" si="169"/>
        <v>#N/A</v>
      </c>
      <c r="AM465" s="45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5">
        <f t="shared" si="170"/>
        <v>0</v>
      </c>
      <c r="AO465" s="44">
        <f t="shared" si="171"/>
        <v>0</v>
      </c>
      <c r="AP465" s="44" t="e">
        <f t="shared" si="172"/>
        <v>#DIV/0!</v>
      </c>
    </row>
    <row r="466" spans="2:42" x14ac:dyDescent="0.25">
      <c r="B466" s="34"/>
      <c r="C466" s="56"/>
      <c r="D466" s="56"/>
      <c r="E466" s="35"/>
      <c r="F466" s="36"/>
      <c r="G466" s="36"/>
      <c r="H466" s="36"/>
      <c r="I466" s="37"/>
      <c r="J466" s="38"/>
      <c r="K466" s="38"/>
      <c r="L466" s="38"/>
      <c r="M466" s="39"/>
      <c r="N466" s="39"/>
      <c r="O466" s="40"/>
      <c r="P466" s="41"/>
      <c r="Q466" s="41"/>
      <c r="R466" s="42"/>
      <c r="S466" s="43"/>
      <c r="T466" s="36">
        <f t="shared" si="154"/>
        <v>0</v>
      </c>
      <c r="U466" s="44">
        <f t="shared" si="155"/>
        <v>0</v>
      </c>
      <c r="V466" s="45">
        <f t="shared" si="156"/>
        <v>0</v>
      </c>
      <c r="W466" s="46">
        <f t="shared" si="157"/>
        <v>0</v>
      </c>
      <c r="X466" s="41">
        <f t="shared" si="158"/>
        <v>0</v>
      </c>
      <c r="Y466" s="41">
        <f t="shared" si="159"/>
        <v>0</v>
      </c>
      <c r="Z466" s="41">
        <f t="shared" si="160"/>
        <v>0</v>
      </c>
      <c r="AA466" s="47">
        <f t="shared" si="161"/>
        <v>0</v>
      </c>
      <c r="AB466" s="48">
        <f t="shared" si="162"/>
        <v>0</v>
      </c>
      <c r="AC466" s="41">
        <f t="shared" si="163"/>
        <v>0</v>
      </c>
      <c r="AD466" s="41">
        <f t="shared" si="164"/>
        <v>0</v>
      </c>
      <c r="AE466" s="41">
        <f t="shared" si="165"/>
        <v>0</v>
      </c>
      <c r="AF466" s="49" t="e">
        <f>HLOOKUP(I466,ElecAvoidedCostsWOCC!$A$5:$Q$50,G466+1,FALSE)</f>
        <v>#N/A</v>
      </c>
      <c r="AG466" s="41" t="e">
        <f t="shared" si="166"/>
        <v>#N/A</v>
      </c>
      <c r="AH466" s="49" t="e">
        <f>HLOOKUP(I466,ElecAvoidedCostsWOCC!$A$5:$Q$50,T466+1,FALSE)</f>
        <v>#N/A</v>
      </c>
      <c r="AI466" s="41" t="e">
        <f t="shared" si="167"/>
        <v>#N/A</v>
      </c>
      <c r="AJ466" s="41" t="e">
        <f t="shared" si="168"/>
        <v>#N/A</v>
      </c>
      <c r="AK466" s="41" t="e">
        <f>HLOOKUP(I466,ElecAvoidedCostsWOCC!$A$5:$Q$50,G466+1,FALSE)*J466*L466</f>
        <v>#N/A</v>
      </c>
      <c r="AL466" s="41" t="e">
        <f t="shared" si="169"/>
        <v>#N/A</v>
      </c>
      <c r="AM466" s="45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5">
        <f t="shared" si="170"/>
        <v>0</v>
      </c>
      <c r="AO466" s="44">
        <f t="shared" si="171"/>
        <v>0</v>
      </c>
      <c r="AP466" s="44" t="e">
        <f t="shared" si="172"/>
        <v>#DIV/0!</v>
      </c>
    </row>
    <row r="467" spans="2:42" x14ac:dyDescent="0.25">
      <c r="B467" s="34"/>
      <c r="C467" s="56"/>
      <c r="D467" s="56"/>
      <c r="E467" s="35"/>
      <c r="F467" s="36"/>
      <c r="G467" s="36"/>
      <c r="H467" s="36"/>
      <c r="I467" s="37"/>
      <c r="J467" s="38"/>
      <c r="K467" s="38"/>
      <c r="L467" s="38"/>
      <c r="M467" s="39"/>
      <c r="N467" s="39"/>
      <c r="O467" s="40"/>
      <c r="P467" s="41"/>
      <c r="Q467" s="41"/>
      <c r="R467" s="42"/>
      <c r="S467" s="43"/>
      <c r="T467" s="36">
        <f t="shared" si="154"/>
        <v>0</v>
      </c>
      <c r="U467" s="44">
        <f t="shared" si="155"/>
        <v>0</v>
      </c>
      <c r="V467" s="45">
        <f t="shared" si="156"/>
        <v>0</v>
      </c>
      <c r="W467" s="46">
        <f t="shared" si="157"/>
        <v>0</v>
      </c>
      <c r="X467" s="41">
        <f t="shared" si="158"/>
        <v>0</v>
      </c>
      <c r="Y467" s="41">
        <f t="shared" si="159"/>
        <v>0</v>
      </c>
      <c r="Z467" s="41">
        <f t="shared" si="160"/>
        <v>0</v>
      </c>
      <c r="AA467" s="47">
        <f t="shared" si="161"/>
        <v>0</v>
      </c>
      <c r="AB467" s="48">
        <f t="shared" si="162"/>
        <v>0</v>
      </c>
      <c r="AC467" s="41">
        <f t="shared" si="163"/>
        <v>0</v>
      </c>
      <c r="AD467" s="41">
        <f t="shared" si="164"/>
        <v>0</v>
      </c>
      <c r="AE467" s="41">
        <f t="shared" si="165"/>
        <v>0</v>
      </c>
      <c r="AF467" s="49" t="e">
        <f>HLOOKUP(I467,ElecAvoidedCostsWOCC!$A$5:$Q$50,G467+1,FALSE)</f>
        <v>#N/A</v>
      </c>
      <c r="AG467" s="41" t="e">
        <f t="shared" si="166"/>
        <v>#N/A</v>
      </c>
      <c r="AH467" s="49" t="e">
        <f>HLOOKUP(I467,ElecAvoidedCostsWOCC!$A$5:$Q$50,T467+1,FALSE)</f>
        <v>#N/A</v>
      </c>
      <c r="AI467" s="41" t="e">
        <f t="shared" si="167"/>
        <v>#N/A</v>
      </c>
      <c r="AJ467" s="41" t="e">
        <f t="shared" si="168"/>
        <v>#N/A</v>
      </c>
      <c r="AK467" s="41" t="e">
        <f>HLOOKUP(I467,ElecAvoidedCostsWOCC!$A$5:$Q$50,G467+1,FALSE)*J467*L467</f>
        <v>#N/A</v>
      </c>
      <c r="AL467" s="41" t="e">
        <f t="shared" si="169"/>
        <v>#N/A</v>
      </c>
      <c r="AM467" s="45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5">
        <f t="shared" si="170"/>
        <v>0</v>
      </c>
      <c r="AO467" s="44">
        <f t="shared" si="171"/>
        <v>0</v>
      </c>
      <c r="AP467" s="44" t="e">
        <f t="shared" si="172"/>
        <v>#DIV/0!</v>
      </c>
    </row>
    <row r="468" spans="2:42" x14ac:dyDescent="0.25">
      <c r="B468" s="34"/>
      <c r="C468" s="56"/>
      <c r="D468" s="56"/>
      <c r="E468" s="35"/>
      <c r="F468" s="36"/>
      <c r="G468" s="36"/>
      <c r="H468" s="36"/>
      <c r="I468" s="37"/>
      <c r="J468" s="38"/>
      <c r="K468" s="38"/>
      <c r="L468" s="38"/>
      <c r="M468" s="39"/>
      <c r="N468" s="39"/>
      <c r="O468" s="40"/>
      <c r="P468" s="41"/>
      <c r="Q468" s="41"/>
      <c r="R468" s="42"/>
      <c r="S468" s="43"/>
      <c r="T468" s="36">
        <f t="shared" si="154"/>
        <v>0</v>
      </c>
      <c r="U468" s="44">
        <f t="shared" si="155"/>
        <v>0</v>
      </c>
      <c r="V468" s="45">
        <f t="shared" si="156"/>
        <v>0</v>
      </c>
      <c r="W468" s="46">
        <f t="shared" si="157"/>
        <v>0</v>
      </c>
      <c r="X468" s="41">
        <f t="shared" si="158"/>
        <v>0</v>
      </c>
      <c r="Y468" s="41">
        <f t="shared" si="159"/>
        <v>0</v>
      </c>
      <c r="Z468" s="41">
        <f t="shared" si="160"/>
        <v>0</v>
      </c>
      <c r="AA468" s="47">
        <f t="shared" si="161"/>
        <v>0</v>
      </c>
      <c r="AB468" s="48">
        <f t="shared" si="162"/>
        <v>0</v>
      </c>
      <c r="AC468" s="41">
        <f t="shared" si="163"/>
        <v>0</v>
      </c>
      <c r="AD468" s="41">
        <f t="shared" si="164"/>
        <v>0</v>
      </c>
      <c r="AE468" s="41">
        <f t="shared" si="165"/>
        <v>0</v>
      </c>
      <c r="AF468" s="49" t="e">
        <f>HLOOKUP(I468,ElecAvoidedCostsWOCC!$A$5:$Q$50,G468+1,FALSE)</f>
        <v>#N/A</v>
      </c>
      <c r="AG468" s="41" t="e">
        <f t="shared" si="166"/>
        <v>#N/A</v>
      </c>
      <c r="AH468" s="49" t="e">
        <f>HLOOKUP(I468,ElecAvoidedCostsWOCC!$A$5:$Q$50,T468+1,FALSE)</f>
        <v>#N/A</v>
      </c>
      <c r="AI468" s="41" t="e">
        <f t="shared" si="167"/>
        <v>#N/A</v>
      </c>
      <c r="AJ468" s="41" t="e">
        <f t="shared" si="168"/>
        <v>#N/A</v>
      </c>
      <c r="AK468" s="41" t="e">
        <f>HLOOKUP(I468,ElecAvoidedCostsWOCC!$A$5:$Q$50,G468+1,FALSE)*J468*L468</f>
        <v>#N/A</v>
      </c>
      <c r="AL468" s="41" t="e">
        <f t="shared" si="169"/>
        <v>#N/A</v>
      </c>
      <c r="AM468" s="45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5">
        <f t="shared" si="170"/>
        <v>0</v>
      </c>
      <c r="AO468" s="44">
        <f t="shared" si="171"/>
        <v>0</v>
      </c>
      <c r="AP468" s="44" t="e">
        <f t="shared" si="172"/>
        <v>#DIV/0!</v>
      </c>
    </row>
    <row r="469" spans="2:42" x14ac:dyDescent="0.25">
      <c r="B469" s="34"/>
      <c r="C469" s="56"/>
      <c r="D469" s="56"/>
      <c r="E469" s="35"/>
      <c r="F469" s="36"/>
      <c r="G469" s="36"/>
      <c r="H469" s="36"/>
      <c r="I469" s="37"/>
      <c r="J469" s="38"/>
      <c r="K469" s="38"/>
      <c r="L469" s="38"/>
      <c r="M469" s="39"/>
      <c r="N469" s="39"/>
      <c r="O469" s="40"/>
      <c r="P469" s="41"/>
      <c r="Q469" s="41"/>
      <c r="R469" s="42"/>
      <c r="S469" s="43"/>
      <c r="T469" s="36">
        <f t="shared" si="154"/>
        <v>0</v>
      </c>
      <c r="U469" s="44">
        <f t="shared" si="155"/>
        <v>0</v>
      </c>
      <c r="V469" s="45">
        <f t="shared" si="156"/>
        <v>0</v>
      </c>
      <c r="W469" s="46">
        <f t="shared" si="157"/>
        <v>0</v>
      </c>
      <c r="X469" s="41">
        <f t="shared" si="158"/>
        <v>0</v>
      </c>
      <c r="Y469" s="41">
        <f t="shared" si="159"/>
        <v>0</v>
      </c>
      <c r="Z469" s="41">
        <f t="shared" si="160"/>
        <v>0</v>
      </c>
      <c r="AA469" s="47">
        <f t="shared" si="161"/>
        <v>0</v>
      </c>
      <c r="AB469" s="48">
        <f t="shared" si="162"/>
        <v>0</v>
      </c>
      <c r="AC469" s="41">
        <f t="shared" si="163"/>
        <v>0</v>
      </c>
      <c r="AD469" s="41">
        <f t="shared" si="164"/>
        <v>0</v>
      </c>
      <c r="AE469" s="41">
        <f t="shared" si="165"/>
        <v>0</v>
      </c>
      <c r="AF469" s="49" t="e">
        <f>HLOOKUP(I469,ElecAvoidedCostsWOCC!$A$5:$Q$50,G469+1,FALSE)</f>
        <v>#N/A</v>
      </c>
      <c r="AG469" s="41" t="e">
        <f t="shared" si="166"/>
        <v>#N/A</v>
      </c>
      <c r="AH469" s="49" t="e">
        <f>HLOOKUP(I469,ElecAvoidedCostsWOCC!$A$5:$Q$50,T469+1,FALSE)</f>
        <v>#N/A</v>
      </c>
      <c r="AI469" s="41" t="e">
        <f t="shared" si="167"/>
        <v>#N/A</v>
      </c>
      <c r="AJ469" s="41" t="e">
        <f t="shared" si="168"/>
        <v>#N/A</v>
      </c>
      <c r="AK469" s="41" t="e">
        <f>HLOOKUP(I469,ElecAvoidedCostsWOCC!$A$5:$Q$50,G469+1,FALSE)*J469*L469</f>
        <v>#N/A</v>
      </c>
      <c r="AL469" s="41" t="e">
        <f t="shared" si="169"/>
        <v>#N/A</v>
      </c>
      <c r="AM469" s="45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5">
        <f t="shared" si="170"/>
        <v>0</v>
      </c>
      <c r="AO469" s="44">
        <f t="shared" si="171"/>
        <v>0</v>
      </c>
      <c r="AP469" s="44" t="e">
        <f t="shared" si="172"/>
        <v>#DIV/0!</v>
      </c>
    </row>
    <row r="470" spans="2:42" x14ac:dyDescent="0.25">
      <c r="B470" s="34"/>
      <c r="C470" s="56"/>
      <c r="D470" s="56"/>
      <c r="E470" s="35"/>
      <c r="F470" s="36"/>
      <c r="G470" s="36"/>
      <c r="H470" s="36"/>
      <c r="I470" s="37"/>
      <c r="J470" s="38"/>
      <c r="K470" s="38"/>
      <c r="L470" s="38"/>
      <c r="M470" s="39"/>
      <c r="N470" s="39"/>
      <c r="O470" s="40"/>
      <c r="P470" s="41"/>
      <c r="Q470" s="41"/>
      <c r="R470" s="42"/>
      <c r="S470" s="43"/>
      <c r="T470" s="36">
        <f t="shared" si="154"/>
        <v>0</v>
      </c>
      <c r="U470" s="44">
        <f t="shared" si="155"/>
        <v>0</v>
      </c>
      <c r="V470" s="45">
        <f t="shared" si="156"/>
        <v>0</v>
      </c>
      <c r="W470" s="46">
        <f t="shared" si="157"/>
        <v>0</v>
      </c>
      <c r="X470" s="41">
        <f t="shared" si="158"/>
        <v>0</v>
      </c>
      <c r="Y470" s="41">
        <f t="shared" si="159"/>
        <v>0</v>
      </c>
      <c r="Z470" s="41">
        <f t="shared" si="160"/>
        <v>0</v>
      </c>
      <c r="AA470" s="47">
        <f t="shared" si="161"/>
        <v>0</v>
      </c>
      <c r="AB470" s="48">
        <f t="shared" si="162"/>
        <v>0</v>
      </c>
      <c r="AC470" s="41">
        <f t="shared" si="163"/>
        <v>0</v>
      </c>
      <c r="AD470" s="41">
        <f t="shared" si="164"/>
        <v>0</v>
      </c>
      <c r="AE470" s="41">
        <f t="shared" si="165"/>
        <v>0</v>
      </c>
      <c r="AF470" s="49" t="e">
        <f>HLOOKUP(I470,ElecAvoidedCostsWOCC!$A$5:$Q$50,G470+1,FALSE)</f>
        <v>#N/A</v>
      </c>
      <c r="AG470" s="41" t="e">
        <f t="shared" si="166"/>
        <v>#N/A</v>
      </c>
      <c r="AH470" s="49" t="e">
        <f>HLOOKUP(I470,ElecAvoidedCostsWOCC!$A$5:$Q$50,T470+1,FALSE)</f>
        <v>#N/A</v>
      </c>
      <c r="AI470" s="41" t="e">
        <f t="shared" si="167"/>
        <v>#N/A</v>
      </c>
      <c r="AJ470" s="41" t="e">
        <f t="shared" si="168"/>
        <v>#N/A</v>
      </c>
      <c r="AK470" s="41" t="e">
        <f>HLOOKUP(I470,ElecAvoidedCostsWOCC!$A$5:$Q$50,G470+1,FALSE)*J470*L470</f>
        <v>#N/A</v>
      </c>
      <c r="AL470" s="41" t="e">
        <f t="shared" si="169"/>
        <v>#N/A</v>
      </c>
      <c r="AM470" s="45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5">
        <f t="shared" si="170"/>
        <v>0</v>
      </c>
      <c r="AO470" s="44">
        <f t="shared" si="171"/>
        <v>0</v>
      </c>
      <c r="AP470" s="44" t="e">
        <f t="shared" si="172"/>
        <v>#DIV/0!</v>
      </c>
    </row>
    <row r="471" spans="2:42" x14ac:dyDescent="0.25">
      <c r="B471" s="34"/>
      <c r="C471" s="56"/>
      <c r="D471" s="56"/>
      <c r="E471" s="35"/>
      <c r="F471" s="36"/>
      <c r="G471" s="36"/>
      <c r="H471" s="36"/>
      <c r="I471" s="37"/>
      <c r="J471" s="38"/>
      <c r="K471" s="38"/>
      <c r="L471" s="38"/>
      <c r="M471" s="39"/>
      <c r="N471" s="39"/>
      <c r="O471" s="40"/>
      <c r="P471" s="41"/>
      <c r="Q471" s="41"/>
      <c r="R471" s="42"/>
      <c r="S471" s="43"/>
      <c r="T471" s="36">
        <f t="shared" si="154"/>
        <v>0</v>
      </c>
      <c r="U471" s="44">
        <f t="shared" si="155"/>
        <v>0</v>
      </c>
      <c r="V471" s="45">
        <f t="shared" si="156"/>
        <v>0</v>
      </c>
      <c r="W471" s="46">
        <f t="shared" si="157"/>
        <v>0</v>
      </c>
      <c r="X471" s="41">
        <f t="shared" si="158"/>
        <v>0</v>
      </c>
      <c r="Y471" s="41">
        <f t="shared" si="159"/>
        <v>0</v>
      </c>
      <c r="Z471" s="41">
        <f t="shared" si="160"/>
        <v>0</v>
      </c>
      <c r="AA471" s="47">
        <f t="shared" si="161"/>
        <v>0</v>
      </c>
      <c r="AB471" s="48">
        <f t="shared" si="162"/>
        <v>0</v>
      </c>
      <c r="AC471" s="41">
        <f t="shared" si="163"/>
        <v>0</v>
      </c>
      <c r="AD471" s="41">
        <f t="shared" si="164"/>
        <v>0</v>
      </c>
      <c r="AE471" s="41">
        <f t="shared" si="165"/>
        <v>0</v>
      </c>
      <c r="AF471" s="49" t="e">
        <f>HLOOKUP(I471,ElecAvoidedCostsWOCC!$A$5:$Q$50,G471+1,FALSE)</f>
        <v>#N/A</v>
      </c>
      <c r="AG471" s="41" t="e">
        <f t="shared" si="166"/>
        <v>#N/A</v>
      </c>
      <c r="AH471" s="49" t="e">
        <f>HLOOKUP(I471,ElecAvoidedCostsWOCC!$A$5:$Q$50,T471+1,FALSE)</f>
        <v>#N/A</v>
      </c>
      <c r="AI471" s="41" t="e">
        <f t="shared" si="167"/>
        <v>#N/A</v>
      </c>
      <c r="AJ471" s="41" t="e">
        <f t="shared" si="168"/>
        <v>#N/A</v>
      </c>
      <c r="AK471" s="41" t="e">
        <f>HLOOKUP(I471,ElecAvoidedCostsWOCC!$A$5:$Q$50,G471+1,FALSE)*J471*L471</f>
        <v>#N/A</v>
      </c>
      <c r="AL471" s="41" t="e">
        <f t="shared" si="169"/>
        <v>#N/A</v>
      </c>
      <c r="AM471" s="45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5">
        <f t="shared" si="170"/>
        <v>0</v>
      </c>
      <c r="AO471" s="44">
        <f t="shared" si="171"/>
        <v>0</v>
      </c>
      <c r="AP471" s="44" t="e">
        <f t="shared" si="172"/>
        <v>#DIV/0!</v>
      </c>
    </row>
    <row r="472" spans="2:42" x14ac:dyDescent="0.25">
      <c r="B472" s="34"/>
      <c r="C472" s="56"/>
      <c r="D472" s="56"/>
      <c r="E472" s="35"/>
      <c r="F472" s="36"/>
      <c r="G472" s="36"/>
      <c r="H472" s="36"/>
      <c r="I472" s="37"/>
      <c r="J472" s="38"/>
      <c r="K472" s="38"/>
      <c r="L472" s="38"/>
      <c r="M472" s="39"/>
      <c r="N472" s="39"/>
      <c r="O472" s="40"/>
      <c r="P472" s="41"/>
      <c r="Q472" s="41"/>
      <c r="R472" s="42"/>
      <c r="S472" s="43"/>
      <c r="T472" s="36">
        <f t="shared" si="154"/>
        <v>0</v>
      </c>
      <c r="U472" s="44">
        <f t="shared" si="155"/>
        <v>0</v>
      </c>
      <c r="V472" s="45">
        <f t="shared" si="156"/>
        <v>0</v>
      </c>
      <c r="W472" s="46">
        <f t="shared" si="157"/>
        <v>0</v>
      </c>
      <c r="X472" s="41">
        <f t="shared" si="158"/>
        <v>0</v>
      </c>
      <c r="Y472" s="41">
        <f t="shared" si="159"/>
        <v>0</v>
      </c>
      <c r="Z472" s="41">
        <f t="shared" si="160"/>
        <v>0</v>
      </c>
      <c r="AA472" s="47">
        <f t="shared" si="161"/>
        <v>0</v>
      </c>
      <c r="AB472" s="48">
        <f t="shared" si="162"/>
        <v>0</v>
      </c>
      <c r="AC472" s="41">
        <f t="shared" si="163"/>
        <v>0</v>
      </c>
      <c r="AD472" s="41">
        <f t="shared" si="164"/>
        <v>0</v>
      </c>
      <c r="AE472" s="41">
        <f t="shared" si="165"/>
        <v>0</v>
      </c>
      <c r="AF472" s="49" t="e">
        <f>HLOOKUP(I472,ElecAvoidedCostsWOCC!$A$5:$Q$50,G472+1,FALSE)</f>
        <v>#N/A</v>
      </c>
      <c r="AG472" s="41" t="e">
        <f t="shared" si="166"/>
        <v>#N/A</v>
      </c>
      <c r="AH472" s="49" t="e">
        <f>HLOOKUP(I472,ElecAvoidedCostsWOCC!$A$5:$Q$50,T472+1,FALSE)</f>
        <v>#N/A</v>
      </c>
      <c r="AI472" s="41" t="e">
        <f t="shared" si="167"/>
        <v>#N/A</v>
      </c>
      <c r="AJ472" s="41" t="e">
        <f t="shared" si="168"/>
        <v>#N/A</v>
      </c>
      <c r="AK472" s="41" t="e">
        <f>HLOOKUP(I472,ElecAvoidedCostsWOCC!$A$5:$Q$50,G472+1,FALSE)*J472*L472</f>
        <v>#N/A</v>
      </c>
      <c r="AL472" s="41" t="e">
        <f t="shared" si="169"/>
        <v>#N/A</v>
      </c>
      <c r="AM472" s="45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5">
        <f t="shared" si="170"/>
        <v>0</v>
      </c>
      <c r="AO472" s="44">
        <f t="shared" si="171"/>
        <v>0</v>
      </c>
      <c r="AP472" s="44" t="e">
        <f t="shared" si="172"/>
        <v>#DIV/0!</v>
      </c>
    </row>
    <row r="473" spans="2:42" x14ac:dyDescent="0.25">
      <c r="B473" s="34"/>
      <c r="C473" s="56"/>
      <c r="D473" s="56"/>
      <c r="E473" s="35"/>
      <c r="F473" s="36"/>
      <c r="G473" s="36"/>
      <c r="H473" s="36"/>
      <c r="I473" s="37"/>
      <c r="J473" s="38"/>
      <c r="K473" s="38"/>
      <c r="L473" s="38"/>
      <c r="M473" s="39"/>
      <c r="N473" s="39"/>
      <c r="O473" s="40"/>
      <c r="P473" s="41"/>
      <c r="Q473" s="41"/>
      <c r="R473" s="42"/>
      <c r="S473" s="43"/>
      <c r="T473" s="36">
        <f t="shared" si="154"/>
        <v>0</v>
      </c>
      <c r="U473" s="44">
        <f t="shared" si="155"/>
        <v>0</v>
      </c>
      <c r="V473" s="45">
        <f t="shared" si="156"/>
        <v>0</v>
      </c>
      <c r="W473" s="46">
        <f t="shared" si="157"/>
        <v>0</v>
      </c>
      <c r="X473" s="41">
        <f t="shared" si="158"/>
        <v>0</v>
      </c>
      <c r="Y473" s="41">
        <f t="shared" si="159"/>
        <v>0</v>
      </c>
      <c r="Z473" s="41">
        <f t="shared" si="160"/>
        <v>0</v>
      </c>
      <c r="AA473" s="47">
        <f t="shared" si="161"/>
        <v>0</v>
      </c>
      <c r="AB473" s="48">
        <f t="shared" si="162"/>
        <v>0</v>
      </c>
      <c r="AC473" s="41">
        <f t="shared" si="163"/>
        <v>0</v>
      </c>
      <c r="AD473" s="41">
        <f t="shared" si="164"/>
        <v>0</v>
      </c>
      <c r="AE473" s="41">
        <f t="shared" si="165"/>
        <v>0</v>
      </c>
      <c r="AF473" s="49" t="e">
        <f>HLOOKUP(I473,ElecAvoidedCostsWOCC!$A$5:$Q$50,G473+1,FALSE)</f>
        <v>#N/A</v>
      </c>
      <c r="AG473" s="41" t="e">
        <f t="shared" si="166"/>
        <v>#N/A</v>
      </c>
      <c r="AH473" s="49" t="e">
        <f>HLOOKUP(I473,ElecAvoidedCostsWOCC!$A$5:$Q$50,T473+1,FALSE)</f>
        <v>#N/A</v>
      </c>
      <c r="AI473" s="41" t="e">
        <f t="shared" si="167"/>
        <v>#N/A</v>
      </c>
      <c r="AJ473" s="41" t="e">
        <f t="shared" si="168"/>
        <v>#N/A</v>
      </c>
      <c r="AK473" s="41" t="e">
        <f>HLOOKUP(I473,ElecAvoidedCostsWOCC!$A$5:$Q$50,G473+1,FALSE)*J473*L473</f>
        <v>#N/A</v>
      </c>
      <c r="AL473" s="41" t="e">
        <f t="shared" si="169"/>
        <v>#N/A</v>
      </c>
      <c r="AM473" s="45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5">
        <f t="shared" si="170"/>
        <v>0</v>
      </c>
      <c r="AO473" s="44">
        <f t="shared" si="171"/>
        <v>0</v>
      </c>
      <c r="AP473" s="44" t="e">
        <f t="shared" si="172"/>
        <v>#DIV/0!</v>
      </c>
    </row>
    <row r="474" spans="2:42" x14ac:dyDescent="0.25">
      <c r="B474" s="34"/>
      <c r="C474" s="56"/>
      <c r="D474" s="56"/>
      <c r="E474" s="35"/>
      <c r="F474" s="36"/>
      <c r="G474" s="36"/>
      <c r="H474" s="36"/>
      <c r="I474" s="37"/>
      <c r="J474" s="38"/>
      <c r="K474" s="38"/>
      <c r="L474" s="38"/>
      <c r="M474" s="39"/>
      <c r="N474" s="39"/>
      <c r="O474" s="40"/>
      <c r="P474" s="41"/>
      <c r="Q474" s="41"/>
      <c r="R474" s="42"/>
      <c r="S474" s="43"/>
      <c r="T474" s="36">
        <f t="shared" si="154"/>
        <v>0</v>
      </c>
      <c r="U474" s="44">
        <f t="shared" si="155"/>
        <v>0</v>
      </c>
      <c r="V474" s="45">
        <f t="shared" si="156"/>
        <v>0</v>
      </c>
      <c r="W474" s="46">
        <f t="shared" si="157"/>
        <v>0</v>
      </c>
      <c r="X474" s="41">
        <f t="shared" si="158"/>
        <v>0</v>
      </c>
      <c r="Y474" s="41">
        <f t="shared" si="159"/>
        <v>0</v>
      </c>
      <c r="Z474" s="41">
        <f t="shared" si="160"/>
        <v>0</v>
      </c>
      <c r="AA474" s="47">
        <f t="shared" si="161"/>
        <v>0</v>
      </c>
      <c r="AB474" s="48">
        <f t="shared" si="162"/>
        <v>0</v>
      </c>
      <c r="AC474" s="41">
        <f t="shared" si="163"/>
        <v>0</v>
      </c>
      <c r="AD474" s="41">
        <f t="shared" si="164"/>
        <v>0</v>
      </c>
      <c r="AE474" s="41">
        <f t="shared" si="165"/>
        <v>0</v>
      </c>
      <c r="AF474" s="49" t="e">
        <f>HLOOKUP(I474,ElecAvoidedCostsWOCC!$A$5:$Q$50,G474+1,FALSE)</f>
        <v>#N/A</v>
      </c>
      <c r="AG474" s="41" t="e">
        <f t="shared" si="166"/>
        <v>#N/A</v>
      </c>
      <c r="AH474" s="49" t="e">
        <f>HLOOKUP(I474,ElecAvoidedCostsWOCC!$A$5:$Q$50,T474+1,FALSE)</f>
        <v>#N/A</v>
      </c>
      <c r="AI474" s="41" t="e">
        <f t="shared" si="167"/>
        <v>#N/A</v>
      </c>
      <c r="AJ474" s="41" t="e">
        <f t="shared" si="168"/>
        <v>#N/A</v>
      </c>
      <c r="AK474" s="41" t="e">
        <f>HLOOKUP(I474,ElecAvoidedCostsWOCC!$A$5:$Q$50,G474+1,FALSE)*J474*L474</f>
        <v>#N/A</v>
      </c>
      <c r="AL474" s="41" t="e">
        <f t="shared" si="169"/>
        <v>#N/A</v>
      </c>
      <c r="AM474" s="45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5">
        <f t="shared" si="170"/>
        <v>0</v>
      </c>
      <c r="AO474" s="44">
        <f t="shared" si="171"/>
        <v>0</v>
      </c>
      <c r="AP474" s="44" t="e">
        <f t="shared" si="172"/>
        <v>#DIV/0!</v>
      </c>
    </row>
    <row r="475" spans="2:42" x14ac:dyDescent="0.25">
      <c r="B475" s="34"/>
      <c r="C475" s="56"/>
      <c r="D475" s="56"/>
      <c r="E475" s="35"/>
      <c r="F475" s="36"/>
      <c r="G475" s="36"/>
      <c r="H475" s="36"/>
      <c r="I475" s="37"/>
      <c r="J475" s="38"/>
      <c r="K475" s="38"/>
      <c r="L475" s="38"/>
      <c r="M475" s="39"/>
      <c r="N475" s="39"/>
      <c r="O475" s="40"/>
      <c r="P475" s="41"/>
      <c r="Q475" s="41"/>
      <c r="R475" s="42"/>
      <c r="S475" s="43"/>
      <c r="T475" s="36">
        <f t="shared" si="154"/>
        <v>0</v>
      </c>
      <c r="U475" s="44">
        <f t="shared" si="155"/>
        <v>0</v>
      </c>
      <c r="V475" s="45">
        <f t="shared" si="156"/>
        <v>0</v>
      </c>
      <c r="W475" s="46">
        <f t="shared" si="157"/>
        <v>0</v>
      </c>
      <c r="X475" s="41">
        <f t="shared" si="158"/>
        <v>0</v>
      </c>
      <c r="Y475" s="41">
        <f t="shared" si="159"/>
        <v>0</v>
      </c>
      <c r="Z475" s="41">
        <f t="shared" si="160"/>
        <v>0</v>
      </c>
      <c r="AA475" s="47">
        <f t="shared" si="161"/>
        <v>0</v>
      </c>
      <c r="AB475" s="48">
        <f t="shared" si="162"/>
        <v>0</v>
      </c>
      <c r="AC475" s="41">
        <f t="shared" si="163"/>
        <v>0</v>
      </c>
      <c r="AD475" s="41">
        <f t="shared" si="164"/>
        <v>0</v>
      </c>
      <c r="AE475" s="41">
        <f t="shared" si="165"/>
        <v>0</v>
      </c>
      <c r="AF475" s="49" t="e">
        <f>HLOOKUP(I475,ElecAvoidedCostsWOCC!$A$5:$Q$50,G475+1,FALSE)</f>
        <v>#N/A</v>
      </c>
      <c r="AG475" s="41" t="e">
        <f t="shared" si="166"/>
        <v>#N/A</v>
      </c>
      <c r="AH475" s="49" t="e">
        <f>HLOOKUP(I475,ElecAvoidedCostsWOCC!$A$5:$Q$50,T475+1,FALSE)</f>
        <v>#N/A</v>
      </c>
      <c r="AI475" s="41" t="e">
        <f t="shared" si="167"/>
        <v>#N/A</v>
      </c>
      <c r="AJ475" s="41" t="e">
        <f t="shared" si="168"/>
        <v>#N/A</v>
      </c>
      <c r="AK475" s="41" t="e">
        <f>HLOOKUP(I475,ElecAvoidedCostsWOCC!$A$5:$Q$50,G475+1,FALSE)*J475*L475</f>
        <v>#N/A</v>
      </c>
      <c r="AL475" s="41" t="e">
        <f t="shared" si="169"/>
        <v>#N/A</v>
      </c>
      <c r="AM475" s="45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5">
        <f t="shared" si="170"/>
        <v>0</v>
      </c>
      <c r="AO475" s="44">
        <f t="shared" si="171"/>
        <v>0</v>
      </c>
      <c r="AP475" s="44" t="e">
        <f t="shared" si="172"/>
        <v>#DIV/0!</v>
      </c>
    </row>
    <row r="476" spans="2:42" x14ac:dyDescent="0.25">
      <c r="B476" s="34"/>
      <c r="C476" s="56"/>
      <c r="D476" s="56"/>
      <c r="E476" s="35"/>
      <c r="F476" s="36"/>
      <c r="G476" s="36"/>
      <c r="H476" s="36"/>
      <c r="I476" s="37"/>
      <c r="J476" s="38"/>
      <c r="K476" s="38"/>
      <c r="L476" s="38"/>
      <c r="M476" s="39"/>
      <c r="N476" s="39"/>
      <c r="O476" s="40"/>
      <c r="P476" s="41"/>
      <c r="Q476" s="41"/>
      <c r="R476" s="42"/>
      <c r="S476" s="43"/>
      <c r="T476" s="36">
        <f t="shared" si="154"/>
        <v>0</v>
      </c>
      <c r="U476" s="44">
        <f t="shared" si="155"/>
        <v>0</v>
      </c>
      <c r="V476" s="45">
        <f t="shared" si="156"/>
        <v>0</v>
      </c>
      <c r="W476" s="46">
        <f t="shared" si="157"/>
        <v>0</v>
      </c>
      <c r="X476" s="41">
        <f t="shared" si="158"/>
        <v>0</v>
      </c>
      <c r="Y476" s="41">
        <f t="shared" si="159"/>
        <v>0</v>
      </c>
      <c r="Z476" s="41">
        <f t="shared" si="160"/>
        <v>0</v>
      </c>
      <c r="AA476" s="47">
        <f t="shared" si="161"/>
        <v>0</v>
      </c>
      <c r="AB476" s="48">
        <f t="shared" si="162"/>
        <v>0</v>
      </c>
      <c r="AC476" s="41">
        <f t="shared" si="163"/>
        <v>0</v>
      </c>
      <c r="AD476" s="41">
        <f t="shared" si="164"/>
        <v>0</v>
      </c>
      <c r="AE476" s="41">
        <f t="shared" si="165"/>
        <v>0</v>
      </c>
      <c r="AF476" s="49" t="e">
        <f>HLOOKUP(I476,ElecAvoidedCostsWOCC!$A$5:$Q$50,G476+1,FALSE)</f>
        <v>#N/A</v>
      </c>
      <c r="AG476" s="41" t="e">
        <f t="shared" si="166"/>
        <v>#N/A</v>
      </c>
      <c r="AH476" s="49" t="e">
        <f>HLOOKUP(I476,ElecAvoidedCostsWOCC!$A$5:$Q$50,T476+1,FALSE)</f>
        <v>#N/A</v>
      </c>
      <c r="AI476" s="41" t="e">
        <f t="shared" si="167"/>
        <v>#N/A</v>
      </c>
      <c r="AJ476" s="41" t="e">
        <f t="shared" si="168"/>
        <v>#N/A</v>
      </c>
      <c r="AK476" s="41" t="e">
        <f>HLOOKUP(I476,ElecAvoidedCostsWOCC!$A$5:$Q$50,G476+1,FALSE)*J476*L476</f>
        <v>#N/A</v>
      </c>
      <c r="AL476" s="41" t="e">
        <f t="shared" si="169"/>
        <v>#N/A</v>
      </c>
      <c r="AM476" s="45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5">
        <f t="shared" si="170"/>
        <v>0</v>
      </c>
      <c r="AO476" s="44">
        <f t="shared" si="171"/>
        <v>0</v>
      </c>
      <c r="AP476" s="44" t="e">
        <f t="shared" si="172"/>
        <v>#DIV/0!</v>
      </c>
    </row>
    <row r="477" spans="2:42" x14ac:dyDescent="0.25">
      <c r="B477" s="34"/>
      <c r="C477" s="56"/>
      <c r="D477" s="56"/>
      <c r="E477" s="35"/>
      <c r="F477" s="36"/>
      <c r="G477" s="36"/>
      <c r="H477" s="36"/>
      <c r="I477" s="37"/>
      <c r="J477" s="38"/>
      <c r="K477" s="38"/>
      <c r="L477" s="38"/>
      <c r="M477" s="39"/>
      <c r="N477" s="39"/>
      <c r="O477" s="40"/>
      <c r="P477" s="41"/>
      <c r="Q477" s="41"/>
      <c r="R477" s="42"/>
      <c r="S477" s="43"/>
      <c r="T477" s="36">
        <f t="shared" si="154"/>
        <v>0</v>
      </c>
      <c r="U477" s="44">
        <f t="shared" si="155"/>
        <v>0</v>
      </c>
      <c r="V477" s="45">
        <f t="shared" si="156"/>
        <v>0</v>
      </c>
      <c r="W477" s="46">
        <f t="shared" si="157"/>
        <v>0</v>
      </c>
      <c r="X477" s="41">
        <f t="shared" si="158"/>
        <v>0</v>
      </c>
      <c r="Y477" s="41">
        <f t="shared" si="159"/>
        <v>0</v>
      </c>
      <c r="Z477" s="41">
        <f t="shared" si="160"/>
        <v>0</v>
      </c>
      <c r="AA477" s="47">
        <f t="shared" si="161"/>
        <v>0</v>
      </c>
      <c r="AB477" s="48">
        <f t="shared" si="162"/>
        <v>0</v>
      </c>
      <c r="AC477" s="41">
        <f t="shared" si="163"/>
        <v>0</v>
      </c>
      <c r="AD477" s="41">
        <f t="shared" si="164"/>
        <v>0</v>
      </c>
      <c r="AE477" s="41">
        <f t="shared" si="165"/>
        <v>0</v>
      </c>
      <c r="AF477" s="49" t="e">
        <f>HLOOKUP(I477,ElecAvoidedCostsWOCC!$A$5:$Q$50,G477+1,FALSE)</f>
        <v>#N/A</v>
      </c>
      <c r="AG477" s="41" t="e">
        <f t="shared" si="166"/>
        <v>#N/A</v>
      </c>
      <c r="AH477" s="49" t="e">
        <f>HLOOKUP(I477,ElecAvoidedCostsWOCC!$A$5:$Q$50,T477+1,FALSE)</f>
        <v>#N/A</v>
      </c>
      <c r="AI477" s="41" t="e">
        <f t="shared" si="167"/>
        <v>#N/A</v>
      </c>
      <c r="AJ477" s="41" t="e">
        <f t="shared" si="168"/>
        <v>#N/A</v>
      </c>
      <c r="AK477" s="41" t="e">
        <f>HLOOKUP(I477,ElecAvoidedCostsWOCC!$A$5:$Q$50,G477+1,FALSE)*J477*L477</f>
        <v>#N/A</v>
      </c>
      <c r="AL477" s="41" t="e">
        <f t="shared" si="169"/>
        <v>#N/A</v>
      </c>
      <c r="AM477" s="45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5">
        <f t="shared" si="170"/>
        <v>0</v>
      </c>
      <c r="AO477" s="44">
        <f t="shared" si="171"/>
        <v>0</v>
      </c>
      <c r="AP477" s="44" t="e">
        <f t="shared" si="172"/>
        <v>#DIV/0!</v>
      </c>
    </row>
    <row r="478" spans="2:42" x14ac:dyDescent="0.25">
      <c r="B478" s="34"/>
      <c r="C478" s="56"/>
      <c r="D478" s="56"/>
      <c r="E478" s="35"/>
      <c r="F478" s="36"/>
      <c r="G478" s="36"/>
      <c r="H478" s="36"/>
      <c r="I478" s="37"/>
      <c r="J478" s="38"/>
      <c r="K478" s="38"/>
      <c r="L478" s="38"/>
      <c r="M478" s="39"/>
      <c r="N478" s="39"/>
      <c r="O478" s="40"/>
      <c r="P478" s="41"/>
      <c r="Q478" s="41"/>
      <c r="R478" s="42"/>
      <c r="S478" s="43"/>
      <c r="T478" s="36">
        <f t="shared" si="154"/>
        <v>0</v>
      </c>
      <c r="U478" s="44">
        <f t="shared" si="155"/>
        <v>0</v>
      </c>
      <c r="V478" s="45">
        <f t="shared" si="156"/>
        <v>0</v>
      </c>
      <c r="W478" s="46">
        <f t="shared" si="157"/>
        <v>0</v>
      </c>
      <c r="X478" s="41">
        <f t="shared" si="158"/>
        <v>0</v>
      </c>
      <c r="Y478" s="41">
        <f t="shared" si="159"/>
        <v>0</v>
      </c>
      <c r="Z478" s="41">
        <f t="shared" si="160"/>
        <v>0</v>
      </c>
      <c r="AA478" s="47">
        <f t="shared" si="161"/>
        <v>0</v>
      </c>
      <c r="AB478" s="48">
        <f t="shared" si="162"/>
        <v>0</v>
      </c>
      <c r="AC478" s="41">
        <f t="shared" si="163"/>
        <v>0</v>
      </c>
      <c r="AD478" s="41">
        <f t="shared" si="164"/>
        <v>0</v>
      </c>
      <c r="AE478" s="41">
        <f t="shared" si="165"/>
        <v>0</v>
      </c>
      <c r="AF478" s="49" t="e">
        <f>HLOOKUP(I478,ElecAvoidedCostsWOCC!$A$5:$Q$50,G478+1,FALSE)</f>
        <v>#N/A</v>
      </c>
      <c r="AG478" s="41" t="e">
        <f t="shared" si="166"/>
        <v>#N/A</v>
      </c>
      <c r="AH478" s="49" t="e">
        <f>HLOOKUP(I478,ElecAvoidedCostsWOCC!$A$5:$Q$50,T478+1,FALSE)</f>
        <v>#N/A</v>
      </c>
      <c r="AI478" s="41" t="e">
        <f t="shared" si="167"/>
        <v>#N/A</v>
      </c>
      <c r="AJ478" s="41" t="e">
        <f t="shared" si="168"/>
        <v>#N/A</v>
      </c>
      <c r="AK478" s="41" t="e">
        <f>HLOOKUP(I478,ElecAvoidedCostsWOCC!$A$5:$Q$50,G478+1,FALSE)*J478*L478</f>
        <v>#N/A</v>
      </c>
      <c r="AL478" s="41" t="e">
        <f t="shared" si="169"/>
        <v>#N/A</v>
      </c>
      <c r="AM478" s="45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5">
        <f t="shared" si="170"/>
        <v>0</v>
      </c>
      <c r="AO478" s="44">
        <f t="shared" si="171"/>
        <v>0</v>
      </c>
      <c r="AP478" s="44" t="e">
        <f t="shared" si="172"/>
        <v>#DIV/0!</v>
      </c>
    </row>
    <row r="479" spans="2:42" x14ac:dyDescent="0.25">
      <c r="B479" s="34"/>
      <c r="C479" s="56"/>
      <c r="D479" s="56"/>
      <c r="E479" s="35"/>
      <c r="F479" s="36"/>
      <c r="G479" s="36"/>
      <c r="H479" s="36"/>
      <c r="I479" s="37"/>
      <c r="J479" s="38"/>
      <c r="K479" s="38"/>
      <c r="L479" s="38"/>
      <c r="M479" s="39"/>
      <c r="N479" s="39"/>
      <c r="O479" s="40"/>
      <c r="P479" s="41"/>
      <c r="Q479" s="41"/>
      <c r="R479" s="42"/>
      <c r="S479" s="43"/>
      <c r="T479" s="36">
        <f t="shared" si="154"/>
        <v>0</v>
      </c>
      <c r="U479" s="44">
        <f t="shared" si="155"/>
        <v>0</v>
      </c>
      <c r="V479" s="45">
        <f t="shared" si="156"/>
        <v>0</v>
      </c>
      <c r="W479" s="46">
        <f t="shared" si="157"/>
        <v>0</v>
      </c>
      <c r="X479" s="41">
        <f t="shared" si="158"/>
        <v>0</v>
      </c>
      <c r="Y479" s="41">
        <f t="shared" si="159"/>
        <v>0</v>
      </c>
      <c r="Z479" s="41">
        <f t="shared" si="160"/>
        <v>0</v>
      </c>
      <c r="AA479" s="47">
        <f t="shared" si="161"/>
        <v>0</v>
      </c>
      <c r="AB479" s="48">
        <f t="shared" si="162"/>
        <v>0</v>
      </c>
      <c r="AC479" s="41">
        <f t="shared" si="163"/>
        <v>0</v>
      </c>
      <c r="AD479" s="41">
        <f t="shared" si="164"/>
        <v>0</v>
      </c>
      <c r="AE479" s="41">
        <f t="shared" si="165"/>
        <v>0</v>
      </c>
      <c r="AF479" s="49" t="e">
        <f>HLOOKUP(I479,ElecAvoidedCostsWOCC!$A$5:$Q$50,G479+1,FALSE)</f>
        <v>#N/A</v>
      </c>
      <c r="AG479" s="41" t="e">
        <f t="shared" si="166"/>
        <v>#N/A</v>
      </c>
      <c r="AH479" s="49" t="e">
        <f>HLOOKUP(I479,ElecAvoidedCostsWOCC!$A$5:$Q$50,T479+1,FALSE)</f>
        <v>#N/A</v>
      </c>
      <c r="AI479" s="41" t="e">
        <f t="shared" si="167"/>
        <v>#N/A</v>
      </c>
      <c r="AJ479" s="41" t="e">
        <f t="shared" si="168"/>
        <v>#N/A</v>
      </c>
      <c r="AK479" s="41" t="e">
        <f>HLOOKUP(I479,ElecAvoidedCostsWOCC!$A$5:$Q$50,G479+1,FALSE)*J479*L479</f>
        <v>#N/A</v>
      </c>
      <c r="AL479" s="41" t="e">
        <f t="shared" si="169"/>
        <v>#N/A</v>
      </c>
      <c r="AM479" s="45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5">
        <f t="shared" si="170"/>
        <v>0</v>
      </c>
      <c r="AO479" s="44">
        <f t="shared" si="171"/>
        <v>0</v>
      </c>
      <c r="AP479" s="44" t="e">
        <f t="shared" si="172"/>
        <v>#DIV/0!</v>
      </c>
    </row>
    <row r="480" spans="2:42" x14ac:dyDescent="0.25">
      <c r="B480" s="34"/>
      <c r="C480" s="56"/>
      <c r="D480" s="56"/>
      <c r="E480" s="35"/>
      <c r="F480" s="36"/>
      <c r="G480" s="36"/>
      <c r="H480" s="36"/>
      <c r="I480" s="37"/>
      <c r="J480" s="38"/>
      <c r="K480" s="38"/>
      <c r="L480" s="38"/>
      <c r="M480" s="39"/>
      <c r="N480" s="39"/>
      <c r="O480" s="40"/>
      <c r="P480" s="41"/>
      <c r="Q480" s="41"/>
      <c r="R480" s="42"/>
      <c r="S480" s="43"/>
      <c r="T480" s="36">
        <f t="shared" si="154"/>
        <v>0</v>
      </c>
      <c r="U480" s="44">
        <f t="shared" si="155"/>
        <v>0</v>
      </c>
      <c r="V480" s="45">
        <f t="shared" si="156"/>
        <v>0</v>
      </c>
      <c r="W480" s="46">
        <f t="shared" si="157"/>
        <v>0</v>
      </c>
      <c r="X480" s="41">
        <f t="shared" si="158"/>
        <v>0</v>
      </c>
      <c r="Y480" s="41">
        <f t="shared" si="159"/>
        <v>0</v>
      </c>
      <c r="Z480" s="41">
        <f t="shared" si="160"/>
        <v>0</v>
      </c>
      <c r="AA480" s="47">
        <f t="shared" si="161"/>
        <v>0</v>
      </c>
      <c r="AB480" s="48">
        <f t="shared" si="162"/>
        <v>0</v>
      </c>
      <c r="AC480" s="41">
        <f t="shared" si="163"/>
        <v>0</v>
      </c>
      <c r="AD480" s="41">
        <f t="shared" si="164"/>
        <v>0</v>
      </c>
      <c r="AE480" s="41">
        <f t="shared" si="165"/>
        <v>0</v>
      </c>
      <c r="AF480" s="49" t="e">
        <f>HLOOKUP(I480,ElecAvoidedCostsWOCC!$A$5:$Q$50,G480+1,FALSE)</f>
        <v>#N/A</v>
      </c>
      <c r="AG480" s="41" t="e">
        <f t="shared" si="166"/>
        <v>#N/A</v>
      </c>
      <c r="AH480" s="49" t="e">
        <f>HLOOKUP(I480,ElecAvoidedCostsWOCC!$A$5:$Q$50,T480+1,FALSE)</f>
        <v>#N/A</v>
      </c>
      <c r="AI480" s="41" t="e">
        <f t="shared" si="167"/>
        <v>#N/A</v>
      </c>
      <c r="AJ480" s="41" t="e">
        <f t="shared" si="168"/>
        <v>#N/A</v>
      </c>
      <c r="AK480" s="41" t="e">
        <f>HLOOKUP(I480,ElecAvoidedCostsWOCC!$A$5:$Q$50,G480+1,FALSE)*J480*L480</f>
        <v>#N/A</v>
      </c>
      <c r="AL480" s="41" t="e">
        <f t="shared" si="169"/>
        <v>#N/A</v>
      </c>
      <c r="AM480" s="45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5">
        <f t="shared" si="170"/>
        <v>0</v>
      </c>
      <c r="AO480" s="44">
        <f t="shared" si="171"/>
        <v>0</v>
      </c>
      <c r="AP480" s="44" t="e">
        <f t="shared" si="172"/>
        <v>#DIV/0!</v>
      </c>
    </row>
    <row r="481" spans="2:42" x14ac:dyDescent="0.25">
      <c r="B481" s="34"/>
      <c r="C481" s="56"/>
      <c r="D481" s="56"/>
      <c r="E481" s="35"/>
      <c r="F481" s="36"/>
      <c r="G481" s="36"/>
      <c r="H481" s="36"/>
      <c r="I481" s="37"/>
      <c r="J481" s="38"/>
      <c r="K481" s="38"/>
      <c r="L481" s="38"/>
      <c r="M481" s="39"/>
      <c r="N481" s="39"/>
      <c r="O481" s="40"/>
      <c r="P481" s="41"/>
      <c r="Q481" s="41"/>
      <c r="R481" s="42"/>
      <c r="S481" s="43"/>
      <c r="T481" s="36">
        <f t="shared" si="154"/>
        <v>0</v>
      </c>
      <c r="U481" s="44">
        <f t="shared" si="155"/>
        <v>0</v>
      </c>
      <c r="V481" s="45">
        <f t="shared" si="156"/>
        <v>0</v>
      </c>
      <c r="W481" s="46">
        <f t="shared" si="157"/>
        <v>0</v>
      </c>
      <c r="X481" s="41">
        <f t="shared" si="158"/>
        <v>0</v>
      </c>
      <c r="Y481" s="41">
        <f t="shared" si="159"/>
        <v>0</v>
      </c>
      <c r="Z481" s="41">
        <f t="shared" si="160"/>
        <v>0</v>
      </c>
      <c r="AA481" s="47">
        <f t="shared" si="161"/>
        <v>0</v>
      </c>
      <c r="AB481" s="48">
        <f t="shared" si="162"/>
        <v>0</v>
      </c>
      <c r="AC481" s="41">
        <f t="shared" si="163"/>
        <v>0</v>
      </c>
      <c r="AD481" s="41">
        <f t="shared" si="164"/>
        <v>0</v>
      </c>
      <c r="AE481" s="41">
        <f t="shared" si="165"/>
        <v>0</v>
      </c>
      <c r="AF481" s="49" t="e">
        <f>HLOOKUP(I481,ElecAvoidedCostsWOCC!$A$5:$Q$50,G481+1,FALSE)</f>
        <v>#N/A</v>
      </c>
      <c r="AG481" s="41" t="e">
        <f t="shared" si="166"/>
        <v>#N/A</v>
      </c>
      <c r="AH481" s="49" t="e">
        <f>HLOOKUP(I481,ElecAvoidedCostsWOCC!$A$5:$Q$50,T481+1,FALSE)</f>
        <v>#N/A</v>
      </c>
      <c r="AI481" s="41" t="e">
        <f t="shared" si="167"/>
        <v>#N/A</v>
      </c>
      <c r="AJ481" s="41" t="e">
        <f t="shared" si="168"/>
        <v>#N/A</v>
      </c>
      <c r="AK481" s="41" t="e">
        <f>HLOOKUP(I481,ElecAvoidedCostsWOCC!$A$5:$Q$50,G481+1,FALSE)*J481*L481</f>
        <v>#N/A</v>
      </c>
      <c r="AL481" s="41" t="e">
        <f t="shared" si="169"/>
        <v>#N/A</v>
      </c>
      <c r="AM481" s="45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5">
        <f t="shared" si="170"/>
        <v>0</v>
      </c>
      <c r="AO481" s="44">
        <f t="shared" si="171"/>
        <v>0</v>
      </c>
      <c r="AP481" s="44" t="e">
        <f t="shared" si="172"/>
        <v>#DIV/0!</v>
      </c>
    </row>
    <row r="482" spans="2:42" x14ac:dyDescent="0.25">
      <c r="B482" s="34"/>
      <c r="C482" s="56"/>
      <c r="D482" s="56"/>
      <c r="E482" s="35"/>
      <c r="F482" s="36"/>
      <c r="G482" s="36"/>
      <c r="H482" s="36"/>
      <c r="I482" s="37"/>
      <c r="J482" s="38"/>
      <c r="K482" s="38"/>
      <c r="L482" s="38"/>
      <c r="M482" s="39"/>
      <c r="N482" s="39"/>
      <c r="O482" s="40"/>
      <c r="P482" s="41"/>
      <c r="Q482" s="41"/>
      <c r="R482" s="42"/>
      <c r="S482" s="43"/>
      <c r="T482" s="36">
        <f t="shared" si="154"/>
        <v>0</v>
      </c>
      <c r="U482" s="44">
        <f t="shared" si="155"/>
        <v>0</v>
      </c>
      <c r="V482" s="45">
        <f t="shared" si="156"/>
        <v>0</v>
      </c>
      <c r="W482" s="46">
        <f t="shared" si="157"/>
        <v>0</v>
      </c>
      <c r="X482" s="41">
        <f t="shared" si="158"/>
        <v>0</v>
      </c>
      <c r="Y482" s="41">
        <f t="shared" si="159"/>
        <v>0</v>
      </c>
      <c r="Z482" s="41">
        <f t="shared" si="160"/>
        <v>0</v>
      </c>
      <c r="AA482" s="47">
        <f t="shared" si="161"/>
        <v>0</v>
      </c>
      <c r="AB482" s="48">
        <f t="shared" si="162"/>
        <v>0</v>
      </c>
      <c r="AC482" s="41">
        <f t="shared" si="163"/>
        <v>0</v>
      </c>
      <c r="AD482" s="41">
        <f t="shared" si="164"/>
        <v>0</v>
      </c>
      <c r="AE482" s="41">
        <f t="shared" si="165"/>
        <v>0</v>
      </c>
      <c r="AF482" s="49" t="e">
        <f>HLOOKUP(I482,ElecAvoidedCostsWOCC!$A$5:$Q$50,G482+1,FALSE)</f>
        <v>#N/A</v>
      </c>
      <c r="AG482" s="41" t="e">
        <f t="shared" si="166"/>
        <v>#N/A</v>
      </c>
      <c r="AH482" s="49" t="e">
        <f>HLOOKUP(I482,ElecAvoidedCostsWOCC!$A$5:$Q$50,T482+1,FALSE)</f>
        <v>#N/A</v>
      </c>
      <c r="AI482" s="41" t="e">
        <f t="shared" si="167"/>
        <v>#N/A</v>
      </c>
      <c r="AJ482" s="41" t="e">
        <f t="shared" si="168"/>
        <v>#N/A</v>
      </c>
      <c r="AK482" s="41" t="e">
        <f>HLOOKUP(I482,ElecAvoidedCostsWOCC!$A$5:$Q$50,G482+1,FALSE)*J482*L482</f>
        <v>#N/A</v>
      </c>
      <c r="AL482" s="41" t="e">
        <f t="shared" si="169"/>
        <v>#N/A</v>
      </c>
      <c r="AM482" s="45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5">
        <f t="shared" si="170"/>
        <v>0</v>
      </c>
      <c r="AO482" s="44">
        <f t="shared" si="171"/>
        <v>0</v>
      </c>
      <c r="AP482" s="44" t="e">
        <f t="shared" si="172"/>
        <v>#DIV/0!</v>
      </c>
    </row>
    <row r="483" spans="2:42" x14ac:dyDescent="0.25">
      <c r="B483" s="34"/>
      <c r="C483" s="56"/>
      <c r="D483" s="56"/>
      <c r="E483" s="35"/>
      <c r="F483" s="36"/>
      <c r="G483" s="36"/>
      <c r="H483" s="36"/>
      <c r="I483" s="37"/>
      <c r="J483" s="38"/>
      <c r="K483" s="38"/>
      <c r="L483" s="38"/>
      <c r="M483" s="39"/>
      <c r="N483" s="39"/>
      <c r="O483" s="40"/>
      <c r="P483" s="41"/>
      <c r="Q483" s="41"/>
      <c r="R483" s="42"/>
      <c r="S483" s="43"/>
      <c r="T483" s="36">
        <f t="shared" si="154"/>
        <v>0</v>
      </c>
      <c r="U483" s="44">
        <f t="shared" si="155"/>
        <v>0</v>
      </c>
      <c r="V483" s="45">
        <f t="shared" si="156"/>
        <v>0</v>
      </c>
      <c r="W483" s="46">
        <f t="shared" si="157"/>
        <v>0</v>
      </c>
      <c r="X483" s="41">
        <f t="shared" si="158"/>
        <v>0</v>
      </c>
      <c r="Y483" s="41">
        <f t="shared" si="159"/>
        <v>0</v>
      </c>
      <c r="Z483" s="41">
        <f t="shared" si="160"/>
        <v>0</v>
      </c>
      <c r="AA483" s="47">
        <f t="shared" si="161"/>
        <v>0</v>
      </c>
      <c r="AB483" s="48">
        <f t="shared" si="162"/>
        <v>0</v>
      </c>
      <c r="AC483" s="41">
        <f t="shared" si="163"/>
        <v>0</v>
      </c>
      <c r="AD483" s="41">
        <f t="shared" si="164"/>
        <v>0</v>
      </c>
      <c r="AE483" s="41">
        <f t="shared" si="165"/>
        <v>0</v>
      </c>
      <c r="AF483" s="49" t="e">
        <f>HLOOKUP(I483,ElecAvoidedCostsWOCC!$A$5:$Q$50,G483+1,FALSE)</f>
        <v>#N/A</v>
      </c>
      <c r="AG483" s="41" t="e">
        <f t="shared" si="166"/>
        <v>#N/A</v>
      </c>
      <c r="AH483" s="49" t="e">
        <f>HLOOKUP(I483,ElecAvoidedCostsWOCC!$A$5:$Q$50,T483+1,FALSE)</f>
        <v>#N/A</v>
      </c>
      <c r="AI483" s="41" t="e">
        <f t="shared" si="167"/>
        <v>#N/A</v>
      </c>
      <c r="AJ483" s="41" t="e">
        <f t="shared" si="168"/>
        <v>#N/A</v>
      </c>
      <c r="AK483" s="41" t="e">
        <f>HLOOKUP(I483,ElecAvoidedCostsWOCC!$A$5:$Q$50,G483+1,FALSE)*J483*L483</f>
        <v>#N/A</v>
      </c>
      <c r="AL483" s="41" t="e">
        <f t="shared" si="169"/>
        <v>#N/A</v>
      </c>
      <c r="AM483" s="45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5">
        <f t="shared" si="170"/>
        <v>0</v>
      </c>
      <c r="AO483" s="44">
        <f t="shared" si="171"/>
        <v>0</v>
      </c>
      <c r="AP483" s="44" t="e">
        <f t="shared" si="172"/>
        <v>#DIV/0!</v>
      </c>
    </row>
    <row r="484" spans="2:42" x14ac:dyDescent="0.25">
      <c r="B484" s="34"/>
      <c r="C484" s="56"/>
      <c r="D484" s="56"/>
      <c r="E484" s="35"/>
      <c r="F484" s="36"/>
      <c r="G484" s="36"/>
      <c r="H484" s="36"/>
      <c r="I484" s="37"/>
      <c r="J484" s="38"/>
      <c r="K484" s="38"/>
      <c r="L484" s="38"/>
      <c r="M484" s="39"/>
      <c r="N484" s="39"/>
      <c r="O484" s="40"/>
      <c r="P484" s="41"/>
      <c r="Q484" s="41"/>
      <c r="R484" s="42"/>
      <c r="S484" s="43"/>
      <c r="T484" s="36">
        <f t="shared" si="154"/>
        <v>0</v>
      </c>
      <c r="U484" s="44">
        <f t="shared" si="155"/>
        <v>0</v>
      </c>
      <c r="V484" s="45">
        <f t="shared" si="156"/>
        <v>0</v>
      </c>
      <c r="W484" s="46">
        <f t="shared" si="157"/>
        <v>0</v>
      </c>
      <c r="X484" s="41">
        <f t="shared" si="158"/>
        <v>0</v>
      </c>
      <c r="Y484" s="41">
        <f t="shared" si="159"/>
        <v>0</v>
      </c>
      <c r="Z484" s="41">
        <f t="shared" si="160"/>
        <v>0</v>
      </c>
      <c r="AA484" s="47">
        <f t="shared" si="161"/>
        <v>0</v>
      </c>
      <c r="AB484" s="48">
        <f t="shared" si="162"/>
        <v>0</v>
      </c>
      <c r="AC484" s="41">
        <f t="shared" si="163"/>
        <v>0</v>
      </c>
      <c r="AD484" s="41">
        <f t="shared" si="164"/>
        <v>0</v>
      </c>
      <c r="AE484" s="41">
        <f t="shared" si="165"/>
        <v>0</v>
      </c>
      <c r="AF484" s="49" t="e">
        <f>HLOOKUP(I484,ElecAvoidedCostsWOCC!$A$5:$Q$50,G484+1,FALSE)</f>
        <v>#N/A</v>
      </c>
      <c r="AG484" s="41" t="e">
        <f t="shared" si="166"/>
        <v>#N/A</v>
      </c>
      <c r="AH484" s="49" t="e">
        <f>HLOOKUP(I484,ElecAvoidedCostsWOCC!$A$5:$Q$50,T484+1,FALSE)</f>
        <v>#N/A</v>
      </c>
      <c r="AI484" s="41" t="e">
        <f t="shared" si="167"/>
        <v>#N/A</v>
      </c>
      <c r="AJ484" s="41" t="e">
        <f t="shared" si="168"/>
        <v>#N/A</v>
      </c>
      <c r="AK484" s="41" t="e">
        <f>HLOOKUP(I484,ElecAvoidedCostsWOCC!$A$5:$Q$50,G484+1,FALSE)*J484*L484</f>
        <v>#N/A</v>
      </c>
      <c r="AL484" s="41" t="e">
        <f t="shared" si="169"/>
        <v>#N/A</v>
      </c>
      <c r="AM484" s="45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5">
        <f t="shared" si="170"/>
        <v>0</v>
      </c>
      <c r="AO484" s="44">
        <f t="shared" si="171"/>
        <v>0</v>
      </c>
      <c r="AP484" s="44" t="e">
        <f t="shared" si="172"/>
        <v>#DIV/0!</v>
      </c>
    </row>
    <row r="485" spans="2:42" x14ac:dyDescent="0.25">
      <c r="B485" s="34"/>
      <c r="C485" s="56"/>
      <c r="D485" s="56"/>
      <c r="E485" s="35"/>
      <c r="F485" s="36"/>
      <c r="G485" s="36"/>
      <c r="H485" s="36"/>
      <c r="I485" s="37"/>
      <c r="J485" s="38"/>
      <c r="K485" s="38"/>
      <c r="L485" s="38"/>
      <c r="M485" s="39"/>
      <c r="N485" s="39"/>
      <c r="O485" s="40"/>
      <c r="P485" s="41"/>
      <c r="Q485" s="41"/>
      <c r="R485" s="42"/>
      <c r="S485" s="43"/>
      <c r="T485" s="36">
        <f t="shared" si="154"/>
        <v>0</v>
      </c>
      <c r="U485" s="44">
        <f t="shared" si="155"/>
        <v>0</v>
      </c>
      <c r="V485" s="45">
        <f t="shared" si="156"/>
        <v>0</v>
      </c>
      <c r="W485" s="46">
        <f t="shared" si="157"/>
        <v>0</v>
      </c>
      <c r="X485" s="41">
        <f t="shared" si="158"/>
        <v>0</v>
      </c>
      <c r="Y485" s="41">
        <f t="shared" si="159"/>
        <v>0</v>
      </c>
      <c r="Z485" s="41">
        <f t="shared" si="160"/>
        <v>0</v>
      </c>
      <c r="AA485" s="47">
        <f t="shared" si="161"/>
        <v>0</v>
      </c>
      <c r="AB485" s="48">
        <f t="shared" si="162"/>
        <v>0</v>
      </c>
      <c r="AC485" s="41">
        <f t="shared" si="163"/>
        <v>0</v>
      </c>
      <c r="AD485" s="41">
        <f t="shared" si="164"/>
        <v>0</v>
      </c>
      <c r="AE485" s="41">
        <f t="shared" si="165"/>
        <v>0</v>
      </c>
      <c r="AF485" s="49" t="e">
        <f>HLOOKUP(I485,ElecAvoidedCostsWOCC!$A$5:$Q$50,G485+1,FALSE)</f>
        <v>#N/A</v>
      </c>
      <c r="AG485" s="41" t="e">
        <f t="shared" si="166"/>
        <v>#N/A</v>
      </c>
      <c r="AH485" s="49" t="e">
        <f>HLOOKUP(I485,ElecAvoidedCostsWOCC!$A$5:$Q$50,T485+1,FALSE)</f>
        <v>#N/A</v>
      </c>
      <c r="AI485" s="41" t="e">
        <f t="shared" si="167"/>
        <v>#N/A</v>
      </c>
      <c r="AJ485" s="41" t="e">
        <f t="shared" si="168"/>
        <v>#N/A</v>
      </c>
      <c r="AK485" s="41" t="e">
        <f>HLOOKUP(I485,ElecAvoidedCostsWOCC!$A$5:$Q$50,G485+1,FALSE)*J485*L485</f>
        <v>#N/A</v>
      </c>
      <c r="AL485" s="41" t="e">
        <f t="shared" si="169"/>
        <v>#N/A</v>
      </c>
      <c r="AM485" s="45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5">
        <f t="shared" si="170"/>
        <v>0</v>
      </c>
      <c r="AO485" s="44">
        <f t="shared" si="171"/>
        <v>0</v>
      </c>
      <c r="AP485" s="44" t="e">
        <f t="shared" si="172"/>
        <v>#DIV/0!</v>
      </c>
    </row>
    <row r="486" spans="2:42" x14ac:dyDescent="0.25">
      <c r="B486" s="34"/>
      <c r="C486" s="56"/>
      <c r="D486" s="56"/>
      <c r="E486" s="35"/>
      <c r="F486" s="36"/>
      <c r="G486" s="36"/>
      <c r="H486" s="36"/>
      <c r="I486" s="37"/>
      <c r="J486" s="38"/>
      <c r="K486" s="38"/>
      <c r="L486" s="38"/>
      <c r="M486" s="39"/>
      <c r="N486" s="39"/>
      <c r="O486" s="40"/>
      <c r="P486" s="41"/>
      <c r="Q486" s="41"/>
      <c r="R486" s="42"/>
      <c r="S486" s="43"/>
      <c r="T486" s="36">
        <f t="shared" si="154"/>
        <v>0</v>
      </c>
      <c r="U486" s="44">
        <f t="shared" si="155"/>
        <v>0</v>
      </c>
      <c r="V486" s="45">
        <f t="shared" si="156"/>
        <v>0</v>
      </c>
      <c r="W486" s="46">
        <f t="shared" si="157"/>
        <v>0</v>
      </c>
      <c r="X486" s="41">
        <f t="shared" si="158"/>
        <v>0</v>
      </c>
      <c r="Y486" s="41">
        <f t="shared" si="159"/>
        <v>0</v>
      </c>
      <c r="Z486" s="41">
        <f t="shared" si="160"/>
        <v>0</v>
      </c>
      <c r="AA486" s="47">
        <f t="shared" si="161"/>
        <v>0</v>
      </c>
      <c r="AB486" s="48">
        <f t="shared" si="162"/>
        <v>0</v>
      </c>
      <c r="AC486" s="41">
        <f t="shared" si="163"/>
        <v>0</v>
      </c>
      <c r="AD486" s="41">
        <f t="shared" si="164"/>
        <v>0</v>
      </c>
      <c r="AE486" s="41">
        <f t="shared" si="165"/>
        <v>0</v>
      </c>
      <c r="AF486" s="49" t="e">
        <f>HLOOKUP(I486,ElecAvoidedCostsWOCC!$A$5:$Q$50,G486+1,FALSE)</f>
        <v>#N/A</v>
      </c>
      <c r="AG486" s="41" t="e">
        <f t="shared" si="166"/>
        <v>#N/A</v>
      </c>
      <c r="AH486" s="49" t="e">
        <f>HLOOKUP(I486,ElecAvoidedCostsWOCC!$A$5:$Q$50,T486+1,FALSE)</f>
        <v>#N/A</v>
      </c>
      <c r="AI486" s="41" t="e">
        <f t="shared" si="167"/>
        <v>#N/A</v>
      </c>
      <c r="AJ486" s="41" t="e">
        <f t="shared" si="168"/>
        <v>#N/A</v>
      </c>
      <c r="AK486" s="41" t="e">
        <f>HLOOKUP(I486,ElecAvoidedCostsWOCC!$A$5:$Q$50,G486+1,FALSE)*J486*L486</f>
        <v>#N/A</v>
      </c>
      <c r="AL486" s="41" t="e">
        <f t="shared" si="169"/>
        <v>#N/A</v>
      </c>
      <c r="AM486" s="45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5">
        <f t="shared" si="170"/>
        <v>0</v>
      </c>
      <c r="AO486" s="44">
        <f t="shared" si="171"/>
        <v>0</v>
      </c>
      <c r="AP486" s="44" t="e">
        <f t="shared" si="172"/>
        <v>#DIV/0!</v>
      </c>
    </row>
    <row r="487" spans="2:42" x14ac:dyDescent="0.25">
      <c r="B487" s="34"/>
      <c r="C487" s="56"/>
      <c r="D487" s="56"/>
      <c r="E487" s="35"/>
      <c r="F487" s="36"/>
      <c r="G487" s="36"/>
      <c r="H487" s="36"/>
      <c r="I487" s="37"/>
      <c r="J487" s="38"/>
      <c r="K487" s="38"/>
      <c r="L487" s="38"/>
      <c r="M487" s="39"/>
      <c r="N487" s="39"/>
      <c r="O487" s="40"/>
      <c r="P487" s="41"/>
      <c r="Q487" s="41"/>
      <c r="R487" s="42"/>
      <c r="S487" s="43"/>
      <c r="T487" s="36">
        <f t="shared" si="154"/>
        <v>0</v>
      </c>
      <c r="U487" s="44">
        <f t="shared" si="155"/>
        <v>0</v>
      </c>
      <c r="V487" s="45">
        <f t="shared" si="156"/>
        <v>0</v>
      </c>
      <c r="W487" s="46">
        <f t="shared" si="157"/>
        <v>0</v>
      </c>
      <c r="X487" s="41">
        <f t="shared" si="158"/>
        <v>0</v>
      </c>
      <c r="Y487" s="41">
        <f t="shared" si="159"/>
        <v>0</v>
      </c>
      <c r="Z487" s="41">
        <f t="shared" si="160"/>
        <v>0</v>
      </c>
      <c r="AA487" s="47">
        <f t="shared" si="161"/>
        <v>0</v>
      </c>
      <c r="AB487" s="48">
        <f t="shared" si="162"/>
        <v>0</v>
      </c>
      <c r="AC487" s="41">
        <f t="shared" si="163"/>
        <v>0</v>
      </c>
      <c r="AD487" s="41">
        <f t="shared" si="164"/>
        <v>0</v>
      </c>
      <c r="AE487" s="41">
        <f t="shared" si="165"/>
        <v>0</v>
      </c>
      <c r="AF487" s="49" t="e">
        <f>HLOOKUP(I487,ElecAvoidedCostsWOCC!$A$5:$Q$50,G487+1,FALSE)</f>
        <v>#N/A</v>
      </c>
      <c r="AG487" s="41" t="e">
        <f t="shared" si="166"/>
        <v>#N/A</v>
      </c>
      <c r="AH487" s="49" t="e">
        <f>HLOOKUP(I487,ElecAvoidedCostsWOCC!$A$5:$Q$50,T487+1,FALSE)</f>
        <v>#N/A</v>
      </c>
      <c r="AI487" s="41" t="e">
        <f t="shared" si="167"/>
        <v>#N/A</v>
      </c>
      <c r="AJ487" s="41" t="e">
        <f t="shared" si="168"/>
        <v>#N/A</v>
      </c>
      <c r="AK487" s="41" t="e">
        <f>HLOOKUP(I487,ElecAvoidedCostsWOCC!$A$5:$Q$50,G487+1,FALSE)*J487*L487</f>
        <v>#N/A</v>
      </c>
      <c r="AL487" s="41" t="e">
        <f t="shared" si="169"/>
        <v>#N/A</v>
      </c>
      <c r="AM487" s="45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5">
        <f t="shared" si="170"/>
        <v>0</v>
      </c>
      <c r="AO487" s="44">
        <f t="shared" si="171"/>
        <v>0</v>
      </c>
      <c r="AP487" s="44" t="e">
        <f t="shared" si="172"/>
        <v>#DIV/0!</v>
      </c>
    </row>
    <row r="488" spans="2:42" x14ac:dyDescent="0.25">
      <c r="B488" s="34"/>
      <c r="C488" s="56"/>
      <c r="D488" s="56"/>
      <c r="E488" s="35"/>
      <c r="F488" s="36"/>
      <c r="G488" s="36"/>
      <c r="H488" s="36"/>
      <c r="I488" s="37"/>
      <c r="J488" s="38"/>
      <c r="K488" s="38"/>
      <c r="L488" s="38"/>
      <c r="M488" s="39"/>
      <c r="N488" s="39"/>
      <c r="O488" s="40"/>
      <c r="P488" s="41"/>
      <c r="Q488" s="41"/>
      <c r="R488" s="42"/>
      <c r="S488" s="43"/>
      <c r="T488" s="36">
        <f t="shared" si="154"/>
        <v>0</v>
      </c>
      <c r="U488" s="44">
        <f t="shared" si="155"/>
        <v>0</v>
      </c>
      <c r="V488" s="45">
        <f t="shared" si="156"/>
        <v>0</v>
      </c>
      <c r="W488" s="46">
        <f t="shared" si="157"/>
        <v>0</v>
      </c>
      <c r="X488" s="41">
        <f t="shared" si="158"/>
        <v>0</v>
      </c>
      <c r="Y488" s="41">
        <f t="shared" si="159"/>
        <v>0</v>
      </c>
      <c r="Z488" s="41">
        <f t="shared" si="160"/>
        <v>0</v>
      </c>
      <c r="AA488" s="47">
        <f t="shared" si="161"/>
        <v>0</v>
      </c>
      <c r="AB488" s="48">
        <f t="shared" si="162"/>
        <v>0</v>
      </c>
      <c r="AC488" s="41">
        <f t="shared" si="163"/>
        <v>0</v>
      </c>
      <c r="AD488" s="41">
        <f t="shared" si="164"/>
        <v>0</v>
      </c>
      <c r="AE488" s="41">
        <f t="shared" si="165"/>
        <v>0</v>
      </c>
      <c r="AF488" s="49" t="e">
        <f>HLOOKUP(I488,ElecAvoidedCostsWOCC!$A$5:$Q$50,G488+1,FALSE)</f>
        <v>#N/A</v>
      </c>
      <c r="AG488" s="41" t="e">
        <f t="shared" si="166"/>
        <v>#N/A</v>
      </c>
      <c r="AH488" s="49" t="e">
        <f>HLOOKUP(I488,ElecAvoidedCostsWOCC!$A$5:$Q$50,T488+1,FALSE)</f>
        <v>#N/A</v>
      </c>
      <c r="AI488" s="41" t="e">
        <f t="shared" si="167"/>
        <v>#N/A</v>
      </c>
      <c r="AJ488" s="41" t="e">
        <f t="shared" si="168"/>
        <v>#N/A</v>
      </c>
      <c r="AK488" s="41" t="e">
        <f>HLOOKUP(I488,ElecAvoidedCostsWOCC!$A$5:$Q$50,G488+1,FALSE)*J488*L488</f>
        <v>#N/A</v>
      </c>
      <c r="AL488" s="41" t="e">
        <f t="shared" si="169"/>
        <v>#N/A</v>
      </c>
      <c r="AM488" s="45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5">
        <f t="shared" si="170"/>
        <v>0</v>
      </c>
      <c r="AO488" s="44">
        <f t="shared" si="171"/>
        <v>0</v>
      </c>
      <c r="AP488" s="44" t="e">
        <f t="shared" si="172"/>
        <v>#DIV/0!</v>
      </c>
    </row>
    <row r="489" spans="2:42" x14ac:dyDescent="0.25">
      <c r="B489" s="34"/>
      <c r="C489" s="56"/>
      <c r="D489" s="56"/>
      <c r="E489" s="35"/>
      <c r="F489" s="36"/>
      <c r="G489" s="36"/>
      <c r="H489" s="36"/>
      <c r="I489" s="37"/>
      <c r="J489" s="38"/>
      <c r="K489" s="38"/>
      <c r="L489" s="38"/>
      <c r="M489" s="39"/>
      <c r="N489" s="39"/>
      <c r="O489" s="40"/>
      <c r="P489" s="41"/>
      <c r="Q489" s="41"/>
      <c r="R489" s="42"/>
      <c r="S489" s="43"/>
      <c r="T489" s="36">
        <f t="shared" si="154"/>
        <v>0</v>
      </c>
      <c r="U489" s="44">
        <f t="shared" si="155"/>
        <v>0</v>
      </c>
      <c r="V489" s="45">
        <f t="shared" si="156"/>
        <v>0</v>
      </c>
      <c r="W489" s="46">
        <f t="shared" si="157"/>
        <v>0</v>
      </c>
      <c r="X489" s="41">
        <f t="shared" si="158"/>
        <v>0</v>
      </c>
      <c r="Y489" s="41">
        <f t="shared" si="159"/>
        <v>0</v>
      </c>
      <c r="Z489" s="41">
        <f t="shared" si="160"/>
        <v>0</v>
      </c>
      <c r="AA489" s="47">
        <f t="shared" si="161"/>
        <v>0</v>
      </c>
      <c r="AB489" s="48">
        <f t="shared" si="162"/>
        <v>0</v>
      </c>
      <c r="AC489" s="41">
        <f t="shared" si="163"/>
        <v>0</v>
      </c>
      <c r="AD489" s="41">
        <f t="shared" si="164"/>
        <v>0</v>
      </c>
      <c r="AE489" s="41">
        <f t="shared" si="165"/>
        <v>0</v>
      </c>
      <c r="AF489" s="49" t="e">
        <f>HLOOKUP(I489,ElecAvoidedCostsWOCC!$A$5:$Q$50,G489+1,FALSE)</f>
        <v>#N/A</v>
      </c>
      <c r="AG489" s="41" t="e">
        <f t="shared" si="166"/>
        <v>#N/A</v>
      </c>
      <c r="AH489" s="49" t="e">
        <f>HLOOKUP(I489,ElecAvoidedCostsWOCC!$A$5:$Q$50,T489+1,FALSE)</f>
        <v>#N/A</v>
      </c>
      <c r="AI489" s="41" t="e">
        <f t="shared" si="167"/>
        <v>#N/A</v>
      </c>
      <c r="AJ489" s="41" t="e">
        <f t="shared" si="168"/>
        <v>#N/A</v>
      </c>
      <c r="AK489" s="41" t="e">
        <f>HLOOKUP(I489,ElecAvoidedCostsWOCC!$A$5:$Q$50,G489+1,FALSE)*J489*L489</f>
        <v>#N/A</v>
      </c>
      <c r="AL489" s="41" t="e">
        <f t="shared" si="169"/>
        <v>#N/A</v>
      </c>
      <c r="AM489" s="45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5">
        <f t="shared" si="170"/>
        <v>0</v>
      </c>
      <c r="AO489" s="44">
        <f t="shared" si="171"/>
        <v>0</v>
      </c>
      <c r="AP489" s="44" t="e">
        <f t="shared" si="172"/>
        <v>#DIV/0!</v>
      </c>
    </row>
    <row r="490" spans="2:42" x14ac:dyDescent="0.25">
      <c r="B490" s="34"/>
      <c r="C490" s="56"/>
      <c r="D490" s="56"/>
      <c r="E490" s="35"/>
      <c r="F490" s="36"/>
      <c r="G490" s="36"/>
      <c r="H490" s="36"/>
      <c r="I490" s="37"/>
      <c r="J490" s="38"/>
      <c r="K490" s="38"/>
      <c r="L490" s="38"/>
      <c r="M490" s="39"/>
      <c r="N490" s="39"/>
      <c r="O490" s="40"/>
      <c r="P490" s="41"/>
      <c r="Q490" s="41"/>
      <c r="R490" s="42"/>
      <c r="S490" s="43"/>
      <c r="T490" s="36">
        <f t="shared" si="154"/>
        <v>0</v>
      </c>
      <c r="U490" s="44">
        <f t="shared" si="155"/>
        <v>0</v>
      </c>
      <c r="V490" s="45">
        <f t="shared" si="156"/>
        <v>0</v>
      </c>
      <c r="W490" s="46">
        <f t="shared" si="157"/>
        <v>0</v>
      </c>
      <c r="X490" s="41">
        <f t="shared" si="158"/>
        <v>0</v>
      </c>
      <c r="Y490" s="41">
        <f t="shared" si="159"/>
        <v>0</v>
      </c>
      <c r="Z490" s="41">
        <f t="shared" si="160"/>
        <v>0</v>
      </c>
      <c r="AA490" s="47">
        <f t="shared" si="161"/>
        <v>0</v>
      </c>
      <c r="AB490" s="48">
        <f t="shared" si="162"/>
        <v>0</v>
      </c>
      <c r="AC490" s="41">
        <f t="shared" si="163"/>
        <v>0</v>
      </c>
      <c r="AD490" s="41">
        <f t="shared" si="164"/>
        <v>0</v>
      </c>
      <c r="AE490" s="41">
        <f t="shared" si="165"/>
        <v>0</v>
      </c>
      <c r="AF490" s="49" t="e">
        <f>HLOOKUP(I490,ElecAvoidedCostsWOCC!$A$5:$Q$50,G490+1,FALSE)</f>
        <v>#N/A</v>
      </c>
      <c r="AG490" s="41" t="e">
        <f t="shared" si="166"/>
        <v>#N/A</v>
      </c>
      <c r="AH490" s="49" t="e">
        <f>HLOOKUP(I490,ElecAvoidedCostsWOCC!$A$5:$Q$50,T490+1,FALSE)</f>
        <v>#N/A</v>
      </c>
      <c r="AI490" s="41" t="e">
        <f t="shared" si="167"/>
        <v>#N/A</v>
      </c>
      <c r="AJ490" s="41" t="e">
        <f t="shared" si="168"/>
        <v>#N/A</v>
      </c>
      <c r="AK490" s="41" t="e">
        <f>HLOOKUP(I490,ElecAvoidedCostsWOCC!$A$5:$Q$50,G490+1,FALSE)*J490*L490</f>
        <v>#N/A</v>
      </c>
      <c r="AL490" s="41" t="e">
        <f t="shared" si="169"/>
        <v>#N/A</v>
      </c>
      <c r="AM490" s="45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5">
        <f t="shared" si="170"/>
        <v>0</v>
      </c>
      <c r="AO490" s="44">
        <f t="shared" si="171"/>
        <v>0</v>
      </c>
      <c r="AP490" s="44" t="e">
        <f t="shared" si="172"/>
        <v>#DIV/0!</v>
      </c>
    </row>
    <row r="491" spans="2:42" x14ac:dyDescent="0.25">
      <c r="B491" s="34"/>
      <c r="C491" s="56"/>
      <c r="D491" s="56"/>
      <c r="E491" s="35"/>
      <c r="F491" s="36"/>
      <c r="G491" s="36"/>
      <c r="H491" s="36"/>
      <c r="I491" s="37"/>
      <c r="J491" s="38"/>
      <c r="K491" s="38"/>
      <c r="L491" s="38"/>
      <c r="M491" s="39"/>
      <c r="N491" s="39"/>
      <c r="O491" s="40"/>
      <c r="P491" s="41"/>
      <c r="Q491" s="41"/>
      <c r="R491" s="42"/>
      <c r="S491" s="43"/>
      <c r="T491" s="36">
        <f t="shared" si="154"/>
        <v>0</v>
      </c>
      <c r="U491" s="44">
        <f t="shared" si="155"/>
        <v>0</v>
      </c>
      <c r="V491" s="45">
        <f t="shared" si="156"/>
        <v>0</v>
      </c>
      <c r="W491" s="46">
        <f t="shared" si="157"/>
        <v>0</v>
      </c>
      <c r="X491" s="41">
        <f t="shared" si="158"/>
        <v>0</v>
      </c>
      <c r="Y491" s="41">
        <f t="shared" si="159"/>
        <v>0</v>
      </c>
      <c r="Z491" s="41">
        <f t="shared" si="160"/>
        <v>0</v>
      </c>
      <c r="AA491" s="47">
        <f t="shared" si="161"/>
        <v>0</v>
      </c>
      <c r="AB491" s="48">
        <f t="shared" si="162"/>
        <v>0</v>
      </c>
      <c r="AC491" s="41">
        <f t="shared" si="163"/>
        <v>0</v>
      </c>
      <c r="AD491" s="41">
        <f t="shared" si="164"/>
        <v>0</v>
      </c>
      <c r="AE491" s="41">
        <f t="shared" si="165"/>
        <v>0</v>
      </c>
      <c r="AF491" s="49" t="e">
        <f>HLOOKUP(I491,ElecAvoidedCostsWOCC!$A$5:$Q$50,G491+1,FALSE)</f>
        <v>#N/A</v>
      </c>
      <c r="AG491" s="41" t="e">
        <f t="shared" si="166"/>
        <v>#N/A</v>
      </c>
      <c r="AH491" s="49" t="e">
        <f>HLOOKUP(I491,ElecAvoidedCostsWOCC!$A$5:$Q$50,T491+1,FALSE)</f>
        <v>#N/A</v>
      </c>
      <c r="AI491" s="41" t="e">
        <f t="shared" si="167"/>
        <v>#N/A</v>
      </c>
      <c r="AJ491" s="41" t="e">
        <f t="shared" si="168"/>
        <v>#N/A</v>
      </c>
      <c r="AK491" s="41" t="e">
        <f>HLOOKUP(I491,ElecAvoidedCostsWOCC!$A$5:$Q$50,G491+1,FALSE)*J491*L491</f>
        <v>#N/A</v>
      </c>
      <c r="AL491" s="41" t="e">
        <f t="shared" si="169"/>
        <v>#N/A</v>
      </c>
      <c r="AM491" s="45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5">
        <f t="shared" si="170"/>
        <v>0</v>
      </c>
      <c r="AO491" s="44">
        <f t="shared" si="171"/>
        <v>0</v>
      </c>
      <c r="AP491" s="44" t="e">
        <f t="shared" si="172"/>
        <v>#DIV/0!</v>
      </c>
    </row>
    <row r="492" spans="2:42" x14ac:dyDescent="0.25">
      <c r="B492" s="34"/>
      <c r="C492" s="56"/>
      <c r="D492" s="56"/>
      <c r="E492" s="35"/>
      <c r="F492" s="36"/>
      <c r="G492" s="36"/>
      <c r="H492" s="36"/>
      <c r="I492" s="37"/>
      <c r="J492" s="38"/>
      <c r="K492" s="38"/>
      <c r="L492" s="38"/>
      <c r="M492" s="39"/>
      <c r="N492" s="39"/>
      <c r="O492" s="40"/>
      <c r="P492" s="41"/>
      <c r="Q492" s="41"/>
      <c r="R492" s="42"/>
      <c r="S492" s="43"/>
      <c r="T492" s="36">
        <f t="shared" si="154"/>
        <v>0</v>
      </c>
      <c r="U492" s="44">
        <f t="shared" si="155"/>
        <v>0</v>
      </c>
      <c r="V492" s="45">
        <f t="shared" si="156"/>
        <v>0</v>
      </c>
      <c r="W492" s="46">
        <f t="shared" si="157"/>
        <v>0</v>
      </c>
      <c r="X492" s="41">
        <f t="shared" si="158"/>
        <v>0</v>
      </c>
      <c r="Y492" s="41">
        <f t="shared" si="159"/>
        <v>0</v>
      </c>
      <c r="Z492" s="41">
        <f t="shared" si="160"/>
        <v>0</v>
      </c>
      <c r="AA492" s="47">
        <f t="shared" si="161"/>
        <v>0</v>
      </c>
      <c r="AB492" s="48">
        <f t="shared" si="162"/>
        <v>0</v>
      </c>
      <c r="AC492" s="41">
        <f t="shared" si="163"/>
        <v>0</v>
      </c>
      <c r="AD492" s="41">
        <f t="shared" si="164"/>
        <v>0</v>
      </c>
      <c r="AE492" s="41">
        <f t="shared" si="165"/>
        <v>0</v>
      </c>
      <c r="AF492" s="49" t="e">
        <f>HLOOKUP(I492,ElecAvoidedCostsWOCC!$A$5:$Q$50,G492+1,FALSE)</f>
        <v>#N/A</v>
      </c>
      <c r="AG492" s="41" t="e">
        <f t="shared" si="166"/>
        <v>#N/A</v>
      </c>
      <c r="AH492" s="49" t="e">
        <f>HLOOKUP(I492,ElecAvoidedCostsWOCC!$A$5:$Q$50,T492+1,FALSE)</f>
        <v>#N/A</v>
      </c>
      <c r="AI492" s="41" t="e">
        <f t="shared" si="167"/>
        <v>#N/A</v>
      </c>
      <c r="AJ492" s="41" t="e">
        <f t="shared" si="168"/>
        <v>#N/A</v>
      </c>
      <c r="AK492" s="41" t="e">
        <f>HLOOKUP(I492,ElecAvoidedCostsWOCC!$A$5:$Q$50,G492+1,FALSE)*J492*L492</f>
        <v>#N/A</v>
      </c>
      <c r="AL492" s="41" t="e">
        <f t="shared" si="169"/>
        <v>#N/A</v>
      </c>
      <c r="AM492" s="45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5">
        <f t="shared" si="170"/>
        <v>0</v>
      </c>
      <c r="AO492" s="44">
        <f t="shared" si="171"/>
        <v>0</v>
      </c>
      <c r="AP492" s="44" t="e">
        <f t="shared" si="172"/>
        <v>#DIV/0!</v>
      </c>
    </row>
    <row r="493" spans="2:42" x14ac:dyDescent="0.25">
      <c r="B493" s="34"/>
      <c r="C493" s="56"/>
      <c r="D493" s="56"/>
      <c r="E493" s="35"/>
      <c r="F493" s="36"/>
      <c r="G493" s="36"/>
      <c r="H493" s="36"/>
      <c r="I493" s="37"/>
      <c r="J493" s="38"/>
      <c r="K493" s="38"/>
      <c r="L493" s="38"/>
      <c r="M493" s="39"/>
      <c r="N493" s="39"/>
      <c r="O493" s="40"/>
      <c r="P493" s="41"/>
      <c r="Q493" s="41"/>
      <c r="R493" s="42"/>
      <c r="S493" s="43"/>
      <c r="T493" s="36">
        <f t="shared" si="154"/>
        <v>0</v>
      </c>
      <c r="U493" s="44">
        <f t="shared" si="155"/>
        <v>0</v>
      </c>
      <c r="V493" s="45">
        <f t="shared" si="156"/>
        <v>0</v>
      </c>
      <c r="W493" s="46">
        <f t="shared" si="157"/>
        <v>0</v>
      </c>
      <c r="X493" s="41">
        <f t="shared" si="158"/>
        <v>0</v>
      </c>
      <c r="Y493" s="41">
        <f t="shared" si="159"/>
        <v>0</v>
      </c>
      <c r="Z493" s="41">
        <f t="shared" si="160"/>
        <v>0</v>
      </c>
      <c r="AA493" s="47">
        <f t="shared" si="161"/>
        <v>0</v>
      </c>
      <c r="AB493" s="48">
        <f t="shared" si="162"/>
        <v>0</v>
      </c>
      <c r="AC493" s="41">
        <f t="shared" si="163"/>
        <v>0</v>
      </c>
      <c r="AD493" s="41">
        <f t="shared" si="164"/>
        <v>0</v>
      </c>
      <c r="AE493" s="41">
        <f t="shared" si="165"/>
        <v>0</v>
      </c>
      <c r="AF493" s="49" t="e">
        <f>HLOOKUP(I493,ElecAvoidedCostsWOCC!$A$5:$Q$50,G493+1,FALSE)</f>
        <v>#N/A</v>
      </c>
      <c r="AG493" s="41" t="e">
        <f t="shared" si="166"/>
        <v>#N/A</v>
      </c>
      <c r="AH493" s="49" t="e">
        <f>HLOOKUP(I493,ElecAvoidedCostsWOCC!$A$5:$Q$50,T493+1,FALSE)</f>
        <v>#N/A</v>
      </c>
      <c r="AI493" s="41" t="e">
        <f t="shared" si="167"/>
        <v>#N/A</v>
      </c>
      <c r="AJ493" s="41" t="e">
        <f t="shared" si="168"/>
        <v>#N/A</v>
      </c>
      <c r="AK493" s="41" t="e">
        <f>HLOOKUP(I493,ElecAvoidedCostsWOCC!$A$5:$Q$50,G493+1,FALSE)*J493*L493</f>
        <v>#N/A</v>
      </c>
      <c r="AL493" s="41" t="e">
        <f t="shared" si="169"/>
        <v>#N/A</v>
      </c>
      <c r="AM493" s="45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5">
        <f t="shared" si="170"/>
        <v>0</v>
      </c>
      <c r="AO493" s="44">
        <f t="shared" si="171"/>
        <v>0</v>
      </c>
      <c r="AP493" s="44" t="e">
        <f t="shared" si="172"/>
        <v>#DIV/0!</v>
      </c>
    </row>
    <row r="494" spans="2:42" x14ac:dyDescent="0.25">
      <c r="B494" s="34"/>
      <c r="C494" s="56"/>
      <c r="D494" s="56"/>
      <c r="E494" s="35"/>
      <c r="F494" s="36"/>
      <c r="G494" s="36"/>
      <c r="H494" s="36"/>
      <c r="I494" s="37"/>
      <c r="J494" s="38"/>
      <c r="K494" s="38"/>
      <c r="L494" s="38"/>
      <c r="M494" s="39"/>
      <c r="N494" s="39"/>
      <c r="O494" s="40"/>
      <c r="P494" s="41"/>
      <c r="Q494" s="41"/>
      <c r="R494" s="42"/>
      <c r="S494" s="43"/>
      <c r="T494" s="36">
        <f t="shared" si="154"/>
        <v>0</v>
      </c>
      <c r="U494" s="44">
        <f t="shared" si="155"/>
        <v>0</v>
      </c>
      <c r="V494" s="45">
        <f t="shared" si="156"/>
        <v>0</v>
      </c>
      <c r="W494" s="46">
        <f t="shared" si="157"/>
        <v>0</v>
      </c>
      <c r="X494" s="41">
        <f t="shared" si="158"/>
        <v>0</v>
      </c>
      <c r="Y494" s="41">
        <f t="shared" si="159"/>
        <v>0</v>
      </c>
      <c r="Z494" s="41">
        <f t="shared" si="160"/>
        <v>0</v>
      </c>
      <c r="AA494" s="47">
        <f t="shared" si="161"/>
        <v>0</v>
      </c>
      <c r="AB494" s="48">
        <f t="shared" si="162"/>
        <v>0</v>
      </c>
      <c r="AC494" s="41">
        <f t="shared" si="163"/>
        <v>0</v>
      </c>
      <c r="AD494" s="41">
        <f t="shared" si="164"/>
        <v>0</v>
      </c>
      <c r="AE494" s="41">
        <f t="shared" si="165"/>
        <v>0</v>
      </c>
      <c r="AF494" s="49" t="e">
        <f>HLOOKUP(I494,ElecAvoidedCostsWOCC!$A$5:$Q$50,G494+1,FALSE)</f>
        <v>#N/A</v>
      </c>
      <c r="AG494" s="41" t="e">
        <f t="shared" si="166"/>
        <v>#N/A</v>
      </c>
      <c r="AH494" s="49" t="e">
        <f>HLOOKUP(I494,ElecAvoidedCostsWOCC!$A$5:$Q$50,T494+1,FALSE)</f>
        <v>#N/A</v>
      </c>
      <c r="AI494" s="41" t="e">
        <f t="shared" si="167"/>
        <v>#N/A</v>
      </c>
      <c r="AJ494" s="41" t="e">
        <f t="shared" si="168"/>
        <v>#N/A</v>
      </c>
      <c r="AK494" s="41" t="e">
        <f>HLOOKUP(I494,ElecAvoidedCostsWOCC!$A$5:$Q$50,G494+1,FALSE)*J494*L494</f>
        <v>#N/A</v>
      </c>
      <c r="AL494" s="41" t="e">
        <f t="shared" si="169"/>
        <v>#N/A</v>
      </c>
      <c r="AM494" s="45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5">
        <f t="shared" si="170"/>
        <v>0</v>
      </c>
      <c r="AO494" s="44">
        <f t="shared" si="171"/>
        <v>0</v>
      </c>
      <c r="AP494" s="44" t="e">
        <f t="shared" si="172"/>
        <v>#DIV/0!</v>
      </c>
    </row>
    <row r="495" spans="2:42" x14ac:dyDescent="0.25">
      <c r="B495" s="34"/>
      <c r="C495" s="56"/>
      <c r="D495" s="56"/>
      <c r="E495" s="35"/>
      <c r="F495" s="36"/>
      <c r="G495" s="36"/>
      <c r="H495" s="36"/>
      <c r="I495" s="37"/>
      <c r="J495" s="38"/>
      <c r="K495" s="38"/>
      <c r="L495" s="38"/>
      <c r="M495" s="39"/>
      <c r="N495" s="39"/>
      <c r="O495" s="40"/>
      <c r="P495" s="41"/>
      <c r="Q495" s="41"/>
      <c r="R495" s="42"/>
      <c r="S495" s="43"/>
      <c r="T495" s="36">
        <f t="shared" si="154"/>
        <v>0</v>
      </c>
      <c r="U495" s="44">
        <f t="shared" si="155"/>
        <v>0</v>
      </c>
      <c r="V495" s="45">
        <f t="shared" si="156"/>
        <v>0</v>
      </c>
      <c r="W495" s="46">
        <f t="shared" si="157"/>
        <v>0</v>
      </c>
      <c r="X495" s="41">
        <f t="shared" si="158"/>
        <v>0</v>
      </c>
      <c r="Y495" s="41">
        <f t="shared" si="159"/>
        <v>0</v>
      </c>
      <c r="Z495" s="41">
        <f t="shared" si="160"/>
        <v>0</v>
      </c>
      <c r="AA495" s="47">
        <f t="shared" si="161"/>
        <v>0</v>
      </c>
      <c r="AB495" s="48">
        <f t="shared" si="162"/>
        <v>0</v>
      </c>
      <c r="AC495" s="41">
        <f t="shared" si="163"/>
        <v>0</v>
      </c>
      <c r="AD495" s="41">
        <f t="shared" si="164"/>
        <v>0</v>
      </c>
      <c r="AE495" s="41">
        <f t="shared" si="165"/>
        <v>0</v>
      </c>
      <c r="AF495" s="49" t="e">
        <f>HLOOKUP(I495,ElecAvoidedCostsWOCC!$A$5:$Q$50,G495+1,FALSE)</f>
        <v>#N/A</v>
      </c>
      <c r="AG495" s="41" t="e">
        <f t="shared" si="166"/>
        <v>#N/A</v>
      </c>
      <c r="AH495" s="49" t="e">
        <f>HLOOKUP(I495,ElecAvoidedCostsWOCC!$A$5:$Q$50,T495+1,FALSE)</f>
        <v>#N/A</v>
      </c>
      <c r="AI495" s="41" t="e">
        <f t="shared" si="167"/>
        <v>#N/A</v>
      </c>
      <c r="AJ495" s="41" t="e">
        <f t="shared" si="168"/>
        <v>#N/A</v>
      </c>
      <c r="AK495" s="41" t="e">
        <f>HLOOKUP(I495,ElecAvoidedCostsWOCC!$A$5:$Q$50,G495+1,FALSE)*J495*L495</f>
        <v>#N/A</v>
      </c>
      <c r="AL495" s="41" t="e">
        <f t="shared" si="169"/>
        <v>#N/A</v>
      </c>
      <c r="AM495" s="45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5">
        <f t="shared" si="170"/>
        <v>0</v>
      </c>
      <c r="AO495" s="44">
        <f t="shared" si="171"/>
        <v>0</v>
      </c>
      <c r="AP495" s="44" t="e">
        <f t="shared" si="172"/>
        <v>#DIV/0!</v>
      </c>
    </row>
    <row r="496" spans="2:42" x14ac:dyDescent="0.25">
      <c r="B496" s="34"/>
      <c r="C496" s="56"/>
      <c r="D496" s="56"/>
      <c r="E496" s="35"/>
      <c r="F496" s="36"/>
      <c r="G496" s="36"/>
      <c r="H496" s="36"/>
      <c r="I496" s="37"/>
      <c r="J496" s="38"/>
      <c r="K496" s="38"/>
      <c r="L496" s="38"/>
      <c r="M496" s="39"/>
      <c r="N496" s="39"/>
      <c r="O496" s="40"/>
      <c r="P496" s="41"/>
      <c r="Q496" s="41"/>
      <c r="R496" s="42"/>
      <c r="S496" s="43"/>
      <c r="T496" s="36">
        <f t="shared" si="154"/>
        <v>0</v>
      </c>
      <c r="U496" s="44">
        <f t="shared" si="155"/>
        <v>0</v>
      </c>
      <c r="V496" s="45">
        <f t="shared" si="156"/>
        <v>0</v>
      </c>
      <c r="W496" s="46">
        <f t="shared" si="157"/>
        <v>0</v>
      </c>
      <c r="X496" s="41">
        <f t="shared" si="158"/>
        <v>0</v>
      </c>
      <c r="Y496" s="41">
        <f t="shared" si="159"/>
        <v>0</v>
      </c>
      <c r="Z496" s="41">
        <f t="shared" si="160"/>
        <v>0</v>
      </c>
      <c r="AA496" s="47">
        <f t="shared" si="161"/>
        <v>0</v>
      </c>
      <c r="AB496" s="48">
        <f t="shared" si="162"/>
        <v>0</v>
      </c>
      <c r="AC496" s="41">
        <f t="shared" si="163"/>
        <v>0</v>
      </c>
      <c r="AD496" s="41">
        <f t="shared" si="164"/>
        <v>0</v>
      </c>
      <c r="AE496" s="41">
        <f t="shared" si="165"/>
        <v>0</v>
      </c>
      <c r="AF496" s="49" t="e">
        <f>HLOOKUP(I496,ElecAvoidedCostsWOCC!$A$5:$Q$50,G496+1,FALSE)</f>
        <v>#N/A</v>
      </c>
      <c r="AG496" s="41" t="e">
        <f t="shared" si="166"/>
        <v>#N/A</v>
      </c>
      <c r="AH496" s="49" t="e">
        <f>HLOOKUP(I496,ElecAvoidedCostsWOCC!$A$5:$Q$50,T496+1,FALSE)</f>
        <v>#N/A</v>
      </c>
      <c r="AI496" s="41" t="e">
        <f t="shared" si="167"/>
        <v>#N/A</v>
      </c>
      <c r="AJ496" s="41" t="e">
        <f t="shared" si="168"/>
        <v>#N/A</v>
      </c>
      <c r="AK496" s="41" t="e">
        <f>HLOOKUP(I496,ElecAvoidedCostsWOCC!$A$5:$Q$50,G496+1,FALSE)*J496*L496</f>
        <v>#N/A</v>
      </c>
      <c r="AL496" s="41" t="e">
        <f t="shared" si="169"/>
        <v>#N/A</v>
      </c>
      <c r="AM496" s="45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5">
        <f t="shared" si="170"/>
        <v>0</v>
      </c>
      <c r="AO496" s="44">
        <f t="shared" si="171"/>
        <v>0</v>
      </c>
      <c r="AP496" s="44" t="e">
        <f t="shared" si="172"/>
        <v>#DIV/0!</v>
      </c>
    </row>
    <row r="497" spans="2:42" x14ac:dyDescent="0.25">
      <c r="B497" s="34"/>
      <c r="C497" s="56"/>
      <c r="D497" s="56"/>
      <c r="E497" s="35"/>
      <c r="F497" s="36"/>
      <c r="G497" s="36"/>
      <c r="H497" s="36"/>
      <c r="I497" s="37"/>
      <c r="J497" s="38"/>
      <c r="K497" s="38"/>
      <c r="L497" s="38"/>
      <c r="M497" s="39"/>
      <c r="N497" s="39"/>
      <c r="O497" s="40"/>
      <c r="P497" s="41"/>
      <c r="Q497" s="41"/>
      <c r="R497" s="42"/>
      <c r="S497" s="43"/>
      <c r="T497" s="36">
        <f t="shared" si="154"/>
        <v>0</v>
      </c>
      <c r="U497" s="44">
        <f t="shared" si="155"/>
        <v>0</v>
      </c>
      <c r="V497" s="45">
        <f t="shared" si="156"/>
        <v>0</v>
      </c>
      <c r="W497" s="46">
        <f t="shared" si="157"/>
        <v>0</v>
      </c>
      <c r="X497" s="41">
        <f t="shared" si="158"/>
        <v>0</v>
      </c>
      <c r="Y497" s="41">
        <f t="shared" si="159"/>
        <v>0</v>
      </c>
      <c r="Z497" s="41">
        <f t="shared" si="160"/>
        <v>0</v>
      </c>
      <c r="AA497" s="47">
        <f t="shared" si="161"/>
        <v>0</v>
      </c>
      <c r="AB497" s="48">
        <f t="shared" si="162"/>
        <v>0</v>
      </c>
      <c r="AC497" s="41">
        <f t="shared" si="163"/>
        <v>0</v>
      </c>
      <c r="AD497" s="41">
        <f t="shared" si="164"/>
        <v>0</v>
      </c>
      <c r="AE497" s="41">
        <f t="shared" si="165"/>
        <v>0</v>
      </c>
      <c r="AF497" s="49" t="e">
        <f>HLOOKUP(I497,ElecAvoidedCostsWOCC!$A$5:$Q$50,G497+1,FALSE)</f>
        <v>#N/A</v>
      </c>
      <c r="AG497" s="41" t="e">
        <f t="shared" si="166"/>
        <v>#N/A</v>
      </c>
      <c r="AH497" s="49" t="e">
        <f>HLOOKUP(I497,ElecAvoidedCostsWOCC!$A$5:$Q$50,T497+1,FALSE)</f>
        <v>#N/A</v>
      </c>
      <c r="AI497" s="41" t="e">
        <f t="shared" si="167"/>
        <v>#N/A</v>
      </c>
      <c r="AJ497" s="41" t="e">
        <f t="shared" si="168"/>
        <v>#N/A</v>
      </c>
      <c r="AK497" s="41" t="e">
        <f>HLOOKUP(I497,ElecAvoidedCostsWOCC!$A$5:$Q$50,G497+1,FALSE)*J497*L497</f>
        <v>#N/A</v>
      </c>
      <c r="AL497" s="41" t="e">
        <f t="shared" si="169"/>
        <v>#N/A</v>
      </c>
      <c r="AM497" s="45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5">
        <f t="shared" si="170"/>
        <v>0</v>
      </c>
      <c r="AO497" s="44">
        <f t="shared" si="171"/>
        <v>0</v>
      </c>
      <c r="AP497" s="44" t="e">
        <f t="shared" si="172"/>
        <v>#DIV/0!</v>
      </c>
    </row>
    <row r="498" spans="2:42" x14ac:dyDescent="0.25">
      <c r="B498" s="34"/>
      <c r="C498" s="56"/>
      <c r="D498" s="56"/>
      <c r="E498" s="35"/>
      <c r="F498" s="36"/>
      <c r="G498" s="36"/>
      <c r="H498" s="36"/>
      <c r="I498" s="37"/>
      <c r="J498" s="38"/>
      <c r="K498" s="38"/>
      <c r="L498" s="38"/>
      <c r="M498" s="39"/>
      <c r="N498" s="39"/>
      <c r="O498" s="40"/>
      <c r="P498" s="41"/>
      <c r="Q498" s="41"/>
      <c r="R498" s="42"/>
      <c r="S498" s="43"/>
      <c r="T498" s="36">
        <f t="shared" si="154"/>
        <v>0</v>
      </c>
      <c r="U498" s="44">
        <f t="shared" si="155"/>
        <v>0</v>
      </c>
      <c r="V498" s="45">
        <f t="shared" si="156"/>
        <v>0</v>
      </c>
      <c r="W498" s="46">
        <f t="shared" si="157"/>
        <v>0</v>
      </c>
      <c r="X498" s="41">
        <f t="shared" si="158"/>
        <v>0</v>
      </c>
      <c r="Y498" s="41">
        <f t="shared" si="159"/>
        <v>0</v>
      </c>
      <c r="Z498" s="41">
        <f t="shared" si="160"/>
        <v>0</v>
      </c>
      <c r="AA498" s="47">
        <f t="shared" si="161"/>
        <v>0</v>
      </c>
      <c r="AB498" s="48">
        <f t="shared" si="162"/>
        <v>0</v>
      </c>
      <c r="AC498" s="41">
        <f t="shared" si="163"/>
        <v>0</v>
      </c>
      <c r="AD498" s="41">
        <f t="shared" si="164"/>
        <v>0</v>
      </c>
      <c r="AE498" s="41">
        <f t="shared" si="165"/>
        <v>0</v>
      </c>
      <c r="AF498" s="49" t="e">
        <f>HLOOKUP(I498,ElecAvoidedCostsWOCC!$A$5:$Q$50,G498+1,FALSE)</f>
        <v>#N/A</v>
      </c>
      <c r="AG498" s="41" t="e">
        <f t="shared" si="166"/>
        <v>#N/A</v>
      </c>
      <c r="AH498" s="49" t="e">
        <f>HLOOKUP(I498,ElecAvoidedCostsWOCC!$A$5:$Q$50,T498+1,FALSE)</f>
        <v>#N/A</v>
      </c>
      <c r="AI498" s="41" t="e">
        <f t="shared" si="167"/>
        <v>#N/A</v>
      </c>
      <c r="AJ498" s="41" t="e">
        <f t="shared" si="168"/>
        <v>#N/A</v>
      </c>
      <c r="AK498" s="41" t="e">
        <f>HLOOKUP(I498,ElecAvoidedCostsWOCC!$A$5:$Q$50,G498+1,FALSE)*J498*L498</f>
        <v>#N/A</v>
      </c>
      <c r="AL498" s="41" t="e">
        <f t="shared" si="169"/>
        <v>#N/A</v>
      </c>
      <c r="AM498" s="45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5">
        <f t="shared" si="170"/>
        <v>0</v>
      </c>
      <c r="AO498" s="44">
        <f t="shared" si="171"/>
        <v>0</v>
      </c>
      <c r="AP498" s="44" t="e">
        <f t="shared" si="172"/>
        <v>#DIV/0!</v>
      </c>
    </row>
    <row r="499" spans="2:42" x14ac:dyDescent="0.25">
      <c r="B499" s="34"/>
      <c r="C499" s="56"/>
      <c r="D499" s="56"/>
      <c r="E499" s="35"/>
      <c r="F499" s="36"/>
      <c r="G499" s="36"/>
      <c r="H499" s="36"/>
      <c r="I499" s="37"/>
      <c r="J499" s="38"/>
      <c r="K499" s="38"/>
      <c r="L499" s="38"/>
      <c r="M499" s="39"/>
      <c r="N499" s="39"/>
      <c r="O499" s="40"/>
      <c r="P499" s="41"/>
      <c r="Q499" s="41"/>
      <c r="R499" s="42"/>
      <c r="S499" s="43"/>
      <c r="T499" s="36">
        <f t="shared" si="154"/>
        <v>0</v>
      </c>
      <c r="U499" s="44">
        <f t="shared" si="155"/>
        <v>0</v>
      </c>
      <c r="V499" s="45">
        <f t="shared" si="156"/>
        <v>0</v>
      </c>
      <c r="W499" s="46">
        <f t="shared" si="157"/>
        <v>0</v>
      </c>
      <c r="X499" s="41">
        <f t="shared" si="158"/>
        <v>0</v>
      </c>
      <c r="Y499" s="41">
        <f t="shared" si="159"/>
        <v>0</v>
      </c>
      <c r="Z499" s="41">
        <f t="shared" si="160"/>
        <v>0</v>
      </c>
      <c r="AA499" s="47">
        <f t="shared" si="161"/>
        <v>0</v>
      </c>
      <c r="AB499" s="48">
        <f t="shared" si="162"/>
        <v>0</v>
      </c>
      <c r="AC499" s="41">
        <f t="shared" si="163"/>
        <v>0</v>
      </c>
      <c r="AD499" s="41">
        <f t="shared" si="164"/>
        <v>0</v>
      </c>
      <c r="AE499" s="41">
        <f t="shared" si="165"/>
        <v>0</v>
      </c>
      <c r="AF499" s="49" t="e">
        <f>HLOOKUP(I499,ElecAvoidedCostsWOCC!$A$5:$Q$50,G499+1,FALSE)</f>
        <v>#N/A</v>
      </c>
      <c r="AG499" s="41" t="e">
        <f t="shared" si="166"/>
        <v>#N/A</v>
      </c>
      <c r="AH499" s="49" t="e">
        <f>HLOOKUP(I499,ElecAvoidedCostsWOCC!$A$5:$Q$50,T499+1,FALSE)</f>
        <v>#N/A</v>
      </c>
      <c r="AI499" s="41" t="e">
        <f t="shared" si="167"/>
        <v>#N/A</v>
      </c>
      <c r="AJ499" s="41" t="e">
        <f t="shared" si="168"/>
        <v>#N/A</v>
      </c>
      <c r="AK499" s="41" t="e">
        <f>HLOOKUP(I499,ElecAvoidedCostsWOCC!$A$5:$Q$50,G499+1,FALSE)*J499*L499</f>
        <v>#N/A</v>
      </c>
      <c r="AL499" s="41" t="e">
        <f t="shared" si="169"/>
        <v>#N/A</v>
      </c>
      <c r="AM499" s="45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5">
        <f t="shared" si="170"/>
        <v>0</v>
      </c>
      <c r="AO499" s="44">
        <f t="shared" si="171"/>
        <v>0</v>
      </c>
      <c r="AP499" s="44" t="e">
        <f t="shared" si="172"/>
        <v>#DIV/0!</v>
      </c>
    </row>
    <row r="500" spans="2:42" x14ac:dyDescent="0.25">
      <c r="B500" s="34"/>
      <c r="C500" s="56"/>
      <c r="D500" s="56"/>
      <c r="E500" s="35"/>
      <c r="F500" s="36"/>
      <c r="G500" s="36"/>
      <c r="H500" s="36"/>
      <c r="I500" s="37"/>
      <c r="J500" s="38"/>
      <c r="K500" s="38"/>
      <c r="L500" s="38"/>
      <c r="M500" s="39"/>
      <c r="N500" s="39"/>
      <c r="O500" s="40"/>
      <c r="P500" s="41"/>
      <c r="Q500" s="41"/>
      <c r="R500" s="42"/>
      <c r="S500" s="43"/>
      <c r="T500" s="36">
        <f t="shared" si="154"/>
        <v>0</v>
      </c>
      <c r="U500" s="44">
        <f t="shared" si="155"/>
        <v>0</v>
      </c>
      <c r="V500" s="45">
        <f t="shared" si="156"/>
        <v>0</v>
      </c>
      <c r="W500" s="46">
        <f t="shared" si="157"/>
        <v>0</v>
      </c>
      <c r="X500" s="41">
        <f t="shared" si="158"/>
        <v>0</v>
      </c>
      <c r="Y500" s="41">
        <f t="shared" si="159"/>
        <v>0</v>
      </c>
      <c r="Z500" s="41">
        <f t="shared" si="160"/>
        <v>0</v>
      </c>
      <c r="AA500" s="47">
        <f t="shared" si="161"/>
        <v>0</v>
      </c>
      <c r="AB500" s="48">
        <f t="shared" si="162"/>
        <v>0</v>
      </c>
      <c r="AC500" s="41">
        <f t="shared" si="163"/>
        <v>0</v>
      </c>
      <c r="AD500" s="41">
        <f t="shared" si="164"/>
        <v>0</v>
      </c>
      <c r="AE500" s="41">
        <f t="shared" si="165"/>
        <v>0</v>
      </c>
      <c r="AF500" s="49" t="e">
        <f>HLOOKUP(I500,ElecAvoidedCostsWOCC!$A$5:$Q$50,G500+1,FALSE)</f>
        <v>#N/A</v>
      </c>
      <c r="AG500" s="41" t="e">
        <f t="shared" si="166"/>
        <v>#N/A</v>
      </c>
      <c r="AH500" s="49" t="e">
        <f>HLOOKUP(I500,ElecAvoidedCostsWOCC!$A$5:$Q$50,T500+1,FALSE)</f>
        <v>#N/A</v>
      </c>
      <c r="AI500" s="41" t="e">
        <f t="shared" si="167"/>
        <v>#N/A</v>
      </c>
      <c r="AJ500" s="41" t="e">
        <f t="shared" si="168"/>
        <v>#N/A</v>
      </c>
      <c r="AK500" s="41" t="e">
        <f>HLOOKUP(I500,ElecAvoidedCostsWOCC!$A$5:$Q$50,G500+1,FALSE)*J500*L500</f>
        <v>#N/A</v>
      </c>
      <c r="AL500" s="41" t="e">
        <f t="shared" si="169"/>
        <v>#N/A</v>
      </c>
      <c r="AM500" s="45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5">
        <f t="shared" si="170"/>
        <v>0</v>
      </c>
      <c r="AO500" s="44">
        <f t="shared" si="171"/>
        <v>0</v>
      </c>
      <c r="AP500" s="44" t="e">
        <f t="shared" si="172"/>
        <v>#DIV/0!</v>
      </c>
    </row>
    <row r="501" spans="2:42" x14ac:dyDescent="0.25">
      <c r="B501" s="34"/>
      <c r="C501" s="56"/>
      <c r="D501" s="56"/>
      <c r="E501" s="35"/>
      <c r="F501" s="36"/>
      <c r="G501" s="36"/>
      <c r="H501" s="36"/>
      <c r="I501" s="37"/>
      <c r="J501" s="38"/>
      <c r="K501" s="38"/>
      <c r="L501" s="38"/>
      <c r="M501" s="39"/>
      <c r="N501" s="39"/>
      <c r="O501" s="40"/>
      <c r="P501" s="41"/>
      <c r="Q501" s="41"/>
      <c r="R501" s="42"/>
      <c r="S501" s="43"/>
      <c r="T501" s="36">
        <f t="shared" si="154"/>
        <v>0</v>
      </c>
      <c r="U501" s="44">
        <f t="shared" si="155"/>
        <v>0</v>
      </c>
      <c r="V501" s="45">
        <f t="shared" si="156"/>
        <v>0</v>
      </c>
      <c r="W501" s="46">
        <f t="shared" si="157"/>
        <v>0</v>
      </c>
      <c r="X501" s="41">
        <f t="shared" si="158"/>
        <v>0</v>
      </c>
      <c r="Y501" s="41">
        <f t="shared" si="159"/>
        <v>0</v>
      </c>
      <c r="Z501" s="41">
        <f t="shared" si="160"/>
        <v>0</v>
      </c>
      <c r="AA501" s="47">
        <f t="shared" si="161"/>
        <v>0</v>
      </c>
      <c r="AB501" s="48">
        <f t="shared" si="162"/>
        <v>0</v>
      </c>
      <c r="AC501" s="41">
        <f t="shared" si="163"/>
        <v>0</v>
      </c>
      <c r="AD501" s="41">
        <f t="shared" si="164"/>
        <v>0</v>
      </c>
      <c r="AE501" s="41">
        <f t="shared" si="165"/>
        <v>0</v>
      </c>
      <c r="AF501" s="49" t="e">
        <f>HLOOKUP(I501,ElecAvoidedCostsWOCC!$A$5:$Q$50,G501+1,FALSE)</f>
        <v>#N/A</v>
      </c>
      <c r="AG501" s="41" t="e">
        <f t="shared" si="166"/>
        <v>#N/A</v>
      </c>
      <c r="AH501" s="49" t="e">
        <f>HLOOKUP(I501,ElecAvoidedCostsWOCC!$A$5:$Q$50,T501+1,FALSE)</f>
        <v>#N/A</v>
      </c>
      <c r="AI501" s="41" t="e">
        <f t="shared" si="167"/>
        <v>#N/A</v>
      </c>
      <c r="AJ501" s="41" t="e">
        <f t="shared" si="168"/>
        <v>#N/A</v>
      </c>
      <c r="AK501" s="41" t="e">
        <f>HLOOKUP(I501,ElecAvoidedCostsWOCC!$A$5:$Q$50,G501+1,FALSE)*J501*L501</f>
        <v>#N/A</v>
      </c>
      <c r="AL501" s="41" t="e">
        <f t="shared" si="169"/>
        <v>#N/A</v>
      </c>
      <c r="AM501" s="45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5">
        <f t="shared" si="170"/>
        <v>0</v>
      </c>
      <c r="AO501" s="44">
        <f t="shared" si="171"/>
        <v>0</v>
      </c>
      <c r="AP501" s="44" t="e">
        <f t="shared" si="172"/>
        <v>#DIV/0!</v>
      </c>
    </row>
    <row r="502" spans="2:42" x14ac:dyDescent="0.25">
      <c r="B502" s="34"/>
      <c r="C502" s="56"/>
      <c r="D502" s="56"/>
      <c r="E502" s="35"/>
      <c r="F502" s="36"/>
      <c r="G502" s="36"/>
      <c r="H502" s="36"/>
      <c r="I502" s="37"/>
      <c r="J502" s="38"/>
      <c r="K502" s="38"/>
      <c r="L502" s="38"/>
      <c r="M502" s="39"/>
      <c r="N502" s="39"/>
      <c r="O502" s="40"/>
      <c r="P502" s="41"/>
      <c r="Q502" s="41"/>
      <c r="R502" s="42"/>
      <c r="S502" s="43"/>
      <c r="T502" s="36">
        <f t="shared" si="154"/>
        <v>0</v>
      </c>
      <c r="U502" s="44">
        <f t="shared" si="155"/>
        <v>0</v>
      </c>
      <c r="V502" s="45">
        <f t="shared" si="156"/>
        <v>0</v>
      </c>
      <c r="W502" s="46">
        <f t="shared" si="157"/>
        <v>0</v>
      </c>
      <c r="X502" s="41">
        <f t="shared" si="158"/>
        <v>0</v>
      </c>
      <c r="Y502" s="41">
        <f t="shared" si="159"/>
        <v>0</v>
      </c>
      <c r="Z502" s="41">
        <f t="shared" si="160"/>
        <v>0</v>
      </c>
      <c r="AA502" s="47">
        <f t="shared" si="161"/>
        <v>0</v>
      </c>
      <c r="AB502" s="48">
        <f t="shared" si="162"/>
        <v>0</v>
      </c>
      <c r="AC502" s="41">
        <f t="shared" si="163"/>
        <v>0</v>
      </c>
      <c r="AD502" s="41">
        <f t="shared" si="164"/>
        <v>0</v>
      </c>
      <c r="AE502" s="41">
        <f t="shared" si="165"/>
        <v>0</v>
      </c>
      <c r="AF502" s="49" t="e">
        <f>HLOOKUP(I502,ElecAvoidedCostsWOCC!$A$5:$Q$50,G502+1,FALSE)</f>
        <v>#N/A</v>
      </c>
      <c r="AG502" s="41" t="e">
        <f t="shared" si="166"/>
        <v>#N/A</v>
      </c>
      <c r="AH502" s="49" t="e">
        <f>HLOOKUP(I502,ElecAvoidedCostsWOCC!$A$5:$Q$50,T502+1,FALSE)</f>
        <v>#N/A</v>
      </c>
      <c r="AI502" s="41" t="e">
        <f t="shared" si="167"/>
        <v>#N/A</v>
      </c>
      <c r="AJ502" s="41" t="e">
        <f t="shared" si="168"/>
        <v>#N/A</v>
      </c>
      <c r="AK502" s="41" t="e">
        <f>HLOOKUP(I502,ElecAvoidedCostsWOCC!$A$5:$Q$50,G502+1,FALSE)*J502*L502</f>
        <v>#N/A</v>
      </c>
      <c r="AL502" s="41" t="e">
        <f t="shared" si="169"/>
        <v>#N/A</v>
      </c>
      <c r="AM502" s="45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5">
        <f t="shared" si="170"/>
        <v>0</v>
      </c>
      <c r="AO502" s="44">
        <f t="shared" si="171"/>
        <v>0</v>
      </c>
      <c r="AP502" s="44" t="e">
        <f t="shared" si="172"/>
        <v>#DIV/0!</v>
      </c>
    </row>
    <row r="503" spans="2:42" x14ac:dyDescent="0.25">
      <c r="B503" s="34"/>
      <c r="C503" s="56"/>
      <c r="D503" s="56"/>
      <c r="E503" s="35"/>
      <c r="F503" s="36"/>
      <c r="G503" s="36"/>
      <c r="H503" s="36"/>
      <c r="I503" s="37"/>
      <c r="J503" s="38"/>
      <c r="K503" s="38"/>
      <c r="L503" s="38"/>
      <c r="M503" s="39"/>
      <c r="N503" s="39"/>
      <c r="O503" s="40"/>
      <c r="P503" s="41"/>
      <c r="Q503" s="41"/>
      <c r="R503" s="42"/>
      <c r="S503" s="43"/>
      <c r="T503" s="36">
        <f t="shared" si="154"/>
        <v>0</v>
      </c>
      <c r="U503" s="44">
        <f t="shared" si="155"/>
        <v>0</v>
      </c>
      <c r="V503" s="45">
        <f t="shared" si="156"/>
        <v>0</v>
      </c>
      <c r="W503" s="46">
        <f t="shared" si="157"/>
        <v>0</v>
      </c>
      <c r="X503" s="41">
        <f t="shared" si="158"/>
        <v>0</v>
      </c>
      <c r="Y503" s="41">
        <f t="shared" si="159"/>
        <v>0</v>
      </c>
      <c r="Z503" s="41">
        <f t="shared" si="160"/>
        <v>0</v>
      </c>
      <c r="AA503" s="47">
        <f t="shared" si="161"/>
        <v>0</v>
      </c>
      <c r="AB503" s="48">
        <f t="shared" si="162"/>
        <v>0</v>
      </c>
      <c r="AC503" s="41">
        <f t="shared" si="163"/>
        <v>0</v>
      </c>
      <c r="AD503" s="41">
        <f t="shared" si="164"/>
        <v>0</v>
      </c>
      <c r="AE503" s="41">
        <f t="shared" si="165"/>
        <v>0</v>
      </c>
      <c r="AF503" s="49" t="e">
        <f>HLOOKUP(I503,ElecAvoidedCostsWOCC!$A$5:$Q$50,G503+1,FALSE)</f>
        <v>#N/A</v>
      </c>
      <c r="AG503" s="41" t="e">
        <f t="shared" si="166"/>
        <v>#N/A</v>
      </c>
      <c r="AH503" s="49" t="e">
        <f>HLOOKUP(I503,ElecAvoidedCostsWOCC!$A$5:$Q$50,T503+1,FALSE)</f>
        <v>#N/A</v>
      </c>
      <c r="AI503" s="41" t="e">
        <f t="shared" si="167"/>
        <v>#N/A</v>
      </c>
      <c r="AJ503" s="41" t="e">
        <f t="shared" si="168"/>
        <v>#N/A</v>
      </c>
      <c r="AK503" s="41" t="e">
        <f>HLOOKUP(I503,ElecAvoidedCostsWOCC!$A$5:$Q$50,G503+1,FALSE)*J503*L503</f>
        <v>#N/A</v>
      </c>
      <c r="AL503" s="41" t="e">
        <f t="shared" si="169"/>
        <v>#N/A</v>
      </c>
      <c r="AM503" s="45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5">
        <f t="shared" si="170"/>
        <v>0</v>
      </c>
      <c r="AO503" s="44">
        <f t="shared" si="171"/>
        <v>0</v>
      </c>
      <c r="AP503" s="44" t="e">
        <f t="shared" si="172"/>
        <v>#DIV/0!</v>
      </c>
    </row>
    <row r="504" spans="2:42" x14ac:dyDescent="0.25">
      <c r="B504" s="34"/>
      <c r="C504" s="56"/>
      <c r="D504" s="56"/>
      <c r="E504" s="35"/>
      <c r="F504" s="36"/>
      <c r="G504" s="36"/>
      <c r="H504" s="36"/>
      <c r="I504" s="37"/>
      <c r="J504" s="38"/>
      <c r="K504" s="38"/>
      <c r="L504" s="38"/>
      <c r="M504" s="39"/>
      <c r="N504" s="39"/>
      <c r="O504" s="40"/>
      <c r="P504" s="41"/>
      <c r="Q504" s="41"/>
      <c r="R504" s="42"/>
      <c r="S504" s="43"/>
      <c r="T504" s="36">
        <f t="shared" si="154"/>
        <v>0</v>
      </c>
      <c r="U504" s="44">
        <f t="shared" si="155"/>
        <v>0</v>
      </c>
      <c r="V504" s="45">
        <f t="shared" si="156"/>
        <v>0</v>
      </c>
      <c r="W504" s="46">
        <f t="shared" si="157"/>
        <v>0</v>
      </c>
      <c r="X504" s="41">
        <f t="shared" si="158"/>
        <v>0</v>
      </c>
      <c r="Y504" s="41">
        <f t="shared" si="159"/>
        <v>0</v>
      </c>
      <c r="Z504" s="41">
        <f t="shared" si="160"/>
        <v>0</v>
      </c>
      <c r="AA504" s="47">
        <f t="shared" si="161"/>
        <v>0</v>
      </c>
      <c r="AB504" s="48">
        <f t="shared" si="162"/>
        <v>0</v>
      </c>
      <c r="AC504" s="41">
        <f t="shared" si="163"/>
        <v>0</v>
      </c>
      <c r="AD504" s="41">
        <f t="shared" si="164"/>
        <v>0</v>
      </c>
      <c r="AE504" s="41">
        <f t="shared" si="165"/>
        <v>0</v>
      </c>
      <c r="AF504" s="49" t="e">
        <f>HLOOKUP(I504,ElecAvoidedCostsWOCC!$A$5:$Q$50,G504+1,FALSE)</f>
        <v>#N/A</v>
      </c>
      <c r="AG504" s="41" t="e">
        <f t="shared" si="166"/>
        <v>#N/A</v>
      </c>
      <c r="AH504" s="49" t="e">
        <f>HLOOKUP(I504,ElecAvoidedCostsWOCC!$A$5:$Q$50,T504+1,FALSE)</f>
        <v>#N/A</v>
      </c>
      <c r="AI504" s="41" t="e">
        <f t="shared" si="167"/>
        <v>#N/A</v>
      </c>
      <c r="AJ504" s="41" t="e">
        <f t="shared" si="168"/>
        <v>#N/A</v>
      </c>
      <c r="AK504" s="41" t="e">
        <f>HLOOKUP(I504,ElecAvoidedCostsWOCC!$A$5:$Q$50,G504+1,FALSE)*J504*L504</f>
        <v>#N/A</v>
      </c>
      <c r="AL504" s="41" t="e">
        <f t="shared" si="169"/>
        <v>#N/A</v>
      </c>
      <c r="AM504" s="45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5">
        <f t="shared" si="170"/>
        <v>0</v>
      </c>
      <c r="AO504" s="44">
        <f t="shared" si="171"/>
        <v>0</v>
      </c>
      <c r="AP504" s="44" t="e">
        <f t="shared" si="172"/>
        <v>#DIV/0!</v>
      </c>
    </row>
    <row r="505" spans="2:42" x14ac:dyDescent="0.25">
      <c r="B505" s="34"/>
      <c r="C505" s="56"/>
      <c r="D505" s="56"/>
      <c r="E505" s="35"/>
      <c r="F505" s="36"/>
      <c r="G505" s="36"/>
      <c r="H505" s="36"/>
      <c r="I505" s="37"/>
      <c r="J505" s="38"/>
      <c r="K505" s="38"/>
      <c r="L505" s="38"/>
      <c r="M505" s="39"/>
      <c r="N505" s="39"/>
      <c r="O505" s="40"/>
      <c r="P505" s="41"/>
      <c r="Q505" s="41"/>
      <c r="R505" s="42"/>
      <c r="S505" s="43"/>
      <c r="T505" s="36">
        <f t="shared" si="154"/>
        <v>0</v>
      </c>
      <c r="U505" s="44">
        <f t="shared" si="155"/>
        <v>0</v>
      </c>
      <c r="V505" s="45">
        <f t="shared" si="156"/>
        <v>0</v>
      </c>
      <c r="W505" s="46">
        <f t="shared" si="157"/>
        <v>0</v>
      </c>
      <c r="X505" s="41">
        <f t="shared" si="158"/>
        <v>0</v>
      </c>
      <c r="Y505" s="41">
        <f t="shared" si="159"/>
        <v>0</v>
      </c>
      <c r="Z505" s="41">
        <f t="shared" si="160"/>
        <v>0</v>
      </c>
      <c r="AA505" s="47">
        <f t="shared" si="161"/>
        <v>0</v>
      </c>
      <c r="AB505" s="48">
        <f t="shared" si="162"/>
        <v>0</v>
      </c>
      <c r="AC505" s="41">
        <f t="shared" si="163"/>
        <v>0</v>
      </c>
      <c r="AD505" s="41">
        <f t="shared" si="164"/>
        <v>0</v>
      </c>
      <c r="AE505" s="41">
        <f t="shared" si="165"/>
        <v>0</v>
      </c>
      <c r="AF505" s="49" t="e">
        <f>HLOOKUP(I505,ElecAvoidedCostsWOCC!$A$5:$Q$50,G505+1,FALSE)</f>
        <v>#N/A</v>
      </c>
      <c r="AG505" s="41" t="e">
        <f t="shared" si="166"/>
        <v>#N/A</v>
      </c>
      <c r="AH505" s="49" t="e">
        <f>HLOOKUP(I505,ElecAvoidedCostsWOCC!$A$5:$Q$50,T505+1,FALSE)</f>
        <v>#N/A</v>
      </c>
      <c r="AI505" s="41" t="e">
        <f t="shared" si="167"/>
        <v>#N/A</v>
      </c>
      <c r="AJ505" s="41" t="e">
        <f t="shared" si="168"/>
        <v>#N/A</v>
      </c>
      <c r="AK505" s="41" t="e">
        <f>HLOOKUP(I505,ElecAvoidedCostsWOCC!$A$5:$Q$50,G505+1,FALSE)*J505*L505</f>
        <v>#N/A</v>
      </c>
      <c r="AL505" s="41" t="e">
        <f t="shared" si="169"/>
        <v>#N/A</v>
      </c>
      <c r="AM505" s="45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5">
        <f t="shared" si="170"/>
        <v>0</v>
      </c>
      <c r="AO505" s="44">
        <f t="shared" si="171"/>
        <v>0</v>
      </c>
      <c r="AP505" s="44" t="e">
        <f t="shared" si="172"/>
        <v>#DIV/0!</v>
      </c>
    </row>
    <row r="506" spans="2:42" x14ac:dyDescent="0.25">
      <c r="B506" s="34"/>
      <c r="C506" s="56"/>
      <c r="D506" s="56"/>
      <c r="E506" s="35"/>
      <c r="F506" s="36"/>
      <c r="G506" s="36"/>
      <c r="H506" s="36"/>
      <c r="I506" s="37"/>
      <c r="J506" s="38"/>
      <c r="K506" s="38"/>
      <c r="L506" s="38"/>
      <c r="M506" s="39"/>
      <c r="N506" s="39"/>
      <c r="O506" s="40"/>
      <c r="P506" s="41"/>
      <c r="Q506" s="41"/>
      <c r="R506" s="42"/>
      <c r="S506" s="43"/>
      <c r="T506" s="36">
        <f t="shared" si="154"/>
        <v>0</v>
      </c>
      <c r="U506" s="44">
        <f t="shared" si="155"/>
        <v>0</v>
      </c>
      <c r="V506" s="45">
        <f t="shared" si="156"/>
        <v>0</v>
      </c>
      <c r="W506" s="46">
        <f t="shared" si="157"/>
        <v>0</v>
      </c>
      <c r="X506" s="41">
        <f t="shared" si="158"/>
        <v>0</v>
      </c>
      <c r="Y506" s="41">
        <f t="shared" si="159"/>
        <v>0</v>
      </c>
      <c r="Z506" s="41">
        <f t="shared" si="160"/>
        <v>0</v>
      </c>
      <c r="AA506" s="47">
        <f t="shared" si="161"/>
        <v>0</v>
      </c>
      <c r="AB506" s="48">
        <f t="shared" si="162"/>
        <v>0</v>
      </c>
      <c r="AC506" s="41">
        <f t="shared" si="163"/>
        <v>0</v>
      </c>
      <c r="AD506" s="41">
        <f t="shared" si="164"/>
        <v>0</v>
      </c>
      <c r="AE506" s="41">
        <f t="shared" si="165"/>
        <v>0</v>
      </c>
      <c r="AF506" s="49" t="e">
        <f>HLOOKUP(I506,ElecAvoidedCostsWOCC!$A$5:$Q$50,G506+1,FALSE)</f>
        <v>#N/A</v>
      </c>
      <c r="AG506" s="41" t="e">
        <f t="shared" si="166"/>
        <v>#N/A</v>
      </c>
      <c r="AH506" s="49" t="e">
        <f>HLOOKUP(I506,ElecAvoidedCostsWOCC!$A$5:$Q$50,T506+1,FALSE)</f>
        <v>#N/A</v>
      </c>
      <c r="AI506" s="41" t="e">
        <f t="shared" si="167"/>
        <v>#N/A</v>
      </c>
      <c r="AJ506" s="41" t="e">
        <f t="shared" si="168"/>
        <v>#N/A</v>
      </c>
      <c r="AK506" s="41" t="e">
        <f>HLOOKUP(I506,ElecAvoidedCostsWOCC!$A$5:$Q$50,G506+1,FALSE)*J506*L506</f>
        <v>#N/A</v>
      </c>
      <c r="AL506" s="41" t="e">
        <f t="shared" si="169"/>
        <v>#N/A</v>
      </c>
      <c r="AM506" s="45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5">
        <f t="shared" si="170"/>
        <v>0</v>
      </c>
      <c r="AO506" s="44">
        <f t="shared" si="171"/>
        <v>0</v>
      </c>
      <c r="AP506" s="44" t="e">
        <f t="shared" si="172"/>
        <v>#DIV/0!</v>
      </c>
    </row>
    <row r="507" spans="2:42" x14ac:dyDescent="0.25">
      <c r="B507" s="34"/>
      <c r="C507" s="56"/>
      <c r="D507" s="56"/>
      <c r="E507" s="35"/>
      <c r="F507" s="36"/>
      <c r="G507" s="36"/>
      <c r="H507" s="36"/>
      <c r="I507" s="37"/>
      <c r="J507" s="38"/>
      <c r="K507" s="38"/>
      <c r="L507" s="38"/>
      <c r="M507" s="39"/>
      <c r="N507" s="39"/>
      <c r="O507" s="40"/>
      <c r="P507" s="41"/>
      <c r="Q507" s="41"/>
      <c r="R507" s="42"/>
      <c r="S507" s="43"/>
      <c r="T507" s="36">
        <f t="shared" si="154"/>
        <v>0</v>
      </c>
      <c r="U507" s="44">
        <f t="shared" si="155"/>
        <v>0</v>
      </c>
      <c r="V507" s="45">
        <f t="shared" si="156"/>
        <v>0</v>
      </c>
      <c r="W507" s="46">
        <f t="shared" si="157"/>
        <v>0</v>
      </c>
      <c r="X507" s="41">
        <f t="shared" si="158"/>
        <v>0</v>
      </c>
      <c r="Y507" s="41">
        <f t="shared" si="159"/>
        <v>0</v>
      </c>
      <c r="Z507" s="41">
        <f t="shared" si="160"/>
        <v>0</v>
      </c>
      <c r="AA507" s="47">
        <f t="shared" si="161"/>
        <v>0</v>
      </c>
      <c r="AB507" s="48">
        <f t="shared" si="162"/>
        <v>0</v>
      </c>
      <c r="AC507" s="41">
        <f t="shared" si="163"/>
        <v>0</v>
      </c>
      <c r="AD507" s="41">
        <f t="shared" si="164"/>
        <v>0</v>
      </c>
      <c r="AE507" s="41">
        <f t="shared" si="165"/>
        <v>0</v>
      </c>
      <c r="AF507" s="49" t="e">
        <f>HLOOKUP(I507,ElecAvoidedCostsWOCC!$A$5:$Q$50,G507+1,FALSE)</f>
        <v>#N/A</v>
      </c>
      <c r="AG507" s="41" t="e">
        <f t="shared" si="166"/>
        <v>#N/A</v>
      </c>
      <c r="AH507" s="49" t="e">
        <f>HLOOKUP(I507,ElecAvoidedCostsWOCC!$A$5:$Q$50,T507+1,FALSE)</f>
        <v>#N/A</v>
      </c>
      <c r="AI507" s="41" t="e">
        <f t="shared" si="167"/>
        <v>#N/A</v>
      </c>
      <c r="AJ507" s="41" t="e">
        <f t="shared" si="168"/>
        <v>#N/A</v>
      </c>
      <c r="AK507" s="41" t="e">
        <f>HLOOKUP(I507,ElecAvoidedCostsWOCC!$A$5:$Q$50,G507+1,FALSE)*J507*L507</f>
        <v>#N/A</v>
      </c>
      <c r="AL507" s="41" t="e">
        <f t="shared" si="169"/>
        <v>#N/A</v>
      </c>
      <c r="AM507" s="45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5">
        <f t="shared" si="170"/>
        <v>0</v>
      </c>
      <c r="AO507" s="44">
        <f t="shared" si="171"/>
        <v>0</v>
      </c>
      <c r="AP507" s="44" t="e">
        <f t="shared" si="172"/>
        <v>#DIV/0!</v>
      </c>
    </row>
    <row r="508" spans="2:42" x14ac:dyDescent="0.25">
      <c r="B508" s="34"/>
      <c r="C508" s="56"/>
      <c r="D508" s="56"/>
      <c r="E508" s="35"/>
      <c r="F508" s="36"/>
      <c r="G508" s="36"/>
      <c r="H508" s="36"/>
      <c r="I508" s="37"/>
      <c r="J508" s="38"/>
      <c r="K508" s="38"/>
      <c r="L508" s="38"/>
      <c r="M508" s="39"/>
      <c r="N508" s="39"/>
      <c r="O508" s="40"/>
      <c r="P508" s="41"/>
      <c r="Q508" s="41"/>
      <c r="R508" s="42"/>
      <c r="S508" s="43"/>
      <c r="T508" s="36">
        <f t="shared" si="154"/>
        <v>0</v>
      </c>
      <c r="U508" s="44">
        <f t="shared" si="155"/>
        <v>0</v>
      </c>
      <c r="V508" s="45">
        <f t="shared" si="156"/>
        <v>0</v>
      </c>
      <c r="W508" s="46">
        <f t="shared" si="157"/>
        <v>0</v>
      </c>
      <c r="X508" s="41">
        <f t="shared" si="158"/>
        <v>0</v>
      </c>
      <c r="Y508" s="41">
        <f t="shared" si="159"/>
        <v>0</v>
      </c>
      <c r="Z508" s="41">
        <f t="shared" si="160"/>
        <v>0</v>
      </c>
      <c r="AA508" s="47">
        <f t="shared" si="161"/>
        <v>0</v>
      </c>
      <c r="AB508" s="48">
        <f t="shared" si="162"/>
        <v>0</v>
      </c>
      <c r="AC508" s="41">
        <f t="shared" si="163"/>
        <v>0</v>
      </c>
      <c r="AD508" s="41">
        <f t="shared" si="164"/>
        <v>0</v>
      </c>
      <c r="AE508" s="41">
        <f t="shared" si="165"/>
        <v>0</v>
      </c>
      <c r="AF508" s="49" t="e">
        <f>HLOOKUP(I508,ElecAvoidedCostsWOCC!$A$5:$Q$50,G508+1,FALSE)</f>
        <v>#N/A</v>
      </c>
      <c r="AG508" s="41" t="e">
        <f t="shared" si="166"/>
        <v>#N/A</v>
      </c>
      <c r="AH508" s="49" t="e">
        <f>HLOOKUP(I508,ElecAvoidedCostsWOCC!$A$5:$Q$50,T508+1,FALSE)</f>
        <v>#N/A</v>
      </c>
      <c r="AI508" s="41" t="e">
        <f t="shared" si="167"/>
        <v>#N/A</v>
      </c>
      <c r="AJ508" s="41" t="e">
        <f t="shared" si="168"/>
        <v>#N/A</v>
      </c>
      <c r="AK508" s="41" t="e">
        <f>HLOOKUP(I508,ElecAvoidedCostsWOCC!$A$5:$Q$50,G508+1,FALSE)*J508*L508</f>
        <v>#N/A</v>
      </c>
      <c r="AL508" s="41" t="e">
        <f t="shared" si="169"/>
        <v>#N/A</v>
      </c>
      <c r="AM508" s="45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5">
        <f t="shared" si="170"/>
        <v>0</v>
      </c>
      <c r="AO508" s="44">
        <f t="shared" si="171"/>
        <v>0</v>
      </c>
      <c r="AP508" s="44" t="e">
        <f t="shared" si="172"/>
        <v>#DIV/0!</v>
      </c>
    </row>
    <row r="509" spans="2:42" x14ac:dyDescent="0.25">
      <c r="B509" s="34"/>
      <c r="C509" s="56"/>
      <c r="D509" s="56"/>
      <c r="E509" s="35"/>
      <c r="F509" s="36"/>
      <c r="G509" s="36"/>
      <c r="H509" s="36"/>
      <c r="I509" s="37"/>
      <c r="J509" s="38"/>
      <c r="K509" s="38"/>
      <c r="L509" s="38"/>
      <c r="M509" s="39"/>
      <c r="N509" s="39"/>
      <c r="O509" s="40"/>
      <c r="P509" s="41"/>
      <c r="Q509" s="41"/>
      <c r="R509" s="42"/>
      <c r="S509" s="43"/>
      <c r="T509" s="36">
        <f t="shared" si="154"/>
        <v>0</v>
      </c>
      <c r="U509" s="44">
        <f t="shared" si="155"/>
        <v>0</v>
      </c>
      <c r="V509" s="45">
        <f t="shared" si="156"/>
        <v>0</v>
      </c>
      <c r="W509" s="46">
        <f t="shared" si="157"/>
        <v>0</v>
      </c>
      <c r="X509" s="41">
        <f t="shared" si="158"/>
        <v>0</v>
      </c>
      <c r="Y509" s="41">
        <f t="shared" si="159"/>
        <v>0</v>
      </c>
      <c r="Z509" s="41">
        <f t="shared" si="160"/>
        <v>0</v>
      </c>
      <c r="AA509" s="47">
        <f t="shared" si="161"/>
        <v>0</v>
      </c>
      <c r="AB509" s="48">
        <f t="shared" si="162"/>
        <v>0</v>
      </c>
      <c r="AC509" s="41">
        <f t="shared" si="163"/>
        <v>0</v>
      </c>
      <c r="AD509" s="41">
        <f t="shared" si="164"/>
        <v>0</v>
      </c>
      <c r="AE509" s="41">
        <f t="shared" si="165"/>
        <v>0</v>
      </c>
      <c r="AF509" s="49" t="e">
        <f>HLOOKUP(I509,ElecAvoidedCostsWOCC!$A$5:$Q$50,G509+1,FALSE)</f>
        <v>#N/A</v>
      </c>
      <c r="AG509" s="41" t="e">
        <f t="shared" si="166"/>
        <v>#N/A</v>
      </c>
      <c r="AH509" s="49" t="e">
        <f>HLOOKUP(I509,ElecAvoidedCostsWOCC!$A$5:$Q$50,T509+1,FALSE)</f>
        <v>#N/A</v>
      </c>
      <c r="AI509" s="41" t="e">
        <f t="shared" si="167"/>
        <v>#N/A</v>
      </c>
      <c r="AJ509" s="41" t="e">
        <f t="shared" si="168"/>
        <v>#N/A</v>
      </c>
      <c r="AK509" s="41" t="e">
        <f>HLOOKUP(I509,ElecAvoidedCostsWOCC!$A$5:$Q$50,G509+1,FALSE)*J509*L509</f>
        <v>#N/A</v>
      </c>
      <c r="AL509" s="41" t="e">
        <f t="shared" si="169"/>
        <v>#N/A</v>
      </c>
      <c r="AM509" s="45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5">
        <f t="shared" si="170"/>
        <v>0</v>
      </c>
      <c r="AO509" s="44">
        <f t="shared" si="171"/>
        <v>0</v>
      </c>
      <c r="AP509" s="44" t="e">
        <f t="shared" si="172"/>
        <v>#DIV/0!</v>
      </c>
    </row>
    <row r="510" spans="2:42" x14ac:dyDescent="0.25">
      <c r="B510" s="34"/>
      <c r="C510" s="56"/>
      <c r="D510" s="56"/>
      <c r="E510" s="35"/>
      <c r="F510" s="36"/>
      <c r="G510" s="36"/>
      <c r="H510" s="36"/>
      <c r="I510" s="37"/>
      <c r="J510" s="38"/>
      <c r="K510" s="38"/>
      <c r="L510" s="38"/>
      <c r="M510" s="39"/>
      <c r="N510" s="39"/>
      <c r="O510" s="40"/>
      <c r="P510" s="41"/>
      <c r="Q510" s="41"/>
      <c r="R510" s="42"/>
      <c r="S510" s="43"/>
      <c r="T510" s="36">
        <f t="shared" si="154"/>
        <v>0</v>
      </c>
      <c r="U510" s="44">
        <f t="shared" si="155"/>
        <v>0</v>
      </c>
      <c r="V510" s="45">
        <f t="shared" si="156"/>
        <v>0</v>
      </c>
      <c r="W510" s="46">
        <f t="shared" si="157"/>
        <v>0</v>
      </c>
      <c r="X510" s="41">
        <f t="shared" si="158"/>
        <v>0</v>
      </c>
      <c r="Y510" s="41">
        <f t="shared" si="159"/>
        <v>0</v>
      </c>
      <c r="Z510" s="41">
        <f t="shared" si="160"/>
        <v>0</v>
      </c>
      <c r="AA510" s="47">
        <f t="shared" si="161"/>
        <v>0</v>
      </c>
      <c r="AB510" s="48">
        <f t="shared" si="162"/>
        <v>0</v>
      </c>
      <c r="AC510" s="41">
        <f t="shared" si="163"/>
        <v>0</v>
      </c>
      <c r="AD510" s="41">
        <f t="shared" si="164"/>
        <v>0</v>
      </c>
      <c r="AE510" s="41">
        <f t="shared" si="165"/>
        <v>0</v>
      </c>
      <c r="AF510" s="49" t="e">
        <f>HLOOKUP(I510,ElecAvoidedCostsWOCC!$A$5:$Q$50,G510+1,FALSE)</f>
        <v>#N/A</v>
      </c>
      <c r="AG510" s="41" t="e">
        <f t="shared" si="166"/>
        <v>#N/A</v>
      </c>
      <c r="AH510" s="49" t="e">
        <f>HLOOKUP(I510,ElecAvoidedCostsWOCC!$A$5:$Q$50,T510+1,FALSE)</f>
        <v>#N/A</v>
      </c>
      <c r="AI510" s="41" t="e">
        <f t="shared" si="167"/>
        <v>#N/A</v>
      </c>
      <c r="AJ510" s="41" t="e">
        <f t="shared" si="168"/>
        <v>#N/A</v>
      </c>
      <c r="AK510" s="41" t="e">
        <f>HLOOKUP(I510,ElecAvoidedCostsWOCC!$A$5:$Q$50,G510+1,FALSE)*J510*L510</f>
        <v>#N/A</v>
      </c>
      <c r="AL510" s="41" t="e">
        <f t="shared" si="169"/>
        <v>#N/A</v>
      </c>
      <c r="AM510" s="45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5">
        <f t="shared" si="170"/>
        <v>0</v>
      </c>
      <c r="AO510" s="44">
        <f t="shared" si="171"/>
        <v>0</v>
      </c>
      <c r="AP510" s="44" t="e">
        <f t="shared" si="172"/>
        <v>#DIV/0!</v>
      </c>
    </row>
    <row r="511" spans="2:42" x14ac:dyDescent="0.25">
      <c r="B511" s="34"/>
      <c r="C511" s="56"/>
      <c r="D511" s="56"/>
      <c r="E511" s="35"/>
      <c r="F511" s="36"/>
      <c r="G511" s="36"/>
      <c r="H511" s="36"/>
      <c r="I511" s="37"/>
      <c r="J511" s="38"/>
      <c r="K511" s="38"/>
      <c r="L511" s="38"/>
      <c r="M511" s="39"/>
      <c r="N511" s="39"/>
      <c r="O511" s="40"/>
      <c r="P511" s="41"/>
      <c r="Q511" s="41"/>
      <c r="R511" s="42"/>
      <c r="S511" s="43"/>
      <c r="T511" s="36">
        <f t="shared" si="154"/>
        <v>0</v>
      </c>
      <c r="U511" s="44">
        <f t="shared" si="155"/>
        <v>0</v>
      </c>
      <c r="V511" s="45">
        <f t="shared" si="156"/>
        <v>0</v>
      </c>
      <c r="W511" s="46">
        <f t="shared" si="157"/>
        <v>0</v>
      </c>
      <c r="X511" s="41">
        <f t="shared" si="158"/>
        <v>0</v>
      </c>
      <c r="Y511" s="41">
        <f t="shared" si="159"/>
        <v>0</v>
      </c>
      <c r="Z511" s="41">
        <f t="shared" si="160"/>
        <v>0</v>
      </c>
      <c r="AA511" s="47">
        <f t="shared" si="161"/>
        <v>0</v>
      </c>
      <c r="AB511" s="48">
        <f t="shared" si="162"/>
        <v>0</v>
      </c>
      <c r="AC511" s="41">
        <f t="shared" si="163"/>
        <v>0</v>
      </c>
      <c r="AD511" s="41">
        <f t="shared" si="164"/>
        <v>0</v>
      </c>
      <c r="AE511" s="41">
        <f t="shared" si="165"/>
        <v>0</v>
      </c>
      <c r="AF511" s="49" t="e">
        <f>HLOOKUP(I511,ElecAvoidedCostsWOCC!$A$5:$Q$50,G511+1,FALSE)</f>
        <v>#N/A</v>
      </c>
      <c r="AG511" s="41" t="e">
        <f t="shared" si="166"/>
        <v>#N/A</v>
      </c>
      <c r="AH511" s="49" t="e">
        <f>HLOOKUP(I511,ElecAvoidedCostsWOCC!$A$5:$Q$50,T511+1,FALSE)</f>
        <v>#N/A</v>
      </c>
      <c r="AI511" s="41" t="e">
        <f t="shared" si="167"/>
        <v>#N/A</v>
      </c>
      <c r="AJ511" s="41" t="e">
        <f t="shared" si="168"/>
        <v>#N/A</v>
      </c>
      <c r="AK511" s="41" t="e">
        <f>HLOOKUP(I511,ElecAvoidedCostsWOCC!$A$5:$Q$50,G511+1,FALSE)*J511*L511</f>
        <v>#N/A</v>
      </c>
      <c r="AL511" s="41" t="e">
        <f t="shared" si="169"/>
        <v>#N/A</v>
      </c>
      <c r="AM511" s="45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5">
        <f t="shared" si="170"/>
        <v>0</v>
      </c>
      <c r="AO511" s="44">
        <f t="shared" si="171"/>
        <v>0</v>
      </c>
      <c r="AP511" s="44" t="e">
        <f t="shared" si="172"/>
        <v>#DIV/0!</v>
      </c>
    </row>
    <row r="512" spans="2:42" x14ac:dyDescent="0.25">
      <c r="B512" s="34"/>
      <c r="C512" s="56"/>
      <c r="D512" s="56"/>
      <c r="E512" s="35"/>
      <c r="F512" s="36"/>
      <c r="G512" s="36"/>
      <c r="H512" s="36"/>
      <c r="I512" s="37"/>
      <c r="J512" s="38"/>
      <c r="K512" s="38"/>
      <c r="L512" s="38"/>
      <c r="M512" s="39"/>
      <c r="N512" s="39"/>
      <c r="O512" s="40"/>
      <c r="P512" s="41"/>
      <c r="Q512" s="41"/>
      <c r="R512" s="42"/>
      <c r="S512" s="43"/>
      <c r="T512" s="36">
        <f t="shared" si="154"/>
        <v>0</v>
      </c>
      <c r="U512" s="44">
        <f t="shared" si="155"/>
        <v>0</v>
      </c>
      <c r="V512" s="45">
        <f t="shared" si="156"/>
        <v>0</v>
      </c>
      <c r="W512" s="46">
        <f t="shared" si="157"/>
        <v>0</v>
      </c>
      <c r="X512" s="41">
        <f t="shared" si="158"/>
        <v>0</v>
      </c>
      <c r="Y512" s="41">
        <f t="shared" si="159"/>
        <v>0</v>
      </c>
      <c r="Z512" s="41">
        <f t="shared" si="160"/>
        <v>0</v>
      </c>
      <c r="AA512" s="47">
        <f t="shared" si="161"/>
        <v>0</v>
      </c>
      <c r="AB512" s="48">
        <f t="shared" si="162"/>
        <v>0</v>
      </c>
      <c r="AC512" s="41">
        <f t="shared" si="163"/>
        <v>0</v>
      </c>
      <c r="AD512" s="41">
        <f t="shared" si="164"/>
        <v>0</v>
      </c>
      <c r="AE512" s="41">
        <f t="shared" si="165"/>
        <v>0</v>
      </c>
      <c r="AF512" s="49" t="e">
        <f>HLOOKUP(I512,ElecAvoidedCostsWOCC!$A$5:$Q$50,G512+1,FALSE)</f>
        <v>#N/A</v>
      </c>
      <c r="AG512" s="41" t="e">
        <f t="shared" si="166"/>
        <v>#N/A</v>
      </c>
      <c r="AH512" s="49" t="e">
        <f>HLOOKUP(I512,ElecAvoidedCostsWOCC!$A$5:$Q$50,T512+1,FALSE)</f>
        <v>#N/A</v>
      </c>
      <c r="AI512" s="41" t="e">
        <f t="shared" si="167"/>
        <v>#N/A</v>
      </c>
      <c r="AJ512" s="41" t="e">
        <f t="shared" si="168"/>
        <v>#N/A</v>
      </c>
      <c r="AK512" s="41" t="e">
        <f>HLOOKUP(I512,ElecAvoidedCostsWOCC!$A$5:$Q$50,G512+1,FALSE)*J512*L512</f>
        <v>#N/A</v>
      </c>
      <c r="AL512" s="41" t="e">
        <f t="shared" si="169"/>
        <v>#N/A</v>
      </c>
      <c r="AM512" s="45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5">
        <f t="shared" si="170"/>
        <v>0</v>
      </c>
      <c r="AO512" s="44">
        <f t="shared" si="171"/>
        <v>0</v>
      </c>
      <c r="AP512" s="44" t="e">
        <f t="shared" si="172"/>
        <v>#DIV/0!</v>
      </c>
    </row>
    <row r="513" spans="2:42" x14ac:dyDescent="0.25">
      <c r="B513" s="34"/>
      <c r="C513" s="56"/>
      <c r="D513" s="56"/>
      <c r="E513" s="35"/>
      <c r="F513" s="36"/>
      <c r="G513" s="36"/>
      <c r="H513" s="36"/>
      <c r="I513" s="37"/>
      <c r="J513" s="38"/>
      <c r="K513" s="38"/>
      <c r="L513" s="38"/>
      <c r="M513" s="39"/>
      <c r="N513" s="39"/>
      <c r="O513" s="40"/>
      <c r="P513" s="41"/>
      <c r="Q513" s="41"/>
      <c r="R513" s="42"/>
      <c r="S513" s="43"/>
      <c r="T513" s="36">
        <f t="shared" si="154"/>
        <v>0</v>
      </c>
      <c r="U513" s="44">
        <f t="shared" si="155"/>
        <v>0</v>
      </c>
      <c r="V513" s="45">
        <f t="shared" si="156"/>
        <v>0</v>
      </c>
      <c r="W513" s="46">
        <f t="shared" si="157"/>
        <v>0</v>
      </c>
      <c r="X513" s="41">
        <f t="shared" si="158"/>
        <v>0</v>
      </c>
      <c r="Y513" s="41">
        <f t="shared" si="159"/>
        <v>0</v>
      </c>
      <c r="Z513" s="41">
        <f t="shared" si="160"/>
        <v>0</v>
      </c>
      <c r="AA513" s="47">
        <f t="shared" si="161"/>
        <v>0</v>
      </c>
      <c r="AB513" s="48">
        <f t="shared" si="162"/>
        <v>0</v>
      </c>
      <c r="AC513" s="41">
        <f t="shared" si="163"/>
        <v>0</v>
      </c>
      <c r="AD513" s="41">
        <f t="shared" si="164"/>
        <v>0</v>
      </c>
      <c r="AE513" s="41">
        <f t="shared" si="165"/>
        <v>0</v>
      </c>
      <c r="AF513" s="49" t="e">
        <f>HLOOKUP(I513,ElecAvoidedCostsWOCC!$A$5:$Q$50,G513+1,FALSE)</f>
        <v>#N/A</v>
      </c>
      <c r="AG513" s="41" t="e">
        <f t="shared" si="166"/>
        <v>#N/A</v>
      </c>
      <c r="AH513" s="49" t="e">
        <f>HLOOKUP(I513,ElecAvoidedCostsWOCC!$A$5:$Q$50,T513+1,FALSE)</f>
        <v>#N/A</v>
      </c>
      <c r="AI513" s="41" t="e">
        <f t="shared" si="167"/>
        <v>#N/A</v>
      </c>
      <c r="AJ513" s="41" t="e">
        <f t="shared" si="168"/>
        <v>#N/A</v>
      </c>
      <c r="AK513" s="41" t="e">
        <f>HLOOKUP(I513,ElecAvoidedCostsWOCC!$A$5:$Q$50,G513+1,FALSE)*J513*L513</f>
        <v>#N/A</v>
      </c>
      <c r="AL513" s="41" t="e">
        <f t="shared" si="169"/>
        <v>#N/A</v>
      </c>
      <c r="AM513" s="45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5">
        <f t="shared" si="170"/>
        <v>0</v>
      </c>
      <c r="AO513" s="44">
        <f t="shared" si="171"/>
        <v>0</v>
      </c>
      <c r="AP513" s="44" t="e">
        <f t="shared" si="172"/>
        <v>#DIV/0!</v>
      </c>
    </row>
    <row r="514" spans="2:42" x14ac:dyDescent="0.25">
      <c r="B514" s="34"/>
      <c r="C514" s="56"/>
      <c r="D514" s="56"/>
      <c r="E514" s="35"/>
      <c r="F514" s="36"/>
      <c r="G514" s="36"/>
      <c r="H514" s="36"/>
      <c r="I514" s="37"/>
      <c r="J514" s="38"/>
      <c r="K514" s="38"/>
      <c r="L514" s="38"/>
      <c r="M514" s="39"/>
      <c r="N514" s="39"/>
      <c r="O514" s="40"/>
      <c r="P514" s="41"/>
      <c r="Q514" s="41"/>
      <c r="R514" s="42"/>
      <c r="S514" s="43"/>
      <c r="T514" s="36">
        <f t="shared" si="154"/>
        <v>0</v>
      </c>
      <c r="U514" s="44">
        <f t="shared" si="155"/>
        <v>0</v>
      </c>
      <c r="V514" s="45">
        <f t="shared" si="156"/>
        <v>0</v>
      </c>
      <c r="W514" s="46">
        <f t="shared" si="157"/>
        <v>0</v>
      </c>
      <c r="X514" s="41">
        <f t="shared" si="158"/>
        <v>0</v>
      </c>
      <c r="Y514" s="41">
        <f t="shared" si="159"/>
        <v>0</v>
      </c>
      <c r="Z514" s="41">
        <f t="shared" si="160"/>
        <v>0</v>
      </c>
      <c r="AA514" s="47">
        <f t="shared" si="161"/>
        <v>0</v>
      </c>
      <c r="AB514" s="48">
        <f t="shared" si="162"/>
        <v>0</v>
      </c>
      <c r="AC514" s="41">
        <f t="shared" si="163"/>
        <v>0</v>
      </c>
      <c r="AD514" s="41">
        <f t="shared" si="164"/>
        <v>0</v>
      </c>
      <c r="AE514" s="41">
        <f t="shared" si="165"/>
        <v>0</v>
      </c>
      <c r="AF514" s="49" t="e">
        <f>HLOOKUP(I514,ElecAvoidedCostsWOCC!$A$5:$Q$50,G514+1,FALSE)</f>
        <v>#N/A</v>
      </c>
      <c r="AG514" s="41" t="e">
        <f t="shared" si="166"/>
        <v>#N/A</v>
      </c>
      <c r="AH514" s="49" t="e">
        <f>HLOOKUP(I514,ElecAvoidedCostsWOCC!$A$5:$Q$50,T514+1,FALSE)</f>
        <v>#N/A</v>
      </c>
      <c r="AI514" s="41" t="e">
        <f t="shared" si="167"/>
        <v>#N/A</v>
      </c>
      <c r="AJ514" s="41" t="e">
        <f t="shared" si="168"/>
        <v>#N/A</v>
      </c>
      <c r="AK514" s="41" t="e">
        <f>HLOOKUP(I514,ElecAvoidedCostsWOCC!$A$5:$Q$50,G514+1,FALSE)*J514*L514</f>
        <v>#N/A</v>
      </c>
      <c r="AL514" s="41" t="e">
        <f t="shared" si="169"/>
        <v>#N/A</v>
      </c>
      <c r="AM514" s="45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5">
        <f t="shared" si="170"/>
        <v>0</v>
      </c>
      <c r="AO514" s="44">
        <f t="shared" si="171"/>
        <v>0</v>
      </c>
      <c r="AP514" s="44" t="e">
        <f t="shared" si="172"/>
        <v>#DIV/0!</v>
      </c>
    </row>
    <row r="515" spans="2:42" x14ac:dyDescent="0.25">
      <c r="B515" s="34"/>
      <c r="C515" s="56"/>
      <c r="D515" s="56"/>
      <c r="E515" s="35"/>
      <c r="F515" s="36"/>
      <c r="G515" s="36"/>
      <c r="H515" s="36"/>
      <c r="I515" s="37"/>
      <c r="J515" s="38"/>
      <c r="K515" s="38"/>
      <c r="L515" s="38"/>
      <c r="M515" s="39"/>
      <c r="N515" s="39"/>
      <c r="O515" s="40"/>
      <c r="P515" s="41"/>
      <c r="Q515" s="41"/>
      <c r="R515" s="42"/>
      <c r="S515" s="43"/>
      <c r="T515" s="36">
        <f t="shared" si="154"/>
        <v>0</v>
      </c>
      <c r="U515" s="44">
        <f t="shared" si="155"/>
        <v>0</v>
      </c>
      <c r="V515" s="45">
        <f t="shared" si="156"/>
        <v>0</v>
      </c>
      <c r="W515" s="46">
        <f t="shared" si="157"/>
        <v>0</v>
      </c>
      <c r="X515" s="41">
        <f t="shared" si="158"/>
        <v>0</v>
      </c>
      <c r="Y515" s="41">
        <f t="shared" si="159"/>
        <v>0</v>
      </c>
      <c r="Z515" s="41">
        <f t="shared" si="160"/>
        <v>0</v>
      </c>
      <c r="AA515" s="47">
        <f t="shared" si="161"/>
        <v>0</v>
      </c>
      <c r="AB515" s="48">
        <f t="shared" si="162"/>
        <v>0</v>
      </c>
      <c r="AC515" s="41">
        <f t="shared" si="163"/>
        <v>0</v>
      </c>
      <c r="AD515" s="41">
        <f t="shared" si="164"/>
        <v>0</v>
      </c>
      <c r="AE515" s="41">
        <f t="shared" si="165"/>
        <v>0</v>
      </c>
      <c r="AF515" s="49" t="e">
        <f>HLOOKUP(I515,ElecAvoidedCostsWOCC!$A$5:$Q$50,G515+1,FALSE)</f>
        <v>#N/A</v>
      </c>
      <c r="AG515" s="41" t="e">
        <f t="shared" si="166"/>
        <v>#N/A</v>
      </c>
      <c r="AH515" s="49" t="e">
        <f>HLOOKUP(I515,ElecAvoidedCostsWOCC!$A$5:$Q$50,T515+1,FALSE)</f>
        <v>#N/A</v>
      </c>
      <c r="AI515" s="41" t="e">
        <f t="shared" si="167"/>
        <v>#N/A</v>
      </c>
      <c r="AJ515" s="41" t="e">
        <f t="shared" si="168"/>
        <v>#N/A</v>
      </c>
      <c r="AK515" s="41" t="e">
        <f>HLOOKUP(I515,ElecAvoidedCostsWOCC!$A$5:$Q$50,G515+1,FALSE)*J515*L515</f>
        <v>#N/A</v>
      </c>
      <c r="AL515" s="41" t="e">
        <f t="shared" si="169"/>
        <v>#N/A</v>
      </c>
      <c r="AM515" s="45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5">
        <f t="shared" si="170"/>
        <v>0</v>
      </c>
      <c r="AO515" s="44">
        <f t="shared" si="171"/>
        <v>0</v>
      </c>
      <c r="AP515" s="44" t="e">
        <f t="shared" si="172"/>
        <v>#DIV/0!</v>
      </c>
    </row>
    <row r="516" spans="2:42" x14ac:dyDescent="0.25">
      <c r="B516" s="34"/>
      <c r="C516" s="56"/>
      <c r="D516" s="56"/>
      <c r="E516" s="35"/>
      <c r="F516" s="36"/>
      <c r="G516" s="36"/>
      <c r="H516" s="36"/>
      <c r="I516" s="37"/>
      <c r="J516" s="38"/>
      <c r="K516" s="38"/>
      <c r="L516" s="38"/>
      <c r="M516" s="39"/>
      <c r="N516" s="39"/>
      <c r="O516" s="40"/>
      <c r="P516" s="41"/>
      <c r="Q516" s="41"/>
      <c r="R516" s="42"/>
      <c r="S516" s="43"/>
      <c r="T516" s="36">
        <f t="shared" si="154"/>
        <v>0</v>
      </c>
      <c r="U516" s="44">
        <f t="shared" si="155"/>
        <v>0</v>
      </c>
      <c r="V516" s="45">
        <f t="shared" si="156"/>
        <v>0</v>
      </c>
      <c r="W516" s="46">
        <f t="shared" si="157"/>
        <v>0</v>
      </c>
      <c r="X516" s="41">
        <f t="shared" si="158"/>
        <v>0</v>
      </c>
      <c r="Y516" s="41">
        <f t="shared" si="159"/>
        <v>0</v>
      </c>
      <c r="Z516" s="41">
        <f t="shared" si="160"/>
        <v>0</v>
      </c>
      <c r="AA516" s="47">
        <f t="shared" si="161"/>
        <v>0</v>
      </c>
      <c r="AB516" s="48">
        <f t="shared" si="162"/>
        <v>0</v>
      </c>
      <c r="AC516" s="41">
        <f t="shared" si="163"/>
        <v>0</v>
      </c>
      <c r="AD516" s="41">
        <f t="shared" si="164"/>
        <v>0</v>
      </c>
      <c r="AE516" s="41">
        <f t="shared" si="165"/>
        <v>0</v>
      </c>
      <c r="AF516" s="49" t="e">
        <f>HLOOKUP(I516,ElecAvoidedCostsWOCC!$A$5:$Q$50,G516+1,FALSE)</f>
        <v>#N/A</v>
      </c>
      <c r="AG516" s="41" t="e">
        <f t="shared" si="166"/>
        <v>#N/A</v>
      </c>
      <c r="AH516" s="49" t="e">
        <f>HLOOKUP(I516,ElecAvoidedCostsWOCC!$A$5:$Q$50,T516+1,FALSE)</f>
        <v>#N/A</v>
      </c>
      <c r="AI516" s="41" t="e">
        <f t="shared" si="167"/>
        <v>#N/A</v>
      </c>
      <c r="AJ516" s="41" t="e">
        <f t="shared" si="168"/>
        <v>#N/A</v>
      </c>
      <c r="AK516" s="41" t="e">
        <f>HLOOKUP(I516,ElecAvoidedCostsWOCC!$A$5:$Q$50,G516+1,FALSE)*J516*L516</f>
        <v>#N/A</v>
      </c>
      <c r="AL516" s="41" t="e">
        <f t="shared" si="169"/>
        <v>#N/A</v>
      </c>
      <c r="AM516" s="45">
        <f>IF(O516=0,0,IF(H516=0, HLOOKUP(I516,ElecAvoidedCostsWOCC!$A$5:$Q$50,T516+1,FALSE)*K516*J516,HLOOKUP(I516,ElecAvoidedCostsWOCC!$A$5:$Q$50,T516+1,FALSE)*L516*J516+HLOOKUP(I516,ElecAvoidedCostsWOCC!$A$5:$Q$50,G516+1,FALSE)*K516*J516-HLOOKUP(I516,ElecAvoidedCostsWOCC!$A$5:$Q$50,G516+1,FALSE)*L516*J516))</f>
        <v>0</v>
      </c>
      <c r="AN516" s="45">
        <f t="shared" si="170"/>
        <v>0</v>
      </c>
      <c r="AO516" s="44">
        <f t="shared" si="171"/>
        <v>0</v>
      </c>
      <c r="AP516" s="44" t="e">
        <f t="shared" si="172"/>
        <v>#DIV/0!</v>
      </c>
    </row>
    <row r="517" spans="2:42" x14ac:dyDescent="0.25">
      <c r="B517" s="34"/>
      <c r="C517" s="56"/>
      <c r="D517" s="56"/>
      <c r="E517" s="35"/>
      <c r="F517" s="36"/>
      <c r="G517" s="36"/>
      <c r="H517" s="36"/>
      <c r="I517" s="37"/>
      <c r="J517" s="38"/>
      <c r="K517" s="38"/>
      <c r="L517" s="38"/>
      <c r="M517" s="39"/>
      <c r="N517" s="39"/>
      <c r="O517" s="40"/>
      <c r="P517" s="41"/>
      <c r="Q517" s="41"/>
      <c r="R517" s="42"/>
      <c r="S517" s="43"/>
      <c r="T517" s="36">
        <f t="shared" si="154"/>
        <v>0</v>
      </c>
      <c r="U517" s="44">
        <f t="shared" si="155"/>
        <v>0</v>
      </c>
      <c r="V517" s="45">
        <f t="shared" si="156"/>
        <v>0</v>
      </c>
      <c r="W517" s="46">
        <f t="shared" si="157"/>
        <v>0</v>
      </c>
      <c r="X517" s="41">
        <f t="shared" si="158"/>
        <v>0</v>
      </c>
      <c r="Y517" s="41">
        <f t="shared" si="159"/>
        <v>0</v>
      </c>
      <c r="Z517" s="41">
        <f t="shared" si="160"/>
        <v>0</v>
      </c>
      <c r="AA517" s="47">
        <f t="shared" si="161"/>
        <v>0</v>
      </c>
      <c r="AB517" s="48">
        <f t="shared" si="162"/>
        <v>0</v>
      </c>
      <c r="AC517" s="41">
        <f t="shared" si="163"/>
        <v>0</v>
      </c>
      <c r="AD517" s="41">
        <f t="shared" si="164"/>
        <v>0</v>
      </c>
      <c r="AE517" s="41">
        <f t="shared" si="165"/>
        <v>0</v>
      </c>
      <c r="AF517" s="49" t="e">
        <f>HLOOKUP(I517,ElecAvoidedCostsWOCC!$A$5:$Q$50,G517+1,FALSE)</f>
        <v>#N/A</v>
      </c>
      <c r="AG517" s="41" t="e">
        <f t="shared" si="166"/>
        <v>#N/A</v>
      </c>
      <c r="AH517" s="49" t="e">
        <f>HLOOKUP(I517,ElecAvoidedCostsWOCC!$A$5:$Q$50,T517+1,FALSE)</f>
        <v>#N/A</v>
      </c>
      <c r="AI517" s="41" t="e">
        <f t="shared" si="167"/>
        <v>#N/A</v>
      </c>
      <c r="AJ517" s="41" t="e">
        <f t="shared" si="168"/>
        <v>#N/A</v>
      </c>
      <c r="AK517" s="41" t="e">
        <f>HLOOKUP(I517,ElecAvoidedCostsWOCC!$A$5:$Q$50,G517+1,FALSE)*J517*L517</f>
        <v>#N/A</v>
      </c>
      <c r="AL517" s="41" t="e">
        <f t="shared" si="169"/>
        <v>#N/A</v>
      </c>
      <c r="AM517" s="45">
        <f>IF(O517=0,0,IF(H517=0, HLOOKUP(I517,ElecAvoidedCostsWOCC!$A$5:$Q$50,T517+1,FALSE)*K517*J517,HLOOKUP(I517,ElecAvoidedCostsWOCC!$A$5:$Q$50,T517+1,FALSE)*L517*J517+HLOOKUP(I517,ElecAvoidedCostsWOCC!$A$5:$Q$50,G517+1,FALSE)*K517*J517-HLOOKUP(I517,ElecAvoidedCostsWOCC!$A$5:$Q$50,G517+1,FALSE)*L517*J517))</f>
        <v>0</v>
      </c>
      <c r="AN517" s="45">
        <f t="shared" si="170"/>
        <v>0</v>
      </c>
      <c r="AO517" s="44">
        <f t="shared" si="171"/>
        <v>0</v>
      </c>
      <c r="AP517" s="44" t="e">
        <f t="shared" si="172"/>
        <v>#DIV/0!</v>
      </c>
    </row>
    <row r="518" spans="2:42" x14ac:dyDescent="0.25">
      <c r="B518" s="34"/>
      <c r="C518" s="56"/>
      <c r="D518" s="56"/>
      <c r="E518" s="35"/>
      <c r="F518" s="36"/>
      <c r="G518" s="36"/>
      <c r="H518" s="36"/>
      <c r="I518" s="37"/>
      <c r="J518" s="38"/>
      <c r="K518" s="38"/>
      <c r="L518" s="38"/>
      <c r="M518" s="39"/>
      <c r="N518" s="39"/>
      <c r="O518" s="40"/>
      <c r="P518" s="41"/>
      <c r="Q518" s="41"/>
      <c r="R518" s="42"/>
      <c r="S518" s="43"/>
      <c r="T518" s="36">
        <f t="shared" si="154"/>
        <v>0</v>
      </c>
      <c r="U518" s="44">
        <f t="shared" si="155"/>
        <v>0</v>
      </c>
      <c r="V518" s="45">
        <f t="shared" si="156"/>
        <v>0</v>
      </c>
      <c r="W518" s="46">
        <f t="shared" si="157"/>
        <v>0</v>
      </c>
      <c r="X518" s="41">
        <f t="shared" si="158"/>
        <v>0</v>
      </c>
      <c r="Y518" s="41">
        <f t="shared" si="159"/>
        <v>0</v>
      </c>
      <c r="Z518" s="41">
        <f t="shared" si="160"/>
        <v>0</v>
      </c>
      <c r="AA518" s="47">
        <f t="shared" si="161"/>
        <v>0</v>
      </c>
      <c r="AB518" s="48">
        <f t="shared" si="162"/>
        <v>0</v>
      </c>
      <c r="AC518" s="41">
        <f t="shared" si="163"/>
        <v>0</v>
      </c>
      <c r="AD518" s="41">
        <f t="shared" si="164"/>
        <v>0</v>
      </c>
      <c r="AE518" s="41">
        <f t="shared" si="165"/>
        <v>0</v>
      </c>
      <c r="AF518" s="49" t="e">
        <f>HLOOKUP(I518,ElecAvoidedCostsWOCC!$A$5:$Q$50,G518+1,FALSE)</f>
        <v>#N/A</v>
      </c>
      <c r="AG518" s="41" t="e">
        <f t="shared" si="166"/>
        <v>#N/A</v>
      </c>
      <c r="AH518" s="49" t="e">
        <f>HLOOKUP(I518,ElecAvoidedCostsWOCC!$A$5:$Q$50,T518+1,FALSE)</f>
        <v>#N/A</v>
      </c>
      <c r="AI518" s="41" t="e">
        <f t="shared" si="167"/>
        <v>#N/A</v>
      </c>
      <c r="AJ518" s="41" t="e">
        <f t="shared" si="168"/>
        <v>#N/A</v>
      </c>
      <c r="AK518" s="41" t="e">
        <f>HLOOKUP(I518,ElecAvoidedCostsWOCC!$A$5:$Q$50,G518+1,FALSE)*J518*L518</f>
        <v>#N/A</v>
      </c>
      <c r="AL518" s="41" t="e">
        <f t="shared" si="169"/>
        <v>#N/A</v>
      </c>
      <c r="AM518" s="45">
        <f>IF(O518=0,0,IF(H518=0, HLOOKUP(I518,ElecAvoidedCostsWOCC!$A$5:$Q$50,T518+1,FALSE)*K518*J518,HLOOKUP(I518,ElecAvoidedCostsWOCC!$A$5:$Q$50,T518+1,FALSE)*L518*J518+HLOOKUP(I518,ElecAvoidedCostsWOCC!$A$5:$Q$50,G518+1,FALSE)*K518*J518-HLOOKUP(I518,ElecAvoidedCostsWOCC!$A$5:$Q$50,G518+1,FALSE)*L518*J518))</f>
        <v>0</v>
      </c>
      <c r="AN518" s="45">
        <f t="shared" si="170"/>
        <v>0</v>
      </c>
      <c r="AO518" s="44">
        <f t="shared" si="171"/>
        <v>0</v>
      </c>
      <c r="AP518" s="44" t="e">
        <f t="shared" si="172"/>
        <v>#DIV/0!</v>
      </c>
    </row>
    <row r="519" spans="2:42" x14ac:dyDescent="0.25">
      <c r="B519" s="34"/>
      <c r="C519" s="56"/>
      <c r="D519" s="56"/>
      <c r="E519" s="35"/>
      <c r="F519" s="36"/>
      <c r="G519" s="36"/>
      <c r="H519" s="36"/>
      <c r="I519" s="37"/>
      <c r="J519" s="38"/>
      <c r="K519" s="38"/>
      <c r="L519" s="38"/>
      <c r="M519" s="39"/>
      <c r="N519" s="39"/>
      <c r="O519" s="40"/>
      <c r="P519" s="41"/>
      <c r="Q519" s="41"/>
      <c r="R519" s="42"/>
      <c r="S519" s="43"/>
      <c r="T519" s="36">
        <f t="shared" si="154"/>
        <v>0</v>
      </c>
      <c r="U519" s="44">
        <f t="shared" si="155"/>
        <v>0</v>
      </c>
      <c r="V519" s="45">
        <f t="shared" si="156"/>
        <v>0</v>
      </c>
      <c r="W519" s="46">
        <f t="shared" si="157"/>
        <v>0</v>
      </c>
      <c r="X519" s="41">
        <f t="shared" si="158"/>
        <v>0</v>
      </c>
      <c r="Y519" s="41">
        <f t="shared" si="159"/>
        <v>0</v>
      </c>
      <c r="Z519" s="41">
        <f t="shared" si="160"/>
        <v>0</v>
      </c>
      <c r="AA519" s="47">
        <f t="shared" si="161"/>
        <v>0</v>
      </c>
      <c r="AB519" s="48">
        <f t="shared" si="162"/>
        <v>0</v>
      </c>
      <c r="AC519" s="41">
        <f t="shared" si="163"/>
        <v>0</v>
      </c>
      <c r="AD519" s="41">
        <f t="shared" si="164"/>
        <v>0</v>
      </c>
      <c r="AE519" s="41">
        <f t="shared" si="165"/>
        <v>0</v>
      </c>
      <c r="AF519" s="49" t="e">
        <f>HLOOKUP(I519,ElecAvoidedCostsWOCC!$A$5:$Q$50,G519+1,FALSE)</f>
        <v>#N/A</v>
      </c>
      <c r="AG519" s="41" t="e">
        <f t="shared" si="166"/>
        <v>#N/A</v>
      </c>
      <c r="AH519" s="49" t="e">
        <f>HLOOKUP(I519,ElecAvoidedCostsWOCC!$A$5:$Q$50,T519+1,FALSE)</f>
        <v>#N/A</v>
      </c>
      <c r="AI519" s="41" t="e">
        <f t="shared" si="167"/>
        <v>#N/A</v>
      </c>
      <c r="AJ519" s="41" t="e">
        <f t="shared" si="168"/>
        <v>#N/A</v>
      </c>
      <c r="AK519" s="41" t="e">
        <f>HLOOKUP(I519,ElecAvoidedCostsWOCC!$A$5:$Q$50,G519+1,FALSE)*J519*L519</f>
        <v>#N/A</v>
      </c>
      <c r="AL519" s="41" t="e">
        <f t="shared" si="169"/>
        <v>#N/A</v>
      </c>
      <c r="AM519" s="45">
        <f>IF(O519=0,0,IF(H519=0, HLOOKUP(I519,ElecAvoidedCostsWOCC!$A$5:$Q$50,T519+1,FALSE)*K519*J519,HLOOKUP(I519,ElecAvoidedCostsWOCC!$A$5:$Q$50,T519+1,FALSE)*L519*J519+HLOOKUP(I519,ElecAvoidedCostsWOCC!$A$5:$Q$50,G519+1,FALSE)*K519*J519-HLOOKUP(I519,ElecAvoidedCostsWOCC!$A$5:$Q$50,G519+1,FALSE)*L519*J519))</f>
        <v>0</v>
      </c>
      <c r="AN519" s="45">
        <f t="shared" si="170"/>
        <v>0</v>
      </c>
      <c r="AO519" s="44">
        <f t="shared" si="171"/>
        <v>0</v>
      </c>
      <c r="AP519" s="44" t="e">
        <f t="shared" si="172"/>
        <v>#DIV/0!</v>
      </c>
    </row>
    <row r="520" spans="2:42" x14ac:dyDescent="0.25">
      <c r="B520" s="34"/>
      <c r="C520" s="56"/>
      <c r="D520" s="56"/>
      <c r="E520" s="35"/>
      <c r="F520" s="36"/>
      <c r="G520" s="36"/>
      <c r="H520" s="36"/>
      <c r="I520" s="37"/>
      <c r="J520" s="38"/>
      <c r="K520" s="38"/>
      <c r="L520" s="38"/>
      <c r="M520" s="39"/>
      <c r="N520" s="39"/>
      <c r="O520" s="40"/>
      <c r="P520" s="41"/>
      <c r="Q520" s="41"/>
      <c r="R520" s="42"/>
      <c r="S520" s="43"/>
      <c r="T520" s="36">
        <f t="shared" si="154"/>
        <v>0</v>
      </c>
      <c r="U520" s="44">
        <f t="shared" si="155"/>
        <v>0</v>
      </c>
      <c r="V520" s="45">
        <f t="shared" si="156"/>
        <v>0</v>
      </c>
      <c r="W520" s="46">
        <f t="shared" si="157"/>
        <v>0</v>
      </c>
      <c r="X520" s="41">
        <f t="shared" si="158"/>
        <v>0</v>
      </c>
      <c r="Y520" s="41">
        <f t="shared" si="159"/>
        <v>0</v>
      </c>
      <c r="Z520" s="41">
        <f t="shared" si="160"/>
        <v>0</v>
      </c>
      <c r="AA520" s="47">
        <f t="shared" si="161"/>
        <v>0</v>
      </c>
      <c r="AB520" s="48">
        <f t="shared" si="162"/>
        <v>0</v>
      </c>
      <c r="AC520" s="41">
        <f t="shared" si="163"/>
        <v>0</v>
      </c>
      <c r="AD520" s="41">
        <f t="shared" si="164"/>
        <v>0</v>
      </c>
      <c r="AE520" s="41">
        <f t="shared" si="165"/>
        <v>0</v>
      </c>
      <c r="AF520" s="49" t="e">
        <f>HLOOKUP(I520,ElecAvoidedCostsWOCC!$A$5:$Q$50,G520+1,FALSE)</f>
        <v>#N/A</v>
      </c>
      <c r="AG520" s="41" t="e">
        <f t="shared" si="166"/>
        <v>#N/A</v>
      </c>
      <c r="AH520" s="49" t="e">
        <f>HLOOKUP(I520,ElecAvoidedCostsWOCC!$A$5:$Q$50,T520+1,FALSE)</f>
        <v>#N/A</v>
      </c>
      <c r="AI520" s="41" t="e">
        <f t="shared" si="167"/>
        <v>#N/A</v>
      </c>
      <c r="AJ520" s="41" t="e">
        <f t="shared" si="168"/>
        <v>#N/A</v>
      </c>
      <c r="AK520" s="41" t="e">
        <f>HLOOKUP(I520,ElecAvoidedCostsWOCC!$A$5:$Q$50,G520+1,FALSE)*J520*L520</f>
        <v>#N/A</v>
      </c>
      <c r="AL520" s="41" t="e">
        <f t="shared" si="169"/>
        <v>#N/A</v>
      </c>
      <c r="AM520" s="45">
        <f>IF(O520=0,0,IF(H520=0, HLOOKUP(I520,ElecAvoidedCostsWOCC!$A$5:$Q$50,T520+1,FALSE)*K520*J520,HLOOKUP(I520,ElecAvoidedCostsWOCC!$A$5:$Q$50,T520+1,FALSE)*L520*J520+HLOOKUP(I520,ElecAvoidedCostsWOCC!$A$5:$Q$50,G520+1,FALSE)*K520*J520-HLOOKUP(I520,ElecAvoidedCostsWOCC!$A$5:$Q$50,G520+1,FALSE)*L520*J520))</f>
        <v>0</v>
      </c>
      <c r="AN520" s="45">
        <f t="shared" si="170"/>
        <v>0</v>
      </c>
      <c r="AO520" s="44">
        <f t="shared" si="171"/>
        <v>0</v>
      </c>
      <c r="AP520" s="44" t="e">
        <f t="shared" si="172"/>
        <v>#DIV/0!</v>
      </c>
    </row>
    <row r="521" spans="2:42" x14ac:dyDescent="0.25">
      <c r="B521" s="34"/>
      <c r="C521" s="56"/>
      <c r="D521" s="56"/>
      <c r="E521" s="35"/>
      <c r="F521" s="36"/>
      <c r="G521" s="36"/>
      <c r="H521" s="36"/>
      <c r="I521" s="37"/>
      <c r="J521" s="38"/>
      <c r="K521" s="38"/>
      <c r="L521" s="38"/>
      <c r="M521" s="39"/>
      <c r="N521" s="39"/>
      <c r="O521" s="40"/>
      <c r="P521" s="41"/>
      <c r="Q521" s="41"/>
      <c r="R521" s="42"/>
      <c r="S521" s="43"/>
      <c r="T521" s="36">
        <f t="shared" si="154"/>
        <v>0</v>
      </c>
      <c r="U521" s="44">
        <f t="shared" si="155"/>
        <v>0</v>
      </c>
      <c r="V521" s="45">
        <f t="shared" si="156"/>
        <v>0</v>
      </c>
      <c r="W521" s="46">
        <f t="shared" si="157"/>
        <v>0</v>
      </c>
      <c r="X521" s="41">
        <f t="shared" si="158"/>
        <v>0</v>
      </c>
      <c r="Y521" s="41">
        <f t="shared" si="159"/>
        <v>0</v>
      </c>
      <c r="Z521" s="41">
        <f t="shared" si="160"/>
        <v>0</v>
      </c>
      <c r="AA521" s="47">
        <f t="shared" si="161"/>
        <v>0</v>
      </c>
      <c r="AB521" s="48">
        <f t="shared" si="162"/>
        <v>0</v>
      </c>
      <c r="AC521" s="41">
        <f t="shared" si="163"/>
        <v>0</v>
      </c>
      <c r="AD521" s="41">
        <f t="shared" si="164"/>
        <v>0</v>
      </c>
      <c r="AE521" s="41">
        <f t="shared" si="165"/>
        <v>0</v>
      </c>
      <c r="AF521" s="49" t="e">
        <f>HLOOKUP(I521,ElecAvoidedCostsWOCC!$A$5:$Q$50,G521+1,FALSE)</f>
        <v>#N/A</v>
      </c>
      <c r="AG521" s="41" t="e">
        <f t="shared" si="166"/>
        <v>#N/A</v>
      </c>
      <c r="AH521" s="49" t="e">
        <f>HLOOKUP(I521,ElecAvoidedCostsWOCC!$A$5:$Q$50,T521+1,FALSE)</f>
        <v>#N/A</v>
      </c>
      <c r="AI521" s="41" t="e">
        <f t="shared" si="167"/>
        <v>#N/A</v>
      </c>
      <c r="AJ521" s="41" t="e">
        <f t="shared" si="168"/>
        <v>#N/A</v>
      </c>
      <c r="AK521" s="41" t="e">
        <f>HLOOKUP(I521,ElecAvoidedCostsWOCC!$A$5:$Q$50,G521+1,FALSE)*J521*L521</f>
        <v>#N/A</v>
      </c>
      <c r="AL521" s="41" t="e">
        <f t="shared" si="169"/>
        <v>#N/A</v>
      </c>
      <c r="AM521" s="45">
        <f>IF(O521=0,0,IF(H521=0, HLOOKUP(I521,ElecAvoidedCostsWOCC!$A$5:$Q$50,T521+1,FALSE)*K521*J521,HLOOKUP(I521,ElecAvoidedCostsWOCC!$A$5:$Q$50,T521+1,FALSE)*L521*J521+HLOOKUP(I521,ElecAvoidedCostsWOCC!$A$5:$Q$50,G521+1,FALSE)*K521*J521-HLOOKUP(I521,ElecAvoidedCostsWOCC!$A$5:$Q$50,G521+1,FALSE)*L521*J521))</f>
        <v>0</v>
      </c>
      <c r="AN521" s="45">
        <f t="shared" si="170"/>
        <v>0</v>
      </c>
      <c r="AO521" s="44">
        <f t="shared" si="171"/>
        <v>0</v>
      </c>
      <c r="AP521" s="44" t="e">
        <f t="shared" si="172"/>
        <v>#DIV/0!</v>
      </c>
    </row>
    <row r="522" spans="2:42" x14ac:dyDescent="0.25">
      <c r="B522" s="34"/>
      <c r="C522" s="56"/>
      <c r="D522" s="56"/>
      <c r="E522" s="35"/>
      <c r="F522" s="36"/>
      <c r="G522" s="36"/>
      <c r="H522" s="36"/>
      <c r="I522" s="37"/>
      <c r="J522" s="38"/>
      <c r="K522" s="38"/>
      <c r="L522" s="38"/>
      <c r="M522" s="39"/>
      <c r="N522" s="39"/>
      <c r="O522" s="40"/>
      <c r="P522" s="41"/>
      <c r="Q522" s="41"/>
      <c r="R522" s="42"/>
      <c r="S522" s="43"/>
      <c r="T522" s="36">
        <f t="shared" si="154"/>
        <v>0</v>
      </c>
      <c r="U522" s="44">
        <f t="shared" si="155"/>
        <v>0</v>
      </c>
      <c r="V522" s="45">
        <f t="shared" si="156"/>
        <v>0</v>
      </c>
      <c r="W522" s="46">
        <f t="shared" si="157"/>
        <v>0</v>
      </c>
      <c r="X522" s="41">
        <f t="shared" si="158"/>
        <v>0</v>
      </c>
      <c r="Y522" s="41">
        <f t="shared" si="159"/>
        <v>0</v>
      </c>
      <c r="Z522" s="41">
        <f t="shared" si="160"/>
        <v>0</v>
      </c>
      <c r="AA522" s="47">
        <f t="shared" si="161"/>
        <v>0</v>
      </c>
      <c r="AB522" s="48">
        <f t="shared" si="162"/>
        <v>0</v>
      </c>
      <c r="AC522" s="41">
        <f t="shared" si="163"/>
        <v>0</v>
      </c>
      <c r="AD522" s="41">
        <f t="shared" si="164"/>
        <v>0</v>
      </c>
      <c r="AE522" s="41">
        <f t="shared" si="165"/>
        <v>0</v>
      </c>
      <c r="AF522" s="49" t="e">
        <f>HLOOKUP(I522,ElecAvoidedCostsWOCC!$A$5:$Q$50,G522+1,FALSE)</f>
        <v>#N/A</v>
      </c>
      <c r="AG522" s="41" t="e">
        <f t="shared" si="166"/>
        <v>#N/A</v>
      </c>
      <c r="AH522" s="49" t="e">
        <f>HLOOKUP(I522,ElecAvoidedCostsWOCC!$A$5:$Q$50,T522+1,FALSE)</f>
        <v>#N/A</v>
      </c>
      <c r="AI522" s="41" t="e">
        <f t="shared" si="167"/>
        <v>#N/A</v>
      </c>
      <c r="AJ522" s="41" t="e">
        <f t="shared" si="168"/>
        <v>#N/A</v>
      </c>
      <c r="AK522" s="41" t="e">
        <f>HLOOKUP(I522,ElecAvoidedCostsWOCC!$A$5:$Q$50,G522+1,FALSE)*J522*L522</f>
        <v>#N/A</v>
      </c>
      <c r="AL522" s="41" t="e">
        <f t="shared" si="169"/>
        <v>#N/A</v>
      </c>
      <c r="AM522" s="45">
        <f>IF(O522=0,0,IF(H522=0, HLOOKUP(I522,ElecAvoidedCostsWOCC!$A$5:$Q$50,T522+1,FALSE)*K522*J522,HLOOKUP(I522,ElecAvoidedCostsWOCC!$A$5:$Q$50,T522+1,FALSE)*L522*J522+HLOOKUP(I522,ElecAvoidedCostsWOCC!$A$5:$Q$50,G522+1,FALSE)*K522*J522-HLOOKUP(I522,ElecAvoidedCostsWOCC!$A$5:$Q$50,G522+1,FALSE)*L522*J522))</f>
        <v>0</v>
      </c>
      <c r="AN522" s="45">
        <f t="shared" si="170"/>
        <v>0</v>
      </c>
      <c r="AO522" s="44">
        <f t="shared" si="171"/>
        <v>0</v>
      </c>
      <c r="AP522" s="44" t="e">
        <f t="shared" si="172"/>
        <v>#DIV/0!</v>
      </c>
    </row>
    <row r="523" spans="2:42" x14ac:dyDescent="0.25">
      <c r="B523" s="34"/>
      <c r="C523" s="56"/>
      <c r="D523" s="56"/>
      <c r="E523" s="35"/>
      <c r="F523" s="36"/>
      <c r="G523" s="36"/>
      <c r="H523" s="36"/>
      <c r="I523" s="37"/>
      <c r="J523" s="38"/>
      <c r="K523" s="38"/>
      <c r="L523" s="38"/>
      <c r="M523" s="39"/>
      <c r="N523" s="39"/>
      <c r="O523" s="40"/>
      <c r="P523" s="41"/>
      <c r="Q523" s="41"/>
      <c r="R523" s="42"/>
      <c r="S523" s="43"/>
      <c r="T523" s="36">
        <f t="shared" si="154"/>
        <v>0</v>
      </c>
      <c r="U523" s="44">
        <f t="shared" si="155"/>
        <v>0</v>
      </c>
      <c r="V523" s="45">
        <f t="shared" si="156"/>
        <v>0</v>
      </c>
      <c r="W523" s="46">
        <f t="shared" si="157"/>
        <v>0</v>
      </c>
      <c r="X523" s="41">
        <f t="shared" si="158"/>
        <v>0</v>
      </c>
      <c r="Y523" s="41">
        <f t="shared" si="159"/>
        <v>0</v>
      </c>
      <c r="Z523" s="41">
        <f t="shared" si="160"/>
        <v>0</v>
      </c>
      <c r="AA523" s="47">
        <f t="shared" si="161"/>
        <v>0</v>
      </c>
      <c r="AB523" s="48">
        <f t="shared" si="162"/>
        <v>0</v>
      </c>
      <c r="AC523" s="41">
        <f t="shared" si="163"/>
        <v>0</v>
      </c>
      <c r="AD523" s="41">
        <f t="shared" si="164"/>
        <v>0</v>
      </c>
      <c r="AE523" s="41">
        <f t="shared" si="165"/>
        <v>0</v>
      </c>
      <c r="AF523" s="49" t="e">
        <f>HLOOKUP(I523,ElecAvoidedCostsWOCC!$A$5:$Q$50,G523+1,FALSE)</f>
        <v>#N/A</v>
      </c>
      <c r="AG523" s="41" t="e">
        <f t="shared" si="166"/>
        <v>#N/A</v>
      </c>
      <c r="AH523" s="49" t="e">
        <f>HLOOKUP(I523,ElecAvoidedCostsWOCC!$A$5:$Q$50,T523+1,FALSE)</f>
        <v>#N/A</v>
      </c>
      <c r="AI523" s="41" t="e">
        <f t="shared" si="167"/>
        <v>#N/A</v>
      </c>
      <c r="AJ523" s="41" t="e">
        <f t="shared" si="168"/>
        <v>#N/A</v>
      </c>
      <c r="AK523" s="41" t="e">
        <f>HLOOKUP(I523,ElecAvoidedCostsWOCC!$A$5:$Q$50,G523+1,FALSE)*J523*L523</f>
        <v>#N/A</v>
      </c>
      <c r="AL523" s="41" t="e">
        <f t="shared" si="169"/>
        <v>#N/A</v>
      </c>
      <c r="AM523" s="45">
        <f>IF(O523=0,0,IF(H523=0, HLOOKUP(I523,ElecAvoidedCostsWOCC!$A$5:$Q$50,T523+1,FALSE)*K523*J523,HLOOKUP(I523,ElecAvoidedCostsWOCC!$A$5:$Q$50,T523+1,FALSE)*L523*J523+HLOOKUP(I523,ElecAvoidedCostsWOCC!$A$5:$Q$50,G523+1,FALSE)*K523*J523-HLOOKUP(I523,ElecAvoidedCostsWOCC!$A$5:$Q$50,G523+1,FALSE)*L523*J523))</f>
        <v>0</v>
      </c>
      <c r="AN523" s="45">
        <f t="shared" si="170"/>
        <v>0</v>
      </c>
      <c r="AO523" s="44">
        <f t="shared" si="171"/>
        <v>0</v>
      </c>
      <c r="AP523" s="44" t="e">
        <f t="shared" si="172"/>
        <v>#DIV/0!</v>
      </c>
    </row>
    <row r="524" spans="2:42" x14ac:dyDescent="0.25">
      <c r="B524" s="34"/>
      <c r="C524" s="56"/>
      <c r="D524" s="56"/>
      <c r="E524" s="35"/>
      <c r="F524" s="36"/>
      <c r="G524" s="36"/>
      <c r="H524" s="36"/>
      <c r="I524" s="37"/>
      <c r="J524" s="38"/>
      <c r="K524" s="38"/>
      <c r="L524" s="38"/>
      <c r="M524" s="39"/>
      <c r="N524" s="39"/>
      <c r="O524" s="40"/>
      <c r="P524" s="41"/>
      <c r="Q524" s="41"/>
      <c r="R524" s="42"/>
      <c r="S524" s="43"/>
      <c r="T524" s="36">
        <f t="shared" si="154"/>
        <v>0</v>
      </c>
      <c r="U524" s="44">
        <f t="shared" si="155"/>
        <v>0</v>
      </c>
      <c r="V524" s="45">
        <f t="shared" si="156"/>
        <v>0</v>
      </c>
      <c r="W524" s="46">
        <f t="shared" si="157"/>
        <v>0</v>
      </c>
      <c r="X524" s="41">
        <f t="shared" si="158"/>
        <v>0</v>
      </c>
      <c r="Y524" s="41">
        <f t="shared" si="159"/>
        <v>0</v>
      </c>
      <c r="Z524" s="41">
        <f t="shared" si="160"/>
        <v>0</v>
      </c>
      <c r="AA524" s="47">
        <f t="shared" si="161"/>
        <v>0</v>
      </c>
      <c r="AB524" s="48">
        <f t="shared" si="162"/>
        <v>0</v>
      </c>
      <c r="AC524" s="41">
        <f t="shared" si="163"/>
        <v>0</v>
      </c>
      <c r="AD524" s="41">
        <f t="shared" si="164"/>
        <v>0</v>
      </c>
      <c r="AE524" s="41">
        <f t="shared" si="165"/>
        <v>0</v>
      </c>
      <c r="AF524" s="49" t="e">
        <f>HLOOKUP(I524,ElecAvoidedCostsWOCC!$A$5:$Q$50,G524+1,FALSE)</f>
        <v>#N/A</v>
      </c>
      <c r="AG524" s="41" t="e">
        <f t="shared" si="166"/>
        <v>#N/A</v>
      </c>
      <c r="AH524" s="49" t="e">
        <f>HLOOKUP(I524,ElecAvoidedCostsWOCC!$A$5:$Q$50,T524+1,FALSE)</f>
        <v>#N/A</v>
      </c>
      <c r="AI524" s="41" t="e">
        <f t="shared" si="167"/>
        <v>#N/A</v>
      </c>
      <c r="AJ524" s="41" t="e">
        <f t="shared" si="168"/>
        <v>#N/A</v>
      </c>
      <c r="AK524" s="41" t="e">
        <f>HLOOKUP(I524,ElecAvoidedCostsWOCC!$A$5:$Q$50,G524+1,FALSE)*J524*L524</f>
        <v>#N/A</v>
      </c>
      <c r="AL524" s="41" t="e">
        <f t="shared" si="169"/>
        <v>#N/A</v>
      </c>
      <c r="AM524" s="45">
        <f>IF(O524=0,0,IF(H524=0, HLOOKUP(I524,ElecAvoidedCostsWOCC!$A$5:$Q$50,T524+1,FALSE)*K524*J524,HLOOKUP(I524,ElecAvoidedCostsWOCC!$A$5:$Q$50,T524+1,FALSE)*L524*J524+HLOOKUP(I524,ElecAvoidedCostsWOCC!$A$5:$Q$50,G524+1,FALSE)*K524*J524-HLOOKUP(I524,ElecAvoidedCostsWOCC!$A$5:$Q$50,G524+1,FALSE)*L524*J524))</f>
        <v>0</v>
      </c>
      <c r="AN524" s="45">
        <f t="shared" si="170"/>
        <v>0</v>
      </c>
      <c r="AO524" s="44">
        <f t="shared" si="171"/>
        <v>0</v>
      </c>
      <c r="AP524" s="44" t="e">
        <f t="shared" si="172"/>
        <v>#DIV/0!</v>
      </c>
    </row>
    <row r="525" spans="2:42" x14ac:dyDescent="0.25">
      <c r="B525" s="34"/>
      <c r="C525" s="56"/>
      <c r="D525" s="56"/>
      <c r="E525" s="35"/>
      <c r="F525" s="36"/>
      <c r="G525" s="36"/>
      <c r="H525" s="36"/>
      <c r="I525" s="37"/>
      <c r="J525" s="38"/>
      <c r="K525" s="38"/>
      <c r="L525" s="38"/>
      <c r="M525" s="39"/>
      <c r="N525" s="39"/>
      <c r="O525" s="40"/>
      <c r="P525" s="41"/>
      <c r="Q525" s="41"/>
      <c r="R525" s="42"/>
      <c r="S525" s="43"/>
      <c r="T525" s="36">
        <f t="shared" si="154"/>
        <v>0</v>
      </c>
      <c r="U525" s="44">
        <f t="shared" si="155"/>
        <v>0</v>
      </c>
      <c r="V525" s="45">
        <f t="shared" si="156"/>
        <v>0</v>
      </c>
      <c r="W525" s="46">
        <f t="shared" si="157"/>
        <v>0</v>
      </c>
      <c r="X525" s="41">
        <f t="shared" si="158"/>
        <v>0</v>
      </c>
      <c r="Y525" s="41">
        <f t="shared" si="159"/>
        <v>0</v>
      </c>
      <c r="Z525" s="41">
        <f t="shared" si="160"/>
        <v>0</v>
      </c>
      <c r="AA525" s="47">
        <f t="shared" si="161"/>
        <v>0</v>
      </c>
      <c r="AB525" s="48">
        <f t="shared" si="162"/>
        <v>0</v>
      </c>
      <c r="AC525" s="41">
        <f t="shared" si="163"/>
        <v>0</v>
      </c>
      <c r="AD525" s="41">
        <f t="shared" si="164"/>
        <v>0</v>
      </c>
      <c r="AE525" s="41">
        <f t="shared" si="165"/>
        <v>0</v>
      </c>
      <c r="AF525" s="49" t="e">
        <f>HLOOKUP(I525,ElecAvoidedCostsWOCC!$A$5:$Q$50,G525+1,FALSE)</f>
        <v>#N/A</v>
      </c>
      <c r="AG525" s="41" t="e">
        <f t="shared" si="166"/>
        <v>#N/A</v>
      </c>
      <c r="AH525" s="49" t="e">
        <f>HLOOKUP(I525,ElecAvoidedCostsWOCC!$A$5:$Q$50,T525+1,FALSE)</f>
        <v>#N/A</v>
      </c>
      <c r="AI525" s="41" t="e">
        <f t="shared" si="167"/>
        <v>#N/A</v>
      </c>
      <c r="AJ525" s="41" t="e">
        <f t="shared" si="168"/>
        <v>#N/A</v>
      </c>
      <c r="AK525" s="41" t="e">
        <f>HLOOKUP(I525,ElecAvoidedCostsWOCC!$A$5:$Q$50,G525+1,FALSE)*J525*L525</f>
        <v>#N/A</v>
      </c>
      <c r="AL525" s="41" t="e">
        <f t="shared" si="169"/>
        <v>#N/A</v>
      </c>
      <c r="AM525" s="45">
        <f>IF(O525=0,0,IF(H525=0, HLOOKUP(I525,ElecAvoidedCostsWOCC!$A$5:$Q$50,T525+1,FALSE)*K525*J525,HLOOKUP(I525,ElecAvoidedCostsWOCC!$A$5:$Q$50,T525+1,FALSE)*L525*J525+HLOOKUP(I525,ElecAvoidedCostsWOCC!$A$5:$Q$50,G525+1,FALSE)*K525*J525-HLOOKUP(I525,ElecAvoidedCostsWOCC!$A$5:$Q$50,G525+1,FALSE)*L525*J525))</f>
        <v>0</v>
      </c>
      <c r="AN525" s="45">
        <f t="shared" si="170"/>
        <v>0</v>
      </c>
      <c r="AO525" s="44">
        <f t="shared" si="171"/>
        <v>0</v>
      </c>
      <c r="AP525" s="44" t="e">
        <f t="shared" si="172"/>
        <v>#DIV/0!</v>
      </c>
    </row>
    <row r="526" spans="2:42" x14ac:dyDescent="0.25">
      <c r="B526" s="34"/>
      <c r="C526" s="56"/>
      <c r="D526" s="56"/>
      <c r="E526" s="35"/>
      <c r="F526" s="36"/>
      <c r="G526" s="36"/>
      <c r="H526" s="36"/>
      <c r="I526" s="37"/>
      <c r="J526" s="38"/>
      <c r="K526" s="38"/>
      <c r="L526" s="38"/>
      <c r="M526" s="39"/>
      <c r="N526" s="39"/>
      <c r="O526" s="40"/>
      <c r="P526" s="41"/>
      <c r="Q526" s="41"/>
      <c r="R526" s="42"/>
      <c r="S526" s="43"/>
      <c r="T526" s="36">
        <f t="shared" si="154"/>
        <v>0</v>
      </c>
      <c r="U526" s="44">
        <f t="shared" si="155"/>
        <v>0</v>
      </c>
      <c r="V526" s="45">
        <f t="shared" si="156"/>
        <v>0</v>
      </c>
      <c r="W526" s="46">
        <f t="shared" si="157"/>
        <v>0</v>
      </c>
      <c r="X526" s="41">
        <f t="shared" si="158"/>
        <v>0</v>
      </c>
      <c r="Y526" s="41">
        <f t="shared" si="159"/>
        <v>0</v>
      </c>
      <c r="Z526" s="41">
        <f t="shared" si="160"/>
        <v>0</v>
      </c>
      <c r="AA526" s="47">
        <f t="shared" si="161"/>
        <v>0</v>
      </c>
      <c r="AB526" s="48">
        <f t="shared" si="162"/>
        <v>0</v>
      </c>
      <c r="AC526" s="41">
        <f t="shared" si="163"/>
        <v>0</v>
      </c>
      <c r="AD526" s="41">
        <f t="shared" si="164"/>
        <v>0</v>
      </c>
      <c r="AE526" s="41">
        <f t="shared" si="165"/>
        <v>0</v>
      </c>
      <c r="AF526" s="49" t="e">
        <f>HLOOKUP(I526,ElecAvoidedCostsWOCC!$A$5:$Q$50,G526+1,FALSE)</f>
        <v>#N/A</v>
      </c>
      <c r="AG526" s="41" t="e">
        <f t="shared" si="166"/>
        <v>#N/A</v>
      </c>
      <c r="AH526" s="49" t="e">
        <f>HLOOKUP(I526,ElecAvoidedCostsWOCC!$A$5:$Q$50,T526+1,FALSE)</f>
        <v>#N/A</v>
      </c>
      <c r="AI526" s="41" t="e">
        <f t="shared" si="167"/>
        <v>#N/A</v>
      </c>
      <c r="AJ526" s="41" t="e">
        <f t="shared" si="168"/>
        <v>#N/A</v>
      </c>
      <c r="AK526" s="41" t="e">
        <f>HLOOKUP(I526,ElecAvoidedCostsWOCC!$A$5:$Q$50,G526+1,FALSE)*J526*L526</f>
        <v>#N/A</v>
      </c>
      <c r="AL526" s="41" t="e">
        <f t="shared" si="169"/>
        <v>#N/A</v>
      </c>
      <c r="AM526" s="45">
        <f>IF(O526=0,0,IF(H526=0, HLOOKUP(I526,ElecAvoidedCostsWOCC!$A$5:$Q$50,T526+1,FALSE)*K526*J526,HLOOKUP(I526,ElecAvoidedCostsWOCC!$A$5:$Q$50,T526+1,FALSE)*L526*J526+HLOOKUP(I526,ElecAvoidedCostsWOCC!$A$5:$Q$50,G526+1,FALSE)*K526*J526-HLOOKUP(I526,ElecAvoidedCostsWOCC!$A$5:$Q$50,G526+1,FALSE)*L526*J526))</f>
        <v>0</v>
      </c>
      <c r="AN526" s="45">
        <f t="shared" si="170"/>
        <v>0</v>
      </c>
      <c r="AO526" s="44">
        <f t="shared" si="171"/>
        <v>0</v>
      </c>
      <c r="AP526" s="44" t="e">
        <f t="shared" si="172"/>
        <v>#DIV/0!</v>
      </c>
    </row>
    <row r="527" spans="2:42" x14ac:dyDescent="0.25">
      <c r="B527" s="34"/>
      <c r="C527" s="56"/>
      <c r="D527" s="56"/>
      <c r="E527" s="35"/>
      <c r="F527" s="36"/>
      <c r="G527" s="36"/>
      <c r="H527" s="36"/>
      <c r="I527" s="37"/>
      <c r="J527" s="38"/>
      <c r="K527" s="38"/>
      <c r="L527" s="38"/>
      <c r="M527" s="39"/>
      <c r="N527" s="39"/>
      <c r="O527" s="40"/>
      <c r="P527" s="41"/>
      <c r="Q527" s="41"/>
      <c r="R527" s="42"/>
      <c r="S527" s="43"/>
      <c r="T527" s="36">
        <f t="shared" si="154"/>
        <v>0</v>
      </c>
      <c r="U527" s="44">
        <f t="shared" si="155"/>
        <v>0</v>
      </c>
      <c r="V527" s="45">
        <f t="shared" si="156"/>
        <v>0</v>
      </c>
      <c r="W527" s="46">
        <f t="shared" si="157"/>
        <v>0</v>
      </c>
      <c r="X527" s="41">
        <f t="shared" si="158"/>
        <v>0</v>
      </c>
      <c r="Y527" s="41">
        <f t="shared" si="159"/>
        <v>0</v>
      </c>
      <c r="Z527" s="41">
        <f t="shared" si="160"/>
        <v>0</v>
      </c>
      <c r="AA527" s="47">
        <f t="shared" si="161"/>
        <v>0</v>
      </c>
      <c r="AB527" s="48">
        <f t="shared" si="162"/>
        <v>0</v>
      </c>
      <c r="AC527" s="41">
        <f t="shared" si="163"/>
        <v>0</v>
      </c>
      <c r="AD527" s="41">
        <f t="shared" si="164"/>
        <v>0</v>
      </c>
      <c r="AE527" s="41">
        <f t="shared" si="165"/>
        <v>0</v>
      </c>
      <c r="AF527" s="49" t="e">
        <f>HLOOKUP(I527,ElecAvoidedCostsWOCC!$A$5:$Q$50,G527+1,FALSE)</f>
        <v>#N/A</v>
      </c>
      <c r="AG527" s="41" t="e">
        <f t="shared" si="166"/>
        <v>#N/A</v>
      </c>
      <c r="AH527" s="49" t="e">
        <f>HLOOKUP(I527,ElecAvoidedCostsWOCC!$A$5:$Q$50,T527+1,FALSE)</f>
        <v>#N/A</v>
      </c>
      <c r="AI527" s="41" t="e">
        <f t="shared" si="167"/>
        <v>#N/A</v>
      </c>
      <c r="AJ527" s="41" t="e">
        <f t="shared" si="168"/>
        <v>#N/A</v>
      </c>
      <c r="AK527" s="41" t="e">
        <f>HLOOKUP(I527,ElecAvoidedCostsWOCC!$A$5:$Q$50,G527+1,FALSE)*J527*L527</f>
        <v>#N/A</v>
      </c>
      <c r="AL527" s="41" t="e">
        <f t="shared" si="169"/>
        <v>#N/A</v>
      </c>
      <c r="AM527" s="45">
        <f>IF(O527=0,0,IF(H527=0, HLOOKUP(I527,ElecAvoidedCostsWOCC!$A$5:$Q$50,T527+1,FALSE)*K527*J527,HLOOKUP(I527,ElecAvoidedCostsWOCC!$A$5:$Q$50,T527+1,FALSE)*L527*J527+HLOOKUP(I527,ElecAvoidedCostsWOCC!$A$5:$Q$50,G527+1,FALSE)*K527*J527-HLOOKUP(I527,ElecAvoidedCostsWOCC!$A$5:$Q$50,G527+1,FALSE)*L527*J527))</f>
        <v>0</v>
      </c>
      <c r="AN527" s="45">
        <f t="shared" si="170"/>
        <v>0</v>
      </c>
      <c r="AO527" s="44">
        <f t="shared" si="171"/>
        <v>0</v>
      </c>
      <c r="AP527" s="44" t="e">
        <f t="shared" si="172"/>
        <v>#DIV/0!</v>
      </c>
    </row>
    <row r="528" spans="2:42" x14ac:dyDescent="0.25">
      <c r="B528" s="34"/>
      <c r="C528" s="56"/>
      <c r="D528" s="56"/>
      <c r="E528" s="35"/>
      <c r="F528" s="36"/>
      <c r="G528" s="36"/>
      <c r="H528" s="36"/>
      <c r="I528" s="37"/>
      <c r="J528" s="38"/>
      <c r="K528" s="38"/>
      <c r="L528" s="38"/>
      <c r="M528" s="39"/>
      <c r="N528" s="39"/>
      <c r="O528" s="40"/>
      <c r="P528" s="41"/>
      <c r="Q528" s="41"/>
      <c r="R528" s="42"/>
      <c r="S528" s="43"/>
      <c r="T528" s="36">
        <f t="shared" ref="T528:T567" si="173">G528+H528</f>
        <v>0</v>
      </c>
      <c r="U528" s="44">
        <f t="shared" ref="U528:U567" si="174">(O528/$A$10)*T528</f>
        <v>0</v>
      </c>
      <c r="V528" s="45">
        <f t="shared" ref="V528:V567" si="175">N528-M528</f>
        <v>0</v>
      </c>
      <c r="W528" s="46">
        <f t="shared" ref="W528:W567" si="176">(O528/A$10)</f>
        <v>0</v>
      </c>
      <c r="X528" s="41">
        <f t="shared" ref="X528:X567" si="177">W528*A$8</f>
        <v>0</v>
      </c>
      <c r="Y528" s="41">
        <f t="shared" ref="Y528:Y567" si="178">Q528-P528</f>
        <v>0</v>
      </c>
      <c r="Z528" s="41">
        <f t="shared" ref="Z528:Z567" si="179">X528+(A$6*W528)</f>
        <v>0</v>
      </c>
      <c r="AA528" s="47">
        <f t="shared" ref="AA528:AA567" si="180">Q528+X528</f>
        <v>0</v>
      </c>
      <c r="AB528" s="48">
        <f t="shared" ref="AB528:AB567" si="181">Z528/(1+ElecDiscountRate)^1</f>
        <v>0</v>
      </c>
      <c r="AC528" s="41">
        <f t="shared" ref="AC528:AC567" si="182">AA528/(1+ElecDiscountRate)^1</f>
        <v>0</v>
      </c>
      <c r="AD528" s="41">
        <f t="shared" ref="AD528:AD567" si="183">-PV(ElecDiscountRate,T528,R528)*J528</f>
        <v>0</v>
      </c>
      <c r="AE528" s="41">
        <f t="shared" ref="AE528:AE567" si="184">-PV(ElecDiscountRate,T528,S528)*J528</f>
        <v>0</v>
      </c>
      <c r="AF528" s="49" t="e">
        <f>HLOOKUP(I528,ElecAvoidedCostsWOCC!$A$5:$Q$50,G528+1,FALSE)</f>
        <v>#N/A</v>
      </c>
      <c r="AG528" s="41" t="e">
        <f t="shared" ref="AG528:AG567" si="185">AF528*J528*K528</f>
        <v>#N/A</v>
      </c>
      <c r="AH528" s="49" t="e">
        <f>HLOOKUP(I528,ElecAvoidedCostsWOCC!$A$5:$Q$50,T528+1,FALSE)</f>
        <v>#N/A</v>
      </c>
      <c r="AI528" s="41" t="e">
        <f t="shared" ref="AI528:AI567" si="186">AH528*J528*L528</f>
        <v>#N/A</v>
      </c>
      <c r="AJ528" s="41" t="e">
        <f t="shared" ref="AJ528:AJ567" si="187">AG528+AI528</f>
        <v>#N/A</v>
      </c>
      <c r="AK528" s="41" t="e">
        <f>HLOOKUP(I528,ElecAvoidedCostsWOCC!$A$5:$Q$50,G528+1,FALSE)*J528*L528</f>
        <v>#N/A</v>
      </c>
      <c r="AL528" s="41" t="e">
        <f t="shared" ref="AL528:AL567" si="188">AG528+AI528-AK528</f>
        <v>#N/A</v>
      </c>
      <c r="AM528" s="45">
        <f>IF(O528=0,0,IF(H528=0, HLOOKUP(I528,ElecAvoidedCostsWOCC!$A$5:$Q$50,T528+1,FALSE)*K528*J528,HLOOKUP(I528,ElecAvoidedCostsWOCC!$A$5:$Q$50,T528+1,FALSE)*L528*J528+HLOOKUP(I528,ElecAvoidedCostsWOCC!$A$5:$Q$50,G528+1,FALSE)*K528*J528-HLOOKUP(I528,ElecAvoidedCostsWOCC!$A$5:$Q$50,G528+1,FALSE)*L528*J528))</f>
        <v>0</v>
      </c>
      <c r="AN528" s="45">
        <f t="shared" ref="AN528:AN567" si="189">AM528*1.1+AD528+AE528</f>
        <v>0</v>
      </c>
      <c r="AO528" s="44">
        <f t="shared" ref="AO528:AO567" si="190">IFERROR(AM528/AB528,0)</f>
        <v>0</v>
      </c>
      <c r="AP528" s="44" t="e">
        <f t="shared" ref="AP528:AP567" si="191">AN528/AC528</f>
        <v>#DIV/0!</v>
      </c>
    </row>
    <row r="529" spans="2:42" x14ac:dyDescent="0.25">
      <c r="B529" s="34"/>
      <c r="C529" s="56"/>
      <c r="D529" s="56"/>
      <c r="E529" s="35"/>
      <c r="F529" s="36"/>
      <c r="G529" s="36"/>
      <c r="H529" s="36"/>
      <c r="I529" s="37"/>
      <c r="J529" s="38"/>
      <c r="K529" s="38"/>
      <c r="L529" s="38"/>
      <c r="M529" s="39"/>
      <c r="N529" s="39"/>
      <c r="O529" s="40"/>
      <c r="P529" s="41"/>
      <c r="Q529" s="41"/>
      <c r="R529" s="42"/>
      <c r="S529" s="43"/>
      <c r="T529" s="36">
        <f t="shared" si="173"/>
        <v>0</v>
      </c>
      <c r="U529" s="44">
        <f t="shared" si="174"/>
        <v>0</v>
      </c>
      <c r="V529" s="45">
        <f t="shared" si="175"/>
        <v>0</v>
      </c>
      <c r="W529" s="46">
        <f t="shared" si="176"/>
        <v>0</v>
      </c>
      <c r="X529" s="41">
        <f t="shared" si="177"/>
        <v>0</v>
      </c>
      <c r="Y529" s="41">
        <f t="shared" si="178"/>
        <v>0</v>
      </c>
      <c r="Z529" s="41">
        <f t="shared" si="179"/>
        <v>0</v>
      </c>
      <c r="AA529" s="47">
        <f t="shared" si="180"/>
        <v>0</v>
      </c>
      <c r="AB529" s="48">
        <f t="shared" si="181"/>
        <v>0</v>
      </c>
      <c r="AC529" s="41">
        <f t="shared" si="182"/>
        <v>0</v>
      </c>
      <c r="AD529" s="41">
        <f t="shared" si="183"/>
        <v>0</v>
      </c>
      <c r="AE529" s="41">
        <f t="shared" si="184"/>
        <v>0</v>
      </c>
      <c r="AF529" s="49" t="e">
        <f>HLOOKUP(I529,ElecAvoidedCostsWOCC!$A$5:$Q$50,G529+1,FALSE)</f>
        <v>#N/A</v>
      </c>
      <c r="AG529" s="41" t="e">
        <f t="shared" si="185"/>
        <v>#N/A</v>
      </c>
      <c r="AH529" s="49" t="e">
        <f>HLOOKUP(I529,ElecAvoidedCostsWOCC!$A$5:$Q$50,T529+1,FALSE)</f>
        <v>#N/A</v>
      </c>
      <c r="AI529" s="41" t="e">
        <f t="shared" si="186"/>
        <v>#N/A</v>
      </c>
      <c r="AJ529" s="41" t="e">
        <f t="shared" si="187"/>
        <v>#N/A</v>
      </c>
      <c r="AK529" s="41" t="e">
        <f>HLOOKUP(I529,ElecAvoidedCostsWOCC!$A$5:$Q$50,G529+1,FALSE)*J529*L529</f>
        <v>#N/A</v>
      </c>
      <c r="AL529" s="41" t="e">
        <f t="shared" si="188"/>
        <v>#N/A</v>
      </c>
      <c r="AM529" s="45">
        <f>IF(O529=0,0,IF(H529=0, HLOOKUP(I529,ElecAvoidedCostsWOCC!$A$5:$Q$50,T529+1,FALSE)*K529*J529,HLOOKUP(I529,ElecAvoidedCostsWOCC!$A$5:$Q$50,T529+1,FALSE)*L529*J529+HLOOKUP(I529,ElecAvoidedCostsWOCC!$A$5:$Q$50,G529+1,FALSE)*K529*J529-HLOOKUP(I529,ElecAvoidedCostsWOCC!$A$5:$Q$50,G529+1,FALSE)*L529*J529))</f>
        <v>0</v>
      </c>
      <c r="AN529" s="45">
        <f t="shared" si="189"/>
        <v>0</v>
      </c>
      <c r="AO529" s="44">
        <f t="shared" si="190"/>
        <v>0</v>
      </c>
      <c r="AP529" s="44" t="e">
        <f t="shared" si="191"/>
        <v>#DIV/0!</v>
      </c>
    </row>
    <row r="530" spans="2:42" x14ac:dyDescent="0.25">
      <c r="B530" s="34"/>
      <c r="C530" s="56"/>
      <c r="D530" s="56"/>
      <c r="E530" s="35"/>
      <c r="F530" s="36"/>
      <c r="G530" s="36"/>
      <c r="H530" s="36"/>
      <c r="I530" s="37"/>
      <c r="J530" s="38"/>
      <c r="K530" s="38"/>
      <c r="L530" s="38"/>
      <c r="M530" s="39"/>
      <c r="N530" s="39"/>
      <c r="O530" s="40"/>
      <c r="P530" s="41"/>
      <c r="Q530" s="41"/>
      <c r="R530" s="42"/>
      <c r="S530" s="43"/>
      <c r="T530" s="36">
        <f t="shared" si="173"/>
        <v>0</v>
      </c>
      <c r="U530" s="44">
        <f t="shared" si="174"/>
        <v>0</v>
      </c>
      <c r="V530" s="45">
        <f t="shared" si="175"/>
        <v>0</v>
      </c>
      <c r="W530" s="46">
        <f t="shared" si="176"/>
        <v>0</v>
      </c>
      <c r="X530" s="41">
        <f t="shared" si="177"/>
        <v>0</v>
      </c>
      <c r="Y530" s="41">
        <f t="shared" si="178"/>
        <v>0</v>
      </c>
      <c r="Z530" s="41">
        <f t="shared" si="179"/>
        <v>0</v>
      </c>
      <c r="AA530" s="47">
        <f t="shared" si="180"/>
        <v>0</v>
      </c>
      <c r="AB530" s="48">
        <f t="shared" si="181"/>
        <v>0</v>
      </c>
      <c r="AC530" s="41">
        <f t="shared" si="182"/>
        <v>0</v>
      </c>
      <c r="AD530" s="41">
        <f t="shared" si="183"/>
        <v>0</v>
      </c>
      <c r="AE530" s="41">
        <f t="shared" si="184"/>
        <v>0</v>
      </c>
      <c r="AF530" s="49" t="e">
        <f>HLOOKUP(I530,ElecAvoidedCostsWOCC!$A$5:$Q$50,G530+1,FALSE)</f>
        <v>#N/A</v>
      </c>
      <c r="AG530" s="41" t="e">
        <f t="shared" si="185"/>
        <v>#N/A</v>
      </c>
      <c r="AH530" s="49" t="e">
        <f>HLOOKUP(I530,ElecAvoidedCostsWOCC!$A$5:$Q$50,T530+1,FALSE)</f>
        <v>#N/A</v>
      </c>
      <c r="AI530" s="41" t="e">
        <f t="shared" si="186"/>
        <v>#N/A</v>
      </c>
      <c r="AJ530" s="41" t="e">
        <f t="shared" si="187"/>
        <v>#N/A</v>
      </c>
      <c r="AK530" s="41" t="e">
        <f>HLOOKUP(I530,ElecAvoidedCostsWOCC!$A$5:$Q$50,G530+1,FALSE)*J530*L530</f>
        <v>#N/A</v>
      </c>
      <c r="AL530" s="41" t="e">
        <f t="shared" si="188"/>
        <v>#N/A</v>
      </c>
      <c r="AM530" s="45">
        <f>IF(O530=0,0,IF(H530=0, HLOOKUP(I530,ElecAvoidedCostsWOCC!$A$5:$Q$50,T530+1,FALSE)*K530*J530,HLOOKUP(I530,ElecAvoidedCostsWOCC!$A$5:$Q$50,T530+1,FALSE)*L530*J530+HLOOKUP(I530,ElecAvoidedCostsWOCC!$A$5:$Q$50,G530+1,FALSE)*K530*J530-HLOOKUP(I530,ElecAvoidedCostsWOCC!$A$5:$Q$50,G530+1,FALSE)*L530*J530))</f>
        <v>0</v>
      </c>
      <c r="AN530" s="45">
        <f t="shared" si="189"/>
        <v>0</v>
      </c>
      <c r="AO530" s="44">
        <f t="shared" si="190"/>
        <v>0</v>
      </c>
      <c r="AP530" s="44" t="e">
        <f t="shared" si="191"/>
        <v>#DIV/0!</v>
      </c>
    </row>
    <row r="531" spans="2:42" x14ac:dyDescent="0.25">
      <c r="B531" s="34"/>
      <c r="C531" s="56"/>
      <c r="D531" s="56"/>
      <c r="E531" s="35"/>
      <c r="F531" s="36"/>
      <c r="G531" s="36"/>
      <c r="H531" s="36"/>
      <c r="I531" s="37"/>
      <c r="J531" s="38"/>
      <c r="K531" s="38"/>
      <c r="L531" s="38"/>
      <c r="M531" s="39"/>
      <c r="N531" s="39"/>
      <c r="O531" s="40"/>
      <c r="P531" s="41"/>
      <c r="Q531" s="41"/>
      <c r="R531" s="42"/>
      <c r="S531" s="43"/>
      <c r="T531" s="36">
        <f t="shared" si="173"/>
        <v>0</v>
      </c>
      <c r="U531" s="44">
        <f t="shared" si="174"/>
        <v>0</v>
      </c>
      <c r="V531" s="45">
        <f t="shared" si="175"/>
        <v>0</v>
      </c>
      <c r="W531" s="46">
        <f t="shared" si="176"/>
        <v>0</v>
      </c>
      <c r="X531" s="41">
        <f t="shared" si="177"/>
        <v>0</v>
      </c>
      <c r="Y531" s="41">
        <f t="shared" si="178"/>
        <v>0</v>
      </c>
      <c r="Z531" s="41">
        <f t="shared" si="179"/>
        <v>0</v>
      </c>
      <c r="AA531" s="47">
        <f t="shared" si="180"/>
        <v>0</v>
      </c>
      <c r="AB531" s="48">
        <f t="shared" si="181"/>
        <v>0</v>
      </c>
      <c r="AC531" s="41">
        <f t="shared" si="182"/>
        <v>0</v>
      </c>
      <c r="AD531" s="41">
        <f t="shared" si="183"/>
        <v>0</v>
      </c>
      <c r="AE531" s="41">
        <f t="shared" si="184"/>
        <v>0</v>
      </c>
      <c r="AF531" s="49" t="e">
        <f>HLOOKUP(I531,ElecAvoidedCostsWOCC!$A$5:$Q$50,G531+1,FALSE)</f>
        <v>#N/A</v>
      </c>
      <c r="AG531" s="41" t="e">
        <f t="shared" si="185"/>
        <v>#N/A</v>
      </c>
      <c r="AH531" s="49" t="e">
        <f>HLOOKUP(I531,ElecAvoidedCostsWOCC!$A$5:$Q$50,T531+1,FALSE)</f>
        <v>#N/A</v>
      </c>
      <c r="AI531" s="41" t="e">
        <f t="shared" si="186"/>
        <v>#N/A</v>
      </c>
      <c r="AJ531" s="41" t="e">
        <f t="shared" si="187"/>
        <v>#N/A</v>
      </c>
      <c r="AK531" s="41" t="e">
        <f>HLOOKUP(I531,ElecAvoidedCostsWOCC!$A$5:$Q$50,G531+1,FALSE)*J531*L531</f>
        <v>#N/A</v>
      </c>
      <c r="AL531" s="41" t="e">
        <f t="shared" si="188"/>
        <v>#N/A</v>
      </c>
      <c r="AM531" s="45">
        <f>IF(O531=0,0,IF(H531=0, HLOOKUP(I531,ElecAvoidedCostsWOCC!$A$5:$Q$50,T531+1,FALSE)*K531*J531,HLOOKUP(I531,ElecAvoidedCostsWOCC!$A$5:$Q$50,T531+1,FALSE)*L531*J531+HLOOKUP(I531,ElecAvoidedCostsWOCC!$A$5:$Q$50,G531+1,FALSE)*K531*J531-HLOOKUP(I531,ElecAvoidedCostsWOCC!$A$5:$Q$50,G531+1,FALSE)*L531*J531))</f>
        <v>0</v>
      </c>
      <c r="AN531" s="45">
        <f t="shared" si="189"/>
        <v>0</v>
      </c>
      <c r="AO531" s="44">
        <f t="shared" si="190"/>
        <v>0</v>
      </c>
      <c r="AP531" s="44" t="e">
        <f t="shared" si="191"/>
        <v>#DIV/0!</v>
      </c>
    </row>
    <row r="532" spans="2:42" x14ac:dyDescent="0.25">
      <c r="B532" s="34"/>
      <c r="C532" s="56"/>
      <c r="D532" s="56"/>
      <c r="E532" s="35"/>
      <c r="F532" s="36"/>
      <c r="G532" s="36"/>
      <c r="H532" s="36"/>
      <c r="I532" s="37"/>
      <c r="J532" s="38"/>
      <c r="K532" s="38"/>
      <c r="L532" s="38"/>
      <c r="M532" s="39"/>
      <c r="N532" s="39"/>
      <c r="O532" s="40"/>
      <c r="P532" s="41"/>
      <c r="Q532" s="41"/>
      <c r="R532" s="42"/>
      <c r="S532" s="43"/>
      <c r="T532" s="36">
        <f t="shared" si="173"/>
        <v>0</v>
      </c>
      <c r="U532" s="44">
        <f t="shared" si="174"/>
        <v>0</v>
      </c>
      <c r="V532" s="45">
        <f t="shared" si="175"/>
        <v>0</v>
      </c>
      <c r="W532" s="46">
        <f t="shared" si="176"/>
        <v>0</v>
      </c>
      <c r="X532" s="41">
        <f t="shared" si="177"/>
        <v>0</v>
      </c>
      <c r="Y532" s="41">
        <f t="shared" si="178"/>
        <v>0</v>
      </c>
      <c r="Z532" s="41">
        <f t="shared" si="179"/>
        <v>0</v>
      </c>
      <c r="AA532" s="47">
        <f t="shared" si="180"/>
        <v>0</v>
      </c>
      <c r="AB532" s="48">
        <f t="shared" si="181"/>
        <v>0</v>
      </c>
      <c r="AC532" s="41">
        <f t="shared" si="182"/>
        <v>0</v>
      </c>
      <c r="AD532" s="41">
        <f t="shared" si="183"/>
        <v>0</v>
      </c>
      <c r="AE532" s="41">
        <f t="shared" si="184"/>
        <v>0</v>
      </c>
      <c r="AF532" s="49" t="e">
        <f>HLOOKUP(I532,ElecAvoidedCostsWOCC!$A$5:$Q$50,G532+1,FALSE)</f>
        <v>#N/A</v>
      </c>
      <c r="AG532" s="41" t="e">
        <f t="shared" si="185"/>
        <v>#N/A</v>
      </c>
      <c r="AH532" s="49" t="e">
        <f>HLOOKUP(I532,ElecAvoidedCostsWOCC!$A$5:$Q$50,T532+1,FALSE)</f>
        <v>#N/A</v>
      </c>
      <c r="AI532" s="41" t="e">
        <f t="shared" si="186"/>
        <v>#N/A</v>
      </c>
      <c r="AJ532" s="41" t="e">
        <f t="shared" si="187"/>
        <v>#N/A</v>
      </c>
      <c r="AK532" s="41" t="e">
        <f>HLOOKUP(I532,ElecAvoidedCostsWOCC!$A$5:$Q$50,G532+1,FALSE)*J532*L532</f>
        <v>#N/A</v>
      </c>
      <c r="AL532" s="41" t="e">
        <f t="shared" si="188"/>
        <v>#N/A</v>
      </c>
      <c r="AM532" s="45">
        <f>IF(O532=0,0,IF(H532=0, HLOOKUP(I532,ElecAvoidedCostsWOCC!$A$5:$Q$50,T532+1,FALSE)*K532*J532,HLOOKUP(I532,ElecAvoidedCostsWOCC!$A$5:$Q$50,T532+1,FALSE)*L532*J532+HLOOKUP(I532,ElecAvoidedCostsWOCC!$A$5:$Q$50,G532+1,FALSE)*K532*J532-HLOOKUP(I532,ElecAvoidedCostsWOCC!$A$5:$Q$50,G532+1,FALSE)*L532*J532))</f>
        <v>0</v>
      </c>
      <c r="AN532" s="45">
        <f t="shared" si="189"/>
        <v>0</v>
      </c>
      <c r="AO532" s="44">
        <f t="shared" si="190"/>
        <v>0</v>
      </c>
      <c r="AP532" s="44" t="e">
        <f t="shared" si="191"/>
        <v>#DIV/0!</v>
      </c>
    </row>
    <row r="533" spans="2:42" x14ac:dyDescent="0.25">
      <c r="B533" s="34"/>
      <c r="C533" s="56"/>
      <c r="D533" s="56"/>
      <c r="E533" s="35"/>
      <c r="F533" s="36"/>
      <c r="G533" s="36"/>
      <c r="H533" s="36"/>
      <c r="I533" s="37"/>
      <c r="J533" s="38"/>
      <c r="K533" s="38"/>
      <c r="L533" s="38"/>
      <c r="M533" s="39"/>
      <c r="N533" s="39"/>
      <c r="O533" s="40"/>
      <c r="P533" s="41"/>
      <c r="Q533" s="41"/>
      <c r="R533" s="42"/>
      <c r="S533" s="43"/>
      <c r="T533" s="36">
        <f t="shared" si="173"/>
        <v>0</v>
      </c>
      <c r="U533" s="44">
        <f t="shared" si="174"/>
        <v>0</v>
      </c>
      <c r="V533" s="45">
        <f t="shared" si="175"/>
        <v>0</v>
      </c>
      <c r="W533" s="46">
        <f t="shared" si="176"/>
        <v>0</v>
      </c>
      <c r="X533" s="41">
        <f t="shared" si="177"/>
        <v>0</v>
      </c>
      <c r="Y533" s="41">
        <f t="shared" si="178"/>
        <v>0</v>
      </c>
      <c r="Z533" s="41">
        <f t="shared" si="179"/>
        <v>0</v>
      </c>
      <c r="AA533" s="47">
        <f t="shared" si="180"/>
        <v>0</v>
      </c>
      <c r="AB533" s="48">
        <f t="shared" si="181"/>
        <v>0</v>
      </c>
      <c r="AC533" s="41">
        <f t="shared" si="182"/>
        <v>0</v>
      </c>
      <c r="AD533" s="41">
        <f t="shared" si="183"/>
        <v>0</v>
      </c>
      <c r="AE533" s="41">
        <f t="shared" si="184"/>
        <v>0</v>
      </c>
      <c r="AF533" s="49" t="e">
        <f>HLOOKUP(I533,ElecAvoidedCostsWOCC!$A$5:$Q$50,G533+1,FALSE)</f>
        <v>#N/A</v>
      </c>
      <c r="AG533" s="41" t="e">
        <f t="shared" si="185"/>
        <v>#N/A</v>
      </c>
      <c r="AH533" s="49" t="e">
        <f>HLOOKUP(I533,ElecAvoidedCostsWOCC!$A$5:$Q$50,T533+1,FALSE)</f>
        <v>#N/A</v>
      </c>
      <c r="AI533" s="41" t="e">
        <f t="shared" si="186"/>
        <v>#N/A</v>
      </c>
      <c r="AJ533" s="41" t="e">
        <f t="shared" si="187"/>
        <v>#N/A</v>
      </c>
      <c r="AK533" s="41" t="e">
        <f>HLOOKUP(I533,ElecAvoidedCostsWOCC!$A$5:$Q$50,G533+1,FALSE)*J533*L533</f>
        <v>#N/A</v>
      </c>
      <c r="AL533" s="41" t="e">
        <f t="shared" si="188"/>
        <v>#N/A</v>
      </c>
      <c r="AM533" s="45">
        <f>IF(O533=0,0,IF(H533=0, HLOOKUP(I533,ElecAvoidedCostsWOCC!$A$5:$Q$50,T533+1,FALSE)*K533*J533,HLOOKUP(I533,ElecAvoidedCostsWOCC!$A$5:$Q$50,T533+1,FALSE)*L533*J533+HLOOKUP(I533,ElecAvoidedCostsWOCC!$A$5:$Q$50,G533+1,FALSE)*K533*J533-HLOOKUP(I533,ElecAvoidedCostsWOCC!$A$5:$Q$50,G533+1,FALSE)*L533*J533))</f>
        <v>0</v>
      </c>
      <c r="AN533" s="45">
        <f t="shared" si="189"/>
        <v>0</v>
      </c>
      <c r="AO533" s="44">
        <f t="shared" si="190"/>
        <v>0</v>
      </c>
      <c r="AP533" s="44" t="e">
        <f t="shared" si="191"/>
        <v>#DIV/0!</v>
      </c>
    </row>
    <row r="534" spans="2:42" x14ac:dyDescent="0.25">
      <c r="B534" s="34"/>
      <c r="C534" s="56"/>
      <c r="D534" s="56"/>
      <c r="E534" s="35"/>
      <c r="F534" s="36"/>
      <c r="G534" s="36"/>
      <c r="H534" s="36"/>
      <c r="I534" s="37"/>
      <c r="J534" s="38"/>
      <c r="K534" s="38"/>
      <c r="L534" s="38"/>
      <c r="M534" s="39"/>
      <c r="N534" s="39"/>
      <c r="O534" s="40"/>
      <c r="P534" s="41"/>
      <c r="Q534" s="41"/>
      <c r="R534" s="42"/>
      <c r="S534" s="43"/>
      <c r="T534" s="36">
        <f t="shared" si="173"/>
        <v>0</v>
      </c>
      <c r="U534" s="44">
        <f t="shared" si="174"/>
        <v>0</v>
      </c>
      <c r="V534" s="45">
        <f t="shared" si="175"/>
        <v>0</v>
      </c>
      <c r="W534" s="46">
        <f t="shared" si="176"/>
        <v>0</v>
      </c>
      <c r="X534" s="41">
        <f t="shared" si="177"/>
        <v>0</v>
      </c>
      <c r="Y534" s="41">
        <f t="shared" si="178"/>
        <v>0</v>
      </c>
      <c r="Z534" s="41">
        <f t="shared" si="179"/>
        <v>0</v>
      </c>
      <c r="AA534" s="47">
        <f t="shared" si="180"/>
        <v>0</v>
      </c>
      <c r="AB534" s="48">
        <f t="shared" si="181"/>
        <v>0</v>
      </c>
      <c r="AC534" s="41">
        <f t="shared" si="182"/>
        <v>0</v>
      </c>
      <c r="AD534" s="41">
        <f t="shared" si="183"/>
        <v>0</v>
      </c>
      <c r="AE534" s="41">
        <f t="shared" si="184"/>
        <v>0</v>
      </c>
      <c r="AF534" s="49" t="e">
        <f>HLOOKUP(I534,ElecAvoidedCostsWOCC!$A$5:$Q$50,G534+1,FALSE)</f>
        <v>#N/A</v>
      </c>
      <c r="AG534" s="41" t="e">
        <f t="shared" si="185"/>
        <v>#N/A</v>
      </c>
      <c r="AH534" s="49" t="e">
        <f>HLOOKUP(I534,ElecAvoidedCostsWOCC!$A$5:$Q$50,T534+1,FALSE)</f>
        <v>#N/A</v>
      </c>
      <c r="AI534" s="41" t="e">
        <f t="shared" si="186"/>
        <v>#N/A</v>
      </c>
      <c r="AJ534" s="41" t="e">
        <f t="shared" si="187"/>
        <v>#N/A</v>
      </c>
      <c r="AK534" s="41" t="e">
        <f>HLOOKUP(I534,ElecAvoidedCostsWOCC!$A$5:$Q$50,G534+1,FALSE)*J534*L534</f>
        <v>#N/A</v>
      </c>
      <c r="AL534" s="41" t="e">
        <f t="shared" si="188"/>
        <v>#N/A</v>
      </c>
      <c r="AM534" s="45">
        <f>IF(O534=0,0,IF(H534=0, HLOOKUP(I534,ElecAvoidedCostsWOCC!$A$5:$Q$50,T534+1,FALSE)*K534*J534,HLOOKUP(I534,ElecAvoidedCostsWOCC!$A$5:$Q$50,T534+1,FALSE)*L534*J534+HLOOKUP(I534,ElecAvoidedCostsWOCC!$A$5:$Q$50,G534+1,FALSE)*K534*J534-HLOOKUP(I534,ElecAvoidedCostsWOCC!$A$5:$Q$50,G534+1,FALSE)*L534*J534))</f>
        <v>0</v>
      </c>
      <c r="AN534" s="45">
        <f t="shared" si="189"/>
        <v>0</v>
      </c>
      <c r="AO534" s="44">
        <f t="shared" si="190"/>
        <v>0</v>
      </c>
      <c r="AP534" s="44" t="e">
        <f t="shared" si="191"/>
        <v>#DIV/0!</v>
      </c>
    </row>
    <row r="535" spans="2:42" x14ac:dyDescent="0.25">
      <c r="B535" s="34"/>
      <c r="C535" s="56"/>
      <c r="D535" s="56"/>
      <c r="E535" s="35"/>
      <c r="F535" s="36"/>
      <c r="G535" s="36"/>
      <c r="H535" s="36"/>
      <c r="I535" s="37"/>
      <c r="J535" s="38"/>
      <c r="K535" s="38"/>
      <c r="L535" s="38"/>
      <c r="M535" s="39"/>
      <c r="N535" s="39"/>
      <c r="O535" s="40"/>
      <c r="P535" s="41"/>
      <c r="Q535" s="41"/>
      <c r="R535" s="42"/>
      <c r="S535" s="43"/>
      <c r="T535" s="36">
        <f t="shared" si="173"/>
        <v>0</v>
      </c>
      <c r="U535" s="44">
        <f t="shared" si="174"/>
        <v>0</v>
      </c>
      <c r="V535" s="45">
        <f t="shared" si="175"/>
        <v>0</v>
      </c>
      <c r="W535" s="46">
        <f t="shared" si="176"/>
        <v>0</v>
      </c>
      <c r="X535" s="41">
        <f t="shared" si="177"/>
        <v>0</v>
      </c>
      <c r="Y535" s="41">
        <f t="shared" si="178"/>
        <v>0</v>
      </c>
      <c r="Z535" s="41">
        <f t="shared" si="179"/>
        <v>0</v>
      </c>
      <c r="AA535" s="47">
        <f t="shared" si="180"/>
        <v>0</v>
      </c>
      <c r="AB535" s="48">
        <f t="shared" si="181"/>
        <v>0</v>
      </c>
      <c r="AC535" s="41">
        <f t="shared" si="182"/>
        <v>0</v>
      </c>
      <c r="AD535" s="41">
        <f t="shared" si="183"/>
        <v>0</v>
      </c>
      <c r="AE535" s="41">
        <f t="shared" si="184"/>
        <v>0</v>
      </c>
      <c r="AF535" s="49" t="e">
        <f>HLOOKUP(I535,ElecAvoidedCostsWOCC!$A$5:$Q$50,G535+1,FALSE)</f>
        <v>#N/A</v>
      </c>
      <c r="AG535" s="41" t="e">
        <f t="shared" si="185"/>
        <v>#N/A</v>
      </c>
      <c r="AH535" s="49" t="e">
        <f>HLOOKUP(I535,ElecAvoidedCostsWOCC!$A$5:$Q$50,T535+1,FALSE)</f>
        <v>#N/A</v>
      </c>
      <c r="AI535" s="41" t="e">
        <f t="shared" si="186"/>
        <v>#N/A</v>
      </c>
      <c r="AJ535" s="41" t="e">
        <f t="shared" si="187"/>
        <v>#N/A</v>
      </c>
      <c r="AK535" s="41" t="e">
        <f>HLOOKUP(I535,ElecAvoidedCostsWOCC!$A$5:$Q$50,G535+1,FALSE)*J535*L535</f>
        <v>#N/A</v>
      </c>
      <c r="AL535" s="41" t="e">
        <f t="shared" si="188"/>
        <v>#N/A</v>
      </c>
      <c r="AM535" s="45">
        <f>IF(O535=0,0,IF(H535=0, HLOOKUP(I535,ElecAvoidedCostsWOCC!$A$5:$Q$50,T535+1,FALSE)*K535*J535,HLOOKUP(I535,ElecAvoidedCostsWOCC!$A$5:$Q$50,T535+1,FALSE)*L535*J535+HLOOKUP(I535,ElecAvoidedCostsWOCC!$A$5:$Q$50,G535+1,FALSE)*K535*J535-HLOOKUP(I535,ElecAvoidedCostsWOCC!$A$5:$Q$50,G535+1,FALSE)*L535*J535))</f>
        <v>0</v>
      </c>
      <c r="AN535" s="45">
        <f t="shared" si="189"/>
        <v>0</v>
      </c>
      <c r="AO535" s="44">
        <f t="shared" si="190"/>
        <v>0</v>
      </c>
      <c r="AP535" s="44" t="e">
        <f t="shared" si="191"/>
        <v>#DIV/0!</v>
      </c>
    </row>
    <row r="536" spans="2:42" x14ac:dyDescent="0.25">
      <c r="B536" s="34"/>
      <c r="C536" s="56"/>
      <c r="D536" s="56"/>
      <c r="E536" s="35"/>
      <c r="F536" s="36"/>
      <c r="G536" s="36"/>
      <c r="H536" s="36"/>
      <c r="I536" s="37"/>
      <c r="J536" s="38"/>
      <c r="K536" s="38"/>
      <c r="L536" s="38"/>
      <c r="M536" s="39"/>
      <c r="N536" s="39"/>
      <c r="O536" s="40"/>
      <c r="P536" s="41"/>
      <c r="Q536" s="41"/>
      <c r="R536" s="42"/>
      <c r="S536" s="43"/>
      <c r="T536" s="36">
        <f t="shared" si="173"/>
        <v>0</v>
      </c>
      <c r="U536" s="44">
        <f t="shared" si="174"/>
        <v>0</v>
      </c>
      <c r="V536" s="45">
        <f t="shared" si="175"/>
        <v>0</v>
      </c>
      <c r="W536" s="46">
        <f t="shared" si="176"/>
        <v>0</v>
      </c>
      <c r="X536" s="41">
        <f t="shared" si="177"/>
        <v>0</v>
      </c>
      <c r="Y536" s="41">
        <f t="shared" si="178"/>
        <v>0</v>
      </c>
      <c r="Z536" s="41">
        <f t="shared" si="179"/>
        <v>0</v>
      </c>
      <c r="AA536" s="47">
        <f t="shared" si="180"/>
        <v>0</v>
      </c>
      <c r="AB536" s="48">
        <f t="shared" si="181"/>
        <v>0</v>
      </c>
      <c r="AC536" s="41">
        <f t="shared" si="182"/>
        <v>0</v>
      </c>
      <c r="AD536" s="41">
        <f t="shared" si="183"/>
        <v>0</v>
      </c>
      <c r="AE536" s="41">
        <f t="shared" si="184"/>
        <v>0</v>
      </c>
      <c r="AF536" s="49" t="e">
        <f>HLOOKUP(I536,ElecAvoidedCostsWOCC!$A$5:$Q$50,G536+1,FALSE)</f>
        <v>#N/A</v>
      </c>
      <c r="AG536" s="41" t="e">
        <f t="shared" si="185"/>
        <v>#N/A</v>
      </c>
      <c r="AH536" s="49" t="e">
        <f>HLOOKUP(I536,ElecAvoidedCostsWOCC!$A$5:$Q$50,T536+1,FALSE)</f>
        <v>#N/A</v>
      </c>
      <c r="AI536" s="41" t="e">
        <f t="shared" si="186"/>
        <v>#N/A</v>
      </c>
      <c r="AJ536" s="41" t="e">
        <f t="shared" si="187"/>
        <v>#N/A</v>
      </c>
      <c r="AK536" s="41" t="e">
        <f>HLOOKUP(I536,ElecAvoidedCostsWOCC!$A$5:$Q$50,G536+1,FALSE)*J536*L536</f>
        <v>#N/A</v>
      </c>
      <c r="AL536" s="41" t="e">
        <f t="shared" si="188"/>
        <v>#N/A</v>
      </c>
      <c r="AM536" s="45">
        <f>IF(O536=0,0,IF(H536=0, HLOOKUP(I536,ElecAvoidedCostsWOCC!$A$5:$Q$50,T536+1,FALSE)*K536*J536,HLOOKUP(I536,ElecAvoidedCostsWOCC!$A$5:$Q$50,T536+1,FALSE)*L536*J536+HLOOKUP(I536,ElecAvoidedCostsWOCC!$A$5:$Q$50,G536+1,FALSE)*K536*J536-HLOOKUP(I536,ElecAvoidedCostsWOCC!$A$5:$Q$50,G536+1,FALSE)*L536*J536))</f>
        <v>0</v>
      </c>
      <c r="AN536" s="45">
        <f t="shared" si="189"/>
        <v>0</v>
      </c>
      <c r="AO536" s="44">
        <f t="shared" si="190"/>
        <v>0</v>
      </c>
      <c r="AP536" s="44" t="e">
        <f t="shared" si="191"/>
        <v>#DIV/0!</v>
      </c>
    </row>
    <row r="537" spans="2:42" x14ac:dyDescent="0.25">
      <c r="B537" s="34"/>
      <c r="C537" s="56"/>
      <c r="D537" s="56"/>
      <c r="E537" s="35"/>
      <c r="F537" s="36"/>
      <c r="G537" s="36"/>
      <c r="H537" s="36"/>
      <c r="I537" s="37"/>
      <c r="J537" s="38"/>
      <c r="K537" s="38"/>
      <c r="L537" s="38"/>
      <c r="M537" s="39"/>
      <c r="N537" s="39"/>
      <c r="O537" s="40"/>
      <c r="P537" s="41"/>
      <c r="Q537" s="41"/>
      <c r="R537" s="42"/>
      <c r="S537" s="43"/>
      <c r="T537" s="36">
        <f t="shared" si="173"/>
        <v>0</v>
      </c>
      <c r="U537" s="44">
        <f t="shared" si="174"/>
        <v>0</v>
      </c>
      <c r="V537" s="45">
        <f t="shared" si="175"/>
        <v>0</v>
      </c>
      <c r="W537" s="46">
        <f t="shared" si="176"/>
        <v>0</v>
      </c>
      <c r="X537" s="41">
        <f t="shared" si="177"/>
        <v>0</v>
      </c>
      <c r="Y537" s="41">
        <f t="shared" si="178"/>
        <v>0</v>
      </c>
      <c r="Z537" s="41">
        <f t="shared" si="179"/>
        <v>0</v>
      </c>
      <c r="AA537" s="47">
        <f t="shared" si="180"/>
        <v>0</v>
      </c>
      <c r="AB537" s="48">
        <f t="shared" si="181"/>
        <v>0</v>
      </c>
      <c r="AC537" s="41">
        <f t="shared" si="182"/>
        <v>0</v>
      </c>
      <c r="AD537" s="41">
        <f t="shared" si="183"/>
        <v>0</v>
      </c>
      <c r="AE537" s="41">
        <f t="shared" si="184"/>
        <v>0</v>
      </c>
      <c r="AF537" s="49" t="e">
        <f>HLOOKUP(I537,ElecAvoidedCostsWOCC!$A$5:$Q$50,G537+1,FALSE)</f>
        <v>#N/A</v>
      </c>
      <c r="AG537" s="41" t="e">
        <f t="shared" si="185"/>
        <v>#N/A</v>
      </c>
      <c r="AH537" s="49" t="e">
        <f>HLOOKUP(I537,ElecAvoidedCostsWOCC!$A$5:$Q$50,T537+1,FALSE)</f>
        <v>#N/A</v>
      </c>
      <c r="AI537" s="41" t="e">
        <f t="shared" si="186"/>
        <v>#N/A</v>
      </c>
      <c r="AJ537" s="41" t="e">
        <f t="shared" si="187"/>
        <v>#N/A</v>
      </c>
      <c r="AK537" s="41" t="e">
        <f>HLOOKUP(I537,ElecAvoidedCostsWOCC!$A$5:$Q$50,G537+1,FALSE)*J537*L537</f>
        <v>#N/A</v>
      </c>
      <c r="AL537" s="41" t="e">
        <f t="shared" si="188"/>
        <v>#N/A</v>
      </c>
      <c r="AM537" s="45">
        <f>IF(O537=0,0,IF(H537=0, HLOOKUP(I537,ElecAvoidedCostsWOCC!$A$5:$Q$50,T537+1,FALSE)*K537*J537,HLOOKUP(I537,ElecAvoidedCostsWOCC!$A$5:$Q$50,T537+1,FALSE)*L537*J537+HLOOKUP(I537,ElecAvoidedCostsWOCC!$A$5:$Q$50,G537+1,FALSE)*K537*J537-HLOOKUP(I537,ElecAvoidedCostsWOCC!$A$5:$Q$50,G537+1,FALSE)*L537*J537))</f>
        <v>0</v>
      </c>
      <c r="AN537" s="45">
        <f t="shared" si="189"/>
        <v>0</v>
      </c>
      <c r="AO537" s="44">
        <f t="shared" si="190"/>
        <v>0</v>
      </c>
      <c r="AP537" s="44" t="e">
        <f t="shared" si="191"/>
        <v>#DIV/0!</v>
      </c>
    </row>
    <row r="538" spans="2:42" x14ac:dyDescent="0.25">
      <c r="B538" s="34"/>
      <c r="C538" s="56"/>
      <c r="D538" s="56"/>
      <c r="E538" s="35"/>
      <c r="F538" s="36"/>
      <c r="G538" s="36"/>
      <c r="H538" s="36"/>
      <c r="I538" s="37"/>
      <c r="J538" s="38"/>
      <c r="K538" s="38"/>
      <c r="L538" s="38"/>
      <c r="M538" s="39"/>
      <c r="N538" s="39"/>
      <c r="O538" s="40"/>
      <c r="P538" s="41"/>
      <c r="Q538" s="41"/>
      <c r="R538" s="42"/>
      <c r="S538" s="43"/>
      <c r="T538" s="36">
        <f t="shared" si="173"/>
        <v>0</v>
      </c>
      <c r="U538" s="44">
        <f t="shared" si="174"/>
        <v>0</v>
      </c>
      <c r="V538" s="45">
        <f t="shared" si="175"/>
        <v>0</v>
      </c>
      <c r="W538" s="46">
        <f t="shared" si="176"/>
        <v>0</v>
      </c>
      <c r="X538" s="41">
        <f t="shared" si="177"/>
        <v>0</v>
      </c>
      <c r="Y538" s="41">
        <f t="shared" si="178"/>
        <v>0</v>
      </c>
      <c r="Z538" s="41">
        <f t="shared" si="179"/>
        <v>0</v>
      </c>
      <c r="AA538" s="47">
        <f t="shared" si="180"/>
        <v>0</v>
      </c>
      <c r="AB538" s="48">
        <f t="shared" si="181"/>
        <v>0</v>
      </c>
      <c r="AC538" s="41">
        <f t="shared" si="182"/>
        <v>0</v>
      </c>
      <c r="AD538" s="41">
        <f t="shared" si="183"/>
        <v>0</v>
      </c>
      <c r="AE538" s="41">
        <f t="shared" si="184"/>
        <v>0</v>
      </c>
      <c r="AF538" s="49" t="e">
        <f>HLOOKUP(I538,ElecAvoidedCostsWOCC!$A$5:$Q$50,G538+1,FALSE)</f>
        <v>#N/A</v>
      </c>
      <c r="AG538" s="41" t="e">
        <f t="shared" si="185"/>
        <v>#N/A</v>
      </c>
      <c r="AH538" s="49" t="e">
        <f>HLOOKUP(I538,ElecAvoidedCostsWOCC!$A$5:$Q$50,T538+1,FALSE)</f>
        <v>#N/A</v>
      </c>
      <c r="AI538" s="41" t="e">
        <f t="shared" si="186"/>
        <v>#N/A</v>
      </c>
      <c r="AJ538" s="41" t="e">
        <f t="shared" si="187"/>
        <v>#N/A</v>
      </c>
      <c r="AK538" s="41" t="e">
        <f>HLOOKUP(I538,ElecAvoidedCostsWOCC!$A$5:$Q$50,G538+1,FALSE)*J538*L538</f>
        <v>#N/A</v>
      </c>
      <c r="AL538" s="41" t="e">
        <f t="shared" si="188"/>
        <v>#N/A</v>
      </c>
      <c r="AM538" s="45">
        <f>IF(O538=0,0,IF(H538=0, HLOOKUP(I538,ElecAvoidedCostsWOCC!$A$5:$Q$50,T538+1,FALSE)*K538*J538,HLOOKUP(I538,ElecAvoidedCostsWOCC!$A$5:$Q$50,T538+1,FALSE)*L538*J538+HLOOKUP(I538,ElecAvoidedCostsWOCC!$A$5:$Q$50,G538+1,FALSE)*K538*J538-HLOOKUP(I538,ElecAvoidedCostsWOCC!$A$5:$Q$50,G538+1,FALSE)*L538*J538))</f>
        <v>0</v>
      </c>
      <c r="AN538" s="45">
        <f t="shared" si="189"/>
        <v>0</v>
      </c>
      <c r="AO538" s="44">
        <f t="shared" si="190"/>
        <v>0</v>
      </c>
      <c r="AP538" s="44" t="e">
        <f t="shared" si="191"/>
        <v>#DIV/0!</v>
      </c>
    </row>
    <row r="539" spans="2:42" x14ac:dyDescent="0.25">
      <c r="B539" s="34"/>
      <c r="C539" s="56"/>
      <c r="D539" s="56"/>
      <c r="E539" s="35"/>
      <c r="F539" s="36"/>
      <c r="G539" s="36"/>
      <c r="H539" s="36"/>
      <c r="I539" s="37"/>
      <c r="J539" s="38"/>
      <c r="K539" s="38"/>
      <c r="L539" s="38"/>
      <c r="M539" s="39"/>
      <c r="N539" s="39"/>
      <c r="O539" s="40"/>
      <c r="P539" s="41"/>
      <c r="Q539" s="41"/>
      <c r="R539" s="42"/>
      <c r="S539" s="43"/>
      <c r="T539" s="36">
        <f t="shared" si="173"/>
        <v>0</v>
      </c>
      <c r="U539" s="44">
        <f t="shared" si="174"/>
        <v>0</v>
      </c>
      <c r="V539" s="45">
        <f t="shared" si="175"/>
        <v>0</v>
      </c>
      <c r="W539" s="46">
        <f t="shared" si="176"/>
        <v>0</v>
      </c>
      <c r="X539" s="41">
        <f t="shared" si="177"/>
        <v>0</v>
      </c>
      <c r="Y539" s="41">
        <f t="shared" si="178"/>
        <v>0</v>
      </c>
      <c r="Z539" s="41">
        <f t="shared" si="179"/>
        <v>0</v>
      </c>
      <c r="AA539" s="47">
        <f t="shared" si="180"/>
        <v>0</v>
      </c>
      <c r="AB539" s="48">
        <f t="shared" si="181"/>
        <v>0</v>
      </c>
      <c r="AC539" s="41">
        <f t="shared" si="182"/>
        <v>0</v>
      </c>
      <c r="AD539" s="41">
        <f t="shared" si="183"/>
        <v>0</v>
      </c>
      <c r="AE539" s="41">
        <f t="shared" si="184"/>
        <v>0</v>
      </c>
      <c r="AF539" s="49" t="e">
        <f>HLOOKUP(I539,ElecAvoidedCostsWOCC!$A$5:$Q$50,G539+1,FALSE)</f>
        <v>#N/A</v>
      </c>
      <c r="AG539" s="41" t="e">
        <f t="shared" si="185"/>
        <v>#N/A</v>
      </c>
      <c r="AH539" s="49" t="e">
        <f>HLOOKUP(I539,ElecAvoidedCostsWOCC!$A$5:$Q$50,T539+1,FALSE)</f>
        <v>#N/A</v>
      </c>
      <c r="AI539" s="41" t="e">
        <f t="shared" si="186"/>
        <v>#N/A</v>
      </c>
      <c r="AJ539" s="41" t="e">
        <f t="shared" si="187"/>
        <v>#N/A</v>
      </c>
      <c r="AK539" s="41" t="e">
        <f>HLOOKUP(I539,ElecAvoidedCostsWOCC!$A$5:$Q$50,G539+1,FALSE)*J539*L539</f>
        <v>#N/A</v>
      </c>
      <c r="AL539" s="41" t="e">
        <f t="shared" si="188"/>
        <v>#N/A</v>
      </c>
      <c r="AM539" s="45">
        <f>IF(O539=0,0,IF(H539=0, HLOOKUP(I539,ElecAvoidedCostsWOCC!$A$5:$Q$50,T539+1,FALSE)*K539*J539,HLOOKUP(I539,ElecAvoidedCostsWOCC!$A$5:$Q$50,T539+1,FALSE)*L539*J539+HLOOKUP(I539,ElecAvoidedCostsWOCC!$A$5:$Q$50,G539+1,FALSE)*K539*J539-HLOOKUP(I539,ElecAvoidedCostsWOCC!$A$5:$Q$50,G539+1,FALSE)*L539*J539))</f>
        <v>0</v>
      </c>
      <c r="AN539" s="45">
        <f t="shared" si="189"/>
        <v>0</v>
      </c>
      <c r="AO539" s="44">
        <f t="shared" si="190"/>
        <v>0</v>
      </c>
      <c r="AP539" s="44" t="e">
        <f t="shared" si="191"/>
        <v>#DIV/0!</v>
      </c>
    </row>
    <row r="540" spans="2:42" x14ac:dyDescent="0.25">
      <c r="B540" s="34"/>
      <c r="C540" s="56"/>
      <c r="D540" s="56"/>
      <c r="E540" s="35"/>
      <c r="F540" s="36"/>
      <c r="G540" s="36"/>
      <c r="H540" s="36"/>
      <c r="I540" s="37"/>
      <c r="J540" s="38"/>
      <c r="K540" s="38"/>
      <c r="L540" s="38"/>
      <c r="M540" s="39"/>
      <c r="N540" s="39"/>
      <c r="O540" s="40"/>
      <c r="P540" s="41"/>
      <c r="Q540" s="41"/>
      <c r="R540" s="42"/>
      <c r="S540" s="43"/>
      <c r="T540" s="36">
        <f t="shared" si="173"/>
        <v>0</v>
      </c>
      <c r="U540" s="44">
        <f t="shared" si="174"/>
        <v>0</v>
      </c>
      <c r="V540" s="45">
        <f t="shared" si="175"/>
        <v>0</v>
      </c>
      <c r="W540" s="46">
        <f t="shared" si="176"/>
        <v>0</v>
      </c>
      <c r="X540" s="41">
        <f t="shared" si="177"/>
        <v>0</v>
      </c>
      <c r="Y540" s="41">
        <f t="shared" si="178"/>
        <v>0</v>
      </c>
      <c r="Z540" s="41">
        <f t="shared" si="179"/>
        <v>0</v>
      </c>
      <c r="AA540" s="47">
        <f t="shared" si="180"/>
        <v>0</v>
      </c>
      <c r="AB540" s="48">
        <f t="shared" si="181"/>
        <v>0</v>
      </c>
      <c r="AC540" s="41">
        <f t="shared" si="182"/>
        <v>0</v>
      </c>
      <c r="AD540" s="41">
        <f t="shared" si="183"/>
        <v>0</v>
      </c>
      <c r="AE540" s="41">
        <f t="shared" si="184"/>
        <v>0</v>
      </c>
      <c r="AF540" s="49" t="e">
        <f>HLOOKUP(I540,ElecAvoidedCostsWOCC!$A$5:$Q$50,G540+1,FALSE)</f>
        <v>#N/A</v>
      </c>
      <c r="AG540" s="41" t="e">
        <f t="shared" si="185"/>
        <v>#N/A</v>
      </c>
      <c r="AH540" s="49" t="e">
        <f>HLOOKUP(I540,ElecAvoidedCostsWOCC!$A$5:$Q$50,T540+1,FALSE)</f>
        <v>#N/A</v>
      </c>
      <c r="AI540" s="41" t="e">
        <f t="shared" si="186"/>
        <v>#N/A</v>
      </c>
      <c r="AJ540" s="41" t="e">
        <f t="shared" si="187"/>
        <v>#N/A</v>
      </c>
      <c r="AK540" s="41" t="e">
        <f>HLOOKUP(I540,ElecAvoidedCostsWOCC!$A$5:$Q$50,G540+1,FALSE)*J540*L540</f>
        <v>#N/A</v>
      </c>
      <c r="AL540" s="41" t="e">
        <f t="shared" si="188"/>
        <v>#N/A</v>
      </c>
      <c r="AM540" s="45">
        <f>IF(O540=0,0,IF(H540=0, HLOOKUP(I540,ElecAvoidedCostsWOCC!$A$5:$Q$50,T540+1,FALSE)*K540*J540,HLOOKUP(I540,ElecAvoidedCostsWOCC!$A$5:$Q$50,T540+1,FALSE)*L540*J540+HLOOKUP(I540,ElecAvoidedCostsWOCC!$A$5:$Q$50,G540+1,FALSE)*K540*J540-HLOOKUP(I540,ElecAvoidedCostsWOCC!$A$5:$Q$50,G540+1,FALSE)*L540*J540))</f>
        <v>0</v>
      </c>
      <c r="AN540" s="45">
        <f t="shared" si="189"/>
        <v>0</v>
      </c>
      <c r="AO540" s="44">
        <f t="shared" si="190"/>
        <v>0</v>
      </c>
      <c r="AP540" s="44" t="e">
        <f t="shared" si="191"/>
        <v>#DIV/0!</v>
      </c>
    </row>
    <row r="541" spans="2:42" x14ac:dyDescent="0.25">
      <c r="B541" s="34"/>
      <c r="C541" s="56"/>
      <c r="D541" s="56"/>
      <c r="E541" s="35"/>
      <c r="F541" s="36"/>
      <c r="G541" s="36"/>
      <c r="H541" s="36"/>
      <c r="I541" s="37"/>
      <c r="J541" s="38"/>
      <c r="K541" s="38"/>
      <c r="L541" s="38"/>
      <c r="M541" s="39"/>
      <c r="N541" s="39"/>
      <c r="O541" s="40"/>
      <c r="P541" s="41"/>
      <c r="Q541" s="41"/>
      <c r="R541" s="42"/>
      <c r="S541" s="43"/>
      <c r="T541" s="36">
        <f t="shared" si="173"/>
        <v>0</v>
      </c>
      <c r="U541" s="44">
        <f t="shared" si="174"/>
        <v>0</v>
      </c>
      <c r="V541" s="45">
        <f t="shared" si="175"/>
        <v>0</v>
      </c>
      <c r="W541" s="46">
        <f t="shared" si="176"/>
        <v>0</v>
      </c>
      <c r="X541" s="41">
        <f t="shared" si="177"/>
        <v>0</v>
      </c>
      <c r="Y541" s="41">
        <f t="shared" si="178"/>
        <v>0</v>
      </c>
      <c r="Z541" s="41">
        <f t="shared" si="179"/>
        <v>0</v>
      </c>
      <c r="AA541" s="47">
        <f t="shared" si="180"/>
        <v>0</v>
      </c>
      <c r="AB541" s="48">
        <f t="shared" si="181"/>
        <v>0</v>
      </c>
      <c r="AC541" s="41">
        <f t="shared" si="182"/>
        <v>0</v>
      </c>
      <c r="AD541" s="41">
        <f t="shared" si="183"/>
        <v>0</v>
      </c>
      <c r="AE541" s="41">
        <f t="shared" si="184"/>
        <v>0</v>
      </c>
      <c r="AF541" s="49" t="e">
        <f>HLOOKUP(I541,ElecAvoidedCostsWOCC!$A$5:$Q$50,G541+1,FALSE)</f>
        <v>#N/A</v>
      </c>
      <c r="AG541" s="41" t="e">
        <f t="shared" si="185"/>
        <v>#N/A</v>
      </c>
      <c r="AH541" s="49" t="e">
        <f>HLOOKUP(I541,ElecAvoidedCostsWOCC!$A$5:$Q$50,T541+1,FALSE)</f>
        <v>#N/A</v>
      </c>
      <c r="AI541" s="41" t="e">
        <f t="shared" si="186"/>
        <v>#N/A</v>
      </c>
      <c r="AJ541" s="41" t="e">
        <f t="shared" si="187"/>
        <v>#N/A</v>
      </c>
      <c r="AK541" s="41" t="e">
        <f>HLOOKUP(I541,ElecAvoidedCostsWOCC!$A$5:$Q$50,G541+1,FALSE)*J541*L541</f>
        <v>#N/A</v>
      </c>
      <c r="AL541" s="41" t="e">
        <f t="shared" si="188"/>
        <v>#N/A</v>
      </c>
      <c r="AM541" s="45">
        <f>IF(O541=0,0,IF(H541=0, HLOOKUP(I541,ElecAvoidedCostsWOCC!$A$5:$Q$50,T541+1,FALSE)*K541*J541,HLOOKUP(I541,ElecAvoidedCostsWOCC!$A$5:$Q$50,T541+1,FALSE)*L541*J541+HLOOKUP(I541,ElecAvoidedCostsWOCC!$A$5:$Q$50,G541+1,FALSE)*K541*J541-HLOOKUP(I541,ElecAvoidedCostsWOCC!$A$5:$Q$50,G541+1,FALSE)*L541*J541))</f>
        <v>0</v>
      </c>
      <c r="AN541" s="45">
        <f t="shared" si="189"/>
        <v>0</v>
      </c>
      <c r="AO541" s="44">
        <f t="shared" si="190"/>
        <v>0</v>
      </c>
      <c r="AP541" s="44" t="e">
        <f t="shared" si="191"/>
        <v>#DIV/0!</v>
      </c>
    </row>
    <row r="542" spans="2:42" x14ac:dyDescent="0.25">
      <c r="B542" s="34"/>
      <c r="C542" s="56"/>
      <c r="D542" s="56"/>
      <c r="E542" s="35"/>
      <c r="F542" s="36"/>
      <c r="G542" s="36"/>
      <c r="H542" s="36"/>
      <c r="I542" s="37"/>
      <c r="J542" s="38"/>
      <c r="K542" s="38"/>
      <c r="L542" s="38"/>
      <c r="M542" s="39"/>
      <c r="N542" s="39"/>
      <c r="O542" s="40"/>
      <c r="P542" s="41"/>
      <c r="Q542" s="41"/>
      <c r="R542" s="42"/>
      <c r="S542" s="43"/>
      <c r="T542" s="36">
        <f t="shared" si="173"/>
        <v>0</v>
      </c>
      <c r="U542" s="44">
        <f t="shared" si="174"/>
        <v>0</v>
      </c>
      <c r="V542" s="45">
        <f t="shared" si="175"/>
        <v>0</v>
      </c>
      <c r="W542" s="46">
        <f t="shared" si="176"/>
        <v>0</v>
      </c>
      <c r="X542" s="41">
        <f t="shared" si="177"/>
        <v>0</v>
      </c>
      <c r="Y542" s="41">
        <f t="shared" si="178"/>
        <v>0</v>
      </c>
      <c r="Z542" s="41">
        <f t="shared" si="179"/>
        <v>0</v>
      </c>
      <c r="AA542" s="47">
        <f t="shared" si="180"/>
        <v>0</v>
      </c>
      <c r="AB542" s="48">
        <f t="shared" si="181"/>
        <v>0</v>
      </c>
      <c r="AC542" s="41">
        <f t="shared" si="182"/>
        <v>0</v>
      </c>
      <c r="AD542" s="41">
        <f t="shared" si="183"/>
        <v>0</v>
      </c>
      <c r="AE542" s="41">
        <f t="shared" si="184"/>
        <v>0</v>
      </c>
      <c r="AF542" s="49" t="e">
        <f>HLOOKUP(I542,ElecAvoidedCostsWOCC!$A$5:$Q$50,G542+1,FALSE)</f>
        <v>#N/A</v>
      </c>
      <c r="AG542" s="41" t="e">
        <f t="shared" si="185"/>
        <v>#N/A</v>
      </c>
      <c r="AH542" s="49" t="e">
        <f>HLOOKUP(I542,ElecAvoidedCostsWOCC!$A$5:$Q$50,T542+1,FALSE)</f>
        <v>#N/A</v>
      </c>
      <c r="AI542" s="41" t="e">
        <f t="shared" si="186"/>
        <v>#N/A</v>
      </c>
      <c r="AJ542" s="41" t="e">
        <f t="shared" si="187"/>
        <v>#N/A</v>
      </c>
      <c r="AK542" s="41" t="e">
        <f>HLOOKUP(I542,ElecAvoidedCostsWOCC!$A$5:$Q$50,G542+1,FALSE)*J542*L542</f>
        <v>#N/A</v>
      </c>
      <c r="AL542" s="41" t="e">
        <f t="shared" si="188"/>
        <v>#N/A</v>
      </c>
      <c r="AM542" s="45">
        <f>IF(O542=0,0,IF(H542=0, HLOOKUP(I542,ElecAvoidedCostsWOCC!$A$5:$Q$50,T542+1,FALSE)*K542*J542,HLOOKUP(I542,ElecAvoidedCostsWOCC!$A$5:$Q$50,T542+1,FALSE)*L542*J542+HLOOKUP(I542,ElecAvoidedCostsWOCC!$A$5:$Q$50,G542+1,FALSE)*K542*J542-HLOOKUP(I542,ElecAvoidedCostsWOCC!$A$5:$Q$50,G542+1,FALSE)*L542*J542))</f>
        <v>0</v>
      </c>
      <c r="AN542" s="45">
        <f t="shared" si="189"/>
        <v>0</v>
      </c>
      <c r="AO542" s="44">
        <f t="shared" si="190"/>
        <v>0</v>
      </c>
      <c r="AP542" s="44" t="e">
        <f t="shared" si="191"/>
        <v>#DIV/0!</v>
      </c>
    </row>
    <row r="543" spans="2:42" x14ac:dyDescent="0.25">
      <c r="B543" s="34"/>
      <c r="C543" s="56"/>
      <c r="D543" s="56"/>
      <c r="E543" s="35"/>
      <c r="F543" s="36"/>
      <c r="G543" s="36"/>
      <c r="H543" s="36"/>
      <c r="I543" s="37"/>
      <c r="J543" s="38"/>
      <c r="K543" s="38"/>
      <c r="L543" s="38"/>
      <c r="M543" s="39"/>
      <c r="N543" s="39"/>
      <c r="O543" s="40"/>
      <c r="P543" s="41"/>
      <c r="Q543" s="41"/>
      <c r="R543" s="42"/>
      <c r="S543" s="43"/>
      <c r="T543" s="36">
        <f t="shared" si="173"/>
        <v>0</v>
      </c>
      <c r="U543" s="44">
        <f t="shared" si="174"/>
        <v>0</v>
      </c>
      <c r="V543" s="45">
        <f t="shared" si="175"/>
        <v>0</v>
      </c>
      <c r="W543" s="46">
        <f t="shared" si="176"/>
        <v>0</v>
      </c>
      <c r="X543" s="41">
        <f t="shared" si="177"/>
        <v>0</v>
      </c>
      <c r="Y543" s="41">
        <f t="shared" si="178"/>
        <v>0</v>
      </c>
      <c r="Z543" s="41">
        <f t="shared" si="179"/>
        <v>0</v>
      </c>
      <c r="AA543" s="47">
        <f t="shared" si="180"/>
        <v>0</v>
      </c>
      <c r="AB543" s="48">
        <f t="shared" si="181"/>
        <v>0</v>
      </c>
      <c r="AC543" s="41">
        <f t="shared" si="182"/>
        <v>0</v>
      </c>
      <c r="AD543" s="41">
        <f t="shared" si="183"/>
        <v>0</v>
      </c>
      <c r="AE543" s="41">
        <f t="shared" si="184"/>
        <v>0</v>
      </c>
      <c r="AF543" s="49" t="e">
        <f>HLOOKUP(I543,ElecAvoidedCostsWOCC!$A$5:$Q$50,G543+1,FALSE)</f>
        <v>#N/A</v>
      </c>
      <c r="AG543" s="41" t="e">
        <f t="shared" si="185"/>
        <v>#N/A</v>
      </c>
      <c r="AH543" s="49" t="e">
        <f>HLOOKUP(I543,ElecAvoidedCostsWOCC!$A$5:$Q$50,T543+1,FALSE)</f>
        <v>#N/A</v>
      </c>
      <c r="AI543" s="41" t="e">
        <f t="shared" si="186"/>
        <v>#N/A</v>
      </c>
      <c r="AJ543" s="41" t="e">
        <f t="shared" si="187"/>
        <v>#N/A</v>
      </c>
      <c r="AK543" s="41" t="e">
        <f>HLOOKUP(I543,ElecAvoidedCostsWOCC!$A$5:$Q$50,G543+1,FALSE)*J543*L543</f>
        <v>#N/A</v>
      </c>
      <c r="AL543" s="41" t="e">
        <f t="shared" si="188"/>
        <v>#N/A</v>
      </c>
      <c r="AM543" s="45">
        <f>IF(O543=0,0,IF(H543=0, HLOOKUP(I543,ElecAvoidedCostsWOCC!$A$5:$Q$50,T543+1,FALSE)*K543*J543,HLOOKUP(I543,ElecAvoidedCostsWOCC!$A$5:$Q$50,T543+1,FALSE)*L543*J543+HLOOKUP(I543,ElecAvoidedCostsWOCC!$A$5:$Q$50,G543+1,FALSE)*K543*J543-HLOOKUP(I543,ElecAvoidedCostsWOCC!$A$5:$Q$50,G543+1,FALSE)*L543*J543))</f>
        <v>0</v>
      </c>
      <c r="AN543" s="45">
        <f t="shared" si="189"/>
        <v>0</v>
      </c>
      <c r="AO543" s="44">
        <f t="shared" si="190"/>
        <v>0</v>
      </c>
      <c r="AP543" s="44" t="e">
        <f t="shared" si="191"/>
        <v>#DIV/0!</v>
      </c>
    </row>
    <row r="544" spans="2:42" x14ac:dyDescent="0.25">
      <c r="B544" s="34"/>
      <c r="C544" s="56"/>
      <c r="D544" s="56"/>
      <c r="E544" s="35"/>
      <c r="F544" s="36"/>
      <c r="G544" s="36"/>
      <c r="H544" s="36"/>
      <c r="I544" s="37"/>
      <c r="J544" s="38"/>
      <c r="K544" s="38"/>
      <c r="L544" s="38"/>
      <c r="M544" s="39"/>
      <c r="N544" s="39"/>
      <c r="O544" s="40"/>
      <c r="P544" s="41"/>
      <c r="Q544" s="41"/>
      <c r="R544" s="42"/>
      <c r="S544" s="43"/>
      <c r="T544" s="36">
        <f t="shared" si="173"/>
        <v>0</v>
      </c>
      <c r="U544" s="44">
        <f t="shared" si="174"/>
        <v>0</v>
      </c>
      <c r="V544" s="45">
        <f t="shared" si="175"/>
        <v>0</v>
      </c>
      <c r="W544" s="46">
        <f t="shared" si="176"/>
        <v>0</v>
      </c>
      <c r="X544" s="41">
        <f t="shared" si="177"/>
        <v>0</v>
      </c>
      <c r="Y544" s="41">
        <f t="shared" si="178"/>
        <v>0</v>
      </c>
      <c r="Z544" s="41">
        <f t="shared" si="179"/>
        <v>0</v>
      </c>
      <c r="AA544" s="47">
        <f t="shared" si="180"/>
        <v>0</v>
      </c>
      <c r="AB544" s="48">
        <f t="shared" si="181"/>
        <v>0</v>
      </c>
      <c r="AC544" s="41">
        <f t="shared" si="182"/>
        <v>0</v>
      </c>
      <c r="AD544" s="41">
        <f t="shared" si="183"/>
        <v>0</v>
      </c>
      <c r="AE544" s="41">
        <f t="shared" si="184"/>
        <v>0</v>
      </c>
      <c r="AF544" s="49" t="e">
        <f>HLOOKUP(I544,ElecAvoidedCostsWOCC!$A$5:$Q$50,G544+1,FALSE)</f>
        <v>#N/A</v>
      </c>
      <c r="AG544" s="41" t="e">
        <f t="shared" si="185"/>
        <v>#N/A</v>
      </c>
      <c r="AH544" s="49" t="e">
        <f>HLOOKUP(I544,ElecAvoidedCostsWOCC!$A$5:$Q$50,T544+1,FALSE)</f>
        <v>#N/A</v>
      </c>
      <c r="AI544" s="41" t="e">
        <f t="shared" si="186"/>
        <v>#N/A</v>
      </c>
      <c r="AJ544" s="41" t="e">
        <f t="shared" si="187"/>
        <v>#N/A</v>
      </c>
      <c r="AK544" s="41" t="e">
        <f>HLOOKUP(I544,ElecAvoidedCostsWOCC!$A$5:$Q$50,G544+1,FALSE)*J544*L544</f>
        <v>#N/A</v>
      </c>
      <c r="AL544" s="41" t="e">
        <f t="shared" si="188"/>
        <v>#N/A</v>
      </c>
      <c r="AM544" s="45">
        <f>IF(O544=0,0,IF(H544=0, HLOOKUP(I544,ElecAvoidedCostsWOCC!$A$5:$Q$50,T544+1,FALSE)*K544*J544,HLOOKUP(I544,ElecAvoidedCostsWOCC!$A$5:$Q$50,T544+1,FALSE)*L544*J544+HLOOKUP(I544,ElecAvoidedCostsWOCC!$A$5:$Q$50,G544+1,FALSE)*K544*J544-HLOOKUP(I544,ElecAvoidedCostsWOCC!$A$5:$Q$50,G544+1,FALSE)*L544*J544))</f>
        <v>0</v>
      </c>
      <c r="AN544" s="45">
        <f t="shared" si="189"/>
        <v>0</v>
      </c>
      <c r="AO544" s="44">
        <f t="shared" si="190"/>
        <v>0</v>
      </c>
      <c r="AP544" s="44" t="e">
        <f t="shared" si="191"/>
        <v>#DIV/0!</v>
      </c>
    </row>
    <row r="545" spans="2:42" x14ac:dyDescent="0.25">
      <c r="B545" s="34"/>
      <c r="C545" s="56"/>
      <c r="D545" s="56"/>
      <c r="E545" s="35"/>
      <c r="F545" s="36"/>
      <c r="G545" s="36"/>
      <c r="H545" s="36"/>
      <c r="I545" s="37"/>
      <c r="J545" s="38"/>
      <c r="K545" s="38"/>
      <c r="L545" s="38"/>
      <c r="M545" s="39"/>
      <c r="N545" s="39"/>
      <c r="O545" s="40"/>
      <c r="P545" s="41"/>
      <c r="Q545" s="41"/>
      <c r="R545" s="42"/>
      <c r="S545" s="43"/>
      <c r="T545" s="36">
        <f t="shared" si="173"/>
        <v>0</v>
      </c>
      <c r="U545" s="44">
        <f t="shared" si="174"/>
        <v>0</v>
      </c>
      <c r="V545" s="45">
        <f t="shared" si="175"/>
        <v>0</v>
      </c>
      <c r="W545" s="46">
        <f t="shared" si="176"/>
        <v>0</v>
      </c>
      <c r="X545" s="41">
        <f t="shared" si="177"/>
        <v>0</v>
      </c>
      <c r="Y545" s="41">
        <f t="shared" si="178"/>
        <v>0</v>
      </c>
      <c r="Z545" s="41">
        <f t="shared" si="179"/>
        <v>0</v>
      </c>
      <c r="AA545" s="47">
        <f t="shared" si="180"/>
        <v>0</v>
      </c>
      <c r="AB545" s="48">
        <f t="shared" si="181"/>
        <v>0</v>
      </c>
      <c r="AC545" s="41">
        <f t="shared" si="182"/>
        <v>0</v>
      </c>
      <c r="AD545" s="41">
        <f t="shared" si="183"/>
        <v>0</v>
      </c>
      <c r="AE545" s="41">
        <f t="shared" si="184"/>
        <v>0</v>
      </c>
      <c r="AF545" s="49" t="e">
        <f>HLOOKUP(I545,ElecAvoidedCostsWOCC!$A$5:$Q$50,G545+1,FALSE)</f>
        <v>#N/A</v>
      </c>
      <c r="AG545" s="41" t="e">
        <f t="shared" si="185"/>
        <v>#N/A</v>
      </c>
      <c r="AH545" s="49" t="e">
        <f>HLOOKUP(I545,ElecAvoidedCostsWOCC!$A$5:$Q$50,T545+1,FALSE)</f>
        <v>#N/A</v>
      </c>
      <c r="AI545" s="41" t="e">
        <f t="shared" si="186"/>
        <v>#N/A</v>
      </c>
      <c r="AJ545" s="41" t="e">
        <f t="shared" si="187"/>
        <v>#N/A</v>
      </c>
      <c r="AK545" s="41" t="e">
        <f>HLOOKUP(I545,ElecAvoidedCostsWOCC!$A$5:$Q$50,G545+1,FALSE)*J545*L545</f>
        <v>#N/A</v>
      </c>
      <c r="AL545" s="41" t="e">
        <f t="shared" si="188"/>
        <v>#N/A</v>
      </c>
      <c r="AM545" s="45">
        <f>IF(O545=0,0,IF(H545=0, HLOOKUP(I545,ElecAvoidedCostsWOCC!$A$5:$Q$50,T545+1,FALSE)*K545*J545,HLOOKUP(I545,ElecAvoidedCostsWOCC!$A$5:$Q$50,T545+1,FALSE)*L545*J545+HLOOKUP(I545,ElecAvoidedCostsWOCC!$A$5:$Q$50,G545+1,FALSE)*K545*J545-HLOOKUP(I545,ElecAvoidedCostsWOCC!$A$5:$Q$50,G545+1,FALSE)*L545*J545))</f>
        <v>0</v>
      </c>
      <c r="AN545" s="45">
        <f t="shared" si="189"/>
        <v>0</v>
      </c>
      <c r="AO545" s="44">
        <f t="shared" si="190"/>
        <v>0</v>
      </c>
      <c r="AP545" s="44" t="e">
        <f t="shared" si="191"/>
        <v>#DIV/0!</v>
      </c>
    </row>
    <row r="546" spans="2:42" x14ac:dyDescent="0.25">
      <c r="B546" s="34"/>
      <c r="C546" s="56"/>
      <c r="D546" s="56"/>
      <c r="E546" s="35"/>
      <c r="F546" s="36"/>
      <c r="G546" s="36"/>
      <c r="H546" s="36"/>
      <c r="I546" s="37"/>
      <c r="J546" s="38"/>
      <c r="K546" s="38"/>
      <c r="L546" s="38"/>
      <c r="M546" s="39"/>
      <c r="N546" s="39"/>
      <c r="O546" s="40"/>
      <c r="P546" s="41"/>
      <c r="Q546" s="41"/>
      <c r="R546" s="42"/>
      <c r="S546" s="43"/>
      <c r="T546" s="36">
        <f t="shared" si="173"/>
        <v>0</v>
      </c>
      <c r="U546" s="44">
        <f t="shared" si="174"/>
        <v>0</v>
      </c>
      <c r="V546" s="45">
        <f t="shared" si="175"/>
        <v>0</v>
      </c>
      <c r="W546" s="46">
        <f t="shared" si="176"/>
        <v>0</v>
      </c>
      <c r="X546" s="41">
        <f t="shared" si="177"/>
        <v>0</v>
      </c>
      <c r="Y546" s="41">
        <f t="shared" si="178"/>
        <v>0</v>
      </c>
      <c r="Z546" s="41">
        <f t="shared" si="179"/>
        <v>0</v>
      </c>
      <c r="AA546" s="47">
        <f t="shared" si="180"/>
        <v>0</v>
      </c>
      <c r="AB546" s="48">
        <f t="shared" si="181"/>
        <v>0</v>
      </c>
      <c r="AC546" s="41">
        <f t="shared" si="182"/>
        <v>0</v>
      </c>
      <c r="AD546" s="41">
        <f t="shared" si="183"/>
        <v>0</v>
      </c>
      <c r="AE546" s="41">
        <f t="shared" si="184"/>
        <v>0</v>
      </c>
      <c r="AF546" s="49" t="e">
        <f>HLOOKUP(I546,ElecAvoidedCostsWOCC!$A$5:$Q$50,G546+1,FALSE)</f>
        <v>#N/A</v>
      </c>
      <c r="AG546" s="41" t="e">
        <f t="shared" si="185"/>
        <v>#N/A</v>
      </c>
      <c r="AH546" s="49" t="e">
        <f>HLOOKUP(I546,ElecAvoidedCostsWOCC!$A$5:$Q$50,T546+1,FALSE)</f>
        <v>#N/A</v>
      </c>
      <c r="AI546" s="41" t="e">
        <f t="shared" si="186"/>
        <v>#N/A</v>
      </c>
      <c r="AJ546" s="41" t="e">
        <f t="shared" si="187"/>
        <v>#N/A</v>
      </c>
      <c r="AK546" s="41" t="e">
        <f>HLOOKUP(I546,ElecAvoidedCostsWOCC!$A$5:$Q$50,G546+1,FALSE)*J546*L546</f>
        <v>#N/A</v>
      </c>
      <c r="AL546" s="41" t="e">
        <f t="shared" si="188"/>
        <v>#N/A</v>
      </c>
      <c r="AM546" s="45">
        <f>IF(O546=0,0,IF(H546=0, HLOOKUP(I546,ElecAvoidedCostsWOCC!$A$5:$Q$50,T546+1,FALSE)*K546*J546,HLOOKUP(I546,ElecAvoidedCostsWOCC!$A$5:$Q$50,T546+1,FALSE)*L546*J546+HLOOKUP(I546,ElecAvoidedCostsWOCC!$A$5:$Q$50,G546+1,FALSE)*K546*J546-HLOOKUP(I546,ElecAvoidedCostsWOCC!$A$5:$Q$50,G546+1,FALSE)*L546*J546))</f>
        <v>0</v>
      </c>
      <c r="AN546" s="45">
        <f t="shared" si="189"/>
        <v>0</v>
      </c>
      <c r="AO546" s="44">
        <f t="shared" si="190"/>
        <v>0</v>
      </c>
      <c r="AP546" s="44" t="e">
        <f t="shared" si="191"/>
        <v>#DIV/0!</v>
      </c>
    </row>
    <row r="547" spans="2:42" x14ac:dyDescent="0.25">
      <c r="B547" s="34"/>
      <c r="C547" s="56"/>
      <c r="D547" s="56"/>
      <c r="E547" s="35"/>
      <c r="F547" s="36"/>
      <c r="G547" s="36"/>
      <c r="H547" s="36"/>
      <c r="I547" s="37"/>
      <c r="J547" s="38"/>
      <c r="K547" s="38"/>
      <c r="L547" s="38"/>
      <c r="M547" s="39"/>
      <c r="N547" s="39"/>
      <c r="O547" s="40"/>
      <c r="P547" s="41"/>
      <c r="Q547" s="41"/>
      <c r="R547" s="42"/>
      <c r="S547" s="43"/>
      <c r="T547" s="36">
        <f t="shared" si="173"/>
        <v>0</v>
      </c>
      <c r="U547" s="44">
        <f t="shared" si="174"/>
        <v>0</v>
      </c>
      <c r="V547" s="45">
        <f t="shared" si="175"/>
        <v>0</v>
      </c>
      <c r="W547" s="46">
        <f t="shared" si="176"/>
        <v>0</v>
      </c>
      <c r="X547" s="41">
        <f t="shared" si="177"/>
        <v>0</v>
      </c>
      <c r="Y547" s="41">
        <f t="shared" si="178"/>
        <v>0</v>
      </c>
      <c r="Z547" s="41">
        <f t="shared" si="179"/>
        <v>0</v>
      </c>
      <c r="AA547" s="47">
        <f t="shared" si="180"/>
        <v>0</v>
      </c>
      <c r="AB547" s="48">
        <f t="shared" si="181"/>
        <v>0</v>
      </c>
      <c r="AC547" s="41">
        <f t="shared" si="182"/>
        <v>0</v>
      </c>
      <c r="AD547" s="41">
        <f t="shared" si="183"/>
        <v>0</v>
      </c>
      <c r="AE547" s="41">
        <f t="shared" si="184"/>
        <v>0</v>
      </c>
      <c r="AF547" s="49" t="e">
        <f>HLOOKUP(I547,ElecAvoidedCostsWOCC!$A$5:$Q$50,G547+1,FALSE)</f>
        <v>#N/A</v>
      </c>
      <c r="AG547" s="41" t="e">
        <f t="shared" si="185"/>
        <v>#N/A</v>
      </c>
      <c r="AH547" s="49" t="e">
        <f>HLOOKUP(I547,ElecAvoidedCostsWOCC!$A$5:$Q$50,T547+1,FALSE)</f>
        <v>#N/A</v>
      </c>
      <c r="AI547" s="41" t="e">
        <f t="shared" si="186"/>
        <v>#N/A</v>
      </c>
      <c r="AJ547" s="41" t="e">
        <f t="shared" si="187"/>
        <v>#N/A</v>
      </c>
      <c r="AK547" s="41" t="e">
        <f>HLOOKUP(I547,ElecAvoidedCostsWOCC!$A$5:$Q$50,G547+1,FALSE)*J547*L547</f>
        <v>#N/A</v>
      </c>
      <c r="AL547" s="41" t="e">
        <f t="shared" si="188"/>
        <v>#N/A</v>
      </c>
      <c r="AM547" s="45">
        <f>IF(O547=0,0,IF(H547=0, HLOOKUP(I547,ElecAvoidedCostsWOCC!$A$5:$Q$50,T547+1,FALSE)*K547*J547,HLOOKUP(I547,ElecAvoidedCostsWOCC!$A$5:$Q$50,T547+1,FALSE)*L547*J547+HLOOKUP(I547,ElecAvoidedCostsWOCC!$A$5:$Q$50,G547+1,FALSE)*K547*J547-HLOOKUP(I547,ElecAvoidedCostsWOCC!$A$5:$Q$50,G547+1,FALSE)*L547*J547))</f>
        <v>0</v>
      </c>
      <c r="AN547" s="45">
        <f t="shared" si="189"/>
        <v>0</v>
      </c>
      <c r="AO547" s="44">
        <f t="shared" si="190"/>
        <v>0</v>
      </c>
      <c r="AP547" s="44" t="e">
        <f t="shared" si="191"/>
        <v>#DIV/0!</v>
      </c>
    </row>
    <row r="548" spans="2:42" x14ac:dyDescent="0.25">
      <c r="B548" s="34"/>
      <c r="C548" s="56"/>
      <c r="D548" s="56"/>
      <c r="E548" s="35"/>
      <c r="F548" s="36"/>
      <c r="G548" s="36"/>
      <c r="H548" s="36"/>
      <c r="I548" s="37"/>
      <c r="J548" s="38"/>
      <c r="K548" s="38"/>
      <c r="L548" s="38"/>
      <c r="M548" s="39"/>
      <c r="N548" s="39"/>
      <c r="O548" s="40"/>
      <c r="P548" s="41"/>
      <c r="Q548" s="41"/>
      <c r="R548" s="42"/>
      <c r="S548" s="43"/>
      <c r="T548" s="36">
        <f t="shared" si="173"/>
        <v>0</v>
      </c>
      <c r="U548" s="44">
        <f t="shared" si="174"/>
        <v>0</v>
      </c>
      <c r="V548" s="45">
        <f t="shared" si="175"/>
        <v>0</v>
      </c>
      <c r="W548" s="46">
        <f t="shared" si="176"/>
        <v>0</v>
      </c>
      <c r="X548" s="41">
        <f t="shared" si="177"/>
        <v>0</v>
      </c>
      <c r="Y548" s="41">
        <f t="shared" si="178"/>
        <v>0</v>
      </c>
      <c r="Z548" s="41">
        <f t="shared" si="179"/>
        <v>0</v>
      </c>
      <c r="AA548" s="47">
        <f t="shared" si="180"/>
        <v>0</v>
      </c>
      <c r="AB548" s="48">
        <f t="shared" si="181"/>
        <v>0</v>
      </c>
      <c r="AC548" s="41">
        <f t="shared" si="182"/>
        <v>0</v>
      </c>
      <c r="AD548" s="41">
        <f t="shared" si="183"/>
        <v>0</v>
      </c>
      <c r="AE548" s="41">
        <f t="shared" si="184"/>
        <v>0</v>
      </c>
      <c r="AF548" s="49" t="e">
        <f>HLOOKUP(I548,ElecAvoidedCostsWOCC!$A$5:$Q$50,G548+1,FALSE)</f>
        <v>#N/A</v>
      </c>
      <c r="AG548" s="41" t="e">
        <f t="shared" si="185"/>
        <v>#N/A</v>
      </c>
      <c r="AH548" s="49" t="e">
        <f>HLOOKUP(I548,ElecAvoidedCostsWOCC!$A$5:$Q$50,T548+1,FALSE)</f>
        <v>#N/A</v>
      </c>
      <c r="AI548" s="41" t="e">
        <f t="shared" si="186"/>
        <v>#N/A</v>
      </c>
      <c r="AJ548" s="41" t="e">
        <f t="shared" si="187"/>
        <v>#N/A</v>
      </c>
      <c r="AK548" s="41" t="e">
        <f>HLOOKUP(I548,ElecAvoidedCostsWOCC!$A$5:$Q$50,G548+1,FALSE)*J548*L548</f>
        <v>#N/A</v>
      </c>
      <c r="AL548" s="41" t="e">
        <f t="shared" si="188"/>
        <v>#N/A</v>
      </c>
      <c r="AM548" s="45">
        <f>IF(O548=0,0,IF(H548=0, HLOOKUP(I548,ElecAvoidedCostsWOCC!$A$5:$Q$50,T548+1,FALSE)*K548*J548,HLOOKUP(I548,ElecAvoidedCostsWOCC!$A$5:$Q$50,T548+1,FALSE)*L548*J548+HLOOKUP(I548,ElecAvoidedCostsWOCC!$A$5:$Q$50,G548+1,FALSE)*K548*J548-HLOOKUP(I548,ElecAvoidedCostsWOCC!$A$5:$Q$50,G548+1,FALSE)*L548*J548))</f>
        <v>0</v>
      </c>
      <c r="AN548" s="45">
        <f t="shared" si="189"/>
        <v>0</v>
      </c>
      <c r="AO548" s="44">
        <f t="shared" si="190"/>
        <v>0</v>
      </c>
      <c r="AP548" s="44" t="e">
        <f t="shared" si="191"/>
        <v>#DIV/0!</v>
      </c>
    </row>
    <row r="549" spans="2:42" x14ac:dyDescent="0.25">
      <c r="B549" s="34"/>
      <c r="C549" s="56"/>
      <c r="D549" s="56"/>
      <c r="E549" s="35"/>
      <c r="F549" s="36"/>
      <c r="G549" s="36"/>
      <c r="H549" s="36"/>
      <c r="I549" s="37"/>
      <c r="J549" s="38"/>
      <c r="K549" s="38"/>
      <c r="L549" s="38"/>
      <c r="M549" s="39"/>
      <c r="N549" s="39"/>
      <c r="O549" s="40"/>
      <c r="P549" s="41"/>
      <c r="Q549" s="41"/>
      <c r="R549" s="42"/>
      <c r="S549" s="43"/>
      <c r="T549" s="36">
        <f t="shared" si="173"/>
        <v>0</v>
      </c>
      <c r="U549" s="44">
        <f t="shared" si="174"/>
        <v>0</v>
      </c>
      <c r="V549" s="45">
        <f t="shared" si="175"/>
        <v>0</v>
      </c>
      <c r="W549" s="46">
        <f t="shared" si="176"/>
        <v>0</v>
      </c>
      <c r="X549" s="41">
        <f t="shared" si="177"/>
        <v>0</v>
      </c>
      <c r="Y549" s="41">
        <f t="shared" si="178"/>
        <v>0</v>
      </c>
      <c r="Z549" s="41">
        <f t="shared" si="179"/>
        <v>0</v>
      </c>
      <c r="AA549" s="47">
        <f t="shared" si="180"/>
        <v>0</v>
      </c>
      <c r="AB549" s="48">
        <f t="shared" si="181"/>
        <v>0</v>
      </c>
      <c r="AC549" s="41">
        <f t="shared" si="182"/>
        <v>0</v>
      </c>
      <c r="AD549" s="41">
        <f t="shared" si="183"/>
        <v>0</v>
      </c>
      <c r="AE549" s="41">
        <f t="shared" si="184"/>
        <v>0</v>
      </c>
      <c r="AF549" s="49" t="e">
        <f>HLOOKUP(I549,ElecAvoidedCostsWOCC!$A$5:$Q$50,G549+1,FALSE)</f>
        <v>#N/A</v>
      </c>
      <c r="AG549" s="41" t="e">
        <f t="shared" si="185"/>
        <v>#N/A</v>
      </c>
      <c r="AH549" s="49" t="e">
        <f>HLOOKUP(I549,ElecAvoidedCostsWOCC!$A$5:$Q$50,T549+1,FALSE)</f>
        <v>#N/A</v>
      </c>
      <c r="AI549" s="41" t="e">
        <f t="shared" si="186"/>
        <v>#N/A</v>
      </c>
      <c r="AJ549" s="41" t="e">
        <f t="shared" si="187"/>
        <v>#N/A</v>
      </c>
      <c r="AK549" s="41" t="e">
        <f>HLOOKUP(I549,ElecAvoidedCostsWOCC!$A$5:$Q$50,G549+1,FALSE)*J549*L549</f>
        <v>#N/A</v>
      </c>
      <c r="AL549" s="41" t="e">
        <f t="shared" si="188"/>
        <v>#N/A</v>
      </c>
      <c r="AM549" s="45">
        <f>IF(O549=0,0,IF(H549=0, HLOOKUP(I549,ElecAvoidedCostsWOCC!$A$5:$Q$50,T549+1,FALSE)*K549*J549,HLOOKUP(I549,ElecAvoidedCostsWOCC!$A$5:$Q$50,T549+1,FALSE)*L549*J549+HLOOKUP(I549,ElecAvoidedCostsWOCC!$A$5:$Q$50,G549+1,FALSE)*K549*J549-HLOOKUP(I549,ElecAvoidedCostsWOCC!$A$5:$Q$50,G549+1,FALSE)*L549*J549))</f>
        <v>0</v>
      </c>
      <c r="AN549" s="45">
        <f t="shared" si="189"/>
        <v>0</v>
      </c>
      <c r="AO549" s="44">
        <f t="shared" si="190"/>
        <v>0</v>
      </c>
      <c r="AP549" s="44" t="e">
        <f t="shared" si="191"/>
        <v>#DIV/0!</v>
      </c>
    </row>
    <row r="550" spans="2:42" x14ac:dyDescent="0.25">
      <c r="B550" s="34"/>
      <c r="C550" s="56"/>
      <c r="D550" s="56"/>
      <c r="E550" s="35"/>
      <c r="F550" s="36"/>
      <c r="G550" s="36"/>
      <c r="H550" s="36"/>
      <c r="I550" s="37"/>
      <c r="J550" s="38"/>
      <c r="K550" s="38"/>
      <c r="L550" s="38"/>
      <c r="M550" s="39"/>
      <c r="N550" s="39"/>
      <c r="O550" s="40"/>
      <c r="P550" s="41"/>
      <c r="Q550" s="41"/>
      <c r="R550" s="42"/>
      <c r="S550" s="43"/>
      <c r="T550" s="36">
        <f t="shared" si="173"/>
        <v>0</v>
      </c>
      <c r="U550" s="44">
        <f t="shared" si="174"/>
        <v>0</v>
      </c>
      <c r="V550" s="45">
        <f t="shared" si="175"/>
        <v>0</v>
      </c>
      <c r="W550" s="46">
        <f t="shared" si="176"/>
        <v>0</v>
      </c>
      <c r="X550" s="41">
        <f t="shared" si="177"/>
        <v>0</v>
      </c>
      <c r="Y550" s="41">
        <f t="shared" si="178"/>
        <v>0</v>
      </c>
      <c r="Z550" s="41">
        <f t="shared" si="179"/>
        <v>0</v>
      </c>
      <c r="AA550" s="47">
        <f t="shared" si="180"/>
        <v>0</v>
      </c>
      <c r="AB550" s="48">
        <f t="shared" si="181"/>
        <v>0</v>
      </c>
      <c r="AC550" s="41">
        <f t="shared" si="182"/>
        <v>0</v>
      </c>
      <c r="AD550" s="41">
        <f t="shared" si="183"/>
        <v>0</v>
      </c>
      <c r="AE550" s="41">
        <f t="shared" si="184"/>
        <v>0</v>
      </c>
      <c r="AF550" s="49" t="e">
        <f>HLOOKUP(I550,ElecAvoidedCostsWOCC!$A$5:$Q$50,G550+1,FALSE)</f>
        <v>#N/A</v>
      </c>
      <c r="AG550" s="41" t="e">
        <f t="shared" si="185"/>
        <v>#N/A</v>
      </c>
      <c r="AH550" s="49" t="e">
        <f>HLOOKUP(I550,ElecAvoidedCostsWOCC!$A$5:$Q$50,T550+1,FALSE)</f>
        <v>#N/A</v>
      </c>
      <c r="AI550" s="41" t="e">
        <f t="shared" si="186"/>
        <v>#N/A</v>
      </c>
      <c r="AJ550" s="41" t="e">
        <f t="shared" si="187"/>
        <v>#N/A</v>
      </c>
      <c r="AK550" s="41" t="e">
        <f>HLOOKUP(I550,ElecAvoidedCostsWOCC!$A$5:$Q$50,G550+1,FALSE)*J550*L550</f>
        <v>#N/A</v>
      </c>
      <c r="AL550" s="41" t="e">
        <f t="shared" si="188"/>
        <v>#N/A</v>
      </c>
      <c r="AM550" s="45">
        <f>IF(O550=0,0,IF(H550=0, HLOOKUP(I550,ElecAvoidedCostsWOCC!$A$5:$Q$50,T550+1,FALSE)*K550*J550,HLOOKUP(I550,ElecAvoidedCostsWOCC!$A$5:$Q$50,T550+1,FALSE)*L550*J550+HLOOKUP(I550,ElecAvoidedCostsWOCC!$A$5:$Q$50,G550+1,FALSE)*K550*J550-HLOOKUP(I550,ElecAvoidedCostsWOCC!$A$5:$Q$50,G550+1,FALSE)*L550*J550))</f>
        <v>0</v>
      </c>
      <c r="AN550" s="45">
        <f t="shared" si="189"/>
        <v>0</v>
      </c>
      <c r="AO550" s="44">
        <f t="shared" si="190"/>
        <v>0</v>
      </c>
      <c r="AP550" s="44" t="e">
        <f t="shared" si="191"/>
        <v>#DIV/0!</v>
      </c>
    </row>
    <row r="551" spans="2:42" x14ac:dyDescent="0.25">
      <c r="B551" s="34"/>
      <c r="C551" s="56"/>
      <c r="D551" s="56"/>
      <c r="E551" s="35"/>
      <c r="F551" s="36"/>
      <c r="G551" s="36"/>
      <c r="H551" s="36"/>
      <c r="I551" s="37"/>
      <c r="J551" s="38"/>
      <c r="K551" s="38"/>
      <c r="L551" s="38"/>
      <c r="M551" s="39"/>
      <c r="N551" s="39"/>
      <c r="O551" s="40"/>
      <c r="P551" s="41"/>
      <c r="Q551" s="41"/>
      <c r="R551" s="42"/>
      <c r="S551" s="43"/>
      <c r="T551" s="36">
        <f t="shared" si="173"/>
        <v>0</v>
      </c>
      <c r="U551" s="44">
        <f t="shared" si="174"/>
        <v>0</v>
      </c>
      <c r="V551" s="45">
        <f t="shared" si="175"/>
        <v>0</v>
      </c>
      <c r="W551" s="46">
        <f t="shared" si="176"/>
        <v>0</v>
      </c>
      <c r="X551" s="41">
        <f t="shared" si="177"/>
        <v>0</v>
      </c>
      <c r="Y551" s="41">
        <f t="shared" si="178"/>
        <v>0</v>
      </c>
      <c r="Z551" s="41">
        <f t="shared" si="179"/>
        <v>0</v>
      </c>
      <c r="AA551" s="47">
        <f t="shared" si="180"/>
        <v>0</v>
      </c>
      <c r="AB551" s="48">
        <f t="shared" si="181"/>
        <v>0</v>
      </c>
      <c r="AC551" s="41">
        <f t="shared" si="182"/>
        <v>0</v>
      </c>
      <c r="AD551" s="41">
        <f t="shared" si="183"/>
        <v>0</v>
      </c>
      <c r="AE551" s="41">
        <f t="shared" si="184"/>
        <v>0</v>
      </c>
      <c r="AF551" s="49" t="e">
        <f>HLOOKUP(I551,ElecAvoidedCostsWOCC!$A$5:$Q$50,G551+1,FALSE)</f>
        <v>#N/A</v>
      </c>
      <c r="AG551" s="41" t="e">
        <f t="shared" si="185"/>
        <v>#N/A</v>
      </c>
      <c r="AH551" s="49" t="e">
        <f>HLOOKUP(I551,ElecAvoidedCostsWOCC!$A$5:$Q$50,T551+1,FALSE)</f>
        <v>#N/A</v>
      </c>
      <c r="AI551" s="41" t="e">
        <f t="shared" si="186"/>
        <v>#N/A</v>
      </c>
      <c r="AJ551" s="41" t="e">
        <f t="shared" si="187"/>
        <v>#N/A</v>
      </c>
      <c r="AK551" s="41" t="e">
        <f>HLOOKUP(I551,ElecAvoidedCostsWOCC!$A$5:$Q$50,G551+1,FALSE)*J551*L551</f>
        <v>#N/A</v>
      </c>
      <c r="AL551" s="41" t="e">
        <f t="shared" si="188"/>
        <v>#N/A</v>
      </c>
      <c r="AM551" s="45">
        <f>IF(O551=0,0,IF(H551=0, HLOOKUP(I551,ElecAvoidedCostsWOCC!$A$5:$Q$50,T551+1,FALSE)*K551*J551,HLOOKUP(I551,ElecAvoidedCostsWOCC!$A$5:$Q$50,T551+1,FALSE)*L551*J551+HLOOKUP(I551,ElecAvoidedCostsWOCC!$A$5:$Q$50,G551+1,FALSE)*K551*J551-HLOOKUP(I551,ElecAvoidedCostsWOCC!$A$5:$Q$50,G551+1,FALSE)*L551*J551))</f>
        <v>0</v>
      </c>
      <c r="AN551" s="45">
        <f t="shared" si="189"/>
        <v>0</v>
      </c>
      <c r="AO551" s="44">
        <f t="shared" si="190"/>
        <v>0</v>
      </c>
      <c r="AP551" s="44" t="e">
        <f t="shared" si="191"/>
        <v>#DIV/0!</v>
      </c>
    </row>
    <row r="552" spans="2:42" x14ac:dyDescent="0.25">
      <c r="B552" s="34"/>
      <c r="C552" s="56"/>
      <c r="D552" s="56"/>
      <c r="E552" s="35"/>
      <c r="F552" s="36"/>
      <c r="G552" s="36"/>
      <c r="H552" s="36"/>
      <c r="I552" s="37"/>
      <c r="J552" s="38"/>
      <c r="K552" s="38"/>
      <c r="L552" s="38"/>
      <c r="M552" s="39"/>
      <c r="N552" s="39"/>
      <c r="O552" s="40"/>
      <c r="P552" s="41"/>
      <c r="Q552" s="41"/>
      <c r="R552" s="42"/>
      <c r="S552" s="43"/>
      <c r="T552" s="36">
        <f t="shared" si="173"/>
        <v>0</v>
      </c>
      <c r="U552" s="44">
        <f t="shared" si="174"/>
        <v>0</v>
      </c>
      <c r="V552" s="45">
        <f t="shared" si="175"/>
        <v>0</v>
      </c>
      <c r="W552" s="46">
        <f t="shared" si="176"/>
        <v>0</v>
      </c>
      <c r="X552" s="41">
        <f t="shared" si="177"/>
        <v>0</v>
      </c>
      <c r="Y552" s="41">
        <f t="shared" si="178"/>
        <v>0</v>
      </c>
      <c r="Z552" s="41">
        <f t="shared" si="179"/>
        <v>0</v>
      </c>
      <c r="AA552" s="47">
        <f t="shared" si="180"/>
        <v>0</v>
      </c>
      <c r="AB552" s="48">
        <f t="shared" si="181"/>
        <v>0</v>
      </c>
      <c r="AC552" s="41">
        <f t="shared" si="182"/>
        <v>0</v>
      </c>
      <c r="AD552" s="41">
        <f t="shared" si="183"/>
        <v>0</v>
      </c>
      <c r="AE552" s="41">
        <f t="shared" si="184"/>
        <v>0</v>
      </c>
      <c r="AF552" s="49" t="e">
        <f>HLOOKUP(I552,ElecAvoidedCostsWOCC!$A$5:$Q$50,G552+1,FALSE)</f>
        <v>#N/A</v>
      </c>
      <c r="AG552" s="41" t="e">
        <f t="shared" si="185"/>
        <v>#N/A</v>
      </c>
      <c r="AH552" s="49" t="e">
        <f>HLOOKUP(I552,ElecAvoidedCostsWOCC!$A$5:$Q$50,T552+1,FALSE)</f>
        <v>#N/A</v>
      </c>
      <c r="AI552" s="41" t="e">
        <f t="shared" si="186"/>
        <v>#N/A</v>
      </c>
      <c r="AJ552" s="41" t="e">
        <f t="shared" si="187"/>
        <v>#N/A</v>
      </c>
      <c r="AK552" s="41" t="e">
        <f>HLOOKUP(I552,ElecAvoidedCostsWOCC!$A$5:$Q$50,G552+1,FALSE)*J552*L552</f>
        <v>#N/A</v>
      </c>
      <c r="AL552" s="41" t="e">
        <f t="shared" si="188"/>
        <v>#N/A</v>
      </c>
      <c r="AM552" s="45">
        <f>IF(O552=0,0,IF(H552=0, HLOOKUP(I552,ElecAvoidedCostsWOCC!$A$5:$Q$50,T552+1,FALSE)*K552*J552,HLOOKUP(I552,ElecAvoidedCostsWOCC!$A$5:$Q$50,T552+1,FALSE)*L552*J552+HLOOKUP(I552,ElecAvoidedCostsWOCC!$A$5:$Q$50,G552+1,FALSE)*K552*J552-HLOOKUP(I552,ElecAvoidedCostsWOCC!$A$5:$Q$50,G552+1,FALSE)*L552*J552))</f>
        <v>0</v>
      </c>
      <c r="AN552" s="45">
        <f t="shared" si="189"/>
        <v>0</v>
      </c>
      <c r="AO552" s="44">
        <f t="shared" si="190"/>
        <v>0</v>
      </c>
      <c r="AP552" s="44" t="e">
        <f t="shared" si="191"/>
        <v>#DIV/0!</v>
      </c>
    </row>
    <row r="553" spans="2:42" x14ac:dyDescent="0.25">
      <c r="B553" s="34"/>
      <c r="C553" s="56"/>
      <c r="D553" s="56"/>
      <c r="E553" s="35"/>
      <c r="F553" s="36"/>
      <c r="G553" s="36"/>
      <c r="H553" s="36"/>
      <c r="I553" s="37"/>
      <c r="J553" s="38"/>
      <c r="K553" s="38"/>
      <c r="L553" s="38"/>
      <c r="M553" s="39"/>
      <c r="N553" s="39"/>
      <c r="O553" s="40"/>
      <c r="P553" s="41"/>
      <c r="Q553" s="41"/>
      <c r="R553" s="42"/>
      <c r="S553" s="43"/>
      <c r="T553" s="36">
        <f t="shared" si="173"/>
        <v>0</v>
      </c>
      <c r="U553" s="44">
        <f t="shared" si="174"/>
        <v>0</v>
      </c>
      <c r="V553" s="45">
        <f t="shared" si="175"/>
        <v>0</v>
      </c>
      <c r="W553" s="46">
        <f t="shared" si="176"/>
        <v>0</v>
      </c>
      <c r="X553" s="41">
        <f t="shared" si="177"/>
        <v>0</v>
      </c>
      <c r="Y553" s="41">
        <f t="shared" si="178"/>
        <v>0</v>
      </c>
      <c r="Z553" s="41">
        <f t="shared" si="179"/>
        <v>0</v>
      </c>
      <c r="AA553" s="47">
        <f t="shared" si="180"/>
        <v>0</v>
      </c>
      <c r="AB553" s="48">
        <f t="shared" si="181"/>
        <v>0</v>
      </c>
      <c r="AC553" s="41">
        <f t="shared" si="182"/>
        <v>0</v>
      </c>
      <c r="AD553" s="41">
        <f t="shared" si="183"/>
        <v>0</v>
      </c>
      <c r="AE553" s="41">
        <f t="shared" si="184"/>
        <v>0</v>
      </c>
      <c r="AF553" s="49" t="e">
        <f>HLOOKUP(I553,ElecAvoidedCostsWOCC!$A$5:$Q$50,G553+1,FALSE)</f>
        <v>#N/A</v>
      </c>
      <c r="AG553" s="41" t="e">
        <f t="shared" si="185"/>
        <v>#N/A</v>
      </c>
      <c r="AH553" s="49" t="e">
        <f>HLOOKUP(I553,ElecAvoidedCostsWOCC!$A$5:$Q$50,T553+1,FALSE)</f>
        <v>#N/A</v>
      </c>
      <c r="AI553" s="41" t="e">
        <f t="shared" si="186"/>
        <v>#N/A</v>
      </c>
      <c r="AJ553" s="41" t="e">
        <f t="shared" si="187"/>
        <v>#N/A</v>
      </c>
      <c r="AK553" s="41" t="e">
        <f>HLOOKUP(I553,ElecAvoidedCostsWOCC!$A$5:$Q$50,G553+1,FALSE)*J553*L553</f>
        <v>#N/A</v>
      </c>
      <c r="AL553" s="41" t="e">
        <f t="shared" si="188"/>
        <v>#N/A</v>
      </c>
      <c r="AM553" s="45">
        <f>IF(O553=0,0,IF(H553=0, HLOOKUP(I553,ElecAvoidedCostsWOCC!$A$5:$Q$50,T553+1,FALSE)*K553*J553,HLOOKUP(I553,ElecAvoidedCostsWOCC!$A$5:$Q$50,T553+1,FALSE)*L553*J553+HLOOKUP(I553,ElecAvoidedCostsWOCC!$A$5:$Q$50,G553+1,FALSE)*K553*J553-HLOOKUP(I553,ElecAvoidedCostsWOCC!$A$5:$Q$50,G553+1,FALSE)*L553*J553))</f>
        <v>0</v>
      </c>
      <c r="AN553" s="45">
        <f t="shared" si="189"/>
        <v>0</v>
      </c>
      <c r="AO553" s="44">
        <f t="shared" si="190"/>
        <v>0</v>
      </c>
      <c r="AP553" s="44" t="e">
        <f t="shared" si="191"/>
        <v>#DIV/0!</v>
      </c>
    </row>
    <row r="554" spans="2:42" x14ac:dyDescent="0.25">
      <c r="B554" s="34"/>
      <c r="C554" s="56"/>
      <c r="D554" s="56"/>
      <c r="E554" s="35"/>
      <c r="F554" s="36"/>
      <c r="G554" s="36"/>
      <c r="H554" s="36"/>
      <c r="I554" s="37"/>
      <c r="J554" s="38"/>
      <c r="K554" s="38"/>
      <c r="L554" s="38"/>
      <c r="M554" s="39"/>
      <c r="N554" s="39"/>
      <c r="O554" s="40"/>
      <c r="P554" s="41"/>
      <c r="Q554" s="41"/>
      <c r="R554" s="42"/>
      <c r="S554" s="43"/>
      <c r="T554" s="36">
        <f t="shared" si="173"/>
        <v>0</v>
      </c>
      <c r="U554" s="44">
        <f t="shared" si="174"/>
        <v>0</v>
      </c>
      <c r="V554" s="45">
        <f t="shared" si="175"/>
        <v>0</v>
      </c>
      <c r="W554" s="46">
        <f t="shared" si="176"/>
        <v>0</v>
      </c>
      <c r="X554" s="41">
        <f t="shared" si="177"/>
        <v>0</v>
      </c>
      <c r="Y554" s="41">
        <f t="shared" si="178"/>
        <v>0</v>
      </c>
      <c r="Z554" s="41">
        <f t="shared" si="179"/>
        <v>0</v>
      </c>
      <c r="AA554" s="47">
        <f t="shared" si="180"/>
        <v>0</v>
      </c>
      <c r="AB554" s="48">
        <f t="shared" si="181"/>
        <v>0</v>
      </c>
      <c r="AC554" s="41">
        <f t="shared" si="182"/>
        <v>0</v>
      </c>
      <c r="AD554" s="41">
        <f t="shared" si="183"/>
        <v>0</v>
      </c>
      <c r="AE554" s="41">
        <f t="shared" si="184"/>
        <v>0</v>
      </c>
      <c r="AF554" s="49" t="e">
        <f>HLOOKUP(I554,ElecAvoidedCostsWOCC!$A$5:$Q$50,G554+1,FALSE)</f>
        <v>#N/A</v>
      </c>
      <c r="AG554" s="41" t="e">
        <f t="shared" si="185"/>
        <v>#N/A</v>
      </c>
      <c r="AH554" s="49" t="e">
        <f>HLOOKUP(I554,ElecAvoidedCostsWOCC!$A$5:$Q$50,T554+1,FALSE)</f>
        <v>#N/A</v>
      </c>
      <c r="AI554" s="41" t="e">
        <f t="shared" si="186"/>
        <v>#N/A</v>
      </c>
      <c r="AJ554" s="41" t="e">
        <f t="shared" si="187"/>
        <v>#N/A</v>
      </c>
      <c r="AK554" s="41" t="e">
        <f>HLOOKUP(I554,ElecAvoidedCostsWOCC!$A$5:$Q$50,G554+1,FALSE)*J554*L554</f>
        <v>#N/A</v>
      </c>
      <c r="AL554" s="41" t="e">
        <f t="shared" si="188"/>
        <v>#N/A</v>
      </c>
      <c r="AM554" s="45">
        <f>IF(O554=0,0,IF(H554=0, HLOOKUP(I554,ElecAvoidedCostsWOCC!$A$5:$Q$50,T554+1,FALSE)*K554*J554,HLOOKUP(I554,ElecAvoidedCostsWOCC!$A$5:$Q$50,T554+1,FALSE)*L554*J554+HLOOKUP(I554,ElecAvoidedCostsWOCC!$A$5:$Q$50,G554+1,FALSE)*K554*J554-HLOOKUP(I554,ElecAvoidedCostsWOCC!$A$5:$Q$50,G554+1,FALSE)*L554*J554))</f>
        <v>0</v>
      </c>
      <c r="AN554" s="45">
        <f t="shared" si="189"/>
        <v>0</v>
      </c>
      <c r="AO554" s="44">
        <f t="shared" si="190"/>
        <v>0</v>
      </c>
      <c r="AP554" s="44" t="e">
        <f t="shared" si="191"/>
        <v>#DIV/0!</v>
      </c>
    </row>
    <row r="555" spans="2:42" x14ac:dyDescent="0.25">
      <c r="B555" s="34"/>
      <c r="C555" s="56"/>
      <c r="D555" s="56"/>
      <c r="E555" s="35"/>
      <c r="F555" s="36"/>
      <c r="G555" s="36"/>
      <c r="H555" s="36"/>
      <c r="I555" s="37"/>
      <c r="J555" s="38"/>
      <c r="K555" s="38"/>
      <c r="L555" s="38"/>
      <c r="M555" s="39"/>
      <c r="N555" s="39"/>
      <c r="O555" s="40"/>
      <c r="P555" s="41"/>
      <c r="Q555" s="41"/>
      <c r="R555" s="42"/>
      <c r="S555" s="43"/>
      <c r="T555" s="36">
        <f t="shared" si="173"/>
        <v>0</v>
      </c>
      <c r="U555" s="44">
        <f t="shared" si="174"/>
        <v>0</v>
      </c>
      <c r="V555" s="45">
        <f t="shared" si="175"/>
        <v>0</v>
      </c>
      <c r="W555" s="46">
        <f t="shared" si="176"/>
        <v>0</v>
      </c>
      <c r="X555" s="41">
        <f t="shared" si="177"/>
        <v>0</v>
      </c>
      <c r="Y555" s="41">
        <f t="shared" si="178"/>
        <v>0</v>
      </c>
      <c r="Z555" s="41">
        <f t="shared" si="179"/>
        <v>0</v>
      </c>
      <c r="AA555" s="47">
        <f t="shared" si="180"/>
        <v>0</v>
      </c>
      <c r="AB555" s="48">
        <f t="shared" si="181"/>
        <v>0</v>
      </c>
      <c r="AC555" s="41">
        <f t="shared" si="182"/>
        <v>0</v>
      </c>
      <c r="AD555" s="41">
        <f t="shared" si="183"/>
        <v>0</v>
      </c>
      <c r="AE555" s="41">
        <f t="shared" si="184"/>
        <v>0</v>
      </c>
      <c r="AF555" s="49" t="e">
        <f>HLOOKUP(I555,ElecAvoidedCostsWOCC!$A$5:$Q$50,G555+1,FALSE)</f>
        <v>#N/A</v>
      </c>
      <c r="AG555" s="41" t="e">
        <f t="shared" si="185"/>
        <v>#N/A</v>
      </c>
      <c r="AH555" s="49" t="e">
        <f>HLOOKUP(I555,ElecAvoidedCostsWOCC!$A$5:$Q$50,T555+1,FALSE)</f>
        <v>#N/A</v>
      </c>
      <c r="AI555" s="41" t="e">
        <f t="shared" si="186"/>
        <v>#N/A</v>
      </c>
      <c r="AJ555" s="41" t="e">
        <f t="shared" si="187"/>
        <v>#N/A</v>
      </c>
      <c r="AK555" s="41" t="e">
        <f>HLOOKUP(I555,ElecAvoidedCostsWOCC!$A$5:$Q$50,G555+1,FALSE)*J555*L555</f>
        <v>#N/A</v>
      </c>
      <c r="AL555" s="41" t="e">
        <f t="shared" si="188"/>
        <v>#N/A</v>
      </c>
      <c r="AM555" s="45">
        <f>IF(O555=0,0,IF(H555=0, HLOOKUP(I555,ElecAvoidedCostsWOCC!$A$5:$Q$50,T555+1,FALSE)*K555*J555,HLOOKUP(I555,ElecAvoidedCostsWOCC!$A$5:$Q$50,T555+1,FALSE)*L555*J555+HLOOKUP(I555,ElecAvoidedCostsWOCC!$A$5:$Q$50,G555+1,FALSE)*K555*J555-HLOOKUP(I555,ElecAvoidedCostsWOCC!$A$5:$Q$50,G555+1,FALSE)*L555*J555))</f>
        <v>0</v>
      </c>
      <c r="AN555" s="45">
        <f t="shared" si="189"/>
        <v>0</v>
      </c>
      <c r="AO555" s="44">
        <f t="shared" si="190"/>
        <v>0</v>
      </c>
      <c r="AP555" s="44" t="e">
        <f t="shared" si="191"/>
        <v>#DIV/0!</v>
      </c>
    </row>
    <row r="556" spans="2:42" x14ac:dyDescent="0.25">
      <c r="B556" s="34"/>
      <c r="C556" s="56"/>
      <c r="D556" s="56"/>
      <c r="E556" s="35"/>
      <c r="F556" s="36"/>
      <c r="G556" s="36"/>
      <c r="H556" s="36"/>
      <c r="I556" s="37"/>
      <c r="J556" s="38"/>
      <c r="K556" s="38"/>
      <c r="L556" s="38"/>
      <c r="M556" s="39"/>
      <c r="N556" s="39"/>
      <c r="O556" s="40"/>
      <c r="P556" s="41"/>
      <c r="Q556" s="41"/>
      <c r="R556" s="42"/>
      <c r="S556" s="43"/>
      <c r="T556" s="36">
        <f t="shared" si="173"/>
        <v>0</v>
      </c>
      <c r="U556" s="44">
        <f t="shared" si="174"/>
        <v>0</v>
      </c>
      <c r="V556" s="45">
        <f t="shared" si="175"/>
        <v>0</v>
      </c>
      <c r="W556" s="46">
        <f t="shared" si="176"/>
        <v>0</v>
      </c>
      <c r="X556" s="41">
        <f t="shared" si="177"/>
        <v>0</v>
      </c>
      <c r="Y556" s="41">
        <f t="shared" si="178"/>
        <v>0</v>
      </c>
      <c r="Z556" s="41">
        <f t="shared" si="179"/>
        <v>0</v>
      </c>
      <c r="AA556" s="47">
        <f t="shared" si="180"/>
        <v>0</v>
      </c>
      <c r="AB556" s="48">
        <f t="shared" si="181"/>
        <v>0</v>
      </c>
      <c r="AC556" s="41">
        <f t="shared" si="182"/>
        <v>0</v>
      </c>
      <c r="AD556" s="41">
        <f t="shared" si="183"/>
        <v>0</v>
      </c>
      <c r="AE556" s="41">
        <f t="shared" si="184"/>
        <v>0</v>
      </c>
      <c r="AF556" s="49" t="e">
        <f>HLOOKUP(I556,ElecAvoidedCostsWOCC!$A$5:$Q$50,G556+1,FALSE)</f>
        <v>#N/A</v>
      </c>
      <c r="AG556" s="41" t="e">
        <f t="shared" si="185"/>
        <v>#N/A</v>
      </c>
      <c r="AH556" s="49" t="e">
        <f>HLOOKUP(I556,ElecAvoidedCostsWOCC!$A$5:$Q$50,T556+1,FALSE)</f>
        <v>#N/A</v>
      </c>
      <c r="AI556" s="41" t="e">
        <f t="shared" si="186"/>
        <v>#N/A</v>
      </c>
      <c r="AJ556" s="41" t="e">
        <f t="shared" si="187"/>
        <v>#N/A</v>
      </c>
      <c r="AK556" s="41" t="e">
        <f>HLOOKUP(I556,ElecAvoidedCostsWOCC!$A$5:$Q$50,G556+1,FALSE)*J556*L556</f>
        <v>#N/A</v>
      </c>
      <c r="AL556" s="41" t="e">
        <f t="shared" si="188"/>
        <v>#N/A</v>
      </c>
      <c r="AM556" s="45">
        <f>IF(O556=0,0,IF(H556=0, HLOOKUP(I556,ElecAvoidedCostsWOCC!$A$5:$Q$50,T556+1,FALSE)*K556*J556,HLOOKUP(I556,ElecAvoidedCostsWOCC!$A$5:$Q$50,T556+1,FALSE)*L556*J556+HLOOKUP(I556,ElecAvoidedCostsWOCC!$A$5:$Q$50,G556+1,FALSE)*K556*J556-HLOOKUP(I556,ElecAvoidedCostsWOCC!$A$5:$Q$50,G556+1,FALSE)*L556*J556))</f>
        <v>0</v>
      </c>
      <c r="AN556" s="45">
        <f t="shared" si="189"/>
        <v>0</v>
      </c>
      <c r="AO556" s="44">
        <f t="shared" si="190"/>
        <v>0</v>
      </c>
      <c r="AP556" s="44" t="e">
        <f t="shared" si="191"/>
        <v>#DIV/0!</v>
      </c>
    </row>
    <row r="557" spans="2:42" x14ac:dyDescent="0.25">
      <c r="B557" s="34"/>
      <c r="C557" s="56"/>
      <c r="D557" s="56"/>
      <c r="E557" s="35"/>
      <c r="F557" s="36"/>
      <c r="G557" s="36"/>
      <c r="H557" s="36"/>
      <c r="I557" s="37"/>
      <c r="J557" s="38"/>
      <c r="K557" s="38"/>
      <c r="L557" s="38"/>
      <c r="M557" s="39"/>
      <c r="N557" s="39"/>
      <c r="O557" s="40"/>
      <c r="P557" s="41"/>
      <c r="Q557" s="41"/>
      <c r="R557" s="42"/>
      <c r="S557" s="43"/>
      <c r="T557" s="36">
        <f t="shared" si="173"/>
        <v>0</v>
      </c>
      <c r="U557" s="44">
        <f t="shared" si="174"/>
        <v>0</v>
      </c>
      <c r="V557" s="45">
        <f t="shared" si="175"/>
        <v>0</v>
      </c>
      <c r="W557" s="46">
        <f t="shared" si="176"/>
        <v>0</v>
      </c>
      <c r="X557" s="41">
        <f t="shared" si="177"/>
        <v>0</v>
      </c>
      <c r="Y557" s="41">
        <f t="shared" si="178"/>
        <v>0</v>
      </c>
      <c r="Z557" s="41">
        <f t="shared" si="179"/>
        <v>0</v>
      </c>
      <c r="AA557" s="47">
        <f t="shared" si="180"/>
        <v>0</v>
      </c>
      <c r="AB557" s="48">
        <f t="shared" si="181"/>
        <v>0</v>
      </c>
      <c r="AC557" s="41">
        <f t="shared" si="182"/>
        <v>0</v>
      </c>
      <c r="AD557" s="41">
        <f t="shared" si="183"/>
        <v>0</v>
      </c>
      <c r="AE557" s="41">
        <f t="shared" si="184"/>
        <v>0</v>
      </c>
      <c r="AF557" s="49" t="e">
        <f>HLOOKUP(I557,ElecAvoidedCostsWOCC!$A$5:$Q$50,G557+1,FALSE)</f>
        <v>#N/A</v>
      </c>
      <c r="AG557" s="41" t="e">
        <f t="shared" si="185"/>
        <v>#N/A</v>
      </c>
      <c r="AH557" s="49" t="e">
        <f>HLOOKUP(I557,ElecAvoidedCostsWOCC!$A$5:$Q$50,T557+1,FALSE)</f>
        <v>#N/A</v>
      </c>
      <c r="AI557" s="41" t="e">
        <f t="shared" si="186"/>
        <v>#N/A</v>
      </c>
      <c r="AJ557" s="41" t="e">
        <f t="shared" si="187"/>
        <v>#N/A</v>
      </c>
      <c r="AK557" s="41" t="e">
        <f>HLOOKUP(I557,ElecAvoidedCostsWOCC!$A$5:$Q$50,G557+1,FALSE)*J557*L557</f>
        <v>#N/A</v>
      </c>
      <c r="AL557" s="41" t="e">
        <f t="shared" si="188"/>
        <v>#N/A</v>
      </c>
      <c r="AM557" s="45">
        <f>IF(O557=0,0,IF(H557=0, HLOOKUP(I557,ElecAvoidedCostsWOCC!$A$5:$Q$50,T557+1,FALSE)*K557*J557,HLOOKUP(I557,ElecAvoidedCostsWOCC!$A$5:$Q$50,T557+1,FALSE)*L557*J557+HLOOKUP(I557,ElecAvoidedCostsWOCC!$A$5:$Q$50,G557+1,FALSE)*K557*J557-HLOOKUP(I557,ElecAvoidedCostsWOCC!$A$5:$Q$50,G557+1,FALSE)*L557*J557))</f>
        <v>0</v>
      </c>
      <c r="AN557" s="45">
        <f t="shared" si="189"/>
        <v>0</v>
      </c>
      <c r="AO557" s="44">
        <f t="shared" si="190"/>
        <v>0</v>
      </c>
      <c r="AP557" s="44" t="e">
        <f t="shared" si="191"/>
        <v>#DIV/0!</v>
      </c>
    </row>
    <row r="558" spans="2:42" x14ac:dyDescent="0.25">
      <c r="B558" s="34"/>
      <c r="C558" s="56"/>
      <c r="D558" s="56"/>
      <c r="E558" s="35"/>
      <c r="F558" s="36"/>
      <c r="G558" s="36"/>
      <c r="H558" s="36"/>
      <c r="I558" s="37"/>
      <c r="J558" s="38"/>
      <c r="K558" s="38"/>
      <c r="L558" s="38"/>
      <c r="M558" s="39"/>
      <c r="N558" s="39"/>
      <c r="O558" s="40"/>
      <c r="P558" s="41"/>
      <c r="Q558" s="41"/>
      <c r="R558" s="42"/>
      <c r="S558" s="43"/>
      <c r="T558" s="36">
        <f t="shared" si="173"/>
        <v>0</v>
      </c>
      <c r="U558" s="44">
        <f t="shared" si="174"/>
        <v>0</v>
      </c>
      <c r="V558" s="45">
        <f t="shared" si="175"/>
        <v>0</v>
      </c>
      <c r="W558" s="46">
        <f t="shared" si="176"/>
        <v>0</v>
      </c>
      <c r="X558" s="41">
        <f t="shared" si="177"/>
        <v>0</v>
      </c>
      <c r="Y558" s="41">
        <f t="shared" si="178"/>
        <v>0</v>
      </c>
      <c r="Z558" s="41">
        <f t="shared" si="179"/>
        <v>0</v>
      </c>
      <c r="AA558" s="47">
        <f t="shared" si="180"/>
        <v>0</v>
      </c>
      <c r="AB558" s="48">
        <f t="shared" si="181"/>
        <v>0</v>
      </c>
      <c r="AC558" s="41">
        <f t="shared" si="182"/>
        <v>0</v>
      </c>
      <c r="AD558" s="41">
        <f t="shared" si="183"/>
        <v>0</v>
      </c>
      <c r="AE558" s="41">
        <f t="shared" si="184"/>
        <v>0</v>
      </c>
      <c r="AF558" s="49" t="e">
        <f>HLOOKUP(I558,ElecAvoidedCostsWOCC!$A$5:$Q$50,G558+1,FALSE)</f>
        <v>#N/A</v>
      </c>
      <c r="AG558" s="41" t="e">
        <f t="shared" si="185"/>
        <v>#N/A</v>
      </c>
      <c r="AH558" s="49" t="e">
        <f>HLOOKUP(I558,ElecAvoidedCostsWOCC!$A$5:$Q$50,T558+1,FALSE)</f>
        <v>#N/A</v>
      </c>
      <c r="AI558" s="41" t="e">
        <f t="shared" si="186"/>
        <v>#N/A</v>
      </c>
      <c r="AJ558" s="41" t="e">
        <f t="shared" si="187"/>
        <v>#N/A</v>
      </c>
      <c r="AK558" s="41" t="e">
        <f>HLOOKUP(I558,ElecAvoidedCostsWOCC!$A$5:$Q$50,G558+1,FALSE)*J558*L558</f>
        <v>#N/A</v>
      </c>
      <c r="AL558" s="41" t="e">
        <f t="shared" si="188"/>
        <v>#N/A</v>
      </c>
      <c r="AM558" s="45">
        <f>IF(O558=0,0,IF(H558=0, HLOOKUP(I558,ElecAvoidedCostsWOCC!$A$5:$Q$50,T558+1,FALSE)*K558*J558,HLOOKUP(I558,ElecAvoidedCostsWOCC!$A$5:$Q$50,T558+1,FALSE)*L558*J558+HLOOKUP(I558,ElecAvoidedCostsWOCC!$A$5:$Q$50,G558+1,FALSE)*K558*J558-HLOOKUP(I558,ElecAvoidedCostsWOCC!$A$5:$Q$50,G558+1,FALSE)*L558*J558))</f>
        <v>0</v>
      </c>
      <c r="AN558" s="45">
        <f t="shared" si="189"/>
        <v>0</v>
      </c>
      <c r="AO558" s="44">
        <f t="shared" si="190"/>
        <v>0</v>
      </c>
      <c r="AP558" s="44" t="e">
        <f t="shared" si="191"/>
        <v>#DIV/0!</v>
      </c>
    </row>
    <row r="559" spans="2:42" x14ac:dyDescent="0.25">
      <c r="B559" s="34"/>
      <c r="C559" s="56"/>
      <c r="D559" s="56"/>
      <c r="E559" s="35"/>
      <c r="F559" s="36"/>
      <c r="G559" s="36"/>
      <c r="H559" s="36"/>
      <c r="I559" s="37"/>
      <c r="J559" s="38"/>
      <c r="K559" s="38"/>
      <c r="L559" s="38"/>
      <c r="M559" s="39"/>
      <c r="N559" s="39"/>
      <c r="O559" s="40"/>
      <c r="P559" s="41"/>
      <c r="Q559" s="41"/>
      <c r="R559" s="42"/>
      <c r="S559" s="43"/>
      <c r="T559" s="36">
        <f t="shared" si="173"/>
        <v>0</v>
      </c>
      <c r="U559" s="44">
        <f t="shared" si="174"/>
        <v>0</v>
      </c>
      <c r="V559" s="45">
        <f t="shared" si="175"/>
        <v>0</v>
      </c>
      <c r="W559" s="46">
        <f t="shared" si="176"/>
        <v>0</v>
      </c>
      <c r="X559" s="41">
        <f t="shared" si="177"/>
        <v>0</v>
      </c>
      <c r="Y559" s="41">
        <f t="shared" si="178"/>
        <v>0</v>
      </c>
      <c r="Z559" s="41">
        <f t="shared" si="179"/>
        <v>0</v>
      </c>
      <c r="AA559" s="47">
        <f t="shared" si="180"/>
        <v>0</v>
      </c>
      <c r="AB559" s="48">
        <f t="shared" si="181"/>
        <v>0</v>
      </c>
      <c r="AC559" s="41">
        <f t="shared" si="182"/>
        <v>0</v>
      </c>
      <c r="AD559" s="41">
        <f t="shared" si="183"/>
        <v>0</v>
      </c>
      <c r="AE559" s="41">
        <f t="shared" si="184"/>
        <v>0</v>
      </c>
      <c r="AF559" s="49" t="e">
        <f>HLOOKUP(I559,ElecAvoidedCostsWOCC!$A$5:$Q$50,G559+1,FALSE)</f>
        <v>#N/A</v>
      </c>
      <c r="AG559" s="41" t="e">
        <f t="shared" si="185"/>
        <v>#N/A</v>
      </c>
      <c r="AH559" s="49" t="e">
        <f>HLOOKUP(I559,ElecAvoidedCostsWOCC!$A$5:$Q$50,T559+1,FALSE)</f>
        <v>#N/A</v>
      </c>
      <c r="AI559" s="41" t="e">
        <f t="shared" si="186"/>
        <v>#N/A</v>
      </c>
      <c r="AJ559" s="41" t="e">
        <f t="shared" si="187"/>
        <v>#N/A</v>
      </c>
      <c r="AK559" s="41" t="e">
        <f>HLOOKUP(I559,ElecAvoidedCostsWOCC!$A$5:$Q$50,G559+1,FALSE)*J559*L559</f>
        <v>#N/A</v>
      </c>
      <c r="AL559" s="41" t="e">
        <f t="shared" si="188"/>
        <v>#N/A</v>
      </c>
      <c r="AM559" s="45">
        <f>IF(O559=0,0,IF(H559=0, HLOOKUP(I559,ElecAvoidedCostsWOCC!$A$5:$Q$50,T559+1,FALSE)*K559*J559,HLOOKUP(I559,ElecAvoidedCostsWOCC!$A$5:$Q$50,T559+1,FALSE)*L559*J559+HLOOKUP(I559,ElecAvoidedCostsWOCC!$A$5:$Q$50,G559+1,FALSE)*K559*J559-HLOOKUP(I559,ElecAvoidedCostsWOCC!$A$5:$Q$50,G559+1,FALSE)*L559*J559))</f>
        <v>0</v>
      </c>
      <c r="AN559" s="45">
        <f t="shared" si="189"/>
        <v>0</v>
      </c>
      <c r="AO559" s="44">
        <f t="shared" si="190"/>
        <v>0</v>
      </c>
      <c r="AP559" s="44" t="e">
        <f t="shared" si="191"/>
        <v>#DIV/0!</v>
      </c>
    </row>
    <row r="560" spans="2:42" x14ac:dyDescent="0.25">
      <c r="B560" s="34"/>
      <c r="C560" s="56"/>
      <c r="D560" s="56"/>
      <c r="E560" s="35"/>
      <c r="F560" s="36"/>
      <c r="G560" s="36"/>
      <c r="H560" s="36"/>
      <c r="I560" s="37"/>
      <c r="J560" s="38"/>
      <c r="K560" s="38"/>
      <c r="L560" s="38"/>
      <c r="M560" s="39"/>
      <c r="N560" s="39"/>
      <c r="O560" s="40"/>
      <c r="P560" s="41"/>
      <c r="Q560" s="41"/>
      <c r="R560" s="42"/>
      <c r="S560" s="43"/>
      <c r="T560" s="36">
        <f t="shared" si="173"/>
        <v>0</v>
      </c>
      <c r="U560" s="44">
        <f t="shared" si="174"/>
        <v>0</v>
      </c>
      <c r="V560" s="45">
        <f t="shared" si="175"/>
        <v>0</v>
      </c>
      <c r="W560" s="46">
        <f t="shared" si="176"/>
        <v>0</v>
      </c>
      <c r="X560" s="41">
        <f t="shared" si="177"/>
        <v>0</v>
      </c>
      <c r="Y560" s="41">
        <f t="shared" si="178"/>
        <v>0</v>
      </c>
      <c r="Z560" s="41">
        <f t="shared" si="179"/>
        <v>0</v>
      </c>
      <c r="AA560" s="47">
        <f t="shared" si="180"/>
        <v>0</v>
      </c>
      <c r="AB560" s="48">
        <f t="shared" si="181"/>
        <v>0</v>
      </c>
      <c r="AC560" s="41">
        <f t="shared" si="182"/>
        <v>0</v>
      </c>
      <c r="AD560" s="41">
        <f t="shared" si="183"/>
        <v>0</v>
      </c>
      <c r="AE560" s="41">
        <f t="shared" si="184"/>
        <v>0</v>
      </c>
      <c r="AF560" s="49" t="e">
        <f>HLOOKUP(I560,ElecAvoidedCostsWOCC!$A$5:$Q$50,G560+1,FALSE)</f>
        <v>#N/A</v>
      </c>
      <c r="AG560" s="41" t="e">
        <f t="shared" si="185"/>
        <v>#N/A</v>
      </c>
      <c r="AH560" s="49" t="e">
        <f>HLOOKUP(I560,ElecAvoidedCostsWOCC!$A$5:$Q$50,T560+1,FALSE)</f>
        <v>#N/A</v>
      </c>
      <c r="AI560" s="41" t="e">
        <f t="shared" si="186"/>
        <v>#N/A</v>
      </c>
      <c r="AJ560" s="41" t="e">
        <f t="shared" si="187"/>
        <v>#N/A</v>
      </c>
      <c r="AK560" s="41" t="e">
        <f>HLOOKUP(I560,ElecAvoidedCostsWOCC!$A$5:$Q$50,G560+1,FALSE)*J560*L560</f>
        <v>#N/A</v>
      </c>
      <c r="AL560" s="41" t="e">
        <f t="shared" si="188"/>
        <v>#N/A</v>
      </c>
      <c r="AM560" s="45">
        <f>IF(O560=0,0,IF(H560=0, HLOOKUP(I560,ElecAvoidedCostsWOCC!$A$5:$Q$50,T560+1,FALSE)*K560*J560,HLOOKUP(I560,ElecAvoidedCostsWOCC!$A$5:$Q$50,T560+1,FALSE)*L560*J560+HLOOKUP(I560,ElecAvoidedCostsWOCC!$A$5:$Q$50,G560+1,FALSE)*K560*J560-HLOOKUP(I560,ElecAvoidedCostsWOCC!$A$5:$Q$50,G560+1,FALSE)*L560*J560))</f>
        <v>0</v>
      </c>
      <c r="AN560" s="45">
        <f t="shared" si="189"/>
        <v>0</v>
      </c>
      <c r="AO560" s="44">
        <f t="shared" si="190"/>
        <v>0</v>
      </c>
      <c r="AP560" s="44" t="e">
        <f t="shared" si="191"/>
        <v>#DIV/0!</v>
      </c>
    </row>
    <row r="561" spans="2:42" x14ac:dyDescent="0.25">
      <c r="B561" s="34"/>
      <c r="C561" s="56"/>
      <c r="D561" s="56"/>
      <c r="E561" s="35"/>
      <c r="F561" s="36"/>
      <c r="G561" s="36"/>
      <c r="H561" s="36"/>
      <c r="I561" s="37"/>
      <c r="J561" s="38"/>
      <c r="K561" s="38"/>
      <c r="L561" s="38"/>
      <c r="M561" s="39"/>
      <c r="N561" s="39"/>
      <c r="O561" s="40"/>
      <c r="P561" s="41"/>
      <c r="Q561" s="41"/>
      <c r="R561" s="42"/>
      <c r="S561" s="43"/>
      <c r="T561" s="36">
        <f t="shared" si="173"/>
        <v>0</v>
      </c>
      <c r="U561" s="44">
        <f t="shared" si="174"/>
        <v>0</v>
      </c>
      <c r="V561" s="45">
        <f t="shared" si="175"/>
        <v>0</v>
      </c>
      <c r="W561" s="46">
        <f t="shared" si="176"/>
        <v>0</v>
      </c>
      <c r="X561" s="41">
        <f t="shared" si="177"/>
        <v>0</v>
      </c>
      <c r="Y561" s="41">
        <f t="shared" si="178"/>
        <v>0</v>
      </c>
      <c r="Z561" s="41">
        <f t="shared" si="179"/>
        <v>0</v>
      </c>
      <c r="AA561" s="47">
        <f t="shared" si="180"/>
        <v>0</v>
      </c>
      <c r="AB561" s="48">
        <f t="shared" si="181"/>
        <v>0</v>
      </c>
      <c r="AC561" s="41">
        <f t="shared" si="182"/>
        <v>0</v>
      </c>
      <c r="AD561" s="41">
        <f t="shared" si="183"/>
        <v>0</v>
      </c>
      <c r="AE561" s="41">
        <f t="shared" si="184"/>
        <v>0</v>
      </c>
      <c r="AF561" s="49" t="e">
        <f>HLOOKUP(I561,ElecAvoidedCostsWOCC!$A$5:$Q$50,G561+1,FALSE)</f>
        <v>#N/A</v>
      </c>
      <c r="AG561" s="41" t="e">
        <f t="shared" si="185"/>
        <v>#N/A</v>
      </c>
      <c r="AH561" s="49" t="e">
        <f>HLOOKUP(I561,ElecAvoidedCostsWOCC!$A$5:$Q$50,T561+1,FALSE)</f>
        <v>#N/A</v>
      </c>
      <c r="AI561" s="41" t="e">
        <f t="shared" si="186"/>
        <v>#N/A</v>
      </c>
      <c r="AJ561" s="41" t="e">
        <f t="shared" si="187"/>
        <v>#N/A</v>
      </c>
      <c r="AK561" s="41" t="e">
        <f>HLOOKUP(I561,ElecAvoidedCostsWOCC!$A$5:$Q$50,G561+1,FALSE)*J561*L561</f>
        <v>#N/A</v>
      </c>
      <c r="AL561" s="41" t="e">
        <f t="shared" si="188"/>
        <v>#N/A</v>
      </c>
      <c r="AM561" s="45">
        <f>IF(O561=0,0,IF(H561=0, HLOOKUP(I561,ElecAvoidedCostsWOCC!$A$5:$Q$50,T561+1,FALSE)*K561*J561,HLOOKUP(I561,ElecAvoidedCostsWOCC!$A$5:$Q$50,T561+1,FALSE)*L561*J561+HLOOKUP(I561,ElecAvoidedCostsWOCC!$A$5:$Q$50,G561+1,FALSE)*K561*J561-HLOOKUP(I561,ElecAvoidedCostsWOCC!$A$5:$Q$50,G561+1,FALSE)*L561*J561))</f>
        <v>0</v>
      </c>
      <c r="AN561" s="45">
        <f t="shared" si="189"/>
        <v>0</v>
      </c>
      <c r="AO561" s="44">
        <f t="shared" si="190"/>
        <v>0</v>
      </c>
      <c r="AP561" s="44" t="e">
        <f t="shared" si="191"/>
        <v>#DIV/0!</v>
      </c>
    </row>
    <row r="562" spans="2:42" x14ac:dyDescent="0.25">
      <c r="B562" s="34"/>
      <c r="C562" s="56"/>
      <c r="D562" s="56"/>
      <c r="E562" s="35"/>
      <c r="F562" s="36"/>
      <c r="G562" s="36"/>
      <c r="H562" s="36"/>
      <c r="I562" s="37"/>
      <c r="J562" s="38"/>
      <c r="K562" s="38"/>
      <c r="L562" s="38"/>
      <c r="M562" s="39"/>
      <c r="N562" s="39"/>
      <c r="O562" s="40"/>
      <c r="P562" s="41"/>
      <c r="Q562" s="41"/>
      <c r="R562" s="42"/>
      <c r="S562" s="43"/>
      <c r="T562" s="36">
        <f t="shared" si="173"/>
        <v>0</v>
      </c>
      <c r="U562" s="44">
        <f t="shared" si="174"/>
        <v>0</v>
      </c>
      <c r="V562" s="45">
        <f t="shared" si="175"/>
        <v>0</v>
      </c>
      <c r="W562" s="46">
        <f t="shared" si="176"/>
        <v>0</v>
      </c>
      <c r="X562" s="41">
        <f t="shared" si="177"/>
        <v>0</v>
      </c>
      <c r="Y562" s="41">
        <f t="shared" si="178"/>
        <v>0</v>
      </c>
      <c r="Z562" s="41">
        <f t="shared" si="179"/>
        <v>0</v>
      </c>
      <c r="AA562" s="47">
        <f t="shared" si="180"/>
        <v>0</v>
      </c>
      <c r="AB562" s="48">
        <f t="shared" si="181"/>
        <v>0</v>
      </c>
      <c r="AC562" s="41">
        <f t="shared" si="182"/>
        <v>0</v>
      </c>
      <c r="AD562" s="41">
        <f t="shared" si="183"/>
        <v>0</v>
      </c>
      <c r="AE562" s="41">
        <f t="shared" si="184"/>
        <v>0</v>
      </c>
      <c r="AF562" s="49" t="e">
        <f>HLOOKUP(I562,ElecAvoidedCostsWOCC!$A$5:$Q$50,G562+1,FALSE)</f>
        <v>#N/A</v>
      </c>
      <c r="AG562" s="41" t="e">
        <f t="shared" si="185"/>
        <v>#N/A</v>
      </c>
      <c r="AH562" s="49" t="e">
        <f>HLOOKUP(I562,ElecAvoidedCostsWOCC!$A$5:$Q$50,T562+1,FALSE)</f>
        <v>#N/A</v>
      </c>
      <c r="AI562" s="41" t="e">
        <f t="shared" si="186"/>
        <v>#N/A</v>
      </c>
      <c r="AJ562" s="41" t="e">
        <f t="shared" si="187"/>
        <v>#N/A</v>
      </c>
      <c r="AK562" s="41" t="e">
        <f>HLOOKUP(I562,ElecAvoidedCostsWOCC!$A$5:$Q$50,G562+1,FALSE)*J562*L562</f>
        <v>#N/A</v>
      </c>
      <c r="AL562" s="41" t="e">
        <f t="shared" si="188"/>
        <v>#N/A</v>
      </c>
      <c r="AM562" s="45">
        <f>IF(O562=0,0,IF(H562=0, HLOOKUP(I562,ElecAvoidedCostsWOCC!$A$5:$Q$50,T562+1,FALSE)*K562*J562,HLOOKUP(I562,ElecAvoidedCostsWOCC!$A$5:$Q$50,T562+1,FALSE)*L562*J562+HLOOKUP(I562,ElecAvoidedCostsWOCC!$A$5:$Q$50,G562+1,FALSE)*K562*J562-HLOOKUP(I562,ElecAvoidedCostsWOCC!$A$5:$Q$50,G562+1,FALSE)*L562*J562))</f>
        <v>0</v>
      </c>
      <c r="AN562" s="45">
        <f t="shared" si="189"/>
        <v>0</v>
      </c>
      <c r="AO562" s="44">
        <f t="shared" si="190"/>
        <v>0</v>
      </c>
      <c r="AP562" s="44" t="e">
        <f t="shared" si="191"/>
        <v>#DIV/0!</v>
      </c>
    </row>
    <row r="563" spans="2:42" x14ac:dyDescent="0.25">
      <c r="B563" s="34"/>
      <c r="C563" s="56"/>
      <c r="D563" s="56"/>
      <c r="E563" s="35"/>
      <c r="F563" s="36"/>
      <c r="G563" s="36"/>
      <c r="H563" s="36"/>
      <c r="I563" s="37"/>
      <c r="J563" s="38"/>
      <c r="K563" s="38"/>
      <c r="L563" s="38"/>
      <c r="M563" s="39"/>
      <c r="N563" s="39"/>
      <c r="O563" s="40"/>
      <c r="P563" s="41"/>
      <c r="Q563" s="41"/>
      <c r="R563" s="42"/>
      <c r="S563" s="43"/>
      <c r="T563" s="36">
        <f t="shared" si="173"/>
        <v>0</v>
      </c>
      <c r="U563" s="44">
        <f t="shared" si="174"/>
        <v>0</v>
      </c>
      <c r="V563" s="45">
        <f t="shared" si="175"/>
        <v>0</v>
      </c>
      <c r="W563" s="46">
        <f t="shared" si="176"/>
        <v>0</v>
      </c>
      <c r="X563" s="41">
        <f t="shared" si="177"/>
        <v>0</v>
      </c>
      <c r="Y563" s="41">
        <f t="shared" si="178"/>
        <v>0</v>
      </c>
      <c r="Z563" s="41">
        <f t="shared" si="179"/>
        <v>0</v>
      </c>
      <c r="AA563" s="47">
        <f t="shared" si="180"/>
        <v>0</v>
      </c>
      <c r="AB563" s="48">
        <f t="shared" si="181"/>
        <v>0</v>
      </c>
      <c r="AC563" s="41">
        <f t="shared" si="182"/>
        <v>0</v>
      </c>
      <c r="AD563" s="41">
        <f t="shared" si="183"/>
        <v>0</v>
      </c>
      <c r="AE563" s="41">
        <f t="shared" si="184"/>
        <v>0</v>
      </c>
      <c r="AF563" s="49" t="e">
        <f>HLOOKUP(I563,ElecAvoidedCostsWOCC!$A$5:$Q$50,G563+1,FALSE)</f>
        <v>#N/A</v>
      </c>
      <c r="AG563" s="41" t="e">
        <f t="shared" si="185"/>
        <v>#N/A</v>
      </c>
      <c r="AH563" s="49" t="e">
        <f>HLOOKUP(I563,ElecAvoidedCostsWOCC!$A$5:$Q$50,T563+1,FALSE)</f>
        <v>#N/A</v>
      </c>
      <c r="AI563" s="41" t="e">
        <f t="shared" si="186"/>
        <v>#N/A</v>
      </c>
      <c r="AJ563" s="41" t="e">
        <f t="shared" si="187"/>
        <v>#N/A</v>
      </c>
      <c r="AK563" s="41" t="e">
        <f>HLOOKUP(I563,ElecAvoidedCostsWOCC!$A$5:$Q$50,G563+1,FALSE)*J563*L563</f>
        <v>#N/A</v>
      </c>
      <c r="AL563" s="41" t="e">
        <f t="shared" si="188"/>
        <v>#N/A</v>
      </c>
      <c r="AM563" s="45">
        <f>IF(O563=0,0,IF(H563=0, HLOOKUP(I563,ElecAvoidedCostsWOCC!$A$5:$Q$50,T563+1,FALSE)*K563*J563,HLOOKUP(I563,ElecAvoidedCostsWOCC!$A$5:$Q$50,T563+1,FALSE)*L563*J563+HLOOKUP(I563,ElecAvoidedCostsWOCC!$A$5:$Q$50,G563+1,FALSE)*K563*J563-HLOOKUP(I563,ElecAvoidedCostsWOCC!$A$5:$Q$50,G563+1,FALSE)*L563*J563))</f>
        <v>0</v>
      </c>
      <c r="AN563" s="45">
        <f t="shared" si="189"/>
        <v>0</v>
      </c>
      <c r="AO563" s="44">
        <f t="shared" si="190"/>
        <v>0</v>
      </c>
      <c r="AP563" s="44" t="e">
        <f t="shared" si="191"/>
        <v>#DIV/0!</v>
      </c>
    </row>
    <row r="564" spans="2:42" x14ac:dyDescent="0.25">
      <c r="B564" s="34"/>
      <c r="C564" s="56"/>
      <c r="D564" s="56"/>
      <c r="E564" s="35"/>
      <c r="F564" s="36"/>
      <c r="G564" s="36"/>
      <c r="H564" s="36"/>
      <c r="I564" s="37"/>
      <c r="J564" s="38"/>
      <c r="K564" s="38"/>
      <c r="L564" s="38"/>
      <c r="M564" s="39"/>
      <c r="N564" s="39"/>
      <c r="O564" s="40"/>
      <c r="P564" s="41"/>
      <c r="Q564" s="41"/>
      <c r="R564" s="42"/>
      <c r="S564" s="43"/>
      <c r="T564" s="36">
        <f t="shared" si="173"/>
        <v>0</v>
      </c>
      <c r="U564" s="44">
        <f t="shared" si="174"/>
        <v>0</v>
      </c>
      <c r="V564" s="45">
        <f t="shared" si="175"/>
        <v>0</v>
      </c>
      <c r="W564" s="46">
        <f t="shared" si="176"/>
        <v>0</v>
      </c>
      <c r="X564" s="41">
        <f t="shared" si="177"/>
        <v>0</v>
      </c>
      <c r="Y564" s="41">
        <f t="shared" si="178"/>
        <v>0</v>
      </c>
      <c r="Z564" s="41">
        <f t="shared" si="179"/>
        <v>0</v>
      </c>
      <c r="AA564" s="47">
        <f t="shared" si="180"/>
        <v>0</v>
      </c>
      <c r="AB564" s="48">
        <f t="shared" si="181"/>
        <v>0</v>
      </c>
      <c r="AC564" s="41">
        <f t="shared" si="182"/>
        <v>0</v>
      </c>
      <c r="AD564" s="41">
        <f t="shared" si="183"/>
        <v>0</v>
      </c>
      <c r="AE564" s="41">
        <f t="shared" si="184"/>
        <v>0</v>
      </c>
      <c r="AF564" s="49" t="e">
        <f>HLOOKUP(I564,ElecAvoidedCostsWOCC!$A$5:$Q$50,G564+1,FALSE)</f>
        <v>#N/A</v>
      </c>
      <c r="AG564" s="41" t="e">
        <f t="shared" si="185"/>
        <v>#N/A</v>
      </c>
      <c r="AH564" s="49" t="e">
        <f>HLOOKUP(I564,ElecAvoidedCostsWOCC!$A$5:$Q$50,T564+1,FALSE)</f>
        <v>#N/A</v>
      </c>
      <c r="AI564" s="41" t="e">
        <f t="shared" si="186"/>
        <v>#N/A</v>
      </c>
      <c r="AJ564" s="41" t="e">
        <f t="shared" si="187"/>
        <v>#N/A</v>
      </c>
      <c r="AK564" s="41" t="e">
        <f>HLOOKUP(I564,ElecAvoidedCostsWOCC!$A$5:$Q$50,G564+1,FALSE)*J564*L564</f>
        <v>#N/A</v>
      </c>
      <c r="AL564" s="41" t="e">
        <f t="shared" si="188"/>
        <v>#N/A</v>
      </c>
      <c r="AM564" s="45">
        <f>IF(O564=0,0,IF(H564=0, HLOOKUP(I564,ElecAvoidedCostsWOCC!$A$5:$Q$50,T564+1,FALSE)*K564*J564,HLOOKUP(I564,ElecAvoidedCostsWOCC!$A$5:$Q$50,T564+1,FALSE)*L564*J564+HLOOKUP(I564,ElecAvoidedCostsWOCC!$A$5:$Q$50,G564+1,FALSE)*K564*J564-HLOOKUP(I564,ElecAvoidedCostsWOCC!$A$5:$Q$50,G564+1,FALSE)*L564*J564))</f>
        <v>0</v>
      </c>
      <c r="AN564" s="45">
        <f t="shared" si="189"/>
        <v>0</v>
      </c>
      <c r="AO564" s="44">
        <f t="shared" si="190"/>
        <v>0</v>
      </c>
      <c r="AP564" s="44" t="e">
        <f t="shared" si="191"/>
        <v>#DIV/0!</v>
      </c>
    </row>
    <row r="565" spans="2:42" x14ac:dyDescent="0.25">
      <c r="B565" s="34"/>
      <c r="C565" s="56"/>
      <c r="D565" s="56"/>
      <c r="E565" s="35"/>
      <c r="F565" s="36"/>
      <c r="G565" s="36"/>
      <c r="H565" s="36"/>
      <c r="I565" s="37"/>
      <c r="J565" s="38"/>
      <c r="K565" s="38"/>
      <c r="L565" s="38"/>
      <c r="M565" s="39"/>
      <c r="N565" s="39"/>
      <c r="O565" s="40"/>
      <c r="P565" s="41"/>
      <c r="Q565" s="41"/>
      <c r="R565" s="42"/>
      <c r="S565" s="43"/>
      <c r="T565" s="36">
        <f t="shared" si="173"/>
        <v>0</v>
      </c>
      <c r="U565" s="44">
        <f t="shared" si="174"/>
        <v>0</v>
      </c>
      <c r="V565" s="45">
        <f t="shared" si="175"/>
        <v>0</v>
      </c>
      <c r="W565" s="46">
        <f t="shared" si="176"/>
        <v>0</v>
      </c>
      <c r="X565" s="41">
        <f t="shared" si="177"/>
        <v>0</v>
      </c>
      <c r="Y565" s="41">
        <f t="shared" si="178"/>
        <v>0</v>
      </c>
      <c r="Z565" s="41">
        <f t="shared" si="179"/>
        <v>0</v>
      </c>
      <c r="AA565" s="47">
        <f t="shared" si="180"/>
        <v>0</v>
      </c>
      <c r="AB565" s="48">
        <f t="shared" si="181"/>
        <v>0</v>
      </c>
      <c r="AC565" s="41">
        <f t="shared" si="182"/>
        <v>0</v>
      </c>
      <c r="AD565" s="41">
        <f t="shared" si="183"/>
        <v>0</v>
      </c>
      <c r="AE565" s="41">
        <f t="shared" si="184"/>
        <v>0</v>
      </c>
      <c r="AF565" s="49" t="e">
        <f>HLOOKUP(I565,ElecAvoidedCostsWOCC!$A$5:$Q$50,G565+1,FALSE)</f>
        <v>#N/A</v>
      </c>
      <c r="AG565" s="41" t="e">
        <f t="shared" si="185"/>
        <v>#N/A</v>
      </c>
      <c r="AH565" s="49" t="e">
        <f>HLOOKUP(I565,ElecAvoidedCostsWOCC!$A$5:$Q$50,T565+1,FALSE)</f>
        <v>#N/A</v>
      </c>
      <c r="AI565" s="41" t="e">
        <f t="shared" si="186"/>
        <v>#N/A</v>
      </c>
      <c r="AJ565" s="41" t="e">
        <f t="shared" si="187"/>
        <v>#N/A</v>
      </c>
      <c r="AK565" s="41" t="e">
        <f>HLOOKUP(I565,ElecAvoidedCostsWOCC!$A$5:$Q$50,G565+1,FALSE)*J565*L565</f>
        <v>#N/A</v>
      </c>
      <c r="AL565" s="41" t="e">
        <f t="shared" si="188"/>
        <v>#N/A</v>
      </c>
      <c r="AM565" s="45">
        <f>IF(O565=0,0,IF(H565=0, HLOOKUP(I565,ElecAvoidedCostsWOCC!$A$5:$Q$50,T565+1,FALSE)*K565*J565,HLOOKUP(I565,ElecAvoidedCostsWOCC!$A$5:$Q$50,T565+1,FALSE)*L565*J565+HLOOKUP(I565,ElecAvoidedCostsWOCC!$A$5:$Q$50,G565+1,FALSE)*K565*J565-HLOOKUP(I565,ElecAvoidedCostsWOCC!$A$5:$Q$50,G565+1,FALSE)*L565*J565))</f>
        <v>0</v>
      </c>
      <c r="AN565" s="45">
        <f t="shared" si="189"/>
        <v>0</v>
      </c>
      <c r="AO565" s="44">
        <f t="shared" si="190"/>
        <v>0</v>
      </c>
      <c r="AP565" s="44" t="e">
        <f t="shared" si="191"/>
        <v>#DIV/0!</v>
      </c>
    </row>
    <row r="566" spans="2:42" x14ac:dyDescent="0.25">
      <c r="B566" s="34"/>
      <c r="C566" s="56"/>
      <c r="D566" s="56"/>
      <c r="E566" s="35"/>
      <c r="F566" s="36"/>
      <c r="G566" s="36"/>
      <c r="H566" s="36"/>
      <c r="I566" s="37"/>
      <c r="J566" s="38"/>
      <c r="K566" s="38"/>
      <c r="L566" s="38"/>
      <c r="M566" s="39"/>
      <c r="N566" s="39"/>
      <c r="O566" s="40"/>
      <c r="P566" s="41"/>
      <c r="Q566" s="41"/>
      <c r="R566" s="42"/>
      <c r="S566" s="43"/>
      <c r="T566" s="36">
        <f t="shared" si="173"/>
        <v>0</v>
      </c>
      <c r="U566" s="44">
        <f t="shared" si="174"/>
        <v>0</v>
      </c>
      <c r="V566" s="45">
        <f t="shared" si="175"/>
        <v>0</v>
      </c>
      <c r="W566" s="46">
        <f t="shared" si="176"/>
        <v>0</v>
      </c>
      <c r="X566" s="41">
        <f t="shared" si="177"/>
        <v>0</v>
      </c>
      <c r="Y566" s="41">
        <f t="shared" si="178"/>
        <v>0</v>
      </c>
      <c r="Z566" s="41">
        <f t="shared" si="179"/>
        <v>0</v>
      </c>
      <c r="AA566" s="47">
        <f t="shared" si="180"/>
        <v>0</v>
      </c>
      <c r="AB566" s="48">
        <f t="shared" si="181"/>
        <v>0</v>
      </c>
      <c r="AC566" s="41">
        <f t="shared" si="182"/>
        <v>0</v>
      </c>
      <c r="AD566" s="41">
        <f t="shared" si="183"/>
        <v>0</v>
      </c>
      <c r="AE566" s="41">
        <f t="shared" si="184"/>
        <v>0</v>
      </c>
      <c r="AF566" s="49" t="e">
        <f>HLOOKUP(I566,ElecAvoidedCostsWOCC!$A$5:$Q$50,G566+1,FALSE)</f>
        <v>#N/A</v>
      </c>
      <c r="AG566" s="41" t="e">
        <f t="shared" si="185"/>
        <v>#N/A</v>
      </c>
      <c r="AH566" s="49" t="e">
        <f>HLOOKUP(I566,ElecAvoidedCostsWOCC!$A$5:$Q$50,T566+1,FALSE)</f>
        <v>#N/A</v>
      </c>
      <c r="AI566" s="41" t="e">
        <f t="shared" si="186"/>
        <v>#N/A</v>
      </c>
      <c r="AJ566" s="41" t="e">
        <f t="shared" si="187"/>
        <v>#N/A</v>
      </c>
      <c r="AK566" s="41" t="e">
        <f>HLOOKUP(I566,ElecAvoidedCostsWOCC!$A$5:$Q$50,G566+1,FALSE)*J566*L566</f>
        <v>#N/A</v>
      </c>
      <c r="AL566" s="41" t="e">
        <f t="shared" si="188"/>
        <v>#N/A</v>
      </c>
      <c r="AM566" s="45">
        <f>IF(O566=0,0,IF(H566=0, HLOOKUP(I566,ElecAvoidedCostsWOCC!$A$5:$Q$50,T566+1,FALSE)*K566*J566,HLOOKUP(I566,ElecAvoidedCostsWOCC!$A$5:$Q$50,T566+1,FALSE)*L566*J566+HLOOKUP(I566,ElecAvoidedCostsWOCC!$A$5:$Q$50,G566+1,FALSE)*K566*J566-HLOOKUP(I566,ElecAvoidedCostsWOCC!$A$5:$Q$50,G566+1,FALSE)*L566*J566))</f>
        <v>0</v>
      </c>
      <c r="AN566" s="45">
        <f t="shared" si="189"/>
        <v>0</v>
      </c>
      <c r="AO566" s="44">
        <f t="shared" si="190"/>
        <v>0</v>
      </c>
      <c r="AP566" s="44" t="e">
        <f t="shared" si="191"/>
        <v>#DIV/0!</v>
      </c>
    </row>
    <row r="567" spans="2:42" x14ac:dyDescent="0.25">
      <c r="B567" s="34"/>
      <c r="C567" s="56"/>
      <c r="D567" s="56"/>
      <c r="E567" s="35"/>
      <c r="F567" s="36"/>
      <c r="G567" s="36"/>
      <c r="H567" s="36"/>
      <c r="I567" s="37"/>
      <c r="J567" s="38"/>
      <c r="K567" s="38"/>
      <c r="L567" s="38"/>
      <c r="M567" s="39"/>
      <c r="N567" s="39"/>
      <c r="O567" s="40"/>
      <c r="P567" s="41"/>
      <c r="Q567" s="41"/>
      <c r="R567" s="42"/>
      <c r="S567" s="43"/>
      <c r="T567" s="36">
        <f t="shared" si="173"/>
        <v>0</v>
      </c>
      <c r="U567" s="44">
        <f t="shared" si="174"/>
        <v>0</v>
      </c>
      <c r="V567" s="45">
        <f t="shared" si="175"/>
        <v>0</v>
      </c>
      <c r="W567" s="46">
        <f t="shared" si="176"/>
        <v>0</v>
      </c>
      <c r="X567" s="41">
        <f t="shared" si="177"/>
        <v>0</v>
      </c>
      <c r="Y567" s="41">
        <f t="shared" si="178"/>
        <v>0</v>
      </c>
      <c r="Z567" s="41">
        <f t="shared" si="179"/>
        <v>0</v>
      </c>
      <c r="AA567" s="47">
        <f t="shared" si="180"/>
        <v>0</v>
      </c>
      <c r="AB567" s="48">
        <f t="shared" si="181"/>
        <v>0</v>
      </c>
      <c r="AC567" s="41">
        <f t="shared" si="182"/>
        <v>0</v>
      </c>
      <c r="AD567" s="41">
        <f t="shared" si="183"/>
        <v>0</v>
      </c>
      <c r="AE567" s="41">
        <f t="shared" si="184"/>
        <v>0</v>
      </c>
      <c r="AF567" s="49" t="e">
        <f>HLOOKUP(I567,ElecAvoidedCostsWOCC!$A$5:$Q$50,G567+1,FALSE)</f>
        <v>#N/A</v>
      </c>
      <c r="AG567" s="41" t="e">
        <f t="shared" si="185"/>
        <v>#N/A</v>
      </c>
      <c r="AH567" s="49" t="e">
        <f>HLOOKUP(I567,ElecAvoidedCostsWOCC!$A$5:$Q$50,T567+1,FALSE)</f>
        <v>#N/A</v>
      </c>
      <c r="AI567" s="41" t="e">
        <f t="shared" si="186"/>
        <v>#N/A</v>
      </c>
      <c r="AJ567" s="41" t="e">
        <f t="shared" si="187"/>
        <v>#N/A</v>
      </c>
      <c r="AK567" s="41" t="e">
        <f>HLOOKUP(I567,ElecAvoidedCostsWOCC!$A$5:$Q$50,G567+1,FALSE)*J567*L567</f>
        <v>#N/A</v>
      </c>
      <c r="AL567" s="41" t="e">
        <f t="shared" si="188"/>
        <v>#N/A</v>
      </c>
      <c r="AM567" s="45">
        <f>IF(O567=0,0,IF(H567=0, HLOOKUP(I567,ElecAvoidedCostsWOCC!$A$5:$Q$50,T567+1,FALSE)*K567*J567,HLOOKUP(I567,ElecAvoidedCostsWOCC!$A$5:$Q$50,T567+1,FALSE)*L567*J567+HLOOKUP(I567,ElecAvoidedCostsWOCC!$A$5:$Q$50,G567+1,FALSE)*K567*J567-HLOOKUP(I567,ElecAvoidedCostsWOCC!$A$5:$Q$50,G567+1,FALSE)*L567*J567))</f>
        <v>0</v>
      </c>
      <c r="AN567" s="45">
        <f t="shared" si="189"/>
        <v>0</v>
      </c>
      <c r="AO567" s="44">
        <f t="shared" si="190"/>
        <v>0</v>
      </c>
      <c r="AP567" s="44" t="e">
        <f t="shared" si="191"/>
        <v>#DIV/0!</v>
      </c>
    </row>
  </sheetData>
  <conditionalFormatting sqref="J5:N567 R5:S567">
    <cfRule type="expression" dxfId="184" priority="2">
      <formula>ISTEXT(J5)</formula>
    </cfRule>
    <cfRule type="notContainsBlanks" dxfId="183" priority="3">
      <formula>LEN(TRIM(J5))&gt;0</formula>
    </cfRule>
  </conditionalFormatting>
  <conditionalFormatting sqref="R5:S567">
    <cfRule type="expression" dxfId="182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33"/>
  </sheetPr>
  <dimension ref="A1:PI279"/>
  <sheetViews>
    <sheetView zoomScale="70" zoomScaleNormal="70" workbookViewId="0">
      <selection activeCell="B1" sqref="B1"/>
    </sheetView>
  </sheetViews>
  <sheetFormatPr defaultColWidth="9.140625" defaultRowHeight="15" x14ac:dyDescent="0.25"/>
  <cols>
    <col min="1" max="1" width="15.42578125" customWidth="1"/>
    <col min="2" max="2" width="14.42578125" customWidth="1"/>
    <col min="3" max="3" width="66.42578125" customWidth="1"/>
    <col min="4" max="4" width="41.140625" customWidth="1"/>
    <col min="5" max="5" width="13.5703125" customWidth="1"/>
    <col min="6" max="6" width="13.85546875" customWidth="1"/>
    <col min="7" max="7" width="20" customWidth="1"/>
    <col min="8" max="8" width="17" style="220" customWidth="1"/>
    <col min="9" max="9" width="18" style="218" customWidth="1"/>
    <col min="10" max="10" width="17.85546875" customWidth="1"/>
    <col min="11" max="11" width="18.42578125" customWidth="1"/>
    <col min="12" max="12" width="17.42578125" customWidth="1"/>
    <col min="13" max="13" width="17.85546875" hidden="1" customWidth="1"/>
    <col min="14" max="14" width="19.85546875" customWidth="1"/>
    <col min="15" max="15" width="20.42578125" customWidth="1"/>
    <col min="16" max="16" width="18.28515625" hidden="1" customWidth="1"/>
    <col min="17" max="17" width="26" customWidth="1"/>
    <col min="18" max="18" width="22.42578125" customWidth="1"/>
    <col min="19" max="19" width="20.140625" customWidth="1"/>
    <col min="20" max="20" width="22.42578125" customWidth="1"/>
    <col min="21" max="21" width="17.42578125" customWidth="1"/>
    <col min="22" max="22" width="17.5703125" style="86" customWidth="1"/>
    <col min="24" max="24" width="13.5703125" hidden="1" customWidth="1"/>
    <col min="25" max="25" width="11.5703125" hidden="1" customWidth="1"/>
    <col min="26" max="27" width="9.140625" hidden="1" customWidth="1"/>
    <col min="29" max="29" width="10.5703125" customWidth="1"/>
  </cols>
  <sheetData>
    <row r="1" spans="1:24" ht="18" x14ac:dyDescent="0.25">
      <c r="B1" s="503" t="s">
        <v>1073</v>
      </c>
      <c r="C1" s="86"/>
      <c r="D1" s="86"/>
      <c r="E1" s="86"/>
      <c r="F1" s="87"/>
      <c r="G1" s="505"/>
      <c r="H1" s="506"/>
      <c r="I1" s="506"/>
      <c r="J1" s="506"/>
      <c r="K1" s="505"/>
      <c r="L1" s="506"/>
      <c r="M1" s="506"/>
      <c r="Q1" s="88"/>
      <c r="R1" s="89"/>
      <c r="V1"/>
    </row>
    <row r="2" spans="1:24" x14ac:dyDescent="0.25">
      <c r="B2" s="90" t="s">
        <v>323</v>
      </c>
      <c r="C2" s="91">
        <f>ElecDiscountRate</f>
        <v>6.8000000000000005E-2</v>
      </c>
      <c r="D2" s="91"/>
      <c r="E2" s="92"/>
      <c r="F2" s="93" t="s">
        <v>324</v>
      </c>
      <c r="G2" s="94" t="s">
        <v>325</v>
      </c>
      <c r="H2" s="94" t="s">
        <v>324</v>
      </c>
      <c r="I2" s="94" t="s">
        <v>324</v>
      </c>
      <c r="J2" s="94" t="s">
        <v>324</v>
      </c>
      <c r="K2" s="94" t="s">
        <v>324</v>
      </c>
      <c r="L2" s="94" t="s">
        <v>324</v>
      </c>
      <c r="M2" s="94" t="s">
        <v>324</v>
      </c>
      <c r="N2" s="94" t="s">
        <v>324</v>
      </c>
      <c r="O2" s="94" t="s">
        <v>324</v>
      </c>
      <c r="P2" s="95" t="s">
        <v>324</v>
      </c>
      <c r="Q2" s="96" t="s">
        <v>326</v>
      </c>
      <c r="R2" s="96" t="s">
        <v>326</v>
      </c>
      <c r="S2" s="94" t="s">
        <v>324</v>
      </c>
      <c r="T2" s="94" t="s">
        <v>327</v>
      </c>
      <c r="U2" s="94" t="s">
        <v>326</v>
      </c>
      <c r="V2" s="94" t="s">
        <v>326</v>
      </c>
    </row>
    <row r="3" spans="1:24" s="97" customFormat="1" ht="70.5" customHeight="1" x14ac:dyDescent="0.25">
      <c r="B3" s="98" t="s">
        <v>328</v>
      </c>
      <c r="C3" s="98" t="s">
        <v>329</v>
      </c>
      <c r="D3" s="98" t="s">
        <v>330</v>
      </c>
      <c r="E3" s="98" t="s">
        <v>208</v>
      </c>
      <c r="F3" s="98" t="s">
        <v>331</v>
      </c>
      <c r="G3" s="98" t="s">
        <v>332</v>
      </c>
      <c r="H3" s="98" t="s">
        <v>333</v>
      </c>
      <c r="I3" s="98" t="s">
        <v>334</v>
      </c>
      <c r="J3" s="99" t="s">
        <v>335</v>
      </c>
      <c r="K3" s="98" t="s">
        <v>336</v>
      </c>
      <c r="L3" s="98" t="s">
        <v>337</v>
      </c>
      <c r="M3" s="98" t="s">
        <v>338</v>
      </c>
      <c r="N3" s="98" t="s">
        <v>339</v>
      </c>
      <c r="O3" s="98" t="s">
        <v>340</v>
      </c>
      <c r="P3" s="98" t="s">
        <v>526</v>
      </c>
      <c r="Q3" s="99" t="s">
        <v>341</v>
      </c>
      <c r="R3" s="98" t="s">
        <v>342</v>
      </c>
      <c r="S3" s="98" t="s">
        <v>343</v>
      </c>
      <c r="T3" s="98" t="s">
        <v>525</v>
      </c>
      <c r="U3" s="98" t="s">
        <v>344</v>
      </c>
      <c r="V3" s="99" t="s">
        <v>345</v>
      </c>
    </row>
    <row r="4" spans="1:24" s="97" customFormat="1" ht="32.25" customHeight="1" x14ac:dyDescent="0.25">
      <c r="A4" s="431" t="s">
        <v>348</v>
      </c>
      <c r="B4" s="100"/>
      <c r="C4" s="101" t="s">
        <v>346</v>
      </c>
      <c r="D4" s="102"/>
      <c r="E4" s="103"/>
      <c r="F4" s="103" t="s">
        <v>347</v>
      </c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0"/>
      <c r="V4" s="100"/>
      <c r="X4" s="97" t="s">
        <v>516</v>
      </c>
    </row>
    <row r="5" spans="1:24" s="108" customFormat="1" ht="27" customHeight="1" x14ac:dyDescent="0.25">
      <c r="B5" s="104" t="s">
        <v>349</v>
      </c>
      <c r="C5" s="252" t="s">
        <v>350</v>
      </c>
      <c r="D5" s="105"/>
      <c r="E5" s="106"/>
      <c r="F5" s="222"/>
      <c r="G5" s="222"/>
      <c r="H5" s="223" t="s">
        <v>351</v>
      </c>
      <c r="I5" s="223" t="s">
        <v>352</v>
      </c>
      <c r="J5" s="107" t="s">
        <v>353</v>
      </c>
      <c r="K5" s="224" t="s">
        <v>354</v>
      </c>
      <c r="L5" s="224" t="s">
        <v>355</v>
      </c>
      <c r="M5" s="224"/>
      <c r="N5" s="224" t="s">
        <v>518</v>
      </c>
      <c r="O5" s="224" t="s">
        <v>517</v>
      </c>
      <c r="P5" s="224"/>
      <c r="Q5" s="224"/>
      <c r="R5" s="224"/>
      <c r="S5" s="224" t="s">
        <v>356</v>
      </c>
      <c r="T5" s="224" t="s">
        <v>357</v>
      </c>
      <c r="U5" s="224"/>
      <c r="V5" s="224"/>
    </row>
    <row r="6" spans="1:24" s="113" customFormat="1" ht="14.25" x14ac:dyDescent="0.2">
      <c r="A6" s="431"/>
      <c r="B6" s="109" t="s">
        <v>64</v>
      </c>
      <c r="C6" s="110" t="s">
        <v>358</v>
      </c>
      <c r="D6" s="110"/>
      <c r="E6" s="111">
        <f>F69*(H69/$H$77)</f>
        <v>0</v>
      </c>
      <c r="F6" s="123">
        <f>'E201 LIW {E}'!A16</f>
        <v>22.797890007520227</v>
      </c>
      <c r="G6" s="124" t="s">
        <v>359</v>
      </c>
      <c r="H6" s="225">
        <f>'E201 LIW {E}'!A$10</f>
        <v>2150056.0989999999</v>
      </c>
      <c r="I6" s="226">
        <f>'E201 LIW {E}'!A$8</f>
        <v>438160.79000000097</v>
      </c>
      <c r="J6" s="226">
        <f>'E201 LIW {E}'!A$12</f>
        <v>10701409.080000004</v>
      </c>
      <c r="K6" s="226">
        <f>'E201 LIW {E}'!A$14</f>
        <v>0</v>
      </c>
      <c r="L6" s="226">
        <f>SUM('E201 LIW {E}'!Q$6:Q$961)</f>
        <v>10701409.080000004</v>
      </c>
      <c r="M6" s="226"/>
      <c r="N6" s="227">
        <f>'E201 LIW {E}'!A$18</f>
        <v>14610902.594000004</v>
      </c>
      <c r="O6" s="226">
        <f>'E201 LIW {E}'!A$20</f>
        <v>11139569.870000005</v>
      </c>
      <c r="P6" s="226">
        <f>SUM('E201 LIW {E}'!R$6:R$961)</f>
        <v>1324531.4871000003</v>
      </c>
      <c r="Q6" s="228">
        <f t="shared" ref="Q6:R8" si="0">N6/(1+ElecDiscountRate)^1</f>
        <v>13680620.406367045</v>
      </c>
      <c r="R6" s="228">
        <f t="shared" si="0"/>
        <v>10430308.867041202</v>
      </c>
      <c r="S6" s="226">
        <f>SUM('E201 LIW {E}'!AM$6:AM$961)</f>
        <v>4673917.8802368557</v>
      </c>
      <c r="T6" s="226">
        <f>SUM('E201 LIW {E}'!AD$6:AD$961)</f>
        <v>4544837.8251215732</v>
      </c>
      <c r="U6" s="112">
        <f>IFERROR(S6/Q6,0)</f>
        <v>0.3416451696928588</v>
      </c>
      <c r="V6" s="112">
        <f>IFERROR(((S6*1.1)+(T6))/R6,0)</f>
        <v>0.92865394657577516</v>
      </c>
    </row>
    <row r="7" spans="1:24" s="113" customFormat="1" x14ac:dyDescent="0.25">
      <c r="A7" s="114"/>
      <c r="B7" s="115" t="s">
        <v>14</v>
      </c>
      <c r="C7" s="437" t="s">
        <v>360</v>
      </c>
      <c r="D7" s="117"/>
      <c r="E7" s="118"/>
      <c r="F7" s="119"/>
      <c r="G7" s="120"/>
      <c r="H7" s="229">
        <f>SUM(H8:H17)</f>
        <v>69477332.777136669</v>
      </c>
      <c r="I7" s="229">
        <f>SUM(I8:I17)</f>
        <v>4519286.53</v>
      </c>
      <c r="J7" s="229">
        <f>SUM(J8:J17)</f>
        <v>17081697.75</v>
      </c>
      <c r="K7" s="229">
        <f>SUM(K8:K18)</f>
        <v>12401277.095010635</v>
      </c>
      <c r="L7" s="229">
        <f>SUM(L8:L17)</f>
        <v>29511170.845010627</v>
      </c>
      <c r="M7" s="229">
        <f>SUM(M8:M17)</f>
        <v>0</v>
      </c>
      <c r="N7" s="229">
        <f>SUM(N8:N17)</f>
        <v>21725984.280000001</v>
      </c>
      <c r="O7" s="229">
        <f>SUM(O8:O17)</f>
        <v>34030457.375010632</v>
      </c>
      <c r="P7" s="229">
        <f>SUM(P8:P17)</f>
        <v>2631.2990800000002</v>
      </c>
      <c r="Q7" s="230">
        <f t="shared" si="0"/>
        <v>20342681.910112359</v>
      </c>
      <c r="R7" s="230">
        <f t="shared" si="0"/>
        <v>31863724.133905083</v>
      </c>
      <c r="S7" s="229">
        <f>SUM(S8:S17)</f>
        <v>53329018.955005683</v>
      </c>
      <c r="T7" s="229">
        <f>SUM(T8:T17)</f>
        <v>2197456.3444221076</v>
      </c>
      <c r="U7" s="121">
        <f>S7/Q7</f>
        <v>2.621533345045119</v>
      </c>
      <c r="V7" s="121">
        <f>((S7*1.1)+(T8))/R7</f>
        <v>1.8410252550512807</v>
      </c>
    </row>
    <row r="8" spans="1:24" s="113" customFormat="1" ht="14.25" x14ac:dyDescent="0.2">
      <c r="B8" s="109" t="s">
        <v>14</v>
      </c>
      <c r="C8" s="122" t="s">
        <v>361</v>
      </c>
      <c r="D8" s="122"/>
      <c r="E8" s="111"/>
      <c r="F8" s="123" t="e">
        <f>'Residential Lighting {E}'!A$16</f>
        <v>#DIV/0!</v>
      </c>
      <c r="G8" s="124" t="s">
        <v>362</v>
      </c>
      <c r="H8" s="225">
        <f>'Residential Lighting {E}'!A$10</f>
        <v>0</v>
      </c>
      <c r="I8" s="226">
        <f>'Residential Lighting {E}'!A$8</f>
        <v>0</v>
      </c>
      <c r="J8" s="226">
        <f>'Residential Lighting {E}'!A$12</f>
        <v>0</v>
      </c>
      <c r="K8" s="231">
        <f>'Residential Lighting {E}'!A$14</f>
        <v>0</v>
      </c>
      <c r="L8" s="226">
        <f>SUM('Residential Lighting {E}'!Q$5:Q$1000)</f>
        <v>0</v>
      </c>
      <c r="M8" s="226"/>
      <c r="N8" s="227">
        <f>'Residential Lighting {E}'!A$18</f>
        <v>0</v>
      </c>
      <c r="O8" s="226">
        <f>'Residential Lighting {E}'!A$20</f>
        <v>0</v>
      </c>
      <c r="P8" s="226">
        <f>SUM('Residential Lighting {E}'!R$5:R$1000)</f>
        <v>0</v>
      </c>
      <c r="Q8" s="228">
        <f t="shared" si="0"/>
        <v>0</v>
      </c>
      <c r="R8" s="228">
        <f t="shared" si="0"/>
        <v>0</v>
      </c>
      <c r="S8" s="226">
        <f>SUM('Residential Lighting {E}'!AM$5:AM$1000)</f>
        <v>0</v>
      </c>
      <c r="T8" s="226">
        <f>SUM('Residential Lighting {E}'!AD$5:AD$1000)</f>
        <v>0</v>
      </c>
      <c r="U8" s="112">
        <f t="shared" ref="U8:U21" si="1">IFERROR(S8/Q8,0)</f>
        <v>0</v>
      </c>
      <c r="V8" s="112">
        <f t="shared" ref="V8:V21" si="2">IFERROR(((S8*1.1)+(T8))/R8,0)</f>
        <v>0</v>
      </c>
    </row>
    <row r="9" spans="1:24" s="113" customFormat="1" ht="14.25" x14ac:dyDescent="0.2">
      <c r="B9" s="109" t="s">
        <v>14</v>
      </c>
      <c r="C9" s="122" t="s">
        <v>363</v>
      </c>
      <c r="D9" s="122"/>
      <c r="E9" s="111">
        <f t="shared" ref="E9:E15" si="3">F9*(H9/$H$77)</f>
        <v>0.58601020896554612</v>
      </c>
      <c r="F9" s="123">
        <f>'SF Existing Space Heat {E}'!A$16</f>
        <v>16.349263875262256</v>
      </c>
      <c r="G9" s="124" t="s">
        <v>359</v>
      </c>
      <c r="H9" s="225">
        <f>'SF Existing Space Heat {E}'!A$10</f>
        <v>7325321</v>
      </c>
      <c r="I9" s="226">
        <f>'SF Existing Space Heat {E}'!A$8</f>
        <v>524605.46</v>
      </c>
      <c r="J9" s="226">
        <f>'SF Existing Space Heat {E}'!A$12</f>
        <v>5996405</v>
      </c>
      <c r="K9" s="231">
        <f>'SF Existing Space Heat {E}'!A$14</f>
        <v>9014545.8600000013</v>
      </c>
      <c r="L9" s="226">
        <f>SUM('SF Existing Space Heat {E}'!Q$5:Q$1000)</f>
        <v>15010950.859999996</v>
      </c>
      <c r="M9" s="226"/>
      <c r="N9" s="227">
        <f>'SF Existing Space Heat {E}'!A$18</f>
        <v>6521010.46</v>
      </c>
      <c r="O9" s="226">
        <f>'SF Existing Space Heat {E}'!A$20</f>
        <v>15535556.319999997</v>
      </c>
      <c r="P9" s="226">
        <f>SUM('SF Existing Space Heat {E}'!R$5:R$1000)</f>
        <v>2384.9633999999996</v>
      </c>
      <c r="Q9" s="228">
        <f t="shared" ref="Q9:Q21" si="4">N9/(1+ElecDiscountRate)^1</f>
        <v>6105815.037453183</v>
      </c>
      <c r="R9" s="228">
        <f t="shared" ref="R9:R21" si="5">O9/(1+ElecDiscountRate)^1</f>
        <v>14546401.048689134</v>
      </c>
      <c r="S9" s="226">
        <f>SUM('SF Existing Space Heat {E}'!AM$5:AM$1000)</f>
        <v>12538854.797659036</v>
      </c>
      <c r="T9" s="226">
        <f>SUM('SF Existing Space Heat {E}'!AD$5:AD$1000)</f>
        <v>1259728.3166451736</v>
      </c>
      <c r="U9" s="112">
        <f t="shared" si="1"/>
        <v>2.0535923084380165</v>
      </c>
      <c r="V9" s="112">
        <f t="shared" si="2"/>
        <v>1.0347898798944901</v>
      </c>
    </row>
    <row r="10" spans="1:24" s="113" customFormat="1" ht="14.25" x14ac:dyDescent="0.2">
      <c r="B10" s="109" t="s">
        <v>14</v>
      </c>
      <c r="C10" s="122" t="s">
        <v>364</v>
      </c>
      <c r="D10" s="122"/>
      <c r="E10" s="111">
        <f t="shared" si="3"/>
        <v>4.0549081721815441E-2</v>
      </c>
      <c r="F10" s="123">
        <f>'SF Existing Water Heat {E}'!A$16</f>
        <v>13.000000000000002</v>
      </c>
      <c r="G10" s="124" t="s">
        <v>359</v>
      </c>
      <c r="H10" s="225">
        <f>'SF Existing Water Heat {E}'!A$10</f>
        <v>637466.48</v>
      </c>
      <c r="I10" s="226">
        <f>'SF Existing Water Heat {E}'!A$8</f>
        <v>489154.57000000007</v>
      </c>
      <c r="J10" s="226">
        <f>'SF Existing Water Heat {E}'!A$12</f>
        <v>344500</v>
      </c>
      <c r="K10" s="231">
        <f>'SF Existing Water Heat {E}'!A$14</f>
        <v>-10296.244989367451</v>
      </c>
      <c r="L10" s="226">
        <f>SUM('SF Existing Water Heat {E}'!Q$5:Q$1000)</f>
        <v>334203.75501063262</v>
      </c>
      <c r="M10" s="226"/>
      <c r="N10" s="227">
        <f>'SF Existing Water Heat {E}'!A$18</f>
        <v>833654.57000000007</v>
      </c>
      <c r="O10" s="226">
        <f>'SF Existing Water Heat {E}'!A$20</f>
        <v>823358.32501063263</v>
      </c>
      <c r="P10" s="226">
        <f>SUM('SF Existing Water Heat {E}'!R$5:R$1000)</f>
        <v>47.537379999999992</v>
      </c>
      <c r="Q10" s="228">
        <f t="shared" si="4"/>
        <v>780575.44007490634</v>
      </c>
      <c r="R10" s="228">
        <f t="shared" si="5"/>
        <v>770934.76124591066</v>
      </c>
      <c r="S10" s="226">
        <f>SUM('SF Existing Water Heat {E}'!AM$5:AM$1000)</f>
        <v>804653.94816009456</v>
      </c>
      <c r="T10" s="226">
        <f>SUM('SF Existing Water Heat {E}'!AD$5:AD$1000)</f>
        <v>13456.319324492</v>
      </c>
      <c r="U10" s="112">
        <f t="shared" si="1"/>
        <v>1.0308471248888866</v>
      </c>
      <c r="V10" s="112">
        <f t="shared" si="2"/>
        <v>1.1655664103774546</v>
      </c>
    </row>
    <row r="11" spans="1:24" s="113" customFormat="1" ht="14.25" x14ac:dyDescent="0.2">
      <c r="B11" s="109" t="s">
        <v>14</v>
      </c>
      <c r="C11" s="125" t="s">
        <v>366</v>
      </c>
      <c r="D11" s="125"/>
      <c r="E11" s="111">
        <f t="shared" si="3"/>
        <v>4.9247094033281709E-2</v>
      </c>
      <c r="F11" s="123">
        <f>'Home Appliances {E}'!A$16</f>
        <v>13.324994394789153</v>
      </c>
      <c r="G11" s="124" t="s">
        <v>359</v>
      </c>
      <c r="H11" s="225">
        <f>'Home Appliances {E}'!A$10</f>
        <v>755323.95000000007</v>
      </c>
      <c r="I11" s="226">
        <f>'Home Appliances {E}'!A$8</f>
        <v>432325.70999999996</v>
      </c>
      <c r="J11" s="226">
        <f>'Home Appliances {E}'!A$12</f>
        <v>520000</v>
      </c>
      <c r="K11" s="231">
        <f>'Home Appliances {E}'!A$14</f>
        <v>400653.69999999995</v>
      </c>
      <c r="L11" s="226">
        <f>SUM('Home Appliances {E}'!Q$5:Q$999)</f>
        <v>920653.70000000007</v>
      </c>
      <c r="M11" s="226"/>
      <c r="N11" s="227">
        <f>'Home Appliances {E}'!A$18</f>
        <v>952325.71</v>
      </c>
      <c r="O11" s="226">
        <f>'Home Appliances {E}'!A$20</f>
        <v>1352979.4100000001</v>
      </c>
      <c r="P11" s="226">
        <f>SUM('Home Appliances {E}'!R$5:R$999)</f>
        <v>134.36070000000001</v>
      </c>
      <c r="Q11" s="228">
        <f t="shared" si="4"/>
        <v>891690.73970037443</v>
      </c>
      <c r="R11" s="228">
        <f t="shared" si="5"/>
        <v>1266834.6535580526</v>
      </c>
      <c r="S11" s="226">
        <f>SUM('Home Appliances {E}'!AM$5:AM$999)</f>
        <v>964842.87027841934</v>
      </c>
      <c r="T11" s="226">
        <f>SUM('Home Appliances {E}'!AD$5:AD$999)</f>
        <v>706540.12796290603</v>
      </c>
      <c r="U11" s="112">
        <f t="shared" si="1"/>
        <v>1.0820375577777397</v>
      </c>
      <c r="V11" s="112">
        <f t="shared" si="2"/>
        <v>1.3954996260197858</v>
      </c>
    </row>
    <row r="12" spans="1:24" s="113" customFormat="1" ht="14.25" x14ac:dyDescent="0.2">
      <c r="B12" s="109" t="s">
        <v>367</v>
      </c>
      <c r="C12" s="122" t="s">
        <v>368</v>
      </c>
      <c r="D12" s="122"/>
      <c r="E12" s="111">
        <f t="shared" si="3"/>
        <v>3.7105376046727902E-2</v>
      </c>
      <c r="F12" s="123">
        <f>'Web-Enabled Thermostats {E}'!A$16</f>
        <v>8.8913472203657733</v>
      </c>
      <c r="G12" s="124" t="s">
        <v>359</v>
      </c>
      <c r="H12" s="225">
        <f>'Web-Enabled Thermostats {E}'!A$10</f>
        <v>852882</v>
      </c>
      <c r="I12" s="226">
        <f>'Web-Enabled Thermostats {E}'!A$8</f>
        <v>202353.21999999997</v>
      </c>
      <c r="J12" s="226">
        <f>'Web-Enabled Thermostats {E}'!A$12</f>
        <v>607530</v>
      </c>
      <c r="K12" s="231">
        <f>'Web-Enabled Thermostats {E}'!A$14</f>
        <v>125839.71</v>
      </c>
      <c r="L12" s="226">
        <f>SUM('Web-Enabled Thermostats {E}'!Q$5:Q$1000)</f>
        <v>733369.71</v>
      </c>
      <c r="M12" s="226"/>
      <c r="N12" s="227">
        <f>'Web-Enabled Thermostats {E}'!A$18</f>
        <v>809883.22</v>
      </c>
      <c r="O12" s="226">
        <f>'Web-Enabled Thermostats {E}'!A$20</f>
        <v>935722.92999999993</v>
      </c>
      <c r="P12" s="226">
        <f>SUM('Web-Enabled Thermostats {E}'!R$5:R$1000)</f>
        <v>64.437600000000003</v>
      </c>
      <c r="Q12" s="228">
        <f t="shared" si="4"/>
        <v>758317.62172284641</v>
      </c>
      <c r="R12" s="228">
        <f t="shared" si="5"/>
        <v>876145.06554307102</v>
      </c>
      <c r="S12" s="226">
        <f>SUM('Web-Enabled Thermostats {E}'!AM$5:AM$1000)</f>
        <v>991258.20841839316</v>
      </c>
      <c r="T12" s="226">
        <f>SUM('Web-Enabled Thermostats {E}'!AD$5:AD$1000)</f>
        <v>217731.58048953564</v>
      </c>
      <c r="U12" s="112">
        <f t="shared" si="1"/>
        <v>1.3071807643956914</v>
      </c>
      <c r="V12" s="112">
        <f t="shared" si="2"/>
        <v>1.4930354129643404</v>
      </c>
    </row>
    <row r="13" spans="1:24" s="113" customFormat="1" ht="14.25" x14ac:dyDescent="0.2">
      <c r="B13" s="109" t="s">
        <v>14</v>
      </c>
      <c r="C13" s="122" t="s">
        <v>369</v>
      </c>
      <c r="D13" s="122"/>
      <c r="E13" s="111">
        <f t="shared" si="3"/>
        <v>0.35529305266759698</v>
      </c>
      <c r="F13" s="123">
        <f>'SF Existing Weatherization {E}'!A$16</f>
        <v>37.107363837636584</v>
      </c>
      <c r="G13" s="124" t="s">
        <v>359</v>
      </c>
      <c r="H13" s="225">
        <f>'SF Existing Weatherization {E}'!A$10</f>
        <v>1956799.3471366668</v>
      </c>
      <c r="I13" s="226">
        <f>'SF Existing Weatherization {E}'!A$8</f>
        <v>468479.44000000041</v>
      </c>
      <c r="J13" s="226">
        <f>'SF Existing Weatherization {E}'!A$12</f>
        <v>4562947.75</v>
      </c>
      <c r="K13" s="231">
        <f>'SF Existing Weatherization {E}'!A$14</f>
        <v>399373.07</v>
      </c>
      <c r="L13" s="226">
        <f>SUM('SF Existing Weatherization {E}'!Q$5:Q$1000)</f>
        <v>4962320.8199999994</v>
      </c>
      <c r="M13" s="226"/>
      <c r="N13" s="227">
        <f>'SF Existing Weatherization {E}'!A$18</f>
        <v>5156427.1900000004</v>
      </c>
      <c r="O13" s="226">
        <f>'SF Existing Weatherization {E}'!A$20</f>
        <v>5430800.2599999998</v>
      </c>
      <c r="P13" s="226">
        <f>SUM('SF Existing Weatherization {E}'!R$5:R$1000)</f>
        <v>0</v>
      </c>
      <c r="Q13" s="228">
        <f t="shared" si="4"/>
        <v>4828115.3464419479</v>
      </c>
      <c r="R13" s="228">
        <f t="shared" si="5"/>
        <v>5085018.9700374529</v>
      </c>
      <c r="S13" s="226">
        <f>SUM('SF Existing Weatherization {E}'!AM$5:AM$1000)</f>
        <v>6268726.5760822892</v>
      </c>
      <c r="T13" s="226">
        <f>SUM('SF Existing Weatherization {E}'!AD$5:AD$1000)</f>
        <v>0</v>
      </c>
      <c r="U13" s="112">
        <f t="shared" si="1"/>
        <v>1.2983796215022061</v>
      </c>
      <c r="V13" s="112">
        <f t="shared" si="2"/>
        <v>1.3560616537168455</v>
      </c>
    </row>
    <row r="14" spans="1:24" s="113" customFormat="1" ht="14.25" x14ac:dyDescent="0.2">
      <c r="B14" s="109" t="s">
        <v>14</v>
      </c>
      <c r="C14" s="122" t="s">
        <v>370</v>
      </c>
      <c r="D14" s="122"/>
      <c r="E14" s="111">
        <f t="shared" si="3"/>
        <v>0.21138008342293566</v>
      </c>
      <c r="F14" s="123">
        <f>'Home Energy Reports {E}'!A$16</f>
        <v>1</v>
      </c>
      <c r="G14" s="124" t="s">
        <v>359</v>
      </c>
      <c r="H14" s="225">
        <f>'Home Energy Reports {E}'!A$10</f>
        <v>43200000</v>
      </c>
      <c r="I14" s="226">
        <f>'Home Energy Reports {E}'!A$8</f>
        <v>770273.82000000007</v>
      </c>
      <c r="J14" s="226">
        <f>'Home Energy Reports {E}'!A$12</f>
        <v>658800</v>
      </c>
      <c r="K14" s="231">
        <f>'Home Energy Reports {E}'!A$14</f>
        <v>0</v>
      </c>
      <c r="L14" s="226">
        <f>SUM('Home Energy Reports {E}'!Q$5:Q$999)</f>
        <v>658800</v>
      </c>
      <c r="M14" s="226"/>
      <c r="N14" s="227">
        <f>'Home Energy Reports {E}'!A$18</f>
        <v>1429073.82</v>
      </c>
      <c r="O14" s="226">
        <f>'Home Energy Reports {E}'!A$20</f>
        <v>1429073.82</v>
      </c>
      <c r="P14" s="226">
        <f>SUM('Home Energy Reports {E}'!R$5:R$999)</f>
        <v>0</v>
      </c>
      <c r="Q14" s="228">
        <f t="shared" si="4"/>
        <v>1338084.1011235954</v>
      </c>
      <c r="R14" s="228">
        <f t="shared" si="5"/>
        <v>1338084.1011235954</v>
      </c>
      <c r="S14" s="226">
        <f>SUM('Home Energy Reports {E}'!AM$5:AM$999)</f>
        <v>5828341.1060410552</v>
      </c>
      <c r="T14" s="226">
        <f>SUM('Home Energy Reports {E}'!AD$5:AD$999)</f>
        <v>0</v>
      </c>
      <c r="U14" s="112">
        <f t="shared" si="1"/>
        <v>4.3557360117700901</v>
      </c>
      <c r="V14" s="112">
        <f t="shared" si="2"/>
        <v>4.7913096129470993</v>
      </c>
    </row>
    <row r="15" spans="1:24" s="113" customFormat="1" ht="14.25" x14ac:dyDescent="0.2">
      <c r="B15" s="109" t="s">
        <v>14</v>
      </c>
      <c r="C15" s="122" t="s">
        <v>531</v>
      </c>
      <c r="D15" s="122"/>
      <c r="E15" s="111">
        <f t="shared" si="3"/>
        <v>0</v>
      </c>
      <c r="F15" s="123">
        <f>IFERROR('Efficiency Boost {E}'!A$16,0)</f>
        <v>0</v>
      </c>
      <c r="G15" s="124" t="s">
        <v>359</v>
      </c>
      <c r="H15" s="225">
        <f>'Efficiency Boost {E}'!A$10</f>
        <v>0</v>
      </c>
      <c r="I15" s="226">
        <f>'Efficiency Boost {E}'!A$8</f>
        <v>77997.440000000002</v>
      </c>
      <c r="J15" s="226">
        <f>'Efficiency Boost {E}'!A$12</f>
        <v>0</v>
      </c>
      <c r="K15" s="231">
        <f>'Efficiency Boost {E}'!A$14</f>
        <v>0</v>
      </c>
      <c r="L15" s="226">
        <f>SUM('Efficiency Boost {E}'!Q$5:Q$999)</f>
        <v>0</v>
      </c>
      <c r="M15" s="226"/>
      <c r="N15" s="227">
        <f>'Efficiency Boost {E}'!A$18</f>
        <v>77997.440000000002</v>
      </c>
      <c r="O15" s="226">
        <f>'Efficiency Boost {E}'!A$20</f>
        <v>77997.440000000002</v>
      </c>
      <c r="P15" s="226">
        <f>SUM('Efficiency Boost {E}'!R$5:R$999)</f>
        <v>0</v>
      </c>
      <c r="Q15" s="228">
        <f t="shared" ref="Q15:R17" si="6">N15/(1+ElecDiscountRate)^1</f>
        <v>73031.310861423219</v>
      </c>
      <c r="R15" s="228">
        <f t="shared" si="6"/>
        <v>73031.310861423219</v>
      </c>
      <c r="S15" s="226">
        <f>SUM('Efficiency Boost {E}'!AM$5:AM$999)</f>
        <v>0</v>
      </c>
      <c r="T15" s="226">
        <f>SUM('Efficiency Boost {E}'!AD$5:AD$999)</f>
        <v>0</v>
      </c>
      <c r="U15" s="112">
        <f>IFERROR(S15/Q15,0)</f>
        <v>0</v>
      </c>
      <c r="V15" s="112">
        <f>IFERROR(((S15*1.1)+(T15))/R15,0)</f>
        <v>0</v>
      </c>
    </row>
    <row r="16" spans="1:24" s="113" customFormat="1" ht="14.25" x14ac:dyDescent="0.2">
      <c r="B16" s="109" t="s">
        <v>14</v>
      </c>
      <c r="C16" s="122" t="s">
        <v>547</v>
      </c>
      <c r="D16" s="122"/>
      <c r="E16" s="111"/>
      <c r="F16" s="123">
        <f>IFERROR('Res Midstream HVAC &amp; WH {E}'!A$16,0)</f>
        <v>15</v>
      </c>
      <c r="G16" s="124" t="s">
        <v>359</v>
      </c>
      <c r="H16" s="225">
        <f>'Res Midstream HVAC &amp; WH {E}'!A$10</f>
        <v>14604340</v>
      </c>
      <c r="I16" s="226">
        <f>'Res Midstream HVAC &amp; WH {E}'!A$8</f>
        <v>1534338.0099999998</v>
      </c>
      <c r="J16" s="226">
        <f>'Res Midstream HVAC &amp; WH {E}'!A$12</f>
        <v>4391515</v>
      </c>
      <c r="K16" s="231">
        <f>'Res Midstream HVAC &amp; WH {E}'!A$14</f>
        <v>2195757</v>
      </c>
      <c r="L16" s="226">
        <f>SUM('Res Midstream HVAC &amp; WH {E}'!Q$5:Q$999)</f>
        <v>6587272</v>
      </c>
      <c r="M16" s="226"/>
      <c r="N16" s="227">
        <f>'Res Midstream HVAC &amp; WH {E}'!A$18</f>
        <v>5925853.0099999998</v>
      </c>
      <c r="O16" s="226">
        <f>'Res Midstream HVAC &amp; WH {E}'!A$20</f>
        <v>8121610.0099999998</v>
      </c>
      <c r="P16" s="226">
        <f>SUM('Res Midstream HVAC &amp; WH {E}'!R$5:R$999)</f>
        <v>0</v>
      </c>
      <c r="Q16" s="228">
        <f t="shared" si="6"/>
        <v>5548551.5074906358</v>
      </c>
      <c r="R16" s="228">
        <f t="shared" si="6"/>
        <v>7604503.7546816478</v>
      </c>
      <c r="S16" s="226">
        <f>SUM('Res Midstream HVAC &amp; WH {E}'!AM$5:AM$999)</f>
        <v>25782765.649157945</v>
      </c>
      <c r="T16" s="226">
        <f>SUM('Res Midstream HVAC &amp; WH {E}'!AD$5:AD$999)</f>
        <v>0</v>
      </c>
      <c r="U16" s="112">
        <f>IFERROR(S16/Q16,0)</f>
        <v>4.6467561154205361</v>
      </c>
      <c r="V16" s="112">
        <f>IFERROR(((S16*1.1)+(T16))/R16,0)</f>
        <v>3.7295059781663609</v>
      </c>
    </row>
    <row r="17" spans="1:22" s="113" customFormat="1" ht="14.25" x14ac:dyDescent="0.2">
      <c r="B17" s="109" t="s">
        <v>14</v>
      </c>
      <c r="C17" s="122" t="s">
        <v>561</v>
      </c>
      <c r="D17" s="122"/>
      <c r="E17" s="111"/>
      <c r="F17" s="123"/>
      <c r="G17" s="124" t="s">
        <v>359</v>
      </c>
      <c r="H17" s="225">
        <f>'EV Chargers {E}'!A$10</f>
        <v>145200</v>
      </c>
      <c r="I17" s="226">
        <f>'EV Chargers {E}'!A$8</f>
        <v>19758.86</v>
      </c>
      <c r="J17" s="226">
        <f>'EV Chargers {E}'!A$12</f>
        <v>0</v>
      </c>
      <c r="K17" s="231">
        <f>'EV Chargers {E}'!A$14</f>
        <v>303600</v>
      </c>
      <c r="L17" s="226">
        <f>SUM('EV Chargers {E}'!Q$5:Q$999)</f>
        <v>303600</v>
      </c>
      <c r="M17" s="226"/>
      <c r="N17" s="227">
        <f>'EV Chargers {E}'!A$18</f>
        <v>19758.86</v>
      </c>
      <c r="O17" s="226">
        <f>'EV Chargers {E}'!A$20</f>
        <v>323358.86</v>
      </c>
      <c r="P17" s="226">
        <f>SUM('EV Chargers {E}'!R$5:R$999)</f>
        <v>0</v>
      </c>
      <c r="Q17" s="228">
        <f t="shared" si="6"/>
        <v>18500.805243445691</v>
      </c>
      <c r="R17" s="228">
        <f t="shared" si="6"/>
        <v>302770.46816479397</v>
      </c>
      <c r="S17" s="226">
        <f>SUM('EV Chargers {E}'!AM$5:AM$999)</f>
        <v>149575.79920844513</v>
      </c>
      <c r="T17" s="226">
        <f>SUM('EV Chargers {E}'!AD$5:AD$999)</f>
        <v>0</v>
      </c>
      <c r="U17" s="112">
        <f>IFERROR(S17/Q17,0)</f>
        <v>8.0848264299974488</v>
      </c>
      <c r="V17" s="112">
        <f>IFERROR(((S17*1.1)+(T17))/R17,0)</f>
        <v>0.54342611459627665</v>
      </c>
    </row>
    <row r="18" spans="1:22" s="113" customFormat="1" ht="14.25" x14ac:dyDescent="0.2">
      <c r="B18" s="109" t="s">
        <v>16</v>
      </c>
      <c r="C18" s="110" t="s">
        <v>371</v>
      </c>
      <c r="D18" s="110"/>
      <c r="E18" s="111"/>
      <c r="F18" s="123">
        <f>'SF New Construction {E}'!A$16</f>
        <v>31</v>
      </c>
      <c r="G18" s="124" t="s">
        <v>359</v>
      </c>
      <c r="H18" s="225">
        <f>'SF New Construction {E}'!A$10</f>
        <v>2040600</v>
      </c>
      <c r="I18" s="226">
        <f>'SF New Construction {E}'!A$8</f>
        <v>695211.31</v>
      </c>
      <c r="J18" s="226">
        <f>'SF New Construction {E}'!A$12</f>
        <v>1710000</v>
      </c>
      <c r="K18" s="231">
        <f>'SF New Construction {E}'!A$14</f>
        <v>-28196</v>
      </c>
      <c r="L18" s="226">
        <f>SUM('SF New Construction {E}'!Q$5:Q$1000)</f>
        <v>1681804</v>
      </c>
      <c r="M18" s="226"/>
      <c r="N18" s="227">
        <f>'SF New Construction {E}'!A$18</f>
        <v>2405211.31</v>
      </c>
      <c r="O18" s="226">
        <f>'SF New Construction {E}'!A$20</f>
        <v>2377015.31</v>
      </c>
      <c r="P18" s="226">
        <f>SUM('SF New Construction {E}'!R$5:R$1000)</f>
        <v>6</v>
      </c>
      <c r="Q18" s="228">
        <f t="shared" si="4"/>
        <v>2252070.5149812736</v>
      </c>
      <c r="R18" s="228">
        <f t="shared" si="5"/>
        <v>2225669.7659176029</v>
      </c>
      <c r="S18" s="226">
        <f>SUM('SF New Construction {E}'!AM$5:AM$1000)</f>
        <v>5134224.7293689018</v>
      </c>
      <c r="T18" s="226">
        <f>SUM('SF New Construction {E}'!AD$5:AD$1000)</f>
        <v>291670.95977998397</v>
      </c>
      <c r="U18" s="112">
        <f t="shared" si="1"/>
        <v>2.2797797383407392</v>
      </c>
      <c r="V18" s="112">
        <f t="shared" si="2"/>
        <v>2.6685531937560847</v>
      </c>
    </row>
    <row r="19" spans="1:22" s="113" customFormat="1" ht="14.25" x14ac:dyDescent="0.2">
      <c r="B19" s="109" t="s">
        <v>16</v>
      </c>
      <c r="C19" s="110" t="s">
        <v>372</v>
      </c>
      <c r="D19" s="110"/>
      <c r="E19" s="111"/>
      <c r="F19" s="123">
        <f>'MH New Construction {E}'!A$16</f>
        <v>44.775982119831511</v>
      </c>
      <c r="G19" s="124" t="s">
        <v>359</v>
      </c>
      <c r="H19" s="225">
        <f>'MH New Construction {E}'!A$10</f>
        <v>186128</v>
      </c>
      <c r="I19" s="226">
        <f>'MH New Construction {E}'!A$8</f>
        <v>94331.19</v>
      </c>
      <c r="J19" s="226">
        <f>'MH New Construction {E}'!A$12</f>
        <v>233600</v>
      </c>
      <c r="K19" s="231">
        <f>'MH New Construction {E}'!A$14</f>
        <v>15901.759999999995</v>
      </c>
      <c r="L19" s="226">
        <f>SUM('MH New Construction {E}'!Q$5:Q$1000)</f>
        <v>249501.76</v>
      </c>
      <c r="M19" s="226"/>
      <c r="N19" s="227">
        <f>'MH New Construction {E}'!A$18</f>
        <v>327931.19</v>
      </c>
      <c r="O19" s="226">
        <f>'MH New Construction {E}'!A$20</f>
        <v>343832.95</v>
      </c>
      <c r="P19" s="226">
        <f>SUM('MH New Construction {E}'!R$5:R$1000)</f>
        <v>150.274</v>
      </c>
      <c r="Q19" s="228">
        <f t="shared" si="4"/>
        <v>307051.67602996255</v>
      </c>
      <c r="R19" s="228">
        <f t="shared" si="5"/>
        <v>321940.96441947564</v>
      </c>
      <c r="S19" s="226">
        <f>SUM('MH New Construction {E}'!AM$5:AM$1000)</f>
        <v>692669.2346139549</v>
      </c>
      <c r="T19" s="226">
        <f>SUM('MH New Construction {E}'!AD$5:AD$1000)</f>
        <v>89543.843232138446</v>
      </c>
      <c r="U19" s="112">
        <f t="shared" si="1"/>
        <v>2.2558718570432532</v>
      </c>
      <c r="V19" s="112">
        <f t="shared" si="2"/>
        <v>2.6448327346067275</v>
      </c>
    </row>
    <row r="20" spans="1:22" s="113" customFormat="1" ht="14.25" x14ac:dyDescent="0.2">
      <c r="B20" s="109" t="s">
        <v>33</v>
      </c>
      <c r="C20" s="126" t="s">
        <v>373</v>
      </c>
      <c r="D20" s="126"/>
      <c r="E20" s="111"/>
      <c r="F20" s="123">
        <f>'Multi Family Retrofit {E}'!A$16</f>
        <v>25.477603608839477</v>
      </c>
      <c r="G20" s="124" t="s">
        <v>359</v>
      </c>
      <c r="H20" s="225">
        <f>'Multi Family Retrofit {E}'!A$10</f>
        <v>6755190.9999999991</v>
      </c>
      <c r="I20" s="226">
        <f>'Multi Family Retrofit {E}'!A$8</f>
        <v>1319165.6199999992</v>
      </c>
      <c r="J20" s="226">
        <f>'Multi Family Retrofit {E}'!A$12</f>
        <v>9206543.8300000001</v>
      </c>
      <c r="K20" s="226">
        <f>'Multi Family Retrofit {E}'!A$14</f>
        <v>990698.64500000002</v>
      </c>
      <c r="L20" s="226">
        <f>SUM('Multi Family Retrofit {E}'!Q$5:Q$999)</f>
        <v>10197242.475000001</v>
      </c>
      <c r="M20" s="226"/>
      <c r="N20" s="227">
        <f>'Multi Family Retrofit {E}'!A$18</f>
        <v>10535709.449999999</v>
      </c>
      <c r="O20" s="226">
        <f>'Multi Family Retrofit {E}'!A$20</f>
        <v>11516408.095000001</v>
      </c>
      <c r="P20" s="226">
        <f>SUM('Multi Family Retrofit {E}'!R$5:R$999)</f>
        <v>2140.6692000000003</v>
      </c>
      <c r="Q20" s="228">
        <f t="shared" si="4"/>
        <v>9864896.4887640439</v>
      </c>
      <c r="R20" s="228">
        <f t="shared" si="5"/>
        <v>10783153.647003746</v>
      </c>
      <c r="S20" s="226">
        <f>SUM('Multi Family Retrofit {E}'!AM$5:AM$999)</f>
        <v>15127128.3775454</v>
      </c>
      <c r="T20" s="226">
        <f>SUM('Multi Family Retrofit {E}'!AD$5:AD$999)</f>
        <v>932454.83648668032</v>
      </c>
      <c r="U20" s="112">
        <f t="shared" si="1"/>
        <v>1.5334300156899723</v>
      </c>
      <c r="V20" s="112">
        <f t="shared" si="2"/>
        <v>1.6296063866871948</v>
      </c>
    </row>
    <row r="21" spans="1:22" s="113" customFormat="1" ht="14.25" x14ac:dyDescent="0.2">
      <c r="A21" s="127"/>
      <c r="B21" s="109" t="s">
        <v>49</v>
      </c>
      <c r="C21" s="126" t="s">
        <v>374</v>
      </c>
      <c r="D21" s="126"/>
      <c r="E21" s="111"/>
      <c r="F21" s="123">
        <f>'MF New Construction {E}'!A$16</f>
        <v>15</v>
      </c>
      <c r="G21" s="124" t="s">
        <v>359</v>
      </c>
      <c r="H21" s="225">
        <f>'MF New Construction {E}'!A$10</f>
        <v>4000000</v>
      </c>
      <c r="I21" s="226">
        <f>'MF New Construction {E}'!A$8</f>
        <v>751384.81</v>
      </c>
      <c r="J21" s="226">
        <f>'MF New Construction {E}'!A$12</f>
        <v>1869000</v>
      </c>
      <c r="K21" s="226">
        <f>'MF New Construction {E}'!A$14</f>
        <v>0</v>
      </c>
      <c r="L21" s="226">
        <f>SUM('MF New Construction {E}'!Q$5:Q$1000)</f>
        <v>1869000</v>
      </c>
      <c r="M21" s="226"/>
      <c r="N21" s="227">
        <f>'MF New Construction {E}'!A$18</f>
        <v>2620384.81</v>
      </c>
      <c r="O21" s="226">
        <f>'MF New Construction {E}'!A$20</f>
        <v>2620384.81</v>
      </c>
      <c r="P21" s="226">
        <f>SUM('MF New Construction {E}'!R$5:R$1000)</f>
        <v>0</v>
      </c>
      <c r="Q21" s="228">
        <f t="shared" si="4"/>
        <v>2453543.8295880151</v>
      </c>
      <c r="R21" s="228">
        <f t="shared" si="5"/>
        <v>2453543.8295880151</v>
      </c>
      <c r="S21" s="226">
        <f>SUM('MF New Construction {E}'!AM$5:AM$1000)</f>
        <v>5308709.505910404</v>
      </c>
      <c r="T21" s="226">
        <f>SUM('MF New Construction {E}'!AD$5:AD$1000)</f>
        <v>0</v>
      </c>
      <c r="U21" s="112">
        <f t="shared" si="1"/>
        <v>2.1636905124298562</v>
      </c>
      <c r="V21" s="112">
        <f t="shared" si="2"/>
        <v>2.3800595636728419</v>
      </c>
    </row>
    <row r="22" spans="1:22" s="134" customFormat="1" x14ac:dyDescent="0.25">
      <c r="A22" s="113"/>
      <c r="B22" s="128" t="s">
        <v>375</v>
      </c>
      <c r="C22" s="128"/>
      <c r="D22" s="128"/>
      <c r="E22" s="129"/>
      <c r="F22" s="130"/>
      <c r="G22" s="131"/>
      <c r="H22" s="132">
        <f t="shared" ref="H22:T22" si="7">SUM(H8:H21,H6)</f>
        <v>84609307.876136675</v>
      </c>
      <c r="I22" s="132">
        <f t="shared" si="7"/>
        <v>7817540.25</v>
      </c>
      <c r="J22" s="132">
        <f t="shared" si="7"/>
        <v>40802250.660000004</v>
      </c>
      <c r="K22" s="132">
        <f t="shared" si="7"/>
        <v>13407877.500010634</v>
      </c>
      <c r="L22" s="132">
        <f t="shared" si="7"/>
        <v>54210128.160010636</v>
      </c>
      <c r="M22" s="132">
        <f t="shared" si="7"/>
        <v>0</v>
      </c>
      <c r="N22" s="132">
        <f t="shared" si="7"/>
        <v>52226123.634000011</v>
      </c>
      <c r="O22" s="132">
        <f t="shared" si="7"/>
        <v>62027668.410010643</v>
      </c>
      <c r="P22" s="132">
        <f t="shared" si="7"/>
        <v>1329459.7293800001</v>
      </c>
      <c r="Q22" s="132">
        <f t="shared" si="7"/>
        <v>48900864.825842708</v>
      </c>
      <c r="R22" s="132">
        <f t="shared" si="7"/>
        <v>58078341.207875125</v>
      </c>
      <c r="S22" s="132">
        <f t="shared" si="7"/>
        <v>84265668.682681188</v>
      </c>
      <c r="T22" s="132">
        <f t="shared" si="7"/>
        <v>8055963.8090424836</v>
      </c>
      <c r="U22" s="133">
        <f>S22/Q22</f>
        <v>1.7231938327223446</v>
      </c>
      <c r="V22" s="133">
        <f>((S22*1.1)+(T22))/R22</f>
        <v>1.7346948494860053</v>
      </c>
    </row>
    <row r="23" spans="1:22" s="134" customFormat="1" x14ac:dyDescent="0.25">
      <c r="A23" s="113"/>
      <c r="B23" s="135" t="s">
        <v>376</v>
      </c>
      <c r="C23" s="135"/>
      <c r="D23" s="135"/>
      <c r="E23" s="136"/>
      <c r="F23" s="130"/>
      <c r="G23" s="131"/>
      <c r="H23" s="132">
        <f t="shared" ref="H23:T23" si="8">H22-H6</f>
        <v>82459251.777136669</v>
      </c>
      <c r="I23" s="132">
        <f t="shared" si="8"/>
        <v>7379379.459999999</v>
      </c>
      <c r="J23" s="132">
        <f t="shared" si="8"/>
        <v>30100841.579999998</v>
      </c>
      <c r="K23" s="132">
        <f t="shared" si="8"/>
        <v>13407877.500010634</v>
      </c>
      <c r="L23" s="132">
        <f t="shared" si="8"/>
        <v>43508719.08001063</v>
      </c>
      <c r="M23" s="132">
        <f t="shared" si="8"/>
        <v>0</v>
      </c>
      <c r="N23" s="132">
        <f t="shared" si="8"/>
        <v>37615221.040000007</v>
      </c>
      <c r="O23" s="132">
        <f t="shared" si="8"/>
        <v>50888098.540010639</v>
      </c>
      <c r="P23" s="132">
        <f t="shared" si="8"/>
        <v>4928.2422799998894</v>
      </c>
      <c r="Q23" s="132">
        <f t="shared" si="8"/>
        <v>35220244.41947566</v>
      </c>
      <c r="R23" s="132">
        <f t="shared" si="8"/>
        <v>47648032.340833925</v>
      </c>
      <c r="S23" s="132">
        <f t="shared" si="8"/>
        <v>79591750.802444339</v>
      </c>
      <c r="T23" s="132">
        <f t="shared" si="8"/>
        <v>3511125.9839209104</v>
      </c>
      <c r="U23" s="133">
        <f>S23/Q23</f>
        <v>2.2598295984122321</v>
      </c>
      <c r="V23" s="133">
        <f>((S23*1.1)+(T23))/R23</f>
        <v>1.9111398182243584</v>
      </c>
    </row>
    <row r="24" spans="1:22" s="18" customFormat="1" ht="14.25" x14ac:dyDescent="0.2">
      <c r="A24" s="113"/>
      <c r="B24" s="109" t="s">
        <v>55</v>
      </c>
      <c r="C24" s="433" t="s">
        <v>521</v>
      </c>
      <c r="D24" s="126"/>
      <c r="E24" s="137"/>
      <c r="F24" s="123"/>
      <c r="G24" s="138"/>
      <c r="H24" s="225">
        <f>SUM(H25:H31)</f>
        <v>42500000</v>
      </c>
      <c r="I24" s="225">
        <f>SUM(I25:I31)</f>
        <v>7098991.7499999991</v>
      </c>
      <c r="J24" s="225">
        <f>SUM(J25:J31)</f>
        <v>14390000</v>
      </c>
      <c r="K24" s="225">
        <f>SUM(K25:K31)</f>
        <v>19501800</v>
      </c>
      <c r="L24" s="225">
        <f>SUM(L25:L31)</f>
        <v>33891800</v>
      </c>
      <c r="M24" s="226"/>
      <c r="N24" s="227">
        <f t="shared" ref="N24:T24" si="9">SUM(N25:N31)</f>
        <v>21488991.750000004</v>
      </c>
      <c r="O24" s="225">
        <f t="shared" si="9"/>
        <v>40990791.750000007</v>
      </c>
      <c r="P24" s="225">
        <f t="shared" si="9"/>
        <v>0</v>
      </c>
      <c r="Q24" s="225">
        <f t="shared" si="9"/>
        <v>20120778.792134829</v>
      </c>
      <c r="R24" s="225">
        <f t="shared" si="9"/>
        <v>38380891.151685394</v>
      </c>
      <c r="S24" s="225">
        <f t="shared" si="9"/>
        <v>44645018.310769804</v>
      </c>
      <c r="T24" s="225">
        <f t="shared" si="9"/>
        <v>0</v>
      </c>
      <c r="U24" s="112">
        <f>IFERROR(S24/Q24,0)</f>
        <v>2.2188514059019151</v>
      </c>
      <c r="V24" s="112">
        <f>IFERROR(((S24*1.1)+(T24))/R24,0)</f>
        <v>1.2795304816597588</v>
      </c>
    </row>
    <row r="25" spans="1:22" s="18" customFormat="1" ht="14.25" x14ac:dyDescent="0.2">
      <c r="A25" s="113"/>
      <c r="B25" s="109" t="s">
        <v>55</v>
      </c>
      <c r="C25" s="122" t="s">
        <v>377</v>
      </c>
      <c r="D25" s="126"/>
      <c r="E25" s="137">
        <f>F25*(H25/$H$77)</f>
        <v>0.44233239679243946</v>
      </c>
      <c r="F25" s="123">
        <f>'CI Retrofit {E}'!A$16</f>
        <v>11.3</v>
      </c>
      <c r="G25" s="138" t="s">
        <v>359</v>
      </c>
      <c r="H25" s="225">
        <f>'CI Retrofit {E}'!A$10</f>
        <v>8000000</v>
      </c>
      <c r="I25" s="226">
        <f>'CI Retrofit {E}'!A$8</f>
        <v>2106652.46</v>
      </c>
      <c r="J25" s="226">
        <f>'CI Retrofit {E}'!A$12</f>
        <v>3400000</v>
      </c>
      <c r="K25" s="226">
        <f>'CI Retrofit {E}'!A$14</f>
        <v>5440000</v>
      </c>
      <c r="L25" s="226">
        <f>SUM('CI Retrofit {E}'!Q$5:Q$1000)</f>
        <v>8840000</v>
      </c>
      <c r="M25" s="226"/>
      <c r="N25" s="227">
        <f>'CI Retrofit {E}'!A$18</f>
        <v>5506652.46</v>
      </c>
      <c r="O25" s="226">
        <f>'CI Retrofit {E}'!A$20</f>
        <v>10946652.460000001</v>
      </c>
      <c r="P25" s="226">
        <f>SUM('CI Retrofit {E}'!R$5:R$1000)</f>
        <v>0</v>
      </c>
      <c r="Q25" s="228">
        <f t="shared" ref="Q25:Q45" si="10">N25/(1+ElecDiscountRate)^1</f>
        <v>5156041.6292134831</v>
      </c>
      <c r="R25" s="228">
        <f t="shared" ref="R25:R45" si="11">O25/(1+ElecDiscountRate)^1</f>
        <v>10249674.588014981</v>
      </c>
      <c r="S25" s="226">
        <f>SUM('CI Retrofit {E}'!AM$5:AM$1000)</f>
        <v>8571938.2391308583</v>
      </c>
      <c r="T25" s="226">
        <f>SUM('CI Retrofit {E}'!AD$5:AD$1000)</f>
        <v>0</v>
      </c>
      <c r="U25" s="112">
        <f t="shared" ref="U25:U36" si="12">IFERROR(S25/Q25,0)</f>
        <v>1.6625036909250954</v>
      </c>
      <c r="V25" s="112">
        <f t="shared" ref="V25:V36" si="13">IFERROR(((S25*1.1)+(T25))/R25,0)</f>
        <v>0.91994452917261371</v>
      </c>
    </row>
    <row r="26" spans="1:22" s="18" customFormat="1" ht="14.25" x14ac:dyDescent="0.2">
      <c r="A26" s="113"/>
      <c r="B26" s="109" t="s">
        <v>55</v>
      </c>
      <c r="C26" s="122" t="s">
        <v>519</v>
      </c>
      <c r="D26" s="126"/>
      <c r="E26" s="137">
        <f>F26*(H26/$H$77)</f>
        <v>1.1449754518742348</v>
      </c>
      <c r="F26" s="123">
        <f>'Bus Lighting Grants {E}'!A$16</f>
        <v>15</v>
      </c>
      <c r="G26" s="138" t="s">
        <v>359</v>
      </c>
      <c r="H26" s="225">
        <f>'Bus Lighting Grants {E}'!A$10</f>
        <v>15600000</v>
      </c>
      <c r="I26" s="226">
        <f>'Bus Lighting Grants {E}'!A$8</f>
        <v>1713393.1400000006</v>
      </c>
      <c r="J26" s="226">
        <f>'Bus Lighting Grants {E}'!A$12</f>
        <v>5460000</v>
      </c>
      <c r="K26" s="226">
        <f>'Bus Lighting Grants {E}'!A$14</f>
        <v>7534800</v>
      </c>
      <c r="L26" s="226">
        <f>SUM('Bus Lighting Grants {E}'!Q$5:Q$1000)</f>
        <v>12994800</v>
      </c>
      <c r="M26" s="226"/>
      <c r="N26" s="227">
        <f>'Bus Lighting Grants {E}'!A$18</f>
        <v>7173393.1400000006</v>
      </c>
      <c r="O26" s="226">
        <f>'Bus Lighting Grants {E}'!A$20</f>
        <v>14708193.140000001</v>
      </c>
      <c r="P26" s="226">
        <f>SUM('Bus Lighting Grants {E}'!R$5:R$1000)</f>
        <v>0</v>
      </c>
      <c r="Q26" s="228">
        <f t="shared" ref="Q26:R29" si="14">N26/(1+ElecDiscountRate)^1</f>
        <v>6716660.2434456935</v>
      </c>
      <c r="R26" s="228">
        <f t="shared" si="14"/>
        <v>13771716.423220973</v>
      </c>
      <c r="S26" s="226">
        <f>SUM('Bus Lighting Grants {E}'!AM$5:AM$1000)</f>
        <v>21226195.185320571</v>
      </c>
      <c r="T26" s="226">
        <f>SUM('Bus Lighting Grants {E}'!AD$5:AD$1000)</f>
        <v>0</v>
      </c>
      <c r="U26" s="112">
        <f t="shared" ref="U26:U31" si="15">IFERROR(S26/Q26,0)</f>
        <v>3.1602305931781633</v>
      </c>
      <c r="V26" s="112">
        <f t="shared" ref="V26:V31" si="16">IFERROR(((S26*1.1)+(T26))/R26,0)</f>
        <v>1.6954179120681991</v>
      </c>
    </row>
    <row r="27" spans="1:22" s="18" customFormat="1" ht="14.25" x14ac:dyDescent="0.2">
      <c r="A27" s="113"/>
      <c r="B27" s="109" t="s">
        <v>55</v>
      </c>
      <c r="C27" s="122" t="s">
        <v>520</v>
      </c>
      <c r="D27" s="126"/>
      <c r="E27" s="137">
        <f>F27*(H27/$H$77)</f>
        <v>0.21284800066892828</v>
      </c>
      <c r="F27" s="123">
        <f>'Industrial EM {E}'!A$16</f>
        <v>5.8000000000000007</v>
      </c>
      <c r="G27" s="138" t="s">
        <v>359</v>
      </c>
      <c r="H27" s="225">
        <f>'Industrial EM {E}'!A$10</f>
        <v>7500000</v>
      </c>
      <c r="I27" s="226">
        <f>'Industrial EM {E}'!A$8</f>
        <v>1277809.81</v>
      </c>
      <c r="J27" s="226">
        <f>'Industrial EM {E}'!A$12</f>
        <v>2335000</v>
      </c>
      <c r="K27" s="226">
        <f>'Industrial EM {E}'!A$14</f>
        <v>1415000</v>
      </c>
      <c r="L27" s="226">
        <f>SUM('Industrial EM {E}'!Q$5:Q$1000)</f>
        <v>3750000</v>
      </c>
      <c r="M27" s="226"/>
      <c r="N27" s="227">
        <f>'Industrial EM {E}'!A$18</f>
        <v>3612809.81</v>
      </c>
      <c r="O27" s="226">
        <f>'Industrial EM {E}'!A$20</f>
        <v>5027809.8100000005</v>
      </c>
      <c r="P27" s="226">
        <f>SUM('Industrial EM {E}'!R$5:R$1000)</f>
        <v>0</v>
      </c>
      <c r="Q27" s="228">
        <f t="shared" si="14"/>
        <v>3382780.7209737827</v>
      </c>
      <c r="R27" s="228">
        <f t="shared" si="14"/>
        <v>4707687.0880149817</v>
      </c>
      <c r="S27" s="226">
        <f>SUM('Industrial EM {E}'!AM$5:AM$1000)</f>
        <v>4213472.9273835709</v>
      </c>
      <c r="T27" s="226">
        <f>SUM('Industrial EM {E}'!AD$5:AD$1000)</f>
        <v>0</v>
      </c>
      <c r="U27" s="112">
        <f t="shared" si="15"/>
        <v>1.2455648990959902</v>
      </c>
      <c r="V27" s="112">
        <f t="shared" si="16"/>
        <v>0.98452172658659476</v>
      </c>
    </row>
    <row r="28" spans="1:22" s="18" customFormat="1" ht="14.25" x14ac:dyDescent="0.2">
      <c r="A28" s="113"/>
      <c r="B28" s="109" t="s">
        <v>55</v>
      </c>
      <c r="C28" s="122" t="s">
        <v>550</v>
      </c>
      <c r="D28" s="126"/>
      <c r="E28" s="137"/>
      <c r="F28" s="123" t="e">
        <f>'Indust Opt {E}'!A$16</f>
        <v>#DIV/0!</v>
      </c>
      <c r="G28" s="138" t="s">
        <v>359</v>
      </c>
      <c r="H28" s="225">
        <f>'Indust Opt {E}'!A$10</f>
        <v>0</v>
      </c>
      <c r="I28" s="226">
        <f>'Indust Opt {E}'!A$8</f>
        <v>0</v>
      </c>
      <c r="J28" s="226">
        <f>'Indust Opt {E}'!A$12</f>
        <v>0</v>
      </c>
      <c r="K28" s="226">
        <f>'Indust Opt {E}'!A$14</f>
        <v>0</v>
      </c>
      <c r="L28" s="226">
        <f>SUM('Indust Opt {E}'!Q$5:Q$1000)</f>
        <v>0</v>
      </c>
      <c r="M28" s="226"/>
      <c r="N28" s="227">
        <f>'Indust Opt {E}'!A$18</f>
        <v>0</v>
      </c>
      <c r="O28" s="226">
        <f>'Indust Opt {E}'!A$20</f>
        <v>0</v>
      </c>
      <c r="P28" s="226">
        <f>SUM('Indust Opt {E}'!R$5:R$1000)</f>
        <v>0</v>
      </c>
      <c r="Q28" s="228">
        <f t="shared" ref="Q28" si="17">N28/(1+ElecDiscountRate)^1</f>
        <v>0</v>
      </c>
      <c r="R28" s="228">
        <f t="shared" ref="R28" si="18">O28/(1+ElecDiscountRate)^1</f>
        <v>0</v>
      </c>
      <c r="S28" s="226">
        <f>SUM('Indust Opt {E}'!AM$5:AM$1000)</f>
        <v>0</v>
      </c>
      <c r="T28" s="226">
        <f>SUM('Indust Opt {E}'!AD$5:AD$1000)</f>
        <v>0</v>
      </c>
      <c r="U28" s="112">
        <f t="shared" si="15"/>
        <v>0</v>
      </c>
      <c r="V28" s="112">
        <f t="shared" si="16"/>
        <v>0</v>
      </c>
    </row>
    <row r="29" spans="1:22" s="18" customFormat="1" ht="14.25" x14ac:dyDescent="0.2">
      <c r="A29" s="113"/>
      <c r="B29" s="109" t="s">
        <v>55</v>
      </c>
      <c r="C29" s="122" t="s">
        <v>313</v>
      </c>
      <c r="D29" s="126"/>
      <c r="E29" s="137">
        <f>F29*(H29/$H$77)</f>
        <v>3.1804873663173187E-2</v>
      </c>
      <c r="F29" s="123">
        <f>'CBA {E}'!A$16</f>
        <v>5</v>
      </c>
      <c r="G29" s="138" t="s">
        <v>359</v>
      </c>
      <c r="H29" s="225">
        <f>'CBA {E}'!A$10</f>
        <v>1300000</v>
      </c>
      <c r="I29" s="226">
        <f>'CBA {E}'!A$8</f>
        <v>652922.1</v>
      </c>
      <c r="J29" s="226">
        <f>'CBA {E}'!A$12</f>
        <v>0</v>
      </c>
      <c r="K29" s="226">
        <f>'CBA {E}'!A$14</f>
        <v>0</v>
      </c>
      <c r="L29" s="226">
        <f>SUM('CBA {E}'!Q$5:Q$1000)</f>
        <v>0</v>
      </c>
      <c r="M29" s="226"/>
      <c r="N29" s="227">
        <f>'CBA {E}'!A$18</f>
        <v>652922.1</v>
      </c>
      <c r="O29" s="226">
        <f>'CBA {E}'!A$20</f>
        <v>652922.1</v>
      </c>
      <c r="P29" s="226">
        <f>SUM('CBA {E}'!R$5:R$1000)</f>
        <v>0</v>
      </c>
      <c r="Q29" s="228">
        <f t="shared" si="14"/>
        <v>611350.28089887637</v>
      </c>
      <c r="R29" s="228">
        <f t="shared" si="14"/>
        <v>611350.28089887637</v>
      </c>
      <c r="S29" s="226">
        <f>SUM('CBA {E}'!AM$5:AM$1000)</f>
        <v>956673.47670888365</v>
      </c>
      <c r="T29" s="226">
        <f>SUM('CBA {E}'!AD$5:AD$1000)</f>
        <v>0</v>
      </c>
      <c r="U29" s="112">
        <f t="shared" si="15"/>
        <v>1.5648532545078315</v>
      </c>
      <c r="V29" s="112">
        <f t="shared" si="16"/>
        <v>1.7213385799586149</v>
      </c>
    </row>
    <row r="30" spans="1:22" s="18" customFormat="1" ht="14.25" x14ac:dyDescent="0.2">
      <c r="A30" s="113"/>
      <c r="B30" s="109" t="s">
        <v>55</v>
      </c>
      <c r="C30" s="122" t="s">
        <v>548</v>
      </c>
      <c r="D30" s="126"/>
      <c r="E30" s="137"/>
      <c r="F30" s="123">
        <f>'SMB Virtual Cx {E}'!A$16</f>
        <v>7</v>
      </c>
      <c r="G30" s="138" t="s">
        <v>359</v>
      </c>
      <c r="H30" s="225">
        <f>'SMB Virtual Cx {E}'!A$10</f>
        <v>3000000</v>
      </c>
      <c r="I30" s="226">
        <f>'SMB Virtual Cx {E}'!A$8</f>
        <v>933768.19</v>
      </c>
      <c r="J30" s="226">
        <f>'SMB Virtual Cx {E}'!A$12</f>
        <v>0</v>
      </c>
      <c r="K30" s="226">
        <f>'SMB Virtual Cx {E}'!A$14</f>
        <v>0</v>
      </c>
      <c r="L30" s="226">
        <f>SUM('SMB Virtual Cx {E}'!Q$5:Q$1000)</f>
        <v>0</v>
      </c>
      <c r="M30" s="226"/>
      <c r="N30" s="227">
        <f>'SMB Virtual Cx {E}'!A$18</f>
        <v>933768.19</v>
      </c>
      <c r="O30" s="226">
        <f>'SMB Virtual Cx {E}'!A$20</f>
        <v>933768.19</v>
      </c>
      <c r="P30" s="226">
        <f>SUM('SMB Virtual Cx {E}'!R$5:R$1000)</f>
        <v>0</v>
      </c>
      <c r="Q30" s="228">
        <f t="shared" ref="Q30" si="19">N30/(1+ElecDiscountRate)^1</f>
        <v>874314.78464419465</v>
      </c>
      <c r="R30" s="228">
        <f t="shared" ref="R30" si="20">O30/(1+ElecDiscountRate)^1</f>
        <v>874314.78464419465</v>
      </c>
      <c r="S30" s="226">
        <f>SUM('SMB Virtual Cx {E}'!AM$5:AM$1000)</f>
        <v>2213085.4492532518</v>
      </c>
      <c r="T30" s="226">
        <f>SUM('SMB Virtual Cx {E}'!AD$5:AD$1000)</f>
        <v>0</v>
      </c>
      <c r="U30" s="112">
        <f t="shared" si="15"/>
        <v>2.5312227222073962</v>
      </c>
      <c r="V30" s="112">
        <f t="shared" si="16"/>
        <v>2.7843449944281362</v>
      </c>
    </row>
    <row r="31" spans="1:22" s="18" customFormat="1" ht="14.25" x14ac:dyDescent="0.2">
      <c r="A31" s="113"/>
      <c r="B31" s="109" t="s">
        <v>55</v>
      </c>
      <c r="C31" s="122" t="s">
        <v>551</v>
      </c>
      <c r="D31" s="126"/>
      <c r="E31" s="137"/>
      <c r="F31" s="123">
        <f>'Telecom Efficiency {E}'!A$16</f>
        <v>11.3</v>
      </c>
      <c r="G31" s="138" t="s">
        <v>359</v>
      </c>
      <c r="H31" s="225">
        <f>'Telecom Efficiency {E}'!A$10</f>
        <v>7100000</v>
      </c>
      <c r="I31" s="226">
        <f>'Telecom Efficiency {E}'!A$8</f>
        <v>414446.04999999981</v>
      </c>
      <c r="J31" s="226">
        <f>'Telecom Efficiency {E}'!A$12</f>
        <v>3195000</v>
      </c>
      <c r="K31" s="226">
        <f>'Telecom Efficiency {E}'!A$14</f>
        <v>5112000</v>
      </c>
      <c r="L31" s="226">
        <f>SUM('Telecom Efficiency {E}'!Q$5:Q$1000)</f>
        <v>8307000</v>
      </c>
      <c r="M31" s="226"/>
      <c r="N31" s="227">
        <f>'Telecom Efficiency {E}'!A$18</f>
        <v>3609446.05</v>
      </c>
      <c r="O31" s="226">
        <f>'Telecom Efficiency {E}'!A$20</f>
        <v>8721446.0500000007</v>
      </c>
      <c r="P31" s="226">
        <f>SUM('Telecom Efficiency {E}'!R$5:R$1000)</f>
        <v>0</v>
      </c>
      <c r="Q31" s="228">
        <f t="shared" ref="Q31" si="21">N31/(1+ElecDiscountRate)^1</f>
        <v>3379631.132958801</v>
      </c>
      <c r="R31" s="228">
        <f t="shared" ref="R31" si="22">O31/(1+ElecDiscountRate)^1</f>
        <v>8166147.9868913861</v>
      </c>
      <c r="S31" s="226">
        <f>SUM('Telecom Efficiency {E}'!AM$5:AM$1000)</f>
        <v>7463653.0329726692</v>
      </c>
      <c r="T31" s="226">
        <f>SUM('Telecom Efficiency {E}'!AD$5:AD$1000)</f>
        <v>0</v>
      </c>
      <c r="U31" s="112">
        <f t="shared" si="15"/>
        <v>2.2084223808289951</v>
      </c>
      <c r="V31" s="112">
        <f t="shared" si="16"/>
        <v>1.0053722207151981</v>
      </c>
    </row>
    <row r="32" spans="1:22" s="18" customFormat="1" ht="14.25" x14ac:dyDescent="0.2">
      <c r="A32" s="113"/>
      <c r="B32" s="109" t="s">
        <v>116</v>
      </c>
      <c r="C32" s="126" t="s">
        <v>378</v>
      </c>
      <c r="D32" s="126"/>
      <c r="E32" s="137">
        <f>F32*(H32/$H$77)</f>
        <v>0.16587464879716479</v>
      </c>
      <c r="F32" s="123">
        <f>'CI New Construction {E}'!A$16</f>
        <v>11.3</v>
      </c>
      <c r="G32" s="138" t="s">
        <v>359</v>
      </c>
      <c r="H32" s="225">
        <f>'CI New Construction {E}'!A$10</f>
        <v>3000000</v>
      </c>
      <c r="I32" s="226">
        <f>'CI New Construction {E}'!A$8</f>
        <v>552448.37000000011</v>
      </c>
      <c r="J32" s="226">
        <f>'CI New Construction {E}'!A$12</f>
        <v>1395000</v>
      </c>
      <c r="K32" s="226">
        <f>'CI New Construction {E}'!A$14</f>
        <v>1632150</v>
      </c>
      <c r="L32" s="226">
        <f>SUM('CI New Construction {E}'!Q$5:Q$1000)</f>
        <v>3027150</v>
      </c>
      <c r="M32" s="226"/>
      <c r="N32" s="227">
        <f>'CI New Construction {E}'!A$18</f>
        <v>1947448.37</v>
      </c>
      <c r="O32" s="226">
        <f>'CI New Construction {E}'!A$20</f>
        <v>3579598.37</v>
      </c>
      <c r="P32" s="226">
        <f>SUM('CI New Construction {E}'!R$5:R$1000)</f>
        <v>0</v>
      </c>
      <c r="Q32" s="228">
        <f t="shared" si="10"/>
        <v>1823453.5299625469</v>
      </c>
      <c r="R32" s="228">
        <f t="shared" si="11"/>
        <v>3351683.8670411985</v>
      </c>
      <c r="S32" s="226">
        <f>SUM('CI New Construction {E}'!AM$5:AM$1000)</f>
        <v>4176069.6288641896</v>
      </c>
      <c r="T32" s="226">
        <f>SUM('CI New Construction {E}'!AD$5:AD$1000)</f>
        <v>0</v>
      </c>
      <c r="U32" s="112">
        <f t="shared" si="12"/>
        <v>2.2901980007957565</v>
      </c>
      <c r="V32" s="112">
        <f t="shared" si="13"/>
        <v>1.3705578371882123</v>
      </c>
    </row>
    <row r="33" spans="1:425" s="18" customFormat="1" ht="14.25" x14ac:dyDescent="0.2">
      <c r="A33" s="113"/>
      <c r="B33" s="109" t="s">
        <v>122</v>
      </c>
      <c r="C33" s="139" t="s">
        <v>379</v>
      </c>
      <c r="D33" s="139"/>
      <c r="E33" s="137"/>
      <c r="F33" s="123">
        <f>'Com SEM {E}'!A$16</f>
        <v>3</v>
      </c>
      <c r="G33" s="138" t="s">
        <v>359</v>
      </c>
      <c r="H33" s="225">
        <f>'Com SEM {E}'!A$10</f>
        <v>13744500</v>
      </c>
      <c r="I33" s="226">
        <f>'Com SEM {E}'!A$8</f>
        <v>1463677.2800000003</v>
      </c>
      <c r="J33" s="226">
        <f>'Com SEM {E}'!A$12</f>
        <v>640000</v>
      </c>
      <c r="K33" s="226">
        <f>'Com SEM {E}'!A$14</f>
        <v>230400.00000000012</v>
      </c>
      <c r="L33" s="226">
        <f>SUM('Com SEM {E}'!Q$5:Q$995)</f>
        <v>870400.00000000012</v>
      </c>
      <c r="M33" s="226"/>
      <c r="N33" s="227">
        <f>'Com SEM {E}'!A$18</f>
        <v>2103677.2800000003</v>
      </c>
      <c r="O33" s="226">
        <f>'Com SEM {E}'!A$20</f>
        <v>2334077.2800000003</v>
      </c>
      <c r="P33" s="226">
        <f>SUM('Com SEM {E}'!R$5:R$995)</f>
        <v>0</v>
      </c>
      <c r="Q33" s="228">
        <f>N33/(1+ElecDiscountRate)^1</f>
        <v>1969735.2808988765</v>
      </c>
      <c r="R33" s="228">
        <f>O33/(1+ElecDiscountRate)^1</f>
        <v>2185465.6179775284</v>
      </c>
      <c r="S33" s="226">
        <f>SUM('Com SEM {E}'!AM$5:AM$995)</f>
        <v>4910066.2834870126</v>
      </c>
      <c r="T33" s="226">
        <f>SUM('Com SEM {E}'!AD$5:AD$995)</f>
        <v>0</v>
      </c>
      <c r="U33" s="112">
        <f t="shared" si="12"/>
        <v>2.4927543975586071</v>
      </c>
      <c r="V33" s="112">
        <f t="shared" si="13"/>
        <v>2.4713602755434652</v>
      </c>
    </row>
    <row r="34" spans="1:425" s="18" customFormat="1" ht="14.25" x14ac:dyDescent="0.2">
      <c r="A34" s="113"/>
      <c r="B34" s="109" t="s">
        <v>122</v>
      </c>
      <c r="C34" s="139" t="s">
        <v>380</v>
      </c>
      <c r="D34" s="139"/>
      <c r="E34" s="137"/>
      <c r="F34" s="123">
        <f>'P4P {E}'!A$16</f>
        <v>13.5</v>
      </c>
      <c r="G34" s="138" t="s">
        <v>359</v>
      </c>
      <c r="H34" s="225">
        <f>'P4P {E}'!A$10</f>
        <v>1000000</v>
      </c>
      <c r="I34" s="226">
        <f>'P4P {E}'!A$8</f>
        <v>95196.790000000037</v>
      </c>
      <c r="J34" s="226">
        <f>'P4P {E}'!A$12</f>
        <v>475000</v>
      </c>
      <c r="K34" s="226">
        <f>'P4P {E}'!A$14</f>
        <v>475000</v>
      </c>
      <c r="L34" s="226">
        <f>SUM('P4P {E}'!Q$5:Q$1000)</f>
        <v>950000</v>
      </c>
      <c r="M34" s="226"/>
      <c r="N34" s="227">
        <f>'P4P {E}'!A$18</f>
        <v>570196.79</v>
      </c>
      <c r="O34" s="226">
        <f>'P4P {E}'!A$20</f>
        <v>1045196.79</v>
      </c>
      <c r="P34" s="226">
        <f>SUM('P4P {E}'!R$5:R$1000)</f>
        <v>0</v>
      </c>
      <c r="Q34" s="228">
        <f>N34/(1+ElecDiscountRate)^1</f>
        <v>533892.1254681648</v>
      </c>
      <c r="R34" s="228">
        <f>O34/(1+ElecDiscountRate)^1</f>
        <v>978648.67977528088</v>
      </c>
      <c r="S34" s="226">
        <f>SUM('P4P {E}'!AM$5:AM$1000)</f>
        <v>1207971.3541496391</v>
      </c>
      <c r="T34" s="226">
        <f>SUM('P4P {E}'!AD$5:AD$1000)</f>
        <v>0</v>
      </c>
      <c r="U34" s="112">
        <f t="shared" si="12"/>
        <v>2.2625757086984208</v>
      </c>
      <c r="V34" s="112">
        <f t="shared" si="13"/>
        <v>1.3577584244733436</v>
      </c>
    </row>
    <row r="35" spans="1:425" s="18" customFormat="1" ht="14.25" x14ac:dyDescent="0.2">
      <c r="A35" s="113"/>
      <c r="B35" s="109" t="s">
        <v>119</v>
      </c>
      <c r="C35" s="140" t="s">
        <v>381</v>
      </c>
      <c r="D35" s="140"/>
      <c r="E35" s="137">
        <f>F35*(H35/$H$77)</f>
        <v>0.50496353262145732</v>
      </c>
      <c r="F35" s="123">
        <f>'LPU 449 {E}'!A$16</f>
        <v>17.2</v>
      </c>
      <c r="G35" s="138" t="s">
        <v>359</v>
      </c>
      <c r="H35" s="225">
        <f>'LPU 449 {E}'!A$10</f>
        <v>6000000</v>
      </c>
      <c r="I35" s="226">
        <f>'LPU 449 {E}'!A$8</f>
        <v>229019.88999999966</v>
      </c>
      <c r="J35" s="226">
        <f>'LPU 449 {E}'!A$12</f>
        <v>4152496</v>
      </c>
      <c r="K35" s="226">
        <f>'LPU 449 {E}'!A$14</f>
        <v>2283872.7999999998</v>
      </c>
      <c r="L35" s="226">
        <f>SUM('LPU 449 {E}'!Q$5:Q$1000)</f>
        <v>6436368.7999999998</v>
      </c>
      <c r="M35" s="226"/>
      <c r="N35" s="227">
        <f>'LPU 449 {E}'!A$18</f>
        <v>4381515.8899999997</v>
      </c>
      <c r="O35" s="226">
        <f>'LPU 449 {E}'!A$20</f>
        <v>6665388.6899999995</v>
      </c>
      <c r="P35" s="226">
        <f>SUM('LPU 449 {E}'!R$5:R$1000)</f>
        <v>0</v>
      </c>
      <c r="Q35" s="228">
        <f t="shared" si="10"/>
        <v>4102542.9681647937</v>
      </c>
      <c r="R35" s="228">
        <f t="shared" si="11"/>
        <v>6241000.6460674144</v>
      </c>
      <c r="S35" s="226">
        <f>SUM('LPU 449 {E}'!AM$5:AM$1000)</f>
        <v>8589523.9551797211</v>
      </c>
      <c r="T35" s="226">
        <f>SUM('LPU 449 {E}'!AD$5:AD$1000)</f>
        <v>0</v>
      </c>
      <c r="U35" s="112">
        <f t="shared" si="12"/>
        <v>2.093707249828539</v>
      </c>
      <c r="V35" s="112">
        <f t="shared" si="13"/>
        <v>1.5139361276386629</v>
      </c>
      <c r="AC35" s="441"/>
    </row>
    <row r="36" spans="1:425" s="18" customFormat="1" ht="14.25" x14ac:dyDescent="0.2">
      <c r="A36" s="113"/>
      <c r="B36" s="109" t="s">
        <v>119</v>
      </c>
      <c r="C36" s="140" t="s">
        <v>382</v>
      </c>
      <c r="D36" s="140"/>
      <c r="E36" s="137"/>
      <c r="F36" s="123">
        <f>'LPU Non-449 {E}'!A$16</f>
        <v>14.18</v>
      </c>
      <c r="G36" s="138" t="s">
        <v>359</v>
      </c>
      <c r="H36" s="225">
        <f>'LPU Non-449 {E}'!A$10</f>
        <v>800000</v>
      </c>
      <c r="I36" s="226">
        <f>'LPU Non-449 {E}'!A$8</f>
        <v>168583.24</v>
      </c>
      <c r="J36" s="226">
        <f>'LPU Non-449 {E}'!A$12</f>
        <v>1086700</v>
      </c>
      <c r="K36" s="226">
        <f>'LPU Non-449 {E}'!A$14</f>
        <v>597685</v>
      </c>
      <c r="L36" s="226">
        <f>SUM('LPU Non-449 {E}'!Q$5:Q$1000)</f>
        <v>1684385</v>
      </c>
      <c r="M36" s="226"/>
      <c r="N36" s="227">
        <f>'LPU Non-449 {E}'!A$18</f>
        <v>1255283.24</v>
      </c>
      <c r="O36" s="226">
        <f>'LPU Non-449 {E}'!A$20</f>
        <v>1852968.24</v>
      </c>
      <c r="P36" s="226">
        <f>SUM('LPU Non-449 {E}'!R$5:R$1000)</f>
        <v>0</v>
      </c>
      <c r="Q36" s="228">
        <f t="shared" si="10"/>
        <v>1175358.8389513108</v>
      </c>
      <c r="R36" s="228">
        <f t="shared" si="11"/>
        <v>1734988.9887640448</v>
      </c>
      <c r="S36" s="226">
        <f>SUM('LPU Non-449 {E}'!AM$5:AM$1000)</f>
        <v>1015641.8616475101</v>
      </c>
      <c r="T36" s="226">
        <f>SUM('LPU Non-449 {E}'!AD$5:AD$1000)</f>
        <v>0</v>
      </c>
      <c r="U36" s="112">
        <f t="shared" si="12"/>
        <v>0.8641121570614938</v>
      </c>
      <c r="V36" s="112">
        <f t="shared" si="13"/>
        <v>0.64392688083174865</v>
      </c>
    </row>
    <row r="37" spans="1:425" s="18" customFormat="1" x14ac:dyDescent="0.25">
      <c r="A37" s="113"/>
      <c r="B37" s="109" t="s">
        <v>60</v>
      </c>
      <c r="C37" s="437" t="s">
        <v>383</v>
      </c>
      <c r="D37" s="141"/>
      <c r="E37" s="142">
        <f>F37*(H37/$H$77)</f>
        <v>0</v>
      </c>
      <c r="F37" s="119"/>
      <c r="G37" s="120"/>
      <c r="H37" s="229">
        <f t="shared" ref="H37:O37" si="23">SUM(H38:H42)</f>
        <v>28986849.060000002</v>
      </c>
      <c r="I37" s="229">
        <f t="shared" si="23"/>
        <v>3337660.49</v>
      </c>
      <c r="J37" s="229">
        <f t="shared" si="23"/>
        <v>9945666.5899999999</v>
      </c>
      <c r="K37" s="229">
        <f t="shared" si="23"/>
        <v>763897.49</v>
      </c>
      <c r="L37" s="229">
        <f t="shared" si="23"/>
        <v>10709564.08</v>
      </c>
      <c r="M37" s="229">
        <f t="shared" si="23"/>
        <v>0</v>
      </c>
      <c r="N37" s="229">
        <f t="shared" si="23"/>
        <v>13283327.08</v>
      </c>
      <c r="O37" s="229">
        <f t="shared" si="23"/>
        <v>14047224.57</v>
      </c>
      <c r="P37" s="229">
        <f>SUM(P38:P42)</f>
        <v>118059.64</v>
      </c>
      <c r="Q37" s="230">
        <f t="shared" si="10"/>
        <v>12437572.172284644</v>
      </c>
      <c r="R37" s="230">
        <f t="shared" si="11"/>
        <v>13152831.994382022</v>
      </c>
      <c r="S37" s="229">
        <f>SUM(S38:S42)</f>
        <v>39213711.617819965</v>
      </c>
      <c r="T37" s="229">
        <f>SUM(T38:T42)</f>
        <v>950216.26248990896</v>
      </c>
      <c r="U37" s="121">
        <f>S37/Q37</f>
        <v>3.1528429402968312</v>
      </c>
      <c r="V37" s="121">
        <f>((S37*1.1)+(T37))/R37</f>
        <v>3.351772383386487</v>
      </c>
    </row>
    <row r="38" spans="1:425" s="18" customFormat="1" ht="14.25" x14ac:dyDescent="0.2">
      <c r="A38" s="113"/>
      <c r="B38" s="109" t="s">
        <v>60</v>
      </c>
      <c r="C38" s="122" t="s">
        <v>384</v>
      </c>
      <c r="D38" s="122"/>
      <c r="E38" s="143"/>
      <c r="F38" s="123">
        <f>'Lighting to Go {E}'!A$16</f>
        <v>15</v>
      </c>
      <c r="G38" s="124"/>
      <c r="H38" s="225">
        <f>'Lighting to Go {E}'!A$10</f>
        <v>13500000</v>
      </c>
      <c r="I38" s="226">
        <f>'Lighting to Go {E}'!A$8</f>
        <v>527776.33999999985</v>
      </c>
      <c r="J38" s="226">
        <f>'Lighting to Go {E}'!A$12</f>
        <v>2031735.42</v>
      </c>
      <c r="K38" s="226">
        <f>'Lighting to Go {E}'!A$14</f>
        <v>0</v>
      </c>
      <c r="L38" s="226">
        <f>SUM('Lighting to Go {E}'!Q$5:Q$999)</f>
        <v>2031735.42</v>
      </c>
      <c r="M38" s="226"/>
      <c r="N38" s="227">
        <f>'Lighting to Go {E}'!A$18</f>
        <v>2559511.7599999998</v>
      </c>
      <c r="O38" s="226">
        <f>'Lighting to Go {E}'!A$20</f>
        <v>2559511.7599999998</v>
      </c>
      <c r="P38" s="226">
        <f>SUM('Lighting to Go {E}'!R$5:R$999)</f>
        <v>0</v>
      </c>
      <c r="Q38" s="228">
        <f t="shared" si="10"/>
        <v>2396546.5917602992</v>
      </c>
      <c r="R38" s="228">
        <f t="shared" si="11"/>
        <v>2396546.5917602992</v>
      </c>
      <c r="S38" s="226">
        <f>SUM('Lighting to Go {E}'!AM$5:AM$999)</f>
        <v>18368822.75652742</v>
      </c>
      <c r="T38" s="226">
        <f>SUM('Lighting to Go {E}'!AD$5:AD$999)</f>
        <v>0</v>
      </c>
      <c r="U38" s="112">
        <f t="shared" ref="U38:U43" si="24">IFERROR(S38/Q38,0)</f>
        <v>7.6647050467044107</v>
      </c>
      <c r="V38" s="112">
        <f t="shared" ref="V38:V43" si="25">IFERROR(((S38*1.1)+(T38))/R38,0)</f>
        <v>8.431175551374853</v>
      </c>
    </row>
    <row r="39" spans="1:425" s="18" customFormat="1" ht="14.25" x14ac:dyDescent="0.2">
      <c r="A39" s="113"/>
      <c r="B39" s="109" t="s">
        <v>60</v>
      </c>
      <c r="C39" s="122" t="s">
        <v>549</v>
      </c>
      <c r="D39" s="122"/>
      <c r="E39" s="137"/>
      <c r="F39" s="123">
        <f>'Commercial Foodservice {E}'!A$16</f>
        <v>12.000000000000002</v>
      </c>
      <c r="G39" s="138" t="s">
        <v>359</v>
      </c>
      <c r="H39" s="225">
        <f>'Commercial Foodservice {E}'!A$10</f>
        <v>1162661</v>
      </c>
      <c r="I39" s="226">
        <f>'Commercial Foodservice {E}'!A$8</f>
        <v>395377.32000000007</v>
      </c>
      <c r="J39" s="226">
        <f>'Commercial Foodservice {E}'!A$12</f>
        <v>653463</v>
      </c>
      <c r="K39" s="226">
        <f>'Commercial Foodservice {E}'!A$14</f>
        <v>216373</v>
      </c>
      <c r="L39" s="226">
        <f>SUM('Commercial Foodservice {E}'!Q$5:Q$935)</f>
        <v>869836</v>
      </c>
      <c r="M39" s="226"/>
      <c r="N39" s="227">
        <f>'Commercial Foodservice {E}'!A$18</f>
        <v>1048840.32</v>
      </c>
      <c r="O39" s="226">
        <f>'Commercial Foodservice {E}'!A$20</f>
        <v>1265213.32</v>
      </c>
      <c r="P39" s="226">
        <f>SUM('Commercial Foodservice {E}'!R$5:R$935)</f>
        <v>117942</v>
      </c>
      <c r="Q39" s="228">
        <f t="shared" si="10"/>
        <v>982060.2247191011</v>
      </c>
      <c r="R39" s="228">
        <f t="shared" si="11"/>
        <v>1184656.6666666667</v>
      </c>
      <c r="S39" s="226">
        <f>SUM('Commercial Foodservice {E}'!AM$5:AM$935)</f>
        <v>1309906.6473734735</v>
      </c>
      <c r="T39" s="226">
        <f>SUM('Commercial Foodservice {E}'!AD$5:AD$935)</f>
        <v>946843.28818974667</v>
      </c>
      <c r="U39" s="112">
        <f t="shared" si="24"/>
        <v>1.3338353538838683</v>
      </c>
      <c r="V39" s="112">
        <f t="shared" si="25"/>
        <v>2.015554943036014</v>
      </c>
    </row>
    <row r="40" spans="1:425" s="18" customFormat="1" ht="14.25" x14ac:dyDescent="0.2">
      <c r="A40" s="113"/>
      <c r="B40" s="109" t="s">
        <v>60</v>
      </c>
      <c r="C40" s="122" t="s">
        <v>385</v>
      </c>
      <c r="D40" s="122"/>
      <c r="E40" s="137"/>
      <c r="F40" s="123">
        <f>'Commercial HVAC {E}'!A$16</f>
        <v>20.306870089855966</v>
      </c>
      <c r="G40" s="138" t="s">
        <v>359</v>
      </c>
      <c r="H40" s="225">
        <f>'Commercial HVAC {E}'!A$10</f>
        <v>684738.05999999994</v>
      </c>
      <c r="I40" s="226">
        <f>'Commercial HVAC {E}'!A$8</f>
        <v>251033.51</v>
      </c>
      <c r="J40" s="226">
        <f>'Commercial HVAC {E}'!A$12</f>
        <v>360100</v>
      </c>
      <c r="K40" s="226">
        <f>'Commercial HVAC {E}'!A$14</f>
        <v>240399.49</v>
      </c>
      <c r="L40" s="226">
        <f>SUM('Commercial HVAC {E}'!Q$5:Q$996)</f>
        <v>600499.49</v>
      </c>
      <c r="M40" s="226"/>
      <c r="N40" s="227">
        <f>'Commercial HVAC {E}'!A$18</f>
        <v>611133.51</v>
      </c>
      <c r="O40" s="226">
        <f>'Commercial HVAC {E}'!A$20</f>
        <v>851533</v>
      </c>
      <c r="P40" s="226">
        <f>SUM('Commercial HVAC {E}'!R$5:R$996)</f>
        <v>117.64000000000001</v>
      </c>
      <c r="Q40" s="228">
        <f t="shared" si="10"/>
        <v>572222.38764044945</v>
      </c>
      <c r="R40" s="228">
        <f t="shared" si="11"/>
        <v>797315.54307116102</v>
      </c>
      <c r="S40" s="226">
        <f>SUM('Commercial HVAC {E}'!AM$5:AM$996)</f>
        <v>748380.61964262777</v>
      </c>
      <c r="T40" s="226">
        <f>SUM('Commercial HVAC {E}'!AD$5:AD$996)</f>
        <v>3372.9743001622473</v>
      </c>
      <c r="U40" s="112">
        <f t="shared" si="24"/>
        <v>1.307849248486352</v>
      </c>
      <c r="V40" s="112">
        <f t="shared" si="25"/>
        <v>1.0367183520882133</v>
      </c>
    </row>
    <row r="41" spans="1:425" s="18" customFormat="1" ht="14.25" x14ac:dyDescent="0.2">
      <c r="A41" s="113"/>
      <c r="B41" s="109" t="s">
        <v>60</v>
      </c>
      <c r="C41" s="122" t="s">
        <v>386</v>
      </c>
      <c r="D41" s="122"/>
      <c r="E41" s="137"/>
      <c r="F41" s="123">
        <f>'Commercial Midstream {E}'!A$16</f>
        <v>15</v>
      </c>
      <c r="G41" s="138" t="s">
        <v>359</v>
      </c>
      <c r="H41" s="225">
        <f>'Commercial Midstream {E}'!A$10</f>
        <v>639450</v>
      </c>
      <c r="I41" s="226">
        <f>'Commercial Midstream {E}'!A$8</f>
        <v>182507.66000000003</v>
      </c>
      <c r="J41" s="226">
        <f>'Commercial Midstream {E}'!A$12</f>
        <v>409500</v>
      </c>
      <c r="K41" s="226">
        <f>'Commercial Midstream {E}'!A$14</f>
        <v>307125</v>
      </c>
      <c r="L41" s="226">
        <f>SUM('Commercial Midstream {E}'!Q$5:Q$998)</f>
        <v>716625</v>
      </c>
      <c r="M41" s="226"/>
      <c r="N41" s="227">
        <f>'Commercial Midstream {E}'!A$18</f>
        <v>592007.66</v>
      </c>
      <c r="O41" s="226">
        <f>'Commercial Midstream {E}'!A$20</f>
        <v>899132.66</v>
      </c>
      <c r="P41" s="226">
        <f>SUM('Commercial Midstream {E}'!R$5:R$998)</f>
        <v>0</v>
      </c>
      <c r="Q41" s="228">
        <f t="shared" si="10"/>
        <v>554314.28838951315</v>
      </c>
      <c r="R41" s="228">
        <f t="shared" si="11"/>
        <v>841884.51310861425</v>
      </c>
      <c r="S41" s="226">
        <f>SUM('Commercial Midstream {E}'!AM$5:AM$998)</f>
        <v>1098105.6065092988</v>
      </c>
      <c r="T41" s="226">
        <f>SUM('Commercial Midstream {E}'!AD$5:AD$998)</f>
        <v>0</v>
      </c>
      <c r="U41" s="112">
        <f t="shared" si="24"/>
        <v>1.9810162384586898</v>
      </c>
      <c r="V41" s="112">
        <f t="shared" si="25"/>
        <v>1.4347765618113844</v>
      </c>
    </row>
    <row r="42" spans="1:425" s="18" customFormat="1" ht="14.25" x14ac:dyDescent="0.2">
      <c r="A42" s="113"/>
      <c r="B42" s="109" t="s">
        <v>60</v>
      </c>
      <c r="C42" s="122" t="s">
        <v>387</v>
      </c>
      <c r="D42" s="122"/>
      <c r="E42" s="137"/>
      <c r="F42" s="123">
        <f>'SBDI {E}'!A$16</f>
        <v>15</v>
      </c>
      <c r="G42" s="138" t="s">
        <v>359</v>
      </c>
      <c r="H42" s="225">
        <f>'SBDI {E}'!A$10</f>
        <v>13000000</v>
      </c>
      <c r="I42" s="226">
        <f>'SBDI {E}'!A$8</f>
        <v>1980965.6600000001</v>
      </c>
      <c r="J42" s="226">
        <f>'SBDI {E}'!A$12</f>
        <v>6490868.1699999999</v>
      </c>
      <c r="K42" s="226">
        <f>'SBDI {E}'!A$14</f>
        <v>0</v>
      </c>
      <c r="L42" s="226">
        <f>SUM('SBDI {E}'!Q$5:Q$996)</f>
        <v>6490868.1699999999</v>
      </c>
      <c r="M42" s="226"/>
      <c r="N42" s="227">
        <f>'SBDI {E}'!A$18</f>
        <v>8471833.8300000001</v>
      </c>
      <c r="O42" s="226">
        <f>'SBDI {E}'!A$20</f>
        <v>8471833.8300000001</v>
      </c>
      <c r="P42" s="226">
        <f>SUM('SBDI {E}'!R$5:R$996)</f>
        <v>0</v>
      </c>
      <c r="Q42" s="228">
        <f t="shared" si="10"/>
        <v>7932428.6797752809</v>
      </c>
      <c r="R42" s="228">
        <f t="shared" si="11"/>
        <v>7932428.6797752809</v>
      </c>
      <c r="S42" s="226">
        <f>SUM('SBDI {E}'!AM$5:AM$996)</f>
        <v>17688495.987767145</v>
      </c>
      <c r="T42" s="226">
        <f>SUM('SBDI {E}'!AD$5:AD$996)</f>
        <v>0</v>
      </c>
      <c r="U42" s="112">
        <f t="shared" si="24"/>
        <v>2.2298966308850878</v>
      </c>
      <c r="V42" s="112">
        <f t="shared" si="25"/>
        <v>2.4528862939735969</v>
      </c>
    </row>
    <row r="43" spans="1:425" s="18" customFormat="1" ht="14.25" x14ac:dyDescent="0.2">
      <c r="A43" s="113"/>
      <c r="B43" s="109" t="s">
        <v>60</v>
      </c>
      <c r="C43" s="122" t="s">
        <v>388</v>
      </c>
      <c r="D43" s="122"/>
      <c r="E43" s="137"/>
      <c r="F43" s="123">
        <f>'Lodging Rebates {E}'!A$16</f>
        <v>11.5</v>
      </c>
      <c r="G43" s="138" t="s">
        <v>359</v>
      </c>
      <c r="H43" s="225">
        <f>'Lodging Rebates {E}'!A$10</f>
        <v>2500000</v>
      </c>
      <c r="I43" s="226">
        <f>'Lodging Rebates {E}'!A$8</f>
        <v>298383.12999999989</v>
      </c>
      <c r="J43" s="226">
        <f>'Lodging Rebates {E}'!A$12</f>
        <v>2603973.84</v>
      </c>
      <c r="K43" s="226">
        <f>'Lodging Rebates {E}'!A$14</f>
        <v>2078448.3081755724</v>
      </c>
      <c r="L43" s="226">
        <f>SUM('Lodging Rebates {E}'!Q$5:Q$998)</f>
        <v>4682422.148175573</v>
      </c>
      <c r="M43" s="226"/>
      <c r="N43" s="227">
        <f>'Lodging Rebates {E}'!A$18</f>
        <v>2902356.9699999997</v>
      </c>
      <c r="O43" s="226">
        <f>'Lodging Rebates {E}'!A$20</f>
        <v>4980805.2781755729</v>
      </c>
      <c r="P43" s="226">
        <f>SUM('Lodging Rebates {E}'!R$5:R$998)</f>
        <v>0</v>
      </c>
      <c r="Q43" s="228">
        <f>N43/(1+ElecDiscountRate)^1</f>
        <v>2717562.7059925091</v>
      </c>
      <c r="R43" s="228">
        <f>O43/(1+ElecDiscountRate)^1</f>
        <v>4663675.354096978</v>
      </c>
      <c r="S43" s="226">
        <f>SUM('Lodging Rebates {E}'!AM$5:AM$998)</f>
        <v>3556537.4274576111</v>
      </c>
      <c r="T43" s="226">
        <f>SUM('Lodging Rebates {E}'!AD$5:AD$998)</f>
        <v>0</v>
      </c>
      <c r="U43" s="112">
        <f t="shared" si="24"/>
        <v>1.3087232245331728</v>
      </c>
      <c r="V43" s="112">
        <f t="shared" si="25"/>
        <v>0.83886438766938687</v>
      </c>
    </row>
    <row r="44" spans="1:425" s="134" customFormat="1" x14ac:dyDescent="0.25">
      <c r="A44" s="127"/>
      <c r="B44" s="128" t="s">
        <v>389</v>
      </c>
      <c r="C44" s="128"/>
      <c r="D44" s="128"/>
      <c r="E44" s="129"/>
      <c r="F44" s="130"/>
      <c r="G44" s="131"/>
      <c r="H44" s="132">
        <f t="shared" ref="H44:P44" si="26">SUM(H25:H36,H38:H43)</f>
        <v>98531349.060000002</v>
      </c>
      <c r="I44" s="132">
        <f t="shared" si="26"/>
        <v>13243960.939999998</v>
      </c>
      <c r="J44" s="132">
        <f t="shared" si="26"/>
        <v>34688836.430000007</v>
      </c>
      <c r="K44" s="132">
        <f t="shared" si="26"/>
        <v>27563253.59817557</v>
      </c>
      <c r="L44" s="132">
        <f t="shared" si="26"/>
        <v>62252090.028175578</v>
      </c>
      <c r="M44" s="132">
        <f t="shared" si="26"/>
        <v>0</v>
      </c>
      <c r="N44" s="132">
        <f t="shared" si="26"/>
        <v>47932797.369999997</v>
      </c>
      <c r="O44" s="132">
        <f t="shared" si="26"/>
        <v>75496050.968175575</v>
      </c>
      <c r="P44" s="132">
        <f t="shared" si="26"/>
        <v>118059.64</v>
      </c>
      <c r="Q44" s="144">
        <f t="shared" si="10"/>
        <v>44880896.413857676</v>
      </c>
      <c r="R44" s="144">
        <f t="shared" si="11"/>
        <v>70689186.299789861</v>
      </c>
      <c r="S44" s="132">
        <f>SUM(S25:S36,S38:S43)</f>
        <v>107314540.43937546</v>
      </c>
      <c r="T44" s="132">
        <f>SUM(T25:T36,T38:T43)</f>
        <v>950216.26248990896</v>
      </c>
      <c r="U44" s="145">
        <f>S44/Q44</f>
        <v>2.3910961904548862</v>
      </c>
      <c r="V44" s="145">
        <f>((S44*1.1)+(T44))/R44</f>
        <v>1.6833721955879504</v>
      </c>
    </row>
    <row r="45" spans="1:425" s="134" customFormat="1" x14ac:dyDescent="0.25">
      <c r="A45" s="127"/>
      <c r="B45" s="109" t="s">
        <v>390</v>
      </c>
      <c r="C45" s="126" t="s">
        <v>391</v>
      </c>
      <c r="D45"/>
      <c r="E45" s="146">
        <f>F45*(H45/$H$77)</f>
        <v>0</v>
      </c>
      <c r="F45" s="147">
        <v>0</v>
      </c>
      <c r="G45" s="138" t="s">
        <v>359</v>
      </c>
      <c r="H45" s="232">
        <f>'Residential Pilots {E}'!A10</f>
        <v>0</v>
      </c>
      <c r="I45" s="232" t="str">
        <f>IFERROR('Residential Pilots {E}'!A$8,"-")</f>
        <v>-</v>
      </c>
      <c r="J45" s="232">
        <f>'Residential Pilots {E}'!A$12</f>
        <v>0</v>
      </c>
      <c r="K45" s="232">
        <f>'Residential Pilots {E}'!A$14</f>
        <v>0</v>
      </c>
      <c r="L45" s="232">
        <f>SUM('Residential Pilots {E}'!Q$5:Q$997)</f>
        <v>0</v>
      </c>
      <c r="M45" s="148"/>
      <c r="N45" s="227" t="str">
        <f>IFERROR('Residential Pilots {E}'!A$18,"0")</f>
        <v>0</v>
      </c>
      <c r="O45" s="226">
        <f>IFERROR('Residential Pilots {E}'!A$20,0)</f>
        <v>0</v>
      </c>
      <c r="P45" s="226">
        <f>SUM('Residential Pilots {E}'!R$5:R$999)</f>
        <v>0</v>
      </c>
      <c r="Q45" s="233">
        <f t="shared" si="10"/>
        <v>0</v>
      </c>
      <c r="R45" s="233">
        <f t="shared" si="11"/>
        <v>0</v>
      </c>
      <c r="S45" s="226">
        <f>SUM('Residential Pilots {E}'!AM$5:AM$999)</f>
        <v>0</v>
      </c>
      <c r="T45" s="226">
        <f>SUM('Residential Pilots {E}'!AD$5:AD$999)</f>
        <v>0</v>
      </c>
      <c r="U45" s="112">
        <f>IFERROR(S45/Q45,0)</f>
        <v>0</v>
      </c>
      <c r="V45" s="112">
        <f>IFERROR(((S45*1.1)+(T45))/R45,0)</f>
        <v>0</v>
      </c>
    </row>
    <row r="46" spans="1:425" x14ac:dyDescent="0.25">
      <c r="A46" s="113"/>
      <c r="B46" s="149" t="s">
        <v>294</v>
      </c>
      <c r="C46" s="126" t="s">
        <v>392</v>
      </c>
      <c r="E46" s="146"/>
      <c r="F46" s="147">
        <v>0</v>
      </c>
      <c r="G46" s="138" t="s">
        <v>359</v>
      </c>
      <c r="H46" s="232">
        <f>'Commercial Pilots {E}'!A10</f>
        <v>0</v>
      </c>
      <c r="I46" s="232" t="str">
        <f>IFERROR('Commercial Pilots {E}'!A$8,"-")</f>
        <v>-</v>
      </c>
      <c r="J46" s="232">
        <f>'Commercial Pilots {E}'!A$12</f>
        <v>0</v>
      </c>
      <c r="K46" s="232">
        <f>'Commercial Pilots {E}'!A$14</f>
        <v>0</v>
      </c>
      <c r="L46" s="232">
        <f>SUM('Commercial Pilots {E}'!Q$5:Q$998)</f>
        <v>0</v>
      </c>
      <c r="M46" s="150"/>
      <c r="N46" s="227" t="str">
        <f>IFERROR('Commercial Pilots {E}'!A$18,"0")</f>
        <v>0</v>
      </c>
      <c r="O46" s="226">
        <f>IFERROR('Commercial Pilots {E}'!A$20,0)</f>
        <v>0</v>
      </c>
      <c r="P46" s="226">
        <f>SUM('Commercial Pilots {E}'!R$5:R$1000)</f>
        <v>0</v>
      </c>
      <c r="Q46" s="236">
        <f>N46/(1+ElecDiscountRate)^1</f>
        <v>0</v>
      </c>
      <c r="R46" s="236">
        <f>O46/(1+ElecDiscountRate)^1</f>
        <v>0</v>
      </c>
      <c r="S46" s="226">
        <f>SUM('Commercial Pilots {E}'!AM$5:AM$1000)</f>
        <v>0</v>
      </c>
      <c r="T46" s="226">
        <f>SUM('Commercial Pilots {E}'!AD$5:AD$1000)</f>
        <v>0</v>
      </c>
      <c r="U46" s="112">
        <f>IFERROR(S46/Q46,0)</f>
        <v>0</v>
      </c>
      <c r="V46" s="112">
        <f>IFERROR(((S46*1.1)+(T46))/R46,0)</f>
        <v>0</v>
      </c>
    </row>
    <row r="47" spans="1:425" x14ac:dyDescent="0.25">
      <c r="A47" s="113"/>
      <c r="B47" s="128" t="s">
        <v>393</v>
      </c>
      <c r="C47" s="128"/>
      <c r="D47" s="128"/>
      <c r="E47" s="129"/>
      <c r="F47" s="130"/>
      <c r="G47" s="131"/>
      <c r="H47" s="132">
        <f t="shared" ref="H47:T47" si="27">SUM(H45:H46)</f>
        <v>0</v>
      </c>
      <c r="I47" s="132">
        <f t="shared" si="27"/>
        <v>0</v>
      </c>
      <c r="J47" s="132">
        <f t="shared" si="27"/>
        <v>0</v>
      </c>
      <c r="K47" s="132">
        <f t="shared" si="27"/>
        <v>0</v>
      </c>
      <c r="L47" s="132">
        <f t="shared" si="27"/>
        <v>0</v>
      </c>
      <c r="M47" s="132">
        <f t="shared" si="27"/>
        <v>0</v>
      </c>
      <c r="N47" s="132">
        <f t="shared" si="27"/>
        <v>0</v>
      </c>
      <c r="O47" s="132">
        <f t="shared" si="27"/>
        <v>0</v>
      </c>
      <c r="P47" s="132">
        <f t="shared" si="27"/>
        <v>0</v>
      </c>
      <c r="Q47" s="132">
        <f t="shared" si="27"/>
        <v>0</v>
      </c>
      <c r="R47" s="132">
        <f t="shared" si="27"/>
        <v>0</v>
      </c>
      <c r="S47" s="132">
        <f t="shared" si="27"/>
        <v>0</v>
      </c>
      <c r="T47" s="132">
        <f t="shared" si="27"/>
        <v>0</v>
      </c>
      <c r="U47" s="145" t="e">
        <f>S47/Q47</f>
        <v>#DIV/0!</v>
      </c>
      <c r="V47" s="145" t="e">
        <f>((S47*1.1)+(T47))/R47</f>
        <v>#DIV/0!</v>
      </c>
    </row>
    <row r="48" spans="1:425" s="153" customFormat="1" x14ac:dyDescent="0.25">
      <c r="A48"/>
      <c r="B48" s="109" t="s">
        <v>394</v>
      </c>
      <c r="C48" s="151" t="s">
        <v>395</v>
      </c>
      <c r="D48" s="151"/>
      <c r="E48" s="146" t="e">
        <f>F48*(H48/$H$77)</f>
        <v>#DIV/0!</v>
      </c>
      <c r="F48" s="123" t="e">
        <f>'Residential Lighting {E}'!A$16</f>
        <v>#DIV/0!</v>
      </c>
      <c r="G48" s="138" t="s">
        <v>396</v>
      </c>
      <c r="H48" s="225">
        <f>'NEEA {E}'!A10</f>
        <v>18976749</v>
      </c>
      <c r="I48" s="226">
        <f>'NEEA {E}'!A$8</f>
        <v>6687538.2000000002</v>
      </c>
      <c r="J48" s="226">
        <f>'NEEA {E}'!A$12</f>
        <v>0</v>
      </c>
      <c r="K48" s="226">
        <f>'NEEA {E}'!A$14</f>
        <v>0</v>
      </c>
      <c r="L48" s="226">
        <f>SUM('NEEA {E}'!Q$5:Q$1000)</f>
        <v>0</v>
      </c>
      <c r="M48" s="226"/>
      <c r="N48" s="227">
        <f>'NEEA {E}'!A$18</f>
        <v>6687538.2000000002</v>
      </c>
      <c r="O48" s="226">
        <f>SUM(I48:K48)</f>
        <v>6687538.2000000002</v>
      </c>
      <c r="P48" s="226">
        <f>SUM('NEEA {E}'!R$5:R$1000)</f>
        <v>0</v>
      </c>
      <c r="Q48" s="228">
        <f>N48/(1+ElecDiscountRate)^1</f>
        <v>6261739.8876404492</v>
      </c>
      <c r="R48" s="228">
        <f>O48/(1+ElecDiscountRate)^1</f>
        <v>6261739.8876404492</v>
      </c>
      <c r="S48" s="226">
        <f>SUM('NEEA {E}'!AM$5:AM$1000)</f>
        <v>10661069.088167099</v>
      </c>
      <c r="T48" s="226">
        <f>SUM('NEEA {E}'!AD$5:AD$1000)</f>
        <v>0</v>
      </c>
      <c r="U48" s="112">
        <f>IFERROR(S48/Q48,0)</f>
        <v>1.7025729716448517</v>
      </c>
      <c r="V48" s="112">
        <f>IFERROR(((S48*1.1)+(T48))/R48,0)</f>
        <v>1.8728302688093368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</row>
    <row r="49" spans="1:425" s="153" customFormat="1" x14ac:dyDescent="0.25">
      <c r="A49"/>
      <c r="B49" s="109" t="s">
        <v>85</v>
      </c>
      <c r="C49" s="152" t="s">
        <v>397</v>
      </c>
      <c r="D49" s="152"/>
      <c r="E49" s="146">
        <f>F49*(H49/$H$77)</f>
        <v>0.32322392693149016</v>
      </c>
      <c r="F49" s="123">
        <f>'T&amp;D {E}'!A$16</f>
        <v>15</v>
      </c>
      <c r="G49" s="138" t="s">
        <v>396</v>
      </c>
      <c r="H49" s="225">
        <f>'T&amp;D {E}'!A$10</f>
        <v>4403843.9879889209</v>
      </c>
      <c r="I49" s="226">
        <f>'T&amp;D {E}'!A$8</f>
        <v>0</v>
      </c>
      <c r="J49" s="226">
        <f>'T&amp;D {E}'!A$12</f>
        <v>0</v>
      </c>
      <c r="K49" s="226">
        <f>'T&amp;D {E}'!A$14</f>
        <v>0</v>
      </c>
      <c r="L49" s="226">
        <f>SUM('T&amp;D {E}'!Q$5:Q$1000)</f>
        <v>0</v>
      </c>
      <c r="M49" s="226"/>
      <c r="N49" s="227">
        <f>'T&amp;D {E}'!A$18</f>
        <v>0</v>
      </c>
      <c r="O49" s="226">
        <f>SUM(I49:K49)</f>
        <v>0</v>
      </c>
      <c r="P49" s="226">
        <f>SUM('T&amp;D {E}'!R$5:R$1000)</f>
        <v>0</v>
      </c>
      <c r="Q49" s="228">
        <f>N49/(1+ElecDiscountRate)^1</f>
        <v>0</v>
      </c>
      <c r="R49" s="228">
        <f>O49/(1+ElecDiscountRate)^1</f>
        <v>0</v>
      </c>
      <c r="S49" s="226">
        <f>SUM('T&amp;D {E}'!AM$5:AM$1000)</f>
        <v>5844682.1103957919</v>
      </c>
      <c r="T49" s="226">
        <f>SUM('T&amp;D {E}'!AD$5:AD$1000)</f>
        <v>0</v>
      </c>
      <c r="U49" s="112">
        <f>IFERROR(S49/Q49,0)</f>
        <v>0</v>
      </c>
      <c r="V49" s="112">
        <f>IFERROR(((S49*1.1)+(T49))/R49,0)</f>
        <v>0</v>
      </c>
      <c r="W49"/>
      <c r="X49">
        <v>18230134</v>
      </c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</row>
    <row r="50" spans="1:425" x14ac:dyDescent="0.25">
      <c r="B50" s="149" t="s">
        <v>156</v>
      </c>
      <c r="C50" s="152" t="s">
        <v>398</v>
      </c>
      <c r="D50" s="152"/>
      <c r="E50" s="146"/>
      <c r="F50" s="123" t="e">
        <f>'TDSM {E}'!A$16</f>
        <v>#DIV/0!</v>
      </c>
      <c r="G50" s="138" t="s">
        <v>396</v>
      </c>
      <c r="H50" s="225">
        <f>'TDSM {E}'!A$10</f>
        <v>0</v>
      </c>
      <c r="I50" s="226">
        <f>'TDSM {E}'!A$8</f>
        <v>510292.28</v>
      </c>
      <c r="J50" s="226">
        <f>'TDSM {E}'!A$12</f>
        <v>0</v>
      </c>
      <c r="K50" s="226">
        <v>0</v>
      </c>
      <c r="L50" s="226">
        <v>0</v>
      </c>
      <c r="M50" s="226"/>
      <c r="N50" s="227">
        <f>'TDSM {E}'!A$18</f>
        <v>580292.28</v>
      </c>
      <c r="O50" s="226">
        <f>SUM(I50:K50)</f>
        <v>510292.28</v>
      </c>
      <c r="P50" s="226">
        <v>0</v>
      </c>
      <c r="Q50" s="233">
        <v>0</v>
      </c>
      <c r="R50" s="228">
        <f>O50/(1+ElecDiscountRate)^1</f>
        <v>477801.76029962546</v>
      </c>
      <c r="S50" s="226">
        <f>SUM('TDSM {E}'!AM$5:AM$1000)</f>
        <v>0</v>
      </c>
      <c r="T50" s="226">
        <v>0</v>
      </c>
      <c r="U50" s="112">
        <f>IFERROR(S50/Q50,0)</f>
        <v>0</v>
      </c>
      <c r="V50" s="112">
        <f>IFERROR(((S50*1.1)+(T50))/R50,0)</f>
        <v>0</v>
      </c>
    </row>
    <row r="51" spans="1:425" x14ac:dyDescent="0.25">
      <c r="B51" s="154" t="s">
        <v>399</v>
      </c>
      <c r="C51" s="154"/>
      <c r="D51" s="154"/>
      <c r="E51" s="154"/>
      <c r="F51" s="155"/>
      <c r="G51" s="156"/>
      <c r="H51" s="157">
        <f t="shared" ref="H51:T51" si="28">SUM(H48:H50)</f>
        <v>23380592.987988919</v>
      </c>
      <c r="I51" s="157">
        <f t="shared" si="28"/>
        <v>7197830.4800000004</v>
      </c>
      <c r="J51" s="157">
        <f t="shared" si="28"/>
        <v>0</v>
      </c>
      <c r="K51" s="157">
        <f t="shared" si="28"/>
        <v>0</v>
      </c>
      <c r="L51" s="157">
        <f t="shared" si="28"/>
        <v>0</v>
      </c>
      <c r="M51" s="157">
        <f t="shared" si="28"/>
        <v>0</v>
      </c>
      <c r="N51" s="157">
        <f t="shared" si="28"/>
        <v>7267830.4800000004</v>
      </c>
      <c r="O51" s="157">
        <f t="shared" si="28"/>
        <v>7197830.4800000004</v>
      </c>
      <c r="P51" s="157">
        <f t="shared" si="28"/>
        <v>0</v>
      </c>
      <c r="Q51" s="157">
        <f t="shared" si="28"/>
        <v>6261739.8876404492</v>
      </c>
      <c r="R51" s="157">
        <f t="shared" si="28"/>
        <v>6739541.647940075</v>
      </c>
      <c r="S51" s="157">
        <f t="shared" si="28"/>
        <v>16505751.19856289</v>
      </c>
      <c r="T51" s="157">
        <f t="shared" si="28"/>
        <v>0</v>
      </c>
      <c r="U51" s="158">
        <f>S51/Q51</f>
        <v>2.6359688352980424</v>
      </c>
      <c r="V51" s="158">
        <f>((S51*1.1)+(T51))/R51</f>
        <v>2.6940001660155359</v>
      </c>
    </row>
    <row r="52" spans="1:425" x14ac:dyDescent="0.25">
      <c r="B52" s="159"/>
      <c r="C52" s="160" t="s">
        <v>400</v>
      </c>
      <c r="D52" s="160"/>
      <c r="E52" s="161"/>
      <c r="F52" s="161"/>
      <c r="G52" s="162"/>
      <c r="H52" s="210"/>
      <c r="I52" s="211"/>
      <c r="J52" s="212"/>
      <c r="K52" s="163"/>
      <c r="L52" s="163"/>
      <c r="M52" s="163"/>
      <c r="N52" s="164"/>
      <c r="O52" s="164"/>
      <c r="P52" s="164"/>
      <c r="Q52" s="164"/>
      <c r="R52" s="164"/>
      <c r="S52" s="165"/>
      <c r="T52" s="166"/>
      <c r="U52" s="167"/>
      <c r="V52" s="167"/>
      <c r="X52">
        <v>18230745</v>
      </c>
    </row>
    <row r="53" spans="1:425" x14ac:dyDescent="0.25">
      <c r="B53" s="168"/>
      <c r="C53" s="169" t="s">
        <v>401</v>
      </c>
      <c r="D53" s="185">
        <v>18230745</v>
      </c>
      <c r="E53" s="168"/>
      <c r="F53" s="168"/>
      <c r="G53" s="170"/>
      <c r="H53" s="168"/>
      <c r="I53" s="171">
        <f>SUMIF('Program Costs'!D:D,D53,'Program Costs'!N:N)</f>
        <v>1062878.74</v>
      </c>
      <c r="J53" s="171"/>
      <c r="K53" s="168"/>
      <c r="L53" s="168"/>
      <c r="M53" s="168"/>
      <c r="N53" s="171">
        <f>I53</f>
        <v>1062878.74</v>
      </c>
      <c r="O53" s="171">
        <f>I53</f>
        <v>1062878.74</v>
      </c>
      <c r="P53" s="172"/>
      <c r="Q53" s="173">
        <f t="shared" ref="Q53:R55" si="29">N53/(1+ElecDiscountRate)^1</f>
        <v>995204.81273408234</v>
      </c>
      <c r="R53" s="173">
        <f t="shared" si="29"/>
        <v>995204.81273408234</v>
      </c>
      <c r="S53" s="168"/>
      <c r="T53" s="174"/>
      <c r="U53" s="168"/>
      <c r="V53" s="175"/>
      <c r="X53">
        <v>18230507</v>
      </c>
    </row>
    <row r="54" spans="1:425" x14ac:dyDescent="0.25">
      <c r="B54" s="168"/>
      <c r="C54" s="176" t="s">
        <v>402</v>
      </c>
      <c r="D54" s="185">
        <v>18230507</v>
      </c>
      <c r="E54" s="177"/>
      <c r="F54" s="177"/>
      <c r="G54" s="178"/>
      <c r="H54" s="179"/>
      <c r="I54" s="171">
        <f>SUMIF('Program Costs'!D:D,D54,'Program Costs'!N:N)</f>
        <v>1110334.1099999999</v>
      </c>
      <c r="J54" s="171"/>
      <c r="K54" s="180"/>
      <c r="L54" s="180"/>
      <c r="M54" s="180"/>
      <c r="N54" s="171">
        <f t="shared" ref="N54:N68" si="30">I54</f>
        <v>1110334.1099999999</v>
      </c>
      <c r="O54" s="171">
        <f t="shared" ref="O54:O68" si="31">I54</f>
        <v>1110334.1099999999</v>
      </c>
      <c r="P54" s="181"/>
      <c r="Q54" s="173">
        <f t="shared" si="29"/>
        <v>1039638.6797752808</v>
      </c>
      <c r="R54" s="173">
        <f t="shared" si="29"/>
        <v>1039638.6797752808</v>
      </c>
      <c r="S54" s="182"/>
      <c r="T54" s="182"/>
      <c r="U54" s="183"/>
      <c r="V54" s="183"/>
      <c r="X54">
        <v>18230418</v>
      </c>
    </row>
    <row r="55" spans="1:425" x14ac:dyDescent="0.25">
      <c r="B55" s="168"/>
      <c r="C55" s="184" t="s">
        <v>403</v>
      </c>
      <c r="D55" s="185">
        <v>18230418</v>
      </c>
      <c r="E55" s="177"/>
      <c r="F55" s="177"/>
      <c r="G55" s="178"/>
      <c r="H55" s="179"/>
      <c r="I55" s="171">
        <f>SUMIF('Program Costs'!D:D,D55,'Program Costs'!N:N)</f>
        <v>1100571.5</v>
      </c>
      <c r="J55" s="171"/>
      <c r="K55" s="180"/>
      <c r="L55" s="180"/>
      <c r="M55" s="180"/>
      <c r="N55" s="171">
        <f t="shared" si="30"/>
        <v>1100571.5</v>
      </c>
      <c r="O55" s="171">
        <f t="shared" si="31"/>
        <v>1100571.5</v>
      </c>
      <c r="P55" s="173"/>
      <c r="Q55" s="173">
        <f t="shared" si="29"/>
        <v>1030497.6591760298</v>
      </c>
      <c r="R55" s="173">
        <f t="shared" si="29"/>
        <v>1030497.6591760298</v>
      </c>
      <c r="S55" s="182"/>
      <c r="T55" s="182"/>
      <c r="U55" s="183"/>
      <c r="V55" s="183"/>
      <c r="X55">
        <v>18230810</v>
      </c>
    </row>
    <row r="56" spans="1:425" s="187" customFormat="1" x14ac:dyDescent="0.25">
      <c r="A56" s="186"/>
      <c r="B56" s="168"/>
      <c r="C56" s="169" t="s">
        <v>404</v>
      </c>
      <c r="D56" s="185">
        <v>18230810</v>
      </c>
      <c r="E56" s="168"/>
      <c r="F56" s="168"/>
      <c r="G56" s="168"/>
      <c r="H56" s="168"/>
      <c r="I56" s="171">
        <f>SUMIF('Program Costs'!D:D,D56,'Program Costs'!N:N)</f>
        <v>1238114.5699999998</v>
      </c>
      <c r="J56" s="171"/>
      <c r="K56" s="168"/>
      <c r="L56" s="168"/>
      <c r="M56" s="168"/>
      <c r="N56" s="171">
        <f t="shared" si="30"/>
        <v>1238114.5699999998</v>
      </c>
      <c r="O56" s="171">
        <f t="shared" si="31"/>
        <v>1238114.5699999998</v>
      </c>
      <c r="P56" s="172"/>
      <c r="Q56" s="173">
        <f t="shared" ref="Q56:R58" si="32">N56/(1+ElecDiscountRate)^1</f>
        <v>1159283.3052434456</v>
      </c>
      <c r="R56" s="173">
        <f t="shared" si="32"/>
        <v>1159283.3052434456</v>
      </c>
      <c r="S56" s="168"/>
      <c r="T56" s="174"/>
      <c r="U56" s="168"/>
      <c r="V56" s="175"/>
      <c r="W56"/>
      <c r="X56">
        <v>18230730</v>
      </c>
      <c r="Y56"/>
      <c r="Z56"/>
      <c r="AA56"/>
      <c r="AB56"/>
      <c r="AC5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  <c r="DO56" s="186"/>
      <c r="DP56" s="186"/>
      <c r="DQ56" s="186"/>
      <c r="DR56" s="186"/>
      <c r="DS56" s="186"/>
      <c r="DT56" s="186"/>
      <c r="DU56" s="186"/>
      <c r="DV56" s="186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6"/>
      <c r="FI56" s="186"/>
      <c r="FJ56" s="186"/>
      <c r="FK56" s="186"/>
      <c r="FL56" s="186"/>
      <c r="FM56" s="186"/>
      <c r="FN56" s="186"/>
      <c r="FO56" s="186"/>
      <c r="FP56" s="186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186"/>
      <c r="HQ56" s="186"/>
      <c r="HR56" s="186"/>
      <c r="HS56" s="186"/>
      <c r="HT56" s="186"/>
      <c r="HU56" s="186"/>
      <c r="HV56" s="186"/>
      <c r="HW56" s="186"/>
      <c r="HX56" s="186"/>
      <c r="HY56" s="186"/>
      <c r="HZ56" s="186"/>
      <c r="IA56" s="186"/>
      <c r="IB56" s="186"/>
      <c r="IC56" s="186"/>
      <c r="ID56" s="186"/>
      <c r="IE56" s="186"/>
      <c r="IF56" s="186"/>
      <c r="IG56" s="186"/>
      <c r="IH56" s="186"/>
      <c r="II56" s="186"/>
      <c r="IJ56" s="186"/>
      <c r="IK56" s="186"/>
      <c r="IL56" s="186"/>
      <c r="IM56" s="186"/>
      <c r="IN56" s="186"/>
      <c r="IO56" s="186"/>
      <c r="IP56" s="186"/>
      <c r="IQ56" s="186"/>
      <c r="IR56" s="186"/>
      <c r="IS56" s="186"/>
      <c r="IT56" s="186"/>
      <c r="IU56" s="186"/>
      <c r="IV56" s="186"/>
      <c r="IW56" s="186"/>
      <c r="IX56" s="186"/>
      <c r="IY56" s="186"/>
      <c r="IZ56" s="186"/>
      <c r="JA56" s="186"/>
      <c r="JB56" s="186"/>
      <c r="JC56" s="186"/>
      <c r="JD56" s="186"/>
      <c r="JE56" s="186"/>
      <c r="JF56" s="186"/>
      <c r="JG56" s="186"/>
      <c r="JH56" s="186"/>
      <c r="JI56" s="186"/>
      <c r="JJ56" s="186"/>
      <c r="JK56" s="186"/>
      <c r="JL56" s="186"/>
      <c r="JM56" s="186"/>
      <c r="JN56" s="186"/>
      <c r="JO56" s="186"/>
      <c r="JP56" s="186"/>
      <c r="JQ56" s="186"/>
      <c r="JR56" s="186"/>
      <c r="JS56" s="186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6"/>
      <c r="LQ56" s="186"/>
      <c r="LR56" s="186"/>
      <c r="LS56" s="186"/>
      <c r="LT56" s="186"/>
      <c r="LU56" s="186"/>
      <c r="LV56" s="186"/>
      <c r="LW56" s="186"/>
      <c r="LX56" s="186"/>
      <c r="LY56" s="186"/>
      <c r="LZ56" s="186"/>
      <c r="MA56" s="186"/>
      <c r="MB56" s="186"/>
      <c r="MC56" s="186"/>
      <c r="MD56" s="186"/>
      <c r="ME56" s="186"/>
      <c r="MF56" s="186"/>
      <c r="MG56" s="186"/>
      <c r="MH56" s="186"/>
      <c r="MI56" s="186"/>
      <c r="MJ56" s="186"/>
      <c r="MK56" s="186"/>
      <c r="ML56" s="186"/>
      <c r="MM56" s="186"/>
      <c r="MN56" s="186"/>
      <c r="MO56" s="186"/>
      <c r="MP56" s="186"/>
      <c r="MQ56" s="186"/>
      <c r="MR56" s="186"/>
      <c r="MS56" s="186"/>
      <c r="MT56" s="186"/>
      <c r="MU56" s="186"/>
      <c r="MV56" s="186"/>
      <c r="MW56" s="186"/>
      <c r="MX56" s="186"/>
      <c r="MY56" s="186"/>
      <c r="MZ56" s="186"/>
      <c r="NA56" s="186"/>
      <c r="NB56" s="186"/>
      <c r="NC56" s="186"/>
      <c r="ND56" s="186"/>
      <c r="NE56" s="186"/>
      <c r="NF56" s="186"/>
      <c r="NG56" s="186"/>
      <c r="NH56" s="186"/>
      <c r="NI56" s="186"/>
      <c r="NJ56" s="186"/>
      <c r="NK56" s="186"/>
      <c r="NL56" s="186"/>
      <c r="NM56" s="186"/>
      <c r="NN56" s="186"/>
      <c r="NO56" s="186"/>
      <c r="NP56" s="186"/>
      <c r="NQ56" s="186"/>
      <c r="NR56" s="186"/>
      <c r="NS56" s="186"/>
      <c r="NT56" s="186"/>
      <c r="NU56" s="186"/>
      <c r="NV56" s="186"/>
      <c r="NW56" s="186"/>
      <c r="NX56" s="186"/>
      <c r="NY56" s="186"/>
      <c r="NZ56" s="186"/>
      <c r="OA56" s="186"/>
      <c r="OB56" s="186"/>
      <c r="OC56" s="186"/>
      <c r="OD56" s="186"/>
      <c r="OE56" s="186"/>
      <c r="OF56" s="186"/>
      <c r="OG56" s="186"/>
      <c r="OH56" s="186"/>
      <c r="OI56" s="186"/>
      <c r="OJ56" s="186"/>
      <c r="OK56" s="186"/>
      <c r="OL56" s="186"/>
      <c r="OM56" s="186"/>
      <c r="ON56" s="186"/>
      <c r="OO56" s="186"/>
      <c r="OP56" s="186"/>
      <c r="OQ56" s="186"/>
      <c r="OR56" s="186"/>
      <c r="OS56" s="186"/>
      <c r="OT56" s="186"/>
      <c r="OU56" s="186"/>
      <c r="OV56" s="186"/>
      <c r="OW56" s="186"/>
      <c r="OX56" s="186"/>
      <c r="OY56" s="186"/>
      <c r="OZ56" s="186"/>
      <c r="PA56" s="186"/>
      <c r="PB56" s="186"/>
      <c r="PC56" s="186"/>
      <c r="PD56" s="186"/>
      <c r="PE56" s="186"/>
      <c r="PF56" s="186"/>
      <c r="PG56" s="186"/>
      <c r="PH56" s="186"/>
      <c r="PI56" s="186"/>
    </row>
    <row r="57" spans="1:425" x14ac:dyDescent="0.25">
      <c r="B57" s="168"/>
      <c r="C57" s="176" t="s">
        <v>405</v>
      </c>
      <c r="D57" s="185">
        <v>18230730</v>
      </c>
      <c r="E57" s="168"/>
      <c r="F57" s="168"/>
      <c r="G57" s="168"/>
      <c r="H57" s="168"/>
      <c r="I57" s="171">
        <f>SUMIF('Program Costs'!D:D,D57,'Program Costs'!N:N)</f>
        <v>174000</v>
      </c>
      <c r="J57" s="171"/>
      <c r="K57" s="168"/>
      <c r="L57" s="168"/>
      <c r="M57" s="168"/>
      <c r="N57" s="171">
        <f t="shared" si="30"/>
        <v>174000</v>
      </c>
      <c r="O57" s="171">
        <f t="shared" si="31"/>
        <v>174000</v>
      </c>
      <c r="P57" s="172"/>
      <c r="Q57" s="173">
        <f t="shared" si="32"/>
        <v>162921.34831460673</v>
      </c>
      <c r="R57" s="173">
        <f t="shared" si="32"/>
        <v>162921.34831460673</v>
      </c>
      <c r="S57" s="168"/>
      <c r="T57" s="174"/>
      <c r="U57" s="168"/>
      <c r="V57" s="175"/>
      <c r="X57">
        <v>18230746</v>
      </c>
    </row>
    <row r="58" spans="1:425" x14ac:dyDescent="0.25">
      <c r="B58" s="168"/>
      <c r="C58" s="176" t="s">
        <v>406</v>
      </c>
      <c r="D58" s="185">
        <v>18230568</v>
      </c>
      <c r="E58" s="168"/>
      <c r="F58" s="168"/>
      <c r="G58" s="168"/>
      <c r="H58" s="168"/>
      <c r="I58" s="171">
        <f>SUMIF('Program Costs'!D:D,D58,'Program Costs'!N:N)</f>
        <v>-24018.099999999977</v>
      </c>
      <c r="J58" s="171"/>
      <c r="K58" s="168"/>
      <c r="L58" s="168"/>
      <c r="M58" s="168"/>
      <c r="N58" s="171">
        <f t="shared" si="30"/>
        <v>-24018.099999999977</v>
      </c>
      <c r="O58" s="171">
        <f t="shared" si="31"/>
        <v>-24018.099999999977</v>
      </c>
      <c r="P58" s="172"/>
      <c r="Q58" s="173">
        <f t="shared" si="32"/>
        <v>-22488.857677902597</v>
      </c>
      <c r="R58" s="173">
        <f t="shared" si="32"/>
        <v>-22488.857677902597</v>
      </c>
      <c r="S58" s="168"/>
      <c r="T58" s="174"/>
      <c r="U58" s="168"/>
      <c r="V58" s="175"/>
      <c r="X58">
        <v>18230411</v>
      </c>
    </row>
    <row r="59" spans="1:425" x14ac:dyDescent="0.25">
      <c r="B59" s="168"/>
      <c r="C59" s="176" t="s">
        <v>579</v>
      </c>
      <c r="D59" s="185">
        <v>18230052</v>
      </c>
      <c r="E59" s="168"/>
      <c r="F59" s="168"/>
      <c r="G59" s="168"/>
      <c r="H59" s="168"/>
      <c r="I59" s="171">
        <f>SUMIF('Program Costs'!D:D,D59,'Program Costs'!N:N)</f>
        <v>2374307.8199999998</v>
      </c>
      <c r="J59" s="171"/>
      <c r="K59" s="168"/>
      <c r="L59" s="168"/>
      <c r="M59" s="168"/>
      <c r="N59" s="171">
        <f t="shared" si="30"/>
        <v>2374307.8199999998</v>
      </c>
      <c r="O59" s="171">
        <f t="shared" si="31"/>
        <v>2374307.8199999998</v>
      </c>
      <c r="P59" s="172"/>
      <c r="Q59" s="173">
        <f t="shared" ref="Q59:Q68" si="33">N59/(1+ElecDiscountRate)^1</f>
        <v>2223134.6629213481</v>
      </c>
      <c r="R59" s="173">
        <f t="shared" ref="R59:R68" si="34">O59/(1+ElecDiscountRate)^1</f>
        <v>2223134.6629213481</v>
      </c>
      <c r="S59" s="168"/>
      <c r="T59" s="174"/>
      <c r="U59" s="168"/>
      <c r="V59" s="175"/>
      <c r="X59">
        <v>18230610</v>
      </c>
    </row>
    <row r="60" spans="1:425" x14ac:dyDescent="0.25">
      <c r="A60" s="113"/>
      <c r="B60" s="168"/>
      <c r="C60" s="176" t="s">
        <v>407</v>
      </c>
      <c r="D60" s="185">
        <v>18230575</v>
      </c>
      <c r="E60" s="177"/>
      <c r="F60" s="177"/>
      <c r="G60" s="178"/>
      <c r="H60" s="179"/>
      <c r="I60" s="171">
        <f>SUMIF('Program Costs'!D:D,D60,'Program Costs'!N:N)</f>
        <v>1509836.8900000001</v>
      </c>
      <c r="J60" s="171"/>
      <c r="K60" s="180"/>
      <c r="L60" s="180"/>
      <c r="M60" s="180"/>
      <c r="N60" s="171">
        <f t="shared" si="30"/>
        <v>1509836.8900000001</v>
      </c>
      <c r="O60" s="171">
        <f t="shared" si="31"/>
        <v>1509836.8900000001</v>
      </c>
      <c r="P60" s="173"/>
      <c r="Q60" s="173">
        <f t="shared" si="33"/>
        <v>1413704.9531835206</v>
      </c>
      <c r="R60" s="173">
        <f t="shared" si="34"/>
        <v>1413704.9531835206</v>
      </c>
      <c r="S60" s="182"/>
      <c r="T60" s="182"/>
      <c r="U60" s="183"/>
      <c r="V60" s="183"/>
      <c r="X60">
        <v>18230811</v>
      </c>
    </row>
    <row r="61" spans="1:425" x14ac:dyDescent="0.25">
      <c r="A61" s="113"/>
      <c r="B61" s="168"/>
      <c r="C61" s="176" t="s">
        <v>555</v>
      </c>
      <c r="D61" s="185">
        <v>18230032</v>
      </c>
      <c r="E61" s="177"/>
      <c r="F61" s="177"/>
      <c r="G61" s="178"/>
      <c r="H61" s="179"/>
      <c r="I61" s="171">
        <f>SUMIF('Program Costs'!D:D,D61,'Program Costs'!N:N)</f>
        <v>43635</v>
      </c>
      <c r="J61" s="171"/>
      <c r="K61" s="180"/>
      <c r="L61" s="180"/>
      <c r="M61" s="180"/>
      <c r="N61" s="171">
        <f t="shared" ref="N61" si="35">I61</f>
        <v>43635</v>
      </c>
      <c r="O61" s="171">
        <f t="shared" ref="O61" si="36">I61</f>
        <v>43635</v>
      </c>
      <c r="P61" s="173"/>
      <c r="Q61" s="173">
        <f t="shared" ref="Q61" si="37">N61/(1+ElecDiscountRate)^1</f>
        <v>40856.741573033709</v>
      </c>
      <c r="R61" s="173">
        <f t="shared" ref="R61" si="38">O61/(1+ElecDiscountRate)^1</f>
        <v>40856.741573033709</v>
      </c>
      <c r="S61" s="182"/>
      <c r="T61" s="182"/>
      <c r="U61" s="183"/>
      <c r="V61" s="183"/>
    </row>
    <row r="62" spans="1:425" x14ac:dyDescent="0.25">
      <c r="B62" s="168"/>
      <c r="C62" s="169" t="s">
        <v>408</v>
      </c>
      <c r="D62" s="185">
        <v>18230576</v>
      </c>
      <c r="E62" s="168"/>
      <c r="F62" s="168"/>
      <c r="G62" s="168"/>
      <c r="H62" s="168"/>
      <c r="I62" s="171">
        <f>SUMIF('Program Costs'!D:D,D62,'Program Costs'!N:N)</f>
        <v>1261822.45</v>
      </c>
      <c r="J62" s="171"/>
      <c r="K62" s="168"/>
      <c r="L62" s="168"/>
      <c r="M62" s="168"/>
      <c r="N62" s="171">
        <f t="shared" si="30"/>
        <v>1261822.45</v>
      </c>
      <c r="O62" s="171">
        <f t="shared" si="31"/>
        <v>1261822.45</v>
      </c>
      <c r="P62" s="172"/>
      <c r="Q62" s="173">
        <f t="shared" si="33"/>
        <v>1181481.6947565542</v>
      </c>
      <c r="R62" s="173">
        <f t="shared" si="34"/>
        <v>1181481.6947565542</v>
      </c>
      <c r="S62" s="168"/>
      <c r="T62" s="174"/>
      <c r="U62" s="168"/>
      <c r="V62" s="175"/>
      <c r="X62">
        <v>18230508</v>
      </c>
      <c r="Y62">
        <v>18230408</v>
      </c>
      <c r="Z62">
        <v>18230400</v>
      </c>
      <c r="AA62">
        <v>18230509</v>
      </c>
    </row>
    <row r="63" spans="1:425" x14ac:dyDescent="0.25">
      <c r="B63" s="168"/>
      <c r="C63" s="176" t="s">
        <v>409</v>
      </c>
      <c r="E63" s="177"/>
      <c r="F63" s="177"/>
      <c r="G63" s="178"/>
      <c r="H63" s="179"/>
      <c r="I63" s="171"/>
      <c r="J63" s="171"/>
      <c r="K63" s="180"/>
      <c r="L63" s="180"/>
      <c r="M63" s="180"/>
      <c r="N63" s="171">
        <f t="shared" si="30"/>
        <v>0</v>
      </c>
      <c r="O63" s="171">
        <f t="shared" si="31"/>
        <v>0</v>
      </c>
      <c r="P63" s="173"/>
      <c r="Q63" s="173">
        <f t="shared" si="33"/>
        <v>0</v>
      </c>
      <c r="R63" s="173">
        <f t="shared" si="34"/>
        <v>0</v>
      </c>
      <c r="S63" s="182"/>
      <c r="T63" s="182"/>
      <c r="U63" s="183"/>
      <c r="V63" s="183"/>
      <c r="X63">
        <v>18230466</v>
      </c>
    </row>
    <row r="64" spans="1:425" x14ac:dyDescent="0.25">
      <c r="B64" s="168"/>
      <c r="C64" s="478" t="s">
        <v>1061</v>
      </c>
      <c r="D64" s="185">
        <v>18230571</v>
      </c>
      <c r="E64" s="177"/>
      <c r="F64" s="177"/>
      <c r="G64" s="178"/>
      <c r="H64" s="179"/>
      <c r="I64" s="171">
        <f>SUMIF('Program Costs'!D:D,D64,'Program Costs'!N:N)</f>
        <v>467556.81</v>
      </c>
      <c r="J64" s="171"/>
      <c r="K64" s="180"/>
      <c r="L64" s="180"/>
      <c r="M64" s="180"/>
      <c r="N64" s="171">
        <f t="shared" ref="N64:N66" si="39">I64</f>
        <v>467556.81</v>
      </c>
      <c r="O64" s="171">
        <f t="shared" ref="O64:O66" si="40">I64</f>
        <v>467556.81</v>
      </c>
      <c r="P64" s="173"/>
      <c r="Q64" s="173">
        <f t="shared" ref="Q64:Q66" si="41">N64/(1+ElecDiscountRate)^1</f>
        <v>437787.27528089884</v>
      </c>
      <c r="R64" s="173">
        <f t="shared" ref="R64:R66" si="42">O64/(1+ElecDiscountRate)^1</f>
        <v>437787.27528089884</v>
      </c>
      <c r="S64" s="182"/>
      <c r="T64" s="182"/>
      <c r="U64" s="183"/>
      <c r="V64" s="183"/>
      <c r="X64">
        <v>18230466</v>
      </c>
    </row>
    <row r="65" spans="1:425" x14ac:dyDescent="0.25">
      <c r="B65" s="168"/>
      <c r="C65" s="478" t="s">
        <v>1062</v>
      </c>
      <c r="D65" s="185">
        <v>18230572</v>
      </c>
      <c r="E65" s="177"/>
      <c r="F65" s="177"/>
      <c r="G65" s="178"/>
      <c r="H65" s="179"/>
      <c r="I65" s="171">
        <f>SUMIF('Program Costs'!D:D,D65,'Program Costs'!N:N)</f>
        <v>766656.85</v>
      </c>
      <c r="J65" s="171"/>
      <c r="K65" s="180"/>
      <c r="L65" s="180"/>
      <c r="M65" s="180"/>
      <c r="N65" s="171">
        <f t="shared" si="39"/>
        <v>766656.85</v>
      </c>
      <c r="O65" s="171">
        <f t="shared" si="40"/>
        <v>766656.85</v>
      </c>
      <c r="P65" s="173"/>
      <c r="Q65" s="173">
        <f t="shared" si="41"/>
        <v>717843.49250936322</v>
      </c>
      <c r="R65" s="173">
        <f t="shared" si="42"/>
        <v>717843.49250936322</v>
      </c>
      <c r="S65" s="182"/>
      <c r="T65" s="182"/>
      <c r="U65" s="183"/>
      <c r="V65" s="183"/>
      <c r="X65">
        <v>18230466</v>
      </c>
    </row>
    <row r="66" spans="1:425" x14ac:dyDescent="0.25">
      <c r="B66" s="168"/>
      <c r="C66" s="478" t="s">
        <v>1063</v>
      </c>
      <c r="D66" s="185">
        <v>18230509</v>
      </c>
      <c r="E66" s="177"/>
      <c r="F66" s="177"/>
      <c r="G66" s="178"/>
      <c r="H66" s="179"/>
      <c r="I66" s="171">
        <f>SUMIF('Program Costs'!D:D,D66,'Program Costs'!N:N)</f>
        <v>295989.42</v>
      </c>
      <c r="J66" s="171"/>
      <c r="K66" s="180"/>
      <c r="L66" s="180"/>
      <c r="M66" s="180"/>
      <c r="N66" s="171">
        <f t="shared" si="39"/>
        <v>295989.42</v>
      </c>
      <c r="O66" s="171">
        <f t="shared" si="40"/>
        <v>295989.42</v>
      </c>
      <c r="P66" s="173"/>
      <c r="Q66" s="173">
        <f t="shared" si="41"/>
        <v>277143.65168539324</v>
      </c>
      <c r="R66" s="173">
        <f t="shared" si="42"/>
        <v>277143.65168539324</v>
      </c>
      <c r="S66" s="182"/>
      <c r="T66" s="182"/>
      <c r="U66" s="183"/>
      <c r="V66" s="183"/>
      <c r="X66">
        <v>18230466</v>
      </c>
    </row>
    <row r="67" spans="1:425" x14ac:dyDescent="0.25">
      <c r="B67" s="168"/>
      <c r="C67" s="169" t="s">
        <v>410</v>
      </c>
      <c r="D67" s="185">
        <v>18230573</v>
      </c>
      <c r="E67" s="177"/>
      <c r="F67" s="177"/>
      <c r="G67" s="178"/>
      <c r="H67" s="179"/>
      <c r="I67" s="171">
        <f>SUMIF('Program Costs'!D:D,D67,'Program Costs'!N:N)</f>
        <v>2599476.52</v>
      </c>
      <c r="J67" s="171"/>
      <c r="K67" s="188"/>
      <c r="L67" s="188"/>
      <c r="M67" s="188"/>
      <c r="N67" s="171">
        <f t="shared" si="30"/>
        <v>2599476.52</v>
      </c>
      <c r="O67" s="171">
        <f t="shared" si="31"/>
        <v>2599476.52</v>
      </c>
      <c r="P67" s="189"/>
      <c r="Q67" s="173">
        <f t="shared" si="33"/>
        <v>2433966.7790262173</v>
      </c>
      <c r="R67" s="173">
        <f t="shared" si="34"/>
        <v>2433966.7790262173</v>
      </c>
      <c r="S67" s="189"/>
      <c r="T67" s="171"/>
      <c r="U67" s="183"/>
      <c r="V67" s="183"/>
      <c r="X67">
        <v>18230487</v>
      </c>
    </row>
    <row r="68" spans="1:425" x14ac:dyDescent="0.25">
      <c r="B68" s="168"/>
      <c r="C68" s="176" t="s">
        <v>411</v>
      </c>
      <c r="D68" s="185">
        <v>18230574</v>
      </c>
      <c r="E68" s="177"/>
      <c r="F68" s="177"/>
      <c r="G68" s="178"/>
      <c r="H68" s="179"/>
      <c r="I68" s="171">
        <f>SUMIF('Program Costs'!D:D,D68,'Program Costs'!N:N)</f>
        <v>544845.58000000007</v>
      </c>
      <c r="J68" s="171"/>
      <c r="K68" s="180"/>
      <c r="L68" s="180"/>
      <c r="M68" s="180"/>
      <c r="N68" s="171">
        <f t="shared" si="30"/>
        <v>544845.58000000007</v>
      </c>
      <c r="O68" s="171">
        <f t="shared" si="31"/>
        <v>544845.58000000007</v>
      </c>
      <c r="P68" s="173"/>
      <c r="Q68" s="173">
        <f t="shared" si="33"/>
        <v>510155.03745318356</v>
      </c>
      <c r="R68" s="173">
        <f t="shared" si="34"/>
        <v>510155.03745318356</v>
      </c>
      <c r="S68" s="182"/>
      <c r="T68" s="182"/>
      <c r="U68" s="183"/>
      <c r="V68" s="183"/>
    </row>
    <row r="69" spans="1:425" x14ac:dyDescent="0.25">
      <c r="B69" s="116"/>
      <c r="C69" s="116" t="s">
        <v>412</v>
      </c>
      <c r="D69" s="116"/>
      <c r="E69" s="116"/>
      <c r="F69" s="116"/>
      <c r="G69" s="116"/>
      <c r="H69" s="116">
        <f>SUM(H60:H68)</f>
        <v>0</v>
      </c>
      <c r="I69" s="190">
        <f>SUM(I53:I62,I64:I68)</f>
        <v>14526008.16</v>
      </c>
      <c r="J69" s="116">
        <f>SUM(J53:J68)</f>
        <v>0</v>
      </c>
      <c r="K69" s="116">
        <f>SUM(K60:K68)</f>
        <v>0</v>
      </c>
      <c r="L69" s="116">
        <f>SUM(L60:L68)</f>
        <v>0</v>
      </c>
      <c r="M69" s="116">
        <f>SUM(M60:M68)</f>
        <v>0</v>
      </c>
      <c r="N69" s="191">
        <f>SUM(N53:N68)</f>
        <v>14526008.16</v>
      </c>
      <c r="O69" s="191">
        <f>SUM(O53:O68)</f>
        <v>14526008.16</v>
      </c>
      <c r="P69" s="191">
        <f>SUM(P53:P68)</f>
        <v>0</v>
      </c>
      <c r="Q69" s="191">
        <f>SUM(Q53:Q68)</f>
        <v>13601131.235955054</v>
      </c>
      <c r="R69" s="191">
        <f>SUM(R53:R68)</f>
        <v>13601131.235955054</v>
      </c>
      <c r="S69" s="116">
        <f>SUM(S60:S68)</f>
        <v>0</v>
      </c>
      <c r="T69" s="116">
        <f>SUM(T60:T68)</f>
        <v>0</v>
      </c>
      <c r="U69" s="116"/>
      <c r="V69" s="116"/>
      <c r="X69">
        <v>18230809</v>
      </c>
    </row>
    <row r="70" spans="1:425" x14ac:dyDescent="0.25">
      <c r="A70" s="113"/>
      <c r="B70" s="168"/>
      <c r="C70" s="184" t="s">
        <v>413</v>
      </c>
      <c r="D70" s="185">
        <v>18230564</v>
      </c>
      <c r="E70" s="177"/>
      <c r="F70" s="177"/>
      <c r="G70" s="178"/>
      <c r="H70" s="179"/>
      <c r="I70" s="171">
        <f>SUMIF('Program Costs'!D:D,D70,'Program Costs'!N:N)</f>
        <v>591697.44999999995</v>
      </c>
      <c r="J70" s="171"/>
      <c r="K70" s="180"/>
      <c r="L70" s="180"/>
      <c r="M70" s="180"/>
      <c r="N70" s="192">
        <f t="shared" ref="N70:N75" si="43">I70</f>
        <v>591697.44999999995</v>
      </c>
      <c r="O70" s="192">
        <f t="shared" ref="O70:O75" si="44">I70</f>
        <v>591697.44999999995</v>
      </c>
      <c r="P70" s="173"/>
      <c r="Q70" s="173">
        <f t="shared" ref="Q70:R74" si="45">N70/(1+ElecDiscountRate)^1</f>
        <v>554023.82958801487</v>
      </c>
      <c r="R70" s="173">
        <f t="shared" si="45"/>
        <v>554023.82958801487</v>
      </c>
      <c r="S70" s="182"/>
      <c r="T70" s="182"/>
      <c r="U70" s="183"/>
      <c r="V70" s="183"/>
      <c r="X70">
        <v>18230469</v>
      </c>
    </row>
    <row r="71" spans="1:425" s="153" customFormat="1" x14ac:dyDescent="0.25">
      <c r="A71"/>
      <c r="B71" s="168"/>
      <c r="C71" s="184" t="s">
        <v>414</v>
      </c>
      <c r="D71" s="185">
        <v>18230561</v>
      </c>
      <c r="E71" s="177"/>
      <c r="F71" s="177"/>
      <c r="G71" s="178"/>
      <c r="H71" s="179"/>
      <c r="I71" s="171">
        <f>SUMIF('Program Costs'!D:D,D71,'Program Costs'!N:N)</f>
        <v>778451.94</v>
      </c>
      <c r="J71" s="171"/>
      <c r="K71" s="180"/>
      <c r="L71" s="180"/>
      <c r="M71" s="180"/>
      <c r="N71" s="192">
        <f t="shared" si="43"/>
        <v>778451.94</v>
      </c>
      <c r="O71" s="192">
        <f t="shared" si="44"/>
        <v>778451.94</v>
      </c>
      <c r="P71" s="173"/>
      <c r="Q71" s="173">
        <f t="shared" si="45"/>
        <v>728887.58426966285</v>
      </c>
      <c r="R71" s="173">
        <f t="shared" si="45"/>
        <v>728887.58426966285</v>
      </c>
      <c r="S71" s="182"/>
      <c r="T71" s="182"/>
      <c r="U71" s="183"/>
      <c r="V71" s="183"/>
      <c r="W71"/>
      <c r="X71">
        <v>18230413</v>
      </c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</row>
    <row r="72" spans="1:425" s="194" customFormat="1" ht="14.1" customHeight="1" x14ac:dyDescent="0.25">
      <c r="A72"/>
      <c r="B72" s="168"/>
      <c r="C72" s="184" t="s">
        <v>415</v>
      </c>
      <c r="D72" s="185">
        <v>18230560</v>
      </c>
      <c r="E72" s="177"/>
      <c r="F72" s="177"/>
      <c r="G72" s="178"/>
      <c r="H72" s="179"/>
      <c r="I72" s="171">
        <f>SUMIF('Program Costs'!D:D,D72,'Program Costs'!N:N)</f>
        <v>165616.58000000002</v>
      </c>
      <c r="J72" s="171"/>
      <c r="K72" s="180"/>
      <c r="L72" s="180"/>
      <c r="M72" s="180"/>
      <c r="N72" s="192">
        <f t="shared" si="43"/>
        <v>165616.58000000002</v>
      </c>
      <c r="O72" s="192">
        <f t="shared" si="44"/>
        <v>165616.58000000002</v>
      </c>
      <c r="P72" s="173"/>
      <c r="Q72" s="173">
        <f t="shared" si="45"/>
        <v>155071.70411985018</v>
      </c>
      <c r="R72" s="173">
        <f t="shared" si="45"/>
        <v>155071.70411985018</v>
      </c>
      <c r="S72" s="182"/>
      <c r="T72" s="182"/>
      <c r="U72" s="183"/>
      <c r="V72" s="183"/>
      <c r="W72"/>
      <c r="X72">
        <v>18230802</v>
      </c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</row>
    <row r="73" spans="1:425" s="194" customFormat="1" ht="14.1" customHeight="1" x14ac:dyDescent="0.25">
      <c r="A73"/>
      <c r="B73" s="168"/>
      <c r="C73" s="184" t="s">
        <v>416</v>
      </c>
      <c r="D73" s="185">
        <v>18230563</v>
      </c>
      <c r="E73" s="177"/>
      <c r="F73" s="177"/>
      <c r="G73" s="178"/>
      <c r="H73" s="179"/>
      <c r="I73" s="171">
        <f>SUMIF('Program Costs'!D:D,D73,'Program Costs'!N:N)</f>
        <v>1558895.1099999999</v>
      </c>
      <c r="J73" s="171"/>
      <c r="K73" s="180"/>
      <c r="L73" s="180"/>
      <c r="M73" s="180"/>
      <c r="N73" s="192">
        <f t="shared" si="43"/>
        <v>1558895.1099999999</v>
      </c>
      <c r="O73" s="192">
        <f t="shared" si="44"/>
        <v>1558895.1099999999</v>
      </c>
      <c r="P73" s="173"/>
      <c r="Q73" s="173">
        <f t="shared" si="45"/>
        <v>1459639.6161048687</v>
      </c>
      <c r="R73" s="173">
        <f t="shared" si="45"/>
        <v>1459639.6161048687</v>
      </c>
      <c r="S73" s="182"/>
      <c r="T73" s="182"/>
      <c r="U73" s="183"/>
      <c r="V73" s="183"/>
      <c r="W73"/>
      <c r="X73">
        <v>18230624</v>
      </c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</row>
    <row r="74" spans="1:425" s="199" customFormat="1" x14ac:dyDescent="0.25">
      <c r="A74" s="195"/>
      <c r="B74" s="168"/>
      <c r="C74" s="184" t="s">
        <v>417</v>
      </c>
      <c r="D74" s="185">
        <v>18230559</v>
      </c>
      <c r="E74" s="177"/>
      <c r="F74" s="177"/>
      <c r="G74" s="178"/>
      <c r="H74" s="179"/>
      <c r="I74" s="171">
        <f>SUMIF('Program Costs'!D:D,D74,'Program Costs'!N:N)</f>
        <v>58000</v>
      </c>
      <c r="J74" s="171"/>
      <c r="K74" s="180"/>
      <c r="L74" s="180"/>
      <c r="M74" s="180"/>
      <c r="N74" s="192">
        <f t="shared" si="43"/>
        <v>58000</v>
      </c>
      <c r="O74" s="192">
        <f t="shared" si="44"/>
        <v>58000</v>
      </c>
      <c r="P74" s="173"/>
      <c r="Q74" s="173">
        <f t="shared" si="45"/>
        <v>54307.11610486891</v>
      </c>
      <c r="R74" s="173">
        <f t="shared" si="45"/>
        <v>54307.11610486891</v>
      </c>
      <c r="S74" s="182"/>
      <c r="T74" s="182"/>
      <c r="U74" s="183"/>
      <c r="V74" s="183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</row>
    <row r="75" spans="1:425" s="199" customFormat="1" x14ac:dyDescent="0.25">
      <c r="A75" s="195"/>
      <c r="B75" s="168"/>
      <c r="C75" s="184" t="s">
        <v>566</v>
      </c>
      <c r="D75" s="185">
        <v>18230511</v>
      </c>
      <c r="E75" s="177"/>
      <c r="F75" s="177"/>
      <c r="G75" s="178"/>
      <c r="H75" s="179"/>
      <c r="I75" s="171">
        <f>SUMIF('Program Costs'!D:D,D75,'Program Costs'!N:N)</f>
        <v>142176.01999999999</v>
      </c>
      <c r="J75" s="171"/>
      <c r="K75" s="180"/>
      <c r="L75" s="180"/>
      <c r="M75" s="180"/>
      <c r="N75" s="192">
        <f t="shared" si="43"/>
        <v>142176.01999999999</v>
      </c>
      <c r="O75" s="192">
        <f t="shared" si="44"/>
        <v>142176.01999999999</v>
      </c>
      <c r="P75" s="173"/>
      <c r="Q75" s="173">
        <f t="shared" ref="Q75" si="46">N75/(1+ElecDiscountRate)^1</f>
        <v>133123.61423220971</v>
      </c>
      <c r="R75" s="173">
        <f t="shared" ref="R75" si="47">O75/(1+ElecDiscountRate)^1</f>
        <v>133123.61423220971</v>
      </c>
      <c r="S75" s="182"/>
      <c r="T75" s="182"/>
      <c r="U75" s="183"/>
      <c r="V75" s="183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</row>
    <row r="76" spans="1:425" s="209" customFormat="1" x14ac:dyDescent="0.25">
      <c r="A76" s="200"/>
      <c r="B76" s="196"/>
      <c r="C76" s="196" t="s">
        <v>418</v>
      </c>
      <c r="D76" s="196"/>
      <c r="E76" s="196"/>
      <c r="F76" s="196"/>
      <c r="G76" s="196"/>
      <c r="H76" s="196">
        <f t="shared" ref="H76" si="48">SUM(H70:H74)</f>
        <v>0</v>
      </c>
      <c r="I76" s="197">
        <f>SUM(I70:I75)</f>
        <v>3294837.1</v>
      </c>
      <c r="J76" s="197">
        <f t="shared" ref="J76:R76" si="49">SUM(J70:J75)</f>
        <v>0</v>
      </c>
      <c r="K76" s="197">
        <f t="shared" si="49"/>
        <v>0</v>
      </c>
      <c r="L76" s="197">
        <f t="shared" si="49"/>
        <v>0</v>
      </c>
      <c r="M76" s="197">
        <f t="shared" si="49"/>
        <v>0</v>
      </c>
      <c r="N76" s="197">
        <f t="shared" si="49"/>
        <v>3294837.1</v>
      </c>
      <c r="O76" s="197">
        <f t="shared" si="49"/>
        <v>3294837.1</v>
      </c>
      <c r="P76" s="197">
        <f t="shared" si="49"/>
        <v>0</v>
      </c>
      <c r="Q76" s="197">
        <f t="shared" si="49"/>
        <v>3085053.4644194748</v>
      </c>
      <c r="R76" s="197">
        <f t="shared" si="49"/>
        <v>3085053.4644194748</v>
      </c>
      <c r="S76" s="197"/>
      <c r="T76" s="197"/>
      <c r="U76" s="197"/>
      <c r="V76" s="197"/>
      <c r="W76"/>
      <c r="X76"/>
      <c r="Y76"/>
      <c r="Z76"/>
      <c r="AA76"/>
      <c r="AB76"/>
      <c r="AC76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0"/>
      <c r="DS76" s="200"/>
      <c r="DT76" s="200"/>
      <c r="DU76" s="200"/>
      <c r="DV76" s="200"/>
      <c r="DW76" s="200"/>
      <c r="DX76" s="200"/>
      <c r="DY76" s="200"/>
      <c r="DZ76" s="200"/>
      <c r="EA76" s="200"/>
      <c r="EB76" s="200"/>
      <c r="EC76" s="200"/>
      <c r="ED76" s="200"/>
      <c r="EE76" s="200"/>
      <c r="EF76" s="200"/>
      <c r="EG76" s="200"/>
      <c r="EH76" s="200"/>
      <c r="EI76" s="200"/>
      <c r="EJ76" s="200"/>
      <c r="EK76" s="200"/>
      <c r="EL76" s="200"/>
      <c r="EM76" s="200"/>
      <c r="EN76" s="200"/>
      <c r="EO76" s="200"/>
      <c r="EP76" s="200"/>
      <c r="EQ76" s="200"/>
      <c r="ER76" s="200"/>
      <c r="ES76" s="200"/>
      <c r="ET76" s="200"/>
      <c r="EU76" s="200"/>
      <c r="EV76" s="200"/>
      <c r="EW76" s="200"/>
      <c r="EX76" s="200"/>
      <c r="EY76" s="200"/>
      <c r="EZ76" s="200"/>
      <c r="FA76" s="200"/>
      <c r="FB76" s="200"/>
      <c r="FC76" s="200"/>
      <c r="FD76" s="200"/>
      <c r="FE76" s="200"/>
      <c r="FF76" s="200"/>
      <c r="FG76" s="200"/>
      <c r="FH76" s="200"/>
      <c r="FI76" s="200"/>
      <c r="FJ76" s="200"/>
      <c r="FK76" s="200"/>
      <c r="FL76" s="200"/>
      <c r="FM76" s="200"/>
      <c r="FN76" s="200"/>
      <c r="FO76" s="200"/>
      <c r="FP76" s="200"/>
      <c r="FQ76" s="200"/>
      <c r="FR76" s="200"/>
      <c r="FS76" s="200"/>
      <c r="FT76" s="200"/>
      <c r="FU76" s="200"/>
      <c r="FV76" s="200"/>
      <c r="FW76" s="200"/>
      <c r="FX76" s="200"/>
      <c r="FY76" s="200"/>
      <c r="FZ76" s="200"/>
      <c r="GA76" s="200"/>
      <c r="GB76" s="200"/>
      <c r="GC76" s="200"/>
      <c r="GD76" s="200"/>
      <c r="GE76" s="200"/>
      <c r="GF76" s="200"/>
      <c r="GG76" s="200"/>
      <c r="GH76" s="200"/>
      <c r="GI76" s="200"/>
      <c r="GJ76" s="200"/>
      <c r="GK76" s="200"/>
      <c r="GL76" s="200"/>
      <c r="GM76" s="200"/>
      <c r="GN76" s="200"/>
      <c r="GO76" s="200"/>
      <c r="GP76" s="200"/>
      <c r="GQ76" s="200"/>
      <c r="GR76" s="200"/>
      <c r="GS76" s="200"/>
      <c r="GT76" s="200"/>
      <c r="GU76" s="200"/>
      <c r="GV76" s="200"/>
      <c r="GW76" s="200"/>
      <c r="GX76" s="200"/>
      <c r="GY76" s="200"/>
      <c r="GZ76" s="200"/>
      <c r="HA76" s="200"/>
      <c r="HB76" s="200"/>
      <c r="HC76" s="200"/>
      <c r="HD76" s="200"/>
      <c r="HE76" s="200"/>
      <c r="HF76" s="200"/>
      <c r="HG76" s="200"/>
      <c r="HH76" s="200"/>
      <c r="HI76" s="200"/>
      <c r="HJ76" s="200"/>
      <c r="HK76" s="200"/>
      <c r="HL76" s="200"/>
      <c r="HM76" s="200"/>
      <c r="HN76" s="200"/>
      <c r="HO76" s="200"/>
      <c r="HP76" s="200"/>
      <c r="HQ76" s="200"/>
      <c r="HR76" s="200"/>
      <c r="HS76" s="200"/>
      <c r="HT76" s="200"/>
      <c r="HU76" s="200"/>
      <c r="HV76" s="200"/>
      <c r="HW76" s="200"/>
      <c r="HX76" s="200"/>
      <c r="HY76" s="200"/>
      <c r="HZ76" s="200"/>
      <c r="IA76" s="200"/>
      <c r="IB76" s="200"/>
      <c r="IC76" s="200"/>
      <c r="ID76" s="200"/>
      <c r="IE76" s="200"/>
      <c r="IF76" s="200"/>
      <c r="IG76" s="200"/>
      <c r="IH76" s="200"/>
      <c r="II76" s="200"/>
      <c r="IJ76" s="200"/>
      <c r="IK76" s="200"/>
      <c r="IL76" s="200"/>
      <c r="IM76" s="200"/>
      <c r="IN76" s="200"/>
      <c r="IO76" s="200"/>
      <c r="IP76" s="200"/>
      <c r="IQ76" s="200"/>
      <c r="IR76" s="200"/>
      <c r="IS76" s="200"/>
      <c r="IT76" s="200"/>
      <c r="IU76" s="200"/>
      <c r="IV76" s="200"/>
      <c r="IW76" s="200"/>
      <c r="IX76" s="200"/>
      <c r="IY76" s="200"/>
      <c r="IZ76" s="200"/>
      <c r="JA76" s="200"/>
      <c r="JB76" s="200"/>
      <c r="JC76" s="200"/>
      <c r="JD76" s="200"/>
      <c r="JE76" s="200"/>
      <c r="JF76" s="200"/>
      <c r="JG76" s="200"/>
      <c r="JH76" s="200"/>
      <c r="JI76" s="200"/>
      <c r="JJ76" s="200"/>
      <c r="JK76" s="200"/>
      <c r="JL76" s="200"/>
      <c r="JM76" s="200"/>
      <c r="JN76" s="200"/>
      <c r="JO76" s="200"/>
      <c r="JP76" s="200"/>
      <c r="JQ76" s="200"/>
      <c r="JR76" s="200"/>
      <c r="JS76" s="200"/>
      <c r="JT76" s="200"/>
      <c r="JU76" s="200"/>
      <c r="JV76" s="200"/>
      <c r="JW76" s="200"/>
      <c r="JX76" s="200"/>
      <c r="JY76" s="200"/>
      <c r="JZ76" s="200"/>
      <c r="KA76" s="200"/>
      <c r="KB76" s="200"/>
      <c r="KC76" s="200"/>
      <c r="KD76" s="200"/>
      <c r="KE76" s="200"/>
      <c r="KF76" s="200"/>
      <c r="KG76" s="200"/>
      <c r="KH76" s="200"/>
      <c r="KI76" s="200"/>
      <c r="KJ76" s="200"/>
      <c r="KK76" s="200"/>
      <c r="KL76" s="200"/>
      <c r="KM76" s="200"/>
      <c r="KN76" s="200"/>
      <c r="KO76" s="200"/>
      <c r="KP76" s="200"/>
      <c r="KQ76" s="200"/>
      <c r="KR76" s="200"/>
      <c r="KS76" s="200"/>
      <c r="KT76" s="200"/>
      <c r="KU76" s="200"/>
      <c r="KV76" s="200"/>
      <c r="KW76" s="200"/>
      <c r="KX76" s="200"/>
      <c r="KY76" s="200"/>
      <c r="KZ76" s="200"/>
      <c r="LA76" s="200"/>
      <c r="LB76" s="200"/>
      <c r="LC76" s="200"/>
      <c r="LD76" s="200"/>
      <c r="LE76" s="200"/>
      <c r="LF76" s="200"/>
      <c r="LG76" s="200"/>
      <c r="LH76" s="200"/>
      <c r="LI76" s="200"/>
      <c r="LJ76" s="200"/>
      <c r="LK76" s="200"/>
      <c r="LL76" s="200"/>
      <c r="LM76" s="200"/>
      <c r="LN76" s="200"/>
      <c r="LO76" s="200"/>
      <c r="LP76" s="200"/>
      <c r="LQ76" s="200"/>
      <c r="LR76" s="200"/>
      <c r="LS76" s="200"/>
      <c r="LT76" s="200"/>
      <c r="LU76" s="200"/>
      <c r="LV76" s="200"/>
      <c r="LW76" s="200"/>
      <c r="LX76" s="200"/>
      <c r="LY76" s="200"/>
      <c r="LZ76" s="200"/>
      <c r="MA76" s="200"/>
      <c r="MB76" s="200"/>
      <c r="MC76" s="200"/>
      <c r="MD76" s="200"/>
      <c r="ME76" s="200"/>
      <c r="MF76" s="200"/>
      <c r="MG76" s="200"/>
      <c r="MH76" s="200"/>
      <c r="MI76" s="200"/>
      <c r="MJ76" s="200"/>
      <c r="MK76" s="200"/>
      <c r="ML76" s="200"/>
      <c r="MM76" s="200"/>
      <c r="MN76" s="200"/>
      <c r="MO76" s="200"/>
      <c r="MP76" s="200"/>
      <c r="MQ76" s="200"/>
      <c r="MR76" s="200"/>
      <c r="MS76" s="200"/>
      <c r="MT76" s="200"/>
      <c r="MU76" s="200"/>
      <c r="MV76" s="200"/>
      <c r="MW76" s="200"/>
      <c r="MX76" s="200"/>
      <c r="MY76" s="200"/>
      <c r="MZ76" s="200"/>
      <c r="NA76" s="200"/>
      <c r="NB76" s="200"/>
      <c r="NC76" s="200"/>
      <c r="ND76" s="200"/>
      <c r="NE76" s="200"/>
      <c r="NF76" s="200"/>
      <c r="NG76" s="200"/>
      <c r="NH76" s="200"/>
      <c r="NI76" s="200"/>
      <c r="NJ76" s="200"/>
      <c r="NK76" s="200"/>
      <c r="NL76" s="200"/>
      <c r="NM76" s="200"/>
      <c r="NN76" s="200"/>
      <c r="NO76" s="200"/>
      <c r="NP76" s="200"/>
      <c r="NQ76" s="200"/>
      <c r="NR76" s="200"/>
      <c r="NS76" s="200"/>
      <c r="NT76" s="200"/>
      <c r="NU76" s="200"/>
      <c r="NV76" s="200"/>
      <c r="NW76" s="200"/>
      <c r="NX76" s="200"/>
      <c r="NY76" s="200"/>
      <c r="NZ76" s="200"/>
      <c r="OA76" s="200"/>
      <c r="OB76" s="200"/>
      <c r="OC76" s="200"/>
      <c r="OD76" s="200"/>
      <c r="OE76" s="200"/>
      <c r="OF76" s="200"/>
      <c r="OG76" s="200"/>
      <c r="OH76" s="200"/>
      <c r="OI76" s="200"/>
      <c r="OJ76" s="200"/>
      <c r="OK76" s="200"/>
      <c r="OL76" s="200"/>
      <c r="OM76" s="200"/>
      <c r="ON76" s="200"/>
      <c r="OO76" s="200"/>
      <c r="OP76" s="200"/>
      <c r="OQ76" s="200"/>
      <c r="OR76" s="200"/>
      <c r="OS76" s="200"/>
      <c r="OT76" s="200"/>
      <c r="OU76" s="200"/>
      <c r="OV76" s="200"/>
      <c r="OW76" s="200"/>
      <c r="OX76" s="200"/>
      <c r="OY76" s="200"/>
      <c r="OZ76" s="200"/>
      <c r="PA76" s="200"/>
      <c r="PB76" s="200"/>
      <c r="PC76" s="200"/>
      <c r="PD76" s="200"/>
      <c r="PE76" s="200"/>
      <c r="PF76" s="200"/>
      <c r="PG76" s="200"/>
      <c r="PH76" s="200"/>
      <c r="PI76" s="200"/>
    </row>
    <row r="77" spans="1:425" x14ac:dyDescent="0.25">
      <c r="B77" s="201" t="s">
        <v>419</v>
      </c>
      <c r="C77" s="202"/>
      <c r="D77" s="202"/>
      <c r="E77" s="202"/>
      <c r="F77" s="203"/>
      <c r="G77" s="204"/>
      <c r="H77" s="205">
        <f>SUM(H23,H44,H47,H51,H69,H76)</f>
        <v>204371193.8251256</v>
      </c>
      <c r="I77" s="205">
        <f t="shared" ref="I77:O77" si="50">I76+I69+I51+I44+I23+I47</f>
        <v>45642016.140000001</v>
      </c>
      <c r="J77" s="206">
        <f t="shared" si="50"/>
        <v>64789678.010000005</v>
      </c>
      <c r="K77" s="206">
        <f t="shared" si="50"/>
        <v>40971131.098186202</v>
      </c>
      <c r="L77" s="206">
        <f t="shared" si="50"/>
        <v>105760809.10818622</v>
      </c>
      <c r="M77" s="206">
        <f t="shared" si="50"/>
        <v>0</v>
      </c>
      <c r="N77" s="206">
        <f t="shared" si="50"/>
        <v>110636694.15000001</v>
      </c>
      <c r="O77" s="206">
        <f t="shared" si="50"/>
        <v>151402825.2481862</v>
      </c>
      <c r="P77" s="206"/>
      <c r="Q77" s="206">
        <f>Q76+Q69+Q51+Q44+Q23+Q47</f>
        <v>103049065.42134832</v>
      </c>
      <c r="R77" s="206">
        <f>R76+R69+R51+R44+R23+R47</f>
        <v>141762944.98893839</v>
      </c>
      <c r="S77" s="205">
        <f>S76+S69+S51+S44+S23+S47</f>
        <v>203412042.44038269</v>
      </c>
      <c r="T77" s="207">
        <f>T76+T69+T51+T44+T23+T47</f>
        <v>4461342.2464108197</v>
      </c>
      <c r="U77" s="208">
        <f>S77/Q77</f>
        <v>1.9739338887613291</v>
      </c>
      <c r="V77" s="208">
        <f>((S77*1.1)+(T77))/R77</f>
        <v>1.6098324491540377</v>
      </c>
    </row>
    <row r="78" spans="1:425" s="215" customFormat="1" x14ac:dyDescent="0.25">
      <c r="A78"/>
      <c r="B78" s="159"/>
      <c r="C78" s="160" t="s">
        <v>420</v>
      </c>
      <c r="D78" s="160"/>
      <c r="E78" s="161"/>
      <c r="F78" s="161"/>
      <c r="G78" s="162"/>
      <c r="H78" s="210"/>
      <c r="I78" s="211"/>
      <c r="J78" s="212"/>
      <c r="K78" s="163"/>
      <c r="L78" s="163"/>
      <c r="M78" s="163"/>
      <c r="N78" s="213"/>
      <c r="O78" s="164"/>
      <c r="P78" s="164"/>
      <c r="Q78" s="164"/>
      <c r="R78" s="164"/>
      <c r="S78" s="165"/>
      <c r="T78" s="166"/>
      <c r="U78" s="167"/>
      <c r="V78" s="167"/>
      <c r="W78"/>
      <c r="X78">
        <v>18230128</v>
      </c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</row>
    <row r="79" spans="1:425" x14ac:dyDescent="0.25">
      <c r="B79" s="168"/>
      <c r="C79" s="184" t="s">
        <v>421</v>
      </c>
      <c r="D79">
        <v>18230128</v>
      </c>
      <c r="E79" s="184"/>
      <c r="F79" s="177"/>
      <c r="G79" s="178"/>
      <c r="H79" s="179"/>
      <c r="I79" s="171">
        <f>SUMIF('Program Costs'!D:D,D79,'Program Costs'!N:N)</f>
        <v>4282165.07</v>
      </c>
      <c r="J79" s="180"/>
      <c r="K79" s="180"/>
      <c r="L79" s="180" t="s">
        <v>291</v>
      </c>
      <c r="M79" s="180"/>
      <c r="N79" s="193">
        <f>I79</f>
        <v>4282165.07</v>
      </c>
      <c r="O79" s="193">
        <f>I79</f>
        <v>4282165.07</v>
      </c>
      <c r="P79" s="173">
        <v>0</v>
      </c>
      <c r="Q79" s="173">
        <f t="shared" ref="Q79:R81" si="51">N79/(1+ElecDiscountRate)^1</f>
        <v>4009517.8558052434</v>
      </c>
      <c r="R79" s="173">
        <f t="shared" si="51"/>
        <v>4009517.8558052434</v>
      </c>
      <c r="S79" s="214"/>
      <c r="T79" s="182"/>
      <c r="U79" s="183"/>
      <c r="V79" s="183"/>
      <c r="X79">
        <v>18230133</v>
      </c>
    </row>
    <row r="80" spans="1:425" ht="15.75" x14ac:dyDescent="0.25">
      <c r="A80" s="216"/>
      <c r="B80" s="168"/>
      <c r="C80" s="184" t="s">
        <v>422</v>
      </c>
      <c r="D80">
        <v>18230566</v>
      </c>
      <c r="E80" s="184"/>
      <c r="F80" s="177"/>
      <c r="G80" s="178"/>
      <c r="H80" s="179"/>
      <c r="I80" s="171">
        <f>SUMIF('Program Costs'!D:D,D80,'Program Costs'!N:N)</f>
        <v>420000</v>
      </c>
      <c r="J80" s="180"/>
      <c r="K80" s="180"/>
      <c r="L80" s="180"/>
      <c r="M80" s="180"/>
      <c r="N80" s="193">
        <f>I80</f>
        <v>420000</v>
      </c>
      <c r="O80" s="193">
        <f>I80</f>
        <v>420000</v>
      </c>
      <c r="P80" s="173"/>
      <c r="Q80" s="173">
        <f t="shared" si="51"/>
        <v>393258.42696629209</v>
      </c>
      <c r="R80" s="173">
        <f t="shared" si="51"/>
        <v>393258.42696629209</v>
      </c>
      <c r="S80" s="214"/>
      <c r="T80" s="182"/>
      <c r="U80" s="183"/>
      <c r="V80" s="183"/>
    </row>
    <row r="81" spans="1:22" ht="15.75" x14ac:dyDescent="0.25">
      <c r="A81" s="445"/>
      <c r="B81" s="446"/>
      <c r="C81" s="447" t="s">
        <v>552</v>
      </c>
      <c r="D81">
        <v>18230753</v>
      </c>
      <c r="E81" s="447"/>
      <c r="F81" s="448"/>
      <c r="G81" s="449"/>
      <c r="H81" s="450"/>
      <c r="I81" s="171">
        <f>SUMIF('Program Costs'!D:D,D81,'Program Costs'!N:N)</f>
        <v>6469439.1500000004</v>
      </c>
      <c r="J81" s="451"/>
      <c r="K81" s="451"/>
      <c r="L81" s="451"/>
      <c r="M81" s="451"/>
      <c r="N81" s="193">
        <f>I81</f>
        <v>6469439.1500000004</v>
      </c>
      <c r="O81" s="193">
        <f>I81</f>
        <v>6469439.1500000004</v>
      </c>
      <c r="P81" s="173"/>
      <c r="Q81" s="173">
        <f t="shared" si="51"/>
        <v>6057527.2940074904</v>
      </c>
      <c r="R81" s="173">
        <f t="shared" si="51"/>
        <v>6057527.2940074904</v>
      </c>
      <c r="S81" s="452"/>
      <c r="T81" s="453"/>
      <c r="U81" s="454"/>
      <c r="V81" s="454"/>
    </row>
    <row r="82" spans="1:22" x14ac:dyDescent="0.25">
      <c r="B82" s="196"/>
      <c r="C82" s="196" t="s">
        <v>423</v>
      </c>
      <c r="D82" s="196"/>
      <c r="E82" s="196"/>
      <c r="F82" s="196"/>
      <c r="G82" s="196"/>
      <c r="H82" s="196"/>
      <c r="I82" s="197">
        <f>SUM(I79:I81)</f>
        <v>11171604.220000001</v>
      </c>
      <c r="J82" s="455">
        <f>SUM(J79:J81)</f>
        <v>0</v>
      </c>
      <c r="K82" s="196">
        <f>SUM(K79)</f>
        <v>0</v>
      </c>
      <c r="L82" s="196">
        <f>SUM(L79)</f>
        <v>0</v>
      </c>
      <c r="M82" s="196">
        <f>SUM(M79)</f>
        <v>0</v>
      </c>
      <c r="N82" s="198">
        <f>SUM(N79:N81)</f>
        <v>11171604.220000001</v>
      </c>
      <c r="O82" s="198">
        <f>SUM(O79:O81)</f>
        <v>11171604.220000001</v>
      </c>
      <c r="P82" s="198">
        <f>SUM(P79:P79)</f>
        <v>0</v>
      </c>
      <c r="Q82" s="198">
        <f>SUM(Q79:Q81)</f>
        <v>10460303.576779027</v>
      </c>
      <c r="R82" s="198">
        <f>SUM(R79:R81)</f>
        <v>10460303.576779027</v>
      </c>
      <c r="S82" s="196">
        <f>SUM(S79)</f>
        <v>0</v>
      </c>
      <c r="T82" s="196">
        <f>SUM(T79)</f>
        <v>0</v>
      </c>
      <c r="U82" s="196"/>
      <c r="V82" s="196"/>
    </row>
    <row r="83" spans="1:22" x14ac:dyDescent="0.25">
      <c r="H83" s="217"/>
      <c r="N83" s="219"/>
      <c r="V83"/>
    </row>
    <row r="84" spans="1:22" x14ac:dyDescent="0.25">
      <c r="J84" s="221"/>
      <c r="V84"/>
    </row>
    <row r="85" spans="1:22" x14ac:dyDescent="0.25">
      <c r="V85"/>
    </row>
    <row r="86" spans="1:22" ht="24" customHeight="1" x14ac:dyDescent="0.25">
      <c r="V86"/>
    </row>
    <row r="87" spans="1:22" x14ac:dyDescent="0.25">
      <c r="V87"/>
    </row>
    <row r="88" spans="1:22" x14ac:dyDescent="0.25">
      <c r="V88"/>
    </row>
    <row r="89" spans="1:22" x14ac:dyDescent="0.25">
      <c r="V89"/>
    </row>
    <row r="90" spans="1:22" x14ac:dyDescent="0.25">
      <c r="V90"/>
    </row>
    <row r="91" spans="1:22" x14ac:dyDescent="0.25">
      <c r="H91"/>
      <c r="I91"/>
      <c r="V91"/>
    </row>
    <row r="92" spans="1:22" x14ac:dyDescent="0.25">
      <c r="H92"/>
      <c r="I92"/>
      <c r="V92"/>
    </row>
    <row r="93" spans="1:22" x14ac:dyDescent="0.25">
      <c r="H93"/>
      <c r="I93"/>
      <c r="V93"/>
    </row>
    <row r="94" spans="1:22" x14ac:dyDescent="0.25">
      <c r="H94"/>
      <c r="I94"/>
      <c r="V94"/>
    </row>
    <row r="95" spans="1:22" x14ac:dyDescent="0.25">
      <c r="H95"/>
      <c r="I95"/>
      <c r="V95"/>
    </row>
    <row r="96" spans="1:22" x14ac:dyDescent="0.25">
      <c r="H96"/>
      <c r="I96"/>
      <c r="V96"/>
    </row>
    <row r="97" spans="8:22" ht="24" customHeight="1" x14ac:dyDescent="0.25">
      <c r="H97"/>
      <c r="I97"/>
      <c r="V97"/>
    </row>
    <row r="98" spans="8:22" x14ac:dyDescent="0.25">
      <c r="H98"/>
      <c r="I98"/>
      <c r="V98"/>
    </row>
    <row r="99" spans="8:22" x14ac:dyDescent="0.25">
      <c r="H99"/>
      <c r="I99"/>
      <c r="V99"/>
    </row>
    <row r="100" spans="8:22" x14ac:dyDescent="0.25">
      <c r="H100"/>
      <c r="I100"/>
      <c r="V100"/>
    </row>
    <row r="101" spans="8:22" x14ac:dyDescent="0.25">
      <c r="H101"/>
      <c r="I101"/>
      <c r="V101"/>
    </row>
    <row r="102" spans="8:22" x14ac:dyDescent="0.25">
      <c r="V102"/>
    </row>
    <row r="103" spans="8:22" x14ac:dyDescent="0.25">
      <c r="V103"/>
    </row>
    <row r="104" spans="8:22" x14ac:dyDescent="0.25">
      <c r="V104"/>
    </row>
    <row r="105" spans="8:22" x14ac:dyDescent="0.25">
      <c r="V105"/>
    </row>
    <row r="106" spans="8:22" x14ac:dyDescent="0.25">
      <c r="V106"/>
    </row>
    <row r="107" spans="8:22" x14ac:dyDescent="0.25">
      <c r="V107"/>
    </row>
    <row r="108" spans="8:22" ht="24" customHeight="1" x14ac:dyDescent="0.25">
      <c r="V108"/>
    </row>
    <row r="109" spans="8:22" x14ac:dyDescent="0.25">
      <c r="V109"/>
    </row>
    <row r="110" spans="8:22" x14ac:dyDescent="0.25">
      <c r="V110"/>
    </row>
    <row r="111" spans="8:22" x14ac:dyDescent="0.25">
      <c r="V111"/>
    </row>
    <row r="112" spans="8:22" x14ac:dyDescent="0.25">
      <c r="V112"/>
    </row>
    <row r="113" spans="22:22" x14ac:dyDescent="0.25">
      <c r="V113"/>
    </row>
    <row r="114" spans="22:22" x14ac:dyDescent="0.25">
      <c r="V114"/>
    </row>
    <row r="115" spans="22:22" x14ac:dyDescent="0.25">
      <c r="V115"/>
    </row>
    <row r="116" spans="22:22" x14ac:dyDescent="0.25">
      <c r="V116"/>
    </row>
    <row r="117" spans="22:22" x14ac:dyDescent="0.25">
      <c r="V117"/>
    </row>
    <row r="118" spans="22:22" x14ac:dyDescent="0.25">
      <c r="V118"/>
    </row>
    <row r="119" spans="22:22" ht="24" customHeight="1" x14ac:dyDescent="0.25">
      <c r="V119"/>
    </row>
    <row r="120" spans="22:22" x14ac:dyDescent="0.25">
      <c r="V120"/>
    </row>
    <row r="121" spans="22:22" x14ac:dyDescent="0.25">
      <c r="V121"/>
    </row>
    <row r="122" spans="22:22" x14ac:dyDescent="0.25">
      <c r="V122"/>
    </row>
    <row r="123" spans="22:22" x14ac:dyDescent="0.25">
      <c r="V123"/>
    </row>
    <row r="124" spans="22:22" x14ac:dyDescent="0.25">
      <c r="V124"/>
    </row>
    <row r="125" spans="22:22" x14ac:dyDescent="0.25">
      <c r="V125"/>
    </row>
    <row r="126" spans="22:22" x14ac:dyDescent="0.25">
      <c r="V126"/>
    </row>
    <row r="127" spans="22:22" x14ac:dyDescent="0.25">
      <c r="V127"/>
    </row>
    <row r="128" spans="22:22" x14ac:dyDescent="0.25">
      <c r="V128"/>
    </row>
    <row r="129" spans="22:22" x14ac:dyDescent="0.25">
      <c r="V129"/>
    </row>
    <row r="130" spans="22:22" ht="24" customHeight="1" x14ac:dyDescent="0.25">
      <c r="V130"/>
    </row>
    <row r="131" spans="22:22" x14ac:dyDescent="0.25">
      <c r="V131"/>
    </row>
    <row r="132" spans="22:22" x14ac:dyDescent="0.25">
      <c r="V132"/>
    </row>
    <row r="133" spans="22:22" x14ac:dyDescent="0.25">
      <c r="V133"/>
    </row>
    <row r="134" spans="22:22" x14ac:dyDescent="0.25">
      <c r="V134"/>
    </row>
    <row r="135" spans="22:22" x14ac:dyDescent="0.25">
      <c r="V135"/>
    </row>
    <row r="136" spans="22:22" x14ac:dyDescent="0.25">
      <c r="V136"/>
    </row>
    <row r="137" spans="22:22" x14ac:dyDescent="0.25">
      <c r="V137"/>
    </row>
    <row r="138" spans="22:22" x14ac:dyDescent="0.25">
      <c r="V138"/>
    </row>
    <row r="139" spans="22:22" x14ac:dyDescent="0.25">
      <c r="V139"/>
    </row>
    <row r="140" spans="22:22" x14ac:dyDescent="0.25">
      <c r="V140"/>
    </row>
    <row r="141" spans="22:22" ht="24" customHeight="1" x14ac:dyDescent="0.25">
      <c r="V141"/>
    </row>
    <row r="142" spans="22:22" x14ac:dyDescent="0.25">
      <c r="V142"/>
    </row>
    <row r="143" spans="22:22" x14ac:dyDescent="0.25">
      <c r="V143"/>
    </row>
    <row r="144" spans="22:22" x14ac:dyDescent="0.25">
      <c r="V144"/>
    </row>
    <row r="145" spans="22:22" x14ac:dyDescent="0.25">
      <c r="V145"/>
    </row>
    <row r="146" spans="22:22" x14ac:dyDescent="0.25">
      <c r="V146"/>
    </row>
    <row r="147" spans="22:22" x14ac:dyDescent="0.25">
      <c r="V147"/>
    </row>
    <row r="148" spans="22:22" x14ac:dyDescent="0.25">
      <c r="V148"/>
    </row>
    <row r="149" spans="22:22" x14ac:dyDescent="0.25">
      <c r="V149"/>
    </row>
    <row r="150" spans="22:22" x14ac:dyDescent="0.25">
      <c r="V150"/>
    </row>
    <row r="151" spans="22:22" x14ac:dyDescent="0.25">
      <c r="V151"/>
    </row>
    <row r="152" spans="22:22" ht="24" customHeight="1" x14ac:dyDescent="0.25">
      <c r="V152"/>
    </row>
    <row r="153" spans="22:22" x14ac:dyDescent="0.25">
      <c r="V153"/>
    </row>
    <row r="154" spans="22:22" x14ac:dyDescent="0.25">
      <c r="V154"/>
    </row>
    <row r="155" spans="22:22" x14ac:dyDescent="0.25">
      <c r="V155"/>
    </row>
    <row r="156" spans="22:22" x14ac:dyDescent="0.25">
      <c r="V156"/>
    </row>
    <row r="157" spans="22:22" x14ac:dyDescent="0.25">
      <c r="V157"/>
    </row>
    <row r="158" spans="22:22" x14ac:dyDescent="0.25">
      <c r="V158"/>
    </row>
    <row r="159" spans="22:22" x14ac:dyDescent="0.25">
      <c r="V159"/>
    </row>
    <row r="160" spans="22:22" x14ac:dyDescent="0.25">
      <c r="V160"/>
    </row>
    <row r="161" spans="22:22" x14ac:dyDescent="0.25">
      <c r="V161"/>
    </row>
    <row r="162" spans="22:22" x14ac:dyDescent="0.25">
      <c r="V162"/>
    </row>
    <row r="163" spans="22:22" ht="24" customHeight="1" x14ac:dyDescent="0.25">
      <c r="V163"/>
    </row>
    <row r="164" spans="22:22" x14ac:dyDescent="0.25">
      <c r="V164"/>
    </row>
    <row r="165" spans="22:22" x14ac:dyDescent="0.25">
      <c r="V165"/>
    </row>
    <row r="166" spans="22:22" x14ac:dyDescent="0.25">
      <c r="V166"/>
    </row>
    <row r="167" spans="22:22" x14ac:dyDescent="0.25">
      <c r="V167"/>
    </row>
    <row r="168" spans="22:22" x14ac:dyDescent="0.25">
      <c r="V168"/>
    </row>
    <row r="169" spans="22:22" x14ac:dyDescent="0.25">
      <c r="V169"/>
    </row>
    <row r="170" spans="22:22" x14ac:dyDescent="0.25">
      <c r="V170"/>
    </row>
    <row r="171" spans="22:22" x14ac:dyDescent="0.25">
      <c r="V171"/>
    </row>
    <row r="172" spans="22:22" x14ac:dyDescent="0.25">
      <c r="V172"/>
    </row>
    <row r="173" spans="22:22" x14ac:dyDescent="0.25">
      <c r="V173"/>
    </row>
    <row r="174" spans="22:22" ht="24" customHeight="1" x14ac:dyDescent="0.25">
      <c r="V174"/>
    </row>
    <row r="175" spans="22:22" x14ac:dyDescent="0.25">
      <c r="V175"/>
    </row>
    <row r="176" spans="22:22" x14ac:dyDescent="0.25">
      <c r="V176"/>
    </row>
    <row r="177" spans="22:22" x14ac:dyDescent="0.25">
      <c r="V177"/>
    </row>
    <row r="178" spans="22:22" x14ac:dyDescent="0.25">
      <c r="V178"/>
    </row>
    <row r="179" spans="22:22" x14ac:dyDescent="0.25">
      <c r="V179"/>
    </row>
    <row r="180" spans="22:22" x14ac:dyDescent="0.25">
      <c r="V180"/>
    </row>
    <row r="181" spans="22:22" x14ac:dyDescent="0.25">
      <c r="V181"/>
    </row>
    <row r="182" spans="22:22" x14ac:dyDescent="0.25">
      <c r="V182"/>
    </row>
    <row r="183" spans="22:22" x14ac:dyDescent="0.25">
      <c r="V183"/>
    </row>
    <row r="184" spans="22:22" x14ac:dyDescent="0.25">
      <c r="V184"/>
    </row>
    <row r="185" spans="22:22" ht="24" customHeight="1" x14ac:dyDescent="0.25">
      <c r="V185"/>
    </row>
    <row r="186" spans="22:22" x14ac:dyDescent="0.25">
      <c r="V186"/>
    </row>
    <row r="187" spans="22:22" x14ac:dyDescent="0.25">
      <c r="V187"/>
    </row>
    <row r="188" spans="22:22" x14ac:dyDescent="0.25">
      <c r="V188"/>
    </row>
    <row r="189" spans="22:22" x14ac:dyDescent="0.25">
      <c r="V189"/>
    </row>
    <row r="190" spans="22:22" x14ac:dyDescent="0.25">
      <c r="V190"/>
    </row>
    <row r="191" spans="22:22" x14ac:dyDescent="0.25">
      <c r="V191"/>
    </row>
    <row r="192" spans="22:22" x14ac:dyDescent="0.25">
      <c r="V192"/>
    </row>
    <row r="193" spans="22:22" x14ac:dyDescent="0.25">
      <c r="V193"/>
    </row>
    <row r="194" spans="22:22" x14ac:dyDescent="0.25">
      <c r="V194"/>
    </row>
    <row r="195" spans="22:22" x14ac:dyDescent="0.25">
      <c r="V195"/>
    </row>
    <row r="196" spans="22:22" ht="24" customHeight="1" x14ac:dyDescent="0.25">
      <c r="V196"/>
    </row>
    <row r="197" spans="22:22" x14ac:dyDescent="0.25">
      <c r="V197"/>
    </row>
    <row r="198" spans="22:22" x14ac:dyDescent="0.25">
      <c r="V198"/>
    </row>
    <row r="199" spans="22:22" x14ac:dyDescent="0.25">
      <c r="V199"/>
    </row>
    <row r="200" spans="22:22" x14ac:dyDescent="0.25">
      <c r="V200"/>
    </row>
    <row r="201" spans="22:22" x14ac:dyDescent="0.25">
      <c r="V201"/>
    </row>
    <row r="202" spans="22:22" x14ac:dyDescent="0.25">
      <c r="V202"/>
    </row>
    <row r="203" spans="22:22" x14ac:dyDescent="0.25">
      <c r="V203"/>
    </row>
    <row r="204" spans="22:22" x14ac:dyDescent="0.25">
      <c r="V204"/>
    </row>
    <row r="205" spans="22:22" x14ac:dyDescent="0.25">
      <c r="V205"/>
    </row>
    <row r="206" spans="22:22" x14ac:dyDescent="0.25">
      <c r="V206"/>
    </row>
    <row r="207" spans="22:22" ht="24" customHeight="1" x14ac:dyDescent="0.25">
      <c r="V207"/>
    </row>
    <row r="208" spans="22:22" x14ac:dyDescent="0.25">
      <c r="V208"/>
    </row>
    <row r="209" spans="22:22" x14ac:dyDescent="0.25">
      <c r="V209"/>
    </row>
    <row r="210" spans="22:22" x14ac:dyDescent="0.25">
      <c r="V210"/>
    </row>
    <row r="211" spans="22:22" x14ac:dyDescent="0.25">
      <c r="V211"/>
    </row>
    <row r="212" spans="22:22" x14ac:dyDescent="0.25">
      <c r="V212"/>
    </row>
    <row r="213" spans="22:22" x14ac:dyDescent="0.25">
      <c r="V213"/>
    </row>
    <row r="214" spans="22:22" x14ac:dyDescent="0.25">
      <c r="V214"/>
    </row>
    <row r="215" spans="22:22" x14ac:dyDescent="0.25">
      <c r="V215"/>
    </row>
    <row r="216" spans="22:22" x14ac:dyDescent="0.25">
      <c r="V216"/>
    </row>
    <row r="217" spans="22:22" x14ac:dyDescent="0.25">
      <c r="V217"/>
    </row>
    <row r="218" spans="22:22" ht="24" customHeight="1" x14ac:dyDescent="0.25">
      <c r="V218"/>
    </row>
    <row r="219" spans="22:22" x14ac:dyDescent="0.25">
      <c r="V219"/>
    </row>
    <row r="220" spans="22:22" x14ac:dyDescent="0.25">
      <c r="V220"/>
    </row>
    <row r="221" spans="22:22" x14ac:dyDescent="0.25">
      <c r="V221"/>
    </row>
    <row r="222" spans="22:22" x14ac:dyDescent="0.25">
      <c r="V222"/>
    </row>
    <row r="223" spans="22:22" x14ac:dyDescent="0.25">
      <c r="V223"/>
    </row>
    <row r="224" spans="22:22" x14ac:dyDescent="0.25">
      <c r="V224"/>
    </row>
    <row r="225" spans="22:22" x14ac:dyDescent="0.25">
      <c r="V225"/>
    </row>
    <row r="226" spans="22:22" x14ac:dyDescent="0.25">
      <c r="V226"/>
    </row>
    <row r="227" spans="22:22" x14ac:dyDescent="0.25">
      <c r="V227"/>
    </row>
    <row r="228" spans="22:22" x14ac:dyDescent="0.25">
      <c r="V228"/>
    </row>
    <row r="229" spans="22:22" ht="24" customHeight="1" x14ac:dyDescent="0.25">
      <c r="V229"/>
    </row>
    <row r="230" spans="22:22" x14ac:dyDescent="0.25">
      <c r="V230"/>
    </row>
    <row r="231" spans="22:22" x14ac:dyDescent="0.25">
      <c r="V231"/>
    </row>
    <row r="232" spans="22:22" x14ac:dyDescent="0.25">
      <c r="V232"/>
    </row>
    <row r="233" spans="22:22" x14ac:dyDescent="0.25">
      <c r="V233"/>
    </row>
    <row r="234" spans="22:22" x14ac:dyDescent="0.25">
      <c r="V234"/>
    </row>
    <row r="235" spans="22:22" x14ac:dyDescent="0.25">
      <c r="V235"/>
    </row>
    <row r="236" spans="22:22" x14ac:dyDescent="0.25">
      <c r="V236"/>
    </row>
    <row r="237" spans="22:22" x14ac:dyDescent="0.25">
      <c r="V237"/>
    </row>
    <row r="238" spans="22:22" x14ac:dyDescent="0.25">
      <c r="V238"/>
    </row>
    <row r="239" spans="22:22" x14ac:dyDescent="0.25">
      <c r="V239"/>
    </row>
    <row r="240" spans="22:22" ht="24" customHeight="1" x14ac:dyDescent="0.25">
      <c r="V240"/>
    </row>
    <row r="241" spans="22:22" x14ac:dyDescent="0.25">
      <c r="V241"/>
    </row>
    <row r="242" spans="22:22" x14ac:dyDescent="0.25">
      <c r="V242"/>
    </row>
    <row r="243" spans="22:22" x14ac:dyDescent="0.25">
      <c r="V243"/>
    </row>
    <row r="244" spans="22:22" x14ac:dyDescent="0.25">
      <c r="V244"/>
    </row>
    <row r="245" spans="22:22" x14ac:dyDescent="0.25">
      <c r="V245"/>
    </row>
    <row r="246" spans="22:22" x14ac:dyDescent="0.25">
      <c r="V246"/>
    </row>
    <row r="247" spans="22:22" x14ac:dyDescent="0.25">
      <c r="V247"/>
    </row>
    <row r="248" spans="22:22" x14ac:dyDescent="0.25">
      <c r="V248"/>
    </row>
    <row r="249" spans="22:22" x14ac:dyDescent="0.25">
      <c r="V249"/>
    </row>
    <row r="250" spans="22:22" x14ac:dyDescent="0.25">
      <c r="V250"/>
    </row>
    <row r="251" spans="22:22" ht="24" customHeight="1" x14ac:dyDescent="0.25">
      <c r="V251"/>
    </row>
    <row r="252" spans="22:22" x14ac:dyDescent="0.25">
      <c r="V252"/>
    </row>
    <row r="253" spans="22:22" x14ac:dyDescent="0.25">
      <c r="V253"/>
    </row>
    <row r="254" spans="22:22" x14ac:dyDescent="0.25">
      <c r="V254"/>
    </row>
    <row r="255" spans="22:22" x14ac:dyDescent="0.25">
      <c r="V255"/>
    </row>
    <row r="256" spans="22:22" x14ac:dyDescent="0.25">
      <c r="V256"/>
    </row>
    <row r="257" spans="22:22" x14ac:dyDescent="0.25">
      <c r="V257"/>
    </row>
    <row r="258" spans="22:22" x14ac:dyDescent="0.25">
      <c r="V258"/>
    </row>
    <row r="259" spans="22:22" x14ac:dyDescent="0.25">
      <c r="V259"/>
    </row>
    <row r="260" spans="22:22" x14ac:dyDescent="0.25">
      <c r="V260"/>
    </row>
    <row r="261" spans="22:22" x14ac:dyDescent="0.25">
      <c r="V261"/>
    </row>
    <row r="262" spans="22:22" ht="24" customHeight="1" x14ac:dyDescent="0.25">
      <c r="V262"/>
    </row>
    <row r="263" spans="22:22" x14ac:dyDescent="0.25">
      <c r="V263"/>
    </row>
    <row r="264" spans="22:22" x14ac:dyDescent="0.25">
      <c r="V264"/>
    </row>
    <row r="265" spans="22:22" x14ac:dyDescent="0.25">
      <c r="V265"/>
    </row>
    <row r="266" spans="22:22" x14ac:dyDescent="0.25">
      <c r="V266"/>
    </row>
    <row r="267" spans="22:22" x14ac:dyDescent="0.25">
      <c r="V267"/>
    </row>
    <row r="268" spans="22:22" x14ac:dyDescent="0.25">
      <c r="V268"/>
    </row>
    <row r="269" spans="22:22" x14ac:dyDescent="0.25">
      <c r="V269"/>
    </row>
    <row r="270" spans="22:22" x14ac:dyDescent="0.25">
      <c r="V270"/>
    </row>
    <row r="271" spans="22:22" x14ac:dyDescent="0.25">
      <c r="V271"/>
    </row>
    <row r="272" spans="22:22" x14ac:dyDescent="0.25">
      <c r="V272"/>
    </row>
    <row r="273" spans="22:22" x14ac:dyDescent="0.25">
      <c r="V273"/>
    </row>
    <row r="274" spans="22:22" x14ac:dyDescent="0.25">
      <c r="V274"/>
    </row>
    <row r="275" spans="22:22" x14ac:dyDescent="0.25">
      <c r="V275"/>
    </row>
    <row r="276" spans="22:22" x14ac:dyDescent="0.25">
      <c r="V276"/>
    </row>
    <row r="277" spans="22:22" x14ac:dyDescent="0.25">
      <c r="V277"/>
    </row>
    <row r="278" spans="22:22" x14ac:dyDescent="0.25">
      <c r="V278"/>
    </row>
    <row r="279" spans="22:22" x14ac:dyDescent="0.25">
      <c r="V279"/>
    </row>
  </sheetData>
  <mergeCells count="2">
    <mergeCell ref="G1:J1"/>
    <mergeCell ref="K1:M1"/>
  </mergeCells>
  <conditionalFormatting sqref="D80:D81">
    <cfRule type="duplicateValues" dxfId="234" priority="1"/>
  </conditionalFormatting>
  <conditionalFormatting sqref="X79">
    <cfRule type="duplicateValues" dxfId="233" priority="3"/>
  </conditionalFormatting>
  <conditionalFormatting sqref="X62:AA62">
    <cfRule type="duplicateValues" dxfId="232" priority="2"/>
  </conditionalFormatting>
  <hyperlinks>
    <hyperlink ref="C6" location="'E201 LIW {E}'!A1" display="Low Income Weatherization" xr:uid="{00000000-0004-0000-0100-000000000000}"/>
    <hyperlink ref="C8" location="'Residential Lighting {E}'!A1" display="Residential Lighting" xr:uid="{00000000-0004-0000-0100-000001000000}"/>
    <hyperlink ref="C9" location="'SF Existing Space Heat {E}'!A1" display="SF Existing Space Heat" xr:uid="{00000000-0004-0000-0100-000002000000}"/>
    <hyperlink ref="C10" location="'SF Existing Water Heat {E}'!A1" display="SF Existing Water Heat" xr:uid="{00000000-0004-0000-0100-000003000000}"/>
    <hyperlink ref="C11" location="'Home Appliances {E}'!A1" display="Home Appliances" xr:uid="{00000000-0004-0000-0100-000004000000}"/>
    <hyperlink ref="C12" location="'Web-Enabled Thermostats {E}'!A1" display="Web-Enabled Thermostat" xr:uid="{00000000-0004-0000-0100-000005000000}"/>
    <hyperlink ref="C13" location="'SF Existing Weatherization {E}'!A1" display="SF Existing Weatherization" xr:uid="{00000000-0004-0000-0100-000006000000}"/>
    <hyperlink ref="C14" location="'Home Energy Reports {E}'!A1" display="Home Energy Reports" xr:uid="{00000000-0004-0000-0100-000007000000}"/>
    <hyperlink ref="C15" location="'Efficiency Boost {E}'!A1" display="Efficiency Boost" xr:uid="{00000000-0004-0000-0100-000008000000}"/>
    <hyperlink ref="C18" location="'SF New Construction {E}'!A1" display="Single Family New Construction" xr:uid="{00000000-0004-0000-0100-000009000000}"/>
    <hyperlink ref="C19" location="'MH New Construction {E}'!A1" display="Energy Star Manufactured Home" xr:uid="{00000000-0004-0000-0100-00000A000000}"/>
    <hyperlink ref="C20" location="'Multi Family Retrofit {E}'!A1" display="Multifamily Retrofit" xr:uid="{00000000-0004-0000-0100-00000B000000}"/>
    <hyperlink ref="C21" location="'MF New Construction {E}'!A1" display="Multi-Family New Construction" xr:uid="{00000000-0004-0000-0100-00000C000000}"/>
    <hyperlink ref="C25" location="'CI Retrofit {E}'!A1" display="Commercial/Industrial Retrofit" xr:uid="{00000000-0004-0000-0100-00000D000000}"/>
    <hyperlink ref="C26" location="'Bus Lighting Grants {E}'!A1" display="Business Lighting Grants" xr:uid="{00000000-0004-0000-0100-00000E000000}"/>
    <hyperlink ref="C27" location="'Industrial EM {E}'!A1" display="Industrial Energy Management" xr:uid="{00000000-0004-0000-0100-00000F000000}"/>
    <hyperlink ref="C29" location="'CBA {E}'!A1" display="Clean Buildings Accelerator" xr:uid="{00000000-0004-0000-0100-000010000000}"/>
    <hyperlink ref="C32" location="'CI New Construction {E}'!A1" display="Commercial/Industrial New Construction" xr:uid="{00000000-0004-0000-0100-000011000000}"/>
    <hyperlink ref="C33" location="'Com SEM {E}'!A1" display="Commercial Strategic Energy Management" xr:uid="{00000000-0004-0000-0100-000012000000}"/>
    <hyperlink ref="C34" location="'P4P {E}'!A1" display="Pay for Performance" xr:uid="{00000000-0004-0000-0100-000013000000}"/>
    <hyperlink ref="C35" location="'LPU 449 {E}'!A1" display="Large Power User, Self-Directed 449" xr:uid="{00000000-0004-0000-0100-000014000000}"/>
    <hyperlink ref="C36" location="'LPU Non-449 {E}'!A1" display="Large Power User, Self Directed non-449" xr:uid="{00000000-0004-0000-0100-000015000000}"/>
    <hyperlink ref="C38" location="'Lighting to Go {E}'!A1" display="Lighting to Go--AKA Business Lighting Markdowns" xr:uid="{00000000-0004-0000-0100-000016000000}"/>
    <hyperlink ref="C39" location="'Commercial Kitchen Laundry {E}'!A1" display="Commercial Kitchen and Laundry" xr:uid="{00000000-0004-0000-0100-000017000000}"/>
    <hyperlink ref="C40" location="'Commercial HVAC {E}'!A1" display="Commercial HVAC Rebates" xr:uid="{00000000-0004-0000-0100-000018000000}"/>
    <hyperlink ref="C41" location="'Commercial Midstream {E}'!A1" display="Commercial Midstream" xr:uid="{00000000-0004-0000-0100-000019000000}"/>
    <hyperlink ref="C42" location="'SBDI {E}'!A1" display="Small Business Direct Install" xr:uid="{00000000-0004-0000-0100-00001A000000}"/>
    <hyperlink ref="C43" location="'Lodging Rebates {E}'!A1" display="Lodging Rebates" xr:uid="{00000000-0004-0000-0100-00001B000000}"/>
    <hyperlink ref="C45" location="'Residential Pilots {E}'!A1" display="Residential Pilots" xr:uid="{00000000-0004-0000-0100-00001C000000}"/>
    <hyperlink ref="C46" location="'Commercial Pilots {E}'!A1" display="Commercial Pilots" xr:uid="{00000000-0004-0000-0100-00001D000000}"/>
    <hyperlink ref="C48" location="'NEEA {E}'!A1" display="Northwest Energy Efficiency Alliance" xr:uid="{00000000-0004-0000-0100-00001E000000}"/>
    <hyperlink ref="C49" location="'T&amp;D {E}'!A1" display="Transmission &amp; Distribution" xr:uid="{00000000-0004-0000-0100-00001F000000}"/>
    <hyperlink ref="C50" location="'TDSM {E}'!A1" display="Targeted DSM Pilot" xr:uid="{00000000-0004-0000-0100-000020000000}"/>
    <hyperlink ref="A4" location="Summary!A1" display="Return to Summary Page" xr:uid="{00000000-0004-0000-0100-000021000000}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C3399"/>
  </sheetPr>
  <dimension ref="A1:AP28"/>
  <sheetViews>
    <sheetView zoomScale="85" zoomScaleNormal="85" workbookViewId="0">
      <selection activeCell="Q9" sqref="Q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18230486</v>
      </c>
      <c r="D2" s="17" t="s">
        <v>50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49</v>
      </c>
      <c r="C5" s="56">
        <v>18230486</v>
      </c>
      <c r="D5" s="56" t="s">
        <v>50</v>
      </c>
      <c r="E5" s="35" t="s">
        <v>481</v>
      </c>
      <c r="F5" s="36" t="s">
        <v>636</v>
      </c>
      <c r="G5" s="36">
        <v>15</v>
      </c>
      <c r="H5" s="36"/>
      <c r="I5" s="37" t="s">
        <v>253</v>
      </c>
      <c r="J5" s="38">
        <v>1</v>
      </c>
      <c r="K5" s="40">
        <v>4000000</v>
      </c>
      <c r="L5" s="38"/>
      <c r="M5" s="39">
        <v>1869000</v>
      </c>
      <c r="N5" s="39"/>
      <c r="O5" s="40">
        <v>4000000</v>
      </c>
      <c r="P5" s="41">
        <v>1869000</v>
      </c>
      <c r="Q5" s="41">
        <v>1869000</v>
      </c>
      <c r="R5" s="42"/>
      <c r="S5" s="43"/>
      <c r="T5" s="36">
        <f t="shared" ref="T5:T24" si="0">G5+H5</f>
        <v>15</v>
      </c>
      <c r="U5" s="44">
        <f t="shared" ref="U5:U24" si="1">(O5/$A$10)*T5</f>
        <v>15</v>
      </c>
      <c r="V5" s="45">
        <f t="shared" ref="V5:V24" si="2">N5-M5</f>
        <v>-1869000</v>
      </c>
      <c r="W5" s="46">
        <f t="shared" ref="W5:W24" si="3">(O5/A$10)</f>
        <v>1</v>
      </c>
      <c r="X5" s="41">
        <f t="shared" ref="X5:X24" si="4">W5*A$8</f>
        <v>751384.81</v>
      </c>
      <c r="Y5" s="41">
        <f t="shared" ref="Y5:Y24" si="5">Q5-P5</f>
        <v>0</v>
      </c>
      <c r="Z5" s="41">
        <f t="shared" ref="Z5:Z24" si="6">X5+(A$6*W5)</f>
        <v>2620384.81</v>
      </c>
      <c r="AA5" s="47">
        <f t="shared" ref="AA5:AA24" si="7">Q5+X5</f>
        <v>2620384.81</v>
      </c>
      <c r="AB5" s="48">
        <f t="shared" ref="AB5:AC20" si="8">Z5/(1+ElecDiscountRate)^1</f>
        <v>2453543.8295880151</v>
      </c>
      <c r="AC5" s="41">
        <f t="shared" si="8"/>
        <v>2453543.8295880151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1.3271773764776009</v>
      </c>
      <c r="AG5" s="41">
        <f t="shared" ref="AG5:AG24" si="10">AF5*J5*K5</f>
        <v>5308709.505910404</v>
      </c>
      <c r="AH5" s="49">
        <f>HLOOKUP(I5,ElecAvoidedCostsWOCC!$A$5:$Q$50,T5+1,FALSE)</f>
        <v>1.3271773764776009</v>
      </c>
      <c r="AI5" s="41">
        <f t="shared" ref="AI5:AI24" si="11">AH5*J5*L5</f>
        <v>0</v>
      </c>
      <c r="AJ5" s="41">
        <f>AG5+AI5</f>
        <v>5308709.505910404</v>
      </c>
      <c r="AK5" s="41">
        <f>HLOOKUP(I5,ElecAvoidedCostsWOCC!$A$5:$Q$50,G5+1,FALSE)*J5*L5</f>
        <v>0</v>
      </c>
      <c r="AL5" s="41">
        <f>AG5+AI5-AK5</f>
        <v>5308709.505910404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5308709.505910404</v>
      </c>
      <c r="AN5" s="45">
        <f>AM5*1.1+AD5+AE5</f>
        <v>5839580.4565014448</v>
      </c>
      <c r="AO5" s="44">
        <f>IFERROR(AM5/AB5,0)</f>
        <v>2.1636905124298562</v>
      </c>
      <c r="AP5" s="44">
        <f>AN5/AC5</f>
        <v>2.3800595636728419</v>
      </c>
    </row>
    <row r="6" spans="1:42" ht="13.5" customHeight="1" x14ac:dyDescent="0.25">
      <c r="A6" s="50">
        <f>SUMIF('Program Costs'!D:D,C2,'Program Costs'!L:L)</f>
        <v>1869000</v>
      </c>
      <c r="B6" s="84" t="s">
        <v>49</v>
      </c>
      <c r="C6" s="56">
        <v>18230486</v>
      </c>
      <c r="D6" s="56" t="s">
        <v>50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49</v>
      </c>
      <c r="C7" s="56">
        <v>18230486</v>
      </c>
      <c r="D7" s="56" t="s">
        <v>50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751384.81</v>
      </c>
      <c r="B8" s="84" t="s">
        <v>49</v>
      </c>
      <c r="C8" s="56">
        <v>18230486</v>
      </c>
      <c r="D8" s="56" t="s">
        <v>50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49</v>
      </c>
      <c r="C9" s="56">
        <v>18230486</v>
      </c>
      <c r="D9" s="56" t="s">
        <v>50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4000000</v>
      </c>
      <c r="B10" s="84" t="s">
        <v>49</v>
      </c>
      <c r="C10" s="56">
        <v>18230486</v>
      </c>
      <c r="D10" s="56" t="s">
        <v>50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1869000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15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2620384.81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2620384.81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2.1636905124298562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2.3800595636728419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 L5 J6:L24">
    <cfRule type="expression" dxfId="181" priority="4">
      <formula>ISTEXT(J5)</formula>
    </cfRule>
    <cfRule type="notContainsBlanks" dxfId="180" priority="5">
      <formula>LEN(TRIM(J5))&gt;0</formula>
    </cfRule>
  </conditionalFormatting>
  <conditionalFormatting sqref="M5:N24 R5:S24">
    <cfRule type="expression" dxfId="179" priority="2">
      <formula>ISTEXT(M5)</formula>
    </cfRule>
    <cfRule type="notContainsBlanks" dxfId="178" priority="3">
      <formula>LEN(TRIM(M5))&gt;0</formula>
    </cfRule>
  </conditionalFormatting>
  <conditionalFormatting sqref="R5:S24">
    <cfRule type="expression" dxfId="177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800080"/>
  </sheetPr>
  <dimension ref="A1:AP91"/>
  <sheetViews>
    <sheetView zoomScale="85" zoomScaleNormal="85" workbookViewId="0">
      <selection activeCell="K17" sqref="K1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2.5703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18230711</v>
      </c>
      <c r="D2" s="17" t="s">
        <v>112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55</v>
      </c>
      <c r="C5" s="56">
        <v>18230711</v>
      </c>
      <c r="D5" s="56" t="s">
        <v>112</v>
      </c>
      <c r="E5" s="35" t="s">
        <v>481</v>
      </c>
      <c r="F5" s="36" t="s">
        <v>636</v>
      </c>
      <c r="G5" s="36">
        <v>11.3</v>
      </c>
      <c r="H5" s="36"/>
      <c r="I5" s="37" t="s">
        <v>253</v>
      </c>
      <c r="J5" s="38">
        <v>1</v>
      </c>
      <c r="K5" s="40">
        <v>8000000</v>
      </c>
      <c r="L5" s="38"/>
      <c r="M5" s="39">
        <v>3400000</v>
      </c>
      <c r="N5" s="39">
        <v>8840000</v>
      </c>
      <c r="O5" s="40">
        <v>8000000</v>
      </c>
      <c r="P5" s="41">
        <v>3400000</v>
      </c>
      <c r="Q5" s="41">
        <f>P5*2.6</f>
        <v>8840000</v>
      </c>
      <c r="R5" s="42"/>
      <c r="S5" s="43"/>
      <c r="T5" s="36">
        <f t="shared" ref="T5:T24" si="0">G5+H5</f>
        <v>11.3</v>
      </c>
      <c r="U5" s="44">
        <f t="shared" ref="U5:U24" si="1">(O5/$A$10)*T5</f>
        <v>11.3</v>
      </c>
      <c r="V5" s="45">
        <f t="shared" ref="V5:V24" si="2">N5-M5</f>
        <v>5440000</v>
      </c>
      <c r="W5" s="46">
        <f t="shared" ref="W5:W24" si="3">(O5/A$10)</f>
        <v>1</v>
      </c>
      <c r="X5" s="41">
        <f t="shared" ref="X5:X24" si="4">W5*A$8</f>
        <v>2106652.46</v>
      </c>
      <c r="Y5" s="41">
        <f t="shared" ref="Y5:Y24" si="5">Q5-P5</f>
        <v>5440000</v>
      </c>
      <c r="Z5" s="41">
        <f t="shared" ref="Z5:Z24" si="6">X5+(A$6*W5)</f>
        <v>5506652.46</v>
      </c>
      <c r="AA5" s="47">
        <f t="shared" ref="AA5:AA24" si="7">Q5+X5</f>
        <v>10946652.460000001</v>
      </c>
      <c r="AB5" s="48">
        <f t="shared" ref="AB5:AC20" si="8">Z5/(1+ElecDiscountRate)^1</f>
        <v>5156041.6292134831</v>
      </c>
      <c r="AC5" s="41">
        <f t="shared" si="8"/>
        <v>10249674.588014981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1.0714922798913573</v>
      </c>
      <c r="AG5" s="41">
        <f t="shared" ref="AG5:AG24" si="10">AF5*J5*K5</f>
        <v>8571938.2391308583</v>
      </c>
      <c r="AH5" s="49">
        <f>HLOOKUP(I5,ElecAvoidedCostsWOCC!$A$5:$Q$50,T5+1,FALSE)</f>
        <v>1.0714922798913573</v>
      </c>
      <c r="AI5" s="41">
        <f t="shared" ref="AI5:AI24" si="11">AH5*J5*L5</f>
        <v>0</v>
      </c>
      <c r="AJ5" s="41">
        <f>AG5+AI5</f>
        <v>8571938.2391308583</v>
      </c>
      <c r="AK5" s="41">
        <f>HLOOKUP(I5,ElecAvoidedCostsWOCC!$A$5:$Q$50,G5+1,FALSE)*J5*L5</f>
        <v>0</v>
      </c>
      <c r="AL5" s="41">
        <f>AG5+AI5-AK5</f>
        <v>8571938.2391308583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8571938.2391308583</v>
      </c>
      <c r="AN5" s="45">
        <f>AM5*1.1+AD5+AE5</f>
        <v>9429132.0630439445</v>
      </c>
      <c r="AO5" s="44">
        <f>IFERROR(AM5/AB5,0)</f>
        <v>1.6625036909250954</v>
      </c>
      <c r="AP5" s="44">
        <f>AN5/AC5</f>
        <v>0.91994452917261371</v>
      </c>
    </row>
    <row r="6" spans="1:42" ht="13.5" customHeight="1" x14ac:dyDescent="0.25">
      <c r="A6" s="50">
        <f>SUMIF('Program Costs'!D:D,C2,'Program Costs'!L:L)</f>
        <v>3400000</v>
      </c>
      <c r="B6" s="84" t="s">
        <v>55</v>
      </c>
      <c r="C6" s="56">
        <v>18230711</v>
      </c>
      <c r="D6" s="56" t="s">
        <v>112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55</v>
      </c>
      <c r="C7" s="56">
        <v>18230711</v>
      </c>
      <c r="D7" s="56" t="s">
        <v>112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2106652.46</v>
      </c>
      <c r="B8" s="84" t="s">
        <v>55</v>
      </c>
      <c r="C8" s="56">
        <v>18230711</v>
      </c>
      <c r="D8" s="56" t="s">
        <v>112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55</v>
      </c>
      <c r="C9" s="56">
        <v>18230711</v>
      </c>
      <c r="D9" s="56" t="s">
        <v>112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8000000</v>
      </c>
      <c r="B10" s="84" t="s">
        <v>55</v>
      </c>
      <c r="C10" s="56">
        <v>18230711</v>
      </c>
      <c r="D10" s="56" t="s">
        <v>112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55</v>
      </c>
      <c r="C11" s="56">
        <v>18230711</v>
      </c>
      <c r="D11" s="56" t="s">
        <v>112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3400000</v>
      </c>
      <c r="B12" s="84" t="s">
        <v>55</v>
      </c>
      <c r="C12" s="56">
        <v>18230711</v>
      </c>
      <c r="D12" s="56" t="s">
        <v>112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55</v>
      </c>
      <c r="C13" s="56">
        <v>18230711</v>
      </c>
      <c r="D13" s="56" t="s">
        <v>112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5440000</v>
      </c>
      <c r="B14" s="84" t="s">
        <v>55</v>
      </c>
      <c r="C14" s="56">
        <v>18230711</v>
      </c>
      <c r="D14" s="56" t="s">
        <v>112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55</v>
      </c>
      <c r="C15" s="56">
        <v>18230711</v>
      </c>
      <c r="D15" s="56" t="s">
        <v>112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11.3</v>
      </c>
      <c r="B16" s="84" t="s">
        <v>55</v>
      </c>
      <c r="C16" s="56">
        <v>18230711</v>
      </c>
      <c r="D16" s="56" t="s">
        <v>112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 t="s">
        <v>55</v>
      </c>
      <c r="C17" s="56">
        <v>18230711</v>
      </c>
      <c r="D17" s="56" t="s">
        <v>112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5506652.46</v>
      </c>
      <c r="B18" s="84" t="s">
        <v>55</v>
      </c>
      <c r="C18" s="56">
        <v>18230711</v>
      </c>
      <c r="D18" s="56" t="s">
        <v>112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 t="s">
        <v>55</v>
      </c>
      <c r="C19" s="56">
        <v>18230711</v>
      </c>
      <c r="D19" s="56" t="s">
        <v>112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10946652.460000001</v>
      </c>
      <c r="B20" s="84" t="s">
        <v>55</v>
      </c>
      <c r="C20" s="56">
        <v>18230711</v>
      </c>
      <c r="D20" s="56" t="s">
        <v>112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 t="s">
        <v>55</v>
      </c>
      <c r="C21" s="56">
        <v>18230711</v>
      </c>
      <c r="D21" s="56" t="s">
        <v>112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1.6625036909250954</v>
      </c>
      <c r="B22" s="84" t="s">
        <v>55</v>
      </c>
      <c r="C22" s="56">
        <v>18230711</v>
      </c>
      <c r="D22" s="56" t="s">
        <v>112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 t="s">
        <v>55</v>
      </c>
      <c r="C23" s="56">
        <v>18230711</v>
      </c>
      <c r="D23" s="56" t="s">
        <v>112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0.91994452917261371</v>
      </c>
      <c r="B24" s="84" t="s">
        <v>55</v>
      </c>
      <c r="C24" s="56">
        <v>18230711</v>
      </c>
      <c r="D24" s="56" t="s">
        <v>112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84" t="s">
        <v>55</v>
      </c>
      <c r="C25" s="56">
        <v>18230711</v>
      </c>
      <c r="D25" s="56" t="s">
        <v>112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88" si="19">G25+H25</f>
        <v>0</v>
      </c>
      <c r="U25" s="44">
        <f t="shared" ref="U25:U88" si="20">(O25/$A$10)*T25</f>
        <v>0</v>
      </c>
      <c r="V25" s="45">
        <f t="shared" ref="V25:V88" si="21">N25-M25</f>
        <v>0</v>
      </c>
      <c r="W25" s="46">
        <f t="shared" ref="W25:W88" si="22">(O25/A$10)</f>
        <v>0</v>
      </c>
      <c r="X25" s="41">
        <f t="shared" ref="X25:X88" si="23">W25*A$8</f>
        <v>0</v>
      </c>
      <c r="Y25" s="41">
        <f t="shared" ref="Y25:Y88" si="24">Q25-P25</f>
        <v>0</v>
      </c>
      <c r="Z25" s="41">
        <f t="shared" ref="Z25:Z88" si="25">X25+(A$6*W25)</f>
        <v>0</v>
      </c>
      <c r="AA25" s="47">
        <f t="shared" ref="AA25:AA88" si="26">Q25+X25</f>
        <v>0</v>
      </c>
      <c r="AB25" s="48">
        <f t="shared" ref="AB25:AB88" si="27">Z25/(1+ElecDiscountRate)^1</f>
        <v>0</v>
      </c>
      <c r="AC25" s="41">
        <f t="shared" ref="AC25:AC88" si="28">AA25/(1+ElecDiscountRate)^1</f>
        <v>0</v>
      </c>
      <c r="AD25" s="41">
        <f t="shared" ref="AD25:AD88" si="29">-PV(ElecDiscountRate,T25,R25)*J25</f>
        <v>0</v>
      </c>
      <c r="AE25" s="41">
        <f t="shared" ref="AE25:AE88" si="30">-PV(ElecDiscountRate,T25,S25)*J25</f>
        <v>0</v>
      </c>
      <c r="AF25" s="49" t="e">
        <f>HLOOKUP(I25,ElecAvoidedCostsWOCC!$A$5:$Q$50,G25+1,FALSE)</f>
        <v>#N/A</v>
      </c>
      <c r="AG25" s="41" t="e">
        <f t="shared" ref="AG25:AG88" si="31">AF25*J25*K25</f>
        <v>#N/A</v>
      </c>
      <c r="AH25" s="49" t="e">
        <f>HLOOKUP(I25,ElecAvoidedCostsWOCC!$A$5:$Q$50,T25+1,FALSE)</f>
        <v>#N/A</v>
      </c>
      <c r="AI25" s="41" t="e">
        <f t="shared" ref="AI25:AI88" si="32">AH25*J25*L25</f>
        <v>#N/A</v>
      </c>
      <c r="AJ25" s="41" t="e">
        <f t="shared" ref="AJ25:AJ88" si="33">AG25+AI25</f>
        <v>#N/A</v>
      </c>
      <c r="AK25" s="41" t="e">
        <f>HLOOKUP(I25,ElecAvoidedCostsWOCC!$A$5:$Q$50,G25+1,FALSE)*J25*L25</f>
        <v>#N/A</v>
      </c>
      <c r="AL25" s="41" t="e">
        <f t="shared" ref="AL25:AL88" si="34">AG25+AI25-AK25</f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ref="AN25:AN88" si="35">AM25*1.1+AD25+AE25</f>
        <v>0</v>
      </c>
      <c r="AO25" s="44">
        <f t="shared" ref="AO25:AO88" si="36">IFERROR(AM25/AB25,0)</f>
        <v>0</v>
      </c>
      <c r="AP25" s="44" t="e">
        <f t="shared" ref="AP25:AP88" si="37">AN25/AC25</f>
        <v>#DIV/0!</v>
      </c>
    </row>
    <row r="26" spans="1:42" ht="13.5" customHeight="1" x14ac:dyDescent="0.25">
      <c r="B26" s="84" t="s">
        <v>55</v>
      </c>
      <c r="C26" s="56">
        <v>18230711</v>
      </c>
      <c r="D26" s="56" t="s">
        <v>112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HLOOKUP(I26,ElecAvoidedCostsWOCC!$A$5:$Q$50,G26+1,FALSE)</f>
        <v>#N/A</v>
      </c>
      <c r="AG26" s="41" t="e">
        <f t="shared" si="31"/>
        <v>#N/A</v>
      </c>
      <c r="AH26" s="49" t="e">
        <f>HLOOKUP(I26,ElecAvoidedCostsWOCC!$A$5:$Q$50,T26+1,FALSE)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HLOOKUP(I26,ElecAvoidedCostsWOCC!$A$5:$Q$50,G26+1,FALSE)*J26*L26</f>
        <v>#N/A</v>
      </c>
      <c r="AL26" s="41" t="e">
        <f t="shared" si="34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84" t="s">
        <v>55</v>
      </c>
      <c r="C27" s="56">
        <v>18230711</v>
      </c>
      <c r="D27" s="56" t="s">
        <v>112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HLOOKUP(I27,ElecAvoidedCostsWOCC!$A$5:$Q$50,G27+1,FALSE)</f>
        <v>#N/A</v>
      </c>
      <c r="AG27" s="41" t="e">
        <f t="shared" si="31"/>
        <v>#N/A</v>
      </c>
      <c r="AH27" s="49" t="e">
        <f>HLOOKUP(I27,ElecAvoidedCostsWOCC!$A$5:$Q$50,T27+1,FALSE)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HLOOKUP(I27,ElecAvoidedCostsWOCC!$A$5:$Q$50,G27+1,FALSE)*J27*L27</f>
        <v>#N/A</v>
      </c>
      <c r="AL27" s="41" t="e">
        <f t="shared" si="34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84" t="s">
        <v>55</v>
      </c>
      <c r="C28" s="56">
        <v>18230711</v>
      </c>
      <c r="D28" s="56" t="s">
        <v>112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HLOOKUP(I28,ElecAvoidedCostsWOCC!$A$5:$Q$50,G28+1,FALSE)</f>
        <v>#N/A</v>
      </c>
      <c r="AG28" s="41" t="e">
        <f t="shared" si="31"/>
        <v>#N/A</v>
      </c>
      <c r="AH28" s="49" t="e">
        <f>HLOOKUP(I28,ElecAvoidedCostsWOCC!$A$5:$Q$50,T28+1,FALSE)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HLOOKUP(I28,ElecAvoidedCostsWOCC!$A$5:$Q$50,G28+1,FALSE)*J28*L28</f>
        <v>#N/A</v>
      </c>
      <c r="AL28" s="41" t="e">
        <f t="shared" si="34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  <row r="29" spans="1:42" x14ac:dyDescent="0.25">
      <c r="B29" s="84" t="s">
        <v>55</v>
      </c>
      <c r="C29" s="56">
        <v>18230711</v>
      </c>
      <c r="D29" s="56" t="s">
        <v>112</v>
      </c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9"/>
        <v>0</v>
      </c>
      <c r="U29" s="44">
        <f t="shared" si="20"/>
        <v>0</v>
      </c>
      <c r="V29" s="45">
        <f t="shared" si="21"/>
        <v>0</v>
      </c>
      <c r="W29" s="46">
        <f t="shared" si="22"/>
        <v>0</v>
      </c>
      <c r="X29" s="41">
        <f t="shared" si="23"/>
        <v>0</v>
      </c>
      <c r="Y29" s="41">
        <f t="shared" si="24"/>
        <v>0</v>
      </c>
      <c r="Z29" s="41">
        <f t="shared" si="25"/>
        <v>0</v>
      </c>
      <c r="AA29" s="47">
        <f t="shared" si="26"/>
        <v>0</v>
      </c>
      <c r="AB29" s="48">
        <f t="shared" si="27"/>
        <v>0</v>
      </c>
      <c r="AC29" s="41">
        <f t="shared" si="28"/>
        <v>0</v>
      </c>
      <c r="AD29" s="41">
        <f t="shared" si="29"/>
        <v>0</v>
      </c>
      <c r="AE29" s="41">
        <f t="shared" si="30"/>
        <v>0</v>
      </c>
      <c r="AF29" s="49" t="e">
        <f>HLOOKUP(I29,ElecAvoidedCostsWOCC!$A$5:$Q$50,G29+1,FALSE)</f>
        <v>#N/A</v>
      </c>
      <c r="AG29" s="41" t="e">
        <f t="shared" si="31"/>
        <v>#N/A</v>
      </c>
      <c r="AH29" s="49" t="e">
        <f>HLOOKUP(I29,ElecAvoidedCostsWOCC!$A$5:$Q$50,T29+1,FALSE)</f>
        <v>#N/A</v>
      </c>
      <c r="AI29" s="41" t="e">
        <f t="shared" si="32"/>
        <v>#N/A</v>
      </c>
      <c r="AJ29" s="41" t="e">
        <f t="shared" si="33"/>
        <v>#N/A</v>
      </c>
      <c r="AK29" s="41" t="e">
        <f>HLOOKUP(I29,ElecAvoidedCostsWOCC!$A$5:$Q$50,G29+1,FALSE)*J29*L29</f>
        <v>#N/A</v>
      </c>
      <c r="AL29" s="41" t="e">
        <f t="shared" si="34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35"/>
        <v>0</v>
      </c>
      <c r="AO29" s="44">
        <f t="shared" si="36"/>
        <v>0</v>
      </c>
      <c r="AP29" s="44" t="e">
        <f t="shared" si="37"/>
        <v>#DIV/0!</v>
      </c>
    </row>
    <row r="30" spans="1:42" x14ac:dyDescent="0.25">
      <c r="B30" s="84" t="s">
        <v>55</v>
      </c>
      <c r="C30" s="56">
        <v>18230711</v>
      </c>
      <c r="D30" s="56" t="s">
        <v>112</v>
      </c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9"/>
        <v>0</v>
      </c>
      <c r="U30" s="44">
        <f t="shared" si="20"/>
        <v>0</v>
      </c>
      <c r="V30" s="45">
        <f t="shared" si="21"/>
        <v>0</v>
      </c>
      <c r="W30" s="46">
        <f t="shared" si="22"/>
        <v>0</v>
      </c>
      <c r="X30" s="41">
        <f t="shared" si="23"/>
        <v>0</v>
      </c>
      <c r="Y30" s="41">
        <f t="shared" si="24"/>
        <v>0</v>
      </c>
      <c r="Z30" s="41">
        <f t="shared" si="25"/>
        <v>0</v>
      </c>
      <c r="AA30" s="47">
        <f t="shared" si="26"/>
        <v>0</v>
      </c>
      <c r="AB30" s="48">
        <f t="shared" si="27"/>
        <v>0</v>
      </c>
      <c r="AC30" s="41">
        <f t="shared" si="28"/>
        <v>0</v>
      </c>
      <c r="AD30" s="41">
        <f t="shared" si="29"/>
        <v>0</v>
      </c>
      <c r="AE30" s="41">
        <f t="shared" si="30"/>
        <v>0</v>
      </c>
      <c r="AF30" s="49" t="e">
        <f>HLOOKUP(I30,ElecAvoidedCostsWOCC!$A$5:$Q$50,G30+1,FALSE)</f>
        <v>#N/A</v>
      </c>
      <c r="AG30" s="41" t="e">
        <f t="shared" si="31"/>
        <v>#N/A</v>
      </c>
      <c r="AH30" s="49" t="e">
        <f>HLOOKUP(I30,ElecAvoidedCostsWOCC!$A$5:$Q$50,T30+1,FALSE)</f>
        <v>#N/A</v>
      </c>
      <c r="AI30" s="41" t="e">
        <f t="shared" si="32"/>
        <v>#N/A</v>
      </c>
      <c r="AJ30" s="41" t="e">
        <f t="shared" si="33"/>
        <v>#N/A</v>
      </c>
      <c r="AK30" s="41" t="e">
        <f>HLOOKUP(I30,ElecAvoidedCostsWOCC!$A$5:$Q$50,G30+1,FALSE)*J30*L30</f>
        <v>#N/A</v>
      </c>
      <c r="AL30" s="41" t="e">
        <f t="shared" si="34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35"/>
        <v>0</v>
      </c>
      <c r="AO30" s="44">
        <f t="shared" si="36"/>
        <v>0</v>
      </c>
      <c r="AP30" s="44" t="e">
        <f t="shared" si="37"/>
        <v>#DIV/0!</v>
      </c>
    </row>
    <row r="31" spans="1:42" x14ac:dyDescent="0.25">
      <c r="B31" s="84" t="s">
        <v>55</v>
      </c>
      <c r="C31" s="56">
        <v>18230711</v>
      </c>
      <c r="D31" s="56" t="s">
        <v>112</v>
      </c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9"/>
        <v>0</v>
      </c>
      <c r="U31" s="44">
        <f t="shared" si="20"/>
        <v>0</v>
      </c>
      <c r="V31" s="45">
        <f t="shared" si="21"/>
        <v>0</v>
      </c>
      <c r="W31" s="46">
        <f t="shared" si="22"/>
        <v>0</v>
      </c>
      <c r="X31" s="41">
        <f t="shared" si="23"/>
        <v>0</v>
      </c>
      <c r="Y31" s="41">
        <f t="shared" si="24"/>
        <v>0</v>
      </c>
      <c r="Z31" s="41">
        <f t="shared" si="25"/>
        <v>0</v>
      </c>
      <c r="AA31" s="47">
        <f t="shared" si="26"/>
        <v>0</v>
      </c>
      <c r="AB31" s="48">
        <f t="shared" si="27"/>
        <v>0</v>
      </c>
      <c r="AC31" s="41">
        <f t="shared" si="28"/>
        <v>0</v>
      </c>
      <c r="AD31" s="41">
        <f t="shared" si="29"/>
        <v>0</v>
      </c>
      <c r="AE31" s="41">
        <f t="shared" si="30"/>
        <v>0</v>
      </c>
      <c r="AF31" s="49" t="e">
        <f>HLOOKUP(I31,ElecAvoidedCostsWOCC!$A$5:$Q$50,G31+1,FALSE)</f>
        <v>#N/A</v>
      </c>
      <c r="AG31" s="41" t="e">
        <f t="shared" si="31"/>
        <v>#N/A</v>
      </c>
      <c r="AH31" s="49" t="e">
        <f>HLOOKUP(I31,ElecAvoidedCostsWOCC!$A$5:$Q$50,T31+1,FALSE)</f>
        <v>#N/A</v>
      </c>
      <c r="AI31" s="41" t="e">
        <f t="shared" si="32"/>
        <v>#N/A</v>
      </c>
      <c r="AJ31" s="41" t="e">
        <f t="shared" si="33"/>
        <v>#N/A</v>
      </c>
      <c r="AK31" s="41" t="e">
        <f>HLOOKUP(I31,ElecAvoidedCostsWOCC!$A$5:$Q$50,G31+1,FALSE)*J31*L31</f>
        <v>#N/A</v>
      </c>
      <c r="AL31" s="41" t="e">
        <f t="shared" si="34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35"/>
        <v>0</v>
      </c>
      <c r="AO31" s="44">
        <f t="shared" si="36"/>
        <v>0</v>
      </c>
      <c r="AP31" s="44" t="e">
        <f t="shared" si="37"/>
        <v>#DIV/0!</v>
      </c>
    </row>
    <row r="32" spans="1:42" x14ac:dyDescent="0.25">
      <c r="B32" s="84" t="s">
        <v>55</v>
      </c>
      <c r="C32" s="56">
        <v>18230711</v>
      </c>
      <c r="D32" s="56" t="s">
        <v>112</v>
      </c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9"/>
        <v>0</v>
      </c>
      <c r="U32" s="44">
        <f t="shared" si="20"/>
        <v>0</v>
      </c>
      <c r="V32" s="45">
        <f t="shared" si="21"/>
        <v>0</v>
      </c>
      <c r="W32" s="46">
        <f t="shared" si="22"/>
        <v>0</v>
      </c>
      <c r="X32" s="41">
        <f t="shared" si="23"/>
        <v>0</v>
      </c>
      <c r="Y32" s="41">
        <f t="shared" si="24"/>
        <v>0</v>
      </c>
      <c r="Z32" s="41">
        <f t="shared" si="25"/>
        <v>0</v>
      </c>
      <c r="AA32" s="47">
        <f t="shared" si="26"/>
        <v>0</v>
      </c>
      <c r="AB32" s="48">
        <f t="shared" si="27"/>
        <v>0</v>
      </c>
      <c r="AC32" s="41">
        <f t="shared" si="28"/>
        <v>0</v>
      </c>
      <c r="AD32" s="41">
        <f t="shared" si="29"/>
        <v>0</v>
      </c>
      <c r="AE32" s="41">
        <f t="shared" si="30"/>
        <v>0</v>
      </c>
      <c r="AF32" s="49" t="e">
        <f>HLOOKUP(I32,ElecAvoidedCostsWOCC!$A$5:$Q$50,G32+1,FALSE)</f>
        <v>#N/A</v>
      </c>
      <c r="AG32" s="41" t="e">
        <f t="shared" si="31"/>
        <v>#N/A</v>
      </c>
      <c r="AH32" s="49" t="e">
        <f>HLOOKUP(I32,ElecAvoidedCostsWOCC!$A$5:$Q$50,T32+1,FALSE)</f>
        <v>#N/A</v>
      </c>
      <c r="AI32" s="41" t="e">
        <f t="shared" si="32"/>
        <v>#N/A</v>
      </c>
      <c r="AJ32" s="41" t="e">
        <f t="shared" si="33"/>
        <v>#N/A</v>
      </c>
      <c r="AK32" s="41" t="e">
        <f>HLOOKUP(I32,ElecAvoidedCostsWOCC!$A$5:$Q$50,G32+1,FALSE)*J32*L32</f>
        <v>#N/A</v>
      </c>
      <c r="AL32" s="41" t="e">
        <f t="shared" si="34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35"/>
        <v>0</v>
      </c>
      <c r="AO32" s="44">
        <f t="shared" si="36"/>
        <v>0</v>
      </c>
      <c r="AP32" s="44" t="e">
        <f t="shared" si="37"/>
        <v>#DIV/0!</v>
      </c>
    </row>
    <row r="33" spans="2:42" x14ac:dyDescent="0.25">
      <c r="B33" s="84" t="s">
        <v>55</v>
      </c>
      <c r="C33" s="56">
        <v>18230711</v>
      </c>
      <c r="D33" s="56" t="s">
        <v>112</v>
      </c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9"/>
        <v>0</v>
      </c>
      <c r="U33" s="44">
        <f t="shared" si="20"/>
        <v>0</v>
      </c>
      <c r="V33" s="45">
        <f t="shared" si="21"/>
        <v>0</v>
      </c>
      <c r="W33" s="46">
        <f t="shared" si="22"/>
        <v>0</v>
      </c>
      <c r="X33" s="41">
        <f t="shared" si="23"/>
        <v>0</v>
      </c>
      <c r="Y33" s="41">
        <f t="shared" si="24"/>
        <v>0</v>
      </c>
      <c r="Z33" s="41">
        <f t="shared" si="25"/>
        <v>0</v>
      </c>
      <c r="AA33" s="47">
        <f t="shared" si="26"/>
        <v>0</v>
      </c>
      <c r="AB33" s="48">
        <f t="shared" si="27"/>
        <v>0</v>
      </c>
      <c r="AC33" s="41">
        <f t="shared" si="28"/>
        <v>0</v>
      </c>
      <c r="AD33" s="41">
        <f t="shared" si="29"/>
        <v>0</v>
      </c>
      <c r="AE33" s="41">
        <f t="shared" si="30"/>
        <v>0</v>
      </c>
      <c r="AF33" s="49" t="e">
        <f>HLOOKUP(I33,ElecAvoidedCostsWOCC!$A$5:$Q$50,G33+1,FALSE)</f>
        <v>#N/A</v>
      </c>
      <c r="AG33" s="41" t="e">
        <f t="shared" si="31"/>
        <v>#N/A</v>
      </c>
      <c r="AH33" s="49" t="e">
        <f>HLOOKUP(I33,ElecAvoidedCostsWOCC!$A$5:$Q$50,T33+1,FALSE)</f>
        <v>#N/A</v>
      </c>
      <c r="AI33" s="41" t="e">
        <f t="shared" si="32"/>
        <v>#N/A</v>
      </c>
      <c r="AJ33" s="41" t="e">
        <f t="shared" si="33"/>
        <v>#N/A</v>
      </c>
      <c r="AK33" s="41" t="e">
        <f>HLOOKUP(I33,ElecAvoidedCostsWOCC!$A$5:$Q$50,G33+1,FALSE)*J33*L33</f>
        <v>#N/A</v>
      </c>
      <c r="AL33" s="41" t="e">
        <f t="shared" si="34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35"/>
        <v>0</v>
      </c>
      <c r="AO33" s="44">
        <f t="shared" si="36"/>
        <v>0</v>
      </c>
      <c r="AP33" s="44" t="e">
        <f t="shared" si="37"/>
        <v>#DIV/0!</v>
      </c>
    </row>
    <row r="34" spans="2:42" x14ac:dyDescent="0.25">
      <c r="B34" s="84" t="s">
        <v>55</v>
      </c>
      <c r="C34" s="56">
        <v>18230711</v>
      </c>
      <c r="D34" s="56" t="s">
        <v>112</v>
      </c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9"/>
        <v>0</v>
      </c>
      <c r="U34" s="44">
        <f t="shared" si="20"/>
        <v>0</v>
      </c>
      <c r="V34" s="45">
        <f t="shared" si="21"/>
        <v>0</v>
      </c>
      <c r="W34" s="46">
        <f t="shared" si="22"/>
        <v>0</v>
      </c>
      <c r="X34" s="41">
        <f t="shared" si="23"/>
        <v>0</v>
      </c>
      <c r="Y34" s="41">
        <f t="shared" si="24"/>
        <v>0</v>
      </c>
      <c r="Z34" s="41">
        <f t="shared" si="25"/>
        <v>0</v>
      </c>
      <c r="AA34" s="47">
        <f t="shared" si="26"/>
        <v>0</v>
      </c>
      <c r="AB34" s="48">
        <f t="shared" si="27"/>
        <v>0</v>
      </c>
      <c r="AC34" s="41">
        <f t="shared" si="28"/>
        <v>0</v>
      </c>
      <c r="AD34" s="41">
        <f t="shared" si="29"/>
        <v>0</v>
      </c>
      <c r="AE34" s="41">
        <f t="shared" si="30"/>
        <v>0</v>
      </c>
      <c r="AF34" s="49" t="e">
        <f>HLOOKUP(I34,ElecAvoidedCostsWOCC!$A$5:$Q$50,G34+1,FALSE)</f>
        <v>#N/A</v>
      </c>
      <c r="AG34" s="41" t="e">
        <f t="shared" si="31"/>
        <v>#N/A</v>
      </c>
      <c r="AH34" s="49" t="e">
        <f>HLOOKUP(I34,ElecAvoidedCostsWOCC!$A$5:$Q$50,T34+1,FALSE)</f>
        <v>#N/A</v>
      </c>
      <c r="AI34" s="41" t="e">
        <f t="shared" si="32"/>
        <v>#N/A</v>
      </c>
      <c r="AJ34" s="41" t="e">
        <f t="shared" si="33"/>
        <v>#N/A</v>
      </c>
      <c r="AK34" s="41" t="e">
        <f>HLOOKUP(I34,ElecAvoidedCostsWOCC!$A$5:$Q$50,G34+1,FALSE)*J34*L34</f>
        <v>#N/A</v>
      </c>
      <c r="AL34" s="41" t="e">
        <f t="shared" si="34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35"/>
        <v>0</v>
      </c>
      <c r="AO34" s="44">
        <f t="shared" si="36"/>
        <v>0</v>
      </c>
      <c r="AP34" s="44" t="e">
        <f t="shared" si="37"/>
        <v>#DIV/0!</v>
      </c>
    </row>
    <row r="35" spans="2:42" x14ac:dyDescent="0.25">
      <c r="B35" s="84" t="s">
        <v>55</v>
      </c>
      <c r="C35" s="56">
        <v>18230711</v>
      </c>
      <c r="D35" s="56" t="s">
        <v>112</v>
      </c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9"/>
        <v>0</v>
      </c>
      <c r="U35" s="44">
        <f t="shared" si="20"/>
        <v>0</v>
      </c>
      <c r="V35" s="45">
        <f t="shared" si="21"/>
        <v>0</v>
      </c>
      <c r="W35" s="46">
        <f t="shared" si="22"/>
        <v>0</v>
      </c>
      <c r="X35" s="41">
        <f t="shared" si="23"/>
        <v>0</v>
      </c>
      <c r="Y35" s="41">
        <f t="shared" si="24"/>
        <v>0</v>
      </c>
      <c r="Z35" s="41">
        <f t="shared" si="25"/>
        <v>0</v>
      </c>
      <c r="AA35" s="47">
        <f t="shared" si="26"/>
        <v>0</v>
      </c>
      <c r="AB35" s="48">
        <f t="shared" si="27"/>
        <v>0</v>
      </c>
      <c r="AC35" s="41">
        <f t="shared" si="28"/>
        <v>0</v>
      </c>
      <c r="AD35" s="41">
        <f t="shared" si="29"/>
        <v>0</v>
      </c>
      <c r="AE35" s="41">
        <f t="shared" si="30"/>
        <v>0</v>
      </c>
      <c r="AF35" s="49" t="e">
        <f>HLOOKUP(I35,ElecAvoidedCostsWOCC!$A$5:$Q$50,G35+1,FALSE)</f>
        <v>#N/A</v>
      </c>
      <c r="AG35" s="41" t="e">
        <f t="shared" si="31"/>
        <v>#N/A</v>
      </c>
      <c r="AH35" s="49" t="e">
        <f>HLOOKUP(I35,ElecAvoidedCostsWOCC!$A$5:$Q$50,T35+1,FALSE)</f>
        <v>#N/A</v>
      </c>
      <c r="AI35" s="41" t="e">
        <f t="shared" si="32"/>
        <v>#N/A</v>
      </c>
      <c r="AJ35" s="41" t="e">
        <f t="shared" si="33"/>
        <v>#N/A</v>
      </c>
      <c r="AK35" s="41" t="e">
        <f>HLOOKUP(I35,ElecAvoidedCostsWOCC!$A$5:$Q$50,G35+1,FALSE)*J35*L35</f>
        <v>#N/A</v>
      </c>
      <c r="AL35" s="41" t="e">
        <f t="shared" si="34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35"/>
        <v>0</v>
      </c>
      <c r="AO35" s="44">
        <f t="shared" si="36"/>
        <v>0</v>
      </c>
      <c r="AP35" s="44" t="e">
        <f t="shared" si="37"/>
        <v>#DIV/0!</v>
      </c>
    </row>
    <row r="36" spans="2:42" x14ac:dyDescent="0.25">
      <c r="B36" s="84" t="s">
        <v>55</v>
      </c>
      <c r="C36" s="56">
        <v>18230711</v>
      </c>
      <c r="D36" s="56" t="s">
        <v>112</v>
      </c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9"/>
        <v>0</v>
      </c>
      <c r="U36" s="44">
        <f t="shared" si="20"/>
        <v>0</v>
      </c>
      <c r="V36" s="45">
        <f t="shared" si="21"/>
        <v>0</v>
      </c>
      <c r="W36" s="46">
        <f t="shared" si="22"/>
        <v>0</v>
      </c>
      <c r="X36" s="41">
        <f t="shared" si="23"/>
        <v>0</v>
      </c>
      <c r="Y36" s="41">
        <f t="shared" si="24"/>
        <v>0</v>
      </c>
      <c r="Z36" s="41">
        <f t="shared" si="25"/>
        <v>0</v>
      </c>
      <c r="AA36" s="47">
        <f t="shared" si="26"/>
        <v>0</v>
      </c>
      <c r="AB36" s="48">
        <f t="shared" si="27"/>
        <v>0</v>
      </c>
      <c r="AC36" s="41">
        <f t="shared" si="28"/>
        <v>0</v>
      </c>
      <c r="AD36" s="41">
        <f t="shared" si="29"/>
        <v>0</v>
      </c>
      <c r="AE36" s="41">
        <f t="shared" si="30"/>
        <v>0</v>
      </c>
      <c r="AF36" s="49" t="e">
        <f>HLOOKUP(I36,ElecAvoidedCostsWOCC!$A$5:$Q$50,G36+1,FALSE)</f>
        <v>#N/A</v>
      </c>
      <c r="AG36" s="41" t="e">
        <f t="shared" si="31"/>
        <v>#N/A</v>
      </c>
      <c r="AH36" s="49" t="e">
        <f>HLOOKUP(I36,ElecAvoidedCostsWOCC!$A$5:$Q$50,T36+1,FALSE)</f>
        <v>#N/A</v>
      </c>
      <c r="AI36" s="41" t="e">
        <f t="shared" si="32"/>
        <v>#N/A</v>
      </c>
      <c r="AJ36" s="41" t="e">
        <f t="shared" si="33"/>
        <v>#N/A</v>
      </c>
      <c r="AK36" s="41" t="e">
        <f>HLOOKUP(I36,ElecAvoidedCostsWOCC!$A$5:$Q$50,G36+1,FALSE)*J36*L36</f>
        <v>#N/A</v>
      </c>
      <c r="AL36" s="41" t="e">
        <f t="shared" si="34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35"/>
        <v>0</v>
      </c>
      <c r="AO36" s="44">
        <f t="shared" si="36"/>
        <v>0</v>
      </c>
      <c r="AP36" s="44" t="e">
        <f t="shared" si="37"/>
        <v>#DIV/0!</v>
      </c>
    </row>
    <row r="37" spans="2:42" x14ac:dyDescent="0.25">
      <c r="B37" s="84" t="s">
        <v>55</v>
      </c>
      <c r="C37" s="56">
        <v>18230711</v>
      </c>
      <c r="D37" s="56" t="s">
        <v>112</v>
      </c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19"/>
        <v>0</v>
      </c>
      <c r="U37" s="44">
        <f t="shared" si="20"/>
        <v>0</v>
      </c>
      <c r="V37" s="45">
        <f t="shared" si="21"/>
        <v>0</v>
      </c>
      <c r="W37" s="46">
        <f t="shared" si="22"/>
        <v>0</v>
      </c>
      <c r="X37" s="41">
        <f t="shared" si="23"/>
        <v>0</v>
      </c>
      <c r="Y37" s="41">
        <f t="shared" si="24"/>
        <v>0</v>
      </c>
      <c r="Z37" s="41">
        <f t="shared" si="25"/>
        <v>0</v>
      </c>
      <c r="AA37" s="47">
        <f t="shared" si="26"/>
        <v>0</v>
      </c>
      <c r="AB37" s="48">
        <f t="shared" si="27"/>
        <v>0</v>
      </c>
      <c r="AC37" s="41">
        <f t="shared" si="28"/>
        <v>0</v>
      </c>
      <c r="AD37" s="41">
        <f t="shared" si="29"/>
        <v>0</v>
      </c>
      <c r="AE37" s="41">
        <f t="shared" si="30"/>
        <v>0</v>
      </c>
      <c r="AF37" s="49" t="e">
        <f>HLOOKUP(I37,ElecAvoidedCostsWOCC!$A$5:$Q$50,G37+1,FALSE)</f>
        <v>#N/A</v>
      </c>
      <c r="AG37" s="41" t="e">
        <f t="shared" si="31"/>
        <v>#N/A</v>
      </c>
      <c r="AH37" s="49" t="e">
        <f>HLOOKUP(I37,ElecAvoidedCostsWOCC!$A$5:$Q$50,T37+1,FALSE)</f>
        <v>#N/A</v>
      </c>
      <c r="AI37" s="41" t="e">
        <f t="shared" si="32"/>
        <v>#N/A</v>
      </c>
      <c r="AJ37" s="41" t="e">
        <f t="shared" si="33"/>
        <v>#N/A</v>
      </c>
      <c r="AK37" s="41" t="e">
        <f>HLOOKUP(I37,ElecAvoidedCostsWOCC!$A$5:$Q$50,G37+1,FALSE)*J37*L37</f>
        <v>#N/A</v>
      </c>
      <c r="AL37" s="41" t="e">
        <f t="shared" si="34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35"/>
        <v>0</v>
      </c>
      <c r="AO37" s="44">
        <f t="shared" si="36"/>
        <v>0</v>
      </c>
      <c r="AP37" s="44" t="e">
        <f t="shared" si="37"/>
        <v>#DIV/0!</v>
      </c>
    </row>
    <row r="38" spans="2:42" x14ac:dyDescent="0.25">
      <c r="B38" s="84" t="s">
        <v>55</v>
      </c>
      <c r="C38" s="56">
        <v>18230711</v>
      </c>
      <c r="D38" s="56" t="s">
        <v>112</v>
      </c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19"/>
        <v>0</v>
      </c>
      <c r="U38" s="44">
        <f t="shared" si="20"/>
        <v>0</v>
      </c>
      <c r="V38" s="45">
        <f t="shared" si="21"/>
        <v>0</v>
      </c>
      <c r="W38" s="46">
        <f t="shared" si="22"/>
        <v>0</v>
      </c>
      <c r="X38" s="41">
        <f t="shared" si="23"/>
        <v>0</v>
      </c>
      <c r="Y38" s="41">
        <f t="shared" si="24"/>
        <v>0</v>
      </c>
      <c r="Z38" s="41">
        <f t="shared" si="25"/>
        <v>0</v>
      </c>
      <c r="AA38" s="47">
        <f t="shared" si="26"/>
        <v>0</v>
      </c>
      <c r="AB38" s="48">
        <f t="shared" si="27"/>
        <v>0</v>
      </c>
      <c r="AC38" s="41">
        <f t="shared" si="28"/>
        <v>0</v>
      </c>
      <c r="AD38" s="41">
        <f t="shared" si="29"/>
        <v>0</v>
      </c>
      <c r="AE38" s="41">
        <f t="shared" si="30"/>
        <v>0</v>
      </c>
      <c r="AF38" s="49" t="e">
        <f>HLOOKUP(I38,ElecAvoidedCostsWOCC!$A$5:$Q$50,G38+1,FALSE)</f>
        <v>#N/A</v>
      </c>
      <c r="AG38" s="41" t="e">
        <f t="shared" si="31"/>
        <v>#N/A</v>
      </c>
      <c r="AH38" s="49" t="e">
        <f>HLOOKUP(I38,ElecAvoidedCostsWOCC!$A$5:$Q$50,T38+1,FALSE)</f>
        <v>#N/A</v>
      </c>
      <c r="AI38" s="41" t="e">
        <f t="shared" si="32"/>
        <v>#N/A</v>
      </c>
      <c r="AJ38" s="41" t="e">
        <f t="shared" si="33"/>
        <v>#N/A</v>
      </c>
      <c r="AK38" s="41" t="e">
        <f>HLOOKUP(I38,ElecAvoidedCostsWOCC!$A$5:$Q$50,G38+1,FALSE)*J38*L38</f>
        <v>#N/A</v>
      </c>
      <c r="AL38" s="41" t="e">
        <f t="shared" si="34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35"/>
        <v>0</v>
      </c>
      <c r="AO38" s="44">
        <f t="shared" si="36"/>
        <v>0</v>
      </c>
      <c r="AP38" s="44" t="e">
        <f t="shared" si="37"/>
        <v>#DIV/0!</v>
      </c>
    </row>
    <row r="39" spans="2:42" x14ac:dyDescent="0.25">
      <c r="B39" s="84" t="s">
        <v>55</v>
      </c>
      <c r="C39" s="56">
        <v>18230711</v>
      </c>
      <c r="D39" s="56" t="s">
        <v>112</v>
      </c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19"/>
        <v>0</v>
      </c>
      <c r="U39" s="44">
        <f t="shared" si="20"/>
        <v>0</v>
      </c>
      <c r="V39" s="45">
        <f t="shared" si="21"/>
        <v>0</v>
      </c>
      <c r="W39" s="46">
        <f t="shared" si="22"/>
        <v>0</v>
      </c>
      <c r="X39" s="41">
        <f t="shared" si="23"/>
        <v>0</v>
      </c>
      <c r="Y39" s="41">
        <f t="shared" si="24"/>
        <v>0</v>
      </c>
      <c r="Z39" s="41">
        <f t="shared" si="25"/>
        <v>0</v>
      </c>
      <c r="AA39" s="47">
        <f t="shared" si="26"/>
        <v>0</v>
      </c>
      <c r="AB39" s="48">
        <f t="shared" si="27"/>
        <v>0</v>
      </c>
      <c r="AC39" s="41">
        <f t="shared" si="28"/>
        <v>0</v>
      </c>
      <c r="AD39" s="41">
        <f t="shared" si="29"/>
        <v>0</v>
      </c>
      <c r="AE39" s="41">
        <f t="shared" si="30"/>
        <v>0</v>
      </c>
      <c r="AF39" s="49" t="e">
        <f>HLOOKUP(I39,ElecAvoidedCostsWOCC!$A$5:$Q$50,G39+1,FALSE)</f>
        <v>#N/A</v>
      </c>
      <c r="AG39" s="41" t="e">
        <f t="shared" si="31"/>
        <v>#N/A</v>
      </c>
      <c r="AH39" s="49" t="e">
        <f>HLOOKUP(I39,ElecAvoidedCostsWOCC!$A$5:$Q$50,T39+1,FALSE)</f>
        <v>#N/A</v>
      </c>
      <c r="AI39" s="41" t="e">
        <f t="shared" si="32"/>
        <v>#N/A</v>
      </c>
      <c r="AJ39" s="41" t="e">
        <f t="shared" si="33"/>
        <v>#N/A</v>
      </c>
      <c r="AK39" s="41" t="e">
        <f>HLOOKUP(I39,ElecAvoidedCostsWOCC!$A$5:$Q$50,G39+1,FALSE)*J39*L39</f>
        <v>#N/A</v>
      </c>
      <c r="AL39" s="41" t="e">
        <f t="shared" si="34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35"/>
        <v>0</v>
      </c>
      <c r="AO39" s="44">
        <f t="shared" si="36"/>
        <v>0</v>
      </c>
      <c r="AP39" s="44" t="e">
        <f t="shared" si="37"/>
        <v>#DIV/0!</v>
      </c>
    </row>
    <row r="40" spans="2:42" x14ac:dyDescent="0.25">
      <c r="B40" s="84" t="s">
        <v>55</v>
      </c>
      <c r="C40" s="56">
        <v>18230711</v>
      </c>
      <c r="D40" s="56" t="s">
        <v>112</v>
      </c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19"/>
        <v>0</v>
      </c>
      <c r="U40" s="44">
        <f t="shared" si="20"/>
        <v>0</v>
      </c>
      <c r="V40" s="45">
        <f t="shared" si="21"/>
        <v>0</v>
      </c>
      <c r="W40" s="46">
        <f t="shared" si="22"/>
        <v>0</v>
      </c>
      <c r="X40" s="41">
        <f t="shared" si="23"/>
        <v>0</v>
      </c>
      <c r="Y40" s="41">
        <f t="shared" si="24"/>
        <v>0</v>
      </c>
      <c r="Z40" s="41">
        <f t="shared" si="25"/>
        <v>0</v>
      </c>
      <c r="AA40" s="47">
        <f t="shared" si="26"/>
        <v>0</v>
      </c>
      <c r="AB40" s="48">
        <f t="shared" si="27"/>
        <v>0</v>
      </c>
      <c r="AC40" s="41">
        <f t="shared" si="28"/>
        <v>0</v>
      </c>
      <c r="AD40" s="41">
        <f t="shared" si="29"/>
        <v>0</v>
      </c>
      <c r="AE40" s="41">
        <f t="shared" si="30"/>
        <v>0</v>
      </c>
      <c r="AF40" s="49" t="e">
        <f>HLOOKUP(I40,ElecAvoidedCostsWOCC!$A$5:$Q$50,G40+1,FALSE)</f>
        <v>#N/A</v>
      </c>
      <c r="AG40" s="41" t="e">
        <f t="shared" si="31"/>
        <v>#N/A</v>
      </c>
      <c r="AH40" s="49" t="e">
        <f>HLOOKUP(I40,ElecAvoidedCostsWOCC!$A$5:$Q$50,T40+1,FALSE)</f>
        <v>#N/A</v>
      </c>
      <c r="AI40" s="41" t="e">
        <f t="shared" si="32"/>
        <v>#N/A</v>
      </c>
      <c r="AJ40" s="41" t="e">
        <f t="shared" si="33"/>
        <v>#N/A</v>
      </c>
      <c r="AK40" s="41" t="e">
        <f>HLOOKUP(I40,ElecAvoidedCostsWOCC!$A$5:$Q$50,G40+1,FALSE)*J40*L40</f>
        <v>#N/A</v>
      </c>
      <c r="AL40" s="41" t="e">
        <f t="shared" si="34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35"/>
        <v>0</v>
      </c>
      <c r="AO40" s="44">
        <f t="shared" si="36"/>
        <v>0</v>
      </c>
      <c r="AP40" s="44" t="e">
        <f t="shared" si="37"/>
        <v>#DIV/0!</v>
      </c>
    </row>
    <row r="41" spans="2:42" x14ac:dyDescent="0.25">
      <c r="B41" s="84" t="s">
        <v>55</v>
      </c>
      <c r="C41" s="56">
        <v>18230711</v>
      </c>
      <c r="D41" s="56" t="s">
        <v>112</v>
      </c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19"/>
        <v>0</v>
      </c>
      <c r="U41" s="44">
        <f t="shared" si="20"/>
        <v>0</v>
      </c>
      <c r="V41" s="45">
        <f t="shared" si="21"/>
        <v>0</v>
      </c>
      <c r="W41" s="46">
        <f t="shared" si="22"/>
        <v>0</v>
      </c>
      <c r="X41" s="41">
        <f t="shared" si="23"/>
        <v>0</v>
      </c>
      <c r="Y41" s="41">
        <f t="shared" si="24"/>
        <v>0</v>
      </c>
      <c r="Z41" s="41">
        <f t="shared" si="25"/>
        <v>0</v>
      </c>
      <c r="AA41" s="47">
        <f t="shared" si="26"/>
        <v>0</v>
      </c>
      <c r="AB41" s="48">
        <f t="shared" si="27"/>
        <v>0</v>
      </c>
      <c r="AC41" s="41">
        <f t="shared" si="28"/>
        <v>0</v>
      </c>
      <c r="AD41" s="41">
        <f t="shared" si="29"/>
        <v>0</v>
      </c>
      <c r="AE41" s="41">
        <f t="shared" si="30"/>
        <v>0</v>
      </c>
      <c r="AF41" s="49" t="e">
        <f>HLOOKUP(I41,ElecAvoidedCostsWOCC!$A$5:$Q$50,G41+1,FALSE)</f>
        <v>#N/A</v>
      </c>
      <c r="AG41" s="41" t="e">
        <f t="shared" si="31"/>
        <v>#N/A</v>
      </c>
      <c r="AH41" s="49" t="e">
        <f>HLOOKUP(I41,ElecAvoidedCostsWOCC!$A$5:$Q$50,T41+1,FALSE)</f>
        <v>#N/A</v>
      </c>
      <c r="AI41" s="41" t="e">
        <f t="shared" si="32"/>
        <v>#N/A</v>
      </c>
      <c r="AJ41" s="41" t="e">
        <f t="shared" si="33"/>
        <v>#N/A</v>
      </c>
      <c r="AK41" s="41" t="e">
        <f>HLOOKUP(I41,ElecAvoidedCostsWOCC!$A$5:$Q$50,G41+1,FALSE)*J41*L41</f>
        <v>#N/A</v>
      </c>
      <c r="AL41" s="41" t="e">
        <f t="shared" si="34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35"/>
        <v>0</v>
      </c>
      <c r="AO41" s="44">
        <f t="shared" si="36"/>
        <v>0</v>
      </c>
      <c r="AP41" s="44" t="e">
        <f t="shared" si="37"/>
        <v>#DIV/0!</v>
      </c>
    </row>
    <row r="42" spans="2:42" x14ac:dyDescent="0.25">
      <c r="B42" s="84" t="s">
        <v>55</v>
      </c>
      <c r="C42" s="56">
        <v>18230711</v>
      </c>
      <c r="D42" s="56" t="s">
        <v>112</v>
      </c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19"/>
        <v>0</v>
      </c>
      <c r="U42" s="44">
        <f t="shared" si="20"/>
        <v>0</v>
      </c>
      <c r="V42" s="45">
        <f t="shared" si="21"/>
        <v>0</v>
      </c>
      <c r="W42" s="46">
        <f t="shared" si="22"/>
        <v>0</v>
      </c>
      <c r="X42" s="41">
        <f t="shared" si="23"/>
        <v>0</v>
      </c>
      <c r="Y42" s="41">
        <f t="shared" si="24"/>
        <v>0</v>
      </c>
      <c r="Z42" s="41">
        <f t="shared" si="25"/>
        <v>0</v>
      </c>
      <c r="AA42" s="47">
        <f t="shared" si="26"/>
        <v>0</v>
      </c>
      <c r="AB42" s="48">
        <f t="shared" si="27"/>
        <v>0</v>
      </c>
      <c r="AC42" s="41">
        <f t="shared" si="28"/>
        <v>0</v>
      </c>
      <c r="AD42" s="41">
        <f t="shared" si="29"/>
        <v>0</v>
      </c>
      <c r="AE42" s="41">
        <f t="shared" si="30"/>
        <v>0</v>
      </c>
      <c r="AF42" s="49" t="e">
        <f>HLOOKUP(I42,ElecAvoidedCostsWOCC!$A$5:$Q$50,G42+1,FALSE)</f>
        <v>#N/A</v>
      </c>
      <c r="AG42" s="41" t="e">
        <f t="shared" si="31"/>
        <v>#N/A</v>
      </c>
      <c r="AH42" s="49" t="e">
        <f>HLOOKUP(I42,ElecAvoidedCostsWOCC!$A$5:$Q$50,T42+1,FALSE)</f>
        <v>#N/A</v>
      </c>
      <c r="AI42" s="41" t="e">
        <f t="shared" si="32"/>
        <v>#N/A</v>
      </c>
      <c r="AJ42" s="41" t="e">
        <f t="shared" si="33"/>
        <v>#N/A</v>
      </c>
      <c r="AK42" s="41" t="e">
        <f>HLOOKUP(I42,ElecAvoidedCostsWOCC!$A$5:$Q$50,G42+1,FALSE)*J42*L42</f>
        <v>#N/A</v>
      </c>
      <c r="AL42" s="41" t="e">
        <f t="shared" si="34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35"/>
        <v>0</v>
      </c>
      <c r="AO42" s="44">
        <f t="shared" si="36"/>
        <v>0</v>
      </c>
      <c r="AP42" s="44" t="e">
        <f t="shared" si="37"/>
        <v>#DIV/0!</v>
      </c>
    </row>
    <row r="43" spans="2:42" x14ac:dyDescent="0.25">
      <c r="B43" s="84" t="s">
        <v>55</v>
      </c>
      <c r="C43" s="56">
        <v>18230711</v>
      </c>
      <c r="D43" s="56" t="s">
        <v>112</v>
      </c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19"/>
        <v>0</v>
      </c>
      <c r="U43" s="44">
        <f t="shared" si="20"/>
        <v>0</v>
      </c>
      <c r="V43" s="45">
        <f t="shared" si="21"/>
        <v>0</v>
      </c>
      <c r="W43" s="46">
        <f t="shared" si="22"/>
        <v>0</v>
      </c>
      <c r="X43" s="41">
        <f t="shared" si="23"/>
        <v>0</v>
      </c>
      <c r="Y43" s="41">
        <f t="shared" si="24"/>
        <v>0</v>
      </c>
      <c r="Z43" s="41">
        <f t="shared" si="25"/>
        <v>0</v>
      </c>
      <c r="AA43" s="47">
        <f t="shared" si="26"/>
        <v>0</v>
      </c>
      <c r="AB43" s="48">
        <f t="shared" si="27"/>
        <v>0</v>
      </c>
      <c r="AC43" s="41">
        <f t="shared" si="28"/>
        <v>0</v>
      </c>
      <c r="AD43" s="41">
        <f t="shared" si="29"/>
        <v>0</v>
      </c>
      <c r="AE43" s="41">
        <f t="shared" si="30"/>
        <v>0</v>
      </c>
      <c r="AF43" s="49" t="e">
        <f>HLOOKUP(I43,ElecAvoidedCostsWOCC!$A$5:$Q$50,G43+1,FALSE)</f>
        <v>#N/A</v>
      </c>
      <c r="AG43" s="41" t="e">
        <f t="shared" si="31"/>
        <v>#N/A</v>
      </c>
      <c r="AH43" s="49" t="e">
        <f>HLOOKUP(I43,ElecAvoidedCostsWOCC!$A$5:$Q$50,T43+1,FALSE)</f>
        <v>#N/A</v>
      </c>
      <c r="AI43" s="41" t="e">
        <f t="shared" si="32"/>
        <v>#N/A</v>
      </c>
      <c r="AJ43" s="41" t="e">
        <f t="shared" si="33"/>
        <v>#N/A</v>
      </c>
      <c r="AK43" s="41" t="e">
        <f>HLOOKUP(I43,ElecAvoidedCostsWOCC!$A$5:$Q$50,G43+1,FALSE)*J43*L43</f>
        <v>#N/A</v>
      </c>
      <c r="AL43" s="41" t="e">
        <f t="shared" si="34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35"/>
        <v>0</v>
      </c>
      <c r="AO43" s="44">
        <f t="shared" si="36"/>
        <v>0</v>
      </c>
      <c r="AP43" s="44" t="e">
        <f t="shared" si="37"/>
        <v>#DIV/0!</v>
      </c>
    </row>
    <row r="44" spans="2:42" x14ac:dyDescent="0.25">
      <c r="B44" s="84" t="s">
        <v>55</v>
      </c>
      <c r="C44" s="56">
        <v>18230711</v>
      </c>
      <c r="D44" s="56" t="s">
        <v>112</v>
      </c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19"/>
        <v>0</v>
      </c>
      <c r="U44" s="44">
        <f t="shared" si="20"/>
        <v>0</v>
      </c>
      <c r="V44" s="45">
        <f t="shared" si="21"/>
        <v>0</v>
      </c>
      <c r="W44" s="46">
        <f t="shared" si="22"/>
        <v>0</v>
      </c>
      <c r="X44" s="41">
        <f t="shared" si="23"/>
        <v>0</v>
      </c>
      <c r="Y44" s="41">
        <f t="shared" si="24"/>
        <v>0</v>
      </c>
      <c r="Z44" s="41">
        <f t="shared" si="25"/>
        <v>0</v>
      </c>
      <c r="AA44" s="47">
        <f t="shared" si="26"/>
        <v>0</v>
      </c>
      <c r="AB44" s="48">
        <f t="shared" si="27"/>
        <v>0</v>
      </c>
      <c r="AC44" s="41">
        <f t="shared" si="28"/>
        <v>0</v>
      </c>
      <c r="AD44" s="41">
        <f t="shared" si="29"/>
        <v>0</v>
      </c>
      <c r="AE44" s="41">
        <f t="shared" si="30"/>
        <v>0</v>
      </c>
      <c r="AF44" s="49" t="e">
        <f>HLOOKUP(I44,ElecAvoidedCostsWOCC!$A$5:$Q$50,G44+1,FALSE)</f>
        <v>#N/A</v>
      </c>
      <c r="AG44" s="41" t="e">
        <f t="shared" si="31"/>
        <v>#N/A</v>
      </c>
      <c r="AH44" s="49" t="e">
        <f>HLOOKUP(I44,ElecAvoidedCostsWOCC!$A$5:$Q$50,T44+1,FALSE)</f>
        <v>#N/A</v>
      </c>
      <c r="AI44" s="41" t="e">
        <f t="shared" si="32"/>
        <v>#N/A</v>
      </c>
      <c r="AJ44" s="41" t="e">
        <f t="shared" si="33"/>
        <v>#N/A</v>
      </c>
      <c r="AK44" s="41" t="e">
        <f>HLOOKUP(I44,ElecAvoidedCostsWOCC!$A$5:$Q$50,G44+1,FALSE)*J44*L44</f>
        <v>#N/A</v>
      </c>
      <c r="AL44" s="41" t="e">
        <f t="shared" si="34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35"/>
        <v>0</v>
      </c>
      <c r="AO44" s="44">
        <f t="shared" si="36"/>
        <v>0</v>
      </c>
      <c r="AP44" s="44" t="e">
        <f t="shared" si="37"/>
        <v>#DIV/0!</v>
      </c>
    </row>
    <row r="45" spans="2:42" x14ac:dyDescent="0.25">
      <c r="B45" s="84" t="s">
        <v>55</v>
      </c>
      <c r="C45" s="56">
        <v>18230711</v>
      </c>
      <c r="D45" s="56" t="s">
        <v>112</v>
      </c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HLOOKUP(I45,ElecAvoidedCostsWOCC!$A$5:$Q$50,G45+1,FALSE)</f>
        <v>#N/A</v>
      </c>
      <c r="AG45" s="41" t="e">
        <f t="shared" si="31"/>
        <v>#N/A</v>
      </c>
      <c r="AH45" s="49" t="e">
        <f>HLOOKUP(I45,ElecAvoidedCostsWOCC!$A$5:$Q$50,T45+1,FALSE)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HLOOKUP(I45,ElecAvoidedCostsWOCC!$A$5:$Q$50,G45+1,FALSE)*J45*L45</f>
        <v>#N/A</v>
      </c>
      <c r="AL45" s="41" t="e">
        <f t="shared" si="34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84" t="s">
        <v>55</v>
      </c>
      <c r="C46" s="56">
        <v>18230711</v>
      </c>
      <c r="D46" s="56" t="s">
        <v>112</v>
      </c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HLOOKUP(I46,ElecAvoidedCostsWOCC!$A$5:$Q$50,G46+1,FALSE)</f>
        <v>#N/A</v>
      </c>
      <c r="AG46" s="41" t="e">
        <f t="shared" si="31"/>
        <v>#N/A</v>
      </c>
      <c r="AH46" s="49" t="e">
        <f>HLOOKUP(I46,ElecAvoidedCostsWOCC!$A$5:$Q$50,T46+1,FALSE)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HLOOKUP(I46,ElecAvoidedCostsWOCC!$A$5:$Q$50,G46+1,FALSE)*J46*L46</f>
        <v>#N/A</v>
      </c>
      <c r="AL46" s="41" t="e">
        <f t="shared" si="34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84" t="s">
        <v>55</v>
      </c>
      <c r="C47" s="56">
        <v>18230711</v>
      </c>
      <c r="D47" s="56" t="s">
        <v>112</v>
      </c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HLOOKUP(I47,ElecAvoidedCostsWOCC!$A$5:$Q$50,G47+1,FALSE)</f>
        <v>#N/A</v>
      </c>
      <c r="AG47" s="41" t="e">
        <f t="shared" si="31"/>
        <v>#N/A</v>
      </c>
      <c r="AH47" s="49" t="e">
        <f>HLOOKUP(I47,ElecAvoidedCostsWOCC!$A$5:$Q$50,T47+1,FALSE)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HLOOKUP(I47,ElecAvoidedCostsWOCC!$A$5:$Q$50,G47+1,FALSE)*J47*L47</f>
        <v>#N/A</v>
      </c>
      <c r="AL47" s="41" t="e">
        <f t="shared" si="34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84" t="s">
        <v>55</v>
      </c>
      <c r="C48" s="56">
        <v>18230711</v>
      </c>
      <c r="D48" s="56" t="s">
        <v>112</v>
      </c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HLOOKUP(I48,ElecAvoidedCostsWOCC!$A$5:$Q$50,G48+1,FALSE)</f>
        <v>#N/A</v>
      </c>
      <c r="AG48" s="41" t="e">
        <f t="shared" si="31"/>
        <v>#N/A</v>
      </c>
      <c r="AH48" s="49" t="e">
        <f>HLOOKUP(I48,ElecAvoidedCostsWOCC!$A$5:$Q$50,T48+1,FALSE)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HLOOKUP(I48,ElecAvoidedCostsWOCC!$A$5:$Q$50,G48+1,FALSE)*J48*L48</f>
        <v>#N/A</v>
      </c>
      <c r="AL48" s="41" t="e">
        <f t="shared" si="34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  <row r="49" spans="2:42" x14ac:dyDescent="0.25">
      <c r="B49" s="84" t="s">
        <v>55</v>
      </c>
      <c r="C49" s="56">
        <v>18230711</v>
      </c>
      <c r="D49" s="56" t="s">
        <v>112</v>
      </c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19"/>
        <v>0</v>
      </c>
      <c r="U49" s="44">
        <f t="shared" si="20"/>
        <v>0</v>
      </c>
      <c r="V49" s="45">
        <f t="shared" si="21"/>
        <v>0</v>
      </c>
      <c r="W49" s="46">
        <f t="shared" si="22"/>
        <v>0</v>
      </c>
      <c r="X49" s="41">
        <f t="shared" si="23"/>
        <v>0</v>
      </c>
      <c r="Y49" s="41">
        <f t="shared" si="24"/>
        <v>0</v>
      </c>
      <c r="Z49" s="41">
        <f t="shared" si="25"/>
        <v>0</v>
      </c>
      <c r="AA49" s="47">
        <f t="shared" si="26"/>
        <v>0</v>
      </c>
      <c r="AB49" s="48">
        <f t="shared" si="27"/>
        <v>0</v>
      </c>
      <c r="AC49" s="41">
        <f t="shared" si="28"/>
        <v>0</v>
      </c>
      <c r="AD49" s="41">
        <f t="shared" si="29"/>
        <v>0</v>
      </c>
      <c r="AE49" s="41">
        <f t="shared" si="30"/>
        <v>0</v>
      </c>
      <c r="AF49" s="49" t="e">
        <f>HLOOKUP(I49,ElecAvoidedCostsWOCC!$A$5:$Q$50,G49+1,FALSE)</f>
        <v>#N/A</v>
      </c>
      <c r="AG49" s="41" t="e">
        <f t="shared" si="31"/>
        <v>#N/A</v>
      </c>
      <c r="AH49" s="49" t="e">
        <f>HLOOKUP(I49,ElecAvoidedCostsWOCC!$A$5:$Q$50,T49+1,FALSE)</f>
        <v>#N/A</v>
      </c>
      <c r="AI49" s="41" t="e">
        <f t="shared" si="32"/>
        <v>#N/A</v>
      </c>
      <c r="AJ49" s="41" t="e">
        <f t="shared" si="33"/>
        <v>#N/A</v>
      </c>
      <c r="AK49" s="41" t="e">
        <f>HLOOKUP(I49,ElecAvoidedCostsWOCC!$A$5:$Q$50,G49+1,FALSE)*J49*L49</f>
        <v>#N/A</v>
      </c>
      <c r="AL49" s="41" t="e">
        <f t="shared" si="34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35"/>
        <v>0</v>
      </c>
      <c r="AO49" s="44">
        <f t="shared" si="36"/>
        <v>0</v>
      </c>
      <c r="AP49" s="44" t="e">
        <f t="shared" si="37"/>
        <v>#DIV/0!</v>
      </c>
    </row>
    <row r="50" spans="2:42" x14ac:dyDescent="0.25">
      <c r="B50" s="84" t="s">
        <v>55</v>
      </c>
      <c r="C50" s="56">
        <v>18230711</v>
      </c>
      <c r="D50" s="56" t="s">
        <v>112</v>
      </c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19"/>
        <v>0</v>
      </c>
      <c r="U50" s="44">
        <f t="shared" si="20"/>
        <v>0</v>
      </c>
      <c r="V50" s="45">
        <f t="shared" si="21"/>
        <v>0</v>
      </c>
      <c r="W50" s="46">
        <f t="shared" si="22"/>
        <v>0</v>
      </c>
      <c r="X50" s="41">
        <f t="shared" si="23"/>
        <v>0</v>
      </c>
      <c r="Y50" s="41">
        <f t="shared" si="24"/>
        <v>0</v>
      </c>
      <c r="Z50" s="41">
        <f t="shared" si="25"/>
        <v>0</v>
      </c>
      <c r="AA50" s="47">
        <f t="shared" si="26"/>
        <v>0</v>
      </c>
      <c r="AB50" s="48">
        <f t="shared" si="27"/>
        <v>0</v>
      </c>
      <c r="AC50" s="41">
        <f t="shared" si="28"/>
        <v>0</v>
      </c>
      <c r="AD50" s="41">
        <f t="shared" si="29"/>
        <v>0</v>
      </c>
      <c r="AE50" s="41">
        <f t="shared" si="30"/>
        <v>0</v>
      </c>
      <c r="AF50" s="49" t="e">
        <f>HLOOKUP(I50,ElecAvoidedCostsWOCC!$A$5:$Q$50,G50+1,FALSE)</f>
        <v>#N/A</v>
      </c>
      <c r="AG50" s="41" t="e">
        <f t="shared" si="31"/>
        <v>#N/A</v>
      </c>
      <c r="AH50" s="49" t="e">
        <f>HLOOKUP(I50,ElecAvoidedCostsWOCC!$A$5:$Q$50,T50+1,FALSE)</f>
        <v>#N/A</v>
      </c>
      <c r="AI50" s="41" t="e">
        <f t="shared" si="32"/>
        <v>#N/A</v>
      </c>
      <c r="AJ50" s="41" t="e">
        <f t="shared" si="33"/>
        <v>#N/A</v>
      </c>
      <c r="AK50" s="41" t="e">
        <f>HLOOKUP(I50,ElecAvoidedCostsWOCC!$A$5:$Q$50,G50+1,FALSE)*J50*L50</f>
        <v>#N/A</v>
      </c>
      <c r="AL50" s="41" t="e">
        <f t="shared" si="34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35"/>
        <v>0</v>
      </c>
      <c r="AO50" s="44">
        <f t="shared" si="36"/>
        <v>0</v>
      </c>
      <c r="AP50" s="44" t="e">
        <f t="shared" si="37"/>
        <v>#DIV/0!</v>
      </c>
    </row>
    <row r="51" spans="2:42" x14ac:dyDescent="0.25">
      <c r="B51" s="84" t="s">
        <v>55</v>
      </c>
      <c r="C51" s="56">
        <v>18230711</v>
      </c>
      <c r="D51" s="56" t="s">
        <v>112</v>
      </c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19"/>
        <v>0</v>
      </c>
      <c r="U51" s="44">
        <f t="shared" si="20"/>
        <v>0</v>
      </c>
      <c r="V51" s="45">
        <f t="shared" si="21"/>
        <v>0</v>
      </c>
      <c r="W51" s="46">
        <f t="shared" si="22"/>
        <v>0</v>
      </c>
      <c r="X51" s="41">
        <f t="shared" si="23"/>
        <v>0</v>
      </c>
      <c r="Y51" s="41">
        <f t="shared" si="24"/>
        <v>0</v>
      </c>
      <c r="Z51" s="41">
        <f t="shared" si="25"/>
        <v>0</v>
      </c>
      <c r="AA51" s="47">
        <f t="shared" si="26"/>
        <v>0</v>
      </c>
      <c r="AB51" s="48">
        <f t="shared" si="27"/>
        <v>0</v>
      </c>
      <c r="AC51" s="41">
        <f t="shared" si="28"/>
        <v>0</v>
      </c>
      <c r="AD51" s="41">
        <f t="shared" si="29"/>
        <v>0</v>
      </c>
      <c r="AE51" s="41">
        <f t="shared" si="30"/>
        <v>0</v>
      </c>
      <c r="AF51" s="49" t="e">
        <f>HLOOKUP(I51,ElecAvoidedCostsWOCC!$A$5:$Q$50,G51+1,FALSE)</f>
        <v>#N/A</v>
      </c>
      <c r="AG51" s="41" t="e">
        <f t="shared" si="31"/>
        <v>#N/A</v>
      </c>
      <c r="AH51" s="49" t="e">
        <f>HLOOKUP(I51,ElecAvoidedCostsWOCC!$A$5:$Q$50,T51+1,FALSE)</f>
        <v>#N/A</v>
      </c>
      <c r="AI51" s="41" t="e">
        <f t="shared" si="32"/>
        <v>#N/A</v>
      </c>
      <c r="AJ51" s="41" t="e">
        <f t="shared" si="33"/>
        <v>#N/A</v>
      </c>
      <c r="AK51" s="41" t="e">
        <f>HLOOKUP(I51,ElecAvoidedCostsWOCC!$A$5:$Q$50,G51+1,FALSE)*J51*L51</f>
        <v>#N/A</v>
      </c>
      <c r="AL51" s="41" t="e">
        <f t="shared" si="34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35"/>
        <v>0</v>
      </c>
      <c r="AO51" s="44">
        <f t="shared" si="36"/>
        <v>0</v>
      </c>
      <c r="AP51" s="44" t="e">
        <f t="shared" si="37"/>
        <v>#DIV/0!</v>
      </c>
    </row>
    <row r="52" spans="2:42" x14ac:dyDescent="0.25">
      <c r="B52" s="84" t="s">
        <v>55</v>
      </c>
      <c r="C52" s="56">
        <v>18230711</v>
      </c>
      <c r="D52" s="56" t="s">
        <v>112</v>
      </c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19"/>
        <v>0</v>
      </c>
      <c r="U52" s="44">
        <f t="shared" si="20"/>
        <v>0</v>
      </c>
      <c r="V52" s="45">
        <f t="shared" si="21"/>
        <v>0</v>
      </c>
      <c r="W52" s="46">
        <f t="shared" si="22"/>
        <v>0</v>
      </c>
      <c r="X52" s="41">
        <f t="shared" si="23"/>
        <v>0</v>
      </c>
      <c r="Y52" s="41">
        <f t="shared" si="24"/>
        <v>0</v>
      </c>
      <c r="Z52" s="41">
        <f t="shared" si="25"/>
        <v>0</v>
      </c>
      <c r="AA52" s="47">
        <f t="shared" si="26"/>
        <v>0</v>
      </c>
      <c r="AB52" s="48">
        <f t="shared" si="27"/>
        <v>0</v>
      </c>
      <c r="AC52" s="41">
        <f t="shared" si="28"/>
        <v>0</v>
      </c>
      <c r="AD52" s="41">
        <f t="shared" si="29"/>
        <v>0</v>
      </c>
      <c r="AE52" s="41">
        <f t="shared" si="30"/>
        <v>0</v>
      </c>
      <c r="AF52" s="49" t="e">
        <f>HLOOKUP(I52,ElecAvoidedCostsWOCC!$A$5:$Q$50,G52+1,FALSE)</f>
        <v>#N/A</v>
      </c>
      <c r="AG52" s="41" t="e">
        <f t="shared" si="31"/>
        <v>#N/A</v>
      </c>
      <c r="AH52" s="49" t="e">
        <f>HLOOKUP(I52,ElecAvoidedCostsWOCC!$A$5:$Q$50,T52+1,FALSE)</f>
        <v>#N/A</v>
      </c>
      <c r="AI52" s="41" t="e">
        <f t="shared" si="32"/>
        <v>#N/A</v>
      </c>
      <c r="AJ52" s="41" t="e">
        <f t="shared" si="33"/>
        <v>#N/A</v>
      </c>
      <c r="AK52" s="41" t="e">
        <f>HLOOKUP(I52,ElecAvoidedCostsWOCC!$A$5:$Q$50,G52+1,FALSE)*J52*L52</f>
        <v>#N/A</v>
      </c>
      <c r="AL52" s="41" t="e">
        <f t="shared" si="34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35"/>
        <v>0</v>
      </c>
      <c r="AO52" s="44">
        <f t="shared" si="36"/>
        <v>0</v>
      </c>
      <c r="AP52" s="44" t="e">
        <f t="shared" si="37"/>
        <v>#DIV/0!</v>
      </c>
    </row>
    <row r="53" spans="2:42" x14ac:dyDescent="0.25">
      <c r="B53" s="84" t="s">
        <v>55</v>
      </c>
      <c r="C53" s="56">
        <v>18230711</v>
      </c>
      <c r="D53" s="56" t="s">
        <v>112</v>
      </c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19"/>
        <v>0</v>
      </c>
      <c r="U53" s="44">
        <f t="shared" si="20"/>
        <v>0</v>
      </c>
      <c r="V53" s="45">
        <f t="shared" si="21"/>
        <v>0</v>
      </c>
      <c r="W53" s="46">
        <f t="shared" si="22"/>
        <v>0</v>
      </c>
      <c r="X53" s="41">
        <f t="shared" si="23"/>
        <v>0</v>
      </c>
      <c r="Y53" s="41">
        <f t="shared" si="24"/>
        <v>0</v>
      </c>
      <c r="Z53" s="41">
        <f t="shared" si="25"/>
        <v>0</v>
      </c>
      <c r="AA53" s="47">
        <f t="shared" si="26"/>
        <v>0</v>
      </c>
      <c r="AB53" s="48">
        <f t="shared" si="27"/>
        <v>0</v>
      </c>
      <c r="AC53" s="41">
        <f t="shared" si="28"/>
        <v>0</v>
      </c>
      <c r="AD53" s="41">
        <f t="shared" si="29"/>
        <v>0</v>
      </c>
      <c r="AE53" s="41">
        <f t="shared" si="30"/>
        <v>0</v>
      </c>
      <c r="AF53" s="49" t="e">
        <f>HLOOKUP(I53,ElecAvoidedCostsWOCC!$A$5:$Q$50,G53+1,FALSE)</f>
        <v>#N/A</v>
      </c>
      <c r="AG53" s="41" t="e">
        <f t="shared" si="31"/>
        <v>#N/A</v>
      </c>
      <c r="AH53" s="49" t="e">
        <f>HLOOKUP(I53,ElecAvoidedCostsWOCC!$A$5:$Q$50,T53+1,FALSE)</f>
        <v>#N/A</v>
      </c>
      <c r="AI53" s="41" t="e">
        <f t="shared" si="32"/>
        <v>#N/A</v>
      </c>
      <c r="AJ53" s="41" t="e">
        <f t="shared" si="33"/>
        <v>#N/A</v>
      </c>
      <c r="AK53" s="41" t="e">
        <f>HLOOKUP(I53,ElecAvoidedCostsWOCC!$A$5:$Q$50,G53+1,FALSE)*J53*L53</f>
        <v>#N/A</v>
      </c>
      <c r="AL53" s="41" t="e">
        <f t="shared" si="34"/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si="35"/>
        <v>0</v>
      </c>
      <c r="AO53" s="44">
        <f t="shared" si="36"/>
        <v>0</v>
      </c>
      <c r="AP53" s="44" t="e">
        <f t="shared" si="37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19"/>
        <v>0</v>
      </c>
      <c r="U54" s="44">
        <f t="shared" si="20"/>
        <v>0</v>
      </c>
      <c r="V54" s="45">
        <f t="shared" si="21"/>
        <v>0</v>
      </c>
      <c r="W54" s="46">
        <f t="shared" si="22"/>
        <v>0</v>
      </c>
      <c r="X54" s="41">
        <f t="shared" si="23"/>
        <v>0</v>
      </c>
      <c r="Y54" s="41">
        <f t="shared" si="24"/>
        <v>0</v>
      </c>
      <c r="Z54" s="41">
        <f t="shared" si="25"/>
        <v>0</v>
      </c>
      <c r="AA54" s="47">
        <f t="shared" si="26"/>
        <v>0</v>
      </c>
      <c r="AB54" s="48">
        <f t="shared" si="27"/>
        <v>0</v>
      </c>
      <c r="AC54" s="41">
        <f t="shared" si="28"/>
        <v>0</v>
      </c>
      <c r="AD54" s="41">
        <f t="shared" si="29"/>
        <v>0</v>
      </c>
      <c r="AE54" s="41">
        <f t="shared" si="30"/>
        <v>0</v>
      </c>
      <c r="AF54" s="49" t="e">
        <f>HLOOKUP(I54,ElecAvoidedCostsWOCC!$A$5:$Q$50,G54+1,FALSE)</f>
        <v>#N/A</v>
      </c>
      <c r="AG54" s="41" t="e">
        <f t="shared" si="31"/>
        <v>#N/A</v>
      </c>
      <c r="AH54" s="49" t="e">
        <f>HLOOKUP(I54,ElecAvoidedCostsWOCC!$A$5:$Q$50,T54+1,FALSE)</f>
        <v>#N/A</v>
      </c>
      <c r="AI54" s="41" t="e">
        <f t="shared" si="32"/>
        <v>#N/A</v>
      </c>
      <c r="AJ54" s="41" t="e">
        <f t="shared" si="33"/>
        <v>#N/A</v>
      </c>
      <c r="AK54" s="41" t="e">
        <f>HLOOKUP(I54,ElecAvoidedCostsWOCC!$A$5:$Q$50,G54+1,FALSE)*J54*L54</f>
        <v>#N/A</v>
      </c>
      <c r="AL54" s="41" t="e">
        <f t="shared" si="34"/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si="35"/>
        <v>0</v>
      </c>
      <c r="AO54" s="44">
        <f t="shared" si="36"/>
        <v>0</v>
      </c>
      <c r="AP54" s="44" t="e">
        <f t="shared" si="37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19"/>
        <v>0</v>
      </c>
      <c r="U55" s="44">
        <f t="shared" si="20"/>
        <v>0</v>
      </c>
      <c r="V55" s="45">
        <f t="shared" si="21"/>
        <v>0</v>
      </c>
      <c r="W55" s="46">
        <f t="shared" si="22"/>
        <v>0</v>
      </c>
      <c r="X55" s="41">
        <f t="shared" si="23"/>
        <v>0</v>
      </c>
      <c r="Y55" s="41">
        <f t="shared" si="24"/>
        <v>0</v>
      </c>
      <c r="Z55" s="41">
        <f t="shared" si="25"/>
        <v>0</v>
      </c>
      <c r="AA55" s="47">
        <f t="shared" si="26"/>
        <v>0</v>
      </c>
      <c r="AB55" s="48">
        <f t="shared" si="27"/>
        <v>0</v>
      </c>
      <c r="AC55" s="41">
        <f t="shared" si="28"/>
        <v>0</v>
      </c>
      <c r="AD55" s="41">
        <f t="shared" si="29"/>
        <v>0</v>
      </c>
      <c r="AE55" s="41">
        <f t="shared" si="30"/>
        <v>0</v>
      </c>
      <c r="AF55" s="49" t="e">
        <f>HLOOKUP(I55,ElecAvoidedCostsWOCC!$A$5:$Q$50,G55+1,FALSE)</f>
        <v>#N/A</v>
      </c>
      <c r="AG55" s="41" t="e">
        <f t="shared" si="31"/>
        <v>#N/A</v>
      </c>
      <c r="AH55" s="49" t="e">
        <f>HLOOKUP(I55,ElecAvoidedCostsWOCC!$A$5:$Q$50,T55+1,FALSE)</f>
        <v>#N/A</v>
      </c>
      <c r="AI55" s="41" t="e">
        <f t="shared" si="32"/>
        <v>#N/A</v>
      </c>
      <c r="AJ55" s="41" t="e">
        <f t="shared" si="33"/>
        <v>#N/A</v>
      </c>
      <c r="AK55" s="41" t="e">
        <f>HLOOKUP(I55,ElecAvoidedCostsWOCC!$A$5:$Q$50,G55+1,FALSE)*J55*L55</f>
        <v>#N/A</v>
      </c>
      <c r="AL55" s="41" t="e">
        <f t="shared" si="34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35"/>
        <v>0</v>
      </c>
      <c r="AO55" s="44">
        <f t="shared" si="36"/>
        <v>0</v>
      </c>
      <c r="AP55" s="44" t="e">
        <f t="shared" si="37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19"/>
        <v>0</v>
      </c>
      <c r="U56" s="44">
        <f t="shared" si="20"/>
        <v>0</v>
      </c>
      <c r="V56" s="45">
        <f t="shared" si="21"/>
        <v>0</v>
      </c>
      <c r="W56" s="46">
        <f t="shared" si="22"/>
        <v>0</v>
      </c>
      <c r="X56" s="41">
        <f t="shared" si="23"/>
        <v>0</v>
      </c>
      <c r="Y56" s="41">
        <f t="shared" si="24"/>
        <v>0</v>
      </c>
      <c r="Z56" s="41">
        <f t="shared" si="25"/>
        <v>0</v>
      </c>
      <c r="AA56" s="47">
        <f t="shared" si="26"/>
        <v>0</v>
      </c>
      <c r="AB56" s="48">
        <f t="shared" si="27"/>
        <v>0</v>
      </c>
      <c r="AC56" s="41">
        <f t="shared" si="28"/>
        <v>0</v>
      </c>
      <c r="AD56" s="41">
        <f t="shared" si="29"/>
        <v>0</v>
      </c>
      <c r="AE56" s="41">
        <f t="shared" si="30"/>
        <v>0</v>
      </c>
      <c r="AF56" s="49" t="e">
        <f>HLOOKUP(I56,ElecAvoidedCostsWOCC!$A$5:$Q$50,G56+1,FALSE)</f>
        <v>#N/A</v>
      </c>
      <c r="AG56" s="41" t="e">
        <f t="shared" si="31"/>
        <v>#N/A</v>
      </c>
      <c r="AH56" s="49" t="e">
        <f>HLOOKUP(I56,ElecAvoidedCostsWOCC!$A$5:$Q$50,T56+1,FALSE)</f>
        <v>#N/A</v>
      </c>
      <c r="AI56" s="41" t="e">
        <f t="shared" si="32"/>
        <v>#N/A</v>
      </c>
      <c r="AJ56" s="41" t="e">
        <f t="shared" si="33"/>
        <v>#N/A</v>
      </c>
      <c r="AK56" s="41" t="e">
        <f>HLOOKUP(I56,ElecAvoidedCostsWOCC!$A$5:$Q$50,G56+1,FALSE)*J56*L56</f>
        <v>#N/A</v>
      </c>
      <c r="AL56" s="41" t="e">
        <f t="shared" si="34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35"/>
        <v>0</v>
      </c>
      <c r="AO56" s="44">
        <f t="shared" si="36"/>
        <v>0</v>
      </c>
      <c r="AP56" s="44" t="e">
        <f t="shared" si="37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19"/>
        <v>0</v>
      </c>
      <c r="U57" s="44">
        <f t="shared" si="20"/>
        <v>0</v>
      </c>
      <c r="V57" s="45">
        <f t="shared" si="21"/>
        <v>0</v>
      </c>
      <c r="W57" s="46">
        <f t="shared" si="22"/>
        <v>0</v>
      </c>
      <c r="X57" s="41">
        <f t="shared" si="23"/>
        <v>0</v>
      </c>
      <c r="Y57" s="41">
        <f t="shared" si="24"/>
        <v>0</v>
      </c>
      <c r="Z57" s="41">
        <f t="shared" si="25"/>
        <v>0</v>
      </c>
      <c r="AA57" s="47">
        <f t="shared" si="26"/>
        <v>0</v>
      </c>
      <c r="AB57" s="48">
        <f t="shared" si="27"/>
        <v>0</v>
      </c>
      <c r="AC57" s="41">
        <f t="shared" si="28"/>
        <v>0</v>
      </c>
      <c r="AD57" s="41">
        <f t="shared" si="29"/>
        <v>0</v>
      </c>
      <c r="AE57" s="41">
        <f t="shared" si="30"/>
        <v>0</v>
      </c>
      <c r="AF57" s="49" t="e">
        <f>HLOOKUP(I57,ElecAvoidedCostsWOCC!$A$5:$Q$50,G57+1,FALSE)</f>
        <v>#N/A</v>
      </c>
      <c r="AG57" s="41" t="e">
        <f t="shared" si="31"/>
        <v>#N/A</v>
      </c>
      <c r="AH57" s="49" t="e">
        <f>HLOOKUP(I57,ElecAvoidedCostsWOCC!$A$5:$Q$50,T57+1,FALSE)</f>
        <v>#N/A</v>
      </c>
      <c r="AI57" s="41" t="e">
        <f t="shared" si="32"/>
        <v>#N/A</v>
      </c>
      <c r="AJ57" s="41" t="e">
        <f t="shared" si="33"/>
        <v>#N/A</v>
      </c>
      <c r="AK57" s="41" t="e">
        <f>HLOOKUP(I57,ElecAvoidedCostsWOCC!$A$5:$Q$50,G57+1,FALSE)*J57*L57</f>
        <v>#N/A</v>
      </c>
      <c r="AL57" s="41" t="e">
        <f t="shared" si="34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35"/>
        <v>0</v>
      </c>
      <c r="AO57" s="44">
        <f t="shared" si="36"/>
        <v>0</v>
      </c>
      <c r="AP57" s="44" t="e">
        <f t="shared" si="37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19"/>
        <v>0</v>
      </c>
      <c r="U58" s="44">
        <f t="shared" si="20"/>
        <v>0</v>
      </c>
      <c r="V58" s="45">
        <f t="shared" si="21"/>
        <v>0</v>
      </c>
      <c r="W58" s="46">
        <f t="shared" si="22"/>
        <v>0</v>
      </c>
      <c r="X58" s="41">
        <f t="shared" si="23"/>
        <v>0</v>
      </c>
      <c r="Y58" s="41">
        <f t="shared" si="24"/>
        <v>0</v>
      </c>
      <c r="Z58" s="41">
        <f t="shared" si="25"/>
        <v>0</v>
      </c>
      <c r="AA58" s="47">
        <f t="shared" si="26"/>
        <v>0</v>
      </c>
      <c r="AB58" s="48">
        <f t="shared" si="27"/>
        <v>0</v>
      </c>
      <c r="AC58" s="41">
        <f t="shared" si="28"/>
        <v>0</v>
      </c>
      <c r="AD58" s="41">
        <f t="shared" si="29"/>
        <v>0</v>
      </c>
      <c r="AE58" s="41">
        <f t="shared" si="30"/>
        <v>0</v>
      </c>
      <c r="AF58" s="49" t="e">
        <f>HLOOKUP(I58,ElecAvoidedCostsWOCC!$A$5:$Q$50,G58+1,FALSE)</f>
        <v>#N/A</v>
      </c>
      <c r="AG58" s="41" t="e">
        <f t="shared" si="31"/>
        <v>#N/A</v>
      </c>
      <c r="AH58" s="49" t="e">
        <f>HLOOKUP(I58,ElecAvoidedCostsWOCC!$A$5:$Q$50,T58+1,FALSE)</f>
        <v>#N/A</v>
      </c>
      <c r="AI58" s="41" t="e">
        <f t="shared" si="32"/>
        <v>#N/A</v>
      </c>
      <c r="AJ58" s="41" t="e">
        <f t="shared" si="33"/>
        <v>#N/A</v>
      </c>
      <c r="AK58" s="41" t="e">
        <f>HLOOKUP(I58,ElecAvoidedCostsWOCC!$A$5:$Q$50,G58+1,FALSE)*J58*L58</f>
        <v>#N/A</v>
      </c>
      <c r="AL58" s="41" t="e">
        <f t="shared" si="34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35"/>
        <v>0</v>
      </c>
      <c r="AO58" s="44">
        <f t="shared" si="36"/>
        <v>0</v>
      </c>
      <c r="AP58" s="44" t="e">
        <f t="shared" si="37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19"/>
        <v>0</v>
      </c>
      <c r="U59" s="44">
        <f t="shared" si="20"/>
        <v>0</v>
      </c>
      <c r="V59" s="45">
        <f t="shared" si="21"/>
        <v>0</v>
      </c>
      <c r="W59" s="46">
        <f t="shared" si="22"/>
        <v>0</v>
      </c>
      <c r="X59" s="41">
        <f t="shared" si="23"/>
        <v>0</v>
      </c>
      <c r="Y59" s="41">
        <f t="shared" si="24"/>
        <v>0</v>
      </c>
      <c r="Z59" s="41">
        <f t="shared" si="25"/>
        <v>0</v>
      </c>
      <c r="AA59" s="47">
        <f t="shared" si="26"/>
        <v>0</v>
      </c>
      <c r="AB59" s="48">
        <f t="shared" si="27"/>
        <v>0</v>
      </c>
      <c r="AC59" s="41">
        <f t="shared" si="28"/>
        <v>0</v>
      </c>
      <c r="AD59" s="41">
        <f t="shared" si="29"/>
        <v>0</v>
      </c>
      <c r="AE59" s="41">
        <f t="shared" si="30"/>
        <v>0</v>
      </c>
      <c r="AF59" s="49" t="e">
        <f>HLOOKUP(I59,ElecAvoidedCostsWOCC!$A$5:$Q$50,G59+1,FALSE)</f>
        <v>#N/A</v>
      </c>
      <c r="AG59" s="41" t="e">
        <f t="shared" si="31"/>
        <v>#N/A</v>
      </c>
      <c r="AH59" s="49" t="e">
        <f>HLOOKUP(I59,ElecAvoidedCostsWOCC!$A$5:$Q$50,T59+1,FALSE)</f>
        <v>#N/A</v>
      </c>
      <c r="AI59" s="41" t="e">
        <f t="shared" si="32"/>
        <v>#N/A</v>
      </c>
      <c r="AJ59" s="41" t="e">
        <f t="shared" si="33"/>
        <v>#N/A</v>
      </c>
      <c r="AK59" s="41" t="e">
        <f>HLOOKUP(I59,ElecAvoidedCostsWOCC!$A$5:$Q$50,G59+1,FALSE)*J59*L59</f>
        <v>#N/A</v>
      </c>
      <c r="AL59" s="41" t="e">
        <f t="shared" si="34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35"/>
        <v>0</v>
      </c>
      <c r="AO59" s="44">
        <f t="shared" si="36"/>
        <v>0</v>
      </c>
      <c r="AP59" s="44" t="e">
        <f t="shared" si="37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19"/>
        <v>0</v>
      </c>
      <c r="U60" s="44">
        <f t="shared" si="20"/>
        <v>0</v>
      </c>
      <c r="V60" s="45">
        <f t="shared" si="21"/>
        <v>0</v>
      </c>
      <c r="W60" s="46">
        <f t="shared" si="22"/>
        <v>0</v>
      </c>
      <c r="X60" s="41">
        <f t="shared" si="23"/>
        <v>0</v>
      </c>
      <c r="Y60" s="41">
        <f t="shared" si="24"/>
        <v>0</v>
      </c>
      <c r="Z60" s="41">
        <f t="shared" si="25"/>
        <v>0</v>
      </c>
      <c r="AA60" s="47">
        <f t="shared" si="26"/>
        <v>0</v>
      </c>
      <c r="AB60" s="48">
        <f t="shared" si="27"/>
        <v>0</v>
      </c>
      <c r="AC60" s="41">
        <f t="shared" si="28"/>
        <v>0</v>
      </c>
      <c r="AD60" s="41">
        <f t="shared" si="29"/>
        <v>0</v>
      </c>
      <c r="AE60" s="41">
        <f t="shared" si="30"/>
        <v>0</v>
      </c>
      <c r="AF60" s="49" t="e">
        <f>HLOOKUP(I60,ElecAvoidedCostsWOCC!$A$5:$Q$50,G60+1,FALSE)</f>
        <v>#N/A</v>
      </c>
      <c r="AG60" s="41" t="e">
        <f t="shared" si="31"/>
        <v>#N/A</v>
      </c>
      <c r="AH60" s="49" t="e">
        <f>HLOOKUP(I60,ElecAvoidedCostsWOCC!$A$5:$Q$50,T60+1,FALSE)</f>
        <v>#N/A</v>
      </c>
      <c r="AI60" s="41" t="e">
        <f t="shared" si="32"/>
        <v>#N/A</v>
      </c>
      <c r="AJ60" s="41" t="e">
        <f t="shared" si="33"/>
        <v>#N/A</v>
      </c>
      <c r="AK60" s="41" t="e">
        <f>HLOOKUP(I60,ElecAvoidedCostsWOCC!$A$5:$Q$50,G60+1,FALSE)*J60*L60</f>
        <v>#N/A</v>
      </c>
      <c r="AL60" s="41" t="e">
        <f t="shared" si="34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35"/>
        <v>0</v>
      </c>
      <c r="AO60" s="44">
        <f t="shared" si="36"/>
        <v>0</v>
      </c>
      <c r="AP60" s="44" t="e">
        <f t="shared" si="37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19"/>
        <v>0</v>
      </c>
      <c r="U61" s="44">
        <f t="shared" si="20"/>
        <v>0</v>
      </c>
      <c r="V61" s="45">
        <f t="shared" si="21"/>
        <v>0</v>
      </c>
      <c r="W61" s="46">
        <f t="shared" si="22"/>
        <v>0</v>
      </c>
      <c r="X61" s="41">
        <f t="shared" si="23"/>
        <v>0</v>
      </c>
      <c r="Y61" s="41">
        <f t="shared" si="24"/>
        <v>0</v>
      </c>
      <c r="Z61" s="41">
        <f t="shared" si="25"/>
        <v>0</v>
      </c>
      <c r="AA61" s="47">
        <f t="shared" si="26"/>
        <v>0</v>
      </c>
      <c r="AB61" s="48">
        <f t="shared" si="27"/>
        <v>0</v>
      </c>
      <c r="AC61" s="41">
        <f t="shared" si="28"/>
        <v>0</v>
      </c>
      <c r="AD61" s="41">
        <f t="shared" si="29"/>
        <v>0</v>
      </c>
      <c r="AE61" s="41">
        <f t="shared" si="30"/>
        <v>0</v>
      </c>
      <c r="AF61" s="49" t="e">
        <f>HLOOKUP(I61,ElecAvoidedCostsWOCC!$A$5:$Q$50,G61+1,FALSE)</f>
        <v>#N/A</v>
      </c>
      <c r="AG61" s="41" t="e">
        <f t="shared" si="31"/>
        <v>#N/A</v>
      </c>
      <c r="AH61" s="49" t="e">
        <f>HLOOKUP(I61,ElecAvoidedCostsWOCC!$A$5:$Q$50,T61+1,FALSE)</f>
        <v>#N/A</v>
      </c>
      <c r="AI61" s="41" t="e">
        <f t="shared" si="32"/>
        <v>#N/A</v>
      </c>
      <c r="AJ61" s="41" t="e">
        <f t="shared" si="33"/>
        <v>#N/A</v>
      </c>
      <c r="AK61" s="41" t="e">
        <f>HLOOKUP(I61,ElecAvoidedCostsWOCC!$A$5:$Q$50,G61+1,FALSE)*J61*L61</f>
        <v>#N/A</v>
      </c>
      <c r="AL61" s="41" t="e">
        <f t="shared" si="34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35"/>
        <v>0</v>
      </c>
      <c r="AO61" s="44">
        <f t="shared" si="36"/>
        <v>0</v>
      </c>
      <c r="AP61" s="44" t="e">
        <f t="shared" si="37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19"/>
        <v>0</v>
      </c>
      <c r="U62" s="44">
        <f t="shared" si="20"/>
        <v>0</v>
      </c>
      <c r="V62" s="45">
        <f t="shared" si="21"/>
        <v>0</v>
      </c>
      <c r="W62" s="46">
        <f t="shared" si="22"/>
        <v>0</v>
      </c>
      <c r="X62" s="41">
        <f t="shared" si="23"/>
        <v>0</v>
      </c>
      <c r="Y62" s="41">
        <f t="shared" si="24"/>
        <v>0</v>
      </c>
      <c r="Z62" s="41">
        <f t="shared" si="25"/>
        <v>0</v>
      </c>
      <c r="AA62" s="47">
        <f t="shared" si="26"/>
        <v>0</v>
      </c>
      <c r="AB62" s="48">
        <f t="shared" si="27"/>
        <v>0</v>
      </c>
      <c r="AC62" s="41">
        <f t="shared" si="28"/>
        <v>0</v>
      </c>
      <c r="AD62" s="41">
        <f t="shared" si="29"/>
        <v>0</v>
      </c>
      <c r="AE62" s="41">
        <f t="shared" si="30"/>
        <v>0</v>
      </c>
      <c r="AF62" s="49" t="e">
        <f>HLOOKUP(I62,ElecAvoidedCostsWOCC!$A$5:$Q$50,G62+1,FALSE)</f>
        <v>#N/A</v>
      </c>
      <c r="AG62" s="41" t="e">
        <f t="shared" si="31"/>
        <v>#N/A</v>
      </c>
      <c r="AH62" s="49" t="e">
        <f>HLOOKUP(I62,ElecAvoidedCostsWOCC!$A$5:$Q$50,T62+1,FALSE)</f>
        <v>#N/A</v>
      </c>
      <c r="AI62" s="41" t="e">
        <f t="shared" si="32"/>
        <v>#N/A</v>
      </c>
      <c r="AJ62" s="41" t="e">
        <f t="shared" si="33"/>
        <v>#N/A</v>
      </c>
      <c r="AK62" s="41" t="e">
        <f>HLOOKUP(I62,ElecAvoidedCostsWOCC!$A$5:$Q$50,G62+1,FALSE)*J62*L62</f>
        <v>#N/A</v>
      </c>
      <c r="AL62" s="41" t="e">
        <f t="shared" si="34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35"/>
        <v>0</v>
      </c>
      <c r="AO62" s="44">
        <f t="shared" si="36"/>
        <v>0</v>
      </c>
      <c r="AP62" s="44" t="e">
        <f t="shared" si="37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19"/>
        <v>0</v>
      </c>
      <c r="U63" s="44">
        <f t="shared" si="20"/>
        <v>0</v>
      </c>
      <c r="V63" s="45">
        <f t="shared" si="21"/>
        <v>0</v>
      </c>
      <c r="W63" s="46">
        <f t="shared" si="22"/>
        <v>0</v>
      </c>
      <c r="X63" s="41">
        <f t="shared" si="23"/>
        <v>0</v>
      </c>
      <c r="Y63" s="41">
        <f t="shared" si="24"/>
        <v>0</v>
      </c>
      <c r="Z63" s="41">
        <f t="shared" si="25"/>
        <v>0</v>
      </c>
      <c r="AA63" s="47">
        <f t="shared" si="26"/>
        <v>0</v>
      </c>
      <c r="AB63" s="48">
        <f t="shared" si="27"/>
        <v>0</v>
      </c>
      <c r="AC63" s="41">
        <f t="shared" si="28"/>
        <v>0</v>
      </c>
      <c r="AD63" s="41">
        <f t="shared" si="29"/>
        <v>0</v>
      </c>
      <c r="AE63" s="41">
        <f t="shared" si="30"/>
        <v>0</v>
      </c>
      <c r="AF63" s="49" t="e">
        <f>HLOOKUP(I63,ElecAvoidedCostsWOCC!$A$5:$Q$50,G63+1,FALSE)</f>
        <v>#N/A</v>
      </c>
      <c r="AG63" s="41" t="e">
        <f t="shared" si="31"/>
        <v>#N/A</v>
      </c>
      <c r="AH63" s="49" t="e">
        <f>HLOOKUP(I63,ElecAvoidedCostsWOCC!$A$5:$Q$50,T63+1,FALSE)</f>
        <v>#N/A</v>
      </c>
      <c r="AI63" s="41" t="e">
        <f t="shared" si="32"/>
        <v>#N/A</v>
      </c>
      <c r="AJ63" s="41" t="e">
        <f t="shared" si="33"/>
        <v>#N/A</v>
      </c>
      <c r="AK63" s="41" t="e">
        <f>HLOOKUP(I63,ElecAvoidedCostsWOCC!$A$5:$Q$50,G63+1,FALSE)*J63*L63</f>
        <v>#N/A</v>
      </c>
      <c r="AL63" s="41" t="e">
        <f t="shared" si="34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35"/>
        <v>0</v>
      </c>
      <c r="AO63" s="44">
        <f t="shared" si="36"/>
        <v>0</v>
      </c>
      <c r="AP63" s="44" t="e">
        <f t="shared" si="37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19"/>
        <v>0</v>
      </c>
      <c r="U64" s="44">
        <f t="shared" si="20"/>
        <v>0</v>
      </c>
      <c r="V64" s="45">
        <f t="shared" si="21"/>
        <v>0</v>
      </c>
      <c r="W64" s="46">
        <f t="shared" si="22"/>
        <v>0</v>
      </c>
      <c r="X64" s="41">
        <f t="shared" si="23"/>
        <v>0</v>
      </c>
      <c r="Y64" s="41">
        <f t="shared" si="24"/>
        <v>0</v>
      </c>
      <c r="Z64" s="41">
        <f t="shared" si="25"/>
        <v>0</v>
      </c>
      <c r="AA64" s="47">
        <f t="shared" si="26"/>
        <v>0</v>
      </c>
      <c r="AB64" s="48">
        <f t="shared" si="27"/>
        <v>0</v>
      </c>
      <c r="AC64" s="41">
        <f t="shared" si="28"/>
        <v>0</v>
      </c>
      <c r="AD64" s="41">
        <f t="shared" si="29"/>
        <v>0</v>
      </c>
      <c r="AE64" s="41">
        <f t="shared" si="30"/>
        <v>0</v>
      </c>
      <c r="AF64" s="49" t="e">
        <f>HLOOKUP(I64,ElecAvoidedCostsWOCC!$A$5:$Q$50,G64+1,FALSE)</f>
        <v>#N/A</v>
      </c>
      <c r="AG64" s="41" t="e">
        <f t="shared" si="31"/>
        <v>#N/A</v>
      </c>
      <c r="AH64" s="49" t="e">
        <f>HLOOKUP(I64,ElecAvoidedCostsWOCC!$A$5:$Q$50,T64+1,FALSE)</f>
        <v>#N/A</v>
      </c>
      <c r="AI64" s="41" t="e">
        <f t="shared" si="32"/>
        <v>#N/A</v>
      </c>
      <c r="AJ64" s="41" t="e">
        <f t="shared" si="33"/>
        <v>#N/A</v>
      </c>
      <c r="AK64" s="41" t="e">
        <f>HLOOKUP(I64,ElecAvoidedCostsWOCC!$A$5:$Q$50,G64+1,FALSE)*J64*L64</f>
        <v>#N/A</v>
      </c>
      <c r="AL64" s="41" t="e">
        <f t="shared" si="34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35"/>
        <v>0</v>
      </c>
      <c r="AO64" s="44">
        <f t="shared" si="36"/>
        <v>0</v>
      </c>
      <c r="AP64" s="44" t="e">
        <f t="shared" si="37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19"/>
        <v>0</v>
      </c>
      <c r="U65" s="44">
        <f t="shared" si="20"/>
        <v>0</v>
      </c>
      <c r="V65" s="45">
        <f t="shared" si="21"/>
        <v>0</v>
      </c>
      <c r="W65" s="46">
        <f t="shared" si="22"/>
        <v>0</v>
      </c>
      <c r="X65" s="41">
        <f t="shared" si="23"/>
        <v>0</v>
      </c>
      <c r="Y65" s="41">
        <f t="shared" si="24"/>
        <v>0</v>
      </c>
      <c r="Z65" s="41">
        <f t="shared" si="25"/>
        <v>0</v>
      </c>
      <c r="AA65" s="47">
        <f t="shared" si="26"/>
        <v>0</v>
      </c>
      <c r="AB65" s="48">
        <f t="shared" si="27"/>
        <v>0</v>
      </c>
      <c r="AC65" s="41">
        <f t="shared" si="28"/>
        <v>0</v>
      </c>
      <c r="AD65" s="41">
        <f t="shared" si="29"/>
        <v>0</v>
      </c>
      <c r="AE65" s="41">
        <f t="shared" si="30"/>
        <v>0</v>
      </c>
      <c r="AF65" s="49" t="e">
        <f>HLOOKUP(I65,ElecAvoidedCostsWOCC!$A$5:$Q$50,G65+1,FALSE)</f>
        <v>#N/A</v>
      </c>
      <c r="AG65" s="41" t="e">
        <f t="shared" si="31"/>
        <v>#N/A</v>
      </c>
      <c r="AH65" s="49" t="e">
        <f>HLOOKUP(I65,ElecAvoidedCostsWOCC!$A$5:$Q$50,T65+1,FALSE)</f>
        <v>#N/A</v>
      </c>
      <c r="AI65" s="41" t="e">
        <f t="shared" si="32"/>
        <v>#N/A</v>
      </c>
      <c r="AJ65" s="41" t="e">
        <f t="shared" si="33"/>
        <v>#N/A</v>
      </c>
      <c r="AK65" s="41" t="e">
        <f>HLOOKUP(I65,ElecAvoidedCostsWOCC!$A$5:$Q$50,G65+1,FALSE)*J65*L65</f>
        <v>#N/A</v>
      </c>
      <c r="AL65" s="41" t="e">
        <f t="shared" si="34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35"/>
        <v>0</v>
      </c>
      <c r="AO65" s="44">
        <f t="shared" si="36"/>
        <v>0</v>
      </c>
      <c r="AP65" s="44" t="e">
        <f t="shared" si="37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19"/>
        <v>0</v>
      </c>
      <c r="U66" s="44">
        <f t="shared" si="20"/>
        <v>0</v>
      </c>
      <c r="V66" s="45">
        <f t="shared" si="21"/>
        <v>0</v>
      </c>
      <c r="W66" s="46">
        <f t="shared" si="22"/>
        <v>0</v>
      </c>
      <c r="X66" s="41">
        <f t="shared" si="23"/>
        <v>0</v>
      </c>
      <c r="Y66" s="41">
        <f t="shared" si="24"/>
        <v>0</v>
      </c>
      <c r="Z66" s="41">
        <f t="shared" si="25"/>
        <v>0</v>
      </c>
      <c r="AA66" s="47">
        <f t="shared" si="26"/>
        <v>0</v>
      </c>
      <c r="AB66" s="48">
        <f t="shared" si="27"/>
        <v>0</v>
      </c>
      <c r="AC66" s="41">
        <f t="shared" si="28"/>
        <v>0</v>
      </c>
      <c r="AD66" s="41">
        <f t="shared" si="29"/>
        <v>0</v>
      </c>
      <c r="AE66" s="41">
        <f t="shared" si="30"/>
        <v>0</v>
      </c>
      <c r="AF66" s="49" t="e">
        <f>HLOOKUP(I66,ElecAvoidedCostsWOCC!$A$5:$Q$50,G66+1,FALSE)</f>
        <v>#N/A</v>
      </c>
      <c r="AG66" s="41" t="e">
        <f t="shared" si="31"/>
        <v>#N/A</v>
      </c>
      <c r="AH66" s="49" t="e">
        <f>HLOOKUP(I66,ElecAvoidedCostsWOCC!$A$5:$Q$50,T66+1,FALSE)</f>
        <v>#N/A</v>
      </c>
      <c r="AI66" s="41" t="e">
        <f t="shared" si="32"/>
        <v>#N/A</v>
      </c>
      <c r="AJ66" s="41" t="e">
        <f t="shared" si="33"/>
        <v>#N/A</v>
      </c>
      <c r="AK66" s="41" t="e">
        <f>HLOOKUP(I66,ElecAvoidedCostsWOCC!$A$5:$Q$50,G66+1,FALSE)*J66*L66</f>
        <v>#N/A</v>
      </c>
      <c r="AL66" s="41" t="e">
        <f t="shared" si="34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35"/>
        <v>0</v>
      </c>
      <c r="AO66" s="44">
        <f t="shared" si="36"/>
        <v>0</v>
      </c>
      <c r="AP66" s="44" t="e">
        <f t="shared" si="37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19"/>
        <v>0</v>
      </c>
      <c r="U67" s="44">
        <f t="shared" si="20"/>
        <v>0</v>
      </c>
      <c r="V67" s="45">
        <f t="shared" si="21"/>
        <v>0</v>
      </c>
      <c r="W67" s="46">
        <f t="shared" si="22"/>
        <v>0</v>
      </c>
      <c r="X67" s="41">
        <f t="shared" si="23"/>
        <v>0</v>
      </c>
      <c r="Y67" s="41">
        <f t="shared" si="24"/>
        <v>0</v>
      </c>
      <c r="Z67" s="41">
        <f t="shared" si="25"/>
        <v>0</v>
      </c>
      <c r="AA67" s="47">
        <f t="shared" si="26"/>
        <v>0</v>
      </c>
      <c r="AB67" s="48">
        <f t="shared" si="27"/>
        <v>0</v>
      </c>
      <c r="AC67" s="41">
        <f t="shared" si="28"/>
        <v>0</v>
      </c>
      <c r="AD67" s="41">
        <f t="shared" si="29"/>
        <v>0</v>
      </c>
      <c r="AE67" s="41">
        <f t="shared" si="30"/>
        <v>0</v>
      </c>
      <c r="AF67" s="49" t="e">
        <f>HLOOKUP(I67,ElecAvoidedCostsWOCC!$A$5:$Q$50,G67+1,FALSE)</f>
        <v>#N/A</v>
      </c>
      <c r="AG67" s="41" t="e">
        <f t="shared" si="31"/>
        <v>#N/A</v>
      </c>
      <c r="AH67" s="49" t="e">
        <f>HLOOKUP(I67,ElecAvoidedCostsWOCC!$A$5:$Q$50,T67+1,FALSE)</f>
        <v>#N/A</v>
      </c>
      <c r="AI67" s="41" t="e">
        <f t="shared" si="32"/>
        <v>#N/A</v>
      </c>
      <c r="AJ67" s="41" t="e">
        <f t="shared" si="33"/>
        <v>#N/A</v>
      </c>
      <c r="AK67" s="41" t="e">
        <f>HLOOKUP(I67,ElecAvoidedCostsWOCC!$A$5:$Q$50,G67+1,FALSE)*J67*L67</f>
        <v>#N/A</v>
      </c>
      <c r="AL67" s="41" t="e">
        <f t="shared" si="34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35"/>
        <v>0</v>
      </c>
      <c r="AO67" s="44">
        <f t="shared" si="36"/>
        <v>0</v>
      </c>
      <c r="AP67" s="44" t="e">
        <f t="shared" si="37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19"/>
        <v>0</v>
      </c>
      <c r="U68" s="44">
        <f t="shared" si="20"/>
        <v>0</v>
      </c>
      <c r="V68" s="45">
        <f t="shared" si="21"/>
        <v>0</v>
      </c>
      <c r="W68" s="46">
        <f t="shared" si="22"/>
        <v>0</v>
      </c>
      <c r="X68" s="41">
        <f t="shared" si="23"/>
        <v>0</v>
      </c>
      <c r="Y68" s="41">
        <f t="shared" si="24"/>
        <v>0</v>
      </c>
      <c r="Z68" s="41">
        <f t="shared" si="25"/>
        <v>0</v>
      </c>
      <c r="AA68" s="47">
        <f t="shared" si="26"/>
        <v>0</v>
      </c>
      <c r="AB68" s="48">
        <f t="shared" si="27"/>
        <v>0</v>
      </c>
      <c r="AC68" s="41">
        <f t="shared" si="28"/>
        <v>0</v>
      </c>
      <c r="AD68" s="41">
        <f t="shared" si="29"/>
        <v>0</v>
      </c>
      <c r="AE68" s="41">
        <f t="shared" si="30"/>
        <v>0</v>
      </c>
      <c r="AF68" s="49" t="e">
        <f>HLOOKUP(I68,ElecAvoidedCostsWOCC!$A$5:$Q$50,G68+1,FALSE)</f>
        <v>#N/A</v>
      </c>
      <c r="AG68" s="41" t="e">
        <f t="shared" si="31"/>
        <v>#N/A</v>
      </c>
      <c r="AH68" s="49" t="e">
        <f>HLOOKUP(I68,ElecAvoidedCostsWOCC!$A$5:$Q$50,T68+1,FALSE)</f>
        <v>#N/A</v>
      </c>
      <c r="AI68" s="41" t="e">
        <f t="shared" si="32"/>
        <v>#N/A</v>
      </c>
      <c r="AJ68" s="41" t="e">
        <f t="shared" si="33"/>
        <v>#N/A</v>
      </c>
      <c r="AK68" s="41" t="e">
        <f>HLOOKUP(I68,ElecAvoidedCostsWOCC!$A$5:$Q$50,G68+1,FALSE)*J68*L68</f>
        <v>#N/A</v>
      </c>
      <c r="AL68" s="41" t="e">
        <f t="shared" si="34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35"/>
        <v>0</v>
      </c>
      <c r="AO68" s="44">
        <f t="shared" si="36"/>
        <v>0</v>
      </c>
      <c r="AP68" s="44" t="e">
        <f t="shared" si="37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19"/>
        <v>0</v>
      </c>
      <c r="U69" s="44">
        <f t="shared" si="20"/>
        <v>0</v>
      </c>
      <c r="V69" s="45">
        <f t="shared" si="21"/>
        <v>0</v>
      </c>
      <c r="W69" s="46">
        <f t="shared" si="22"/>
        <v>0</v>
      </c>
      <c r="X69" s="41">
        <f t="shared" si="23"/>
        <v>0</v>
      </c>
      <c r="Y69" s="41">
        <f t="shared" si="24"/>
        <v>0</v>
      </c>
      <c r="Z69" s="41">
        <f t="shared" si="25"/>
        <v>0</v>
      </c>
      <c r="AA69" s="47">
        <f t="shared" si="26"/>
        <v>0</v>
      </c>
      <c r="AB69" s="48">
        <f t="shared" si="27"/>
        <v>0</v>
      </c>
      <c r="AC69" s="41">
        <f t="shared" si="28"/>
        <v>0</v>
      </c>
      <c r="AD69" s="41">
        <f t="shared" si="29"/>
        <v>0</v>
      </c>
      <c r="AE69" s="41">
        <f t="shared" si="30"/>
        <v>0</v>
      </c>
      <c r="AF69" s="49" t="e">
        <f>HLOOKUP(I69,ElecAvoidedCostsWOCC!$A$5:$Q$50,G69+1,FALSE)</f>
        <v>#N/A</v>
      </c>
      <c r="AG69" s="41" t="e">
        <f t="shared" si="31"/>
        <v>#N/A</v>
      </c>
      <c r="AH69" s="49" t="e">
        <f>HLOOKUP(I69,ElecAvoidedCostsWOCC!$A$5:$Q$50,T69+1,FALSE)</f>
        <v>#N/A</v>
      </c>
      <c r="AI69" s="41" t="e">
        <f t="shared" si="32"/>
        <v>#N/A</v>
      </c>
      <c r="AJ69" s="41" t="e">
        <f t="shared" si="33"/>
        <v>#N/A</v>
      </c>
      <c r="AK69" s="41" t="e">
        <f>HLOOKUP(I69,ElecAvoidedCostsWOCC!$A$5:$Q$50,G69+1,FALSE)*J69*L69</f>
        <v>#N/A</v>
      </c>
      <c r="AL69" s="41" t="e">
        <f t="shared" si="34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35"/>
        <v>0</v>
      </c>
      <c r="AO69" s="44">
        <f t="shared" si="36"/>
        <v>0</v>
      </c>
      <c r="AP69" s="44" t="e">
        <f t="shared" si="37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19"/>
        <v>0</v>
      </c>
      <c r="U70" s="44">
        <f t="shared" si="20"/>
        <v>0</v>
      </c>
      <c r="V70" s="45">
        <f t="shared" si="21"/>
        <v>0</v>
      </c>
      <c r="W70" s="46">
        <f t="shared" si="22"/>
        <v>0</v>
      </c>
      <c r="X70" s="41">
        <f t="shared" si="23"/>
        <v>0</v>
      </c>
      <c r="Y70" s="41">
        <f t="shared" si="24"/>
        <v>0</v>
      </c>
      <c r="Z70" s="41">
        <f t="shared" si="25"/>
        <v>0</v>
      </c>
      <c r="AA70" s="47">
        <f t="shared" si="26"/>
        <v>0</v>
      </c>
      <c r="AB70" s="48">
        <f t="shared" si="27"/>
        <v>0</v>
      </c>
      <c r="AC70" s="41">
        <f t="shared" si="28"/>
        <v>0</v>
      </c>
      <c r="AD70" s="41">
        <f t="shared" si="29"/>
        <v>0</v>
      </c>
      <c r="AE70" s="41">
        <f t="shared" si="30"/>
        <v>0</v>
      </c>
      <c r="AF70" s="49" t="e">
        <f>HLOOKUP(I70,ElecAvoidedCostsWOCC!$A$5:$Q$50,G70+1,FALSE)</f>
        <v>#N/A</v>
      </c>
      <c r="AG70" s="41" t="e">
        <f t="shared" si="31"/>
        <v>#N/A</v>
      </c>
      <c r="AH70" s="49" t="e">
        <f>HLOOKUP(I70,ElecAvoidedCostsWOCC!$A$5:$Q$50,T70+1,FALSE)</f>
        <v>#N/A</v>
      </c>
      <c r="AI70" s="41" t="e">
        <f t="shared" si="32"/>
        <v>#N/A</v>
      </c>
      <c r="AJ70" s="41" t="e">
        <f t="shared" si="33"/>
        <v>#N/A</v>
      </c>
      <c r="AK70" s="41" t="e">
        <f>HLOOKUP(I70,ElecAvoidedCostsWOCC!$A$5:$Q$50,G70+1,FALSE)*J70*L70</f>
        <v>#N/A</v>
      </c>
      <c r="AL70" s="41" t="e">
        <f t="shared" si="34"/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si="35"/>
        <v>0</v>
      </c>
      <c r="AO70" s="44">
        <f t="shared" si="36"/>
        <v>0</v>
      </c>
      <c r="AP70" s="44" t="e">
        <f t="shared" si="37"/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19"/>
        <v>0</v>
      </c>
      <c r="U71" s="44">
        <f t="shared" si="20"/>
        <v>0</v>
      </c>
      <c r="V71" s="45">
        <f t="shared" si="21"/>
        <v>0</v>
      </c>
      <c r="W71" s="46">
        <f t="shared" si="22"/>
        <v>0</v>
      </c>
      <c r="X71" s="41">
        <f t="shared" si="23"/>
        <v>0</v>
      </c>
      <c r="Y71" s="41">
        <f t="shared" si="24"/>
        <v>0</v>
      </c>
      <c r="Z71" s="41">
        <f t="shared" si="25"/>
        <v>0</v>
      </c>
      <c r="AA71" s="47">
        <f t="shared" si="26"/>
        <v>0</v>
      </c>
      <c r="AB71" s="48">
        <f t="shared" si="27"/>
        <v>0</v>
      </c>
      <c r="AC71" s="41">
        <f t="shared" si="28"/>
        <v>0</v>
      </c>
      <c r="AD71" s="41">
        <f t="shared" si="29"/>
        <v>0</v>
      </c>
      <c r="AE71" s="41">
        <f t="shared" si="30"/>
        <v>0</v>
      </c>
      <c r="AF71" s="49" t="e">
        <f>HLOOKUP(I71,ElecAvoidedCostsWOCC!$A$5:$Q$50,G71+1,FALSE)</f>
        <v>#N/A</v>
      </c>
      <c r="AG71" s="41" t="e">
        <f t="shared" si="31"/>
        <v>#N/A</v>
      </c>
      <c r="AH71" s="49" t="e">
        <f>HLOOKUP(I71,ElecAvoidedCostsWOCC!$A$5:$Q$50,T71+1,FALSE)</f>
        <v>#N/A</v>
      </c>
      <c r="AI71" s="41" t="e">
        <f t="shared" si="32"/>
        <v>#N/A</v>
      </c>
      <c r="AJ71" s="41" t="e">
        <f t="shared" si="33"/>
        <v>#N/A</v>
      </c>
      <c r="AK71" s="41" t="e">
        <f>HLOOKUP(I71,ElecAvoidedCostsWOCC!$A$5:$Q$50,G71+1,FALSE)*J71*L71</f>
        <v>#N/A</v>
      </c>
      <c r="AL71" s="41" t="e">
        <f t="shared" si="34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35"/>
        <v>0</v>
      </c>
      <c r="AO71" s="44">
        <f t="shared" si="36"/>
        <v>0</v>
      </c>
      <c r="AP71" s="44" t="e">
        <f t="shared" si="37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19"/>
        <v>0</v>
      </c>
      <c r="U72" s="44">
        <f t="shared" si="20"/>
        <v>0</v>
      </c>
      <c r="V72" s="45">
        <f t="shared" si="21"/>
        <v>0</v>
      </c>
      <c r="W72" s="46">
        <f t="shared" si="22"/>
        <v>0</v>
      </c>
      <c r="X72" s="41">
        <f t="shared" si="23"/>
        <v>0</v>
      </c>
      <c r="Y72" s="41">
        <f t="shared" si="24"/>
        <v>0</v>
      </c>
      <c r="Z72" s="41">
        <f t="shared" si="25"/>
        <v>0</v>
      </c>
      <c r="AA72" s="47">
        <f t="shared" si="26"/>
        <v>0</v>
      </c>
      <c r="AB72" s="48">
        <f t="shared" si="27"/>
        <v>0</v>
      </c>
      <c r="AC72" s="41">
        <f t="shared" si="28"/>
        <v>0</v>
      </c>
      <c r="AD72" s="41">
        <f t="shared" si="29"/>
        <v>0</v>
      </c>
      <c r="AE72" s="41">
        <f t="shared" si="30"/>
        <v>0</v>
      </c>
      <c r="AF72" s="49" t="e">
        <f>HLOOKUP(I72,ElecAvoidedCostsWOCC!$A$5:$Q$50,G72+1,FALSE)</f>
        <v>#N/A</v>
      </c>
      <c r="AG72" s="41" t="e">
        <f t="shared" si="31"/>
        <v>#N/A</v>
      </c>
      <c r="AH72" s="49" t="e">
        <f>HLOOKUP(I72,ElecAvoidedCostsWOCC!$A$5:$Q$50,T72+1,FALSE)</f>
        <v>#N/A</v>
      </c>
      <c r="AI72" s="41" t="e">
        <f t="shared" si="32"/>
        <v>#N/A</v>
      </c>
      <c r="AJ72" s="41" t="e">
        <f t="shared" si="33"/>
        <v>#N/A</v>
      </c>
      <c r="AK72" s="41" t="e">
        <f>HLOOKUP(I72,ElecAvoidedCostsWOCC!$A$5:$Q$50,G72+1,FALSE)*J72*L72</f>
        <v>#N/A</v>
      </c>
      <c r="AL72" s="41" t="e">
        <f t="shared" si="34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35"/>
        <v>0</v>
      </c>
      <c r="AO72" s="44">
        <f t="shared" si="36"/>
        <v>0</v>
      </c>
      <c r="AP72" s="44" t="e">
        <f t="shared" si="37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19"/>
        <v>0</v>
      </c>
      <c r="U73" s="44">
        <f t="shared" si="20"/>
        <v>0</v>
      </c>
      <c r="V73" s="45">
        <f t="shared" si="21"/>
        <v>0</v>
      </c>
      <c r="W73" s="46">
        <f t="shared" si="22"/>
        <v>0</v>
      </c>
      <c r="X73" s="41">
        <f t="shared" si="23"/>
        <v>0</v>
      </c>
      <c r="Y73" s="41">
        <f t="shared" si="24"/>
        <v>0</v>
      </c>
      <c r="Z73" s="41">
        <f t="shared" si="25"/>
        <v>0</v>
      </c>
      <c r="AA73" s="47">
        <f t="shared" si="26"/>
        <v>0</v>
      </c>
      <c r="AB73" s="48">
        <f t="shared" si="27"/>
        <v>0</v>
      </c>
      <c r="AC73" s="41">
        <f t="shared" si="28"/>
        <v>0</v>
      </c>
      <c r="AD73" s="41">
        <f t="shared" si="29"/>
        <v>0</v>
      </c>
      <c r="AE73" s="41">
        <f t="shared" si="30"/>
        <v>0</v>
      </c>
      <c r="AF73" s="49" t="e">
        <f>HLOOKUP(I73,ElecAvoidedCostsWOCC!$A$5:$Q$50,G73+1,FALSE)</f>
        <v>#N/A</v>
      </c>
      <c r="AG73" s="41" t="e">
        <f t="shared" si="31"/>
        <v>#N/A</v>
      </c>
      <c r="AH73" s="49" t="e">
        <f>HLOOKUP(I73,ElecAvoidedCostsWOCC!$A$5:$Q$50,T73+1,FALSE)</f>
        <v>#N/A</v>
      </c>
      <c r="AI73" s="41" t="e">
        <f t="shared" si="32"/>
        <v>#N/A</v>
      </c>
      <c r="AJ73" s="41" t="e">
        <f t="shared" si="33"/>
        <v>#N/A</v>
      </c>
      <c r="AK73" s="41" t="e">
        <f>HLOOKUP(I73,ElecAvoidedCostsWOCC!$A$5:$Q$50,G73+1,FALSE)*J73*L73</f>
        <v>#N/A</v>
      </c>
      <c r="AL73" s="41" t="e">
        <f t="shared" si="34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35"/>
        <v>0</v>
      </c>
      <c r="AO73" s="44">
        <f t="shared" si="36"/>
        <v>0</v>
      </c>
      <c r="AP73" s="44" t="e">
        <f t="shared" si="37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19"/>
        <v>0</v>
      </c>
      <c r="U74" s="44">
        <f t="shared" si="20"/>
        <v>0</v>
      </c>
      <c r="V74" s="45">
        <f t="shared" si="21"/>
        <v>0</v>
      </c>
      <c r="W74" s="46">
        <f t="shared" si="22"/>
        <v>0</v>
      </c>
      <c r="X74" s="41">
        <f t="shared" si="23"/>
        <v>0</v>
      </c>
      <c r="Y74" s="41">
        <f t="shared" si="24"/>
        <v>0</v>
      </c>
      <c r="Z74" s="41">
        <f t="shared" si="25"/>
        <v>0</v>
      </c>
      <c r="AA74" s="47">
        <f t="shared" si="26"/>
        <v>0</v>
      </c>
      <c r="AB74" s="48">
        <f t="shared" si="27"/>
        <v>0</v>
      </c>
      <c r="AC74" s="41">
        <f t="shared" si="28"/>
        <v>0</v>
      </c>
      <c r="AD74" s="41">
        <f t="shared" si="29"/>
        <v>0</v>
      </c>
      <c r="AE74" s="41">
        <f t="shared" si="30"/>
        <v>0</v>
      </c>
      <c r="AF74" s="49" t="e">
        <f>HLOOKUP(I74,ElecAvoidedCostsWOCC!$A$5:$Q$50,G74+1,FALSE)</f>
        <v>#N/A</v>
      </c>
      <c r="AG74" s="41" t="e">
        <f t="shared" si="31"/>
        <v>#N/A</v>
      </c>
      <c r="AH74" s="49" t="e">
        <f>HLOOKUP(I74,ElecAvoidedCostsWOCC!$A$5:$Q$50,T74+1,FALSE)</f>
        <v>#N/A</v>
      </c>
      <c r="AI74" s="41" t="e">
        <f t="shared" si="32"/>
        <v>#N/A</v>
      </c>
      <c r="AJ74" s="41" t="e">
        <f t="shared" si="33"/>
        <v>#N/A</v>
      </c>
      <c r="AK74" s="41" t="e">
        <f>HLOOKUP(I74,ElecAvoidedCostsWOCC!$A$5:$Q$50,G74+1,FALSE)*J74*L74</f>
        <v>#N/A</v>
      </c>
      <c r="AL74" s="41" t="e">
        <f t="shared" si="34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35"/>
        <v>0</v>
      </c>
      <c r="AO74" s="44">
        <f t="shared" si="36"/>
        <v>0</v>
      </c>
      <c r="AP74" s="44" t="e">
        <f t="shared" si="37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19"/>
        <v>0</v>
      </c>
      <c r="U75" s="44">
        <f t="shared" si="20"/>
        <v>0</v>
      </c>
      <c r="V75" s="45">
        <f t="shared" si="21"/>
        <v>0</v>
      </c>
      <c r="W75" s="46">
        <f t="shared" si="22"/>
        <v>0</v>
      </c>
      <c r="X75" s="41">
        <f t="shared" si="23"/>
        <v>0</v>
      </c>
      <c r="Y75" s="41">
        <f t="shared" si="24"/>
        <v>0</v>
      </c>
      <c r="Z75" s="41">
        <f t="shared" si="25"/>
        <v>0</v>
      </c>
      <c r="AA75" s="47">
        <f t="shared" si="26"/>
        <v>0</v>
      </c>
      <c r="AB75" s="48">
        <f t="shared" si="27"/>
        <v>0</v>
      </c>
      <c r="AC75" s="41">
        <f t="shared" si="28"/>
        <v>0</v>
      </c>
      <c r="AD75" s="41">
        <f t="shared" si="29"/>
        <v>0</v>
      </c>
      <c r="AE75" s="41">
        <f t="shared" si="30"/>
        <v>0</v>
      </c>
      <c r="AF75" s="49" t="e">
        <f>HLOOKUP(I75,ElecAvoidedCostsWOCC!$A$5:$Q$50,G75+1,FALSE)</f>
        <v>#N/A</v>
      </c>
      <c r="AG75" s="41" t="e">
        <f t="shared" si="31"/>
        <v>#N/A</v>
      </c>
      <c r="AH75" s="49" t="e">
        <f>HLOOKUP(I75,ElecAvoidedCostsWOCC!$A$5:$Q$50,T75+1,FALSE)</f>
        <v>#N/A</v>
      </c>
      <c r="AI75" s="41" t="e">
        <f t="shared" si="32"/>
        <v>#N/A</v>
      </c>
      <c r="AJ75" s="41" t="e">
        <f t="shared" si="33"/>
        <v>#N/A</v>
      </c>
      <c r="AK75" s="41" t="e">
        <f>HLOOKUP(I75,ElecAvoidedCostsWOCC!$A$5:$Q$50,G75+1,FALSE)*J75*L75</f>
        <v>#N/A</v>
      </c>
      <c r="AL75" s="41" t="e">
        <f t="shared" si="34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35"/>
        <v>0</v>
      </c>
      <c r="AO75" s="44">
        <f t="shared" si="36"/>
        <v>0</v>
      </c>
      <c r="AP75" s="44" t="e">
        <f t="shared" si="37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19"/>
        <v>0</v>
      </c>
      <c r="U76" s="44">
        <f t="shared" si="20"/>
        <v>0</v>
      </c>
      <c r="V76" s="45">
        <f t="shared" si="21"/>
        <v>0</v>
      </c>
      <c r="W76" s="46">
        <f t="shared" si="22"/>
        <v>0</v>
      </c>
      <c r="X76" s="41">
        <f t="shared" si="23"/>
        <v>0</v>
      </c>
      <c r="Y76" s="41">
        <f t="shared" si="24"/>
        <v>0</v>
      </c>
      <c r="Z76" s="41">
        <f t="shared" si="25"/>
        <v>0</v>
      </c>
      <c r="AA76" s="47">
        <f t="shared" si="26"/>
        <v>0</v>
      </c>
      <c r="AB76" s="48">
        <f t="shared" si="27"/>
        <v>0</v>
      </c>
      <c r="AC76" s="41">
        <f t="shared" si="28"/>
        <v>0</v>
      </c>
      <c r="AD76" s="41">
        <f t="shared" si="29"/>
        <v>0</v>
      </c>
      <c r="AE76" s="41">
        <f t="shared" si="30"/>
        <v>0</v>
      </c>
      <c r="AF76" s="49" t="e">
        <f>HLOOKUP(I76,ElecAvoidedCostsWOCC!$A$5:$Q$50,G76+1,FALSE)</f>
        <v>#N/A</v>
      </c>
      <c r="AG76" s="41" t="e">
        <f t="shared" si="31"/>
        <v>#N/A</v>
      </c>
      <c r="AH76" s="49" t="e">
        <f>HLOOKUP(I76,ElecAvoidedCostsWOCC!$A$5:$Q$50,T76+1,FALSE)</f>
        <v>#N/A</v>
      </c>
      <c r="AI76" s="41" t="e">
        <f t="shared" si="32"/>
        <v>#N/A</v>
      </c>
      <c r="AJ76" s="41" t="e">
        <f t="shared" si="33"/>
        <v>#N/A</v>
      </c>
      <c r="AK76" s="41" t="e">
        <f>HLOOKUP(I76,ElecAvoidedCostsWOCC!$A$5:$Q$50,G76+1,FALSE)*J76*L76</f>
        <v>#N/A</v>
      </c>
      <c r="AL76" s="41" t="e">
        <f t="shared" si="34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35"/>
        <v>0</v>
      </c>
      <c r="AO76" s="44">
        <f t="shared" si="36"/>
        <v>0</v>
      </c>
      <c r="AP76" s="44" t="e">
        <f t="shared" si="37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19"/>
        <v>0</v>
      </c>
      <c r="U77" s="44">
        <f t="shared" si="20"/>
        <v>0</v>
      </c>
      <c r="V77" s="45">
        <f t="shared" si="21"/>
        <v>0</v>
      </c>
      <c r="W77" s="46">
        <f t="shared" si="22"/>
        <v>0</v>
      </c>
      <c r="X77" s="41">
        <f t="shared" si="23"/>
        <v>0</v>
      </c>
      <c r="Y77" s="41">
        <f t="shared" si="24"/>
        <v>0</v>
      </c>
      <c r="Z77" s="41">
        <f t="shared" si="25"/>
        <v>0</v>
      </c>
      <c r="AA77" s="47">
        <f t="shared" si="26"/>
        <v>0</v>
      </c>
      <c r="AB77" s="48">
        <f t="shared" si="27"/>
        <v>0</v>
      </c>
      <c r="AC77" s="41">
        <f t="shared" si="28"/>
        <v>0</v>
      </c>
      <c r="AD77" s="41">
        <f t="shared" si="29"/>
        <v>0</v>
      </c>
      <c r="AE77" s="41">
        <f t="shared" si="30"/>
        <v>0</v>
      </c>
      <c r="AF77" s="49" t="e">
        <f>HLOOKUP(I77,ElecAvoidedCostsWOCC!$A$5:$Q$50,G77+1,FALSE)</f>
        <v>#N/A</v>
      </c>
      <c r="AG77" s="41" t="e">
        <f t="shared" si="31"/>
        <v>#N/A</v>
      </c>
      <c r="AH77" s="49" t="e">
        <f>HLOOKUP(I77,ElecAvoidedCostsWOCC!$A$5:$Q$50,T77+1,FALSE)</f>
        <v>#N/A</v>
      </c>
      <c r="AI77" s="41" t="e">
        <f t="shared" si="32"/>
        <v>#N/A</v>
      </c>
      <c r="AJ77" s="41" t="e">
        <f t="shared" si="33"/>
        <v>#N/A</v>
      </c>
      <c r="AK77" s="41" t="e">
        <f>HLOOKUP(I77,ElecAvoidedCostsWOCC!$A$5:$Q$50,G77+1,FALSE)*J77*L77</f>
        <v>#N/A</v>
      </c>
      <c r="AL77" s="41" t="e">
        <f t="shared" si="34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35"/>
        <v>0</v>
      </c>
      <c r="AO77" s="44">
        <f t="shared" si="36"/>
        <v>0</v>
      </c>
      <c r="AP77" s="44" t="e">
        <f t="shared" si="37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19"/>
        <v>0</v>
      </c>
      <c r="U78" s="44">
        <f t="shared" si="20"/>
        <v>0</v>
      </c>
      <c r="V78" s="45">
        <f t="shared" si="21"/>
        <v>0</v>
      </c>
      <c r="W78" s="46">
        <f t="shared" si="22"/>
        <v>0</v>
      </c>
      <c r="X78" s="41">
        <f t="shared" si="23"/>
        <v>0</v>
      </c>
      <c r="Y78" s="41">
        <f t="shared" si="24"/>
        <v>0</v>
      </c>
      <c r="Z78" s="41">
        <f t="shared" si="25"/>
        <v>0</v>
      </c>
      <c r="AA78" s="47">
        <f t="shared" si="26"/>
        <v>0</v>
      </c>
      <c r="AB78" s="48">
        <f t="shared" si="27"/>
        <v>0</v>
      </c>
      <c r="AC78" s="41">
        <f t="shared" si="28"/>
        <v>0</v>
      </c>
      <c r="AD78" s="41">
        <f t="shared" si="29"/>
        <v>0</v>
      </c>
      <c r="AE78" s="41">
        <f t="shared" si="30"/>
        <v>0</v>
      </c>
      <c r="AF78" s="49" t="e">
        <f>HLOOKUP(I78,ElecAvoidedCostsWOCC!$A$5:$Q$50,G78+1,FALSE)</f>
        <v>#N/A</v>
      </c>
      <c r="AG78" s="41" t="e">
        <f t="shared" si="31"/>
        <v>#N/A</v>
      </c>
      <c r="AH78" s="49" t="e">
        <f>HLOOKUP(I78,ElecAvoidedCostsWOCC!$A$5:$Q$50,T78+1,FALSE)</f>
        <v>#N/A</v>
      </c>
      <c r="AI78" s="41" t="e">
        <f t="shared" si="32"/>
        <v>#N/A</v>
      </c>
      <c r="AJ78" s="41" t="e">
        <f t="shared" si="33"/>
        <v>#N/A</v>
      </c>
      <c r="AK78" s="41" t="e">
        <f>HLOOKUP(I78,ElecAvoidedCostsWOCC!$A$5:$Q$50,G78+1,FALSE)*J78*L78</f>
        <v>#N/A</v>
      </c>
      <c r="AL78" s="41" t="e">
        <f t="shared" si="34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35"/>
        <v>0</v>
      </c>
      <c r="AO78" s="44">
        <f t="shared" si="36"/>
        <v>0</v>
      </c>
      <c r="AP78" s="44" t="e">
        <f t="shared" si="37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19"/>
        <v>0</v>
      </c>
      <c r="U79" s="44">
        <f t="shared" si="20"/>
        <v>0</v>
      </c>
      <c r="V79" s="45">
        <f t="shared" si="21"/>
        <v>0</v>
      </c>
      <c r="W79" s="46">
        <f t="shared" si="22"/>
        <v>0</v>
      </c>
      <c r="X79" s="41">
        <f t="shared" si="23"/>
        <v>0</v>
      </c>
      <c r="Y79" s="41">
        <f t="shared" si="24"/>
        <v>0</v>
      </c>
      <c r="Z79" s="41">
        <f t="shared" si="25"/>
        <v>0</v>
      </c>
      <c r="AA79" s="47">
        <f t="shared" si="26"/>
        <v>0</v>
      </c>
      <c r="AB79" s="48">
        <f t="shared" si="27"/>
        <v>0</v>
      </c>
      <c r="AC79" s="41">
        <f t="shared" si="28"/>
        <v>0</v>
      </c>
      <c r="AD79" s="41">
        <f t="shared" si="29"/>
        <v>0</v>
      </c>
      <c r="AE79" s="41">
        <f t="shared" si="30"/>
        <v>0</v>
      </c>
      <c r="AF79" s="49" t="e">
        <f>HLOOKUP(I79,ElecAvoidedCostsWOCC!$A$5:$Q$50,G79+1,FALSE)</f>
        <v>#N/A</v>
      </c>
      <c r="AG79" s="41" t="e">
        <f t="shared" si="31"/>
        <v>#N/A</v>
      </c>
      <c r="AH79" s="49" t="e">
        <f>HLOOKUP(I79,ElecAvoidedCostsWOCC!$A$5:$Q$50,T79+1,FALSE)</f>
        <v>#N/A</v>
      </c>
      <c r="AI79" s="41" t="e">
        <f t="shared" si="32"/>
        <v>#N/A</v>
      </c>
      <c r="AJ79" s="41" t="e">
        <f t="shared" si="33"/>
        <v>#N/A</v>
      </c>
      <c r="AK79" s="41" t="e">
        <f>HLOOKUP(I79,ElecAvoidedCostsWOCC!$A$5:$Q$50,G79+1,FALSE)*J79*L79</f>
        <v>#N/A</v>
      </c>
      <c r="AL79" s="41" t="e">
        <f t="shared" si="34"/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si="35"/>
        <v>0</v>
      </c>
      <c r="AO79" s="44">
        <f t="shared" si="36"/>
        <v>0</v>
      </c>
      <c r="AP79" s="44" t="e">
        <f t="shared" si="37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19"/>
        <v>0</v>
      </c>
      <c r="U80" s="44">
        <f t="shared" si="20"/>
        <v>0</v>
      </c>
      <c r="V80" s="45">
        <f t="shared" si="21"/>
        <v>0</v>
      </c>
      <c r="W80" s="46">
        <f t="shared" si="22"/>
        <v>0</v>
      </c>
      <c r="X80" s="41">
        <f t="shared" si="23"/>
        <v>0</v>
      </c>
      <c r="Y80" s="41">
        <f t="shared" si="24"/>
        <v>0</v>
      </c>
      <c r="Z80" s="41">
        <f t="shared" si="25"/>
        <v>0</v>
      </c>
      <c r="AA80" s="47">
        <f t="shared" si="26"/>
        <v>0</v>
      </c>
      <c r="AB80" s="48">
        <f t="shared" si="27"/>
        <v>0</v>
      </c>
      <c r="AC80" s="41">
        <f t="shared" si="28"/>
        <v>0</v>
      </c>
      <c r="AD80" s="41">
        <f t="shared" si="29"/>
        <v>0</v>
      </c>
      <c r="AE80" s="41">
        <f t="shared" si="30"/>
        <v>0</v>
      </c>
      <c r="AF80" s="49" t="e">
        <f>HLOOKUP(I80,ElecAvoidedCostsWOCC!$A$5:$Q$50,G80+1,FALSE)</f>
        <v>#N/A</v>
      </c>
      <c r="AG80" s="41" t="e">
        <f t="shared" si="31"/>
        <v>#N/A</v>
      </c>
      <c r="AH80" s="49" t="e">
        <f>HLOOKUP(I80,ElecAvoidedCostsWOCC!$A$5:$Q$50,T80+1,FALSE)</f>
        <v>#N/A</v>
      </c>
      <c r="AI80" s="41" t="e">
        <f t="shared" si="32"/>
        <v>#N/A</v>
      </c>
      <c r="AJ80" s="41" t="e">
        <f t="shared" si="33"/>
        <v>#N/A</v>
      </c>
      <c r="AK80" s="41" t="e">
        <f>HLOOKUP(I80,ElecAvoidedCostsWOCC!$A$5:$Q$50,G80+1,FALSE)*J80*L80</f>
        <v>#N/A</v>
      </c>
      <c r="AL80" s="41" t="e">
        <f t="shared" si="34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35"/>
        <v>0</v>
      </c>
      <c r="AO80" s="44">
        <f t="shared" si="36"/>
        <v>0</v>
      </c>
      <c r="AP80" s="44" t="e">
        <f t="shared" si="37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19"/>
        <v>0</v>
      </c>
      <c r="U81" s="44">
        <f t="shared" si="20"/>
        <v>0</v>
      </c>
      <c r="V81" s="45">
        <f t="shared" si="21"/>
        <v>0</v>
      </c>
      <c r="W81" s="46">
        <f t="shared" si="22"/>
        <v>0</v>
      </c>
      <c r="X81" s="41">
        <f t="shared" si="23"/>
        <v>0</v>
      </c>
      <c r="Y81" s="41">
        <f t="shared" si="24"/>
        <v>0</v>
      </c>
      <c r="Z81" s="41">
        <f t="shared" si="25"/>
        <v>0</v>
      </c>
      <c r="AA81" s="47">
        <f t="shared" si="26"/>
        <v>0</v>
      </c>
      <c r="AB81" s="48">
        <f t="shared" si="27"/>
        <v>0</v>
      </c>
      <c r="AC81" s="41">
        <f t="shared" si="28"/>
        <v>0</v>
      </c>
      <c r="AD81" s="41">
        <f t="shared" si="29"/>
        <v>0</v>
      </c>
      <c r="AE81" s="41">
        <f t="shared" si="30"/>
        <v>0</v>
      </c>
      <c r="AF81" s="49" t="e">
        <f>HLOOKUP(I81,ElecAvoidedCostsWOCC!$A$5:$Q$50,G81+1,FALSE)</f>
        <v>#N/A</v>
      </c>
      <c r="AG81" s="41" t="e">
        <f t="shared" si="31"/>
        <v>#N/A</v>
      </c>
      <c r="AH81" s="49" t="e">
        <f>HLOOKUP(I81,ElecAvoidedCostsWOCC!$A$5:$Q$50,T81+1,FALSE)</f>
        <v>#N/A</v>
      </c>
      <c r="AI81" s="41" t="e">
        <f t="shared" si="32"/>
        <v>#N/A</v>
      </c>
      <c r="AJ81" s="41" t="e">
        <f t="shared" si="33"/>
        <v>#N/A</v>
      </c>
      <c r="AK81" s="41" t="e">
        <f>HLOOKUP(I81,ElecAvoidedCostsWOCC!$A$5:$Q$50,G81+1,FALSE)*J81*L81</f>
        <v>#N/A</v>
      </c>
      <c r="AL81" s="41" t="e">
        <f t="shared" si="34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35"/>
        <v>0</v>
      </c>
      <c r="AO81" s="44">
        <f t="shared" si="36"/>
        <v>0</v>
      </c>
      <c r="AP81" s="44" t="e">
        <f t="shared" si="37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19"/>
        <v>0</v>
      </c>
      <c r="U82" s="44">
        <f t="shared" si="20"/>
        <v>0</v>
      </c>
      <c r="V82" s="45">
        <f t="shared" si="21"/>
        <v>0</v>
      </c>
      <c r="W82" s="46">
        <f t="shared" si="22"/>
        <v>0</v>
      </c>
      <c r="X82" s="41">
        <f t="shared" si="23"/>
        <v>0</v>
      </c>
      <c r="Y82" s="41">
        <f t="shared" si="24"/>
        <v>0</v>
      </c>
      <c r="Z82" s="41">
        <f t="shared" si="25"/>
        <v>0</v>
      </c>
      <c r="AA82" s="47">
        <f t="shared" si="26"/>
        <v>0</v>
      </c>
      <c r="AB82" s="48">
        <f t="shared" si="27"/>
        <v>0</v>
      </c>
      <c r="AC82" s="41">
        <f t="shared" si="28"/>
        <v>0</v>
      </c>
      <c r="AD82" s="41">
        <f t="shared" si="29"/>
        <v>0</v>
      </c>
      <c r="AE82" s="41">
        <f t="shared" si="30"/>
        <v>0</v>
      </c>
      <c r="AF82" s="49" t="e">
        <f>HLOOKUP(I82,ElecAvoidedCostsWOCC!$A$5:$Q$50,G82+1,FALSE)</f>
        <v>#N/A</v>
      </c>
      <c r="AG82" s="41" t="e">
        <f t="shared" si="31"/>
        <v>#N/A</v>
      </c>
      <c r="AH82" s="49" t="e">
        <f>HLOOKUP(I82,ElecAvoidedCostsWOCC!$A$5:$Q$50,T82+1,FALSE)</f>
        <v>#N/A</v>
      </c>
      <c r="AI82" s="41" t="e">
        <f t="shared" si="32"/>
        <v>#N/A</v>
      </c>
      <c r="AJ82" s="41" t="e">
        <f t="shared" si="33"/>
        <v>#N/A</v>
      </c>
      <c r="AK82" s="41" t="e">
        <f>HLOOKUP(I82,ElecAvoidedCostsWOCC!$A$5:$Q$50,G82+1,FALSE)*J82*L82</f>
        <v>#N/A</v>
      </c>
      <c r="AL82" s="41" t="e">
        <f t="shared" si="34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35"/>
        <v>0</v>
      </c>
      <c r="AO82" s="44">
        <f t="shared" si="36"/>
        <v>0</v>
      </c>
      <c r="AP82" s="44" t="e">
        <f t="shared" si="37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19"/>
        <v>0</v>
      </c>
      <c r="U83" s="44">
        <f t="shared" si="20"/>
        <v>0</v>
      </c>
      <c r="V83" s="45">
        <f t="shared" si="21"/>
        <v>0</v>
      </c>
      <c r="W83" s="46">
        <f t="shared" si="22"/>
        <v>0</v>
      </c>
      <c r="X83" s="41">
        <f t="shared" si="23"/>
        <v>0</v>
      </c>
      <c r="Y83" s="41">
        <f t="shared" si="24"/>
        <v>0</v>
      </c>
      <c r="Z83" s="41">
        <f t="shared" si="25"/>
        <v>0</v>
      </c>
      <c r="AA83" s="47">
        <f t="shared" si="26"/>
        <v>0</v>
      </c>
      <c r="AB83" s="48">
        <f t="shared" si="27"/>
        <v>0</v>
      </c>
      <c r="AC83" s="41">
        <f t="shared" si="28"/>
        <v>0</v>
      </c>
      <c r="AD83" s="41">
        <f t="shared" si="29"/>
        <v>0</v>
      </c>
      <c r="AE83" s="41">
        <f t="shared" si="30"/>
        <v>0</v>
      </c>
      <c r="AF83" s="49" t="e">
        <f>HLOOKUP(I83,ElecAvoidedCostsWOCC!$A$5:$Q$50,G83+1,FALSE)</f>
        <v>#N/A</v>
      </c>
      <c r="AG83" s="41" t="e">
        <f t="shared" si="31"/>
        <v>#N/A</v>
      </c>
      <c r="AH83" s="49" t="e">
        <f>HLOOKUP(I83,ElecAvoidedCostsWOCC!$A$5:$Q$50,T83+1,FALSE)</f>
        <v>#N/A</v>
      </c>
      <c r="AI83" s="41" t="e">
        <f t="shared" si="32"/>
        <v>#N/A</v>
      </c>
      <c r="AJ83" s="41" t="e">
        <f t="shared" si="33"/>
        <v>#N/A</v>
      </c>
      <c r="AK83" s="41" t="e">
        <f>HLOOKUP(I83,ElecAvoidedCostsWOCC!$A$5:$Q$50,G83+1,FALSE)*J83*L83</f>
        <v>#N/A</v>
      </c>
      <c r="AL83" s="41" t="e">
        <f t="shared" si="34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35"/>
        <v>0</v>
      </c>
      <c r="AO83" s="44">
        <f t="shared" si="36"/>
        <v>0</v>
      </c>
      <c r="AP83" s="44" t="e">
        <f t="shared" si="37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19"/>
        <v>0</v>
      </c>
      <c r="U84" s="44">
        <f t="shared" si="20"/>
        <v>0</v>
      </c>
      <c r="V84" s="45">
        <f t="shared" si="21"/>
        <v>0</v>
      </c>
      <c r="W84" s="46">
        <f t="shared" si="22"/>
        <v>0</v>
      </c>
      <c r="X84" s="41">
        <f t="shared" si="23"/>
        <v>0</v>
      </c>
      <c r="Y84" s="41">
        <f t="shared" si="24"/>
        <v>0</v>
      </c>
      <c r="Z84" s="41">
        <f t="shared" si="25"/>
        <v>0</v>
      </c>
      <c r="AA84" s="47">
        <f t="shared" si="26"/>
        <v>0</v>
      </c>
      <c r="AB84" s="48">
        <f t="shared" si="27"/>
        <v>0</v>
      </c>
      <c r="AC84" s="41">
        <f t="shared" si="28"/>
        <v>0</v>
      </c>
      <c r="AD84" s="41">
        <f t="shared" si="29"/>
        <v>0</v>
      </c>
      <c r="AE84" s="41">
        <f t="shared" si="30"/>
        <v>0</v>
      </c>
      <c r="AF84" s="49" t="e">
        <f>HLOOKUP(I84,ElecAvoidedCostsWOCC!$A$5:$Q$50,G84+1,FALSE)</f>
        <v>#N/A</v>
      </c>
      <c r="AG84" s="41" t="e">
        <f t="shared" si="31"/>
        <v>#N/A</v>
      </c>
      <c r="AH84" s="49" t="e">
        <f>HLOOKUP(I84,ElecAvoidedCostsWOCC!$A$5:$Q$50,T84+1,FALSE)</f>
        <v>#N/A</v>
      </c>
      <c r="AI84" s="41" t="e">
        <f t="shared" si="32"/>
        <v>#N/A</v>
      </c>
      <c r="AJ84" s="41" t="e">
        <f t="shared" si="33"/>
        <v>#N/A</v>
      </c>
      <c r="AK84" s="41" t="e">
        <f>HLOOKUP(I84,ElecAvoidedCostsWOCC!$A$5:$Q$50,G84+1,FALSE)*J84*L84</f>
        <v>#N/A</v>
      </c>
      <c r="AL84" s="41" t="e">
        <f t="shared" si="34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35"/>
        <v>0</v>
      </c>
      <c r="AO84" s="44">
        <f t="shared" si="36"/>
        <v>0</v>
      </c>
      <c r="AP84" s="44" t="e">
        <f t="shared" si="37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19"/>
        <v>0</v>
      </c>
      <c r="U85" s="44">
        <f t="shared" si="20"/>
        <v>0</v>
      </c>
      <c r="V85" s="45">
        <f t="shared" si="21"/>
        <v>0</v>
      </c>
      <c r="W85" s="46">
        <f t="shared" si="22"/>
        <v>0</v>
      </c>
      <c r="X85" s="41">
        <f t="shared" si="23"/>
        <v>0</v>
      </c>
      <c r="Y85" s="41">
        <f t="shared" si="24"/>
        <v>0</v>
      </c>
      <c r="Z85" s="41">
        <f t="shared" si="25"/>
        <v>0</v>
      </c>
      <c r="AA85" s="47">
        <f t="shared" si="26"/>
        <v>0</v>
      </c>
      <c r="AB85" s="48">
        <f t="shared" si="27"/>
        <v>0</v>
      </c>
      <c r="AC85" s="41">
        <f t="shared" si="28"/>
        <v>0</v>
      </c>
      <c r="AD85" s="41">
        <f t="shared" si="29"/>
        <v>0</v>
      </c>
      <c r="AE85" s="41">
        <f t="shared" si="30"/>
        <v>0</v>
      </c>
      <c r="AF85" s="49" t="e">
        <f>HLOOKUP(I85,ElecAvoidedCostsWOCC!$A$5:$Q$50,G85+1,FALSE)</f>
        <v>#N/A</v>
      </c>
      <c r="AG85" s="41" t="e">
        <f t="shared" si="31"/>
        <v>#N/A</v>
      </c>
      <c r="AH85" s="49" t="e">
        <f>HLOOKUP(I85,ElecAvoidedCostsWOCC!$A$5:$Q$50,T85+1,FALSE)</f>
        <v>#N/A</v>
      </c>
      <c r="AI85" s="41" t="e">
        <f t="shared" si="32"/>
        <v>#N/A</v>
      </c>
      <c r="AJ85" s="41" t="e">
        <f t="shared" si="33"/>
        <v>#N/A</v>
      </c>
      <c r="AK85" s="41" t="e">
        <f>HLOOKUP(I85,ElecAvoidedCostsWOCC!$A$5:$Q$50,G85+1,FALSE)*J85*L85</f>
        <v>#N/A</v>
      </c>
      <c r="AL85" s="41" t="e">
        <f t="shared" si="34"/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si="35"/>
        <v>0</v>
      </c>
      <c r="AO85" s="44">
        <f t="shared" si="36"/>
        <v>0</v>
      </c>
      <c r="AP85" s="44" t="e">
        <f t="shared" si="37"/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19"/>
        <v>0</v>
      </c>
      <c r="U86" s="44">
        <f t="shared" si="20"/>
        <v>0</v>
      </c>
      <c r="V86" s="45">
        <f t="shared" si="21"/>
        <v>0</v>
      </c>
      <c r="W86" s="46">
        <f t="shared" si="22"/>
        <v>0</v>
      </c>
      <c r="X86" s="41">
        <f t="shared" si="23"/>
        <v>0</v>
      </c>
      <c r="Y86" s="41">
        <f t="shared" si="24"/>
        <v>0</v>
      </c>
      <c r="Z86" s="41">
        <f t="shared" si="25"/>
        <v>0</v>
      </c>
      <c r="AA86" s="47">
        <f t="shared" si="26"/>
        <v>0</v>
      </c>
      <c r="AB86" s="48">
        <f t="shared" si="27"/>
        <v>0</v>
      </c>
      <c r="AC86" s="41">
        <f t="shared" si="28"/>
        <v>0</v>
      </c>
      <c r="AD86" s="41">
        <f t="shared" si="29"/>
        <v>0</v>
      </c>
      <c r="AE86" s="41">
        <f t="shared" si="30"/>
        <v>0</v>
      </c>
      <c r="AF86" s="49" t="e">
        <f>HLOOKUP(I86,ElecAvoidedCostsWOCC!$A$5:$Q$50,G86+1,FALSE)</f>
        <v>#N/A</v>
      </c>
      <c r="AG86" s="41" t="e">
        <f t="shared" si="31"/>
        <v>#N/A</v>
      </c>
      <c r="AH86" s="49" t="e">
        <f>HLOOKUP(I86,ElecAvoidedCostsWOCC!$A$5:$Q$50,T86+1,FALSE)</f>
        <v>#N/A</v>
      </c>
      <c r="AI86" s="41" t="e">
        <f t="shared" si="32"/>
        <v>#N/A</v>
      </c>
      <c r="AJ86" s="41" t="e">
        <f t="shared" si="33"/>
        <v>#N/A</v>
      </c>
      <c r="AK86" s="41" t="e">
        <f>HLOOKUP(I86,ElecAvoidedCostsWOCC!$A$5:$Q$50,G86+1,FALSE)*J86*L86</f>
        <v>#N/A</v>
      </c>
      <c r="AL86" s="41" t="e">
        <f t="shared" si="34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35"/>
        <v>0</v>
      </c>
      <c r="AO86" s="44">
        <f t="shared" si="36"/>
        <v>0</v>
      </c>
      <c r="AP86" s="44" t="e">
        <f t="shared" si="37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19"/>
        <v>0</v>
      </c>
      <c r="U87" s="44">
        <f t="shared" si="20"/>
        <v>0</v>
      </c>
      <c r="V87" s="45">
        <f t="shared" si="21"/>
        <v>0</v>
      </c>
      <c r="W87" s="46">
        <f t="shared" si="22"/>
        <v>0</v>
      </c>
      <c r="X87" s="41">
        <f t="shared" si="23"/>
        <v>0</v>
      </c>
      <c r="Y87" s="41">
        <f t="shared" si="24"/>
        <v>0</v>
      </c>
      <c r="Z87" s="41">
        <f t="shared" si="25"/>
        <v>0</v>
      </c>
      <c r="AA87" s="47">
        <f t="shared" si="26"/>
        <v>0</v>
      </c>
      <c r="AB87" s="48">
        <f t="shared" si="27"/>
        <v>0</v>
      </c>
      <c r="AC87" s="41">
        <f t="shared" si="28"/>
        <v>0</v>
      </c>
      <c r="AD87" s="41">
        <f t="shared" si="29"/>
        <v>0</v>
      </c>
      <c r="AE87" s="41">
        <f t="shared" si="30"/>
        <v>0</v>
      </c>
      <c r="AF87" s="49" t="e">
        <f>HLOOKUP(I87,ElecAvoidedCostsWOCC!$A$5:$Q$50,G87+1,FALSE)</f>
        <v>#N/A</v>
      </c>
      <c r="AG87" s="41" t="e">
        <f t="shared" si="31"/>
        <v>#N/A</v>
      </c>
      <c r="AH87" s="49" t="e">
        <f>HLOOKUP(I87,ElecAvoidedCostsWOCC!$A$5:$Q$50,T87+1,FALSE)</f>
        <v>#N/A</v>
      </c>
      <c r="AI87" s="41" t="e">
        <f t="shared" si="32"/>
        <v>#N/A</v>
      </c>
      <c r="AJ87" s="41" t="e">
        <f t="shared" si="33"/>
        <v>#N/A</v>
      </c>
      <c r="AK87" s="41" t="e">
        <f>HLOOKUP(I87,ElecAvoidedCostsWOCC!$A$5:$Q$50,G87+1,FALSE)*J87*L87</f>
        <v>#N/A</v>
      </c>
      <c r="AL87" s="41" t="e">
        <f t="shared" si="34"/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35"/>
        <v>0</v>
      </c>
      <c r="AO87" s="44">
        <f t="shared" si="36"/>
        <v>0</v>
      </c>
      <c r="AP87" s="44" t="e">
        <f t="shared" si="37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19"/>
        <v>0</v>
      </c>
      <c r="U88" s="44">
        <f t="shared" si="20"/>
        <v>0</v>
      </c>
      <c r="V88" s="45">
        <f t="shared" si="21"/>
        <v>0</v>
      </c>
      <c r="W88" s="46">
        <f t="shared" si="22"/>
        <v>0</v>
      </c>
      <c r="X88" s="41">
        <f t="shared" si="23"/>
        <v>0</v>
      </c>
      <c r="Y88" s="41">
        <f t="shared" si="24"/>
        <v>0</v>
      </c>
      <c r="Z88" s="41">
        <f t="shared" si="25"/>
        <v>0</v>
      </c>
      <c r="AA88" s="47">
        <f t="shared" si="26"/>
        <v>0</v>
      </c>
      <c r="AB88" s="48">
        <f t="shared" si="27"/>
        <v>0</v>
      </c>
      <c r="AC88" s="41">
        <f t="shared" si="28"/>
        <v>0</v>
      </c>
      <c r="AD88" s="41">
        <f t="shared" si="29"/>
        <v>0</v>
      </c>
      <c r="AE88" s="41">
        <f t="shared" si="30"/>
        <v>0</v>
      </c>
      <c r="AF88" s="49" t="e">
        <f>HLOOKUP(I88,ElecAvoidedCostsWOCC!$A$5:$Q$50,G88+1,FALSE)</f>
        <v>#N/A</v>
      </c>
      <c r="AG88" s="41" t="e">
        <f t="shared" si="31"/>
        <v>#N/A</v>
      </c>
      <c r="AH88" s="49" t="e">
        <f>HLOOKUP(I88,ElecAvoidedCostsWOCC!$A$5:$Q$50,T88+1,FALSE)</f>
        <v>#N/A</v>
      </c>
      <c r="AI88" s="41" t="e">
        <f t="shared" si="32"/>
        <v>#N/A</v>
      </c>
      <c r="AJ88" s="41" t="e">
        <f t="shared" si="33"/>
        <v>#N/A</v>
      </c>
      <c r="AK88" s="41" t="e">
        <f>HLOOKUP(I88,ElecAvoidedCostsWOCC!$A$5:$Q$50,G88+1,FALSE)*J88*L88</f>
        <v>#N/A</v>
      </c>
      <c r="AL88" s="41" t="e">
        <f t="shared" si="34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35"/>
        <v>0</v>
      </c>
      <c r="AO88" s="44">
        <f t="shared" si="36"/>
        <v>0</v>
      </c>
      <c r="AP88" s="44" t="e">
        <f t="shared" si="37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>G89+H89</f>
        <v>0</v>
      </c>
      <c r="U89" s="44">
        <f>(O89/$A$10)*T89</f>
        <v>0</v>
      </c>
      <c r="V89" s="45">
        <f>N89-M89</f>
        <v>0</v>
      </c>
      <c r="W89" s="46">
        <f>(O89/A$10)</f>
        <v>0</v>
      </c>
      <c r="X89" s="41">
        <f>W89*A$8</f>
        <v>0</v>
      </c>
      <c r="Y89" s="41">
        <f>Q89-P89</f>
        <v>0</v>
      </c>
      <c r="Z89" s="41">
        <f>X89+(A$6*W89)</f>
        <v>0</v>
      </c>
      <c r="AA89" s="47">
        <f>Q89+X89</f>
        <v>0</v>
      </c>
      <c r="AB89" s="48">
        <f t="shared" ref="AB89:AC91" si="38">Z89/(1+ElecDiscountRate)^1</f>
        <v>0</v>
      </c>
      <c r="AC89" s="41">
        <f t="shared" si="38"/>
        <v>0</v>
      </c>
      <c r="AD89" s="41">
        <f>-PV(ElecDiscountRate,T89,R89)*J89</f>
        <v>0</v>
      </c>
      <c r="AE89" s="41">
        <f>-PV(ElecDiscountRate,T89,S89)*J89</f>
        <v>0</v>
      </c>
      <c r="AF89" s="49" t="e">
        <f>HLOOKUP(I89,ElecAvoidedCostsWOCC!$A$5:$Q$50,G89+1,FALSE)</f>
        <v>#N/A</v>
      </c>
      <c r="AG89" s="41" t="e">
        <f>AF89*J89*K89</f>
        <v>#N/A</v>
      </c>
      <c r="AH89" s="49" t="e">
        <f>HLOOKUP(I89,ElecAvoidedCostsWOCC!$A$5:$Q$50,T89+1,FALSE)</f>
        <v>#N/A</v>
      </c>
      <c r="AI89" s="41" t="e">
        <f>AH89*J89*L89</f>
        <v>#N/A</v>
      </c>
      <c r="AJ89" s="41" t="e">
        <f>AG89+AI89</f>
        <v>#N/A</v>
      </c>
      <c r="AK89" s="41" t="e">
        <f>HLOOKUP(I89,ElecAvoidedCostsWOCC!$A$5:$Q$50,G89+1,FALSE)*J89*L89</f>
        <v>#N/A</v>
      </c>
      <c r="AL89" s="41" t="e">
        <f>AG89+AI89-AK89</f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>AM89*1.1+AD89+AE89</f>
        <v>0</v>
      </c>
      <c r="AO89" s="44">
        <f>IFERROR(AM89/AB89,0)</f>
        <v>0</v>
      </c>
      <c r="AP89" s="44" t="e">
        <f>AN89/AC89</f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>G90+H90</f>
        <v>0</v>
      </c>
      <c r="U90" s="44">
        <f>(O90/$A$10)*T90</f>
        <v>0</v>
      </c>
      <c r="V90" s="45">
        <f>N90-M90</f>
        <v>0</v>
      </c>
      <c r="W90" s="46">
        <f>(O90/A$10)</f>
        <v>0</v>
      </c>
      <c r="X90" s="41">
        <f>W90*A$8</f>
        <v>0</v>
      </c>
      <c r="Y90" s="41">
        <f>Q90-P90</f>
        <v>0</v>
      </c>
      <c r="Z90" s="41">
        <f>X90+(A$6*W90)</f>
        <v>0</v>
      </c>
      <c r="AA90" s="47">
        <f>Q90+X90</f>
        <v>0</v>
      </c>
      <c r="AB90" s="48">
        <f t="shared" si="38"/>
        <v>0</v>
      </c>
      <c r="AC90" s="41">
        <f t="shared" si="38"/>
        <v>0</v>
      </c>
      <c r="AD90" s="41">
        <f>-PV(ElecDiscountRate,T90,R90)*J90</f>
        <v>0</v>
      </c>
      <c r="AE90" s="41">
        <f>-PV(ElecDiscountRate,T90,S90)*J90</f>
        <v>0</v>
      </c>
      <c r="AF90" s="49" t="e">
        <f>HLOOKUP(I90,ElecAvoidedCostsWOCC!$A$5:$Q$50,G90+1,FALSE)</f>
        <v>#N/A</v>
      </c>
      <c r="AG90" s="41" t="e">
        <f>AF90*J90*K90</f>
        <v>#N/A</v>
      </c>
      <c r="AH90" s="49" t="e">
        <f>HLOOKUP(I90,ElecAvoidedCostsWOCC!$A$5:$Q$50,T90+1,FALSE)</f>
        <v>#N/A</v>
      </c>
      <c r="AI90" s="41" t="e">
        <f>AH90*J90*L90</f>
        <v>#N/A</v>
      </c>
      <c r="AJ90" s="41" t="e">
        <f>AG90+AI90</f>
        <v>#N/A</v>
      </c>
      <c r="AK90" s="41" t="e">
        <f>HLOOKUP(I90,ElecAvoidedCostsWOCC!$A$5:$Q$50,G90+1,FALSE)*J90*L90</f>
        <v>#N/A</v>
      </c>
      <c r="AL90" s="41" t="e">
        <f>AG90+AI90-AK90</f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>AM90*1.1+AD90+AE90</f>
        <v>0</v>
      </c>
      <c r="AO90" s="44">
        <f>IFERROR(AM90/AB90,0)</f>
        <v>0</v>
      </c>
      <c r="AP90" s="44" t="e">
        <f>AN90/AC90</f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>G91+H91</f>
        <v>0</v>
      </c>
      <c r="U91" s="44">
        <f>(O91/$A$10)*T91</f>
        <v>0</v>
      </c>
      <c r="V91" s="45">
        <f>N91-M91</f>
        <v>0</v>
      </c>
      <c r="W91" s="46">
        <f>(O91/A$10)</f>
        <v>0</v>
      </c>
      <c r="X91" s="41">
        <f>W91*A$8</f>
        <v>0</v>
      </c>
      <c r="Y91" s="41">
        <f>Q91-P91</f>
        <v>0</v>
      </c>
      <c r="Z91" s="41">
        <f>X91+(A$6*W91)</f>
        <v>0</v>
      </c>
      <c r="AA91" s="47">
        <f>Q91+X91</f>
        <v>0</v>
      </c>
      <c r="AB91" s="48">
        <f t="shared" si="38"/>
        <v>0</v>
      </c>
      <c r="AC91" s="41">
        <f t="shared" si="38"/>
        <v>0</v>
      </c>
      <c r="AD91" s="41">
        <f>-PV(ElecDiscountRate,T91,R91)*J91</f>
        <v>0</v>
      </c>
      <c r="AE91" s="41">
        <f>-PV(ElecDiscountRate,T91,S91)*J91</f>
        <v>0</v>
      </c>
      <c r="AF91" s="49" t="e">
        <f>HLOOKUP(I91,ElecAvoidedCostsWOCC!$A$5:$Q$50,G91+1,FALSE)</f>
        <v>#N/A</v>
      </c>
      <c r="AG91" s="41" t="e">
        <f>AF91*J91*K91</f>
        <v>#N/A</v>
      </c>
      <c r="AH91" s="49" t="e">
        <f>HLOOKUP(I91,ElecAvoidedCostsWOCC!$A$5:$Q$50,T91+1,FALSE)</f>
        <v>#N/A</v>
      </c>
      <c r="AI91" s="41" t="e">
        <f>AH91*J91*L91</f>
        <v>#N/A</v>
      </c>
      <c r="AJ91" s="41" t="e">
        <f>AG91+AI91</f>
        <v>#N/A</v>
      </c>
      <c r="AK91" s="41" t="e">
        <f>HLOOKUP(I91,ElecAvoidedCostsWOCC!$A$5:$Q$50,G91+1,FALSE)*J91*L91</f>
        <v>#N/A</v>
      </c>
      <c r="AL91" s="41" t="e">
        <f>AG91+AI91-AK91</f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>AM91*1.1+AD91+AE91</f>
        <v>0</v>
      </c>
      <c r="AO91" s="44">
        <f>IFERROR(AM91/AB91,0)</f>
        <v>0</v>
      </c>
      <c r="AP91" s="44" t="e">
        <f>AN91/AC91</f>
        <v>#DIV/0!</v>
      </c>
    </row>
  </sheetData>
  <conditionalFormatting sqref="J5 L5 J6:L91">
    <cfRule type="expression" dxfId="176" priority="4">
      <formula>ISTEXT(J5)</formula>
    </cfRule>
    <cfRule type="notContainsBlanks" dxfId="175" priority="5">
      <formula>LEN(TRIM(J5))&gt;0</formula>
    </cfRule>
  </conditionalFormatting>
  <conditionalFormatting sqref="M5:N91 R5:S91">
    <cfRule type="expression" dxfId="174" priority="2">
      <formula>ISTEXT(M5)</formula>
    </cfRule>
    <cfRule type="notContainsBlanks" dxfId="173" priority="3">
      <formula>LEN(TRIM(M5))&gt;0</formula>
    </cfRule>
  </conditionalFormatting>
  <conditionalFormatting sqref="R5:S91">
    <cfRule type="expression" dxfId="172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800080"/>
  </sheetPr>
  <dimension ref="A1:AP67"/>
  <sheetViews>
    <sheetView zoomScale="85" zoomScaleNormal="85" workbookViewId="0">
      <selection activeCell="H19" sqref="H1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18230724</v>
      </c>
      <c r="D2" s="17" t="s">
        <v>124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55</v>
      </c>
      <c r="C5" s="56">
        <v>18230724</v>
      </c>
      <c r="D5" s="56" t="s">
        <v>124</v>
      </c>
      <c r="E5" s="35"/>
      <c r="F5" s="36" t="s">
        <v>580</v>
      </c>
      <c r="G5" s="36">
        <v>15</v>
      </c>
      <c r="H5" s="36"/>
      <c r="I5" s="37" t="s">
        <v>254</v>
      </c>
      <c r="J5" s="38">
        <v>1</v>
      </c>
      <c r="K5" s="40">
        <v>15600000</v>
      </c>
      <c r="L5" s="38"/>
      <c r="M5" s="39"/>
      <c r="N5" s="39"/>
      <c r="O5" s="40">
        <v>15600000</v>
      </c>
      <c r="P5" s="41">
        <v>5460000</v>
      </c>
      <c r="Q5" s="41">
        <f>P5*2.38</f>
        <v>12994800</v>
      </c>
      <c r="R5" s="42"/>
      <c r="S5" s="43"/>
      <c r="T5" s="36">
        <f t="shared" ref="T5:T24" si="0">G5+H5</f>
        <v>15</v>
      </c>
      <c r="U5" s="44">
        <f t="shared" ref="U5:U24" si="1">(O5/$A$10)*T5</f>
        <v>15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1713393.1400000006</v>
      </c>
      <c r="Y5" s="41">
        <f t="shared" ref="Y5:Y24" si="5">Q5-P5</f>
        <v>7534800</v>
      </c>
      <c r="Z5" s="41">
        <f t="shared" ref="Z5:Z24" si="6">X5+(A$6*W5)</f>
        <v>7173393.1400000006</v>
      </c>
      <c r="AA5" s="47">
        <f t="shared" ref="AA5:AA24" si="7">Q5+X5</f>
        <v>14708193.140000001</v>
      </c>
      <c r="AB5" s="48">
        <f t="shared" ref="AB5:AC20" si="8">Z5/(1+ElecDiscountRate)^1</f>
        <v>6716660.2434456935</v>
      </c>
      <c r="AC5" s="41">
        <f t="shared" si="8"/>
        <v>13771716.423220973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1.3606535375205495</v>
      </c>
      <c r="AG5" s="41">
        <f t="shared" ref="AG5:AG24" si="10">AF5*J5*K5</f>
        <v>21226195.185320571</v>
      </c>
      <c r="AH5" s="49">
        <f>HLOOKUP(I5,ElecAvoidedCostsWOCC!$A$5:$Q$50,T5+1,FALSE)</f>
        <v>1.3606535375205495</v>
      </c>
      <c r="AI5" s="41">
        <f t="shared" ref="AI5:AI24" si="11">AH5*J5*L5</f>
        <v>0</v>
      </c>
      <c r="AJ5" s="41">
        <f>AG5+AI5</f>
        <v>21226195.185320571</v>
      </c>
      <c r="AK5" s="41">
        <f>HLOOKUP(I5,ElecAvoidedCostsWOCC!$A$5:$Q$50,G5+1,FALSE)*J5*L5</f>
        <v>0</v>
      </c>
      <c r="AL5" s="41">
        <f>AG5+AI5-AK5</f>
        <v>21226195.185320571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21226195.185320571</v>
      </c>
      <c r="AN5" s="45">
        <f>AM5*1.1+AD5+AE5</f>
        <v>23348814.703852631</v>
      </c>
      <c r="AO5" s="44">
        <f>IFERROR(AM5/AB5,0)</f>
        <v>3.1602305931781633</v>
      </c>
      <c r="AP5" s="44">
        <f>AN5/AC5</f>
        <v>1.6954179120681991</v>
      </c>
    </row>
    <row r="6" spans="1:42" ht="13.5" customHeight="1" x14ac:dyDescent="0.25">
      <c r="A6" s="50">
        <f>SUMIF('Program Costs'!D:D,C2,'Program Costs'!L:L)</f>
        <v>5460000</v>
      </c>
      <c r="B6" s="84" t="s">
        <v>55</v>
      </c>
      <c r="C6" s="56">
        <v>18230724</v>
      </c>
      <c r="D6" s="56" t="s">
        <v>124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55</v>
      </c>
      <c r="C7" s="56">
        <v>18230724</v>
      </c>
      <c r="D7" s="56" t="s">
        <v>124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1713393.1400000006</v>
      </c>
      <c r="B8" s="84" t="s">
        <v>55</v>
      </c>
      <c r="C8" s="56">
        <v>18230724</v>
      </c>
      <c r="D8" s="56" t="s">
        <v>124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55</v>
      </c>
      <c r="C9" s="56">
        <v>18230724</v>
      </c>
      <c r="D9" s="56" t="s">
        <v>124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15600000</v>
      </c>
      <c r="B10" s="84" t="s">
        <v>55</v>
      </c>
      <c r="C10" s="56">
        <v>18230724</v>
      </c>
      <c r="D10" s="56" t="s">
        <v>124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55</v>
      </c>
      <c r="C11" s="56">
        <v>18230724</v>
      </c>
      <c r="D11" s="56" t="s">
        <v>124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5460000</v>
      </c>
      <c r="B12" s="84" t="s">
        <v>55</v>
      </c>
      <c r="C12" s="56">
        <v>18230724</v>
      </c>
      <c r="D12" s="56" t="s">
        <v>124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55</v>
      </c>
      <c r="C13" s="56">
        <v>18230724</v>
      </c>
      <c r="D13" s="56" t="s">
        <v>124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7534800</v>
      </c>
      <c r="B14" s="84" t="s">
        <v>55</v>
      </c>
      <c r="C14" s="56">
        <v>18230724</v>
      </c>
      <c r="D14" s="56" t="s">
        <v>124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55</v>
      </c>
      <c r="C15" s="56">
        <v>18230724</v>
      </c>
      <c r="D15" s="56" t="s">
        <v>124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15</v>
      </c>
      <c r="B16" s="84" t="s">
        <v>55</v>
      </c>
      <c r="C16" s="56">
        <v>18230724</v>
      </c>
      <c r="D16" s="56" t="s">
        <v>124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 t="s">
        <v>55</v>
      </c>
      <c r="C17" s="56">
        <v>18230724</v>
      </c>
      <c r="D17" s="56" t="s">
        <v>124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7173393.1400000006</v>
      </c>
      <c r="B18" s="84" t="s">
        <v>55</v>
      </c>
      <c r="C18" s="56">
        <v>18230724</v>
      </c>
      <c r="D18" s="56" t="s">
        <v>124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 t="s">
        <v>55</v>
      </c>
      <c r="C19" s="56">
        <v>18230724</v>
      </c>
      <c r="D19" s="56" t="s">
        <v>124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14708193.140000001</v>
      </c>
      <c r="B20" s="84" t="s">
        <v>55</v>
      </c>
      <c r="C20" s="56">
        <v>18230724</v>
      </c>
      <c r="D20" s="56" t="s">
        <v>124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 t="s">
        <v>55</v>
      </c>
      <c r="C21" s="56">
        <v>18230724</v>
      </c>
      <c r="D21" s="56" t="s">
        <v>124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3.1602305931781633</v>
      </c>
      <c r="B22" s="84" t="s">
        <v>55</v>
      </c>
      <c r="C22" s="56">
        <v>18230724</v>
      </c>
      <c r="D22" s="56" t="s">
        <v>124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 t="s">
        <v>55</v>
      </c>
      <c r="C23" s="56">
        <v>18230724</v>
      </c>
      <c r="D23" s="56" t="s">
        <v>124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1.6954179120681991</v>
      </c>
      <c r="B24" s="84" t="s">
        <v>55</v>
      </c>
      <c r="C24" s="56">
        <v>18230724</v>
      </c>
      <c r="D24" s="56" t="s">
        <v>124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84" t="s">
        <v>55</v>
      </c>
      <c r="C25" s="56">
        <v>18230724</v>
      </c>
      <c r="D25" s="56" t="s">
        <v>124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67" si="19">G25+H25</f>
        <v>0</v>
      </c>
      <c r="U25" s="44">
        <f t="shared" ref="U25:U67" si="20">(O25/$A$10)*T25</f>
        <v>0</v>
      </c>
      <c r="V25" s="45">
        <f t="shared" ref="V25:V67" si="21">N25-M25</f>
        <v>0</v>
      </c>
      <c r="W25" s="46">
        <f t="shared" ref="W25:W67" si="22">(O25/A$10)</f>
        <v>0</v>
      </c>
      <c r="X25" s="41">
        <f t="shared" ref="X25:X67" si="23">W25*A$8</f>
        <v>0</v>
      </c>
      <c r="Y25" s="41">
        <f t="shared" ref="Y25:Y67" si="24">Q25-P25</f>
        <v>0</v>
      </c>
      <c r="Z25" s="41">
        <f t="shared" ref="Z25:Z67" si="25">X25+(A$6*W25)</f>
        <v>0</v>
      </c>
      <c r="AA25" s="47">
        <f t="shared" ref="AA25:AA67" si="26">Q25+X25</f>
        <v>0</v>
      </c>
      <c r="AB25" s="48">
        <f t="shared" ref="AB25:AB67" si="27">Z25/(1+ElecDiscountRate)^1</f>
        <v>0</v>
      </c>
      <c r="AC25" s="41">
        <f t="shared" ref="AC25:AC67" si="28">AA25/(1+ElecDiscountRate)^1</f>
        <v>0</v>
      </c>
      <c r="AD25" s="41">
        <f t="shared" ref="AD25:AD67" si="29">-PV(ElecDiscountRate,T25,R25)*J25</f>
        <v>0</v>
      </c>
      <c r="AE25" s="41">
        <f t="shared" ref="AE25:AE67" si="30">-PV(ElecDiscountRate,T25,S25)*J25</f>
        <v>0</v>
      </c>
      <c r="AF25" s="49" t="e">
        <f>HLOOKUP(I25,ElecAvoidedCostsWOCC!$A$5:$Q$50,G25+1,FALSE)</f>
        <v>#N/A</v>
      </c>
      <c r="AG25" s="41" t="e">
        <f t="shared" ref="AG25:AG67" si="31">AF25*J25*K25</f>
        <v>#N/A</v>
      </c>
      <c r="AH25" s="49" t="e">
        <f>HLOOKUP(I25,ElecAvoidedCostsWOCC!$A$5:$Q$50,T25+1,FALSE)</f>
        <v>#N/A</v>
      </c>
      <c r="AI25" s="41" t="e">
        <f t="shared" ref="AI25:AI67" si="32">AH25*J25*L25</f>
        <v>#N/A</v>
      </c>
      <c r="AJ25" s="41" t="e">
        <f t="shared" ref="AJ25:AJ67" si="33">AG25+AI25</f>
        <v>#N/A</v>
      </c>
      <c r="AK25" s="41" t="e">
        <f>HLOOKUP(I25,ElecAvoidedCostsWOCC!$A$5:$Q$50,G25+1,FALSE)*J25*L25</f>
        <v>#N/A</v>
      </c>
      <c r="AL25" s="41" t="e">
        <f t="shared" ref="AL25:AL67" si="34">AG25+AI25-AK25</f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ref="AN25:AN67" si="35">AM25*1.1+AD25+AE25</f>
        <v>0</v>
      </c>
      <c r="AO25" s="44">
        <f t="shared" ref="AO25:AO67" si="36">IFERROR(AM25/AB25,0)</f>
        <v>0</v>
      </c>
      <c r="AP25" s="44" t="e">
        <f t="shared" ref="AP25:AP67" si="37">AN25/AC25</f>
        <v>#DIV/0!</v>
      </c>
    </row>
    <row r="26" spans="1:42" ht="13.5" customHeight="1" x14ac:dyDescent="0.25">
      <c r="B26" s="84" t="s">
        <v>55</v>
      </c>
      <c r="C26" s="56">
        <v>18230724</v>
      </c>
      <c r="D26" s="56" t="s">
        <v>124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HLOOKUP(I26,ElecAvoidedCostsWOCC!$A$5:$Q$50,G26+1,FALSE)</f>
        <v>#N/A</v>
      </c>
      <c r="AG26" s="41" t="e">
        <f t="shared" si="31"/>
        <v>#N/A</v>
      </c>
      <c r="AH26" s="49" t="e">
        <f>HLOOKUP(I26,ElecAvoidedCostsWOCC!$A$5:$Q$50,T26+1,FALSE)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HLOOKUP(I26,ElecAvoidedCostsWOCC!$A$5:$Q$50,G26+1,FALSE)*J26*L26</f>
        <v>#N/A</v>
      </c>
      <c r="AL26" s="41" t="e">
        <f t="shared" si="34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84" t="s">
        <v>55</v>
      </c>
      <c r="C27" s="56">
        <v>18230724</v>
      </c>
      <c r="D27" s="56" t="s">
        <v>124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HLOOKUP(I27,ElecAvoidedCostsWOCC!$A$5:$Q$50,G27+1,FALSE)</f>
        <v>#N/A</v>
      </c>
      <c r="AG27" s="41" t="e">
        <f t="shared" si="31"/>
        <v>#N/A</v>
      </c>
      <c r="AH27" s="49" t="e">
        <f>HLOOKUP(I27,ElecAvoidedCostsWOCC!$A$5:$Q$50,T27+1,FALSE)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HLOOKUP(I27,ElecAvoidedCostsWOCC!$A$5:$Q$50,G27+1,FALSE)*J27*L27</f>
        <v>#N/A</v>
      </c>
      <c r="AL27" s="41" t="e">
        <f t="shared" si="34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84" t="s">
        <v>55</v>
      </c>
      <c r="C28" s="56">
        <v>18230724</v>
      </c>
      <c r="D28" s="56" t="s">
        <v>124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HLOOKUP(I28,ElecAvoidedCostsWOCC!$A$5:$Q$50,G28+1,FALSE)</f>
        <v>#N/A</v>
      </c>
      <c r="AG28" s="41" t="e">
        <f t="shared" si="31"/>
        <v>#N/A</v>
      </c>
      <c r="AH28" s="49" t="e">
        <f>HLOOKUP(I28,ElecAvoidedCostsWOCC!$A$5:$Q$50,T28+1,FALSE)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HLOOKUP(I28,ElecAvoidedCostsWOCC!$A$5:$Q$50,G28+1,FALSE)*J28*L28</f>
        <v>#N/A</v>
      </c>
      <c r="AL28" s="41" t="e">
        <f t="shared" si="34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  <row r="29" spans="1:42" x14ac:dyDescent="0.25">
      <c r="B29" s="84" t="s">
        <v>55</v>
      </c>
      <c r="C29" s="56">
        <v>18230724</v>
      </c>
      <c r="D29" s="56" t="s">
        <v>124</v>
      </c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9"/>
        <v>0</v>
      </c>
      <c r="U29" s="44">
        <f t="shared" si="20"/>
        <v>0</v>
      </c>
      <c r="V29" s="45">
        <f t="shared" si="21"/>
        <v>0</v>
      </c>
      <c r="W29" s="46">
        <f t="shared" si="22"/>
        <v>0</v>
      </c>
      <c r="X29" s="41">
        <f t="shared" si="23"/>
        <v>0</v>
      </c>
      <c r="Y29" s="41">
        <f t="shared" si="24"/>
        <v>0</v>
      </c>
      <c r="Z29" s="41">
        <f t="shared" si="25"/>
        <v>0</v>
      </c>
      <c r="AA29" s="47">
        <f t="shared" si="26"/>
        <v>0</v>
      </c>
      <c r="AB29" s="48">
        <f t="shared" si="27"/>
        <v>0</v>
      </c>
      <c r="AC29" s="41">
        <f t="shared" si="28"/>
        <v>0</v>
      </c>
      <c r="AD29" s="41">
        <f t="shared" si="29"/>
        <v>0</v>
      </c>
      <c r="AE29" s="41">
        <f t="shared" si="30"/>
        <v>0</v>
      </c>
      <c r="AF29" s="49" t="e">
        <f>HLOOKUP(I29,ElecAvoidedCostsWOCC!$A$5:$Q$50,G29+1,FALSE)</f>
        <v>#N/A</v>
      </c>
      <c r="AG29" s="41" t="e">
        <f t="shared" si="31"/>
        <v>#N/A</v>
      </c>
      <c r="AH29" s="49" t="e">
        <f>HLOOKUP(I29,ElecAvoidedCostsWOCC!$A$5:$Q$50,T29+1,FALSE)</f>
        <v>#N/A</v>
      </c>
      <c r="AI29" s="41" t="e">
        <f t="shared" si="32"/>
        <v>#N/A</v>
      </c>
      <c r="AJ29" s="41" t="e">
        <f t="shared" si="33"/>
        <v>#N/A</v>
      </c>
      <c r="AK29" s="41" t="e">
        <f>HLOOKUP(I29,ElecAvoidedCostsWOCC!$A$5:$Q$50,G29+1,FALSE)*J29*L29</f>
        <v>#N/A</v>
      </c>
      <c r="AL29" s="41" t="e">
        <f t="shared" si="34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35"/>
        <v>0</v>
      </c>
      <c r="AO29" s="44">
        <f t="shared" si="36"/>
        <v>0</v>
      </c>
      <c r="AP29" s="44" t="e">
        <f t="shared" si="37"/>
        <v>#DIV/0!</v>
      </c>
    </row>
    <row r="30" spans="1:42" x14ac:dyDescent="0.25">
      <c r="B30" s="84" t="s">
        <v>55</v>
      </c>
      <c r="C30" s="56">
        <v>18230724</v>
      </c>
      <c r="D30" s="56" t="s">
        <v>124</v>
      </c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9"/>
        <v>0</v>
      </c>
      <c r="U30" s="44">
        <f t="shared" si="20"/>
        <v>0</v>
      </c>
      <c r="V30" s="45">
        <f t="shared" si="21"/>
        <v>0</v>
      </c>
      <c r="W30" s="46">
        <f t="shared" si="22"/>
        <v>0</v>
      </c>
      <c r="X30" s="41">
        <f t="shared" si="23"/>
        <v>0</v>
      </c>
      <c r="Y30" s="41">
        <f t="shared" si="24"/>
        <v>0</v>
      </c>
      <c r="Z30" s="41">
        <f t="shared" si="25"/>
        <v>0</v>
      </c>
      <c r="AA30" s="47">
        <f t="shared" si="26"/>
        <v>0</v>
      </c>
      <c r="AB30" s="48">
        <f t="shared" si="27"/>
        <v>0</v>
      </c>
      <c r="AC30" s="41">
        <f t="shared" si="28"/>
        <v>0</v>
      </c>
      <c r="AD30" s="41">
        <f t="shared" si="29"/>
        <v>0</v>
      </c>
      <c r="AE30" s="41">
        <f t="shared" si="30"/>
        <v>0</v>
      </c>
      <c r="AF30" s="49" t="e">
        <f>HLOOKUP(I30,ElecAvoidedCostsWOCC!$A$5:$Q$50,G30+1,FALSE)</f>
        <v>#N/A</v>
      </c>
      <c r="AG30" s="41" t="e">
        <f t="shared" si="31"/>
        <v>#N/A</v>
      </c>
      <c r="AH30" s="49" t="e">
        <f>HLOOKUP(I30,ElecAvoidedCostsWOCC!$A$5:$Q$50,T30+1,FALSE)</f>
        <v>#N/A</v>
      </c>
      <c r="AI30" s="41" t="e">
        <f t="shared" si="32"/>
        <v>#N/A</v>
      </c>
      <c r="AJ30" s="41" t="e">
        <f t="shared" si="33"/>
        <v>#N/A</v>
      </c>
      <c r="AK30" s="41" t="e">
        <f>HLOOKUP(I30,ElecAvoidedCostsWOCC!$A$5:$Q$50,G30+1,FALSE)*J30*L30</f>
        <v>#N/A</v>
      </c>
      <c r="AL30" s="41" t="e">
        <f t="shared" si="34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35"/>
        <v>0</v>
      </c>
      <c r="AO30" s="44">
        <f t="shared" si="36"/>
        <v>0</v>
      </c>
      <c r="AP30" s="44" t="e">
        <f t="shared" si="37"/>
        <v>#DIV/0!</v>
      </c>
    </row>
    <row r="31" spans="1:42" x14ac:dyDescent="0.25">
      <c r="B31" s="84" t="s">
        <v>55</v>
      </c>
      <c r="C31" s="56">
        <v>18230724</v>
      </c>
      <c r="D31" s="56" t="s">
        <v>124</v>
      </c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9"/>
        <v>0</v>
      </c>
      <c r="U31" s="44">
        <f t="shared" si="20"/>
        <v>0</v>
      </c>
      <c r="V31" s="45">
        <f t="shared" si="21"/>
        <v>0</v>
      </c>
      <c r="W31" s="46">
        <f t="shared" si="22"/>
        <v>0</v>
      </c>
      <c r="X31" s="41">
        <f t="shared" si="23"/>
        <v>0</v>
      </c>
      <c r="Y31" s="41">
        <f t="shared" si="24"/>
        <v>0</v>
      </c>
      <c r="Z31" s="41">
        <f t="shared" si="25"/>
        <v>0</v>
      </c>
      <c r="AA31" s="47">
        <f t="shared" si="26"/>
        <v>0</v>
      </c>
      <c r="AB31" s="48">
        <f t="shared" si="27"/>
        <v>0</v>
      </c>
      <c r="AC31" s="41">
        <f t="shared" si="28"/>
        <v>0</v>
      </c>
      <c r="AD31" s="41">
        <f t="shared" si="29"/>
        <v>0</v>
      </c>
      <c r="AE31" s="41">
        <f t="shared" si="30"/>
        <v>0</v>
      </c>
      <c r="AF31" s="49" t="e">
        <f>HLOOKUP(I31,ElecAvoidedCostsWOCC!$A$5:$Q$50,G31+1,FALSE)</f>
        <v>#N/A</v>
      </c>
      <c r="AG31" s="41" t="e">
        <f t="shared" si="31"/>
        <v>#N/A</v>
      </c>
      <c r="AH31" s="49" t="e">
        <f>HLOOKUP(I31,ElecAvoidedCostsWOCC!$A$5:$Q$50,T31+1,FALSE)</f>
        <v>#N/A</v>
      </c>
      <c r="AI31" s="41" t="e">
        <f t="shared" si="32"/>
        <v>#N/A</v>
      </c>
      <c r="AJ31" s="41" t="e">
        <f t="shared" si="33"/>
        <v>#N/A</v>
      </c>
      <c r="AK31" s="41" t="e">
        <f>HLOOKUP(I31,ElecAvoidedCostsWOCC!$A$5:$Q$50,G31+1,FALSE)*J31*L31</f>
        <v>#N/A</v>
      </c>
      <c r="AL31" s="41" t="e">
        <f t="shared" si="34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35"/>
        <v>0</v>
      </c>
      <c r="AO31" s="44">
        <f t="shared" si="36"/>
        <v>0</v>
      </c>
      <c r="AP31" s="44" t="e">
        <f t="shared" si="37"/>
        <v>#DIV/0!</v>
      </c>
    </row>
    <row r="32" spans="1:42" x14ac:dyDescent="0.25">
      <c r="B32" s="84" t="s">
        <v>55</v>
      </c>
      <c r="C32" s="56">
        <v>18230724</v>
      </c>
      <c r="D32" s="56" t="s">
        <v>124</v>
      </c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9"/>
        <v>0</v>
      </c>
      <c r="U32" s="44">
        <f t="shared" si="20"/>
        <v>0</v>
      </c>
      <c r="V32" s="45">
        <f t="shared" si="21"/>
        <v>0</v>
      </c>
      <c r="W32" s="46">
        <f t="shared" si="22"/>
        <v>0</v>
      </c>
      <c r="X32" s="41">
        <f t="shared" si="23"/>
        <v>0</v>
      </c>
      <c r="Y32" s="41">
        <f t="shared" si="24"/>
        <v>0</v>
      </c>
      <c r="Z32" s="41">
        <f t="shared" si="25"/>
        <v>0</v>
      </c>
      <c r="AA32" s="47">
        <f t="shared" si="26"/>
        <v>0</v>
      </c>
      <c r="AB32" s="48">
        <f t="shared" si="27"/>
        <v>0</v>
      </c>
      <c r="AC32" s="41">
        <f t="shared" si="28"/>
        <v>0</v>
      </c>
      <c r="AD32" s="41">
        <f t="shared" si="29"/>
        <v>0</v>
      </c>
      <c r="AE32" s="41">
        <f t="shared" si="30"/>
        <v>0</v>
      </c>
      <c r="AF32" s="49" t="e">
        <f>HLOOKUP(I32,ElecAvoidedCostsWOCC!$A$5:$Q$50,G32+1,FALSE)</f>
        <v>#N/A</v>
      </c>
      <c r="AG32" s="41" t="e">
        <f t="shared" si="31"/>
        <v>#N/A</v>
      </c>
      <c r="AH32" s="49" t="e">
        <f>HLOOKUP(I32,ElecAvoidedCostsWOCC!$A$5:$Q$50,T32+1,FALSE)</f>
        <v>#N/A</v>
      </c>
      <c r="AI32" s="41" t="e">
        <f t="shared" si="32"/>
        <v>#N/A</v>
      </c>
      <c r="AJ32" s="41" t="e">
        <f t="shared" si="33"/>
        <v>#N/A</v>
      </c>
      <c r="AK32" s="41" t="e">
        <f>HLOOKUP(I32,ElecAvoidedCostsWOCC!$A$5:$Q$50,G32+1,FALSE)*J32*L32</f>
        <v>#N/A</v>
      </c>
      <c r="AL32" s="41" t="e">
        <f t="shared" si="34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35"/>
        <v>0</v>
      </c>
      <c r="AO32" s="44">
        <f t="shared" si="36"/>
        <v>0</v>
      </c>
      <c r="AP32" s="44" t="e">
        <f t="shared" si="37"/>
        <v>#DIV/0!</v>
      </c>
    </row>
    <row r="33" spans="2:42" x14ac:dyDescent="0.25">
      <c r="B33" s="84" t="s">
        <v>55</v>
      </c>
      <c r="C33" s="56">
        <v>18230724</v>
      </c>
      <c r="D33" s="56" t="s">
        <v>124</v>
      </c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9"/>
        <v>0</v>
      </c>
      <c r="U33" s="44">
        <f t="shared" si="20"/>
        <v>0</v>
      </c>
      <c r="V33" s="45">
        <f t="shared" si="21"/>
        <v>0</v>
      </c>
      <c r="W33" s="46">
        <f t="shared" si="22"/>
        <v>0</v>
      </c>
      <c r="X33" s="41">
        <f t="shared" si="23"/>
        <v>0</v>
      </c>
      <c r="Y33" s="41">
        <f t="shared" si="24"/>
        <v>0</v>
      </c>
      <c r="Z33" s="41">
        <f t="shared" si="25"/>
        <v>0</v>
      </c>
      <c r="AA33" s="47">
        <f t="shared" si="26"/>
        <v>0</v>
      </c>
      <c r="AB33" s="48">
        <f t="shared" si="27"/>
        <v>0</v>
      </c>
      <c r="AC33" s="41">
        <f t="shared" si="28"/>
        <v>0</v>
      </c>
      <c r="AD33" s="41">
        <f t="shared" si="29"/>
        <v>0</v>
      </c>
      <c r="AE33" s="41">
        <f t="shared" si="30"/>
        <v>0</v>
      </c>
      <c r="AF33" s="49" t="e">
        <f>HLOOKUP(I33,ElecAvoidedCostsWOCC!$A$5:$Q$50,G33+1,FALSE)</f>
        <v>#N/A</v>
      </c>
      <c r="AG33" s="41" t="e">
        <f t="shared" si="31"/>
        <v>#N/A</v>
      </c>
      <c r="AH33" s="49" t="e">
        <f>HLOOKUP(I33,ElecAvoidedCostsWOCC!$A$5:$Q$50,T33+1,FALSE)</f>
        <v>#N/A</v>
      </c>
      <c r="AI33" s="41" t="e">
        <f t="shared" si="32"/>
        <v>#N/A</v>
      </c>
      <c r="AJ33" s="41" t="e">
        <f t="shared" si="33"/>
        <v>#N/A</v>
      </c>
      <c r="AK33" s="41" t="e">
        <f>HLOOKUP(I33,ElecAvoidedCostsWOCC!$A$5:$Q$50,G33+1,FALSE)*J33*L33</f>
        <v>#N/A</v>
      </c>
      <c r="AL33" s="41" t="e">
        <f t="shared" si="34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35"/>
        <v>0</v>
      </c>
      <c r="AO33" s="44">
        <f t="shared" si="36"/>
        <v>0</v>
      </c>
      <c r="AP33" s="44" t="e">
        <f t="shared" si="37"/>
        <v>#DIV/0!</v>
      </c>
    </row>
    <row r="34" spans="2:42" x14ac:dyDescent="0.25">
      <c r="B34" s="84" t="s">
        <v>55</v>
      </c>
      <c r="C34" s="56">
        <v>18230724</v>
      </c>
      <c r="D34" s="56" t="s">
        <v>124</v>
      </c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9"/>
        <v>0</v>
      </c>
      <c r="U34" s="44">
        <f t="shared" si="20"/>
        <v>0</v>
      </c>
      <c r="V34" s="45">
        <f t="shared" si="21"/>
        <v>0</v>
      </c>
      <c r="W34" s="46">
        <f t="shared" si="22"/>
        <v>0</v>
      </c>
      <c r="X34" s="41">
        <f t="shared" si="23"/>
        <v>0</v>
      </c>
      <c r="Y34" s="41">
        <f t="shared" si="24"/>
        <v>0</v>
      </c>
      <c r="Z34" s="41">
        <f t="shared" si="25"/>
        <v>0</v>
      </c>
      <c r="AA34" s="47">
        <f t="shared" si="26"/>
        <v>0</v>
      </c>
      <c r="AB34" s="48">
        <f t="shared" si="27"/>
        <v>0</v>
      </c>
      <c r="AC34" s="41">
        <f t="shared" si="28"/>
        <v>0</v>
      </c>
      <c r="AD34" s="41">
        <f t="shared" si="29"/>
        <v>0</v>
      </c>
      <c r="AE34" s="41">
        <f t="shared" si="30"/>
        <v>0</v>
      </c>
      <c r="AF34" s="49" t="e">
        <f>HLOOKUP(I34,ElecAvoidedCostsWOCC!$A$5:$Q$50,G34+1,FALSE)</f>
        <v>#N/A</v>
      </c>
      <c r="AG34" s="41" t="e">
        <f t="shared" si="31"/>
        <v>#N/A</v>
      </c>
      <c r="AH34" s="49" t="e">
        <f>HLOOKUP(I34,ElecAvoidedCostsWOCC!$A$5:$Q$50,T34+1,FALSE)</f>
        <v>#N/A</v>
      </c>
      <c r="AI34" s="41" t="e">
        <f t="shared" si="32"/>
        <v>#N/A</v>
      </c>
      <c r="AJ34" s="41" t="e">
        <f t="shared" si="33"/>
        <v>#N/A</v>
      </c>
      <c r="AK34" s="41" t="e">
        <f>HLOOKUP(I34,ElecAvoidedCostsWOCC!$A$5:$Q$50,G34+1,FALSE)*J34*L34</f>
        <v>#N/A</v>
      </c>
      <c r="AL34" s="41" t="e">
        <f t="shared" si="34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35"/>
        <v>0</v>
      </c>
      <c r="AO34" s="44">
        <f t="shared" si="36"/>
        <v>0</v>
      </c>
      <c r="AP34" s="44" t="e">
        <f t="shared" si="37"/>
        <v>#DIV/0!</v>
      </c>
    </row>
    <row r="35" spans="2:42" x14ac:dyDescent="0.25">
      <c r="B35" s="84" t="s">
        <v>55</v>
      </c>
      <c r="C35" s="56">
        <v>18230724</v>
      </c>
      <c r="D35" s="56" t="s">
        <v>124</v>
      </c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9"/>
        <v>0</v>
      </c>
      <c r="U35" s="44">
        <f t="shared" si="20"/>
        <v>0</v>
      </c>
      <c r="V35" s="45">
        <f t="shared" si="21"/>
        <v>0</v>
      </c>
      <c r="W35" s="46">
        <f t="shared" si="22"/>
        <v>0</v>
      </c>
      <c r="X35" s="41">
        <f t="shared" si="23"/>
        <v>0</v>
      </c>
      <c r="Y35" s="41">
        <f t="shared" si="24"/>
        <v>0</v>
      </c>
      <c r="Z35" s="41">
        <f t="shared" si="25"/>
        <v>0</v>
      </c>
      <c r="AA35" s="47">
        <f t="shared" si="26"/>
        <v>0</v>
      </c>
      <c r="AB35" s="48">
        <f t="shared" si="27"/>
        <v>0</v>
      </c>
      <c r="AC35" s="41">
        <f t="shared" si="28"/>
        <v>0</v>
      </c>
      <c r="AD35" s="41">
        <f t="shared" si="29"/>
        <v>0</v>
      </c>
      <c r="AE35" s="41">
        <f t="shared" si="30"/>
        <v>0</v>
      </c>
      <c r="AF35" s="49" t="e">
        <f>HLOOKUP(I35,ElecAvoidedCostsWOCC!$A$5:$Q$50,G35+1,FALSE)</f>
        <v>#N/A</v>
      </c>
      <c r="AG35" s="41" t="e">
        <f t="shared" si="31"/>
        <v>#N/A</v>
      </c>
      <c r="AH35" s="49" t="e">
        <f>HLOOKUP(I35,ElecAvoidedCostsWOCC!$A$5:$Q$50,T35+1,FALSE)</f>
        <v>#N/A</v>
      </c>
      <c r="AI35" s="41" t="e">
        <f t="shared" si="32"/>
        <v>#N/A</v>
      </c>
      <c r="AJ35" s="41" t="e">
        <f t="shared" si="33"/>
        <v>#N/A</v>
      </c>
      <c r="AK35" s="41" t="e">
        <f>HLOOKUP(I35,ElecAvoidedCostsWOCC!$A$5:$Q$50,G35+1,FALSE)*J35*L35</f>
        <v>#N/A</v>
      </c>
      <c r="AL35" s="41" t="e">
        <f t="shared" si="34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35"/>
        <v>0</v>
      </c>
      <c r="AO35" s="44">
        <f t="shared" si="36"/>
        <v>0</v>
      </c>
      <c r="AP35" s="44" t="e">
        <f t="shared" si="37"/>
        <v>#DIV/0!</v>
      </c>
    </row>
    <row r="36" spans="2:42" x14ac:dyDescent="0.25">
      <c r="B36" s="84" t="s">
        <v>55</v>
      </c>
      <c r="C36" s="56">
        <v>18230724</v>
      </c>
      <c r="D36" s="56" t="s">
        <v>124</v>
      </c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9"/>
        <v>0</v>
      </c>
      <c r="U36" s="44">
        <f t="shared" si="20"/>
        <v>0</v>
      </c>
      <c r="V36" s="45">
        <f t="shared" si="21"/>
        <v>0</v>
      </c>
      <c r="W36" s="46">
        <f t="shared" si="22"/>
        <v>0</v>
      </c>
      <c r="X36" s="41">
        <f t="shared" si="23"/>
        <v>0</v>
      </c>
      <c r="Y36" s="41">
        <f t="shared" si="24"/>
        <v>0</v>
      </c>
      <c r="Z36" s="41">
        <f t="shared" si="25"/>
        <v>0</v>
      </c>
      <c r="AA36" s="47">
        <f t="shared" si="26"/>
        <v>0</v>
      </c>
      <c r="AB36" s="48">
        <f t="shared" si="27"/>
        <v>0</v>
      </c>
      <c r="AC36" s="41">
        <f t="shared" si="28"/>
        <v>0</v>
      </c>
      <c r="AD36" s="41">
        <f t="shared" si="29"/>
        <v>0</v>
      </c>
      <c r="AE36" s="41">
        <f t="shared" si="30"/>
        <v>0</v>
      </c>
      <c r="AF36" s="49" t="e">
        <f>HLOOKUP(I36,ElecAvoidedCostsWOCC!$A$5:$Q$50,G36+1,FALSE)</f>
        <v>#N/A</v>
      </c>
      <c r="AG36" s="41" t="e">
        <f t="shared" si="31"/>
        <v>#N/A</v>
      </c>
      <c r="AH36" s="49" t="e">
        <f>HLOOKUP(I36,ElecAvoidedCostsWOCC!$A$5:$Q$50,T36+1,FALSE)</f>
        <v>#N/A</v>
      </c>
      <c r="AI36" s="41" t="e">
        <f t="shared" si="32"/>
        <v>#N/A</v>
      </c>
      <c r="AJ36" s="41" t="e">
        <f t="shared" si="33"/>
        <v>#N/A</v>
      </c>
      <c r="AK36" s="41" t="e">
        <f>HLOOKUP(I36,ElecAvoidedCostsWOCC!$A$5:$Q$50,G36+1,FALSE)*J36*L36</f>
        <v>#N/A</v>
      </c>
      <c r="AL36" s="41" t="e">
        <f t="shared" si="34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35"/>
        <v>0</v>
      </c>
      <c r="AO36" s="44">
        <f t="shared" si="36"/>
        <v>0</v>
      </c>
      <c r="AP36" s="44" t="e">
        <f t="shared" si="37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19"/>
        <v>0</v>
      </c>
      <c r="U37" s="44">
        <f t="shared" si="20"/>
        <v>0</v>
      </c>
      <c r="V37" s="45">
        <f t="shared" si="21"/>
        <v>0</v>
      </c>
      <c r="W37" s="46">
        <f t="shared" si="22"/>
        <v>0</v>
      </c>
      <c r="X37" s="41">
        <f t="shared" si="23"/>
        <v>0</v>
      </c>
      <c r="Y37" s="41">
        <f t="shared" si="24"/>
        <v>0</v>
      </c>
      <c r="Z37" s="41">
        <f t="shared" si="25"/>
        <v>0</v>
      </c>
      <c r="AA37" s="47">
        <f t="shared" si="26"/>
        <v>0</v>
      </c>
      <c r="AB37" s="48">
        <f t="shared" si="27"/>
        <v>0</v>
      </c>
      <c r="AC37" s="41">
        <f t="shared" si="28"/>
        <v>0</v>
      </c>
      <c r="AD37" s="41">
        <f t="shared" si="29"/>
        <v>0</v>
      </c>
      <c r="AE37" s="41">
        <f t="shared" si="30"/>
        <v>0</v>
      </c>
      <c r="AF37" s="49" t="e">
        <f>HLOOKUP(I37,ElecAvoidedCostsWOCC!$A$5:$Q$50,G37+1,FALSE)</f>
        <v>#N/A</v>
      </c>
      <c r="AG37" s="41" t="e">
        <f t="shared" si="31"/>
        <v>#N/A</v>
      </c>
      <c r="AH37" s="49" t="e">
        <f>HLOOKUP(I37,ElecAvoidedCostsWOCC!$A$5:$Q$50,T37+1,FALSE)</f>
        <v>#N/A</v>
      </c>
      <c r="AI37" s="41" t="e">
        <f t="shared" si="32"/>
        <v>#N/A</v>
      </c>
      <c r="AJ37" s="41" t="e">
        <f t="shared" si="33"/>
        <v>#N/A</v>
      </c>
      <c r="AK37" s="41" t="e">
        <f>HLOOKUP(I37,ElecAvoidedCostsWOCC!$A$5:$Q$50,G37+1,FALSE)*J37*L37</f>
        <v>#N/A</v>
      </c>
      <c r="AL37" s="41" t="e">
        <f t="shared" si="34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35"/>
        <v>0</v>
      </c>
      <c r="AO37" s="44">
        <f t="shared" si="36"/>
        <v>0</v>
      </c>
      <c r="AP37" s="44" t="e">
        <f t="shared" si="37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19"/>
        <v>0</v>
      </c>
      <c r="U38" s="44">
        <f t="shared" si="20"/>
        <v>0</v>
      </c>
      <c r="V38" s="45">
        <f t="shared" si="21"/>
        <v>0</v>
      </c>
      <c r="W38" s="46">
        <f t="shared" si="22"/>
        <v>0</v>
      </c>
      <c r="X38" s="41">
        <f t="shared" si="23"/>
        <v>0</v>
      </c>
      <c r="Y38" s="41">
        <f t="shared" si="24"/>
        <v>0</v>
      </c>
      <c r="Z38" s="41">
        <f t="shared" si="25"/>
        <v>0</v>
      </c>
      <c r="AA38" s="47">
        <f t="shared" si="26"/>
        <v>0</v>
      </c>
      <c r="AB38" s="48">
        <f t="shared" si="27"/>
        <v>0</v>
      </c>
      <c r="AC38" s="41">
        <f t="shared" si="28"/>
        <v>0</v>
      </c>
      <c r="AD38" s="41">
        <f t="shared" si="29"/>
        <v>0</v>
      </c>
      <c r="AE38" s="41">
        <f t="shared" si="30"/>
        <v>0</v>
      </c>
      <c r="AF38" s="49" t="e">
        <f>HLOOKUP(I38,ElecAvoidedCostsWOCC!$A$5:$Q$50,G38+1,FALSE)</f>
        <v>#N/A</v>
      </c>
      <c r="AG38" s="41" t="e">
        <f t="shared" si="31"/>
        <v>#N/A</v>
      </c>
      <c r="AH38" s="49" t="e">
        <f>HLOOKUP(I38,ElecAvoidedCostsWOCC!$A$5:$Q$50,T38+1,FALSE)</f>
        <v>#N/A</v>
      </c>
      <c r="AI38" s="41" t="e">
        <f t="shared" si="32"/>
        <v>#N/A</v>
      </c>
      <c r="AJ38" s="41" t="e">
        <f t="shared" si="33"/>
        <v>#N/A</v>
      </c>
      <c r="AK38" s="41" t="e">
        <f>HLOOKUP(I38,ElecAvoidedCostsWOCC!$A$5:$Q$50,G38+1,FALSE)*J38*L38</f>
        <v>#N/A</v>
      </c>
      <c r="AL38" s="41" t="e">
        <f t="shared" si="34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35"/>
        <v>0</v>
      </c>
      <c r="AO38" s="44">
        <f t="shared" si="36"/>
        <v>0</v>
      </c>
      <c r="AP38" s="44" t="e">
        <f t="shared" si="37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19"/>
        <v>0</v>
      </c>
      <c r="U39" s="44">
        <f t="shared" si="20"/>
        <v>0</v>
      </c>
      <c r="V39" s="45">
        <f t="shared" si="21"/>
        <v>0</v>
      </c>
      <c r="W39" s="46">
        <f t="shared" si="22"/>
        <v>0</v>
      </c>
      <c r="X39" s="41">
        <f t="shared" si="23"/>
        <v>0</v>
      </c>
      <c r="Y39" s="41">
        <f t="shared" si="24"/>
        <v>0</v>
      </c>
      <c r="Z39" s="41">
        <f t="shared" si="25"/>
        <v>0</v>
      </c>
      <c r="AA39" s="47">
        <f t="shared" si="26"/>
        <v>0</v>
      </c>
      <c r="AB39" s="48">
        <f t="shared" si="27"/>
        <v>0</v>
      </c>
      <c r="AC39" s="41">
        <f t="shared" si="28"/>
        <v>0</v>
      </c>
      <c r="AD39" s="41">
        <f t="shared" si="29"/>
        <v>0</v>
      </c>
      <c r="AE39" s="41">
        <f t="shared" si="30"/>
        <v>0</v>
      </c>
      <c r="AF39" s="49" t="e">
        <f>HLOOKUP(I39,ElecAvoidedCostsWOCC!$A$5:$Q$50,G39+1,FALSE)</f>
        <v>#N/A</v>
      </c>
      <c r="AG39" s="41" t="e">
        <f t="shared" si="31"/>
        <v>#N/A</v>
      </c>
      <c r="AH39" s="49" t="e">
        <f>HLOOKUP(I39,ElecAvoidedCostsWOCC!$A$5:$Q$50,T39+1,FALSE)</f>
        <v>#N/A</v>
      </c>
      <c r="AI39" s="41" t="e">
        <f t="shared" si="32"/>
        <v>#N/A</v>
      </c>
      <c r="AJ39" s="41" t="e">
        <f t="shared" si="33"/>
        <v>#N/A</v>
      </c>
      <c r="AK39" s="41" t="e">
        <f>HLOOKUP(I39,ElecAvoidedCostsWOCC!$A$5:$Q$50,G39+1,FALSE)*J39*L39</f>
        <v>#N/A</v>
      </c>
      <c r="AL39" s="41" t="e">
        <f t="shared" si="34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35"/>
        <v>0</v>
      </c>
      <c r="AO39" s="44">
        <f t="shared" si="36"/>
        <v>0</v>
      </c>
      <c r="AP39" s="44" t="e">
        <f t="shared" si="37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19"/>
        <v>0</v>
      </c>
      <c r="U40" s="44">
        <f t="shared" si="20"/>
        <v>0</v>
      </c>
      <c r="V40" s="45">
        <f t="shared" si="21"/>
        <v>0</v>
      </c>
      <c r="W40" s="46">
        <f t="shared" si="22"/>
        <v>0</v>
      </c>
      <c r="X40" s="41">
        <f t="shared" si="23"/>
        <v>0</v>
      </c>
      <c r="Y40" s="41">
        <f t="shared" si="24"/>
        <v>0</v>
      </c>
      <c r="Z40" s="41">
        <f t="shared" si="25"/>
        <v>0</v>
      </c>
      <c r="AA40" s="47">
        <f t="shared" si="26"/>
        <v>0</v>
      </c>
      <c r="AB40" s="48">
        <f t="shared" si="27"/>
        <v>0</v>
      </c>
      <c r="AC40" s="41">
        <f t="shared" si="28"/>
        <v>0</v>
      </c>
      <c r="AD40" s="41">
        <f t="shared" si="29"/>
        <v>0</v>
      </c>
      <c r="AE40" s="41">
        <f t="shared" si="30"/>
        <v>0</v>
      </c>
      <c r="AF40" s="49" t="e">
        <f>HLOOKUP(I40,ElecAvoidedCostsWOCC!$A$5:$Q$50,G40+1,FALSE)</f>
        <v>#N/A</v>
      </c>
      <c r="AG40" s="41" t="e">
        <f t="shared" si="31"/>
        <v>#N/A</v>
      </c>
      <c r="AH40" s="49" t="e">
        <f>HLOOKUP(I40,ElecAvoidedCostsWOCC!$A$5:$Q$50,T40+1,FALSE)</f>
        <v>#N/A</v>
      </c>
      <c r="AI40" s="41" t="e">
        <f t="shared" si="32"/>
        <v>#N/A</v>
      </c>
      <c r="AJ40" s="41" t="e">
        <f t="shared" si="33"/>
        <v>#N/A</v>
      </c>
      <c r="AK40" s="41" t="e">
        <f>HLOOKUP(I40,ElecAvoidedCostsWOCC!$A$5:$Q$50,G40+1,FALSE)*J40*L40</f>
        <v>#N/A</v>
      </c>
      <c r="AL40" s="41" t="e">
        <f t="shared" si="34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35"/>
        <v>0</v>
      </c>
      <c r="AO40" s="44">
        <f t="shared" si="36"/>
        <v>0</v>
      </c>
      <c r="AP40" s="44" t="e">
        <f t="shared" si="37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19"/>
        <v>0</v>
      </c>
      <c r="U41" s="44">
        <f t="shared" si="20"/>
        <v>0</v>
      </c>
      <c r="V41" s="45">
        <f t="shared" si="21"/>
        <v>0</v>
      </c>
      <c r="W41" s="46">
        <f t="shared" si="22"/>
        <v>0</v>
      </c>
      <c r="X41" s="41">
        <f t="shared" si="23"/>
        <v>0</v>
      </c>
      <c r="Y41" s="41">
        <f t="shared" si="24"/>
        <v>0</v>
      </c>
      <c r="Z41" s="41">
        <f t="shared" si="25"/>
        <v>0</v>
      </c>
      <c r="AA41" s="47">
        <f t="shared" si="26"/>
        <v>0</v>
      </c>
      <c r="AB41" s="48">
        <f t="shared" si="27"/>
        <v>0</v>
      </c>
      <c r="AC41" s="41">
        <f t="shared" si="28"/>
        <v>0</v>
      </c>
      <c r="AD41" s="41">
        <f t="shared" si="29"/>
        <v>0</v>
      </c>
      <c r="AE41" s="41">
        <f t="shared" si="30"/>
        <v>0</v>
      </c>
      <c r="AF41" s="49" t="e">
        <f>HLOOKUP(I41,ElecAvoidedCostsWOCC!$A$5:$Q$50,G41+1,FALSE)</f>
        <v>#N/A</v>
      </c>
      <c r="AG41" s="41" t="e">
        <f t="shared" si="31"/>
        <v>#N/A</v>
      </c>
      <c r="AH41" s="49" t="e">
        <f>HLOOKUP(I41,ElecAvoidedCostsWOCC!$A$5:$Q$50,T41+1,FALSE)</f>
        <v>#N/A</v>
      </c>
      <c r="AI41" s="41" t="e">
        <f t="shared" si="32"/>
        <v>#N/A</v>
      </c>
      <c r="AJ41" s="41" t="e">
        <f t="shared" si="33"/>
        <v>#N/A</v>
      </c>
      <c r="AK41" s="41" t="e">
        <f>HLOOKUP(I41,ElecAvoidedCostsWOCC!$A$5:$Q$50,G41+1,FALSE)*J41*L41</f>
        <v>#N/A</v>
      </c>
      <c r="AL41" s="41" t="e">
        <f t="shared" si="34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35"/>
        <v>0</v>
      </c>
      <c r="AO41" s="44">
        <f t="shared" si="36"/>
        <v>0</v>
      </c>
      <c r="AP41" s="44" t="e">
        <f t="shared" si="37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19"/>
        <v>0</v>
      </c>
      <c r="U42" s="44">
        <f t="shared" si="20"/>
        <v>0</v>
      </c>
      <c r="V42" s="45">
        <f t="shared" si="21"/>
        <v>0</v>
      </c>
      <c r="W42" s="46">
        <f t="shared" si="22"/>
        <v>0</v>
      </c>
      <c r="X42" s="41">
        <f t="shared" si="23"/>
        <v>0</v>
      </c>
      <c r="Y42" s="41">
        <f t="shared" si="24"/>
        <v>0</v>
      </c>
      <c r="Z42" s="41">
        <f t="shared" si="25"/>
        <v>0</v>
      </c>
      <c r="AA42" s="47">
        <f t="shared" si="26"/>
        <v>0</v>
      </c>
      <c r="AB42" s="48">
        <f t="shared" si="27"/>
        <v>0</v>
      </c>
      <c r="AC42" s="41">
        <f t="shared" si="28"/>
        <v>0</v>
      </c>
      <c r="AD42" s="41">
        <f t="shared" si="29"/>
        <v>0</v>
      </c>
      <c r="AE42" s="41">
        <f t="shared" si="30"/>
        <v>0</v>
      </c>
      <c r="AF42" s="49" t="e">
        <f>HLOOKUP(I42,ElecAvoidedCostsWOCC!$A$5:$Q$50,G42+1,FALSE)</f>
        <v>#N/A</v>
      </c>
      <c r="AG42" s="41" t="e">
        <f t="shared" si="31"/>
        <v>#N/A</v>
      </c>
      <c r="AH42" s="49" t="e">
        <f>HLOOKUP(I42,ElecAvoidedCostsWOCC!$A$5:$Q$50,T42+1,FALSE)</f>
        <v>#N/A</v>
      </c>
      <c r="AI42" s="41" t="e">
        <f t="shared" si="32"/>
        <v>#N/A</v>
      </c>
      <c r="AJ42" s="41" t="e">
        <f t="shared" si="33"/>
        <v>#N/A</v>
      </c>
      <c r="AK42" s="41" t="e">
        <f>HLOOKUP(I42,ElecAvoidedCostsWOCC!$A$5:$Q$50,G42+1,FALSE)*J42*L42</f>
        <v>#N/A</v>
      </c>
      <c r="AL42" s="41" t="e">
        <f t="shared" si="34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35"/>
        <v>0</v>
      </c>
      <c r="AO42" s="44">
        <f t="shared" si="36"/>
        <v>0</v>
      </c>
      <c r="AP42" s="44" t="e">
        <f t="shared" si="37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19"/>
        <v>0</v>
      </c>
      <c r="U43" s="44">
        <f t="shared" si="20"/>
        <v>0</v>
      </c>
      <c r="V43" s="45">
        <f t="shared" si="21"/>
        <v>0</v>
      </c>
      <c r="W43" s="46">
        <f t="shared" si="22"/>
        <v>0</v>
      </c>
      <c r="X43" s="41">
        <f t="shared" si="23"/>
        <v>0</v>
      </c>
      <c r="Y43" s="41">
        <f t="shared" si="24"/>
        <v>0</v>
      </c>
      <c r="Z43" s="41">
        <f t="shared" si="25"/>
        <v>0</v>
      </c>
      <c r="AA43" s="47">
        <f t="shared" si="26"/>
        <v>0</v>
      </c>
      <c r="AB43" s="48">
        <f t="shared" si="27"/>
        <v>0</v>
      </c>
      <c r="AC43" s="41">
        <f t="shared" si="28"/>
        <v>0</v>
      </c>
      <c r="AD43" s="41">
        <f t="shared" si="29"/>
        <v>0</v>
      </c>
      <c r="AE43" s="41">
        <f t="shared" si="30"/>
        <v>0</v>
      </c>
      <c r="AF43" s="49" t="e">
        <f>HLOOKUP(I43,ElecAvoidedCostsWOCC!$A$5:$Q$50,G43+1,FALSE)</f>
        <v>#N/A</v>
      </c>
      <c r="AG43" s="41" t="e">
        <f t="shared" si="31"/>
        <v>#N/A</v>
      </c>
      <c r="AH43" s="49" t="e">
        <f>HLOOKUP(I43,ElecAvoidedCostsWOCC!$A$5:$Q$50,T43+1,FALSE)</f>
        <v>#N/A</v>
      </c>
      <c r="AI43" s="41" t="e">
        <f t="shared" si="32"/>
        <v>#N/A</v>
      </c>
      <c r="AJ43" s="41" t="e">
        <f t="shared" si="33"/>
        <v>#N/A</v>
      </c>
      <c r="AK43" s="41" t="e">
        <f>HLOOKUP(I43,ElecAvoidedCostsWOCC!$A$5:$Q$50,G43+1,FALSE)*J43*L43</f>
        <v>#N/A</v>
      </c>
      <c r="AL43" s="41" t="e">
        <f t="shared" si="34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35"/>
        <v>0</v>
      </c>
      <c r="AO43" s="44">
        <f t="shared" si="36"/>
        <v>0</v>
      </c>
      <c r="AP43" s="44" t="e">
        <f t="shared" si="37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19"/>
        <v>0</v>
      </c>
      <c r="U44" s="44">
        <f t="shared" si="20"/>
        <v>0</v>
      </c>
      <c r="V44" s="45">
        <f t="shared" si="21"/>
        <v>0</v>
      </c>
      <c r="W44" s="46">
        <f t="shared" si="22"/>
        <v>0</v>
      </c>
      <c r="X44" s="41">
        <f t="shared" si="23"/>
        <v>0</v>
      </c>
      <c r="Y44" s="41">
        <f t="shared" si="24"/>
        <v>0</v>
      </c>
      <c r="Z44" s="41">
        <f t="shared" si="25"/>
        <v>0</v>
      </c>
      <c r="AA44" s="47">
        <f t="shared" si="26"/>
        <v>0</v>
      </c>
      <c r="AB44" s="48">
        <f t="shared" si="27"/>
        <v>0</v>
      </c>
      <c r="AC44" s="41">
        <f t="shared" si="28"/>
        <v>0</v>
      </c>
      <c r="AD44" s="41">
        <f t="shared" si="29"/>
        <v>0</v>
      </c>
      <c r="AE44" s="41">
        <f t="shared" si="30"/>
        <v>0</v>
      </c>
      <c r="AF44" s="49" t="e">
        <f>HLOOKUP(I44,ElecAvoidedCostsWOCC!$A$5:$Q$50,G44+1,FALSE)</f>
        <v>#N/A</v>
      </c>
      <c r="AG44" s="41" t="e">
        <f t="shared" si="31"/>
        <v>#N/A</v>
      </c>
      <c r="AH44" s="49" t="e">
        <f>HLOOKUP(I44,ElecAvoidedCostsWOCC!$A$5:$Q$50,T44+1,FALSE)</f>
        <v>#N/A</v>
      </c>
      <c r="AI44" s="41" t="e">
        <f t="shared" si="32"/>
        <v>#N/A</v>
      </c>
      <c r="AJ44" s="41" t="e">
        <f t="shared" si="33"/>
        <v>#N/A</v>
      </c>
      <c r="AK44" s="41" t="e">
        <f>HLOOKUP(I44,ElecAvoidedCostsWOCC!$A$5:$Q$50,G44+1,FALSE)*J44*L44</f>
        <v>#N/A</v>
      </c>
      <c r="AL44" s="41" t="e">
        <f t="shared" si="34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35"/>
        <v>0</v>
      </c>
      <c r="AO44" s="44">
        <f t="shared" si="36"/>
        <v>0</v>
      </c>
      <c r="AP44" s="44" t="e">
        <f t="shared" si="37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HLOOKUP(I45,ElecAvoidedCostsWOCC!$A$5:$Q$50,G45+1,FALSE)</f>
        <v>#N/A</v>
      </c>
      <c r="AG45" s="41" t="e">
        <f t="shared" si="31"/>
        <v>#N/A</v>
      </c>
      <c r="AH45" s="49" t="e">
        <f>HLOOKUP(I45,ElecAvoidedCostsWOCC!$A$5:$Q$50,T45+1,FALSE)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HLOOKUP(I45,ElecAvoidedCostsWOCC!$A$5:$Q$50,G45+1,FALSE)*J45*L45</f>
        <v>#N/A</v>
      </c>
      <c r="AL45" s="41" t="e">
        <f t="shared" si="34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HLOOKUP(I46,ElecAvoidedCostsWOCC!$A$5:$Q$50,G46+1,FALSE)</f>
        <v>#N/A</v>
      </c>
      <c r="AG46" s="41" t="e">
        <f t="shared" si="31"/>
        <v>#N/A</v>
      </c>
      <c r="AH46" s="49" t="e">
        <f>HLOOKUP(I46,ElecAvoidedCostsWOCC!$A$5:$Q$50,T46+1,FALSE)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HLOOKUP(I46,ElecAvoidedCostsWOCC!$A$5:$Q$50,G46+1,FALSE)*J46*L46</f>
        <v>#N/A</v>
      </c>
      <c r="AL46" s="41" t="e">
        <f t="shared" si="34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HLOOKUP(I47,ElecAvoidedCostsWOCC!$A$5:$Q$50,G47+1,FALSE)</f>
        <v>#N/A</v>
      </c>
      <c r="AG47" s="41" t="e">
        <f t="shared" si="31"/>
        <v>#N/A</v>
      </c>
      <c r="AH47" s="49" t="e">
        <f>HLOOKUP(I47,ElecAvoidedCostsWOCC!$A$5:$Q$50,T47+1,FALSE)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HLOOKUP(I47,ElecAvoidedCostsWOCC!$A$5:$Q$50,G47+1,FALSE)*J47*L47</f>
        <v>#N/A</v>
      </c>
      <c r="AL47" s="41" t="e">
        <f t="shared" si="34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HLOOKUP(I48,ElecAvoidedCostsWOCC!$A$5:$Q$50,G48+1,FALSE)</f>
        <v>#N/A</v>
      </c>
      <c r="AG48" s="41" t="e">
        <f t="shared" si="31"/>
        <v>#N/A</v>
      </c>
      <c r="AH48" s="49" t="e">
        <f>HLOOKUP(I48,ElecAvoidedCostsWOCC!$A$5:$Q$50,T48+1,FALSE)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HLOOKUP(I48,ElecAvoidedCostsWOCC!$A$5:$Q$50,G48+1,FALSE)*J48*L48</f>
        <v>#N/A</v>
      </c>
      <c r="AL48" s="41" t="e">
        <f t="shared" si="34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19"/>
        <v>0</v>
      </c>
      <c r="U49" s="44">
        <f t="shared" si="20"/>
        <v>0</v>
      </c>
      <c r="V49" s="45">
        <f t="shared" si="21"/>
        <v>0</v>
      </c>
      <c r="W49" s="46">
        <f t="shared" si="22"/>
        <v>0</v>
      </c>
      <c r="X49" s="41">
        <f t="shared" si="23"/>
        <v>0</v>
      </c>
      <c r="Y49" s="41">
        <f t="shared" si="24"/>
        <v>0</v>
      </c>
      <c r="Z49" s="41">
        <f t="shared" si="25"/>
        <v>0</v>
      </c>
      <c r="AA49" s="47">
        <f t="shared" si="26"/>
        <v>0</v>
      </c>
      <c r="AB49" s="48">
        <f t="shared" si="27"/>
        <v>0</v>
      </c>
      <c r="AC49" s="41">
        <f t="shared" si="28"/>
        <v>0</v>
      </c>
      <c r="AD49" s="41">
        <f t="shared" si="29"/>
        <v>0</v>
      </c>
      <c r="AE49" s="41">
        <f t="shared" si="30"/>
        <v>0</v>
      </c>
      <c r="AF49" s="49" t="e">
        <f>HLOOKUP(I49,ElecAvoidedCostsWOCC!$A$5:$Q$50,G49+1,FALSE)</f>
        <v>#N/A</v>
      </c>
      <c r="AG49" s="41" t="e">
        <f t="shared" si="31"/>
        <v>#N/A</v>
      </c>
      <c r="AH49" s="49" t="e">
        <f>HLOOKUP(I49,ElecAvoidedCostsWOCC!$A$5:$Q$50,T49+1,FALSE)</f>
        <v>#N/A</v>
      </c>
      <c r="AI49" s="41" t="e">
        <f t="shared" si="32"/>
        <v>#N/A</v>
      </c>
      <c r="AJ49" s="41" t="e">
        <f t="shared" si="33"/>
        <v>#N/A</v>
      </c>
      <c r="AK49" s="41" t="e">
        <f>HLOOKUP(I49,ElecAvoidedCostsWOCC!$A$5:$Q$50,G49+1,FALSE)*J49*L49</f>
        <v>#N/A</v>
      </c>
      <c r="AL49" s="41" t="e">
        <f t="shared" si="34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35"/>
        <v>0</v>
      </c>
      <c r="AO49" s="44">
        <f t="shared" si="36"/>
        <v>0</v>
      </c>
      <c r="AP49" s="44" t="e">
        <f t="shared" si="37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19"/>
        <v>0</v>
      </c>
      <c r="U50" s="44">
        <f t="shared" si="20"/>
        <v>0</v>
      </c>
      <c r="V50" s="45">
        <f t="shared" si="21"/>
        <v>0</v>
      </c>
      <c r="W50" s="46">
        <f t="shared" si="22"/>
        <v>0</v>
      </c>
      <c r="X50" s="41">
        <f t="shared" si="23"/>
        <v>0</v>
      </c>
      <c r="Y50" s="41">
        <f t="shared" si="24"/>
        <v>0</v>
      </c>
      <c r="Z50" s="41">
        <f t="shared" si="25"/>
        <v>0</v>
      </c>
      <c r="AA50" s="47">
        <f t="shared" si="26"/>
        <v>0</v>
      </c>
      <c r="AB50" s="48">
        <f t="shared" si="27"/>
        <v>0</v>
      </c>
      <c r="AC50" s="41">
        <f t="shared" si="28"/>
        <v>0</v>
      </c>
      <c r="AD50" s="41">
        <f t="shared" si="29"/>
        <v>0</v>
      </c>
      <c r="AE50" s="41">
        <f t="shared" si="30"/>
        <v>0</v>
      </c>
      <c r="AF50" s="49" t="e">
        <f>HLOOKUP(I50,ElecAvoidedCostsWOCC!$A$5:$Q$50,G50+1,FALSE)</f>
        <v>#N/A</v>
      </c>
      <c r="AG50" s="41" t="e">
        <f t="shared" si="31"/>
        <v>#N/A</v>
      </c>
      <c r="AH50" s="49" t="e">
        <f>HLOOKUP(I50,ElecAvoidedCostsWOCC!$A$5:$Q$50,T50+1,FALSE)</f>
        <v>#N/A</v>
      </c>
      <c r="AI50" s="41" t="e">
        <f t="shared" si="32"/>
        <v>#N/A</v>
      </c>
      <c r="AJ50" s="41" t="e">
        <f t="shared" si="33"/>
        <v>#N/A</v>
      </c>
      <c r="AK50" s="41" t="e">
        <f>HLOOKUP(I50,ElecAvoidedCostsWOCC!$A$5:$Q$50,G50+1,FALSE)*J50*L50</f>
        <v>#N/A</v>
      </c>
      <c r="AL50" s="41" t="e">
        <f t="shared" si="34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35"/>
        <v>0</v>
      </c>
      <c r="AO50" s="44">
        <f t="shared" si="36"/>
        <v>0</v>
      </c>
      <c r="AP50" s="44" t="e">
        <f t="shared" si="37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19"/>
        <v>0</v>
      </c>
      <c r="U51" s="44">
        <f t="shared" si="20"/>
        <v>0</v>
      </c>
      <c r="V51" s="45">
        <f t="shared" si="21"/>
        <v>0</v>
      </c>
      <c r="W51" s="46">
        <f t="shared" si="22"/>
        <v>0</v>
      </c>
      <c r="X51" s="41">
        <f t="shared" si="23"/>
        <v>0</v>
      </c>
      <c r="Y51" s="41">
        <f t="shared" si="24"/>
        <v>0</v>
      </c>
      <c r="Z51" s="41">
        <f t="shared" si="25"/>
        <v>0</v>
      </c>
      <c r="AA51" s="47">
        <f t="shared" si="26"/>
        <v>0</v>
      </c>
      <c r="AB51" s="48">
        <f t="shared" si="27"/>
        <v>0</v>
      </c>
      <c r="AC51" s="41">
        <f t="shared" si="28"/>
        <v>0</v>
      </c>
      <c r="AD51" s="41">
        <f t="shared" si="29"/>
        <v>0</v>
      </c>
      <c r="AE51" s="41">
        <f t="shared" si="30"/>
        <v>0</v>
      </c>
      <c r="AF51" s="49" t="e">
        <f>HLOOKUP(I51,ElecAvoidedCostsWOCC!$A$5:$Q$50,G51+1,FALSE)</f>
        <v>#N/A</v>
      </c>
      <c r="AG51" s="41" t="e">
        <f t="shared" si="31"/>
        <v>#N/A</v>
      </c>
      <c r="AH51" s="49" t="e">
        <f>HLOOKUP(I51,ElecAvoidedCostsWOCC!$A$5:$Q$50,T51+1,FALSE)</f>
        <v>#N/A</v>
      </c>
      <c r="AI51" s="41" t="e">
        <f t="shared" si="32"/>
        <v>#N/A</v>
      </c>
      <c r="AJ51" s="41" t="e">
        <f t="shared" si="33"/>
        <v>#N/A</v>
      </c>
      <c r="AK51" s="41" t="e">
        <f>HLOOKUP(I51,ElecAvoidedCostsWOCC!$A$5:$Q$50,G51+1,FALSE)*J51*L51</f>
        <v>#N/A</v>
      </c>
      <c r="AL51" s="41" t="e">
        <f t="shared" si="34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35"/>
        <v>0</v>
      </c>
      <c r="AO51" s="44">
        <f t="shared" si="36"/>
        <v>0</v>
      </c>
      <c r="AP51" s="44" t="e">
        <f t="shared" si="37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19"/>
        <v>0</v>
      </c>
      <c r="U52" s="44">
        <f t="shared" si="20"/>
        <v>0</v>
      </c>
      <c r="V52" s="45">
        <f t="shared" si="21"/>
        <v>0</v>
      </c>
      <c r="W52" s="46">
        <f t="shared" si="22"/>
        <v>0</v>
      </c>
      <c r="X52" s="41">
        <f t="shared" si="23"/>
        <v>0</v>
      </c>
      <c r="Y52" s="41">
        <f t="shared" si="24"/>
        <v>0</v>
      </c>
      <c r="Z52" s="41">
        <f t="shared" si="25"/>
        <v>0</v>
      </c>
      <c r="AA52" s="47">
        <f t="shared" si="26"/>
        <v>0</v>
      </c>
      <c r="AB52" s="48">
        <f t="shared" si="27"/>
        <v>0</v>
      </c>
      <c r="AC52" s="41">
        <f t="shared" si="28"/>
        <v>0</v>
      </c>
      <c r="AD52" s="41">
        <f t="shared" si="29"/>
        <v>0</v>
      </c>
      <c r="AE52" s="41">
        <f t="shared" si="30"/>
        <v>0</v>
      </c>
      <c r="AF52" s="49" t="e">
        <f>HLOOKUP(I52,ElecAvoidedCostsWOCC!$A$5:$Q$50,G52+1,FALSE)</f>
        <v>#N/A</v>
      </c>
      <c r="AG52" s="41" t="e">
        <f t="shared" si="31"/>
        <v>#N/A</v>
      </c>
      <c r="AH52" s="49" t="e">
        <f>HLOOKUP(I52,ElecAvoidedCostsWOCC!$A$5:$Q$50,T52+1,FALSE)</f>
        <v>#N/A</v>
      </c>
      <c r="AI52" s="41" t="e">
        <f t="shared" si="32"/>
        <v>#N/A</v>
      </c>
      <c r="AJ52" s="41" t="e">
        <f t="shared" si="33"/>
        <v>#N/A</v>
      </c>
      <c r="AK52" s="41" t="e">
        <f>HLOOKUP(I52,ElecAvoidedCostsWOCC!$A$5:$Q$50,G52+1,FALSE)*J52*L52</f>
        <v>#N/A</v>
      </c>
      <c r="AL52" s="41" t="e">
        <f t="shared" si="34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35"/>
        <v>0</v>
      </c>
      <c r="AO52" s="44">
        <f t="shared" si="36"/>
        <v>0</v>
      </c>
      <c r="AP52" s="44" t="e">
        <f t="shared" si="37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19"/>
        <v>0</v>
      </c>
      <c r="U53" s="44">
        <f t="shared" si="20"/>
        <v>0</v>
      </c>
      <c r="V53" s="45">
        <f t="shared" si="21"/>
        <v>0</v>
      </c>
      <c r="W53" s="46">
        <f t="shared" si="22"/>
        <v>0</v>
      </c>
      <c r="X53" s="41">
        <f t="shared" si="23"/>
        <v>0</v>
      </c>
      <c r="Y53" s="41">
        <f t="shared" si="24"/>
        <v>0</v>
      </c>
      <c r="Z53" s="41">
        <f t="shared" si="25"/>
        <v>0</v>
      </c>
      <c r="AA53" s="47">
        <f t="shared" si="26"/>
        <v>0</v>
      </c>
      <c r="AB53" s="48">
        <f t="shared" si="27"/>
        <v>0</v>
      </c>
      <c r="AC53" s="41">
        <f t="shared" si="28"/>
        <v>0</v>
      </c>
      <c r="AD53" s="41">
        <f t="shared" si="29"/>
        <v>0</v>
      </c>
      <c r="AE53" s="41">
        <f t="shared" si="30"/>
        <v>0</v>
      </c>
      <c r="AF53" s="49" t="e">
        <f>HLOOKUP(I53,ElecAvoidedCostsWOCC!$A$5:$Q$50,G53+1,FALSE)</f>
        <v>#N/A</v>
      </c>
      <c r="AG53" s="41" t="e">
        <f t="shared" si="31"/>
        <v>#N/A</v>
      </c>
      <c r="AH53" s="49" t="e">
        <f>HLOOKUP(I53,ElecAvoidedCostsWOCC!$A$5:$Q$50,T53+1,FALSE)</f>
        <v>#N/A</v>
      </c>
      <c r="AI53" s="41" t="e">
        <f t="shared" si="32"/>
        <v>#N/A</v>
      </c>
      <c r="AJ53" s="41" t="e">
        <f t="shared" si="33"/>
        <v>#N/A</v>
      </c>
      <c r="AK53" s="41" t="e">
        <f>HLOOKUP(I53,ElecAvoidedCostsWOCC!$A$5:$Q$50,G53+1,FALSE)*J53*L53</f>
        <v>#N/A</v>
      </c>
      <c r="AL53" s="41" t="e">
        <f t="shared" si="34"/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si="35"/>
        <v>0</v>
      </c>
      <c r="AO53" s="44">
        <f t="shared" si="36"/>
        <v>0</v>
      </c>
      <c r="AP53" s="44" t="e">
        <f t="shared" si="37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19"/>
        <v>0</v>
      </c>
      <c r="U54" s="44">
        <f t="shared" si="20"/>
        <v>0</v>
      </c>
      <c r="V54" s="45">
        <f t="shared" si="21"/>
        <v>0</v>
      </c>
      <c r="W54" s="46">
        <f t="shared" si="22"/>
        <v>0</v>
      </c>
      <c r="X54" s="41">
        <f t="shared" si="23"/>
        <v>0</v>
      </c>
      <c r="Y54" s="41">
        <f t="shared" si="24"/>
        <v>0</v>
      </c>
      <c r="Z54" s="41">
        <f t="shared" si="25"/>
        <v>0</v>
      </c>
      <c r="AA54" s="47">
        <f t="shared" si="26"/>
        <v>0</v>
      </c>
      <c r="AB54" s="48">
        <f t="shared" si="27"/>
        <v>0</v>
      </c>
      <c r="AC54" s="41">
        <f t="shared" si="28"/>
        <v>0</v>
      </c>
      <c r="AD54" s="41">
        <f t="shared" si="29"/>
        <v>0</v>
      </c>
      <c r="AE54" s="41">
        <f t="shared" si="30"/>
        <v>0</v>
      </c>
      <c r="AF54" s="49" t="e">
        <f>HLOOKUP(I54,ElecAvoidedCostsWOCC!$A$5:$Q$50,G54+1,FALSE)</f>
        <v>#N/A</v>
      </c>
      <c r="AG54" s="41" t="e">
        <f t="shared" si="31"/>
        <v>#N/A</v>
      </c>
      <c r="AH54" s="49" t="e">
        <f>HLOOKUP(I54,ElecAvoidedCostsWOCC!$A$5:$Q$50,T54+1,FALSE)</f>
        <v>#N/A</v>
      </c>
      <c r="AI54" s="41" t="e">
        <f t="shared" si="32"/>
        <v>#N/A</v>
      </c>
      <c r="AJ54" s="41" t="e">
        <f t="shared" si="33"/>
        <v>#N/A</v>
      </c>
      <c r="AK54" s="41" t="e">
        <f>HLOOKUP(I54,ElecAvoidedCostsWOCC!$A$5:$Q$50,G54+1,FALSE)*J54*L54</f>
        <v>#N/A</v>
      </c>
      <c r="AL54" s="41" t="e">
        <f t="shared" si="34"/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si="35"/>
        <v>0</v>
      </c>
      <c r="AO54" s="44">
        <f t="shared" si="36"/>
        <v>0</v>
      </c>
      <c r="AP54" s="44" t="e">
        <f t="shared" si="37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19"/>
        <v>0</v>
      </c>
      <c r="U55" s="44">
        <f t="shared" si="20"/>
        <v>0</v>
      </c>
      <c r="V55" s="45">
        <f t="shared" si="21"/>
        <v>0</v>
      </c>
      <c r="W55" s="46">
        <f t="shared" si="22"/>
        <v>0</v>
      </c>
      <c r="X55" s="41">
        <f t="shared" si="23"/>
        <v>0</v>
      </c>
      <c r="Y55" s="41">
        <f t="shared" si="24"/>
        <v>0</v>
      </c>
      <c r="Z55" s="41">
        <f t="shared" si="25"/>
        <v>0</v>
      </c>
      <c r="AA55" s="47">
        <f t="shared" si="26"/>
        <v>0</v>
      </c>
      <c r="AB55" s="48">
        <f t="shared" si="27"/>
        <v>0</v>
      </c>
      <c r="AC55" s="41">
        <f t="shared" si="28"/>
        <v>0</v>
      </c>
      <c r="AD55" s="41">
        <f t="shared" si="29"/>
        <v>0</v>
      </c>
      <c r="AE55" s="41">
        <f t="shared" si="30"/>
        <v>0</v>
      </c>
      <c r="AF55" s="49" t="e">
        <f>HLOOKUP(I55,ElecAvoidedCostsWOCC!$A$5:$Q$50,G55+1,FALSE)</f>
        <v>#N/A</v>
      </c>
      <c r="AG55" s="41" t="e">
        <f t="shared" si="31"/>
        <v>#N/A</v>
      </c>
      <c r="AH55" s="49" t="e">
        <f>HLOOKUP(I55,ElecAvoidedCostsWOCC!$A$5:$Q$50,T55+1,FALSE)</f>
        <v>#N/A</v>
      </c>
      <c r="AI55" s="41" t="e">
        <f t="shared" si="32"/>
        <v>#N/A</v>
      </c>
      <c r="AJ55" s="41" t="e">
        <f t="shared" si="33"/>
        <v>#N/A</v>
      </c>
      <c r="AK55" s="41" t="e">
        <f>HLOOKUP(I55,ElecAvoidedCostsWOCC!$A$5:$Q$50,G55+1,FALSE)*J55*L55</f>
        <v>#N/A</v>
      </c>
      <c r="AL55" s="41" t="e">
        <f t="shared" si="34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35"/>
        <v>0</v>
      </c>
      <c r="AO55" s="44">
        <f t="shared" si="36"/>
        <v>0</v>
      </c>
      <c r="AP55" s="44" t="e">
        <f t="shared" si="37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19"/>
        <v>0</v>
      </c>
      <c r="U56" s="44">
        <f t="shared" si="20"/>
        <v>0</v>
      </c>
      <c r="V56" s="45">
        <f t="shared" si="21"/>
        <v>0</v>
      </c>
      <c r="W56" s="46">
        <f t="shared" si="22"/>
        <v>0</v>
      </c>
      <c r="X56" s="41">
        <f t="shared" si="23"/>
        <v>0</v>
      </c>
      <c r="Y56" s="41">
        <f t="shared" si="24"/>
        <v>0</v>
      </c>
      <c r="Z56" s="41">
        <f t="shared" si="25"/>
        <v>0</v>
      </c>
      <c r="AA56" s="47">
        <f t="shared" si="26"/>
        <v>0</v>
      </c>
      <c r="AB56" s="48">
        <f t="shared" si="27"/>
        <v>0</v>
      </c>
      <c r="AC56" s="41">
        <f t="shared" si="28"/>
        <v>0</v>
      </c>
      <c r="AD56" s="41">
        <f t="shared" si="29"/>
        <v>0</v>
      </c>
      <c r="AE56" s="41">
        <f t="shared" si="30"/>
        <v>0</v>
      </c>
      <c r="AF56" s="49" t="e">
        <f>HLOOKUP(I56,ElecAvoidedCostsWOCC!$A$5:$Q$50,G56+1,FALSE)</f>
        <v>#N/A</v>
      </c>
      <c r="AG56" s="41" t="e">
        <f t="shared" si="31"/>
        <v>#N/A</v>
      </c>
      <c r="AH56" s="49" t="e">
        <f>HLOOKUP(I56,ElecAvoidedCostsWOCC!$A$5:$Q$50,T56+1,FALSE)</f>
        <v>#N/A</v>
      </c>
      <c r="AI56" s="41" t="e">
        <f t="shared" si="32"/>
        <v>#N/A</v>
      </c>
      <c r="AJ56" s="41" t="e">
        <f t="shared" si="33"/>
        <v>#N/A</v>
      </c>
      <c r="AK56" s="41" t="e">
        <f>HLOOKUP(I56,ElecAvoidedCostsWOCC!$A$5:$Q$50,G56+1,FALSE)*J56*L56</f>
        <v>#N/A</v>
      </c>
      <c r="AL56" s="41" t="e">
        <f t="shared" si="34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35"/>
        <v>0</v>
      </c>
      <c r="AO56" s="44">
        <f t="shared" si="36"/>
        <v>0</v>
      </c>
      <c r="AP56" s="44" t="e">
        <f t="shared" si="37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19"/>
        <v>0</v>
      </c>
      <c r="U57" s="44">
        <f t="shared" si="20"/>
        <v>0</v>
      </c>
      <c r="V57" s="45">
        <f t="shared" si="21"/>
        <v>0</v>
      </c>
      <c r="W57" s="46">
        <f t="shared" si="22"/>
        <v>0</v>
      </c>
      <c r="X57" s="41">
        <f t="shared" si="23"/>
        <v>0</v>
      </c>
      <c r="Y57" s="41">
        <f t="shared" si="24"/>
        <v>0</v>
      </c>
      <c r="Z57" s="41">
        <f t="shared" si="25"/>
        <v>0</v>
      </c>
      <c r="AA57" s="47">
        <f t="shared" si="26"/>
        <v>0</v>
      </c>
      <c r="AB57" s="48">
        <f t="shared" si="27"/>
        <v>0</v>
      </c>
      <c r="AC57" s="41">
        <f t="shared" si="28"/>
        <v>0</v>
      </c>
      <c r="AD57" s="41">
        <f t="shared" si="29"/>
        <v>0</v>
      </c>
      <c r="AE57" s="41">
        <f t="shared" si="30"/>
        <v>0</v>
      </c>
      <c r="AF57" s="49" t="e">
        <f>HLOOKUP(I57,ElecAvoidedCostsWOCC!$A$5:$Q$50,G57+1,FALSE)</f>
        <v>#N/A</v>
      </c>
      <c r="AG57" s="41" t="e">
        <f t="shared" si="31"/>
        <v>#N/A</v>
      </c>
      <c r="AH57" s="49" t="e">
        <f>HLOOKUP(I57,ElecAvoidedCostsWOCC!$A$5:$Q$50,T57+1,FALSE)</f>
        <v>#N/A</v>
      </c>
      <c r="AI57" s="41" t="e">
        <f t="shared" si="32"/>
        <v>#N/A</v>
      </c>
      <c r="AJ57" s="41" t="e">
        <f t="shared" si="33"/>
        <v>#N/A</v>
      </c>
      <c r="AK57" s="41" t="e">
        <f>HLOOKUP(I57,ElecAvoidedCostsWOCC!$A$5:$Q$50,G57+1,FALSE)*J57*L57</f>
        <v>#N/A</v>
      </c>
      <c r="AL57" s="41" t="e">
        <f t="shared" si="34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35"/>
        <v>0</v>
      </c>
      <c r="AO57" s="44">
        <f t="shared" si="36"/>
        <v>0</v>
      </c>
      <c r="AP57" s="44" t="e">
        <f t="shared" si="37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19"/>
        <v>0</v>
      </c>
      <c r="U58" s="44">
        <f t="shared" si="20"/>
        <v>0</v>
      </c>
      <c r="V58" s="45">
        <f t="shared" si="21"/>
        <v>0</v>
      </c>
      <c r="W58" s="46">
        <f t="shared" si="22"/>
        <v>0</v>
      </c>
      <c r="X58" s="41">
        <f t="shared" si="23"/>
        <v>0</v>
      </c>
      <c r="Y58" s="41">
        <f t="shared" si="24"/>
        <v>0</v>
      </c>
      <c r="Z58" s="41">
        <f t="shared" si="25"/>
        <v>0</v>
      </c>
      <c r="AA58" s="47">
        <f t="shared" si="26"/>
        <v>0</v>
      </c>
      <c r="AB58" s="48">
        <f t="shared" si="27"/>
        <v>0</v>
      </c>
      <c r="AC58" s="41">
        <f t="shared" si="28"/>
        <v>0</v>
      </c>
      <c r="AD58" s="41">
        <f t="shared" si="29"/>
        <v>0</v>
      </c>
      <c r="AE58" s="41">
        <f t="shared" si="30"/>
        <v>0</v>
      </c>
      <c r="AF58" s="49" t="e">
        <f>HLOOKUP(I58,ElecAvoidedCostsWOCC!$A$5:$Q$50,G58+1,FALSE)</f>
        <v>#N/A</v>
      </c>
      <c r="AG58" s="41" t="e">
        <f t="shared" si="31"/>
        <v>#N/A</v>
      </c>
      <c r="AH58" s="49" t="e">
        <f>HLOOKUP(I58,ElecAvoidedCostsWOCC!$A$5:$Q$50,T58+1,FALSE)</f>
        <v>#N/A</v>
      </c>
      <c r="AI58" s="41" t="e">
        <f t="shared" si="32"/>
        <v>#N/A</v>
      </c>
      <c r="AJ58" s="41" t="e">
        <f t="shared" si="33"/>
        <v>#N/A</v>
      </c>
      <c r="AK58" s="41" t="e">
        <f>HLOOKUP(I58,ElecAvoidedCostsWOCC!$A$5:$Q$50,G58+1,FALSE)*J58*L58</f>
        <v>#N/A</v>
      </c>
      <c r="AL58" s="41" t="e">
        <f t="shared" si="34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35"/>
        <v>0</v>
      </c>
      <c r="AO58" s="44">
        <f t="shared" si="36"/>
        <v>0</v>
      </c>
      <c r="AP58" s="44" t="e">
        <f t="shared" si="37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19"/>
        <v>0</v>
      </c>
      <c r="U59" s="44">
        <f t="shared" si="20"/>
        <v>0</v>
      </c>
      <c r="V59" s="45">
        <f t="shared" si="21"/>
        <v>0</v>
      </c>
      <c r="W59" s="46">
        <f t="shared" si="22"/>
        <v>0</v>
      </c>
      <c r="X59" s="41">
        <f t="shared" si="23"/>
        <v>0</v>
      </c>
      <c r="Y59" s="41">
        <f t="shared" si="24"/>
        <v>0</v>
      </c>
      <c r="Z59" s="41">
        <f t="shared" si="25"/>
        <v>0</v>
      </c>
      <c r="AA59" s="47">
        <f t="shared" si="26"/>
        <v>0</v>
      </c>
      <c r="AB59" s="48">
        <f t="shared" si="27"/>
        <v>0</v>
      </c>
      <c r="AC59" s="41">
        <f t="shared" si="28"/>
        <v>0</v>
      </c>
      <c r="AD59" s="41">
        <f t="shared" si="29"/>
        <v>0</v>
      </c>
      <c r="AE59" s="41">
        <f t="shared" si="30"/>
        <v>0</v>
      </c>
      <c r="AF59" s="49" t="e">
        <f>HLOOKUP(I59,ElecAvoidedCostsWOCC!$A$5:$Q$50,G59+1,FALSE)</f>
        <v>#N/A</v>
      </c>
      <c r="AG59" s="41" t="e">
        <f t="shared" si="31"/>
        <v>#N/A</v>
      </c>
      <c r="AH59" s="49" t="e">
        <f>HLOOKUP(I59,ElecAvoidedCostsWOCC!$A$5:$Q$50,T59+1,FALSE)</f>
        <v>#N/A</v>
      </c>
      <c r="AI59" s="41" t="e">
        <f t="shared" si="32"/>
        <v>#N/A</v>
      </c>
      <c r="AJ59" s="41" t="e">
        <f t="shared" si="33"/>
        <v>#N/A</v>
      </c>
      <c r="AK59" s="41" t="e">
        <f>HLOOKUP(I59,ElecAvoidedCostsWOCC!$A$5:$Q$50,G59+1,FALSE)*J59*L59</f>
        <v>#N/A</v>
      </c>
      <c r="AL59" s="41" t="e">
        <f t="shared" si="34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35"/>
        <v>0</v>
      </c>
      <c r="AO59" s="44">
        <f t="shared" si="36"/>
        <v>0</v>
      </c>
      <c r="AP59" s="44" t="e">
        <f t="shared" si="37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19"/>
        <v>0</v>
      </c>
      <c r="U60" s="44">
        <f t="shared" si="20"/>
        <v>0</v>
      </c>
      <c r="V60" s="45">
        <f t="shared" si="21"/>
        <v>0</v>
      </c>
      <c r="W60" s="46">
        <f t="shared" si="22"/>
        <v>0</v>
      </c>
      <c r="X60" s="41">
        <f t="shared" si="23"/>
        <v>0</v>
      </c>
      <c r="Y60" s="41">
        <f t="shared" si="24"/>
        <v>0</v>
      </c>
      <c r="Z60" s="41">
        <f t="shared" si="25"/>
        <v>0</v>
      </c>
      <c r="AA60" s="47">
        <f t="shared" si="26"/>
        <v>0</v>
      </c>
      <c r="AB60" s="48">
        <f t="shared" si="27"/>
        <v>0</v>
      </c>
      <c r="AC60" s="41">
        <f t="shared" si="28"/>
        <v>0</v>
      </c>
      <c r="AD60" s="41">
        <f t="shared" si="29"/>
        <v>0</v>
      </c>
      <c r="AE60" s="41">
        <f t="shared" si="30"/>
        <v>0</v>
      </c>
      <c r="AF60" s="49" t="e">
        <f>HLOOKUP(I60,ElecAvoidedCostsWOCC!$A$5:$Q$50,G60+1,FALSE)</f>
        <v>#N/A</v>
      </c>
      <c r="AG60" s="41" t="e">
        <f t="shared" si="31"/>
        <v>#N/A</v>
      </c>
      <c r="AH60" s="49" t="e">
        <f>HLOOKUP(I60,ElecAvoidedCostsWOCC!$A$5:$Q$50,T60+1,FALSE)</f>
        <v>#N/A</v>
      </c>
      <c r="AI60" s="41" t="e">
        <f t="shared" si="32"/>
        <v>#N/A</v>
      </c>
      <c r="AJ60" s="41" t="e">
        <f t="shared" si="33"/>
        <v>#N/A</v>
      </c>
      <c r="AK60" s="41" t="e">
        <f>HLOOKUP(I60,ElecAvoidedCostsWOCC!$A$5:$Q$50,G60+1,FALSE)*J60*L60</f>
        <v>#N/A</v>
      </c>
      <c r="AL60" s="41" t="e">
        <f t="shared" si="34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35"/>
        <v>0</v>
      </c>
      <c r="AO60" s="44">
        <f t="shared" si="36"/>
        <v>0</v>
      </c>
      <c r="AP60" s="44" t="e">
        <f t="shared" si="37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19"/>
        <v>0</v>
      </c>
      <c r="U61" s="44">
        <f t="shared" si="20"/>
        <v>0</v>
      </c>
      <c r="V61" s="45">
        <f t="shared" si="21"/>
        <v>0</v>
      </c>
      <c r="W61" s="46">
        <f t="shared" si="22"/>
        <v>0</v>
      </c>
      <c r="X61" s="41">
        <f t="shared" si="23"/>
        <v>0</v>
      </c>
      <c r="Y61" s="41">
        <f t="shared" si="24"/>
        <v>0</v>
      </c>
      <c r="Z61" s="41">
        <f t="shared" si="25"/>
        <v>0</v>
      </c>
      <c r="AA61" s="47">
        <f t="shared" si="26"/>
        <v>0</v>
      </c>
      <c r="AB61" s="48">
        <f t="shared" si="27"/>
        <v>0</v>
      </c>
      <c r="AC61" s="41">
        <f t="shared" si="28"/>
        <v>0</v>
      </c>
      <c r="AD61" s="41">
        <f t="shared" si="29"/>
        <v>0</v>
      </c>
      <c r="AE61" s="41">
        <f t="shared" si="30"/>
        <v>0</v>
      </c>
      <c r="AF61" s="49" t="e">
        <f>HLOOKUP(I61,ElecAvoidedCostsWOCC!$A$5:$Q$50,G61+1,FALSE)</f>
        <v>#N/A</v>
      </c>
      <c r="AG61" s="41" t="e">
        <f t="shared" si="31"/>
        <v>#N/A</v>
      </c>
      <c r="AH61" s="49" t="e">
        <f>HLOOKUP(I61,ElecAvoidedCostsWOCC!$A$5:$Q$50,T61+1,FALSE)</f>
        <v>#N/A</v>
      </c>
      <c r="AI61" s="41" t="e">
        <f t="shared" si="32"/>
        <v>#N/A</v>
      </c>
      <c r="AJ61" s="41" t="e">
        <f t="shared" si="33"/>
        <v>#N/A</v>
      </c>
      <c r="AK61" s="41" t="e">
        <f>HLOOKUP(I61,ElecAvoidedCostsWOCC!$A$5:$Q$50,G61+1,FALSE)*J61*L61</f>
        <v>#N/A</v>
      </c>
      <c r="AL61" s="41" t="e">
        <f t="shared" si="34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35"/>
        <v>0</v>
      </c>
      <c r="AO61" s="44">
        <f t="shared" si="36"/>
        <v>0</v>
      </c>
      <c r="AP61" s="44" t="e">
        <f t="shared" si="37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19"/>
        <v>0</v>
      </c>
      <c r="U62" s="44">
        <f t="shared" si="20"/>
        <v>0</v>
      </c>
      <c r="V62" s="45">
        <f t="shared" si="21"/>
        <v>0</v>
      </c>
      <c r="W62" s="46">
        <f t="shared" si="22"/>
        <v>0</v>
      </c>
      <c r="X62" s="41">
        <f t="shared" si="23"/>
        <v>0</v>
      </c>
      <c r="Y62" s="41">
        <f t="shared" si="24"/>
        <v>0</v>
      </c>
      <c r="Z62" s="41">
        <f t="shared" si="25"/>
        <v>0</v>
      </c>
      <c r="AA62" s="47">
        <f t="shared" si="26"/>
        <v>0</v>
      </c>
      <c r="AB62" s="48">
        <f t="shared" si="27"/>
        <v>0</v>
      </c>
      <c r="AC62" s="41">
        <f t="shared" si="28"/>
        <v>0</v>
      </c>
      <c r="AD62" s="41">
        <f t="shared" si="29"/>
        <v>0</v>
      </c>
      <c r="AE62" s="41">
        <f t="shared" si="30"/>
        <v>0</v>
      </c>
      <c r="AF62" s="49" t="e">
        <f>HLOOKUP(I62,ElecAvoidedCostsWOCC!$A$5:$Q$50,G62+1,FALSE)</f>
        <v>#N/A</v>
      </c>
      <c r="AG62" s="41" t="e">
        <f t="shared" si="31"/>
        <v>#N/A</v>
      </c>
      <c r="AH62" s="49" t="e">
        <f>HLOOKUP(I62,ElecAvoidedCostsWOCC!$A$5:$Q$50,T62+1,FALSE)</f>
        <v>#N/A</v>
      </c>
      <c r="AI62" s="41" t="e">
        <f t="shared" si="32"/>
        <v>#N/A</v>
      </c>
      <c r="AJ62" s="41" t="e">
        <f t="shared" si="33"/>
        <v>#N/A</v>
      </c>
      <c r="AK62" s="41" t="e">
        <f>HLOOKUP(I62,ElecAvoidedCostsWOCC!$A$5:$Q$50,G62+1,FALSE)*J62*L62</f>
        <v>#N/A</v>
      </c>
      <c r="AL62" s="41" t="e">
        <f t="shared" si="34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35"/>
        <v>0</v>
      </c>
      <c r="AO62" s="44">
        <f t="shared" si="36"/>
        <v>0</v>
      </c>
      <c r="AP62" s="44" t="e">
        <f t="shared" si="37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19"/>
        <v>0</v>
      </c>
      <c r="U63" s="44">
        <f t="shared" si="20"/>
        <v>0</v>
      </c>
      <c r="V63" s="45">
        <f t="shared" si="21"/>
        <v>0</v>
      </c>
      <c r="W63" s="46">
        <f t="shared" si="22"/>
        <v>0</v>
      </c>
      <c r="X63" s="41">
        <f t="shared" si="23"/>
        <v>0</v>
      </c>
      <c r="Y63" s="41">
        <f t="shared" si="24"/>
        <v>0</v>
      </c>
      <c r="Z63" s="41">
        <f t="shared" si="25"/>
        <v>0</v>
      </c>
      <c r="AA63" s="47">
        <f t="shared" si="26"/>
        <v>0</v>
      </c>
      <c r="AB63" s="48">
        <f t="shared" si="27"/>
        <v>0</v>
      </c>
      <c r="AC63" s="41">
        <f t="shared" si="28"/>
        <v>0</v>
      </c>
      <c r="AD63" s="41">
        <f t="shared" si="29"/>
        <v>0</v>
      </c>
      <c r="AE63" s="41">
        <f t="shared" si="30"/>
        <v>0</v>
      </c>
      <c r="AF63" s="49" t="e">
        <f>HLOOKUP(I63,ElecAvoidedCostsWOCC!$A$5:$Q$50,G63+1,FALSE)</f>
        <v>#N/A</v>
      </c>
      <c r="AG63" s="41" t="e">
        <f t="shared" si="31"/>
        <v>#N/A</v>
      </c>
      <c r="AH63" s="49" t="e">
        <f>HLOOKUP(I63,ElecAvoidedCostsWOCC!$A$5:$Q$50,T63+1,FALSE)</f>
        <v>#N/A</v>
      </c>
      <c r="AI63" s="41" t="e">
        <f t="shared" si="32"/>
        <v>#N/A</v>
      </c>
      <c r="AJ63" s="41" t="e">
        <f t="shared" si="33"/>
        <v>#N/A</v>
      </c>
      <c r="AK63" s="41" t="e">
        <f>HLOOKUP(I63,ElecAvoidedCostsWOCC!$A$5:$Q$50,G63+1,FALSE)*J63*L63</f>
        <v>#N/A</v>
      </c>
      <c r="AL63" s="41" t="e">
        <f t="shared" si="34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35"/>
        <v>0</v>
      </c>
      <c r="AO63" s="44">
        <f t="shared" si="36"/>
        <v>0</v>
      </c>
      <c r="AP63" s="44" t="e">
        <f t="shared" si="37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19"/>
        <v>0</v>
      </c>
      <c r="U64" s="44">
        <f t="shared" si="20"/>
        <v>0</v>
      </c>
      <c r="V64" s="45">
        <f t="shared" si="21"/>
        <v>0</v>
      </c>
      <c r="W64" s="46">
        <f t="shared" si="22"/>
        <v>0</v>
      </c>
      <c r="X64" s="41">
        <f t="shared" si="23"/>
        <v>0</v>
      </c>
      <c r="Y64" s="41">
        <f t="shared" si="24"/>
        <v>0</v>
      </c>
      <c r="Z64" s="41">
        <f t="shared" si="25"/>
        <v>0</v>
      </c>
      <c r="AA64" s="47">
        <f t="shared" si="26"/>
        <v>0</v>
      </c>
      <c r="AB64" s="48">
        <f t="shared" si="27"/>
        <v>0</v>
      </c>
      <c r="AC64" s="41">
        <f t="shared" si="28"/>
        <v>0</v>
      </c>
      <c r="AD64" s="41">
        <f t="shared" si="29"/>
        <v>0</v>
      </c>
      <c r="AE64" s="41">
        <f t="shared" si="30"/>
        <v>0</v>
      </c>
      <c r="AF64" s="49" t="e">
        <f>HLOOKUP(I64,ElecAvoidedCostsWOCC!$A$5:$Q$50,G64+1,FALSE)</f>
        <v>#N/A</v>
      </c>
      <c r="AG64" s="41" t="e">
        <f t="shared" si="31"/>
        <v>#N/A</v>
      </c>
      <c r="AH64" s="49" t="e">
        <f>HLOOKUP(I64,ElecAvoidedCostsWOCC!$A$5:$Q$50,T64+1,FALSE)</f>
        <v>#N/A</v>
      </c>
      <c r="AI64" s="41" t="e">
        <f t="shared" si="32"/>
        <v>#N/A</v>
      </c>
      <c r="AJ64" s="41" t="e">
        <f t="shared" si="33"/>
        <v>#N/A</v>
      </c>
      <c r="AK64" s="41" t="e">
        <f>HLOOKUP(I64,ElecAvoidedCostsWOCC!$A$5:$Q$50,G64+1,FALSE)*J64*L64</f>
        <v>#N/A</v>
      </c>
      <c r="AL64" s="41" t="e">
        <f t="shared" si="34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35"/>
        <v>0</v>
      </c>
      <c r="AO64" s="44">
        <f t="shared" si="36"/>
        <v>0</v>
      </c>
      <c r="AP64" s="44" t="e">
        <f t="shared" si="37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19"/>
        <v>0</v>
      </c>
      <c r="U65" s="44">
        <f t="shared" si="20"/>
        <v>0</v>
      </c>
      <c r="V65" s="45">
        <f t="shared" si="21"/>
        <v>0</v>
      </c>
      <c r="W65" s="46">
        <f t="shared" si="22"/>
        <v>0</v>
      </c>
      <c r="X65" s="41">
        <f t="shared" si="23"/>
        <v>0</v>
      </c>
      <c r="Y65" s="41">
        <f t="shared" si="24"/>
        <v>0</v>
      </c>
      <c r="Z65" s="41">
        <f t="shared" si="25"/>
        <v>0</v>
      </c>
      <c r="AA65" s="47">
        <f t="shared" si="26"/>
        <v>0</v>
      </c>
      <c r="AB65" s="48">
        <f t="shared" si="27"/>
        <v>0</v>
      </c>
      <c r="AC65" s="41">
        <f t="shared" si="28"/>
        <v>0</v>
      </c>
      <c r="AD65" s="41">
        <f t="shared" si="29"/>
        <v>0</v>
      </c>
      <c r="AE65" s="41">
        <f t="shared" si="30"/>
        <v>0</v>
      </c>
      <c r="AF65" s="49" t="e">
        <f>HLOOKUP(I65,ElecAvoidedCostsWOCC!$A$5:$Q$50,G65+1,FALSE)</f>
        <v>#N/A</v>
      </c>
      <c r="AG65" s="41" t="e">
        <f t="shared" si="31"/>
        <v>#N/A</v>
      </c>
      <c r="AH65" s="49" t="e">
        <f>HLOOKUP(I65,ElecAvoidedCostsWOCC!$A$5:$Q$50,T65+1,FALSE)</f>
        <v>#N/A</v>
      </c>
      <c r="AI65" s="41" t="e">
        <f t="shared" si="32"/>
        <v>#N/A</v>
      </c>
      <c r="AJ65" s="41" t="e">
        <f t="shared" si="33"/>
        <v>#N/A</v>
      </c>
      <c r="AK65" s="41" t="e">
        <f>HLOOKUP(I65,ElecAvoidedCostsWOCC!$A$5:$Q$50,G65+1,FALSE)*J65*L65</f>
        <v>#N/A</v>
      </c>
      <c r="AL65" s="41" t="e">
        <f t="shared" si="34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35"/>
        <v>0</v>
      </c>
      <c r="AO65" s="44">
        <f t="shared" si="36"/>
        <v>0</v>
      </c>
      <c r="AP65" s="44" t="e">
        <f t="shared" si="37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19"/>
        <v>0</v>
      </c>
      <c r="U66" s="44">
        <f t="shared" si="20"/>
        <v>0</v>
      </c>
      <c r="V66" s="45">
        <f t="shared" si="21"/>
        <v>0</v>
      </c>
      <c r="W66" s="46">
        <f t="shared" si="22"/>
        <v>0</v>
      </c>
      <c r="X66" s="41">
        <f t="shared" si="23"/>
        <v>0</v>
      </c>
      <c r="Y66" s="41">
        <f t="shared" si="24"/>
        <v>0</v>
      </c>
      <c r="Z66" s="41">
        <f t="shared" si="25"/>
        <v>0</v>
      </c>
      <c r="AA66" s="47">
        <f t="shared" si="26"/>
        <v>0</v>
      </c>
      <c r="AB66" s="48">
        <f t="shared" si="27"/>
        <v>0</v>
      </c>
      <c r="AC66" s="41">
        <f t="shared" si="28"/>
        <v>0</v>
      </c>
      <c r="AD66" s="41">
        <f t="shared" si="29"/>
        <v>0</v>
      </c>
      <c r="AE66" s="41">
        <f t="shared" si="30"/>
        <v>0</v>
      </c>
      <c r="AF66" s="49" t="e">
        <f>HLOOKUP(I66,ElecAvoidedCostsWOCC!$A$5:$Q$50,G66+1,FALSE)</f>
        <v>#N/A</v>
      </c>
      <c r="AG66" s="41" t="e">
        <f t="shared" si="31"/>
        <v>#N/A</v>
      </c>
      <c r="AH66" s="49" t="e">
        <f>HLOOKUP(I66,ElecAvoidedCostsWOCC!$A$5:$Q$50,T66+1,FALSE)</f>
        <v>#N/A</v>
      </c>
      <c r="AI66" s="41" t="e">
        <f t="shared" si="32"/>
        <v>#N/A</v>
      </c>
      <c r="AJ66" s="41" t="e">
        <f t="shared" si="33"/>
        <v>#N/A</v>
      </c>
      <c r="AK66" s="41" t="e">
        <f>HLOOKUP(I66,ElecAvoidedCostsWOCC!$A$5:$Q$50,G66+1,FALSE)*J66*L66</f>
        <v>#N/A</v>
      </c>
      <c r="AL66" s="41" t="e">
        <f t="shared" si="34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35"/>
        <v>0</v>
      </c>
      <c r="AO66" s="44">
        <f t="shared" si="36"/>
        <v>0</v>
      </c>
      <c r="AP66" s="44" t="e">
        <f t="shared" si="37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19"/>
        <v>0</v>
      </c>
      <c r="U67" s="44">
        <f t="shared" si="20"/>
        <v>0</v>
      </c>
      <c r="V67" s="45">
        <f t="shared" si="21"/>
        <v>0</v>
      </c>
      <c r="W67" s="46">
        <f t="shared" si="22"/>
        <v>0</v>
      </c>
      <c r="X67" s="41">
        <f t="shared" si="23"/>
        <v>0</v>
      </c>
      <c r="Y67" s="41">
        <f t="shared" si="24"/>
        <v>0</v>
      </c>
      <c r="Z67" s="41">
        <f t="shared" si="25"/>
        <v>0</v>
      </c>
      <c r="AA67" s="47">
        <f t="shared" si="26"/>
        <v>0</v>
      </c>
      <c r="AB67" s="48">
        <f t="shared" si="27"/>
        <v>0</v>
      </c>
      <c r="AC67" s="41">
        <f t="shared" si="28"/>
        <v>0</v>
      </c>
      <c r="AD67" s="41">
        <f t="shared" si="29"/>
        <v>0</v>
      </c>
      <c r="AE67" s="41">
        <f t="shared" si="30"/>
        <v>0</v>
      </c>
      <c r="AF67" s="49" t="e">
        <f>HLOOKUP(I67,ElecAvoidedCostsWOCC!$A$5:$Q$50,G67+1,FALSE)</f>
        <v>#N/A</v>
      </c>
      <c r="AG67" s="41" t="e">
        <f t="shared" si="31"/>
        <v>#N/A</v>
      </c>
      <c r="AH67" s="49" t="e">
        <f>HLOOKUP(I67,ElecAvoidedCostsWOCC!$A$5:$Q$50,T67+1,FALSE)</f>
        <v>#N/A</v>
      </c>
      <c r="AI67" s="41" t="e">
        <f t="shared" si="32"/>
        <v>#N/A</v>
      </c>
      <c r="AJ67" s="41" t="e">
        <f t="shared" si="33"/>
        <v>#N/A</v>
      </c>
      <c r="AK67" s="41" t="e">
        <f>HLOOKUP(I67,ElecAvoidedCostsWOCC!$A$5:$Q$50,G67+1,FALSE)*J67*L67</f>
        <v>#N/A</v>
      </c>
      <c r="AL67" s="41" t="e">
        <f t="shared" si="34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35"/>
        <v>0</v>
      </c>
      <c r="AO67" s="44">
        <f t="shared" si="36"/>
        <v>0</v>
      </c>
      <c r="AP67" s="44" t="e">
        <f t="shared" si="37"/>
        <v>#DIV/0!</v>
      </c>
    </row>
  </sheetData>
  <conditionalFormatting sqref="J5 L5 J6:L67">
    <cfRule type="expression" dxfId="171" priority="4">
      <formula>ISTEXT(J5)</formula>
    </cfRule>
    <cfRule type="notContainsBlanks" dxfId="170" priority="5">
      <formula>LEN(TRIM(J5))&gt;0</formula>
    </cfRule>
  </conditionalFormatting>
  <conditionalFormatting sqref="M5:N67 R5:S67">
    <cfRule type="expression" dxfId="169" priority="2">
      <formula>ISTEXT(M5)</formula>
    </cfRule>
    <cfRule type="notContainsBlanks" dxfId="168" priority="3">
      <formula>LEN(TRIM(M5))&gt;0</formula>
    </cfRule>
  </conditionalFormatting>
  <conditionalFormatting sqref="R5:S67">
    <cfRule type="expression" dxfId="167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800080"/>
  </sheetPr>
  <dimension ref="A1:AP28"/>
  <sheetViews>
    <sheetView zoomScale="85" zoomScaleNormal="85" workbookViewId="0">
      <selection activeCell="G12" sqref="G1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3" width="15.42578125" customWidth="1"/>
    <col min="14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18231137</v>
      </c>
      <c r="D2" s="17" t="s">
        <v>87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55</v>
      </c>
      <c r="C5" s="85">
        <v>18231137</v>
      </c>
      <c r="D5" s="85" t="s">
        <v>87</v>
      </c>
      <c r="E5" s="35"/>
      <c r="F5" s="36" t="s">
        <v>665</v>
      </c>
      <c r="G5" s="36">
        <v>5.8</v>
      </c>
      <c r="H5" s="36"/>
      <c r="I5" s="37" t="s">
        <v>253</v>
      </c>
      <c r="J5" s="38">
        <v>1</v>
      </c>
      <c r="K5" s="40">
        <v>4200000</v>
      </c>
      <c r="L5" s="38"/>
      <c r="M5" s="39">
        <v>2335000</v>
      </c>
      <c r="N5" s="39">
        <v>2100000</v>
      </c>
      <c r="O5" s="40">
        <v>4200000</v>
      </c>
      <c r="P5" s="41">
        <v>2335000</v>
      </c>
      <c r="Q5" s="41">
        <f>A10*0.5</f>
        <v>3750000</v>
      </c>
      <c r="R5" s="42"/>
      <c r="S5" s="43"/>
      <c r="T5" s="36">
        <f t="shared" ref="T5:T24" si="0">G5+H5</f>
        <v>5.8</v>
      </c>
      <c r="U5" s="44">
        <f t="shared" ref="U5:U24" si="1">(O5/$A$10)*T5</f>
        <v>3.2480000000000002</v>
      </c>
      <c r="V5" s="45">
        <f t="shared" ref="V5:V24" si="2">N5-M5</f>
        <v>-235000</v>
      </c>
      <c r="W5" s="46">
        <f t="shared" ref="W5:W24" si="3">(O5/A$10)</f>
        <v>0.56000000000000005</v>
      </c>
      <c r="X5" s="41">
        <f t="shared" ref="X5:X24" si="4">W5*A$8</f>
        <v>715573.49360000005</v>
      </c>
      <c r="Y5" s="41">
        <f t="shared" ref="Y5:Y24" si="5">Q5-P5</f>
        <v>1415000</v>
      </c>
      <c r="Z5" s="41">
        <f t="shared" ref="Z5:Z24" si="6">X5+(A$6*W5)</f>
        <v>2023173.4936000002</v>
      </c>
      <c r="AA5" s="47">
        <f t="shared" ref="AA5:AA24" si="7">Q5+X5</f>
        <v>4465573.4935999997</v>
      </c>
      <c r="AB5" s="48">
        <f t="shared" ref="AB5:AC20" si="8">Z5/(1+ElecDiscountRate)^1</f>
        <v>1894357.2037453183</v>
      </c>
      <c r="AC5" s="41">
        <f t="shared" si="8"/>
        <v>4181248.5895131081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0.56179639031780937</v>
      </c>
      <c r="AG5" s="41">
        <f t="shared" ref="AG5:AG24" si="10">AF5*J5*K5</f>
        <v>2359544.8393347994</v>
      </c>
      <c r="AH5" s="49">
        <f>HLOOKUP(I5,ElecAvoidedCostsWOCC!$A$5:$Q$50,T5+1,FALSE)</f>
        <v>0.56179639031780937</v>
      </c>
      <c r="AI5" s="41">
        <f t="shared" ref="AI5:AI24" si="11">AH5*J5*L5</f>
        <v>0</v>
      </c>
      <c r="AJ5" s="41">
        <f>AG5+AI5</f>
        <v>2359544.8393347994</v>
      </c>
      <c r="AK5" s="41">
        <f>HLOOKUP(I5,ElecAvoidedCostsWOCC!$A$5:$Q$50,G5+1,FALSE)*J5*L5</f>
        <v>0</v>
      </c>
      <c r="AL5" s="41">
        <f>AG5+AI5-AK5</f>
        <v>2359544.8393347994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2359544.8393347994</v>
      </c>
      <c r="AN5" s="45">
        <f>AM5*1.1+AD5+AE5</f>
        <v>2595499.3232682794</v>
      </c>
      <c r="AO5" s="44">
        <f>IFERROR(AM5/AB5,0)</f>
        <v>1.2455648990959902</v>
      </c>
      <c r="AP5" s="44">
        <f>AN5/AC5</f>
        <v>0.62074743170688074</v>
      </c>
    </row>
    <row r="6" spans="1:42" ht="13.5" customHeight="1" x14ac:dyDescent="0.25">
      <c r="A6" s="50">
        <f>SUMIF('Program Costs'!D:D,C2,'Program Costs'!L:L)</f>
        <v>2335000</v>
      </c>
      <c r="B6" s="84" t="s">
        <v>55</v>
      </c>
      <c r="C6" s="85">
        <v>18231137</v>
      </c>
      <c r="D6" s="85" t="s">
        <v>87</v>
      </c>
      <c r="E6" s="35"/>
      <c r="F6" s="36" t="s">
        <v>666</v>
      </c>
      <c r="G6" s="36">
        <v>5.8</v>
      </c>
      <c r="H6" s="36"/>
      <c r="I6" s="37" t="s">
        <v>253</v>
      </c>
      <c r="J6" s="38">
        <v>1</v>
      </c>
      <c r="K6" s="38">
        <v>2000000</v>
      </c>
      <c r="L6" s="38"/>
      <c r="M6" s="39"/>
      <c r="N6" s="39"/>
      <c r="O6" s="40">
        <v>2000000</v>
      </c>
      <c r="P6" s="41"/>
      <c r="Q6" s="41"/>
      <c r="R6" s="42"/>
      <c r="S6" s="43"/>
      <c r="T6" s="36">
        <f t="shared" si="0"/>
        <v>5.8</v>
      </c>
      <c r="U6" s="44">
        <f t="shared" si="1"/>
        <v>1.5466666666666666</v>
      </c>
      <c r="V6" s="45">
        <f t="shared" si="2"/>
        <v>0</v>
      </c>
      <c r="W6" s="46">
        <f t="shared" si="3"/>
        <v>0.26666666666666666</v>
      </c>
      <c r="X6" s="41">
        <f t="shared" si="4"/>
        <v>340749.28266666667</v>
      </c>
      <c r="Y6" s="41">
        <f t="shared" si="5"/>
        <v>0</v>
      </c>
      <c r="Z6" s="41">
        <f t="shared" si="6"/>
        <v>963415.94933333329</v>
      </c>
      <c r="AA6" s="47">
        <f t="shared" si="7"/>
        <v>340749.28266666667</v>
      </c>
      <c r="AB6" s="48">
        <f t="shared" si="8"/>
        <v>902074.85892634199</v>
      </c>
      <c r="AC6" s="41">
        <f t="shared" si="8"/>
        <v>319053.63545568037</v>
      </c>
      <c r="AD6" s="41">
        <f t="shared" si="9"/>
        <v>0</v>
      </c>
      <c r="AE6" s="41">
        <v>0</v>
      </c>
      <c r="AF6" s="49">
        <f>HLOOKUP(I6,ElecAvoidedCostsWOCC!$A$5:$Q$50,G6+1,FALSE)</f>
        <v>0.56179639031780937</v>
      </c>
      <c r="AG6" s="41">
        <f t="shared" si="10"/>
        <v>1123592.7806356188</v>
      </c>
      <c r="AH6" s="49">
        <f>HLOOKUP(I6,ElecAvoidedCostsWOCC!$A$5:$Q$50,T6+1,FALSE)</f>
        <v>0.56179639031780937</v>
      </c>
      <c r="AI6" s="41">
        <f t="shared" si="11"/>
        <v>0</v>
      </c>
      <c r="AJ6" s="41">
        <f t="shared" ref="AJ6:AJ24" si="12">AG6+AI6</f>
        <v>1123592.7806356188</v>
      </c>
      <c r="AK6" s="41">
        <f>HLOOKUP(I6,ElecAvoidedCostsWOCC!$A$5:$Q$50,G6+1,FALSE)*J6*L6</f>
        <v>0</v>
      </c>
      <c r="AL6" s="41">
        <f t="shared" ref="AL6:AL24" si="13">AG6+AI6-AK6</f>
        <v>1123592.7806356188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1123592.7806356188</v>
      </c>
      <c r="AN6" s="45">
        <f t="shared" ref="AN6:AN24" si="14">AM6*1.1+AD6+AE6</f>
        <v>1235952.0586991808</v>
      </c>
      <c r="AO6" s="44">
        <f t="shared" ref="AO6:AO24" si="15">IFERROR(AM6/AB6,0)</f>
        <v>1.2455648990959902</v>
      </c>
      <c r="AP6" s="44">
        <f t="shared" ref="AP6:AP24" si="16">AN6/AC6</f>
        <v>3.8738065370543833</v>
      </c>
    </row>
    <row r="7" spans="1:42" ht="13.5" customHeight="1" x14ac:dyDescent="0.25">
      <c r="A7" s="33" t="s">
        <v>232</v>
      </c>
      <c r="B7" s="84" t="s">
        <v>55</v>
      </c>
      <c r="C7" s="85">
        <v>18231137</v>
      </c>
      <c r="D7" s="85" t="s">
        <v>87</v>
      </c>
      <c r="E7" s="35"/>
      <c r="F7" s="36" t="s">
        <v>667</v>
      </c>
      <c r="G7" s="36">
        <v>5.8</v>
      </c>
      <c r="H7" s="36"/>
      <c r="I7" s="37" t="s">
        <v>253</v>
      </c>
      <c r="J7" s="38">
        <v>1</v>
      </c>
      <c r="K7" s="38">
        <v>1000000</v>
      </c>
      <c r="L7" s="38"/>
      <c r="M7" s="39"/>
      <c r="N7" s="39"/>
      <c r="O7" s="40">
        <v>1000000</v>
      </c>
      <c r="P7" s="41"/>
      <c r="Q7" s="41"/>
      <c r="R7" s="42"/>
      <c r="S7" s="43"/>
      <c r="T7" s="36">
        <f t="shared" si="0"/>
        <v>5.8</v>
      </c>
      <c r="U7" s="44">
        <f t="shared" si="1"/>
        <v>0.77333333333333332</v>
      </c>
      <c r="V7" s="45">
        <f t="shared" si="2"/>
        <v>0</v>
      </c>
      <c r="W7" s="46">
        <f t="shared" si="3"/>
        <v>0.13333333333333333</v>
      </c>
      <c r="X7" s="41">
        <f t="shared" si="4"/>
        <v>170374.64133333333</v>
      </c>
      <c r="Y7" s="41">
        <f t="shared" si="5"/>
        <v>0</v>
      </c>
      <c r="Z7" s="41">
        <f t="shared" si="6"/>
        <v>481707.97466666665</v>
      </c>
      <c r="AA7" s="47">
        <f t="shared" si="7"/>
        <v>170374.64133333333</v>
      </c>
      <c r="AB7" s="48">
        <f t="shared" si="8"/>
        <v>451037.42946317099</v>
      </c>
      <c r="AC7" s="41">
        <f t="shared" si="8"/>
        <v>159526.81772784019</v>
      </c>
      <c r="AD7" s="41">
        <f t="shared" si="9"/>
        <v>0</v>
      </c>
      <c r="AE7" s="41">
        <v>0</v>
      </c>
      <c r="AF7" s="49">
        <f>HLOOKUP(I7,ElecAvoidedCostsWOCC!$A$5:$Q$50,G7+1,FALSE)</f>
        <v>0.56179639031780937</v>
      </c>
      <c r="AG7" s="41">
        <f t="shared" si="10"/>
        <v>561796.39031780942</v>
      </c>
      <c r="AH7" s="49">
        <f>HLOOKUP(I7,ElecAvoidedCostsWOCC!$A$5:$Q$50,T7+1,FALSE)</f>
        <v>0.56179639031780937</v>
      </c>
      <c r="AI7" s="41">
        <f t="shared" si="11"/>
        <v>0</v>
      </c>
      <c r="AJ7" s="41">
        <f t="shared" si="12"/>
        <v>561796.39031780942</v>
      </c>
      <c r="AK7" s="41">
        <f>HLOOKUP(I7,ElecAvoidedCostsWOCC!$A$5:$Q$50,G7+1,FALSE)*J7*L7</f>
        <v>0</v>
      </c>
      <c r="AL7" s="41">
        <f t="shared" si="13"/>
        <v>561796.39031780942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561796.39031780942</v>
      </c>
      <c r="AN7" s="45">
        <f t="shared" si="14"/>
        <v>617976.02934959042</v>
      </c>
      <c r="AO7" s="44">
        <f t="shared" si="15"/>
        <v>1.2455648990959902</v>
      </c>
      <c r="AP7" s="44">
        <f t="shared" si="16"/>
        <v>3.8738065370543833</v>
      </c>
    </row>
    <row r="8" spans="1:42" ht="13.5" customHeight="1" x14ac:dyDescent="0.25">
      <c r="A8" s="50">
        <f>SUMIF('Program Costs'!D:D,C2,'Program Costs'!O:O)</f>
        <v>1277809.81</v>
      </c>
      <c r="B8" s="84" t="s">
        <v>55</v>
      </c>
      <c r="C8" s="85">
        <v>18231137</v>
      </c>
      <c r="D8" s="85" t="s">
        <v>87</v>
      </c>
      <c r="E8" s="35"/>
      <c r="F8" s="36" t="s">
        <v>668</v>
      </c>
      <c r="G8" s="36">
        <v>5.8</v>
      </c>
      <c r="H8" s="36"/>
      <c r="I8" s="37" t="s">
        <v>253</v>
      </c>
      <c r="J8" s="38">
        <v>1</v>
      </c>
      <c r="K8" s="38">
        <v>300000</v>
      </c>
      <c r="L8" s="38"/>
      <c r="M8" s="39"/>
      <c r="N8" s="39"/>
      <c r="O8" s="40">
        <v>300000</v>
      </c>
      <c r="P8" s="41"/>
      <c r="Q8" s="41"/>
      <c r="R8" s="42"/>
      <c r="S8" s="43"/>
      <c r="T8" s="36">
        <f t="shared" si="0"/>
        <v>5.8</v>
      </c>
      <c r="U8" s="44">
        <f t="shared" si="1"/>
        <v>0.23199999999999998</v>
      </c>
      <c r="V8" s="45">
        <f t="shared" si="2"/>
        <v>0</v>
      </c>
      <c r="W8" s="46">
        <f t="shared" si="3"/>
        <v>0.04</v>
      </c>
      <c r="X8" s="41">
        <f t="shared" si="4"/>
        <v>51112.392400000004</v>
      </c>
      <c r="Y8" s="41">
        <f t="shared" si="5"/>
        <v>0</v>
      </c>
      <c r="Z8" s="41">
        <f t="shared" si="6"/>
        <v>144512.39240000001</v>
      </c>
      <c r="AA8" s="47">
        <f t="shared" si="7"/>
        <v>51112.392400000004</v>
      </c>
      <c r="AB8" s="48">
        <f t="shared" si="8"/>
        <v>135311.22883895133</v>
      </c>
      <c r="AC8" s="41">
        <f t="shared" si="8"/>
        <v>47858.045318352059</v>
      </c>
      <c r="AD8" s="41">
        <f t="shared" si="9"/>
        <v>0</v>
      </c>
      <c r="AE8" s="41">
        <v>0</v>
      </c>
      <c r="AF8" s="49">
        <f>HLOOKUP(I8,ElecAvoidedCostsWOCC!$A$5:$Q$50,G8+1,FALSE)</f>
        <v>0.56179639031780937</v>
      </c>
      <c r="AG8" s="41">
        <f t="shared" si="10"/>
        <v>168538.9170953428</v>
      </c>
      <c r="AH8" s="49">
        <f>HLOOKUP(I8,ElecAvoidedCostsWOCC!$A$5:$Q$50,T8+1,FALSE)</f>
        <v>0.56179639031780937</v>
      </c>
      <c r="AI8" s="41">
        <f t="shared" si="11"/>
        <v>0</v>
      </c>
      <c r="AJ8" s="41">
        <f t="shared" si="12"/>
        <v>168538.9170953428</v>
      </c>
      <c r="AK8" s="41">
        <f>HLOOKUP(I8,ElecAvoidedCostsWOCC!$A$5:$Q$50,G8+1,FALSE)*J8*L8</f>
        <v>0</v>
      </c>
      <c r="AL8" s="41">
        <f t="shared" si="13"/>
        <v>168538.9170953428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168538.9170953428</v>
      </c>
      <c r="AN8" s="45">
        <f t="shared" si="14"/>
        <v>185392.8088048771</v>
      </c>
      <c r="AO8" s="44">
        <f t="shared" si="15"/>
        <v>1.2455648990959898</v>
      </c>
      <c r="AP8" s="44">
        <f t="shared" si="16"/>
        <v>3.8738065370543828</v>
      </c>
    </row>
    <row r="9" spans="1:42" ht="13.5" customHeight="1" x14ac:dyDescent="0.25">
      <c r="A9" s="33" t="s">
        <v>234</v>
      </c>
      <c r="B9" s="84" t="s">
        <v>55</v>
      </c>
      <c r="C9" s="85">
        <v>18231137</v>
      </c>
      <c r="D9" s="85" t="s">
        <v>87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7500000</v>
      </c>
      <c r="B10" s="84" t="s">
        <v>55</v>
      </c>
      <c r="C10" s="85">
        <v>18231137</v>
      </c>
      <c r="D10" s="85" t="s">
        <v>87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55</v>
      </c>
      <c r="C11" s="85">
        <v>18231137</v>
      </c>
      <c r="D11" s="85" t="s">
        <v>87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2335000</v>
      </c>
      <c r="B12" s="84" t="s">
        <v>55</v>
      </c>
      <c r="C12" s="85">
        <v>18231137</v>
      </c>
      <c r="D12" s="85" t="s">
        <v>87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55</v>
      </c>
      <c r="C13" s="85">
        <v>18231137</v>
      </c>
      <c r="D13" s="85" t="s">
        <v>87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1415000</v>
      </c>
      <c r="B14" s="84" t="s">
        <v>55</v>
      </c>
      <c r="C14" s="85">
        <v>18231137</v>
      </c>
      <c r="D14" s="85" t="s">
        <v>87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5.8000000000000007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3612809.81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5027809.8100000005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1.2455648990959902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0.98452172658659476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 L5 J6:L24">
    <cfRule type="expression" dxfId="166" priority="4">
      <formula>ISTEXT(J5)</formula>
    </cfRule>
    <cfRule type="notContainsBlanks" dxfId="165" priority="5">
      <formula>LEN(TRIM(J5))&gt;0</formula>
    </cfRule>
  </conditionalFormatting>
  <conditionalFormatting sqref="M5:N24 R5:S24">
    <cfRule type="expression" dxfId="164" priority="2">
      <formula>ISTEXT(M5)</formula>
    </cfRule>
    <cfRule type="notContainsBlanks" dxfId="163" priority="3">
      <formula>LEN(TRIM(M5))&gt;0</formula>
    </cfRule>
  </conditionalFormatting>
  <conditionalFormatting sqref="R5:S24">
    <cfRule type="expression" dxfId="162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800080"/>
  </sheetPr>
  <dimension ref="A1:AP28"/>
  <sheetViews>
    <sheetView zoomScale="85" zoomScaleNormal="85" workbookViewId="0">
      <selection activeCell="A5" sqref="A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18231133</v>
      </c>
      <c r="D2" s="17" t="s">
        <v>158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55</v>
      </c>
      <c r="C5" s="85">
        <v>18231133</v>
      </c>
      <c r="D5" s="85" t="s">
        <v>158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C20" si="8">Z5/(1+ElecDiscountRate)^1</f>
        <v>#DIV/0!</v>
      </c>
      <c r="AC5" s="41" t="e">
        <f t="shared" si="8"/>
        <v>#DIV/0!</v>
      </c>
      <c r="AD5" s="41">
        <f t="shared" ref="AD5:AD24" si="9">-PV(ElecDiscountRate,T5,R5)*J5</f>
        <v>0</v>
      </c>
      <c r="AE5" s="41">
        <v>0</v>
      </c>
      <c r="AF5" s="49" t="e">
        <f>HLOOKUP(I5,ElecAvoidedCostsWOCC!$A$5:$Q$50,G5+1,FALSE)</f>
        <v>#N/A</v>
      </c>
      <c r="AG5" s="41" t="e">
        <f t="shared" ref="AG5:AG24" si="10">AF5*J5*K5</f>
        <v>#N/A</v>
      </c>
      <c r="AH5" s="49" t="e">
        <f>HLOOKUP(I5,ElecAvoidedCostsWOCC!$A$5:$Q$50,T5+1,FALSE)</f>
        <v>#N/A</v>
      </c>
      <c r="AI5" s="41" t="e">
        <f t="shared" ref="AI5:AI24" si="11">AH5*J5*L5</f>
        <v>#N/A</v>
      </c>
      <c r="AJ5" s="41" t="e">
        <f>AG5+AI5</f>
        <v>#N/A</v>
      </c>
      <c r="AK5" s="41" t="e">
        <f>HLOOKUP(I5,ElecAvoidedCostsWOCC!$A$5:$Q$50,G5+1,FALSE)*J5*L5</f>
        <v>#N/A</v>
      </c>
      <c r="AL5" s="41" t="e">
        <f>AG5+AI5-AK5</f>
        <v>#N/A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8"/>
        <v>#DIV/0!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8"/>
        <v>#DIV/0!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0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8"/>
        <v>#DIV/0!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/>
      <c r="C9" s="85"/>
      <c r="D9" s="85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8"/>
        <v>#DIV/0!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0</v>
      </c>
      <c r="B10" s="84"/>
      <c r="C10" s="85"/>
      <c r="D10" s="85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8"/>
        <v>#DIV/0!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/>
      <c r="C11" s="85"/>
      <c r="D11" s="85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8"/>
        <v>#DIV/0!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84"/>
      <c r="C12" s="85"/>
      <c r="D12" s="85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8"/>
        <v>#DIV/0!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/>
      <c r="C13" s="85"/>
      <c r="D13" s="85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8"/>
        <v>#DIV/0!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84"/>
      <c r="C14" s="85"/>
      <c r="D14" s="85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8"/>
        <v>#DIV/0!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8"/>
        <v>#DIV/0!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8"/>
        <v>#DIV/0!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8"/>
        <v>#DIV/0!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8"/>
        <v>#DIV/0!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8"/>
        <v>#DIV/0!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0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8"/>
        <v>#DIV/0!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ref="AB21:AC24" si="18">Z21/(1+ElecDiscountRate)^1</f>
        <v>#DIV/0!</v>
      </c>
      <c r="AC21" s="41" t="e">
        <f t="shared" si="18"/>
        <v>#DIV/0!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18"/>
        <v>#DIV/0!</v>
      </c>
      <c r="AC22" s="41" t="e">
        <f t="shared" si="18"/>
        <v>#DIV/0!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18"/>
        <v>#DIV/0!</v>
      </c>
      <c r="AC23" s="41" t="e">
        <f t="shared" si="18"/>
        <v>#DIV/0!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18"/>
        <v>#DIV/0!</v>
      </c>
      <c r="AC24" s="41" t="e">
        <f t="shared" si="18"/>
        <v>#DIV/0!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61" priority="2">
      <formula>ISTEXT(J5)</formula>
    </cfRule>
    <cfRule type="notContainsBlanks" dxfId="160" priority="3">
      <formula>LEN(TRIM(J5))&gt;0</formula>
    </cfRule>
  </conditionalFormatting>
  <conditionalFormatting sqref="R5:S24">
    <cfRule type="expression" dxfId="159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800080"/>
  </sheetPr>
  <dimension ref="A1:AP28"/>
  <sheetViews>
    <sheetView zoomScale="85" zoomScaleNormal="85" workbookViewId="0">
      <selection activeCell="H13" sqref="H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18230013</v>
      </c>
      <c r="D2" s="17" t="s">
        <v>495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55</v>
      </c>
      <c r="C5" s="85">
        <v>18230013</v>
      </c>
      <c r="D5" s="85" t="s">
        <v>495</v>
      </c>
      <c r="E5" s="35"/>
      <c r="F5" s="36" t="s">
        <v>581</v>
      </c>
      <c r="G5" s="36">
        <v>5</v>
      </c>
      <c r="H5" s="36"/>
      <c r="I5" s="37" t="s">
        <v>258</v>
      </c>
      <c r="J5" s="38">
        <v>1</v>
      </c>
      <c r="K5" s="38">
        <v>1300000</v>
      </c>
      <c r="L5" s="38"/>
      <c r="M5" s="39"/>
      <c r="N5" s="39"/>
      <c r="O5" s="40">
        <v>1300000</v>
      </c>
      <c r="P5" s="41"/>
      <c r="Q5" s="41"/>
      <c r="R5" s="42"/>
      <c r="S5" s="43"/>
      <c r="T5" s="36">
        <f t="shared" ref="T5:T24" si="0">G5+H5</f>
        <v>5</v>
      </c>
      <c r="U5" s="44">
        <f t="shared" ref="U5:U24" si="1">(O5/$A$10)*T5</f>
        <v>5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652922.1</v>
      </c>
      <c r="Y5" s="41">
        <f t="shared" ref="Y5:Y24" si="5">Q5-P5</f>
        <v>0</v>
      </c>
      <c r="Z5" s="41">
        <f t="shared" ref="Z5:Z24" si="6">X5+(A$6*W5)</f>
        <v>652922.1</v>
      </c>
      <c r="AA5" s="47">
        <f t="shared" ref="AA5:AA24" si="7">Q5+X5</f>
        <v>652922.1</v>
      </c>
      <c r="AB5" s="48">
        <f t="shared" ref="AB5:AC20" si="8">Z5/(1+ElecDiscountRate)^1</f>
        <v>611350.28089887637</v>
      </c>
      <c r="AC5" s="41">
        <f t="shared" si="8"/>
        <v>611350.28089887637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0.73590267439144896</v>
      </c>
      <c r="AG5" s="41">
        <f t="shared" ref="AG5:AG24" si="10">AF5*J5*K5</f>
        <v>956673.47670888365</v>
      </c>
      <c r="AH5" s="49">
        <f>HLOOKUP(I5,ElecAvoidedCostsWOCC!$A$5:$Q$50,T5+1,FALSE)</f>
        <v>0.73590267439144896</v>
      </c>
      <c r="AI5" s="41">
        <f t="shared" ref="AI5:AI24" si="11">AH5*J5*L5</f>
        <v>0</v>
      </c>
      <c r="AJ5" s="41">
        <f>AG5+AI5</f>
        <v>956673.47670888365</v>
      </c>
      <c r="AK5" s="41">
        <f>HLOOKUP(I5,ElecAvoidedCostsWOCC!$A$5:$Q$50,G5+1,FALSE)*J5*L5</f>
        <v>0</v>
      </c>
      <c r="AL5" s="41">
        <f>AG5+AI5-AK5</f>
        <v>956673.47670888365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956673.47670888365</v>
      </c>
      <c r="AN5" s="45">
        <f>AM5*1.1+AD5+AE5</f>
        <v>1052340.8243797722</v>
      </c>
      <c r="AO5" s="44">
        <f>IFERROR(AM5/AB5,0)</f>
        <v>1.5648532545078315</v>
      </c>
      <c r="AP5" s="44">
        <f>AN5/AC5</f>
        <v>1.7213385799586149</v>
      </c>
    </row>
    <row r="6" spans="1:42" ht="13.5" customHeight="1" x14ac:dyDescent="0.25">
      <c r="A6" s="50">
        <f>SUMIF('Program Costs'!D:D,C2,'Program Costs'!L:L)</f>
        <v>0</v>
      </c>
      <c r="B6" s="84" t="s">
        <v>55</v>
      </c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55</v>
      </c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652922.1</v>
      </c>
      <c r="B8" s="84" t="s">
        <v>55</v>
      </c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55</v>
      </c>
      <c r="C9" s="85"/>
      <c r="D9" s="85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1300000</v>
      </c>
      <c r="B10" s="84" t="s">
        <v>55</v>
      </c>
      <c r="C10" s="85"/>
      <c r="D10" s="85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55</v>
      </c>
      <c r="C11" s="85"/>
      <c r="D11" s="85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84" t="s">
        <v>55</v>
      </c>
      <c r="C12" s="85"/>
      <c r="D12" s="85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55</v>
      </c>
      <c r="C13" s="85"/>
      <c r="D13" s="85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84" t="s">
        <v>55</v>
      </c>
      <c r="C14" s="85"/>
      <c r="D14" s="85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5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652922.1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652922.1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1.5648532545078315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1.7213385799586149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58" priority="2">
      <formula>ISTEXT(J5)</formula>
    </cfRule>
    <cfRule type="notContainsBlanks" dxfId="157" priority="3">
      <formula>LEN(TRIM(J5))&gt;0</formula>
    </cfRule>
  </conditionalFormatting>
  <conditionalFormatting sqref="R5:S24">
    <cfRule type="expression" dxfId="156" priority="1">
      <formula>"istext($AB17)"</formula>
    </cfRule>
  </conditionalFormatting>
  <hyperlinks>
    <hyperlink ref="A1" location="'Electric CE'!A1" display="Rtn to Summary" xr:uid="{00000000-0004-0000-1800-000000000000}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800080"/>
  </sheetPr>
  <dimension ref="A1:AP91"/>
  <sheetViews>
    <sheetView zoomScale="85" zoomScaleNormal="85" workbookViewId="0">
      <selection activeCell="F12" sqref="F1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18230015</v>
      </c>
      <c r="D2" s="17" t="s">
        <v>146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55</v>
      </c>
      <c r="C5" s="56">
        <v>18230015</v>
      </c>
      <c r="D5" s="56" t="s">
        <v>146</v>
      </c>
      <c r="E5" s="35"/>
      <c r="F5" s="36" t="s">
        <v>636</v>
      </c>
      <c r="G5" s="36">
        <v>7</v>
      </c>
      <c r="H5" s="36"/>
      <c r="I5" s="37" t="s">
        <v>253</v>
      </c>
      <c r="J5" s="38">
        <v>1</v>
      </c>
      <c r="K5" s="40">
        <v>3000000</v>
      </c>
      <c r="L5" s="38"/>
      <c r="M5" s="39"/>
      <c r="N5" s="39"/>
      <c r="O5" s="40">
        <v>3000000</v>
      </c>
      <c r="P5" s="41"/>
      <c r="Q5" s="41"/>
      <c r="R5" s="42"/>
      <c r="S5" s="43"/>
      <c r="T5" s="36">
        <f t="shared" ref="T5:T68" si="0">G5+H5</f>
        <v>7</v>
      </c>
      <c r="U5" s="44">
        <f t="shared" ref="U5:U68" si="1">(O5/$A$10)*T5</f>
        <v>7</v>
      </c>
      <c r="V5" s="45">
        <f t="shared" ref="V5:V68" si="2">N5-M5</f>
        <v>0</v>
      </c>
      <c r="W5" s="46">
        <f t="shared" ref="W5:W68" si="3">(O5/A$10)</f>
        <v>1</v>
      </c>
      <c r="X5" s="41">
        <f t="shared" ref="X5:X68" si="4">W5*A$8</f>
        <v>933768.19</v>
      </c>
      <c r="Y5" s="41">
        <f t="shared" ref="Y5:Y68" si="5">Q5-P5</f>
        <v>0</v>
      </c>
      <c r="Z5" s="41">
        <f t="shared" ref="Z5:Z68" si="6">X5+(A$6*W5)</f>
        <v>933768.19</v>
      </c>
      <c r="AA5" s="47">
        <f t="shared" ref="AA5:AA68" si="7">Q5+X5</f>
        <v>933768.19</v>
      </c>
      <c r="AB5" s="48">
        <f t="shared" ref="AB5:AC20" si="8">Z5/(1+ElecDiscountRate)^1</f>
        <v>874314.78464419465</v>
      </c>
      <c r="AC5" s="41">
        <f t="shared" si="8"/>
        <v>874314.78464419465</v>
      </c>
      <c r="AD5" s="41">
        <f t="shared" ref="AD5:AD68" si="9">-PV(ElecDiscountRate,T5,R5)*J5</f>
        <v>0</v>
      </c>
      <c r="AE5" s="41">
        <v>0</v>
      </c>
      <c r="AF5" s="49">
        <f>HLOOKUP(I5,ElecAvoidedCostsWOCC!$A$5:$Q$50,G5+1,FALSE)</f>
        <v>0.73769514975108397</v>
      </c>
      <c r="AG5" s="41">
        <f t="shared" ref="AG5:AG68" si="10">AF5*J5*K5</f>
        <v>2213085.4492532518</v>
      </c>
      <c r="AH5" s="49">
        <f>HLOOKUP(I5,ElecAvoidedCostsWOCC!$A$5:$Q$50,T5+1,FALSE)</f>
        <v>0.73769514975108397</v>
      </c>
      <c r="AI5" s="41">
        <f t="shared" ref="AI5:AI68" si="11">AH5*J5*L5</f>
        <v>0</v>
      </c>
      <c r="AJ5" s="41">
        <f>AG5+AI5</f>
        <v>2213085.4492532518</v>
      </c>
      <c r="AK5" s="41">
        <f>HLOOKUP(I5,ElecAvoidedCostsWOCC!$A$5:$Q$50,G5+1,FALSE)*J5*L5</f>
        <v>0</v>
      </c>
      <c r="AL5" s="41">
        <f>AG5+AI5-AK5</f>
        <v>2213085.4492532518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2213085.4492532518</v>
      </c>
      <c r="AN5" s="45">
        <f>AM5*1.1+AD5+AE5</f>
        <v>2434393.9941785773</v>
      </c>
      <c r="AO5" s="44">
        <f>IFERROR(AM5/AB5,0)</f>
        <v>2.5312227222073962</v>
      </c>
      <c r="AP5" s="44">
        <f>AN5/AC5</f>
        <v>2.7843449944281362</v>
      </c>
    </row>
    <row r="6" spans="1:42" ht="13.5" customHeight="1" x14ac:dyDescent="0.25">
      <c r="A6" s="50">
        <f>SUMIF('Program Costs'!D:D,C2,'Program Costs'!L:L)</f>
        <v>0</v>
      </c>
      <c r="B6" s="84"/>
      <c r="C6" s="56"/>
      <c r="D6" s="56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69" si="12">AG6+AI6</f>
        <v>#N/A</v>
      </c>
      <c r="AK6" s="41" t="e">
        <f>HLOOKUP(I6,ElecAvoidedCostsWOCC!$A$5:$Q$50,G6+1,FALSE)*J6*L6</f>
        <v>#N/A</v>
      </c>
      <c r="AL6" s="41" t="e">
        <f t="shared" ref="AL6:AL69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69" si="14">AM6*1.1+AD6+AE6</f>
        <v>0</v>
      </c>
      <c r="AO6" s="44">
        <f t="shared" ref="AO6:AO69" si="15">IFERROR(AM6/AB6,0)</f>
        <v>0</v>
      </c>
      <c r="AP6" s="44" t="e">
        <f t="shared" ref="AP6:AP69" si="16">AN6/AC6</f>
        <v>#DIV/0!</v>
      </c>
    </row>
    <row r="7" spans="1:42" ht="13.5" customHeight="1" x14ac:dyDescent="0.25">
      <c r="A7" s="33" t="s">
        <v>232</v>
      </c>
      <c r="B7" s="84"/>
      <c r="C7" s="56"/>
      <c r="D7" s="56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933768.19</v>
      </c>
      <c r="B8" s="84"/>
      <c r="C8" s="56"/>
      <c r="D8" s="56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/>
      <c r="C9" s="56"/>
      <c r="D9" s="56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72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3000000</v>
      </c>
      <c r="B10" s="84"/>
      <c r="C10" s="56"/>
      <c r="D10" s="56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/>
      <c r="C11" s="56"/>
      <c r="D11" s="56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84"/>
      <c r="C12" s="56"/>
      <c r="D12" s="56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/>
      <c r="C13" s="56"/>
      <c r="D13" s="56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84"/>
      <c r="C14" s="56"/>
      <c r="D14" s="56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/>
      <c r="C15" s="56"/>
      <c r="D15" s="56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7</v>
      </c>
      <c r="B16" s="84"/>
      <c r="C16" s="56"/>
      <c r="D16" s="56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/>
      <c r="C17" s="56"/>
      <c r="D17" s="56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933768.19</v>
      </c>
      <c r="B18" s="84"/>
      <c r="C18" s="56"/>
      <c r="D18" s="56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/>
      <c r="C19" s="56"/>
      <c r="D19" s="56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933768.19</v>
      </c>
      <c r="B20" s="84"/>
      <c r="C20" s="56"/>
      <c r="D20" s="56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/>
      <c r="C21" s="56"/>
      <c r="D21" s="56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36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2.5312227222073962</v>
      </c>
      <c r="B22" s="84"/>
      <c r="C22" s="56"/>
      <c r="D22" s="56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/>
      <c r="C23" s="56"/>
      <c r="D23" s="56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2.7843449944281362</v>
      </c>
      <c r="B24" s="8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8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si="0"/>
        <v>0</v>
      </c>
      <c r="U25" s="44">
        <f t="shared" si="1"/>
        <v>0</v>
      </c>
      <c r="V25" s="45">
        <f t="shared" si="2"/>
        <v>0</v>
      </c>
      <c r="W25" s="46">
        <f t="shared" si="3"/>
        <v>0</v>
      </c>
      <c r="X25" s="41">
        <f t="shared" si="4"/>
        <v>0</v>
      </c>
      <c r="Y25" s="41">
        <f t="shared" si="5"/>
        <v>0</v>
      </c>
      <c r="Z25" s="41">
        <f t="shared" si="6"/>
        <v>0</v>
      </c>
      <c r="AA25" s="47">
        <f t="shared" si="7"/>
        <v>0</v>
      </c>
      <c r="AB25" s="48">
        <f t="shared" si="18"/>
        <v>0</v>
      </c>
      <c r="AC25" s="41">
        <f t="shared" si="18"/>
        <v>0</v>
      </c>
      <c r="AD25" s="41">
        <f t="shared" si="9"/>
        <v>0</v>
      </c>
      <c r="AE25" s="41">
        <f t="shared" si="17"/>
        <v>0</v>
      </c>
      <c r="AF25" s="49" t="e">
        <f>HLOOKUP(I25,ElecAvoidedCostsWOCC!$A$5:$Q$50,G25+1,FALSE)</f>
        <v>#N/A</v>
      </c>
      <c r="AG25" s="41" t="e">
        <f t="shared" si="10"/>
        <v>#N/A</v>
      </c>
      <c r="AH25" s="49" t="e">
        <f>HLOOKUP(I25,ElecAvoidedCostsWOCC!$A$5:$Q$50,T25+1,FALSE)</f>
        <v>#N/A</v>
      </c>
      <c r="AI25" s="41" t="e">
        <f t="shared" si="11"/>
        <v>#N/A</v>
      </c>
      <c r="AJ25" s="41" t="e">
        <f t="shared" si="12"/>
        <v>#N/A</v>
      </c>
      <c r="AK25" s="41" t="e">
        <f>HLOOKUP(I25,ElecAvoidedCostsWOCC!$A$5:$Q$50,G25+1,FALSE)*J25*L25</f>
        <v>#N/A</v>
      </c>
      <c r="AL25" s="41" t="e">
        <f t="shared" si="13"/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si="14"/>
        <v>0</v>
      </c>
      <c r="AO25" s="44">
        <f t="shared" si="15"/>
        <v>0</v>
      </c>
      <c r="AP25" s="44" t="e">
        <f t="shared" si="16"/>
        <v>#DIV/0!</v>
      </c>
    </row>
    <row r="26" spans="1:42" ht="13.5" customHeight="1" x14ac:dyDescent="0.25">
      <c r="B26" s="8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0"/>
        <v>0</v>
      </c>
      <c r="U26" s="44">
        <f t="shared" si="1"/>
        <v>0</v>
      </c>
      <c r="V26" s="45">
        <f t="shared" si="2"/>
        <v>0</v>
      </c>
      <c r="W26" s="46">
        <f t="shared" si="3"/>
        <v>0</v>
      </c>
      <c r="X26" s="41">
        <f t="shared" si="4"/>
        <v>0</v>
      </c>
      <c r="Y26" s="41">
        <f t="shared" si="5"/>
        <v>0</v>
      </c>
      <c r="Z26" s="41">
        <f t="shared" si="6"/>
        <v>0</v>
      </c>
      <c r="AA26" s="47">
        <f t="shared" si="7"/>
        <v>0</v>
      </c>
      <c r="AB26" s="48">
        <f t="shared" si="18"/>
        <v>0</v>
      </c>
      <c r="AC26" s="41">
        <f t="shared" si="18"/>
        <v>0</v>
      </c>
      <c r="AD26" s="41">
        <f t="shared" si="9"/>
        <v>0</v>
      </c>
      <c r="AE26" s="41">
        <f t="shared" si="17"/>
        <v>0</v>
      </c>
      <c r="AF26" s="49" t="e">
        <f>HLOOKUP(I26,ElecAvoidedCostsWOCC!$A$5:$Q$50,G26+1,FALSE)</f>
        <v>#N/A</v>
      </c>
      <c r="AG26" s="41" t="e">
        <f t="shared" si="10"/>
        <v>#N/A</v>
      </c>
      <c r="AH26" s="49" t="e">
        <f>HLOOKUP(I26,ElecAvoidedCostsWOCC!$A$5:$Q$50,T26+1,FALSE)</f>
        <v>#N/A</v>
      </c>
      <c r="AI26" s="41" t="e">
        <f t="shared" si="11"/>
        <v>#N/A</v>
      </c>
      <c r="AJ26" s="41" t="e">
        <f t="shared" si="12"/>
        <v>#N/A</v>
      </c>
      <c r="AK26" s="41" t="e">
        <f>HLOOKUP(I26,ElecAvoidedCostsWOCC!$A$5:$Q$50,G26+1,FALSE)*J26*L26</f>
        <v>#N/A</v>
      </c>
      <c r="AL26" s="41" t="e">
        <f t="shared" si="13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14"/>
        <v>0</v>
      </c>
      <c r="AO26" s="44">
        <f t="shared" si="15"/>
        <v>0</v>
      </c>
      <c r="AP26" s="44" t="e">
        <f t="shared" si="16"/>
        <v>#DIV/0!</v>
      </c>
    </row>
    <row r="27" spans="1:42" ht="13.5" customHeight="1" x14ac:dyDescent="0.25">
      <c r="B27" s="8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0"/>
        <v>0</v>
      </c>
      <c r="U27" s="44">
        <f t="shared" si="1"/>
        <v>0</v>
      </c>
      <c r="V27" s="45">
        <f t="shared" si="2"/>
        <v>0</v>
      </c>
      <c r="W27" s="46">
        <f t="shared" si="3"/>
        <v>0</v>
      </c>
      <c r="X27" s="41">
        <f t="shared" si="4"/>
        <v>0</v>
      </c>
      <c r="Y27" s="41">
        <f t="shared" si="5"/>
        <v>0</v>
      </c>
      <c r="Z27" s="41">
        <f t="shared" si="6"/>
        <v>0</v>
      </c>
      <c r="AA27" s="47">
        <f t="shared" si="7"/>
        <v>0</v>
      </c>
      <c r="AB27" s="48">
        <f t="shared" si="18"/>
        <v>0</v>
      </c>
      <c r="AC27" s="41">
        <f t="shared" si="18"/>
        <v>0</v>
      </c>
      <c r="AD27" s="41">
        <f t="shared" si="9"/>
        <v>0</v>
      </c>
      <c r="AE27" s="41">
        <f t="shared" si="17"/>
        <v>0</v>
      </c>
      <c r="AF27" s="49" t="e">
        <f>HLOOKUP(I27,ElecAvoidedCostsWOCC!$A$5:$Q$50,G27+1,FALSE)</f>
        <v>#N/A</v>
      </c>
      <c r="AG27" s="41" t="e">
        <f t="shared" si="10"/>
        <v>#N/A</v>
      </c>
      <c r="AH27" s="49" t="e">
        <f>HLOOKUP(I27,ElecAvoidedCostsWOCC!$A$5:$Q$50,T27+1,FALSE)</f>
        <v>#N/A</v>
      </c>
      <c r="AI27" s="41" t="e">
        <f t="shared" si="11"/>
        <v>#N/A</v>
      </c>
      <c r="AJ27" s="41" t="e">
        <f t="shared" si="12"/>
        <v>#N/A</v>
      </c>
      <c r="AK27" s="41" t="e">
        <f>HLOOKUP(I27,ElecAvoidedCostsWOCC!$A$5:$Q$50,G27+1,FALSE)*J27*L27</f>
        <v>#N/A</v>
      </c>
      <c r="AL27" s="41" t="e">
        <f t="shared" si="13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14"/>
        <v>0</v>
      </c>
      <c r="AO27" s="44">
        <f t="shared" si="15"/>
        <v>0</v>
      </c>
      <c r="AP27" s="44" t="e">
        <f t="shared" si="16"/>
        <v>#DIV/0!</v>
      </c>
    </row>
    <row r="28" spans="1:42" ht="13.5" customHeight="1" x14ac:dyDescent="0.25">
      <c r="B28" s="8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0"/>
        <v>0</v>
      </c>
      <c r="U28" s="44">
        <f t="shared" si="1"/>
        <v>0</v>
      </c>
      <c r="V28" s="45">
        <f t="shared" si="2"/>
        <v>0</v>
      </c>
      <c r="W28" s="46">
        <f t="shared" si="3"/>
        <v>0</v>
      </c>
      <c r="X28" s="41">
        <f t="shared" si="4"/>
        <v>0</v>
      </c>
      <c r="Y28" s="41">
        <f t="shared" si="5"/>
        <v>0</v>
      </c>
      <c r="Z28" s="41">
        <f t="shared" si="6"/>
        <v>0</v>
      </c>
      <c r="AA28" s="47">
        <f t="shared" si="7"/>
        <v>0</v>
      </c>
      <c r="AB28" s="48">
        <f t="shared" si="18"/>
        <v>0</v>
      </c>
      <c r="AC28" s="41">
        <f t="shared" si="18"/>
        <v>0</v>
      </c>
      <c r="AD28" s="41">
        <f t="shared" si="9"/>
        <v>0</v>
      </c>
      <c r="AE28" s="41">
        <f t="shared" si="17"/>
        <v>0</v>
      </c>
      <c r="AF28" s="49" t="e">
        <f>HLOOKUP(I28,ElecAvoidedCostsWOCC!$A$5:$Q$50,G28+1,FALSE)</f>
        <v>#N/A</v>
      </c>
      <c r="AG28" s="41" t="e">
        <f t="shared" si="10"/>
        <v>#N/A</v>
      </c>
      <c r="AH28" s="49" t="e">
        <f>HLOOKUP(I28,ElecAvoidedCostsWOCC!$A$5:$Q$50,T28+1,FALSE)</f>
        <v>#N/A</v>
      </c>
      <c r="AI28" s="41" t="e">
        <f t="shared" si="11"/>
        <v>#N/A</v>
      </c>
      <c r="AJ28" s="41" t="e">
        <f t="shared" si="12"/>
        <v>#N/A</v>
      </c>
      <c r="AK28" s="41" t="e">
        <f>HLOOKUP(I28,ElecAvoidedCostsWOCC!$A$5:$Q$50,G28+1,FALSE)*J28*L28</f>
        <v>#N/A</v>
      </c>
      <c r="AL28" s="41" t="e">
        <f t="shared" si="13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14"/>
        <v>0</v>
      </c>
      <c r="AO28" s="44">
        <f t="shared" si="15"/>
        <v>0</v>
      </c>
      <c r="AP28" s="44" t="e">
        <f t="shared" si="16"/>
        <v>#DIV/0!</v>
      </c>
    </row>
    <row r="29" spans="1:42" x14ac:dyDescent="0.25">
      <c r="B29" s="8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0"/>
        <v>0</v>
      </c>
      <c r="U29" s="44">
        <f t="shared" si="1"/>
        <v>0</v>
      </c>
      <c r="V29" s="45">
        <f t="shared" si="2"/>
        <v>0</v>
      </c>
      <c r="W29" s="46">
        <f t="shared" si="3"/>
        <v>0</v>
      </c>
      <c r="X29" s="41">
        <f t="shared" si="4"/>
        <v>0</v>
      </c>
      <c r="Y29" s="41">
        <f t="shared" si="5"/>
        <v>0</v>
      </c>
      <c r="Z29" s="41">
        <f t="shared" si="6"/>
        <v>0</v>
      </c>
      <c r="AA29" s="47">
        <f t="shared" si="7"/>
        <v>0</v>
      </c>
      <c r="AB29" s="48">
        <f t="shared" si="18"/>
        <v>0</v>
      </c>
      <c r="AC29" s="41">
        <f t="shared" si="18"/>
        <v>0</v>
      </c>
      <c r="AD29" s="41">
        <f t="shared" si="9"/>
        <v>0</v>
      </c>
      <c r="AE29" s="41">
        <f t="shared" si="17"/>
        <v>0</v>
      </c>
      <c r="AF29" s="49" t="e">
        <f>HLOOKUP(I29,ElecAvoidedCostsWOCC!$A$5:$Q$50,G29+1,FALSE)</f>
        <v>#N/A</v>
      </c>
      <c r="AG29" s="41" t="e">
        <f t="shared" si="10"/>
        <v>#N/A</v>
      </c>
      <c r="AH29" s="49" t="e">
        <f>HLOOKUP(I29,ElecAvoidedCostsWOCC!$A$5:$Q$50,T29+1,FALSE)</f>
        <v>#N/A</v>
      </c>
      <c r="AI29" s="41" t="e">
        <f t="shared" si="11"/>
        <v>#N/A</v>
      </c>
      <c r="AJ29" s="41" t="e">
        <f t="shared" si="12"/>
        <v>#N/A</v>
      </c>
      <c r="AK29" s="41" t="e">
        <f>HLOOKUP(I29,ElecAvoidedCostsWOCC!$A$5:$Q$50,G29+1,FALSE)*J29*L29</f>
        <v>#N/A</v>
      </c>
      <c r="AL29" s="41" t="e">
        <f t="shared" si="13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14"/>
        <v>0</v>
      </c>
      <c r="AO29" s="44">
        <f t="shared" si="15"/>
        <v>0</v>
      </c>
      <c r="AP29" s="44" t="e">
        <f t="shared" si="16"/>
        <v>#DIV/0!</v>
      </c>
    </row>
    <row r="30" spans="1:42" x14ac:dyDescent="0.25">
      <c r="B30" s="8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0"/>
        <v>0</v>
      </c>
      <c r="U30" s="44">
        <f t="shared" si="1"/>
        <v>0</v>
      </c>
      <c r="V30" s="45">
        <f t="shared" si="2"/>
        <v>0</v>
      </c>
      <c r="W30" s="46">
        <f t="shared" si="3"/>
        <v>0</v>
      </c>
      <c r="X30" s="41">
        <f t="shared" si="4"/>
        <v>0</v>
      </c>
      <c r="Y30" s="41">
        <f t="shared" si="5"/>
        <v>0</v>
      </c>
      <c r="Z30" s="41">
        <f t="shared" si="6"/>
        <v>0</v>
      </c>
      <c r="AA30" s="47">
        <f t="shared" si="7"/>
        <v>0</v>
      </c>
      <c r="AB30" s="48">
        <f t="shared" si="18"/>
        <v>0</v>
      </c>
      <c r="AC30" s="41">
        <f t="shared" si="18"/>
        <v>0</v>
      </c>
      <c r="AD30" s="41">
        <f t="shared" si="9"/>
        <v>0</v>
      </c>
      <c r="AE30" s="41">
        <f t="shared" si="17"/>
        <v>0</v>
      </c>
      <c r="AF30" s="49" t="e">
        <f>HLOOKUP(I30,ElecAvoidedCostsWOCC!$A$5:$Q$50,G30+1,FALSE)</f>
        <v>#N/A</v>
      </c>
      <c r="AG30" s="41" t="e">
        <f t="shared" si="10"/>
        <v>#N/A</v>
      </c>
      <c r="AH30" s="49" t="e">
        <f>HLOOKUP(I30,ElecAvoidedCostsWOCC!$A$5:$Q$50,T30+1,FALSE)</f>
        <v>#N/A</v>
      </c>
      <c r="AI30" s="41" t="e">
        <f t="shared" si="11"/>
        <v>#N/A</v>
      </c>
      <c r="AJ30" s="41" t="e">
        <f t="shared" si="12"/>
        <v>#N/A</v>
      </c>
      <c r="AK30" s="41" t="e">
        <f>HLOOKUP(I30,ElecAvoidedCostsWOCC!$A$5:$Q$50,G30+1,FALSE)*J30*L30</f>
        <v>#N/A</v>
      </c>
      <c r="AL30" s="41" t="e">
        <f t="shared" si="13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14"/>
        <v>0</v>
      </c>
      <c r="AO30" s="44">
        <f t="shared" si="15"/>
        <v>0</v>
      </c>
      <c r="AP30" s="44" t="e">
        <f t="shared" si="16"/>
        <v>#DIV/0!</v>
      </c>
    </row>
    <row r="31" spans="1:42" x14ac:dyDescent="0.25">
      <c r="B31" s="8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0"/>
        <v>0</v>
      </c>
      <c r="U31" s="44">
        <f t="shared" si="1"/>
        <v>0</v>
      </c>
      <c r="V31" s="45">
        <f t="shared" si="2"/>
        <v>0</v>
      </c>
      <c r="W31" s="46">
        <f t="shared" si="3"/>
        <v>0</v>
      </c>
      <c r="X31" s="41">
        <f t="shared" si="4"/>
        <v>0</v>
      </c>
      <c r="Y31" s="41">
        <f t="shared" si="5"/>
        <v>0</v>
      </c>
      <c r="Z31" s="41">
        <f t="shared" si="6"/>
        <v>0</v>
      </c>
      <c r="AA31" s="47">
        <f t="shared" si="7"/>
        <v>0</v>
      </c>
      <c r="AB31" s="48">
        <f t="shared" si="18"/>
        <v>0</v>
      </c>
      <c r="AC31" s="41">
        <f t="shared" si="18"/>
        <v>0</v>
      </c>
      <c r="AD31" s="41">
        <f t="shared" si="9"/>
        <v>0</v>
      </c>
      <c r="AE31" s="41">
        <f t="shared" si="17"/>
        <v>0</v>
      </c>
      <c r="AF31" s="49" t="e">
        <f>HLOOKUP(I31,ElecAvoidedCostsWOCC!$A$5:$Q$50,G31+1,FALSE)</f>
        <v>#N/A</v>
      </c>
      <c r="AG31" s="41" t="e">
        <f t="shared" si="10"/>
        <v>#N/A</v>
      </c>
      <c r="AH31" s="49" t="e">
        <f>HLOOKUP(I31,ElecAvoidedCostsWOCC!$A$5:$Q$50,T31+1,FALSE)</f>
        <v>#N/A</v>
      </c>
      <c r="AI31" s="41" t="e">
        <f t="shared" si="11"/>
        <v>#N/A</v>
      </c>
      <c r="AJ31" s="41" t="e">
        <f t="shared" si="12"/>
        <v>#N/A</v>
      </c>
      <c r="AK31" s="41" t="e">
        <f>HLOOKUP(I31,ElecAvoidedCostsWOCC!$A$5:$Q$50,G31+1,FALSE)*J31*L31</f>
        <v>#N/A</v>
      </c>
      <c r="AL31" s="41" t="e">
        <f t="shared" si="13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14"/>
        <v>0</v>
      </c>
      <c r="AO31" s="44">
        <f t="shared" si="15"/>
        <v>0</v>
      </c>
      <c r="AP31" s="44" t="e">
        <f t="shared" si="16"/>
        <v>#DIV/0!</v>
      </c>
    </row>
    <row r="32" spans="1:42" x14ac:dyDescent="0.25">
      <c r="B32" s="8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0"/>
        <v>0</v>
      </c>
      <c r="U32" s="44">
        <f t="shared" si="1"/>
        <v>0</v>
      </c>
      <c r="V32" s="45">
        <f t="shared" si="2"/>
        <v>0</v>
      </c>
      <c r="W32" s="46">
        <f t="shared" si="3"/>
        <v>0</v>
      </c>
      <c r="X32" s="41">
        <f t="shared" si="4"/>
        <v>0</v>
      </c>
      <c r="Y32" s="41">
        <f t="shared" si="5"/>
        <v>0</v>
      </c>
      <c r="Z32" s="41">
        <f t="shared" si="6"/>
        <v>0</v>
      </c>
      <c r="AA32" s="47">
        <f t="shared" si="7"/>
        <v>0</v>
      </c>
      <c r="AB32" s="48">
        <f t="shared" si="18"/>
        <v>0</v>
      </c>
      <c r="AC32" s="41">
        <f t="shared" si="18"/>
        <v>0</v>
      </c>
      <c r="AD32" s="41">
        <f t="shared" si="9"/>
        <v>0</v>
      </c>
      <c r="AE32" s="41">
        <f t="shared" si="17"/>
        <v>0</v>
      </c>
      <c r="AF32" s="49" t="e">
        <f>HLOOKUP(I32,ElecAvoidedCostsWOCC!$A$5:$Q$50,G32+1,FALSE)</f>
        <v>#N/A</v>
      </c>
      <c r="AG32" s="41" t="e">
        <f t="shared" si="10"/>
        <v>#N/A</v>
      </c>
      <c r="AH32" s="49" t="e">
        <f>HLOOKUP(I32,ElecAvoidedCostsWOCC!$A$5:$Q$50,T32+1,FALSE)</f>
        <v>#N/A</v>
      </c>
      <c r="AI32" s="41" t="e">
        <f t="shared" si="11"/>
        <v>#N/A</v>
      </c>
      <c r="AJ32" s="41" t="e">
        <f t="shared" si="12"/>
        <v>#N/A</v>
      </c>
      <c r="AK32" s="41" t="e">
        <f>HLOOKUP(I32,ElecAvoidedCostsWOCC!$A$5:$Q$50,G32+1,FALSE)*J32*L32</f>
        <v>#N/A</v>
      </c>
      <c r="AL32" s="41" t="e">
        <f t="shared" si="13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14"/>
        <v>0</v>
      </c>
      <c r="AO32" s="44">
        <f t="shared" si="15"/>
        <v>0</v>
      </c>
      <c r="AP32" s="44" t="e">
        <f t="shared" si="16"/>
        <v>#DIV/0!</v>
      </c>
    </row>
    <row r="33" spans="2:42" x14ac:dyDescent="0.25">
      <c r="B33" s="8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0"/>
        <v>0</v>
      </c>
      <c r="U33" s="44">
        <f t="shared" si="1"/>
        <v>0</v>
      </c>
      <c r="V33" s="45">
        <f t="shared" si="2"/>
        <v>0</v>
      </c>
      <c r="W33" s="46">
        <f t="shared" si="3"/>
        <v>0</v>
      </c>
      <c r="X33" s="41">
        <f t="shared" si="4"/>
        <v>0</v>
      </c>
      <c r="Y33" s="41">
        <f t="shared" si="5"/>
        <v>0</v>
      </c>
      <c r="Z33" s="41">
        <f t="shared" si="6"/>
        <v>0</v>
      </c>
      <c r="AA33" s="47">
        <f t="shared" si="7"/>
        <v>0</v>
      </c>
      <c r="AB33" s="48">
        <f t="shared" si="18"/>
        <v>0</v>
      </c>
      <c r="AC33" s="41">
        <f t="shared" si="18"/>
        <v>0</v>
      </c>
      <c r="AD33" s="41">
        <f t="shared" si="9"/>
        <v>0</v>
      </c>
      <c r="AE33" s="41">
        <f t="shared" si="17"/>
        <v>0</v>
      </c>
      <c r="AF33" s="49" t="e">
        <f>HLOOKUP(I33,ElecAvoidedCostsWOCC!$A$5:$Q$50,G33+1,FALSE)</f>
        <v>#N/A</v>
      </c>
      <c r="AG33" s="41" t="e">
        <f t="shared" si="10"/>
        <v>#N/A</v>
      </c>
      <c r="AH33" s="49" t="e">
        <f>HLOOKUP(I33,ElecAvoidedCostsWOCC!$A$5:$Q$50,T33+1,FALSE)</f>
        <v>#N/A</v>
      </c>
      <c r="AI33" s="41" t="e">
        <f t="shared" si="11"/>
        <v>#N/A</v>
      </c>
      <c r="AJ33" s="41" t="e">
        <f t="shared" si="12"/>
        <v>#N/A</v>
      </c>
      <c r="AK33" s="41" t="e">
        <f>HLOOKUP(I33,ElecAvoidedCostsWOCC!$A$5:$Q$50,G33+1,FALSE)*J33*L33</f>
        <v>#N/A</v>
      </c>
      <c r="AL33" s="41" t="e">
        <f t="shared" si="13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14"/>
        <v>0</v>
      </c>
      <c r="AO33" s="44">
        <f t="shared" si="15"/>
        <v>0</v>
      </c>
      <c r="AP33" s="44" t="e">
        <f t="shared" si="16"/>
        <v>#DIV/0!</v>
      </c>
    </row>
    <row r="34" spans="2:42" x14ac:dyDescent="0.25">
      <c r="B34" s="8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0"/>
        <v>0</v>
      </c>
      <c r="U34" s="44">
        <f t="shared" si="1"/>
        <v>0</v>
      </c>
      <c r="V34" s="45">
        <f t="shared" si="2"/>
        <v>0</v>
      </c>
      <c r="W34" s="46">
        <f t="shared" si="3"/>
        <v>0</v>
      </c>
      <c r="X34" s="41">
        <f t="shared" si="4"/>
        <v>0</v>
      </c>
      <c r="Y34" s="41">
        <f t="shared" si="5"/>
        <v>0</v>
      </c>
      <c r="Z34" s="41">
        <f t="shared" si="6"/>
        <v>0</v>
      </c>
      <c r="AA34" s="47">
        <f t="shared" si="7"/>
        <v>0</v>
      </c>
      <c r="AB34" s="48">
        <f t="shared" si="18"/>
        <v>0</v>
      </c>
      <c r="AC34" s="41">
        <f t="shared" si="18"/>
        <v>0</v>
      </c>
      <c r="AD34" s="41">
        <f t="shared" si="9"/>
        <v>0</v>
      </c>
      <c r="AE34" s="41">
        <f t="shared" si="17"/>
        <v>0</v>
      </c>
      <c r="AF34" s="49" t="e">
        <f>HLOOKUP(I34,ElecAvoidedCostsWOCC!$A$5:$Q$50,G34+1,FALSE)</f>
        <v>#N/A</v>
      </c>
      <c r="AG34" s="41" t="e">
        <f t="shared" si="10"/>
        <v>#N/A</v>
      </c>
      <c r="AH34" s="49" t="e">
        <f>HLOOKUP(I34,ElecAvoidedCostsWOCC!$A$5:$Q$50,T34+1,FALSE)</f>
        <v>#N/A</v>
      </c>
      <c r="AI34" s="41" t="e">
        <f t="shared" si="11"/>
        <v>#N/A</v>
      </c>
      <c r="AJ34" s="41" t="e">
        <f t="shared" si="12"/>
        <v>#N/A</v>
      </c>
      <c r="AK34" s="41" t="e">
        <f>HLOOKUP(I34,ElecAvoidedCostsWOCC!$A$5:$Q$50,G34+1,FALSE)*J34*L34</f>
        <v>#N/A</v>
      </c>
      <c r="AL34" s="41" t="e">
        <f t="shared" si="13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14"/>
        <v>0</v>
      </c>
      <c r="AO34" s="44">
        <f t="shared" si="15"/>
        <v>0</v>
      </c>
      <c r="AP34" s="44" t="e">
        <f t="shared" si="16"/>
        <v>#DIV/0!</v>
      </c>
    </row>
    <row r="35" spans="2:42" x14ac:dyDescent="0.25">
      <c r="B35" s="8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0"/>
        <v>0</v>
      </c>
      <c r="U35" s="44">
        <f t="shared" si="1"/>
        <v>0</v>
      </c>
      <c r="V35" s="45">
        <f t="shared" si="2"/>
        <v>0</v>
      </c>
      <c r="W35" s="46">
        <f t="shared" si="3"/>
        <v>0</v>
      </c>
      <c r="X35" s="41">
        <f t="shared" si="4"/>
        <v>0</v>
      </c>
      <c r="Y35" s="41">
        <f t="shared" si="5"/>
        <v>0</v>
      </c>
      <c r="Z35" s="41">
        <f t="shared" si="6"/>
        <v>0</v>
      </c>
      <c r="AA35" s="47">
        <f t="shared" si="7"/>
        <v>0</v>
      </c>
      <c r="AB35" s="48">
        <f t="shared" si="18"/>
        <v>0</v>
      </c>
      <c r="AC35" s="41">
        <f t="shared" si="18"/>
        <v>0</v>
      </c>
      <c r="AD35" s="41">
        <f t="shared" si="9"/>
        <v>0</v>
      </c>
      <c r="AE35" s="41">
        <f t="shared" si="17"/>
        <v>0</v>
      </c>
      <c r="AF35" s="49" t="e">
        <f>HLOOKUP(I35,ElecAvoidedCostsWOCC!$A$5:$Q$50,G35+1,FALSE)</f>
        <v>#N/A</v>
      </c>
      <c r="AG35" s="41" t="e">
        <f t="shared" si="10"/>
        <v>#N/A</v>
      </c>
      <c r="AH35" s="49" t="e">
        <f>HLOOKUP(I35,ElecAvoidedCostsWOCC!$A$5:$Q$50,T35+1,FALSE)</f>
        <v>#N/A</v>
      </c>
      <c r="AI35" s="41" t="e">
        <f t="shared" si="11"/>
        <v>#N/A</v>
      </c>
      <c r="AJ35" s="41" t="e">
        <f t="shared" si="12"/>
        <v>#N/A</v>
      </c>
      <c r="AK35" s="41" t="e">
        <f>HLOOKUP(I35,ElecAvoidedCostsWOCC!$A$5:$Q$50,G35+1,FALSE)*J35*L35</f>
        <v>#N/A</v>
      </c>
      <c r="AL35" s="41" t="e">
        <f t="shared" si="13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14"/>
        <v>0</v>
      </c>
      <c r="AO35" s="44">
        <f t="shared" si="15"/>
        <v>0</v>
      </c>
      <c r="AP35" s="44" t="e">
        <f t="shared" si="16"/>
        <v>#DIV/0!</v>
      </c>
    </row>
    <row r="36" spans="2:42" x14ac:dyDescent="0.25">
      <c r="B36" s="8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0"/>
        <v>0</v>
      </c>
      <c r="U36" s="44">
        <f t="shared" si="1"/>
        <v>0</v>
      </c>
      <c r="V36" s="45">
        <f t="shared" si="2"/>
        <v>0</v>
      </c>
      <c r="W36" s="46">
        <f t="shared" si="3"/>
        <v>0</v>
      </c>
      <c r="X36" s="41">
        <f t="shared" si="4"/>
        <v>0</v>
      </c>
      <c r="Y36" s="41">
        <f t="shared" si="5"/>
        <v>0</v>
      </c>
      <c r="Z36" s="41">
        <f t="shared" si="6"/>
        <v>0</v>
      </c>
      <c r="AA36" s="47">
        <f t="shared" si="7"/>
        <v>0</v>
      </c>
      <c r="AB36" s="48">
        <f t="shared" si="18"/>
        <v>0</v>
      </c>
      <c r="AC36" s="41">
        <f t="shared" si="18"/>
        <v>0</v>
      </c>
      <c r="AD36" s="41">
        <f t="shared" si="9"/>
        <v>0</v>
      </c>
      <c r="AE36" s="41">
        <f t="shared" si="17"/>
        <v>0</v>
      </c>
      <c r="AF36" s="49" t="e">
        <f>HLOOKUP(I36,ElecAvoidedCostsWOCC!$A$5:$Q$50,G36+1,FALSE)</f>
        <v>#N/A</v>
      </c>
      <c r="AG36" s="41" t="e">
        <f t="shared" si="10"/>
        <v>#N/A</v>
      </c>
      <c r="AH36" s="49" t="e">
        <f>HLOOKUP(I36,ElecAvoidedCostsWOCC!$A$5:$Q$50,T36+1,FALSE)</f>
        <v>#N/A</v>
      </c>
      <c r="AI36" s="41" t="e">
        <f t="shared" si="11"/>
        <v>#N/A</v>
      </c>
      <c r="AJ36" s="41" t="e">
        <f t="shared" si="12"/>
        <v>#N/A</v>
      </c>
      <c r="AK36" s="41" t="e">
        <f>HLOOKUP(I36,ElecAvoidedCostsWOCC!$A$5:$Q$50,G36+1,FALSE)*J36*L36</f>
        <v>#N/A</v>
      </c>
      <c r="AL36" s="41" t="e">
        <f t="shared" si="13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14"/>
        <v>0</v>
      </c>
      <c r="AO36" s="44">
        <f t="shared" si="15"/>
        <v>0</v>
      </c>
      <c r="AP36" s="44" t="e">
        <f t="shared" si="16"/>
        <v>#DIV/0!</v>
      </c>
    </row>
    <row r="37" spans="2:42" x14ac:dyDescent="0.25">
      <c r="B37" s="8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0"/>
        <v>0</v>
      </c>
      <c r="U37" s="44">
        <f t="shared" si="1"/>
        <v>0</v>
      </c>
      <c r="V37" s="45">
        <f t="shared" si="2"/>
        <v>0</v>
      </c>
      <c r="W37" s="46">
        <f t="shared" si="3"/>
        <v>0</v>
      </c>
      <c r="X37" s="41">
        <f t="shared" si="4"/>
        <v>0</v>
      </c>
      <c r="Y37" s="41">
        <f t="shared" si="5"/>
        <v>0</v>
      </c>
      <c r="Z37" s="41">
        <f t="shared" si="6"/>
        <v>0</v>
      </c>
      <c r="AA37" s="47">
        <f t="shared" si="7"/>
        <v>0</v>
      </c>
      <c r="AB37" s="48">
        <f t="shared" ref="AB37:AC91" si="19">Z37/(1+ElecDiscountRate)^1</f>
        <v>0</v>
      </c>
      <c r="AC37" s="41">
        <f t="shared" si="19"/>
        <v>0</v>
      </c>
      <c r="AD37" s="41">
        <f t="shared" si="9"/>
        <v>0</v>
      </c>
      <c r="AE37" s="41">
        <f t="shared" si="17"/>
        <v>0</v>
      </c>
      <c r="AF37" s="49" t="e">
        <f>HLOOKUP(I37,ElecAvoidedCostsWOCC!$A$5:$Q$50,G37+1,FALSE)</f>
        <v>#N/A</v>
      </c>
      <c r="AG37" s="41" t="e">
        <f t="shared" si="10"/>
        <v>#N/A</v>
      </c>
      <c r="AH37" s="49" t="e">
        <f>HLOOKUP(I37,ElecAvoidedCostsWOCC!$A$5:$Q$50,T37+1,FALSE)</f>
        <v>#N/A</v>
      </c>
      <c r="AI37" s="41" t="e">
        <f t="shared" si="11"/>
        <v>#N/A</v>
      </c>
      <c r="AJ37" s="41" t="e">
        <f t="shared" si="12"/>
        <v>#N/A</v>
      </c>
      <c r="AK37" s="41" t="e">
        <f>HLOOKUP(I37,ElecAvoidedCostsWOCC!$A$5:$Q$50,G37+1,FALSE)*J37*L37</f>
        <v>#N/A</v>
      </c>
      <c r="AL37" s="41" t="e">
        <f t="shared" si="13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14"/>
        <v>0</v>
      </c>
      <c r="AO37" s="44">
        <f t="shared" si="15"/>
        <v>0</v>
      </c>
      <c r="AP37" s="44" t="e">
        <f t="shared" si="16"/>
        <v>#DIV/0!</v>
      </c>
    </row>
    <row r="38" spans="2:42" x14ac:dyDescent="0.25">
      <c r="B38" s="8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0"/>
        <v>0</v>
      </c>
      <c r="U38" s="44">
        <f t="shared" si="1"/>
        <v>0</v>
      </c>
      <c r="V38" s="45">
        <f t="shared" si="2"/>
        <v>0</v>
      </c>
      <c r="W38" s="46">
        <f t="shared" si="3"/>
        <v>0</v>
      </c>
      <c r="X38" s="41">
        <f t="shared" si="4"/>
        <v>0</v>
      </c>
      <c r="Y38" s="41">
        <f t="shared" si="5"/>
        <v>0</v>
      </c>
      <c r="Z38" s="41">
        <f t="shared" si="6"/>
        <v>0</v>
      </c>
      <c r="AA38" s="47">
        <f t="shared" si="7"/>
        <v>0</v>
      </c>
      <c r="AB38" s="48">
        <f t="shared" si="19"/>
        <v>0</v>
      </c>
      <c r="AC38" s="41">
        <f t="shared" si="19"/>
        <v>0</v>
      </c>
      <c r="AD38" s="41">
        <f t="shared" si="9"/>
        <v>0</v>
      </c>
      <c r="AE38" s="41">
        <f t="shared" si="17"/>
        <v>0</v>
      </c>
      <c r="AF38" s="49" t="e">
        <f>HLOOKUP(I38,ElecAvoidedCostsWOCC!$A$5:$Q$50,G38+1,FALSE)</f>
        <v>#N/A</v>
      </c>
      <c r="AG38" s="41" t="e">
        <f t="shared" si="10"/>
        <v>#N/A</v>
      </c>
      <c r="AH38" s="49" t="e">
        <f>HLOOKUP(I38,ElecAvoidedCostsWOCC!$A$5:$Q$50,T38+1,FALSE)</f>
        <v>#N/A</v>
      </c>
      <c r="AI38" s="41" t="e">
        <f t="shared" si="11"/>
        <v>#N/A</v>
      </c>
      <c r="AJ38" s="41" t="e">
        <f t="shared" si="12"/>
        <v>#N/A</v>
      </c>
      <c r="AK38" s="41" t="e">
        <f>HLOOKUP(I38,ElecAvoidedCostsWOCC!$A$5:$Q$50,G38+1,FALSE)*J38*L38</f>
        <v>#N/A</v>
      </c>
      <c r="AL38" s="41" t="e">
        <f t="shared" si="13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14"/>
        <v>0</v>
      </c>
      <c r="AO38" s="44">
        <f t="shared" si="15"/>
        <v>0</v>
      </c>
      <c r="AP38" s="44" t="e">
        <f t="shared" si="16"/>
        <v>#DIV/0!</v>
      </c>
    </row>
    <row r="39" spans="2:42" x14ac:dyDescent="0.25">
      <c r="B39" s="8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0"/>
        <v>0</v>
      </c>
      <c r="U39" s="44">
        <f t="shared" si="1"/>
        <v>0</v>
      </c>
      <c r="V39" s="45">
        <f t="shared" si="2"/>
        <v>0</v>
      </c>
      <c r="W39" s="46">
        <f t="shared" si="3"/>
        <v>0</v>
      </c>
      <c r="X39" s="41">
        <f t="shared" si="4"/>
        <v>0</v>
      </c>
      <c r="Y39" s="41">
        <f t="shared" si="5"/>
        <v>0</v>
      </c>
      <c r="Z39" s="41">
        <f t="shared" si="6"/>
        <v>0</v>
      </c>
      <c r="AA39" s="47">
        <f t="shared" si="7"/>
        <v>0</v>
      </c>
      <c r="AB39" s="48">
        <f t="shared" si="19"/>
        <v>0</v>
      </c>
      <c r="AC39" s="41">
        <f t="shared" si="19"/>
        <v>0</v>
      </c>
      <c r="AD39" s="41">
        <f t="shared" si="9"/>
        <v>0</v>
      </c>
      <c r="AE39" s="41">
        <f t="shared" si="17"/>
        <v>0</v>
      </c>
      <c r="AF39" s="49" t="e">
        <f>HLOOKUP(I39,ElecAvoidedCostsWOCC!$A$5:$Q$50,G39+1,FALSE)</f>
        <v>#N/A</v>
      </c>
      <c r="AG39" s="41" t="e">
        <f t="shared" si="10"/>
        <v>#N/A</v>
      </c>
      <c r="AH39" s="49" t="e">
        <f>HLOOKUP(I39,ElecAvoidedCostsWOCC!$A$5:$Q$50,T39+1,FALSE)</f>
        <v>#N/A</v>
      </c>
      <c r="AI39" s="41" t="e">
        <f t="shared" si="11"/>
        <v>#N/A</v>
      </c>
      <c r="AJ39" s="41" t="e">
        <f t="shared" si="12"/>
        <v>#N/A</v>
      </c>
      <c r="AK39" s="41" t="e">
        <f>HLOOKUP(I39,ElecAvoidedCostsWOCC!$A$5:$Q$50,G39+1,FALSE)*J39*L39</f>
        <v>#N/A</v>
      </c>
      <c r="AL39" s="41" t="e">
        <f t="shared" si="13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14"/>
        <v>0</v>
      </c>
      <c r="AO39" s="44">
        <f t="shared" si="15"/>
        <v>0</v>
      </c>
      <c r="AP39" s="44" t="e">
        <f t="shared" si="16"/>
        <v>#DIV/0!</v>
      </c>
    </row>
    <row r="40" spans="2:42" x14ac:dyDescent="0.25">
      <c r="B40" s="8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0"/>
        <v>0</v>
      </c>
      <c r="U40" s="44">
        <f t="shared" si="1"/>
        <v>0</v>
      </c>
      <c r="V40" s="45">
        <f t="shared" si="2"/>
        <v>0</v>
      </c>
      <c r="W40" s="46">
        <f t="shared" si="3"/>
        <v>0</v>
      </c>
      <c r="X40" s="41">
        <f t="shared" si="4"/>
        <v>0</v>
      </c>
      <c r="Y40" s="41">
        <f t="shared" si="5"/>
        <v>0</v>
      </c>
      <c r="Z40" s="41">
        <f t="shared" si="6"/>
        <v>0</v>
      </c>
      <c r="AA40" s="47">
        <f t="shared" si="7"/>
        <v>0</v>
      </c>
      <c r="AB40" s="48">
        <f t="shared" si="19"/>
        <v>0</v>
      </c>
      <c r="AC40" s="41">
        <f t="shared" si="19"/>
        <v>0</v>
      </c>
      <c r="AD40" s="41">
        <f t="shared" si="9"/>
        <v>0</v>
      </c>
      <c r="AE40" s="41">
        <f t="shared" si="17"/>
        <v>0</v>
      </c>
      <c r="AF40" s="49" t="e">
        <f>HLOOKUP(I40,ElecAvoidedCostsWOCC!$A$5:$Q$50,G40+1,FALSE)</f>
        <v>#N/A</v>
      </c>
      <c r="AG40" s="41" t="e">
        <f t="shared" si="10"/>
        <v>#N/A</v>
      </c>
      <c r="AH40" s="49" t="e">
        <f>HLOOKUP(I40,ElecAvoidedCostsWOCC!$A$5:$Q$50,T40+1,FALSE)</f>
        <v>#N/A</v>
      </c>
      <c r="AI40" s="41" t="e">
        <f t="shared" si="11"/>
        <v>#N/A</v>
      </c>
      <c r="AJ40" s="41" t="e">
        <f t="shared" si="12"/>
        <v>#N/A</v>
      </c>
      <c r="AK40" s="41" t="e">
        <f>HLOOKUP(I40,ElecAvoidedCostsWOCC!$A$5:$Q$50,G40+1,FALSE)*J40*L40</f>
        <v>#N/A</v>
      </c>
      <c r="AL40" s="41" t="e">
        <f t="shared" si="13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14"/>
        <v>0</v>
      </c>
      <c r="AO40" s="44">
        <f t="shared" si="15"/>
        <v>0</v>
      </c>
      <c r="AP40" s="44" t="e">
        <f t="shared" si="16"/>
        <v>#DIV/0!</v>
      </c>
    </row>
    <row r="41" spans="2:42" x14ac:dyDescent="0.25">
      <c r="B41" s="8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0"/>
        <v>0</v>
      </c>
      <c r="U41" s="44">
        <f t="shared" si="1"/>
        <v>0</v>
      </c>
      <c r="V41" s="45">
        <f t="shared" si="2"/>
        <v>0</v>
      </c>
      <c r="W41" s="46">
        <f t="shared" si="3"/>
        <v>0</v>
      </c>
      <c r="X41" s="41">
        <f t="shared" si="4"/>
        <v>0</v>
      </c>
      <c r="Y41" s="41">
        <f t="shared" si="5"/>
        <v>0</v>
      </c>
      <c r="Z41" s="41">
        <f t="shared" si="6"/>
        <v>0</v>
      </c>
      <c r="AA41" s="47">
        <f t="shared" si="7"/>
        <v>0</v>
      </c>
      <c r="AB41" s="48">
        <f t="shared" si="19"/>
        <v>0</v>
      </c>
      <c r="AC41" s="41">
        <f t="shared" si="19"/>
        <v>0</v>
      </c>
      <c r="AD41" s="41">
        <f t="shared" si="9"/>
        <v>0</v>
      </c>
      <c r="AE41" s="41">
        <f t="shared" si="17"/>
        <v>0</v>
      </c>
      <c r="AF41" s="49" t="e">
        <f>HLOOKUP(I41,ElecAvoidedCostsWOCC!$A$5:$Q$50,G41+1,FALSE)</f>
        <v>#N/A</v>
      </c>
      <c r="AG41" s="41" t="e">
        <f t="shared" si="10"/>
        <v>#N/A</v>
      </c>
      <c r="AH41" s="49" t="e">
        <f>HLOOKUP(I41,ElecAvoidedCostsWOCC!$A$5:$Q$50,T41+1,FALSE)</f>
        <v>#N/A</v>
      </c>
      <c r="AI41" s="41" t="e">
        <f t="shared" si="11"/>
        <v>#N/A</v>
      </c>
      <c r="AJ41" s="41" t="e">
        <f t="shared" si="12"/>
        <v>#N/A</v>
      </c>
      <c r="AK41" s="41" t="e">
        <f>HLOOKUP(I41,ElecAvoidedCostsWOCC!$A$5:$Q$50,G41+1,FALSE)*J41*L41</f>
        <v>#N/A</v>
      </c>
      <c r="AL41" s="41" t="e">
        <f t="shared" si="13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14"/>
        <v>0</v>
      </c>
      <c r="AO41" s="44">
        <f t="shared" si="15"/>
        <v>0</v>
      </c>
      <c r="AP41" s="44" t="e">
        <f t="shared" si="16"/>
        <v>#DIV/0!</v>
      </c>
    </row>
    <row r="42" spans="2:42" x14ac:dyDescent="0.25">
      <c r="B42" s="8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0"/>
        <v>0</v>
      </c>
      <c r="U42" s="44">
        <f t="shared" si="1"/>
        <v>0</v>
      </c>
      <c r="V42" s="45">
        <f t="shared" si="2"/>
        <v>0</v>
      </c>
      <c r="W42" s="46">
        <f t="shared" si="3"/>
        <v>0</v>
      </c>
      <c r="X42" s="41">
        <f t="shared" si="4"/>
        <v>0</v>
      </c>
      <c r="Y42" s="41">
        <f t="shared" si="5"/>
        <v>0</v>
      </c>
      <c r="Z42" s="41">
        <f t="shared" si="6"/>
        <v>0</v>
      </c>
      <c r="AA42" s="47">
        <f t="shared" si="7"/>
        <v>0</v>
      </c>
      <c r="AB42" s="48">
        <f t="shared" si="19"/>
        <v>0</v>
      </c>
      <c r="AC42" s="41">
        <f t="shared" si="19"/>
        <v>0</v>
      </c>
      <c r="AD42" s="41">
        <f t="shared" si="9"/>
        <v>0</v>
      </c>
      <c r="AE42" s="41">
        <f t="shared" si="17"/>
        <v>0</v>
      </c>
      <c r="AF42" s="49" t="e">
        <f>HLOOKUP(I42,ElecAvoidedCostsWOCC!$A$5:$Q$50,G42+1,FALSE)</f>
        <v>#N/A</v>
      </c>
      <c r="AG42" s="41" t="e">
        <f t="shared" si="10"/>
        <v>#N/A</v>
      </c>
      <c r="AH42" s="49" t="e">
        <f>HLOOKUP(I42,ElecAvoidedCostsWOCC!$A$5:$Q$50,T42+1,FALSE)</f>
        <v>#N/A</v>
      </c>
      <c r="AI42" s="41" t="e">
        <f t="shared" si="11"/>
        <v>#N/A</v>
      </c>
      <c r="AJ42" s="41" t="e">
        <f t="shared" si="12"/>
        <v>#N/A</v>
      </c>
      <c r="AK42" s="41" t="e">
        <f>HLOOKUP(I42,ElecAvoidedCostsWOCC!$A$5:$Q$50,G42+1,FALSE)*J42*L42</f>
        <v>#N/A</v>
      </c>
      <c r="AL42" s="41" t="e">
        <f t="shared" si="13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14"/>
        <v>0</v>
      </c>
      <c r="AO42" s="44">
        <f t="shared" si="15"/>
        <v>0</v>
      </c>
      <c r="AP42" s="44" t="e">
        <f t="shared" si="16"/>
        <v>#DIV/0!</v>
      </c>
    </row>
    <row r="43" spans="2:42" x14ac:dyDescent="0.25">
      <c r="B43" s="8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0"/>
        <v>0</v>
      </c>
      <c r="U43" s="44">
        <f t="shared" si="1"/>
        <v>0</v>
      </c>
      <c r="V43" s="45">
        <f t="shared" si="2"/>
        <v>0</v>
      </c>
      <c r="W43" s="46">
        <f t="shared" si="3"/>
        <v>0</v>
      </c>
      <c r="X43" s="41">
        <f t="shared" si="4"/>
        <v>0</v>
      </c>
      <c r="Y43" s="41">
        <f t="shared" si="5"/>
        <v>0</v>
      </c>
      <c r="Z43" s="41">
        <f t="shared" si="6"/>
        <v>0</v>
      </c>
      <c r="AA43" s="47">
        <f t="shared" si="7"/>
        <v>0</v>
      </c>
      <c r="AB43" s="48">
        <f t="shared" si="19"/>
        <v>0</v>
      </c>
      <c r="AC43" s="41">
        <f t="shared" si="19"/>
        <v>0</v>
      </c>
      <c r="AD43" s="41">
        <f t="shared" si="9"/>
        <v>0</v>
      </c>
      <c r="AE43" s="41">
        <f t="shared" si="17"/>
        <v>0</v>
      </c>
      <c r="AF43" s="49" t="e">
        <f>HLOOKUP(I43,ElecAvoidedCostsWOCC!$A$5:$Q$50,G43+1,FALSE)</f>
        <v>#N/A</v>
      </c>
      <c r="AG43" s="41" t="e">
        <f t="shared" si="10"/>
        <v>#N/A</v>
      </c>
      <c r="AH43" s="49" t="e">
        <f>HLOOKUP(I43,ElecAvoidedCostsWOCC!$A$5:$Q$50,T43+1,FALSE)</f>
        <v>#N/A</v>
      </c>
      <c r="AI43" s="41" t="e">
        <f t="shared" si="11"/>
        <v>#N/A</v>
      </c>
      <c r="AJ43" s="41" t="e">
        <f t="shared" si="12"/>
        <v>#N/A</v>
      </c>
      <c r="AK43" s="41" t="e">
        <f>HLOOKUP(I43,ElecAvoidedCostsWOCC!$A$5:$Q$50,G43+1,FALSE)*J43*L43</f>
        <v>#N/A</v>
      </c>
      <c r="AL43" s="41" t="e">
        <f t="shared" si="13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14"/>
        <v>0</v>
      </c>
      <c r="AO43" s="44">
        <f t="shared" si="15"/>
        <v>0</v>
      </c>
      <c r="AP43" s="44" t="e">
        <f t="shared" si="16"/>
        <v>#DIV/0!</v>
      </c>
    </row>
    <row r="44" spans="2:42" x14ac:dyDescent="0.25">
      <c r="B44" s="8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0"/>
        <v>0</v>
      </c>
      <c r="U44" s="44">
        <f t="shared" si="1"/>
        <v>0</v>
      </c>
      <c r="V44" s="45">
        <f t="shared" si="2"/>
        <v>0</v>
      </c>
      <c r="W44" s="46">
        <f t="shared" si="3"/>
        <v>0</v>
      </c>
      <c r="X44" s="41">
        <f t="shared" si="4"/>
        <v>0</v>
      </c>
      <c r="Y44" s="41">
        <f t="shared" si="5"/>
        <v>0</v>
      </c>
      <c r="Z44" s="41">
        <f t="shared" si="6"/>
        <v>0</v>
      </c>
      <c r="AA44" s="47">
        <f t="shared" si="7"/>
        <v>0</v>
      </c>
      <c r="AB44" s="48">
        <f t="shared" si="19"/>
        <v>0</v>
      </c>
      <c r="AC44" s="41">
        <f t="shared" si="19"/>
        <v>0</v>
      </c>
      <c r="AD44" s="41">
        <f t="shared" si="9"/>
        <v>0</v>
      </c>
      <c r="AE44" s="41">
        <f t="shared" si="17"/>
        <v>0</v>
      </c>
      <c r="AF44" s="49" t="e">
        <f>HLOOKUP(I44,ElecAvoidedCostsWOCC!$A$5:$Q$50,G44+1,FALSE)</f>
        <v>#N/A</v>
      </c>
      <c r="AG44" s="41" t="e">
        <f t="shared" si="10"/>
        <v>#N/A</v>
      </c>
      <c r="AH44" s="49" t="e">
        <f>HLOOKUP(I44,ElecAvoidedCostsWOCC!$A$5:$Q$50,T44+1,FALSE)</f>
        <v>#N/A</v>
      </c>
      <c r="AI44" s="41" t="e">
        <f t="shared" si="11"/>
        <v>#N/A</v>
      </c>
      <c r="AJ44" s="41" t="e">
        <f t="shared" si="12"/>
        <v>#N/A</v>
      </c>
      <c r="AK44" s="41" t="e">
        <f>HLOOKUP(I44,ElecAvoidedCostsWOCC!$A$5:$Q$50,G44+1,FALSE)*J44*L44</f>
        <v>#N/A</v>
      </c>
      <c r="AL44" s="41" t="e">
        <f t="shared" si="13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14"/>
        <v>0</v>
      </c>
      <c r="AO44" s="44">
        <f t="shared" si="15"/>
        <v>0</v>
      </c>
      <c r="AP44" s="44" t="e">
        <f t="shared" si="16"/>
        <v>#DIV/0!</v>
      </c>
    </row>
    <row r="45" spans="2:42" x14ac:dyDescent="0.25">
      <c r="B45" s="8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0"/>
        <v>0</v>
      </c>
      <c r="U45" s="44">
        <f t="shared" si="1"/>
        <v>0</v>
      </c>
      <c r="V45" s="45">
        <f t="shared" si="2"/>
        <v>0</v>
      </c>
      <c r="W45" s="46">
        <f t="shared" si="3"/>
        <v>0</v>
      </c>
      <c r="X45" s="41">
        <f t="shared" si="4"/>
        <v>0</v>
      </c>
      <c r="Y45" s="41">
        <f t="shared" si="5"/>
        <v>0</v>
      </c>
      <c r="Z45" s="41">
        <f t="shared" si="6"/>
        <v>0</v>
      </c>
      <c r="AA45" s="47">
        <f t="shared" si="7"/>
        <v>0</v>
      </c>
      <c r="AB45" s="48">
        <f t="shared" si="19"/>
        <v>0</v>
      </c>
      <c r="AC45" s="41">
        <f t="shared" si="19"/>
        <v>0</v>
      </c>
      <c r="AD45" s="41">
        <f t="shared" si="9"/>
        <v>0</v>
      </c>
      <c r="AE45" s="41">
        <f t="shared" si="17"/>
        <v>0</v>
      </c>
      <c r="AF45" s="49" t="e">
        <f>HLOOKUP(I45,ElecAvoidedCostsWOCC!$A$5:$Q$50,G45+1,FALSE)</f>
        <v>#N/A</v>
      </c>
      <c r="AG45" s="41" t="e">
        <f t="shared" si="10"/>
        <v>#N/A</v>
      </c>
      <c r="AH45" s="49" t="e">
        <f>HLOOKUP(I45,ElecAvoidedCostsWOCC!$A$5:$Q$50,T45+1,FALSE)</f>
        <v>#N/A</v>
      </c>
      <c r="AI45" s="41" t="e">
        <f t="shared" si="11"/>
        <v>#N/A</v>
      </c>
      <c r="AJ45" s="41" t="e">
        <f t="shared" si="12"/>
        <v>#N/A</v>
      </c>
      <c r="AK45" s="41" t="e">
        <f>HLOOKUP(I45,ElecAvoidedCostsWOCC!$A$5:$Q$50,G45+1,FALSE)*J45*L45</f>
        <v>#N/A</v>
      </c>
      <c r="AL45" s="41" t="e">
        <f t="shared" si="13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14"/>
        <v>0</v>
      </c>
      <c r="AO45" s="44">
        <f t="shared" si="15"/>
        <v>0</v>
      </c>
      <c r="AP45" s="44" t="e">
        <f t="shared" si="16"/>
        <v>#DIV/0!</v>
      </c>
    </row>
    <row r="46" spans="2:42" x14ac:dyDescent="0.25">
      <c r="B46" s="8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0"/>
        <v>0</v>
      </c>
      <c r="U46" s="44">
        <f t="shared" si="1"/>
        <v>0</v>
      </c>
      <c r="V46" s="45">
        <f t="shared" si="2"/>
        <v>0</v>
      </c>
      <c r="W46" s="46">
        <f t="shared" si="3"/>
        <v>0</v>
      </c>
      <c r="X46" s="41">
        <f t="shared" si="4"/>
        <v>0</v>
      </c>
      <c r="Y46" s="41">
        <f t="shared" si="5"/>
        <v>0</v>
      </c>
      <c r="Z46" s="41">
        <f t="shared" si="6"/>
        <v>0</v>
      </c>
      <c r="AA46" s="47">
        <f t="shared" si="7"/>
        <v>0</v>
      </c>
      <c r="AB46" s="48">
        <f t="shared" si="19"/>
        <v>0</v>
      </c>
      <c r="AC46" s="41">
        <f t="shared" si="19"/>
        <v>0</v>
      </c>
      <c r="AD46" s="41">
        <f t="shared" si="9"/>
        <v>0</v>
      </c>
      <c r="AE46" s="41">
        <f t="shared" si="17"/>
        <v>0</v>
      </c>
      <c r="AF46" s="49" t="e">
        <f>HLOOKUP(I46,ElecAvoidedCostsWOCC!$A$5:$Q$50,G46+1,FALSE)</f>
        <v>#N/A</v>
      </c>
      <c r="AG46" s="41" t="e">
        <f t="shared" si="10"/>
        <v>#N/A</v>
      </c>
      <c r="AH46" s="49" t="e">
        <f>HLOOKUP(I46,ElecAvoidedCostsWOCC!$A$5:$Q$50,T46+1,FALSE)</f>
        <v>#N/A</v>
      </c>
      <c r="AI46" s="41" t="e">
        <f t="shared" si="11"/>
        <v>#N/A</v>
      </c>
      <c r="AJ46" s="41" t="e">
        <f t="shared" si="12"/>
        <v>#N/A</v>
      </c>
      <c r="AK46" s="41" t="e">
        <f>HLOOKUP(I46,ElecAvoidedCostsWOCC!$A$5:$Q$50,G46+1,FALSE)*J46*L46</f>
        <v>#N/A</v>
      </c>
      <c r="AL46" s="41" t="e">
        <f t="shared" si="13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14"/>
        <v>0</v>
      </c>
      <c r="AO46" s="44">
        <f t="shared" si="15"/>
        <v>0</v>
      </c>
      <c r="AP46" s="44" t="e">
        <f t="shared" si="16"/>
        <v>#DIV/0!</v>
      </c>
    </row>
    <row r="47" spans="2:42" x14ac:dyDescent="0.25">
      <c r="B47" s="8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0"/>
        <v>0</v>
      </c>
      <c r="U47" s="44">
        <f t="shared" si="1"/>
        <v>0</v>
      </c>
      <c r="V47" s="45">
        <f t="shared" si="2"/>
        <v>0</v>
      </c>
      <c r="W47" s="46">
        <f t="shared" si="3"/>
        <v>0</v>
      </c>
      <c r="X47" s="41">
        <f t="shared" si="4"/>
        <v>0</v>
      </c>
      <c r="Y47" s="41">
        <f t="shared" si="5"/>
        <v>0</v>
      </c>
      <c r="Z47" s="41">
        <f t="shared" si="6"/>
        <v>0</v>
      </c>
      <c r="AA47" s="47">
        <f t="shared" si="7"/>
        <v>0</v>
      </c>
      <c r="AB47" s="48">
        <f t="shared" si="19"/>
        <v>0</v>
      </c>
      <c r="AC47" s="41">
        <f t="shared" si="19"/>
        <v>0</v>
      </c>
      <c r="AD47" s="41">
        <f t="shared" si="9"/>
        <v>0</v>
      </c>
      <c r="AE47" s="41">
        <f t="shared" si="17"/>
        <v>0</v>
      </c>
      <c r="AF47" s="49" t="e">
        <f>HLOOKUP(I47,ElecAvoidedCostsWOCC!$A$5:$Q$50,G47+1,FALSE)</f>
        <v>#N/A</v>
      </c>
      <c r="AG47" s="41" t="e">
        <f t="shared" si="10"/>
        <v>#N/A</v>
      </c>
      <c r="AH47" s="49" t="e">
        <f>HLOOKUP(I47,ElecAvoidedCostsWOCC!$A$5:$Q$50,T47+1,FALSE)</f>
        <v>#N/A</v>
      </c>
      <c r="AI47" s="41" t="e">
        <f t="shared" si="11"/>
        <v>#N/A</v>
      </c>
      <c r="AJ47" s="41" t="e">
        <f t="shared" si="12"/>
        <v>#N/A</v>
      </c>
      <c r="AK47" s="41" t="e">
        <f>HLOOKUP(I47,ElecAvoidedCostsWOCC!$A$5:$Q$50,G47+1,FALSE)*J47*L47</f>
        <v>#N/A</v>
      </c>
      <c r="AL47" s="41" t="e">
        <f t="shared" si="13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14"/>
        <v>0</v>
      </c>
      <c r="AO47" s="44">
        <f t="shared" si="15"/>
        <v>0</v>
      </c>
      <c r="AP47" s="44" t="e">
        <f t="shared" si="16"/>
        <v>#DIV/0!</v>
      </c>
    </row>
    <row r="48" spans="2:42" x14ac:dyDescent="0.25">
      <c r="B48" s="8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0"/>
        <v>0</v>
      </c>
      <c r="U48" s="44">
        <f t="shared" si="1"/>
        <v>0</v>
      </c>
      <c r="V48" s="45">
        <f t="shared" si="2"/>
        <v>0</v>
      </c>
      <c r="W48" s="46">
        <f t="shared" si="3"/>
        <v>0</v>
      </c>
      <c r="X48" s="41">
        <f t="shared" si="4"/>
        <v>0</v>
      </c>
      <c r="Y48" s="41">
        <f t="shared" si="5"/>
        <v>0</v>
      </c>
      <c r="Z48" s="41">
        <f t="shared" si="6"/>
        <v>0</v>
      </c>
      <c r="AA48" s="47">
        <f t="shared" si="7"/>
        <v>0</v>
      </c>
      <c r="AB48" s="48">
        <f t="shared" si="19"/>
        <v>0</v>
      </c>
      <c r="AC48" s="41">
        <f t="shared" si="19"/>
        <v>0</v>
      </c>
      <c r="AD48" s="41">
        <f t="shared" si="9"/>
        <v>0</v>
      </c>
      <c r="AE48" s="41">
        <f t="shared" si="17"/>
        <v>0</v>
      </c>
      <c r="AF48" s="49" t="e">
        <f>HLOOKUP(I48,ElecAvoidedCostsWOCC!$A$5:$Q$50,G48+1,FALSE)</f>
        <v>#N/A</v>
      </c>
      <c r="AG48" s="41" t="e">
        <f t="shared" si="10"/>
        <v>#N/A</v>
      </c>
      <c r="AH48" s="49" t="e">
        <f>HLOOKUP(I48,ElecAvoidedCostsWOCC!$A$5:$Q$50,T48+1,FALSE)</f>
        <v>#N/A</v>
      </c>
      <c r="AI48" s="41" t="e">
        <f t="shared" si="11"/>
        <v>#N/A</v>
      </c>
      <c r="AJ48" s="41" t="e">
        <f t="shared" si="12"/>
        <v>#N/A</v>
      </c>
      <c r="AK48" s="41" t="e">
        <f>HLOOKUP(I48,ElecAvoidedCostsWOCC!$A$5:$Q$50,G48+1,FALSE)*J48*L48</f>
        <v>#N/A</v>
      </c>
      <c r="AL48" s="41" t="e">
        <f t="shared" si="13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14"/>
        <v>0</v>
      </c>
      <c r="AO48" s="44">
        <f t="shared" si="15"/>
        <v>0</v>
      </c>
      <c r="AP48" s="44" t="e">
        <f t="shared" si="16"/>
        <v>#DIV/0!</v>
      </c>
    </row>
    <row r="49" spans="2:42" x14ac:dyDescent="0.25">
      <c r="B49" s="8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0"/>
        <v>0</v>
      </c>
      <c r="U49" s="44">
        <f t="shared" si="1"/>
        <v>0</v>
      </c>
      <c r="V49" s="45">
        <f t="shared" si="2"/>
        <v>0</v>
      </c>
      <c r="W49" s="46">
        <f t="shared" si="3"/>
        <v>0</v>
      </c>
      <c r="X49" s="41">
        <f t="shared" si="4"/>
        <v>0</v>
      </c>
      <c r="Y49" s="41">
        <f t="shared" si="5"/>
        <v>0</v>
      </c>
      <c r="Z49" s="41">
        <f t="shared" si="6"/>
        <v>0</v>
      </c>
      <c r="AA49" s="47">
        <f t="shared" si="7"/>
        <v>0</v>
      </c>
      <c r="AB49" s="48">
        <f t="shared" si="19"/>
        <v>0</v>
      </c>
      <c r="AC49" s="41">
        <f t="shared" si="19"/>
        <v>0</v>
      </c>
      <c r="AD49" s="41">
        <f t="shared" si="9"/>
        <v>0</v>
      </c>
      <c r="AE49" s="41">
        <f t="shared" si="17"/>
        <v>0</v>
      </c>
      <c r="AF49" s="49" t="e">
        <f>HLOOKUP(I49,ElecAvoidedCostsWOCC!$A$5:$Q$50,G49+1,FALSE)</f>
        <v>#N/A</v>
      </c>
      <c r="AG49" s="41" t="e">
        <f t="shared" si="10"/>
        <v>#N/A</v>
      </c>
      <c r="AH49" s="49" t="e">
        <f>HLOOKUP(I49,ElecAvoidedCostsWOCC!$A$5:$Q$50,T49+1,FALSE)</f>
        <v>#N/A</v>
      </c>
      <c r="AI49" s="41" t="e">
        <f t="shared" si="11"/>
        <v>#N/A</v>
      </c>
      <c r="AJ49" s="41" t="e">
        <f t="shared" si="12"/>
        <v>#N/A</v>
      </c>
      <c r="AK49" s="41" t="e">
        <f>HLOOKUP(I49,ElecAvoidedCostsWOCC!$A$5:$Q$50,G49+1,FALSE)*J49*L49</f>
        <v>#N/A</v>
      </c>
      <c r="AL49" s="41" t="e">
        <f t="shared" si="13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14"/>
        <v>0</v>
      </c>
      <c r="AO49" s="44">
        <f t="shared" si="15"/>
        <v>0</v>
      </c>
      <c r="AP49" s="44" t="e">
        <f t="shared" si="16"/>
        <v>#DIV/0!</v>
      </c>
    </row>
    <row r="50" spans="2:42" x14ac:dyDescent="0.25">
      <c r="B50" s="8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0"/>
        <v>0</v>
      </c>
      <c r="U50" s="44">
        <f t="shared" si="1"/>
        <v>0</v>
      </c>
      <c r="V50" s="45">
        <f t="shared" si="2"/>
        <v>0</v>
      </c>
      <c r="W50" s="46">
        <f t="shared" si="3"/>
        <v>0</v>
      </c>
      <c r="X50" s="41">
        <f t="shared" si="4"/>
        <v>0</v>
      </c>
      <c r="Y50" s="41">
        <f t="shared" si="5"/>
        <v>0</v>
      </c>
      <c r="Z50" s="41">
        <f t="shared" si="6"/>
        <v>0</v>
      </c>
      <c r="AA50" s="47">
        <f t="shared" si="7"/>
        <v>0</v>
      </c>
      <c r="AB50" s="48">
        <f t="shared" si="19"/>
        <v>0</v>
      </c>
      <c r="AC50" s="41">
        <f t="shared" si="19"/>
        <v>0</v>
      </c>
      <c r="AD50" s="41">
        <f t="shared" si="9"/>
        <v>0</v>
      </c>
      <c r="AE50" s="41">
        <f t="shared" si="17"/>
        <v>0</v>
      </c>
      <c r="AF50" s="49" t="e">
        <f>HLOOKUP(I50,ElecAvoidedCostsWOCC!$A$5:$Q$50,G50+1,FALSE)</f>
        <v>#N/A</v>
      </c>
      <c r="AG50" s="41" t="e">
        <f t="shared" si="10"/>
        <v>#N/A</v>
      </c>
      <c r="AH50" s="49" t="e">
        <f>HLOOKUP(I50,ElecAvoidedCostsWOCC!$A$5:$Q$50,T50+1,FALSE)</f>
        <v>#N/A</v>
      </c>
      <c r="AI50" s="41" t="e">
        <f t="shared" si="11"/>
        <v>#N/A</v>
      </c>
      <c r="AJ50" s="41" t="e">
        <f t="shared" si="12"/>
        <v>#N/A</v>
      </c>
      <c r="AK50" s="41" t="e">
        <f>HLOOKUP(I50,ElecAvoidedCostsWOCC!$A$5:$Q$50,G50+1,FALSE)*J50*L50</f>
        <v>#N/A</v>
      </c>
      <c r="AL50" s="41" t="e">
        <f t="shared" si="13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14"/>
        <v>0</v>
      </c>
      <c r="AO50" s="44">
        <f t="shared" si="15"/>
        <v>0</v>
      </c>
      <c r="AP50" s="44" t="e">
        <f t="shared" si="16"/>
        <v>#DIV/0!</v>
      </c>
    </row>
    <row r="51" spans="2:42" x14ac:dyDescent="0.25">
      <c r="B51" s="8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0"/>
        <v>0</v>
      </c>
      <c r="U51" s="44">
        <f t="shared" si="1"/>
        <v>0</v>
      </c>
      <c r="V51" s="45">
        <f t="shared" si="2"/>
        <v>0</v>
      </c>
      <c r="W51" s="46">
        <f t="shared" si="3"/>
        <v>0</v>
      </c>
      <c r="X51" s="41">
        <f t="shared" si="4"/>
        <v>0</v>
      </c>
      <c r="Y51" s="41">
        <f t="shared" si="5"/>
        <v>0</v>
      </c>
      <c r="Z51" s="41">
        <f t="shared" si="6"/>
        <v>0</v>
      </c>
      <c r="AA51" s="47">
        <f t="shared" si="7"/>
        <v>0</v>
      </c>
      <c r="AB51" s="48">
        <f t="shared" si="19"/>
        <v>0</v>
      </c>
      <c r="AC51" s="41">
        <f t="shared" si="19"/>
        <v>0</v>
      </c>
      <c r="AD51" s="41">
        <f t="shared" si="9"/>
        <v>0</v>
      </c>
      <c r="AE51" s="41">
        <f t="shared" si="17"/>
        <v>0</v>
      </c>
      <c r="AF51" s="49" t="e">
        <f>HLOOKUP(I51,ElecAvoidedCostsWOCC!$A$5:$Q$50,G51+1,FALSE)</f>
        <v>#N/A</v>
      </c>
      <c r="AG51" s="41" t="e">
        <f t="shared" si="10"/>
        <v>#N/A</v>
      </c>
      <c r="AH51" s="49" t="e">
        <f>HLOOKUP(I51,ElecAvoidedCostsWOCC!$A$5:$Q$50,T51+1,FALSE)</f>
        <v>#N/A</v>
      </c>
      <c r="AI51" s="41" t="e">
        <f t="shared" si="11"/>
        <v>#N/A</v>
      </c>
      <c r="AJ51" s="41" t="e">
        <f t="shared" si="12"/>
        <v>#N/A</v>
      </c>
      <c r="AK51" s="41" t="e">
        <f>HLOOKUP(I51,ElecAvoidedCostsWOCC!$A$5:$Q$50,G51+1,FALSE)*J51*L51</f>
        <v>#N/A</v>
      </c>
      <c r="AL51" s="41" t="e">
        <f t="shared" si="13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14"/>
        <v>0</v>
      </c>
      <c r="AO51" s="44">
        <f t="shared" si="15"/>
        <v>0</v>
      </c>
      <c r="AP51" s="44" t="e">
        <f t="shared" si="16"/>
        <v>#DIV/0!</v>
      </c>
    </row>
    <row r="52" spans="2:42" x14ac:dyDescent="0.25">
      <c r="B52" s="8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0"/>
        <v>0</v>
      </c>
      <c r="U52" s="44">
        <f t="shared" si="1"/>
        <v>0</v>
      </c>
      <c r="V52" s="45">
        <f t="shared" si="2"/>
        <v>0</v>
      </c>
      <c r="W52" s="46">
        <f t="shared" si="3"/>
        <v>0</v>
      </c>
      <c r="X52" s="41">
        <f t="shared" si="4"/>
        <v>0</v>
      </c>
      <c r="Y52" s="41">
        <f t="shared" si="5"/>
        <v>0</v>
      </c>
      <c r="Z52" s="41">
        <f t="shared" si="6"/>
        <v>0</v>
      </c>
      <c r="AA52" s="47">
        <f t="shared" si="7"/>
        <v>0</v>
      </c>
      <c r="AB52" s="48">
        <f t="shared" si="19"/>
        <v>0</v>
      </c>
      <c r="AC52" s="41">
        <f t="shared" si="19"/>
        <v>0</v>
      </c>
      <c r="AD52" s="41">
        <f t="shared" si="9"/>
        <v>0</v>
      </c>
      <c r="AE52" s="41">
        <f t="shared" si="17"/>
        <v>0</v>
      </c>
      <c r="AF52" s="49" t="e">
        <f>HLOOKUP(I52,ElecAvoidedCostsWOCC!$A$5:$Q$50,G52+1,FALSE)</f>
        <v>#N/A</v>
      </c>
      <c r="AG52" s="41" t="e">
        <f t="shared" si="10"/>
        <v>#N/A</v>
      </c>
      <c r="AH52" s="49" t="e">
        <f>HLOOKUP(I52,ElecAvoidedCostsWOCC!$A$5:$Q$50,T52+1,FALSE)</f>
        <v>#N/A</v>
      </c>
      <c r="AI52" s="41" t="e">
        <f t="shared" si="11"/>
        <v>#N/A</v>
      </c>
      <c r="AJ52" s="41" t="e">
        <f t="shared" si="12"/>
        <v>#N/A</v>
      </c>
      <c r="AK52" s="41" t="e">
        <f>HLOOKUP(I52,ElecAvoidedCostsWOCC!$A$5:$Q$50,G52+1,FALSE)*J52*L52</f>
        <v>#N/A</v>
      </c>
      <c r="AL52" s="41" t="e">
        <f t="shared" si="13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14"/>
        <v>0</v>
      </c>
      <c r="AO52" s="44">
        <f t="shared" si="15"/>
        <v>0</v>
      </c>
      <c r="AP52" s="44" t="e">
        <f t="shared" si="16"/>
        <v>#DIV/0!</v>
      </c>
    </row>
    <row r="53" spans="2:42" x14ac:dyDescent="0.25">
      <c r="B53" s="8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0"/>
        <v>0</v>
      </c>
      <c r="U53" s="44">
        <f t="shared" si="1"/>
        <v>0</v>
      </c>
      <c r="V53" s="45">
        <f t="shared" si="2"/>
        <v>0</v>
      </c>
      <c r="W53" s="46">
        <f t="shared" si="3"/>
        <v>0</v>
      </c>
      <c r="X53" s="41">
        <f t="shared" si="4"/>
        <v>0</v>
      </c>
      <c r="Y53" s="41">
        <f t="shared" si="5"/>
        <v>0</v>
      </c>
      <c r="Z53" s="41">
        <f t="shared" si="6"/>
        <v>0</v>
      </c>
      <c r="AA53" s="47">
        <f t="shared" si="7"/>
        <v>0</v>
      </c>
      <c r="AB53" s="48">
        <f t="shared" si="19"/>
        <v>0</v>
      </c>
      <c r="AC53" s="41">
        <f t="shared" si="19"/>
        <v>0</v>
      </c>
      <c r="AD53" s="41">
        <f t="shared" si="9"/>
        <v>0</v>
      </c>
      <c r="AE53" s="41">
        <f t="shared" si="17"/>
        <v>0</v>
      </c>
      <c r="AF53" s="49" t="e">
        <f>HLOOKUP(I53,ElecAvoidedCostsWOCC!$A$5:$Q$50,G53+1,FALSE)</f>
        <v>#N/A</v>
      </c>
      <c r="AG53" s="41" t="e">
        <f t="shared" si="10"/>
        <v>#N/A</v>
      </c>
      <c r="AH53" s="49" t="e">
        <f>HLOOKUP(I53,ElecAvoidedCostsWOCC!$A$5:$Q$50,T53+1,FALSE)</f>
        <v>#N/A</v>
      </c>
      <c r="AI53" s="41" t="e">
        <f t="shared" si="11"/>
        <v>#N/A</v>
      </c>
      <c r="AJ53" s="41" t="e">
        <f t="shared" si="12"/>
        <v>#N/A</v>
      </c>
      <c r="AK53" s="41" t="e">
        <f>HLOOKUP(I53,ElecAvoidedCostsWOCC!$A$5:$Q$50,G53+1,FALSE)*J53*L53</f>
        <v>#N/A</v>
      </c>
      <c r="AL53" s="41" t="e">
        <f t="shared" si="13"/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si="14"/>
        <v>0</v>
      </c>
      <c r="AO53" s="44">
        <f t="shared" si="15"/>
        <v>0</v>
      </c>
      <c r="AP53" s="44" t="e">
        <f t="shared" si="16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0"/>
        <v>0</v>
      </c>
      <c r="U54" s="44">
        <f t="shared" si="1"/>
        <v>0</v>
      </c>
      <c r="V54" s="45">
        <f t="shared" si="2"/>
        <v>0</v>
      </c>
      <c r="W54" s="46">
        <f t="shared" si="3"/>
        <v>0</v>
      </c>
      <c r="X54" s="41">
        <f t="shared" si="4"/>
        <v>0</v>
      </c>
      <c r="Y54" s="41">
        <f t="shared" si="5"/>
        <v>0</v>
      </c>
      <c r="Z54" s="41">
        <f t="shared" si="6"/>
        <v>0</v>
      </c>
      <c r="AA54" s="47">
        <f t="shared" si="7"/>
        <v>0</v>
      </c>
      <c r="AB54" s="48">
        <f t="shared" si="19"/>
        <v>0</v>
      </c>
      <c r="AC54" s="41">
        <f t="shared" si="19"/>
        <v>0</v>
      </c>
      <c r="AD54" s="41">
        <f t="shared" si="9"/>
        <v>0</v>
      </c>
      <c r="AE54" s="41">
        <f t="shared" si="17"/>
        <v>0</v>
      </c>
      <c r="AF54" s="49" t="e">
        <f>HLOOKUP(I54,ElecAvoidedCostsWOCC!$A$5:$Q$50,G54+1,FALSE)</f>
        <v>#N/A</v>
      </c>
      <c r="AG54" s="41" t="e">
        <f t="shared" si="10"/>
        <v>#N/A</v>
      </c>
      <c r="AH54" s="49" t="e">
        <f>HLOOKUP(I54,ElecAvoidedCostsWOCC!$A$5:$Q$50,T54+1,FALSE)</f>
        <v>#N/A</v>
      </c>
      <c r="AI54" s="41" t="e">
        <f t="shared" si="11"/>
        <v>#N/A</v>
      </c>
      <c r="AJ54" s="41" t="e">
        <f t="shared" si="12"/>
        <v>#N/A</v>
      </c>
      <c r="AK54" s="41" t="e">
        <f>HLOOKUP(I54,ElecAvoidedCostsWOCC!$A$5:$Q$50,G54+1,FALSE)*J54*L54</f>
        <v>#N/A</v>
      </c>
      <c r="AL54" s="41" t="e">
        <f t="shared" si="13"/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si="14"/>
        <v>0</v>
      </c>
      <c r="AO54" s="44">
        <f t="shared" si="15"/>
        <v>0</v>
      </c>
      <c r="AP54" s="44" t="e">
        <f t="shared" si="16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0"/>
        <v>0</v>
      </c>
      <c r="U55" s="44">
        <f t="shared" si="1"/>
        <v>0</v>
      </c>
      <c r="V55" s="45">
        <f t="shared" si="2"/>
        <v>0</v>
      </c>
      <c r="W55" s="46">
        <f t="shared" si="3"/>
        <v>0</v>
      </c>
      <c r="X55" s="41">
        <f t="shared" si="4"/>
        <v>0</v>
      </c>
      <c r="Y55" s="41">
        <f t="shared" si="5"/>
        <v>0</v>
      </c>
      <c r="Z55" s="41">
        <f t="shared" si="6"/>
        <v>0</v>
      </c>
      <c r="AA55" s="47">
        <f t="shared" si="7"/>
        <v>0</v>
      </c>
      <c r="AB55" s="48">
        <f t="shared" si="19"/>
        <v>0</v>
      </c>
      <c r="AC55" s="41">
        <f t="shared" si="19"/>
        <v>0</v>
      </c>
      <c r="AD55" s="41">
        <f t="shared" si="9"/>
        <v>0</v>
      </c>
      <c r="AE55" s="41">
        <f t="shared" si="17"/>
        <v>0</v>
      </c>
      <c r="AF55" s="49" t="e">
        <f>HLOOKUP(I55,ElecAvoidedCostsWOCC!$A$5:$Q$50,G55+1,FALSE)</f>
        <v>#N/A</v>
      </c>
      <c r="AG55" s="41" t="e">
        <f t="shared" si="10"/>
        <v>#N/A</v>
      </c>
      <c r="AH55" s="49" t="e">
        <f>HLOOKUP(I55,ElecAvoidedCostsWOCC!$A$5:$Q$50,T55+1,FALSE)</f>
        <v>#N/A</v>
      </c>
      <c r="AI55" s="41" t="e">
        <f t="shared" si="11"/>
        <v>#N/A</v>
      </c>
      <c r="AJ55" s="41" t="e">
        <f t="shared" si="12"/>
        <v>#N/A</v>
      </c>
      <c r="AK55" s="41" t="e">
        <f>HLOOKUP(I55,ElecAvoidedCostsWOCC!$A$5:$Q$50,G55+1,FALSE)*J55*L55</f>
        <v>#N/A</v>
      </c>
      <c r="AL55" s="41" t="e">
        <f t="shared" si="13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14"/>
        <v>0</v>
      </c>
      <c r="AO55" s="44">
        <f t="shared" si="15"/>
        <v>0</v>
      </c>
      <c r="AP55" s="44" t="e">
        <f t="shared" si="16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0"/>
        <v>0</v>
      </c>
      <c r="U56" s="44">
        <f t="shared" si="1"/>
        <v>0</v>
      </c>
      <c r="V56" s="45">
        <f t="shared" si="2"/>
        <v>0</v>
      </c>
      <c r="W56" s="46">
        <f t="shared" si="3"/>
        <v>0</v>
      </c>
      <c r="X56" s="41">
        <f t="shared" si="4"/>
        <v>0</v>
      </c>
      <c r="Y56" s="41">
        <f t="shared" si="5"/>
        <v>0</v>
      </c>
      <c r="Z56" s="41">
        <f t="shared" si="6"/>
        <v>0</v>
      </c>
      <c r="AA56" s="47">
        <f t="shared" si="7"/>
        <v>0</v>
      </c>
      <c r="AB56" s="48">
        <f t="shared" si="19"/>
        <v>0</v>
      </c>
      <c r="AC56" s="41">
        <f t="shared" si="19"/>
        <v>0</v>
      </c>
      <c r="AD56" s="41">
        <f t="shared" si="9"/>
        <v>0</v>
      </c>
      <c r="AE56" s="41">
        <f t="shared" si="17"/>
        <v>0</v>
      </c>
      <c r="AF56" s="49" t="e">
        <f>HLOOKUP(I56,ElecAvoidedCostsWOCC!$A$5:$Q$50,G56+1,FALSE)</f>
        <v>#N/A</v>
      </c>
      <c r="AG56" s="41" t="e">
        <f t="shared" si="10"/>
        <v>#N/A</v>
      </c>
      <c r="AH56" s="49" t="e">
        <f>HLOOKUP(I56,ElecAvoidedCostsWOCC!$A$5:$Q$50,T56+1,FALSE)</f>
        <v>#N/A</v>
      </c>
      <c r="AI56" s="41" t="e">
        <f t="shared" si="11"/>
        <v>#N/A</v>
      </c>
      <c r="AJ56" s="41" t="e">
        <f t="shared" si="12"/>
        <v>#N/A</v>
      </c>
      <c r="AK56" s="41" t="e">
        <f>HLOOKUP(I56,ElecAvoidedCostsWOCC!$A$5:$Q$50,G56+1,FALSE)*J56*L56</f>
        <v>#N/A</v>
      </c>
      <c r="AL56" s="41" t="e">
        <f t="shared" si="13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14"/>
        <v>0</v>
      </c>
      <c r="AO56" s="44">
        <f t="shared" si="15"/>
        <v>0</v>
      </c>
      <c r="AP56" s="44" t="e">
        <f t="shared" si="16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0"/>
        <v>0</v>
      </c>
      <c r="U57" s="44">
        <f t="shared" si="1"/>
        <v>0</v>
      </c>
      <c r="V57" s="45">
        <f t="shared" si="2"/>
        <v>0</v>
      </c>
      <c r="W57" s="46">
        <f t="shared" si="3"/>
        <v>0</v>
      </c>
      <c r="X57" s="41">
        <f t="shared" si="4"/>
        <v>0</v>
      </c>
      <c r="Y57" s="41">
        <f t="shared" si="5"/>
        <v>0</v>
      </c>
      <c r="Z57" s="41">
        <f t="shared" si="6"/>
        <v>0</v>
      </c>
      <c r="AA57" s="47">
        <f t="shared" si="7"/>
        <v>0</v>
      </c>
      <c r="AB57" s="48">
        <f t="shared" si="19"/>
        <v>0</v>
      </c>
      <c r="AC57" s="41">
        <f t="shared" si="19"/>
        <v>0</v>
      </c>
      <c r="AD57" s="41">
        <f t="shared" si="9"/>
        <v>0</v>
      </c>
      <c r="AE57" s="41">
        <f t="shared" si="17"/>
        <v>0</v>
      </c>
      <c r="AF57" s="49" t="e">
        <f>HLOOKUP(I57,ElecAvoidedCostsWOCC!$A$5:$Q$50,G57+1,FALSE)</f>
        <v>#N/A</v>
      </c>
      <c r="AG57" s="41" t="e">
        <f t="shared" si="10"/>
        <v>#N/A</v>
      </c>
      <c r="AH57" s="49" t="e">
        <f>HLOOKUP(I57,ElecAvoidedCostsWOCC!$A$5:$Q$50,T57+1,FALSE)</f>
        <v>#N/A</v>
      </c>
      <c r="AI57" s="41" t="e">
        <f t="shared" si="11"/>
        <v>#N/A</v>
      </c>
      <c r="AJ57" s="41" t="e">
        <f t="shared" si="12"/>
        <v>#N/A</v>
      </c>
      <c r="AK57" s="41" t="e">
        <f>HLOOKUP(I57,ElecAvoidedCostsWOCC!$A$5:$Q$50,G57+1,FALSE)*J57*L57</f>
        <v>#N/A</v>
      </c>
      <c r="AL57" s="41" t="e">
        <f t="shared" si="13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14"/>
        <v>0</v>
      </c>
      <c r="AO57" s="44">
        <f t="shared" si="15"/>
        <v>0</v>
      </c>
      <c r="AP57" s="44" t="e">
        <f t="shared" si="16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0"/>
        <v>0</v>
      </c>
      <c r="U58" s="44">
        <f t="shared" si="1"/>
        <v>0</v>
      </c>
      <c r="V58" s="45">
        <f t="shared" si="2"/>
        <v>0</v>
      </c>
      <c r="W58" s="46">
        <f t="shared" si="3"/>
        <v>0</v>
      </c>
      <c r="X58" s="41">
        <f t="shared" si="4"/>
        <v>0</v>
      </c>
      <c r="Y58" s="41">
        <f t="shared" si="5"/>
        <v>0</v>
      </c>
      <c r="Z58" s="41">
        <f t="shared" si="6"/>
        <v>0</v>
      </c>
      <c r="AA58" s="47">
        <f t="shared" si="7"/>
        <v>0</v>
      </c>
      <c r="AB58" s="48">
        <f t="shared" si="19"/>
        <v>0</v>
      </c>
      <c r="AC58" s="41">
        <f t="shared" si="19"/>
        <v>0</v>
      </c>
      <c r="AD58" s="41">
        <f t="shared" si="9"/>
        <v>0</v>
      </c>
      <c r="AE58" s="41">
        <f t="shared" si="17"/>
        <v>0</v>
      </c>
      <c r="AF58" s="49" t="e">
        <f>HLOOKUP(I58,ElecAvoidedCostsWOCC!$A$5:$Q$50,G58+1,FALSE)</f>
        <v>#N/A</v>
      </c>
      <c r="AG58" s="41" t="e">
        <f t="shared" si="10"/>
        <v>#N/A</v>
      </c>
      <c r="AH58" s="49" t="e">
        <f>HLOOKUP(I58,ElecAvoidedCostsWOCC!$A$5:$Q$50,T58+1,FALSE)</f>
        <v>#N/A</v>
      </c>
      <c r="AI58" s="41" t="e">
        <f t="shared" si="11"/>
        <v>#N/A</v>
      </c>
      <c r="AJ58" s="41" t="e">
        <f t="shared" si="12"/>
        <v>#N/A</v>
      </c>
      <c r="AK58" s="41" t="e">
        <f>HLOOKUP(I58,ElecAvoidedCostsWOCC!$A$5:$Q$50,G58+1,FALSE)*J58*L58</f>
        <v>#N/A</v>
      </c>
      <c r="AL58" s="41" t="e">
        <f t="shared" si="13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14"/>
        <v>0</v>
      </c>
      <c r="AO58" s="44">
        <f t="shared" si="15"/>
        <v>0</v>
      </c>
      <c r="AP58" s="44" t="e">
        <f t="shared" si="16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0"/>
        <v>0</v>
      </c>
      <c r="U59" s="44">
        <f t="shared" si="1"/>
        <v>0</v>
      </c>
      <c r="V59" s="45">
        <f t="shared" si="2"/>
        <v>0</v>
      </c>
      <c r="W59" s="46">
        <f t="shared" si="3"/>
        <v>0</v>
      </c>
      <c r="X59" s="41">
        <f t="shared" si="4"/>
        <v>0</v>
      </c>
      <c r="Y59" s="41">
        <f t="shared" si="5"/>
        <v>0</v>
      </c>
      <c r="Z59" s="41">
        <f t="shared" si="6"/>
        <v>0</v>
      </c>
      <c r="AA59" s="47">
        <f t="shared" si="7"/>
        <v>0</v>
      </c>
      <c r="AB59" s="48">
        <f t="shared" si="19"/>
        <v>0</v>
      </c>
      <c r="AC59" s="41">
        <f t="shared" si="19"/>
        <v>0</v>
      </c>
      <c r="AD59" s="41">
        <f t="shared" si="9"/>
        <v>0</v>
      </c>
      <c r="AE59" s="41">
        <f t="shared" si="17"/>
        <v>0</v>
      </c>
      <c r="AF59" s="49" t="e">
        <f>HLOOKUP(I59,ElecAvoidedCostsWOCC!$A$5:$Q$50,G59+1,FALSE)</f>
        <v>#N/A</v>
      </c>
      <c r="AG59" s="41" t="e">
        <f t="shared" si="10"/>
        <v>#N/A</v>
      </c>
      <c r="AH59" s="49" t="e">
        <f>HLOOKUP(I59,ElecAvoidedCostsWOCC!$A$5:$Q$50,T59+1,FALSE)</f>
        <v>#N/A</v>
      </c>
      <c r="AI59" s="41" t="e">
        <f t="shared" si="11"/>
        <v>#N/A</v>
      </c>
      <c r="AJ59" s="41" t="e">
        <f t="shared" si="12"/>
        <v>#N/A</v>
      </c>
      <c r="AK59" s="41" t="e">
        <f>HLOOKUP(I59,ElecAvoidedCostsWOCC!$A$5:$Q$50,G59+1,FALSE)*J59*L59</f>
        <v>#N/A</v>
      </c>
      <c r="AL59" s="41" t="e">
        <f t="shared" si="13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14"/>
        <v>0</v>
      </c>
      <c r="AO59" s="44">
        <f t="shared" si="15"/>
        <v>0</v>
      </c>
      <c r="AP59" s="44" t="e">
        <f t="shared" si="16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0"/>
        <v>0</v>
      </c>
      <c r="U60" s="44">
        <f t="shared" si="1"/>
        <v>0</v>
      </c>
      <c r="V60" s="45">
        <f t="shared" si="2"/>
        <v>0</v>
      </c>
      <c r="W60" s="46">
        <f t="shared" si="3"/>
        <v>0</v>
      </c>
      <c r="X60" s="41">
        <f t="shared" si="4"/>
        <v>0</v>
      </c>
      <c r="Y60" s="41">
        <f t="shared" si="5"/>
        <v>0</v>
      </c>
      <c r="Z60" s="41">
        <f t="shared" si="6"/>
        <v>0</v>
      </c>
      <c r="AA60" s="47">
        <f t="shared" si="7"/>
        <v>0</v>
      </c>
      <c r="AB60" s="48">
        <f t="shared" si="19"/>
        <v>0</v>
      </c>
      <c r="AC60" s="41">
        <f t="shared" si="19"/>
        <v>0</v>
      </c>
      <c r="AD60" s="41">
        <f t="shared" si="9"/>
        <v>0</v>
      </c>
      <c r="AE60" s="41">
        <f t="shared" si="17"/>
        <v>0</v>
      </c>
      <c r="AF60" s="49" t="e">
        <f>HLOOKUP(I60,ElecAvoidedCostsWOCC!$A$5:$Q$50,G60+1,FALSE)</f>
        <v>#N/A</v>
      </c>
      <c r="AG60" s="41" t="e">
        <f t="shared" si="10"/>
        <v>#N/A</v>
      </c>
      <c r="AH60" s="49" t="e">
        <f>HLOOKUP(I60,ElecAvoidedCostsWOCC!$A$5:$Q$50,T60+1,FALSE)</f>
        <v>#N/A</v>
      </c>
      <c r="AI60" s="41" t="e">
        <f t="shared" si="11"/>
        <v>#N/A</v>
      </c>
      <c r="AJ60" s="41" t="e">
        <f t="shared" si="12"/>
        <v>#N/A</v>
      </c>
      <c r="AK60" s="41" t="e">
        <f>HLOOKUP(I60,ElecAvoidedCostsWOCC!$A$5:$Q$50,G60+1,FALSE)*J60*L60</f>
        <v>#N/A</v>
      </c>
      <c r="AL60" s="41" t="e">
        <f t="shared" si="13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14"/>
        <v>0</v>
      </c>
      <c r="AO60" s="44">
        <f t="shared" si="15"/>
        <v>0</v>
      </c>
      <c r="AP60" s="44" t="e">
        <f t="shared" si="16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0"/>
        <v>0</v>
      </c>
      <c r="U61" s="44">
        <f t="shared" si="1"/>
        <v>0</v>
      </c>
      <c r="V61" s="45">
        <f t="shared" si="2"/>
        <v>0</v>
      </c>
      <c r="W61" s="46">
        <f t="shared" si="3"/>
        <v>0</v>
      </c>
      <c r="X61" s="41">
        <f t="shared" si="4"/>
        <v>0</v>
      </c>
      <c r="Y61" s="41">
        <f t="shared" si="5"/>
        <v>0</v>
      </c>
      <c r="Z61" s="41">
        <f t="shared" si="6"/>
        <v>0</v>
      </c>
      <c r="AA61" s="47">
        <f t="shared" si="7"/>
        <v>0</v>
      </c>
      <c r="AB61" s="48">
        <f t="shared" si="19"/>
        <v>0</v>
      </c>
      <c r="AC61" s="41">
        <f t="shared" si="19"/>
        <v>0</v>
      </c>
      <c r="AD61" s="41">
        <f t="shared" si="9"/>
        <v>0</v>
      </c>
      <c r="AE61" s="41">
        <f t="shared" si="17"/>
        <v>0</v>
      </c>
      <c r="AF61" s="49" t="e">
        <f>HLOOKUP(I61,ElecAvoidedCostsWOCC!$A$5:$Q$50,G61+1,FALSE)</f>
        <v>#N/A</v>
      </c>
      <c r="AG61" s="41" t="e">
        <f t="shared" si="10"/>
        <v>#N/A</v>
      </c>
      <c r="AH61" s="49" t="e">
        <f>HLOOKUP(I61,ElecAvoidedCostsWOCC!$A$5:$Q$50,T61+1,FALSE)</f>
        <v>#N/A</v>
      </c>
      <c r="AI61" s="41" t="e">
        <f t="shared" si="11"/>
        <v>#N/A</v>
      </c>
      <c r="AJ61" s="41" t="e">
        <f t="shared" si="12"/>
        <v>#N/A</v>
      </c>
      <c r="AK61" s="41" t="e">
        <f>HLOOKUP(I61,ElecAvoidedCostsWOCC!$A$5:$Q$50,G61+1,FALSE)*J61*L61</f>
        <v>#N/A</v>
      </c>
      <c r="AL61" s="41" t="e">
        <f t="shared" si="13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14"/>
        <v>0</v>
      </c>
      <c r="AO61" s="44">
        <f t="shared" si="15"/>
        <v>0</v>
      </c>
      <c r="AP61" s="44" t="e">
        <f t="shared" si="16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0"/>
        <v>0</v>
      </c>
      <c r="U62" s="44">
        <f t="shared" si="1"/>
        <v>0</v>
      </c>
      <c r="V62" s="45">
        <f t="shared" si="2"/>
        <v>0</v>
      </c>
      <c r="W62" s="46">
        <f t="shared" si="3"/>
        <v>0</v>
      </c>
      <c r="X62" s="41">
        <f t="shared" si="4"/>
        <v>0</v>
      </c>
      <c r="Y62" s="41">
        <f t="shared" si="5"/>
        <v>0</v>
      </c>
      <c r="Z62" s="41">
        <f t="shared" si="6"/>
        <v>0</v>
      </c>
      <c r="AA62" s="47">
        <f t="shared" si="7"/>
        <v>0</v>
      </c>
      <c r="AB62" s="48">
        <f t="shared" si="19"/>
        <v>0</v>
      </c>
      <c r="AC62" s="41">
        <f t="shared" si="19"/>
        <v>0</v>
      </c>
      <c r="AD62" s="41">
        <f t="shared" si="9"/>
        <v>0</v>
      </c>
      <c r="AE62" s="41">
        <f t="shared" si="17"/>
        <v>0</v>
      </c>
      <c r="AF62" s="49" t="e">
        <f>HLOOKUP(I62,ElecAvoidedCostsWOCC!$A$5:$Q$50,G62+1,FALSE)</f>
        <v>#N/A</v>
      </c>
      <c r="AG62" s="41" t="e">
        <f t="shared" si="10"/>
        <v>#N/A</v>
      </c>
      <c r="AH62" s="49" t="e">
        <f>HLOOKUP(I62,ElecAvoidedCostsWOCC!$A$5:$Q$50,T62+1,FALSE)</f>
        <v>#N/A</v>
      </c>
      <c r="AI62" s="41" t="e">
        <f t="shared" si="11"/>
        <v>#N/A</v>
      </c>
      <c r="AJ62" s="41" t="e">
        <f t="shared" si="12"/>
        <v>#N/A</v>
      </c>
      <c r="AK62" s="41" t="e">
        <f>HLOOKUP(I62,ElecAvoidedCostsWOCC!$A$5:$Q$50,G62+1,FALSE)*J62*L62</f>
        <v>#N/A</v>
      </c>
      <c r="AL62" s="41" t="e">
        <f t="shared" si="13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14"/>
        <v>0</v>
      </c>
      <c r="AO62" s="44">
        <f t="shared" si="15"/>
        <v>0</v>
      </c>
      <c r="AP62" s="44" t="e">
        <f t="shared" si="16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0"/>
        <v>0</v>
      </c>
      <c r="U63" s="44">
        <f t="shared" si="1"/>
        <v>0</v>
      </c>
      <c r="V63" s="45">
        <f t="shared" si="2"/>
        <v>0</v>
      </c>
      <c r="W63" s="46">
        <f t="shared" si="3"/>
        <v>0</v>
      </c>
      <c r="X63" s="41">
        <f t="shared" si="4"/>
        <v>0</v>
      </c>
      <c r="Y63" s="41">
        <f t="shared" si="5"/>
        <v>0</v>
      </c>
      <c r="Z63" s="41">
        <f t="shared" si="6"/>
        <v>0</v>
      </c>
      <c r="AA63" s="47">
        <f t="shared" si="7"/>
        <v>0</v>
      </c>
      <c r="AB63" s="48">
        <f t="shared" si="19"/>
        <v>0</v>
      </c>
      <c r="AC63" s="41">
        <f t="shared" si="19"/>
        <v>0</v>
      </c>
      <c r="AD63" s="41">
        <f t="shared" si="9"/>
        <v>0</v>
      </c>
      <c r="AE63" s="41">
        <f t="shared" si="17"/>
        <v>0</v>
      </c>
      <c r="AF63" s="49" t="e">
        <f>HLOOKUP(I63,ElecAvoidedCostsWOCC!$A$5:$Q$50,G63+1,FALSE)</f>
        <v>#N/A</v>
      </c>
      <c r="AG63" s="41" t="e">
        <f t="shared" si="10"/>
        <v>#N/A</v>
      </c>
      <c r="AH63" s="49" t="e">
        <f>HLOOKUP(I63,ElecAvoidedCostsWOCC!$A$5:$Q$50,T63+1,FALSE)</f>
        <v>#N/A</v>
      </c>
      <c r="AI63" s="41" t="e">
        <f t="shared" si="11"/>
        <v>#N/A</v>
      </c>
      <c r="AJ63" s="41" t="e">
        <f t="shared" si="12"/>
        <v>#N/A</v>
      </c>
      <c r="AK63" s="41" t="e">
        <f>HLOOKUP(I63,ElecAvoidedCostsWOCC!$A$5:$Q$50,G63+1,FALSE)*J63*L63</f>
        <v>#N/A</v>
      </c>
      <c r="AL63" s="41" t="e">
        <f t="shared" si="13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14"/>
        <v>0</v>
      </c>
      <c r="AO63" s="44">
        <f t="shared" si="15"/>
        <v>0</v>
      </c>
      <c r="AP63" s="44" t="e">
        <f t="shared" si="16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0"/>
        <v>0</v>
      </c>
      <c r="U64" s="44">
        <f t="shared" si="1"/>
        <v>0</v>
      </c>
      <c r="V64" s="45">
        <f t="shared" si="2"/>
        <v>0</v>
      </c>
      <c r="W64" s="46">
        <f t="shared" si="3"/>
        <v>0</v>
      </c>
      <c r="X64" s="41">
        <f t="shared" si="4"/>
        <v>0</v>
      </c>
      <c r="Y64" s="41">
        <f t="shared" si="5"/>
        <v>0</v>
      </c>
      <c r="Z64" s="41">
        <f t="shared" si="6"/>
        <v>0</v>
      </c>
      <c r="AA64" s="47">
        <f t="shared" si="7"/>
        <v>0</v>
      </c>
      <c r="AB64" s="48">
        <f t="shared" si="19"/>
        <v>0</v>
      </c>
      <c r="AC64" s="41">
        <f t="shared" si="19"/>
        <v>0</v>
      </c>
      <c r="AD64" s="41">
        <f t="shared" si="9"/>
        <v>0</v>
      </c>
      <c r="AE64" s="41">
        <f t="shared" si="17"/>
        <v>0</v>
      </c>
      <c r="AF64" s="49" t="e">
        <f>HLOOKUP(I64,ElecAvoidedCostsWOCC!$A$5:$Q$50,G64+1,FALSE)</f>
        <v>#N/A</v>
      </c>
      <c r="AG64" s="41" t="e">
        <f t="shared" si="10"/>
        <v>#N/A</v>
      </c>
      <c r="AH64" s="49" t="e">
        <f>HLOOKUP(I64,ElecAvoidedCostsWOCC!$A$5:$Q$50,T64+1,FALSE)</f>
        <v>#N/A</v>
      </c>
      <c r="AI64" s="41" t="e">
        <f t="shared" si="11"/>
        <v>#N/A</v>
      </c>
      <c r="AJ64" s="41" t="e">
        <f t="shared" si="12"/>
        <v>#N/A</v>
      </c>
      <c r="AK64" s="41" t="e">
        <f>HLOOKUP(I64,ElecAvoidedCostsWOCC!$A$5:$Q$50,G64+1,FALSE)*J64*L64</f>
        <v>#N/A</v>
      </c>
      <c r="AL64" s="41" t="e">
        <f t="shared" si="13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14"/>
        <v>0</v>
      </c>
      <c r="AO64" s="44">
        <f t="shared" si="15"/>
        <v>0</v>
      </c>
      <c r="AP64" s="44" t="e">
        <f t="shared" si="16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0"/>
        <v>0</v>
      </c>
      <c r="U65" s="44">
        <f t="shared" si="1"/>
        <v>0</v>
      </c>
      <c r="V65" s="45">
        <f t="shared" si="2"/>
        <v>0</v>
      </c>
      <c r="W65" s="46">
        <f t="shared" si="3"/>
        <v>0</v>
      </c>
      <c r="X65" s="41">
        <f t="shared" si="4"/>
        <v>0</v>
      </c>
      <c r="Y65" s="41">
        <f t="shared" si="5"/>
        <v>0</v>
      </c>
      <c r="Z65" s="41">
        <f t="shared" si="6"/>
        <v>0</v>
      </c>
      <c r="AA65" s="47">
        <f t="shared" si="7"/>
        <v>0</v>
      </c>
      <c r="AB65" s="48">
        <f t="shared" si="19"/>
        <v>0</v>
      </c>
      <c r="AC65" s="41">
        <f t="shared" si="19"/>
        <v>0</v>
      </c>
      <c r="AD65" s="41">
        <f t="shared" si="9"/>
        <v>0</v>
      </c>
      <c r="AE65" s="41">
        <f t="shared" si="17"/>
        <v>0</v>
      </c>
      <c r="AF65" s="49" t="e">
        <f>HLOOKUP(I65,ElecAvoidedCostsWOCC!$A$5:$Q$50,G65+1,FALSE)</f>
        <v>#N/A</v>
      </c>
      <c r="AG65" s="41" t="e">
        <f t="shared" si="10"/>
        <v>#N/A</v>
      </c>
      <c r="AH65" s="49" t="e">
        <f>HLOOKUP(I65,ElecAvoidedCostsWOCC!$A$5:$Q$50,T65+1,FALSE)</f>
        <v>#N/A</v>
      </c>
      <c r="AI65" s="41" t="e">
        <f t="shared" si="11"/>
        <v>#N/A</v>
      </c>
      <c r="AJ65" s="41" t="e">
        <f t="shared" si="12"/>
        <v>#N/A</v>
      </c>
      <c r="AK65" s="41" t="e">
        <f>HLOOKUP(I65,ElecAvoidedCostsWOCC!$A$5:$Q$50,G65+1,FALSE)*J65*L65</f>
        <v>#N/A</v>
      </c>
      <c r="AL65" s="41" t="e">
        <f t="shared" si="13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14"/>
        <v>0</v>
      </c>
      <c r="AO65" s="44">
        <f t="shared" si="15"/>
        <v>0</v>
      </c>
      <c r="AP65" s="44" t="e">
        <f t="shared" si="16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0"/>
        <v>0</v>
      </c>
      <c r="U66" s="44">
        <f t="shared" si="1"/>
        <v>0</v>
      </c>
      <c r="V66" s="45">
        <f t="shared" si="2"/>
        <v>0</v>
      </c>
      <c r="W66" s="46">
        <f t="shared" si="3"/>
        <v>0</v>
      </c>
      <c r="X66" s="41">
        <f t="shared" si="4"/>
        <v>0</v>
      </c>
      <c r="Y66" s="41">
        <f t="shared" si="5"/>
        <v>0</v>
      </c>
      <c r="Z66" s="41">
        <f t="shared" si="6"/>
        <v>0</v>
      </c>
      <c r="AA66" s="47">
        <f t="shared" si="7"/>
        <v>0</v>
      </c>
      <c r="AB66" s="48">
        <f t="shared" si="19"/>
        <v>0</v>
      </c>
      <c r="AC66" s="41">
        <f t="shared" si="19"/>
        <v>0</v>
      </c>
      <c r="AD66" s="41">
        <f t="shared" si="9"/>
        <v>0</v>
      </c>
      <c r="AE66" s="41">
        <f t="shared" si="17"/>
        <v>0</v>
      </c>
      <c r="AF66" s="49" t="e">
        <f>HLOOKUP(I66,ElecAvoidedCostsWOCC!$A$5:$Q$50,G66+1,FALSE)</f>
        <v>#N/A</v>
      </c>
      <c r="AG66" s="41" t="e">
        <f t="shared" si="10"/>
        <v>#N/A</v>
      </c>
      <c r="AH66" s="49" t="e">
        <f>HLOOKUP(I66,ElecAvoidedCostsWOCC!$A$5:$Q$50,T66+1,FALSE)</f>
        <v>#N/A</v>
      </c>
      <c r="AI66" s="41" t="e">
        <f t="shared" si="11"/>
        <v>#N/A</v>
      </c>
      <c r="AJ66" s="41" t="e">
        <f t="shared" si="12"/>
        <v>#N/A</v>
      </c>
      <c r="AK66" s="41" t="e">
        <f>HLOOKUP(I66,ElecAvoidedCostsWOCC!$A$5:$Q$50,G66+1,FALSE)*J66*L66</f>
        <v>#N/A</v>
      </c>
      <c r="AL66" s="41" t="e">
        <f t="shared" si="13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14"/>
        <v>0</v>
      </c>
      <c r="AO66" s="44">
        <f t="shared" si="15"/>
        <v>0</v>
      </c>
      <c r="AP66" s="44" t="e">
        <f t="shared" si="16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0"/>
        <v>0</v>
      </c>
      <c r="U67" s="44">
        <f t="shared" si="1"/>
        <v>0</v>
      </c>
      <c r="V67" s="45">
        <f t="shared" si="2"/>
        <v>0</v>
      </c>
      <c r="W67" s="46">
        <f t="shared" si="3"/>
        <v>0</v>
      </c>
      <c r="X67" s="41">
        <f t="shared" si="4"/>
        <v>0</v>
      </c>
      <c r="Y67" s="41">
        <f t="shared" si="5"/>
        <v>0</v>
      </c>
      <c r="Z67" s="41">
        <f t="shared" si="6"/>
        <v>0</v>
      </c>
      <c r="AA67" s="47">
        <f t="shared" si="7"/>
        <v>0</v>
      </c>
      <c r="AB67" s="48">
        <f t="shared" si="19"/>
        <v>0</v>
      </c>
      <c r="AC67" s="41">
        <f t="shared" si="19"/>
        <v>0</v>
      </c>
      <c r="AD67" s="41">
        <f t="shared" si="9"/>
        <v>0</v>
      </c>
      <c r="AE67" s="41">
        <f t="shared" si="17"/>
        <v>0</v>
      </c>
      <c r="AF67" s="49" t="e">
        <f>HLOOKUP(I67,ElecAvoidedCostsWOCC!$A$5:$Q$50,G67+1,FALSE)</f>
        <v>#N/A</v>
      </c>
      <c r="AG67" s="41" t="e">
        <f t="shared" si="10"/>
        <v>#N/A</v>
      </c>
      <c r="AH67" s="49" t="e">
        <f>HLOOKUP(I67,ElecAvoidedCostsWOCC!$A$5:$Q$50,T67+1,FALSE)</f>
        <v>#N/A</v>
      </c>
      <c r="AI67" s="41" t="e">
        <f t="shared" si="11"/>
        <v>#N/A</v>
      </c>
      <c r="AJ67" s="41" t="e">
        <f t="shared" si="12"/>
        <v>#N/A</v>
      </c>
      <c r="AK67" s="41" t="e">
        <f>HLOOKUP(I67,ElecAvoidedCostsWOCC!$A$5:$Q$50,G67+1,FALSE)*J67*L67</f>
        <v>#N/A</v>
      </c>
      <c r="AL67" s="41" t="e">
        <f t="shared" si="13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14"/>
        <v>0</v>
      </c>
      <c r="AO67" s="44">
        <f t="shared" si="15"/>
        <v>0</v>
      </c>
      <c r="AP67" s="44" t="e">
        <f t="shared" si="16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0"/>
        <v>0</v>
      </c>
      <c r="U68" s="44">
        <f t="shared" si="1"/>
        <v>0</v>
      </c>
      <c r="V68" s="45">
        <f t="shared" si="2"/>
        <v>0</v>
      </c>
      <c r="W68" s="46">
        <f t="shared" si="3"/>
        <v>0</v>
      </c>
      <c r="X68" s="41">
        <f t="shared" si="4"/>
        <v>0</v>
      </c>
      <c r="Y68" s="41">
        <f t="shared" si="5"/>
        <v>0</v>
      </c>
      <c r="Z68" s="41">
        <f t="shared" si="6"/>
        <v>0</v>
      </c>
      <c r="AA68" s="47">
        <f t="shared" si="7"/>
        <v>0</v>
      </c>
      <c r="AB68" s="48">
        <f t="shared" si="19"/>
        <v>0</v>
      </c>
      <c r="AC68" s="41">
        <f t="shared" si="19"/>
        <v>0</v>
      </c>
      <c r="AD68" s="41">
        <f t="shared" si="9"/>
        <v>0</v>
      </c>
      <c r="AE68" s="41">
        <f t="shared" si="17"/>
        <v>0</v>
      </c>
      <c r="AF68" s="49" t="e">
        <f>HLOOKUP(I68,ElecAvoidedCostsWOCC!$A$5:$Q$50,G68+1,FALSE)</f>
        <v>#N/A</v>
      </c>
      <c r="AG68" s="41" t="e">
        <f t="shared" si="10"/>
        <v>#N/A</v>
      </c>
      <c r="AH68" s="49" t="e">
        <f>HLOOKUP(I68,ElecAvoidedCostsWOCC!$A$5:$Q$50,T68+1,FALSE)</f>
        <v>#N/A</v>
      </c>
      <c r="AI68" s="41" t="e">
        <f t="shared" si="11"/>
        <v>#N/A</v>
      </c>
      <c r="AJ68" s="41" t="e">
        <f t="shared" si="12"/>
        <v>#N/A</v>
      </c>
      <c r="AK68" s="41" t="e">
        <f>HLOOKUP(I68,ElecAvoidedCostsWOCC!$A$5:$Q$50,G68+1,FALSE)*J68*L68</f>
        <v>#N/A</v>
      </c>
      <c r="AL68" s="41" t="e">
        <f t="shared" si="13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14"/>
        <v>0</v>
      </c>
      <c r="AO68" s="44">
        <f t="shared" si="15"/>
        <v>0</v>
      </c>
      <c r="AP68" s="44" t="e">
        <f t="shared" si="16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ref="T69:T88" si="20">G69+H69</f>
        <v>0</v>
      </c>
      <c r="U69" s="44">
        <f t="shared" ref="U69:U88" si="21">(O69/$A$10)*T69</f>
        <v>0</v>
      </c>
      <c r="V69" s="45">
        <f t="shared" ref="V69:V88" si="22">N69-M69</f>
        <v>0</v>
      </c>
      <c r="W69" s="46">
        <f t="shared" ref="W69:W88" si="23">(O69/A$10)</f>
        <v>0</v>
      </c>
      <c r="X69" s="41">
        <f t="shared" ref="X69:X88" si="24">W69*A$8</f>
        <v>0</v>
      </c>
      <c r="Y69" s="41">
        <f t="shared" ref="Y69:Y88" si="25">Q69-P69</f>
        <v>0</v>
      </c>
      <c r="Z69" s="41">
        <f t="shared" ref="Z69:Z88" si="26">X69+(A$6*W69)</f>
        <v>0</v>
      </c>
      <c r="AA69" s="47">
        <f t="shared" ref="AA69:AA88" si="27">Q69+X69</f>
        <v>0</v>
      </c>
      <c r="AB69" s="48">
        <f t="shared" si="19"/>
        <v>0</v>
      </c>
      <c r="AC69" s="41">
        <f t="shared" si="19"/>
        <v>0</v>
      </c>
      <c r="AD69" s="41">
        <f t="shared" ref="AD69:AD88" si="28">-PV(ElecDiscountRate,T69,R69)*J69</f>
        <v>0</v>
      </c>
      <c r="AE69" s="41">
        <f t="shared" si="17"/>
        <v>0</v>
      </c>
      <c r="AF69" s="49" t="e">
        <f>HLOOKUP(I69,ElecAvoidedCostsWOCC!$A$5:$Q$50,G69+1,FALSE)</f>
        <v>#N/A</v>
      </c>
      <c r="AG69" s="41" t="e">
        <f t="shared" ref="AG69:AG88" si="29">AF69*J69*K69</f>
        <v>#N/A</v>
      </c>
      <c r="AH69" s="49" t="e">
        <f>HLOOKUP(I69,ElecAvoidedCostsWOCC!$A$5:$Q$50,T69+1,FALSE)</f>
        <v>#N/A</v>
      </c>
      <c r="AI69" s="41" t="e">
        <f t="shared" ref="AI69:AI88" si="30">AH69*J69*L69</f>
        <v>#N/A</v>
      </c>
      <c r="AJ69" s="41" t="e">
        <f t="shared" si="12"/>
        <v>#N/A</v>
      </c>
      <c r="AK69" s="41" t="e">
        <f>HLOOKUP(I69,ElecAvoidedCostsWOCC!$A$5:$Q$50,G69+1,FALSE)*J69*L69</f>
        <v>#N/A</v>
      </c>
      <c r="AL69" s="41" t="e">
        <f t="shared" si="13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14"/>
        <v>0</v>
      </c>
      <c r="AO69" s="44">
        <f t="shared" si="15"/>
        <v>0</v>
      </c>
      <c r="AP69" s="44" t="e">
        <f t="shared" si="16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20"/>
        <v>0</v>
      </c>
      <c r="U70" s="44">
        <f t="shared" si="21"/>
        <v>0</v>
      </c>
      <c r="V70" s="45">
        <f t="shared" si="22"/>
        <v>0</v>
      </c>
      <c r="W70" s="46">
        <f t="shared" si="23"/>
        <v>0</v>
      </c>
      <c r="X70" s="41">
        <f t="shared" si="24"/>
        <v>0</v>
      </c>
      <c r="Y70" s="41">
        <f t="shared" si="25"/>
        <v>0</v>
      </c>
      <c r="Z70" s="41">
        <f t="shared" si="26"/>
        <v>0</v>
      </c>
      <c r="AA70" s="47">
        <f t="shared" si="27"/>
        <v>0</v>
      </c>
      <c r="AB70" s="48">
        <f t="shared" si="19"/>
        <v>0</v>
      </c>
      <c r="AC70" s="41">
        <f t="shared" si="19"/>
        <v>0</v>
      </c>
      <c r="AD70" s="41">
        <f t="shared" si="28"/>
        <v>0</v>
      </c>
      <c r="AE70" s="41">
        <f t="shared" si="17"/>
        <v>0</v>
      </c>
      <c r="AF70" s="49" t="e">
        <f>HLOOKUP(I70,ElecAvoidedCostsWOCC!$A$5:$Q$50,G70+1,FALSE)</f>
        <v>#N/A</v>
      </c>
      <c r="AG70" s="41" t="e">
        <f t="shared" si="29"/>
        <v>#N/A</v>
      </c>
      <c r="AH70" s="49" t="e">
        <f>HLOOKUP(I70,ElecAvoidedCostsWOCC!$A$5:$Q$50,T70+1,FALSE)</f>
        <v>#N/A</v>
      </c>
      <c r="AI70" s="41" t="e">
        <f t="shared" si="30"/>
        <v>#N/A</v>
      </c>
      <c r="AJ70" s="41" t="e">
        <f t="shared" ref="AJ70:AJ88" si="31">AG70+AI70</f>
        <v>#N/A</v>
      </c>
      <c r="AK70" s="41" t="e">
        <f>HLOOKUP(I70,ElecAvoidedCostsWOCC!$A$5:$Q$50,G70+1,FALSE)*J70*L70</f>
        <v>#N/A</v>
      </c>
      <c r="AL70" s="41" t="e">
        <f t="shared" ref="AL70:AL88" si="32">AG70+AI70-AK70</f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ref="AN70:AN88" si="33">AM70*1.1+AD70+AE70</f>
        <v>0</v>
      </c>
      <c r="AO70" s="44">
        <f t="shared" ref="AO70:AO88" si="34">IFERROR(AM70/AB70,0)</f>
        <v>0</v>
      </c>
      <c r="AP70" s="44" t="e">
        <f t="shared" ref="AP70:AP88" si="35">AN70/AC70</f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20"/>
        <v>0</v>
      </c>
      <c r="U71" s="44">
        <f t="shared" si="21"/>
        <v>0</v>
      </c>
      <c r="V71" s="45">
        <f t="shared" si="22"/>
        <v>0</v>
      </c>
      <c r="W71" s="46">
        <f t="shared" si="23"/>
        <v>0</v>
      </c>
      <c r="X71" s="41">
        <f t="shared" si="24"/>
        <v>0</v>
      </c>
      <c r="Y71" s="41">
        <f t="shared" si="25"/>
        <v>0</v>
      </c>
      <c r="Z71" s="41">
        <f t="shared" si="26"/>
        <v>0</v>
      </c>
      <c r="AA71" s="47">
        <f t="shared" si="27"/>
        <v>0</v>
      </c>
      <c r="AB71" s="48">
        <f t="shared" si="19"/>
        <v>0</v>
      </c>
      <c r="AC71" s="41">
        <f t="shared" si="19"/>
        <v>0</v>
      </c>
      <c r="AD71" s="41">
        <f t="shared" si="28"/>
        <v>0</v>
      </c>
      <c r="AE71" s="41">
        <f t="shared" si="17"/>
        <v>0</v>
      </c>
      <c r="AF71" s="49" t="e">
        <f>HLOOKUP(I71,ElecAvoidedCostsWOCC!$A$5:$Q$50,G71+1,FALSE)</f>
        <v>#N/A</v>
      </c>
      <c r="AG71" s="41" t="e">
        <f t="shared" si="29"/>
        <v>#N/A</v>
      </c>
      <c r="AH71" s="49" t="e">
        <f>HLOOKUP(I71,ElecAvoidedCostsWOCC!$A$5:$Q$50,T71+1,FALSE)</f>
        <v>#N/A</v>
      </c>
      <c r="AI71" s="41" t="e">
        <f t="shared" si="30"/>
        <v>#N/A</v>
      </c>
      <c r="AJ71" s="41" t="e">
        <f t="shared" si="31"/>
        <v>#N/A</v>
      </c>
      <c r="AK71" s="41" t="e">
        <f>HLOOKUP(I71,ElecAvoidedCostsWOCC!$A$5:$Q$50,G71+1,FALSE)*J71*L71</f>
        <v>#N/A</v>
      </c>
      <c r="AL71" s="41" t="e">
        <f t="shared" si="32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33"/>
        <v>0</v>
      </c>
      <c r="AO71" s="44">
        <f t="shared" si="34"/>
        <v>0</v>
      </c>
      <c r="AP71" s="44" t="e">
        <f t="shared" si="35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20"/>
        <v>0</v>
      </c>
      <c r="U72" s="44">
        <f t="shared" si="21"/>
        <v>0</v>
      </c>
      <c r="V72" s="45">
        <f t="shared" si="22"/>
        <v>0</v>
      </c>
      <c r="W72" s="46">
        <f t="shared" si="23"/>
        <v>0</v>
      </c>
      <c r="X72" s="41">
        <f t="shared" si="24"/>
        <v>0</v>
      </c>
      <c r="Y72" s="41">
        <f t="shared" si="25"/>
        <v>0</v>
      </c>
      <c r="Z72" s="41">
        <f t="shared" si="26"/>
        <v>0</v>
      </c>
      <c r="AA72" s="47">
        <f t="shared" si="27"/>
        <v>0</v>
      </c>
      <c r="AB72" s="48">
        <f t="shared" si="19"/>
        <v>0</v>
      </c>
      <c r="AC72" s="41">
        <f t="shared" si="19"/>
        <v>0</v>
      </c>
      <c r="AD72" s="41">
        <f t="shared" si="28"/>
        <v>0</v>
      </c>
      <c r="AE72" s="41">
        <f t="shared" si="17"/>
        <v>0</v>
      </c>
      <c r="AF72" s="49" t="e">
        <f>HLOOKUP(I72,ElecAvoidedCostsWOCC!$A$5:$Q$50,G72+1,FALSE)</f>
        <v>#N/A</v>
      </c>
      <c r="AG72" s="41" t="e">
        <f t="shared" si="29"/>
        <v>#N/A</v>
      </c>
      <c r="AH72" s="49" t="e">
        <f>HLOOKUP(I72,ElecAvoidedCostsWOCC!$A$5:$Q$50,T72+1,FALSE)</f>
        <v>#N/A</v>
      </c>
      <c r="AI72" s="41" t="e">
        <f t="shared" si="30"/>
        <v>#N/A</v>
      </c>
      <c r="AJ72" s="41" t="e">
        <f t="shared" si="31"/>
        <v>#N/A</v>
      </c>
      <c r="AK72" s="41" t="e">
        <f>HLOOKUP(I72,ElecAvoidedCostsWOCC!$A$5:$Q$50,G72+1,FALSE)*J72*L72</f>
        <v>#N/A</v>
      </c>
      <c r="AL72" s="41" t="e">
        <f t="shared" si="32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33"/>
        <v>0</v>
      </c>
      <c r="AO72" s="44">
        <f t="shared" si="34"/>
        <v>0</v>
      </c>
      <c r="AP72" s="44" t="e">
        <f t="shared" si="35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20"/>
        <v>0</v>
      </c>
      <c r="U73" s="44">
        <f t="shared" si="21"/>
        <v>0</v>
      </c>
      <c r="V73" s="45">
        <f t="shared" si="22"/>
        <v>0</v>
      </c>
      <c r="W73" s="46">
        <f t="shared" si="23"/>
        <v>0</v>
      </c>
      <c r="X73" s="41">
        <f t="shared" si="24"/>
        <v>0</v>
      </c>
      <c r="Y73" s="41">
        <f t="shared" si="25"/>
        <v>0</v>
      </c>
      <c r="Z73" s="41">
        <f t="shared" si="26"/>
        <v>0</v>
      </c>
      <c r="AA73" s="47">
        <f t="shared" si="27"/>
        <v>0</v>
      </c>
      <c r="AB73" s="48">
        <f t="shared" si="19"/>
        <v>0</v>
      </c>
      <c r="AC73" s="41">
        <f t="shared" si="19"/>
        <v>0</v>
      </c>
      <c r="AD73" s="41">
        <f t="shared" si="28"/>
        <v>0</v>
      </c>
      <c r="AE73" s="41">
        <f t="shared" ref="AE73:AE88" si="36">-PV(ElecDiscountRate,T73,S73)*J73</f>
        <v>0</v>
      </c>
      <c r="AF73" s="49" t="e">
        <f>HLOOKUP(I73,ElecAvoidedCostsWOCC!$A$5:$Q$50,G73+1,FALSE)</f>
        <v>#N/A</v>
      </c>
      <c r="AG73" s="41" t="e">
        <f t="shared" si="29"/>
        <v>#N/A</v>
      </c>
      <c r="AH73" s="49" t="e">
        <f>HLOOKUP(I73,ElecAvoidedCostsWOCC!$A$5:$Q$50,T73+1,FALSE)</f>
        <v>#N/A</v>
      </c>
      <c r="AI73" s="41" t="e">
        <f t="shared" si="30"/>
        <v>#N/A</v>
      </c>
      <c r="AJ73" s="41" t="e">
        <f t="shared" si="31"/>
        <v>#N/A</v>
      </c>
      <c r="AK73" s="41" t="e">
        <f>HLOOKUP(I73,ElecAvoidedCostsWOCC!$A$5:$Q$50,G73+1,FALSE)*J73*L73</f>
        <v>#N/A</v>
      </c>
      <c r="AL73" s="41" t="e">
        <f t="shared" si="32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33"/>
        <v>0</v>
      </c>
      <c r="AO73" s="44">
        <f t="shared" si="34"/>
        <v>0</v>
      </c>
      <c r="AP73" s="44" t="e">
        <f t="shared" si="35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20"/>
        <v>0</v>
      </c>
      <c r="U74" s="44">
        <f t="shared" si="21"/>
        <v>0</v>
      </c>
      <c r="V74" s="45">
        <f t="shared" si="22"/>
        <v>0</v>
      </c>
      <c r="W74" s="46">
        <f t="shared" si="23"/>
        <v>0</v>
      </c>
      <c r="X74" s="41">
        <f t="shared" si="24"/>
        <v>0</v>
      </c>
      <c r="Y74" s="41">
        <f t="shared" si="25"/>
        <v>0</v>
      </c>
      <c r="Z74" s="41">
        <f t="shared" si="26"/>
        <v>0</v>
      </c>
      <c r="AA74" s="47">
        <f t="shared" si="27"/>
        <v>0</v>
      </c>
      <c r="AB74" s="48">
        <f t="shared" si="19"/>
        <v>0</v>
      </c>
      <c r="AC74" s="41">
        <f t="shared" si="19"/>
        <v>0</v>
      </c>
      <c r="AD74" s="41">
        <f t="shared" si="28"/>
        <v>0</v>
      </c>
      <c r="AE74" s="41">
        <f t="shared" si="36"/>
        <v>0</v>
      </c>
      <c r="AF74" s="49" t="e">
        <f>HLOOKUP(I74,ElecAvoidedCostsWOCC!$A$5:$Q$50,G74+1,FALSE)</f>
        <v>#N/A</v>
      </c>
      <c r="AG74" s="41" t="e">
        <f t="shared" si="29"/>
        <v>#N/A</v>
      </c>
      <c r="AH74" s="49" t="e">
        <f>HLOOKUP(I74,ElecAvoidedCostsWOCC!$A$5:$Q$50,T74+1,FALSE)</f>
        <v>#N/A</v>
      </c>
      <c r="AI74" s="41" t="e">
        <f t="shared" si="30"/>
        <v>#N/A</v>
      </c>
      <c r="AJ74" s="41" t="e">
        <f t="shared" si="31"/>
        <v>#N/A</v>
      </c>
      <c r="AK74" s="41" t="e">
        <f>HLOOKUP(I74,ElecAvoidedCostsWOCC!$A$5:$Q$50,G74+1,FALSE)*J74*L74</f>
        <v>#N/A</v>
      </c>
      <c r="AL74" s="41" t="e">
        <f t="shared" si="32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33"/>
        <v>0</v>
      </c>
      <c r="AO74" s="44">
        <f t="shared" si="34"/>
        <v>0</v>
      </c>
      <c r="AP74" s="44" t="e">
        <f t="shared" si="35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20"/>
        <v>0</v>
      </c>
      <c r="U75" s="44">
        <f t="shared" si="21"/>
        <v>0</v>
      </c>
      <c r="V75" s="45">
        <f t="shared" si="22"/>
        <v>0</v>
      </c>
      <c r="W75" s="46">
        <f t="shared" si="23"/>
        <v>0</v>
      </c>
      <c r="X75" s="41">
        <f t="shared" si="24"/>
        <v>0</v>
      </c>
      <c r="Y75" s="41">
        <f t="shared" si="25"/>
        <v>0</v>
      </c>
      <c r="Z75" s="41">
        <f t="shared" si="26"/>
        <v>0</v>
      </c>
      <c r="AA75" s="47">
        <f t="shared" si="27"/>
        <v>0</v>
      </c>
      <c r="AB75" s="48">
        <f t="shared" si="19"/>
        <v>0</v>
      </c>
      <c r="AC75" s="41">
        <f t="shared" si="19"/>
        <v>0</v>
      </c>
      <c r="AD75" s="41">
        <f t="shared" si="28"/>
        <v>0</v>
      </c>
      <c r="AE75" s="41">
        <f t="shared" si="36"/>
        <v>0</v>
      </c>
      <c r="AF75" s="49" t="e">
        <f>HLOOKUP(I75,ElecAvoidedCostsWOCC!$A$5:$Q$50,G75+1,FALSE)</f>
        <v>#N/A</v>
      </c>
      <c r="AG75" s="41" t="e">
        <f t="shared" si="29"/>
        <v>#N/A</v>
      </c>
      <c r="AH75" s="49" t="e">
        <f>HLOOKUP(I75,ElecAvoidedCostsWOCC!$A$5:$Q$50,T75+1,FALSE)</f>
        <v>#N/A</v>
      </c>
      <c r="AI75" s="41" t="e">
        <f t="shared" si="30"/>
        <v>#N/A</v>
      </c>
      <c r="AJ75" s="41" t="e">
        <f t="shared" si="31"/>
        <v>#N/A</v>
      </c>
      <c r="AK75" s="41" t="e">
        <f>HLOOKUP(I75,ElecAvoidedCostsWOCC!$A$5:$Q$50,G75+1,FALSE)*J75*L75</f>
        <v>#N/A</v>
      </c>
      <c r="AL75" s="41" t="e">
        <f t="shared" si="32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33"/>
        <v>0</v>
      </c>
      <c r="AO75" s="44">
        <f t="shared" si="34"/>
        <v>0</v>
      </c>
      <c r="AP75" s="44" t="e">
        <f t="shared" si="35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20"/>
        <v>0</v>
      </c>
      <c r="U76" s="44">
        <f t="shared" si="21"/>
        <v>0</v>
      </c>
      <c r="V76" s="45">
        <f t="shared" si="22"/>
        <v>0</v>
      </c>
      <c r="W76" s="46">
        <f t="shared" si="23"/>
        <v>0</v>
      </c>
      <c r="X76" s="41">
        <f t="shared" si="24"/>
        <v>0</v>
      </c>
      <c r="Y76" s="41">
        <f t="shared" si="25"/>
        <v>0</v>
      </c>
      <c r="Z76" s="41">
        <f t="shared" si="26"/>
        <v>0</v>
      </c>
      <c r="AA76" s="47">
        <f t="shared" si="27"/>
        <v>0</v>
      </c>
      <c r="AB76" s="48">
        <f t="shared" si="19"/>
        <v>0</v>
      </c>
      <c r="AC76" s="41">
        <f t="shared" si="19"/>
        <v>0</v>
      </c>
      <c r="AD76" s="41">
        <f t="shared" si="28"/>
        <v>0</v>
      </c>
      <c r="AE76" s="41">
        <f t="shared" si="36"/>
        <v>0</v>
      </c>
      <c r="AF76" s="49" t="e">
        <f>HLOOKUP(I76,ElecAvoidedCostsWOCC!$A$5:$Q$50,G76+1,FALSE)</f>
        <v>#N/A</v>
      </c>
      <c r="AG76" s="41" t="e">
        <f t="shared" si="29"/>
        <v>#N/A</v>
      </c>
      <c r="AH76" s="49" t="e">
        <f>HLOOKUP(I76,ElecAvoidedCostsWOCC!$A$5:$Q$50,T76+1,FALSE)</f>
        <v>#N/A</v>
      </c>
      <c r="AI76" s="41" t="e">
        <f t="shared" si="30"/>
        <v>#N/A</v>
      </c>
      <c r="AJ76" s="41" t="e">
        <f t="shared" si="31"/>
        <v>#N/A</v>
      </c>
      <c r="AK76" s="41" t="e">
        <f>HLOOKUP(I76,ElecAvoidedCostsWOCC!$A$5:$Q$50,G76+1,FALSE)*J76*L76</f>
        <v>#N/A</v>
      </c>
      <c r="AL76" s="41" t="e">
        <f t="shared" si="32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33"/>
        <v>0</v>
      </c>
      <c r="AO76" s="44">
        <f t="shared" si="34"/>
        <v>0</v>
      </c>
      <c r="AP76" s="44" t="e">
        <f t="shared" si="35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20"/>
        <v>0</v>
      </c>
      <c r="U77" s="44">
        <f t="shared" si="21"/>
        <v>0</v>
      </c>
      <c r="V77" s="45">
        <f t="shared" si="22"/>
        <v>0</v>
      </c>
      <c r="W77" s="46">
        <f t="shared" si="23"/>
        <v>0</v>
      </c>
      <c r="X77" s="41">
        <f t="shared" si="24"/>
        <v>0</v>
      </c>
      <c r="Y77" s="41">
        <f t="shared" si="25"/>
        <v>0</v>
      </c>
      <c r="Z77" s="41">
        <f t="shared" si="26"/>
        <v>0</v>
      </c>
      <c r="AA77" s="47">
        <f t="shared" si="27"/>
        <v>0</v>
      </c>
      <c r="AB77" s="48">
        <f t="shared" si="19"/>
        <v>0</v>
      </c>
      <c r="AC77" s="41">
        <f t="shared" si="19"/>
        <v>0</v>
      </c>
      <c r="AD77" s="41">
        <f t="shared" si="28"/>
        <v>0</v>
      </c>
      <c r="AE77" s="41">
        <f t="shared" si="36"/>
        <v>0</v>
      </c>
      <c r="AF77" s="49" t="e">
        <f>HLOOKUP(I77,ElecAvoidedCostsWOCC!$A$5:$Q$50,G77+1,FALSE)</f>
        <v>#N/A</v>
      </c>
      <c r="AG77" s="41" t="e">
        <f t="shared" si="29"/>
        <v>#N/A</v>
      </c>
      <c r="AH77" s="49" t="e">
        <f>HLOOKUP(I77,ElecAvoidedCostsWOCC!$A$5:$Q$50,T77+1,FALSE)</f>
        <v>#N/A</v>
      </c>
      <c r="AI77" s="41" t="e">
        <f t="shared" si="30"/>
        <v>#N/A</v>
      </c>
      <c r="AJ77" s="41" t="e">
        <f t="shared" si="31"/>
        <v>#N/A</v>
      </c>
      <c r="AK77" s="41" t="e">
        <f>HLOOKUP(I77,ElecAvoidedCostsWOCC!$A$5:$Q$50,G77+1,FALSE)*J77*L77</f>
        <v>#N/A</v>
      </c>
      <c r="AL77" s="41" t="e">
        <f t="shared" si="32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33"/>
        <v>0</v>
      </c>
      <c r="AO77" s="44">
        <f t="shared" si="34"/>
        <v>0</v>
      </c>
      <c r="AP77" s="44" t="e">
        <f t="shared" si="35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20"/>
        <v>0</v>
      </c>
      <c r="U78" s="44">
        <f t="shared" si="21"/>
        <v>0</v>
      </c>
      <c r="V78" s="45">
        <f t="shared" si="22"/>
        <v>0</v>
      </c>
      <c r="W78" s="46">
        <f t="shared" si="23"/>
        <v>0</v>
      </c>
      <c r="X78" s="41">
        <f t="shared" si="24"/>
        <v>0</v>
      </c>
      <c r="Y78" s="41">
        <f t="shared" si="25"/>
        <v>0</v>
      </c>
      <c r="Z78" s="41">
        <f t="shared" si="26"/>
        <v>0</v>
      </c>
      <c r="AA78" s="47">
        <f t="shared" si="27"/>
        <v>0</v>
      </c>
      <c r="AB78" s="48">
        <f t="shared" si="19"/>
        <v>0</v>
      </c>
      <c r="AC78" s="41">
        <f t="shared" si="19"/>
        <v>0</v>
      </c>
      <c r="AD78" s="41">
        <f t="shared" si="28"/>
        <v>0</v>
      </c>
      <c r="AE78" s="41">
        <f t="shared" si="36"/>
        <v>0</v>
      </c>
      <c r="AF78" s="49" t="e">
        <f>HLOOKUP(I78,ElecAvoidedCostsWOCC!$A$5:$Q$50,G78+1,FALSE)</f>
        <v>#N/A</v>
      </c>
      <c r="AG78" s="41" t="e">
        <f t="shared" si="29"/>
        <v>#N/A</v>
      </c>
      <c r="AH78" s="49" t="e">
        <f>HLOOKUP(I78,ElecAvoidedCostsWOCC!$A$5:$Q$50,T78+1,FALSE)</f>
        <v>#N/A</v>
      </c>
      <c r="AI78" s="41" t="e">
        <f t="shared" si="30"/>
        <v>#N/A</v>
      </c>
      <c r="AJ78" s="41" t="e">
        <f t="shared" si="31"/>
        <v>#N/A</v>
      </c>
      <c r="AK78" s="41" t="e">
        <f>HLOOKUP(I78,ElecAvoidedCostsWOCC!$A$5:$Q$50,G78+1,FALSE)*J78*L78</f>
        <v>#N/A</v>
      </c>
      <c r="AL78" s="41" t="e">
        <f t="shared" si="32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33"/>
        <v>0</v>
      </c>
      <c r="AO78" s="44">
        <f t="shared" si="34"/>
        <v>0</v>
      </c>
      <c r="AP78" s="44" t="e">
        <f t="shared" si="35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20"/>
        <v>0</v>
      </c>
      <c r="U79" s="44">
        <f t="shared" si="21"/>
        <v>0</v>
      </c>
      <c r="V79" s="45">
        <f t="shared" si="22"/>
        <v>0</v>
      </c>
      <c r="W79" s="46">
        <f t="shared" si="23"/>
        <v>0</v>
      </c>
      <c r="X79" s="41">
        <f t="shared" si="24"/>
        <v>0</v>
      </c>
      <c r="Y79" s="41">
        <f t="shared" si="25"/>
        <v>0</v>
      </c>
      <c r="Z79" s="41">
        <f t="shared" si="26"/>
        <v>0</v>
      </c>
      <c r="AA79" s="47">
        <f t="shared" si="27"/>
        <v>0</v>
      </c>
      <c r="AB79" s="48">
        <f t="shared" si="19"/>
        <v>0</v>
      </c>
      <c r="AC79" s="41">
        <f t="shared" si="19"/>
        <v>0</v>
      </c>
      <c r="AD79" s="41">
        <f t="shared" si="28"/>
        <v>0</v>
      </c>
      <c r="AE79" s="41">
        <f t="shared" si="36"/>
        <v>0</v>
      </c>
      <c r="AF79" s="49" t="e">
        <f>HLOOKUP(I79,ElecAvoidedCostsWOCC!$A$5:$Q$50,G79+1,FALSE)</f>
        <v>#N/A</v>
      </c>
      <c r="AG79" s="41" t="e">
        <f t="shared" si="29"/>
        <v>#N/A</v>
      </c>
      <c r="AH79" s="49" t="e">
        <f>HLOOKUP(I79,ElecAvoidedCostsWOCC!$A$5:$Q$50,T79+1,FALSE)</f>
        <v>#N/A</v>
      </c>
      <c r="AI79" s="41" t="e">
        <f t="shared" si="30"/>
        <v>#N/A</v>
      </c>
      <c r="AJ79" s="41" t="e">
        <f t="shared" si="31"/>
        <v>#N/A</v>
      </c>
      <c r="AK79" s="41" t="e">
        <f>HLOOKUP(I79,ElecAvoidedCostsWOCC!$A$5:$Q$50,G79+1,FALSE)*J79*L79</f>
        <v>#N/A</v>
      </c>
      <c r="AL79" s="41" t="e">
        <f t="shared" si="32"/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si="33"/>
        <v>0</v>
      </c>
      <c r="AO79" s="44">
        <f t="shared" si="34"/>
        <v>0</v>
      </c>
      <c r="AP79" s="44" t="e">
        <f t="shared" si="35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20"/>
        <v>0</v>
      </c>
      <c r="U80" s="44">
        <f t="shared" si="21"/>
        <v>0</v>
      </c>
      <c r="V80" s="45">
        <f t="shared" si="22"/>
        <v>0</v>
      </c>
      <c r="W80" s="46">
        <f t="shared" si="23"/>
        <v>0</v>
      </c>
      <c r="X80" s="41">
        <f t="shared" si="24"/>
        <v>0</v>
      </c>
      <c r="Y80" s="41">
        <f t="shared" si="25"/>
        <v>0</v>
      </c>
      <c r="Z80" s="41">
        <f t="shared" si="26"/>
        <v>0</v>
      </c>
      <c r="AA80" s="47">
        <f t="shared" si="27"/>
        <v>0</v>
      </c>
      <c r="AB80" s="48">
        <f t="shared" si="19"/>
        <v>0</v>
      </c>
      <c r="AC80" s="41">
        <f t="shared" si="19"/>
        <v>0</v>
      </c>
      <c r="AD80" s="41">
        <f t="shared" si="28"/>
        <v>0</v>
      </c>
      <c r="AE80" s="41">
        <f t="shared" si="36"/>
        <v>0</v>
      </c>
      <c r="AF80" s="49" t="e">
        <f>HLOOKUP(I80,ElecAvoidedCostsWOCC!$A$5:$Q$50,G80+1,FALSE)</f>
        <v>#N/A</v>
      </c>
      <c r="AG80" s="41" t="e">
        <f t="shared" si="29"/>
        <v>#N/A</v>
      </c>
      <c r="AH80" s="49" t="e">
        <f>HLOOKUP(I80,ElecAvoidedCostsWOCC!$A$5:$Q$50,T80+1,FALSE)</f>
        <v>#N/A</v>
      </c>
      <c r="AI80" s="41" t="e">
        <f t="shared" si="30"/>
        <v>#N/A</v>
      </c>
      <c r="AJ80" s="41" t="e">
        <f t="shared" si="31"/>
        <v>#N/A</v>
      </c>
      <c r="AK80" s="41" t="e">
        <f>HLOOKUP(I80,ElecAvoidedCostsWOCC!$A$5:$Q$50,G80+1,FALSE)*J80*L80</f>
        <v>#N/A</v>
      </c>
      <c r="AL80" s="41" t="e">
        <f t="shared" si="32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33"/>
        <v>0</v>
      </c>
      <c r="AO80" s="44">
        <f t="shared" si="34"/>
        <v>0</v>
      </c>
      <c r="AP80" s="44" t="e">
        <f t="shared" si="35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20"/>
        <v>0</v>
      </c>
      <c r="U81" s="44">
        <f t="shared" si="21"/>
        <v>0</v>
      </c>
      <c r="V81" s="45">
        <f t="shared" si="22"/>
        <v>0</v>
      </c>
      <c r="W81" s="46">
        <f t="shared" si="23"/>
        <v>0</v>
      </c>
      <c r="X81" s="41">
        <f t="shared" si="24"/>
        <v>0</v>
      </c>
      <c r="Y81" s="41">
        <f t="shared" si="25"/>
        <v>0</v>
      </c>
      <c r="Z81" s="41">
        <f t="shared" si="26"/>
        <v>0</v>
      </c>
      <c r="AA81" s="47">
        <f t="shared" si="27"/>
        <v>0</v>
      </c>
      <c r="AB81" s="48">
        <f t="shared" si="19"/>
        <v>0</v>
      </c>
      <c r="AC81" s="41">
        <f t="shared" si="19"/>
        <v>0</v>
      </c>
      <c r="AD81" s="41">
        <f t="shared" si="28"/>
        <v>0</v>
      </c>
      <c r="AE81" s="41">
        <f t="shared" si="36"/>
        <v>0</v>
      </c>
      <c r="AF81" s="49" t="e">
        <f>HLOOKUP(I81,ElecAvoidedCostsWOCC!$A$5:$Q$50,G81+1,FALSE)</f>
        <v>#N/A</v>
      </c>
      <c r="AG81" s="41" t="e">
        <f t="shared" si="29"/>
        <v>#N/A</v>
      </c>
      <c r="AH81" s="49" t="e">
        <f>HLOOKUP(I81,ElecAvoidedCostsWOCC!$A$5:$Q$50,T81+1,FALSE)</f>
        <v>#N/A</v>
      </c>
      <c r="AI81" s="41" t="e">
        <f t="shared" si="30"/>
        <v>#N/A</v>
      </c>
      <c r="AJ81" s="41" t="e">
        <f t="shared" si="31"/>
        <v>#N/A</v>
      </c>
      <c r="AK81" s="41" t="e">
        <f>HLOOKUP(I81,ElecAvoidedCostsWOCC!$A$5:$Q$50,G81+1,FALSE)*J81*L81</f>
        <v>#N/A</v>
      </c>
      <c r="AL81" s="41" t="e">
        <f t="shared" si="32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33"/>
        <v>0</v>
      </c>
      <c r="AO81" s="44">
        <f t="shared" si="34"/>
        <v>0</v>
      </c>
      <c r="AP81" s="44" t="e">
        <f t="shared" si="35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20"/>
        <v>0</v>
      </c>
      <c r="U82" s="44">
        <f t="shared" si="21"/>
        <v>0</v>
      </c>
      <c r="V82" s="45">
        <f t="shared" si="22"/>
        <v>0</v>
      </c>
      <c r="W82" s="46">
        <f t="shared" si="23"/>
        <v>0</v>
      </c>
      <c r="X82" s="41">
        <f t="shared" si="24"/>
        <v>0</v>
      </c>
      <c r="Y82" s="41">
        <f t="shared" si="25"/>
        <v>0</v>
      </c>
      <c r="Z82" s="41">
        <f t="shared" si="26"/>
        <v>0</v>
      </c>
      <c r="AA82" s="47">
        <f t="shared" si="27"/>
        <v>0</v>
      </c>
      <c r="AB82" s="48">
        <f t="shared" si="19"/>
        <v>0</v>
      </c>
      <c r="AC82" s="41">
        <f t="shared" si="19"/>
        <v>0</v>
      </c>
      <c r="AD82" s="41">
        <f t="shared" si="28"/>
        <v>0</v>
      </c>
      <c r="AE82" s="41">
        <f t="shared" si="36"/>
        <v>0</v>
      </c>
      <c r="AF82" s="49" t="e">
        <f>HLOOKUP(I82,ElecAvoidedCostsWOCC!$A$5:$Q$50,G82+1,FALSE)</f>
        <v>#N/A</v>
      </c>
      <c r="AG82" s="41" t="e">
        <f t="shared" si="29"/>
        <v>#N/A</v>
      </c>
      <c r="AH82" s="49" t="e">
        <f>HLOOKUP(I82,ElecAvoidedCostsWOCC!$A$5:$Q$50,T82+1,FALSE)</f>
        <v>#N/A</v>
      </c>
      <c r="AI82" s="41" t="e">
        <f t="shared" si="30"/>
        <v>#N/A</v>
      </c>
      <c r="AJ82" s="41" t="e">
        <f t="shared" si="31"/>
        <v>#N/A</v>
      </c>
      <c r="AK82" s="41" t="e">
        <f>HLOOKUP(I82,ElecAvoidedCostsWOCC!$A$5:$Q$50,G82+1,FALSE)*J82*L82</f>
        <v>#N/A</v>
      </c>
      <c r="AL82" s="41" t="e">
        <f t="shared" si="32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33"/>
        <v>0</v>
      </c>
      <c r="AO82" s="44">
        <f t="shared" si="34"/>
        <v>0</v>
      </c>
      <c r="AP82" s="44" t="e">
        <f t="shared" si="35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20"/>
        <v>0</v>
      </c>
      <c r="U83" s="44">
        <f t="shared" si="21"/>
        <v>0</v>
      </c>
      <c r="V83" s="45">
        <f t="shared" si="22"/>
        <v>0</v>
      </c>
      <c r="W83" s="46">
        <f t="shared" si="23"/>
        <v>0</v>
      </c>
      <c r="X83" s="41">
        <f t="shared" si="24"/>
        <v>0</v>
      </c>
      <c r="Y83" s="41">
        <f t="shared" si="25"/>
        <v>0</v>
      </c>
      <c r="Z83" s="41">
        <f t="shared" si="26"/>
        <v>0</v>
      </c>
      <c r="AA83" s="47">
        <f t="shared" si="27"/>
        <v>0</v>
      </c>
      <c r="AB83" s="48">
        <f t="shared" si="19"/>
        <v>0</v>
      </c>
      <c r="AC83" s="41">
        <f t="shared" si="19"/>
        <v>0</v>
      </c>
      <c r="AD83" s="41">
        <f t="shared" si="28"/>
        <v>0</v>
      </c>
      <c r="AE83" s="41">
        <f t="shared" si="36"/>
        <v>0</v>
      </c>
      <c r="AF83" s="49" t="e">
        <f>HLOOKUP(I83,ElecAvoidedCostsWOCC!$A$5:$Q$50,G83+1,FALSE)</f>
        <v>#N/A</v>
      </c>
      <c r="AG83" s="41" t="e">
        <f t="shared" si="29"/>
        <v>#N/A</v>
      </c>
      <c r="AH83" s="49" t="e">
        <f>HLOOKUP(I83,ElecAvoidedCostsWOCC!$A$5:$Q$50,T83+1,FALSE)</f>
        <v>#N/A</v>
      </c>
      <c r="AI83" s="41" t="e">
        <f t="shared" si="30"/>
        <v>#N/A</v>
      </c>
      <c r="AJ83" s="41" t="e">
        <f t="shared" si="31"/>
        <v>#N/A</v>
      </c>
      <c r="AK83" s="41" t="e">
        <f>HLOOKUP(I83,ElecAvoidedCostsWOCC!$A$5:$Q$50,G83+1,FALSE)*J83*L83</f>
        <v>#N/A</v>
      </c>
      <c r="AL83" s="41" t="e">
        <f t="shared" si="32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33"/>
        <v>0</v>
      </c>
      <c r="AO83" s="44">
        <f t="shared" si="34"/>
        <v>0</v>
      </c>
      <c r="AP83" s="44" t="e">
        <f t="shared" si="35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20"/>
        <v>0</v>
      </c>
      <c r="U84" s="44">
        <f t="shared" si="21"/>
        <v>0</v>
      </c>
      <c r="V84" s="45">
        <f t="shared" si="22"/>
        <v>0</v>
      </c>
      <c r="W84" s="46">
        <f t="shared" si="23"/>
        <v>0</v>
      </c>
      <c r="X84" s="41">
        <f t="shared" si="24"/>
        <v>0</v>
      </c>
      <c r="Y84" s="41">
        <f t="shared" si="25"/>
        <v>0</v>
      </c>
      <c r="Z84" s="41">
        <f t="shared" si="26"/>
        <v>0</v>
      </c>
      <c r="AA84" s="47">
        <f t="shared" si="27"/>
        <v>0</v>
      </c>
      <c r="AB84" s="48">
        <f t="shared" si="19"/>
        <v>0</v>
      </c>
      <c r="AC84" s="41">
        <f t="shared" si="19"/>
        <v>0</v>
      </c>
      <c r="AD84" s="41">
        <f t="shared" si="28"/>
        <v>0</v>
      </c>
      <c r="AE84" s="41">
        <f t="shared" si="36"/>
        <v>0</v>
      </c>
      <c r="AF84" s="49" t="e">
        <f>HLOOKUP(I84,ElecAvoidedCostsWOCC!$A$5:$Q$50,G84+1,FALSE)</f>
        <v>#N/A</v>
      </c>
      <c r="AG84" s="41" t="e">
        <f t="shared" si="29"/>
        <v>#N/A</v>
      </c>
      <c r="AH84" s="49" t="e">
        <f>HLOOKUP(I84,ElecAvoidedCostsWOCC!$A$5:$Q$50,T84+1,FALSE)</f>
        <v>#N/A</v>
      </c>
      <c r="AI84" s="41" t="e">
        <f t="shared" si="30"/>
        <v>#N/A</v>
      </c>
      <c r="AJ84" s="41" t="e">
        <f t="shared" si="31"/>
        <v>#N/A</v>
      </c>
      <c r="AK84" s="41" t="e">
        <f>HLOOKUP(I84,ElecAvoidedCostsWOCC!$A$5:$Q$50,G84+1,FALSE)*J84*L84</f>
        <v>#N/A</v>
      </c>
      <c r="AL84" s="41" t="e">
        <f t="shared" si="32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33"/>
        <v>0</v>
      </c>
      <c r="AO84" s="44">
        <f t="shared" si="34"/>
        <v>0</v>
      </c>
      <c r="AP84" s="44" t="e">
        <f t="shared" si="35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20"/>
        <v>0</v>
      </c>
      <c r="U85" s="44">
        <f t="shared" si="21"/>
        <v>0</v>
      </c>
      <c r="V85" s="45">
        <f t="shared" si="22"/>
        <v>0</v>
      </c>
      <c r="W85" s="46">
        <f t="shared" si="23"/>
        <v>0</v>
      </c>
      <c r="X85" s="41">
        <f t="shared" si="24"/>
        <v>0</v>
      </c>
      <c r="Y85" s="41">
        <f t="shared" si="25"/>
        <v>0</v>
      </c>
      <c r="Z85" s="41">
        <f t="shared" si="26"/>
        <v>0</v>
      </c>
      <c r="AA85" s="47">
        <f t="shared" si="27"/>
        <v>0</v>
      </c>
      <c r="AB85" s="48">
        <f t="shared" si="19"/>
        <v>0</v>
      </c>
      <c r="AC85" s="41">
        <f t="shared" si="19"/>
        <v>0</v>
      </c>
      <c r="AD85" s="41">
        <f t="shared" si="28"/>
        <v>0</v>
      </c>
      <c r="AE85" s="41">
        <f t="shared" si="36"/>
        <v>0</v>
      </c>
      <c r="AF85" s="49" t="e">
        <f>HLOOKUP(I85,ElecAvoidedCostsWOCC!$A$5:$Q$50,G85+1,FALSE)</f>
        <v>#N/A</v>
      </c>
      <c r="AG85" s="41" t="e">
        <f t="shared" si="29"/>
        <v>#N/A</v>
      </c>
      <c r="AH85" s="49" t="e">
        <f>HLOOKUP(I85,ElecAvoidedCostsWOCC!$A$5:$Q$50,T85+1,FALSE)</f>
        <v>#N/A</v>
      </c>
      <c r="AI85" s="41" t="e">
        <f t="shared" si="30"/>
        <v>#N/A</v>
      </c>
      <c r="AJ85" s="41" t="e">
        <f t="shared" si="31"/>
        <v>#N/A</v>
      </c>
      <c r="AK85" s="41" t="e">
        <f>HLOOKUP(I85,ElecAvoidedCostsWOCC!$A$5:$Q$50,G85+1,FALSE)*J85*L85</f>
        <v>#N/A</v>
      </c>
      <c r="AL85" s="41" t="e">
        <f t="shared" si="32"/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si="33"/>
        <v>0</v>
      </c>
      <c r="AO85" s="44">
        <f t="shared" si="34"/>
        <v>0</v>
      </c>
      <c r="AP85" s="44" t="e">
        <f t="shared" si="35"/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20"/>
        <v>0</v>
      </c>
      <c r="U86" s="44">
        <f t="shared" si="21"/>
        <v>0</v>
      </c>
      <c r="V86" s="45">
        <f t="shared" si="22"/>
        <v>0</v>
      </c>
      <c r="W86" s="46">
        <f t="shared" si="23"/>
        <v>0</v>
      </c>
      <c r="X86" s="41">
        <f t="shared" si="24"/>
        <v>0</v>
      </c>
      <c r="Y86" s="41">
        <f t="shared" si="25"/>
        <v>0</v>
      </c>
      <c r="Z86" s="41">
        <f t="shared" si="26"/>
        <v>0</v>
      </c>
      <c r="AA86" s="47">
        <f t="shared" si="27"/>
        <v>0</v>
      </c>
      <c r="AB86" s="48">
        <f t="shared" si="19"/>
        <v>0</v>
      </c>
      <c r="AC86" s="41">
        <f t="shared" si="19"/>
        <v>0</v>
      </c>
      <c r="AD86" s="41">
        <f t="shared" si="28"/>
        <v>0</v>
      </c>
      <c r="AE86" s="41">
        <f t="shared" si="36"/>
        <v>0</v>
      </c>
      <c r="AF86" s="49" t="e">
        <f>HLOOKUP(I86,ElecAvoidedCostsWOCC!$A$5:$Q$50,G86+1,FALSE)</f>
        <v>#N/A</v>
      </c>
      <c r="AG86" s="41" t="e">
        <f t="shared" si="29"/>
        <v>#N/A</v>
      </c>
      <c r="AH86" s="49" t="e">
        <f>HLOOKUP(I86,ElecAvoidedCostsWOCC!$A$5:$Q$50,T86+1,FALSE)</f>
        <v>#N/A</v>
      </c>
      <c r="AI86" s="41" t="e">
        <f t="shared" si="30"/>
        <v>#N/A</v>
      </c>
      <c r="AJ86" s="41" t="e">
        <f t="shared" si="31"/>
        <v>#N/A</v>
      </c>
      <c r="AK86" s="41" t="e">
        <f>HLOOKUP(I86,ElecAvoidedCostsWOCC!$A$5:$Q$50,G86+1,FALSE)*J86*L86</f>
        <v>#N/A</v>
      </c>
      <c r="AL86" s="41" t="e">
        <f t="shared" si="32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33"/>
        <v>0</v>
      </c>
      <c r="AO86" s="44">
        <f t="shared" si="34"/>
        <v>0</v>
      </c>
      <c r="AP86" s="44" t="e">
        <f t="shared" si="35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20"/>
        <v>0</v>
      </c>
      <c r="U87" s="44">
        <f t="shared" si="21"/>
        <v>0</v>
      </c>
      <c r="V87" s="45">
        <f t="shared" si="22"/>
        <v>0</v>
      </c>
      <c r="W87" s="46">
        <f t="shared" si="23"/>
        <v>0</v>
      </c>
      <c r="X87" s="41">
        <f t="shared" si="24"/>
        <v>0</v>
      </c>
      <c r="Y87" s="41">
        <f t="shared" si="25"/>
        <v>0</v>
      </c>
      <c r="Z87" s="41">
        <f t="shared" si="26"/>
        <v>0</v>
      </c>
      <c r="AA87" s="47">
        <f t="shared" si="27"/>
        <v>0</v>
      </c>
      <c r="AB87" s="48">
        <f t="shared" si="19"/>
        <v>0</v>
      </c>
      <c r="AC87" s="41">
        <f t="shared" si="19"/>
        <v>0</v>
      </c>
      <c r="AD87" s="41">
        <f t="shared" si="28"/>
        <v>0</v>
      </c>
      <c r="AE87" s="41">
        <f t="shared" si="36"/>
        <v>0</v>
      </c>
      <c r="AF87" s="49" t="e">
        <f>HLOOKUP(I87,ElecAvoidedCostsWOCC!$A$5:$Q$50,G87+1,FALSE)</f>
        <v>#N/A</v>
      </c>
      <c r="AG87" s="41" t="e">
        <f t="shared" si="29"/>
        <v>#N/A</v>
      </c>
      <c r="AH87" s="49" t="e">
        <f>HLOOKUP(I87,ElecAvoidedCostsWOCC!$A$5:$Q$50,T87+1,FALSE)</f>
        <v>#N/A</v>
      </c>
      <c r="AI87" s="41" t="e">
        <f t="shared" si="30"/>
        <v>#N/A</v>
      </c>
      <c r="AJ87" s="41" t="e">
        <f t="shared" si="31"/>
        <v>#N/A</v>
      </c>
      <c r="AK87" s="41" t="e">
        <f>HLOOKUP(I87,ElecAvoidedCostsWOCC!$A$5:$Q$50,G87+1,FALSE)*J87*L87</f>
        <v>#N/A</v>
      </c>
      <c r="AL87" s="41" t="e">
        <f t="shared" si="32"/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33"/>
        <v>0</v>
      </c>
      <c r="AO87" s="44">
        <f t="shared" si="34"/>
        <v>0</v>
      </c>
      <c r="AP87" s="44" t="e">
        <f t="shared" si="35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20"/>
        <v>0</v>
      </c>
      <c r="U88" s="44">
        <f t="shared" si="21"/>
        <v>0</v>
      </c>
      <c r="V88" s="45">
        <f t="shared" si="22"/>
        <v>0</v>
      </c>
      <c r="W88" s="46">
        <f t="shared" si="23"/>
        <v>0</v>
      </c>
      <c r="X88" s="41">
        <f t="shared" si="24"/>
        <v>0</v>
      </c>
      <c r="Y88" s="41">
        <f t="shared" si="25"/>
        <v>0</v>
      </c>
      <c r="Z88" s="41">
        <f t="shared" si="26"/>
        <v>0</v>
      </c>
      <c r="AA88" s="47">
        <f t="shared" si="27"/>
        <v>0</v>
      </c>
      <c r="AB88" s="48">
        <f t="shared" si="19"/>
        <v>0</v>
      </c>
      <c r="AC88" s="41">
        <f t="shared" si="19"/>
        <v>0</v>
      </c>
      <c r="AD88" s="41">
        <f t="shared" si="28"/>
        <v>0</v>
      </c>
      <c r="AE88" s="41">
        <f t="shared" si="36"/>
        <v>0</v>
      </c>
      <c r="AF88" s="49" t="e">
        <f>HLOOKUP(I88,ElecAvoidedCostsWOCC!$A$5:$Q$50,G88+1,FALSE)</f>
        <v>#N/A</v>
      </c>
      <c r="AG88" s="41" t="e">
        <f t="shared" si="29"/>
        <v>#N/A</v>
      </c>
      <c r="AH88" s="49" t="e">
        <f>HLOOKUP(I88,ElecAvoidedCostsWOCC!$A$5:$Q$50,T88+1,FALSE)</f>
        <v>#N/A</v>
      </c>
      <c r="AI88" s="41" t="e">
        <f t="shared" si="30"/>
        <v>#N/A</v>
      </c>
      <c r="AJ88" s="41" t="e">
        <f t="shared" si="31"/>
        <v>#N/A</v>
      </c>
      <c r="AK88" s="41" t="e">
        <f>HLOOKUP(I88,ElecAvoidedCostsWOCC!$A$5:$Q$50,G88+1,FALSE)*J88*L88</f>
        <v>#N/A</v>
      </c>
      <c r="AL88" s="41" t="e">
        <f t="shared" si="32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33"/>
        <v>0</v>
      </c>
      <c r="AO88" s="44">
        <f t="shared" si="34"/>
        <v>0</v>
      </c>
      <c r="AP88" s="44" t="e">
        <f t="shared" si="35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>G89+H89</f>
        <v>0</v>
      </c>
      <c r="U89" s="44">
        <f>(O89/$A$10)*T89</f>
        <v>0</v>
      </c>
      <c r="V89" s="45">
        <f>N89-M89</f>
        <v>0</v>
      </c>
      <c r="W89" s="46">
        <f>(O89/A$10)</f>
        <v>0</v>
      </c>
      <c r="X89" s="41">
        <f>W89*A$8</f>
        <v>0</v>
      </c>
      <c r="Y89" s="41">
        <f>Q89-P89</f>
        <v>0</v>
      </c>
      <c r="Z89" s="41">
        <f>X89+(A$6*W89)</f>
        <v>0</v>
      </c>
      <c r="AA89" s="47">
        <f>Q89+X89</f>
        <v>0</v>
      </c>
      <c r="AB89" s="48">
        <f t="shared" si="19"/>
        <v>0</v>
      </c>
      <c r="AC89" s="41">
        <f t="shared" si="19"/>
        <v>0</v>
      </c>
      <c r="AD89" s="41">
        <f>-PV(ElecDiscountRate,T89,R89)*J89</f>
        <v>0</v>
      </c>
      <c r="AE89" s="41">
        <f>-PV(ElecDiscountRate,T89,S89)*J89</f>
        <v>0</v>
      </c>
      <c r="AF89" s="49" t="e">
        <f>HLOOKUP(I89,ElecAvoidedCostsWOCC!$A$5:$Q$50,G89+1,FALSE)</f>
        <v>#N/A</v>
      </c>
      <c r="AG89" s="41" t="e">
        <f>AF89*J89*K89</f>
        <v>#N/A</v>
      </c>
      <c r="AH89" s="49" t="e">
        <f>HLOOKUP(I89,ElecAvoidedCostsWOCC!$A$5:$Q$50,T89+1,FALSE)</f>
        <v>#N/A</v>
      </c>
      <c r="AI89" s="41" t="e">
        <f>AH89*J89*L89</f>
        <v>#N/A</v>
      </c>
      <c r="AJ89" s="41" t="e">
        <f>AG89+AI89</f>
        <v>#N/A</v>
      </c>
      <c r="AK89" s="41" t="e">
        <f>HLOOKUP(I89,ElecAvoidedCostsWOCC!$A$5:$Q$50,G89+1,FALSE)*J89*L89</f>
        <v>#N/A</v>
      </c>
      <c r="AL89" s="41" t="e">
        <f>AG89+AI89-AK89</f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>AM89*1.1+AD89+AE89</f>
        <v>0</v>
      </c>
      <c r="AO89" s="44">
        <f>IFERROR(AM89/AB89,0)</f>
        <v>0</v>
      </c>
      <c r="AP89" s="44" t="e">
        <f>AN89/AC89</f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>G90+H90</f>
        <v>0</v>
      </c>
      <c r="U90" s="44">
        <f>(O90/$A$10)*T90</f>
        <v>0</v>
      </c>
      <c r="V90" s="45">
        <f>N90-M90</f>
        <v>0</v>
      </c>
      <c r="W90" s="46">
        <f>(O90/A$10)</f>
        <v>0</v>
      </c>
      <c r="X90" s="41">
        <f>W90*A$8</f>
        <v>0</v>
      </c>
      <c r="Y90" s="41">
        <f>Q90-P90</f>
        <v>0</v>
      </c>
      <c r="Z90" s="41">
        <f>X90+(A$6*W90)</f>
        <v>0</v>
      </c>
      <c r="AA90" s="47">
        <f>Q90+X90</f>
        <v>0</v>
      </c>
      <c r="AB90" s="48">
        <f t="shared" si="19"/>
        <v>0</v>
      </c>
      <c r="AC90" s="41">
        <f t="shared" si="19"/>
        <v>0</v>
      </c>
      <c r="AD90" s="41">
        <f>-PV(ElecDiscountRate,T90,R90)*J90</f>
        <v>0</v>
      </c>
      <c r="AE90" s="41">
        <f>-PV(ElecDiscountRate,T90,S90)*J90</f>
        <v>0</v>
      </c>
      <c r="AF90" s="49" t="e">
        <f>HLOOKUP(I90,ElecAvoidedCostsWOCC!$A$5:$Q$50,G90+1,FALSE)</f>
        <v>#N/A</v>
      </c>
      <c r="AG90" s="41" t="e">
        <f>AF90*J90*K90</f>
        <v>#N/A</v>
      </c>
      <c r="AH90" s="49" t="e">
        <f>HLOOKUP(I90,ElecAvoidedCostsWOCC!$A$5:$Q$50,T90+1,FALSE)</f>
        <v>#N/A</v>
      </c>
      <c r="AI90" s="41" t="e">
        <f>AH90*J90*L90</f>
        <v>#N/A</v>
      </c>
      <c r="AJ90" s="41" t="e">
        <f>AG90+AI90</f>
        <v>#N/A</v>
      </c>
      <c r="AK90" s="41" t="e">
        <f>HLOOKUP(I90,ElecAvoidedCostsWOCC!$A$5:$Q$50,G90+1,FALSE)*J90*L90</f>
        <v>#N/A</v>
      </c>
      <c r="AL90" s="41" t="e">
        <f>AG90+AI90-AK90</f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>AM90*1.1+AD90+AE90</f>
        <v>0</v>
      </c>
      <c r="AO90" s="44">
        <f>IFERROR(AM90/AB90,0)</f>
        <v>0</v>
      </c>
      <c r="AP90" s="44" t="e">
        <f>AN90/AC90</f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>G91+H91</f>
        <v>0</v>
      </c>
      <c r="U91" s="44">
        <f>(O91/$A$10)*T91</f>
        <v>0</v>
      </c>
      <c r="V91" s="45">
        <f>N91-M91</f>
        <v>0</v>
      </c>
      <c r="W91" s="46">
        <f>(O91/A$10)</f>
        <v>0</v>
      </c>
      <c r="X91" s="41">
        <f>W91*A$8</f>
        <v>0</v>
      </c>
      <c r="Y91" s="41">
        <f>Q91-P91</f>
        <v>0</v>
      </c>
      <c r="Z91" s="41">
        <f>X91+(A$6*W91)</f>
        <v>0</v>
      </c>
      <c r="AA91" s="47">
        <f>Q91+X91</f>
        <v>0</v>
      </c>
      <c r="AB91" s="48">
        <f t="shared" si="19"/>
        <v>0</v>
      </c>
      <c r="AC91" s="41">
        <f t="shared" si="19"/>
        <v>0</v>
      </c>
      <c r="AD91" s="41">
        <f>-PV(ElecDiscountRate,T91,R91)*J91</f>
        <v>0</v>
      </c>
      <c r="AE91" s="41">
        <f>-PV(ElecDiscountRate,T91,S91)*J91</f>
        <v>0</v>
      </c>
      <c r="AF91" s="49" t="e">
        <f>HLOOKUP(I91,ElecAvoidedCostsWOCC!$A$5:$Q$50,G91+1,FALSE)</f>
        <v>#N/A</v>
      </c>
      <c r="AG91" s="41" t="e">
        <f>AF91*J91*K91</f>
        <v>#N/A</v>
      </c>
      <c r="AH91" s="49" t="e">
        <f>HLOOKUP(I91,ElecAvoidedCostsWOCC!$A$5:$Q$50,T91+1,FALSE)</f>
        <v>#N/A</v>
      </c>
      <c r="AI91" s="41" t="e">
        <f>AH91*J91*L91</f>
        <v>#N/A</v>
      </c>
      <c r="AJ91" s="41" t="e">
        <f>AG91+AI91</f>
        <v>#N/A</v>
      </c>
      <c r="AK91" s="41" t="e">
        <f>HLOOKUP(I91,ElecAvoidedCostsWOCC!$A$5:$Q$50,G91+1,FALSE)*J91*L91</f>
        <v>#N/A</v>
      </c>
      <c r="AL91" s="41" t="e">
        <f>AG91+AI91-AK91</f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>AM91*1.1+AD91+AE91</f>
        <v>0</v>
      </c>
      <c r="AO91" s="44">
        <f>IFERROR(AM91/AB91,0)</f>
        <v>0</v>
      </c>
      <c r="AP91" s="44" t="e">
        <f>AN91/AC91</f>
        <v>#DIV/0!</v>
      </c>
    </row>
  </sheetData>
  <conditionalFormatting sqref="J5 L5 J6:L91">
    <cfRule type="expression" dxfId="155" priority="4">
      <formula>ISTEXT(J5)</formula>
    </cfRule>
    <cfRule type="notContainsBlanks" dxfId="154" priority="5">
      <formula>LEN(TRIM(J5))&gt;0</formula>
    </cfRule>
  </conditionalFormatting>
  <conditionalFormatting sqref="M5:N91 R5:S91">
    <cfRule type="expression" dxfId="153" priority="2">
      <formula>ISTEXT(M5)</formula>
    </cfRule>
    <cfRule type="notContainsBlanks" dxfId="152" priority="3">
      <formula>LEN(TRIM(M5))&gt;0</formula>
    </cfRule>
  </conditionalFormatting>
  <conditionalFormatting sqref="R5:S91">
    <cfRule type="expression" dxfId="15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800080"/>
  </sheetPr>
  <dimension ref="A1:AP91"/>
  <sheetViews>
    <sheetView zoomScale="85" zoomScaleNormal="85" workbookViewId="0">
      <selection activeCell="K13" sqref="K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18239043</v>
      </c>
      <c r="D2" s="17" t="s">
        <v>535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55</v>
      </c>
      <c r="C5" s="56">
        <v>18239043</v>
      </c>
      <c r="D5" s="56" t="s">
        <v>535</v>
      </c>
      <c r="E5" s="35"/>
      <c r="F5" s="36" t="s">
        <v>636</v>
      </c>
      <c r="G5" s="36">
        <v>11.3</v>
      </c>
      <c r="H5" s="36"/>
      <c r="I5" s="37" t="s">
        <v>257</v>
      </c>
      <c r="J5" s="38">
        <v>1</v>
      </c>
      <c r="K5" s="38">
        <v>7100000</v>
      </c>
      <c r="L5" s="38"/>
      <c r="M5" s="39">
        <v>3195000</v>
      </c>
      <c r="N5" s="39">
        <v>8307000</v>
      </c>
      <c r="O5" s="40">
        <v>7100000</v>
      </c>
      <c r="P5" s="41">
        <v>3195000</v>
      </c>
      <c r="Q5" s="41">
        <f>P5*2.6</f>
        <v>8307000</v>
      </c>
      <c r="R5" s="42"/>
      <c r="S5" s="43"/>
      <c r="T5" s="36">
        <f t="shared" ref="T5:T68" si="0">G5+H5</f>
        <v>11.3</v>
      </c>
      <c r="U5" s="44">
        <f t="shared" ref="U5:U68" si="1">(O5/$A$10)*T5</f>
        <v>11.3</v>
      </c>
      <c r="V5" s="45">
        <f t="shared" ref="V5:V68" si="2">N5-M5</f>
        <v>5112000</v>
      </c>
      <c r="W5" s="46">
        <f t="shared" ref="W5:W68" si="3">(O5/A$10)</f>
        <v>1</v>
      </c>
      <c r="X5" s="41">
        <f t="shared" ref="X5:X68" si="4">W5*A$8</f>
        <v>414446.04999999981</v>
      </c>
      <c r="Y5" s="41">
        <f t="shared" ref="Y5:Y68" si="5">Q5-P5</f>
        <v>5112000</v>
      </c>
      <c r="Z5" s="41">
        <f t="shared" ref="Z5:Z68" si="6">X5+(A$6*W5)</f>
        <v>3609446.05</v>
      </c>
      <c r="AA5" s="47">
        <f t="shared" ref="AA5:AA68" si="7">Q5+X5</f>
        <v>8721446.0500000007</v>
      </c>
      <c r="AB5" s="48">
        <f t="shared" ref="AB5:AC20" si="8">Z5/(1+ElecDiscountRate)^1</f>
        <v>3379631.132958801</v>
      </c>
      <c r="AC5" s="41">
        <f t="shared" si="8"/>
        <v>8166147.9868913861</v>
      </c>
      <c r="AD5" s="41">
        <f t="shared" ref="AD5:AD68" si="9">-PV(ElecDiscountRate,T5,R5)*J5</f>
        <v>0</v>
      </c>
      <c r="AE5" s="41">
        <v>0</v>
      </c>
      <c r="AF5" s="49">
        <f>HLOOKUP(I5,ElecAvoidedCostsWOCC!$A$5:$Q$50,G5+1,FALSE)</f>
        <v>1.0512187370384041</v>
      </c>
      <c r="AG5" s="41">
        <f t="shared" ref="AG5:AG68" si="10">AF5*J5*K5</f>
        <v>7463653.0329726692</v>
      </c>
      <c r="AH5" s="49">
        <f>HLOOKUP(I5,ElecAvoidedCostsWOCC!$A$5:$Q$50,T5+1,FALSE)</f>
        <v>1.0512187370384041</v>
      </c>
      <c r="AI5" s="41">
        <f t="shared" ref="AI5:AI68" si="11">AH5*J5*L5</f>
        <v>0</v>
      </c>
      <c r="AJ5" s="41">
        <f>AG5+AI5</f>
        <v>7463653.0329726692</v>
      </c>
      <c r="AK5" s="41">
        <f>HLOOKUP(I5,ElecAvoidedCostsWOCC!$A$5:$Q$50,G5+1,FALSE)*J5*L5</f>
        <v>0</v>
      </c>
      <c r="AL5" s="41">
        <f>AG5+AI5-AK5</f>
        <v>7463653.0329726692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7463653.0329726692</v>
      </c>
      <c r="AN5" s="45">
        <f>AM5*1.1+AD5+AE5</f>
        <v>8210018.3362699365</v>
      </c>
      <c r="AO5" s="44">
        <f>IFERROR(AM5/AB5,0)</f>
        <v>2.2084223808289951</v>
      </c>
      <c r="AP5" s="44">
        <f>AN5/AC5</f>
        <v>1.0053722207151981</v>
      </c>
    </row>
    <row r="6" spans="1:42" ht="13.5" customHeight="1" x14ac:dyDescent="0.25">
      <c r="A6" s="50">
        <f>SUMIF('Program Costs'!D:D,C2,'Program Costs'!L:L)</f>
        <v>3195000</v>
      </c>
      <c r="B6" s="84"/>
      <c r="C6" s="56"/>
      <c r="D6" s="56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69" si="12">AG6+AI6</f>
        <v>#N/A</v>
      </c>
      <c r="AK6" s="41" t="e">
        <f>HLOOKUP(I6,ElecAvoidedCostsWOCC!$A$5:$Q$50,G6+1,FALSE)*J6*L6</f>
        <v>#N/A</v>
      </c>
      <c r="AL6" s="41" t="e">
        <f t="shared" ref="AL6:AL69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69" si="14">AM6*1.1+AD6+AE6</f>
        <v>0</v>
      </c>
      <c r="AO6" s="44">
        <f t="shared" ref="AO6:AO69" si="15">IFERROR(AM6/AB6,0)</f>
        <v>0</v>
      </c>
      <c r="AP6" s="44" t="e">
        <f t="shared" ref="AP6:AP69" si="16">AN6/AC6</f>
        <v>#DIV/0!</v>
      </c>
    </row>
    <row r="7" spans="1:42" ht="13.5" customHeight="1" x14ac:dyDescent="0.25">
      <c r="A7" s="33" t="s">
        <v>232</v>
      </c>
      <c r="B7" s="84"/>
      <c r="C7" s="56"/>
      <c r="D7" s="56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414446.04999999981</v>
      </c>
      <c r="B8" s="84"/>
      <c r="C8" s="56"/>
      <c r="D8" s="56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/>
      <c r="C9" s="56"/>
      <c r="D9" s="56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72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7100000</v>
      </c>
      <c r="B10" s="84"/>
      <c r="C10" s="56"/>
      <c r="D10" s="56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/>
      <c r="C11" s="56"/>
      <c r="D11" s="56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3195000</v>
      </c>
      <c r="B12" s="84"/>
      <c r="C12" s="56"/>
      <c r="D12" s="56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/>
      <c r="C13" s="56"/>
      <c r="D13" s="56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5112000</v>
      </c>
      <c r="B14" s="84"/>
      <c r="C14" s="56"/>
      <c r="D14" s="56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/>
      <c r="C15" s="56"/>
      <c r="D15" s="56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11.3</v>
      </c>
      <c r="B16" s="84"/>
      <c r="C16" s="56"/>
      <c r="D16" s="56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/>
      <c r="C17" s="56"/>
      <c r="D17" s="56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3609446.05</v>
      </c>
      <c r="B18" s="84"/>
      <c r="C18" s="56"/>
      <c r="D18" s="56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/>
      <c r="C19" s="56"/>
      <c r="D19" s="56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8721446.0500000007</v>
      </c>
      <c r="B20" s="84"/>
      <c r="C20" s="56"/>
      <c r="D20" s="56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/>
      <c r="C21" s="56"/>
      <c r="D21" s="56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36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2.2084223808289951</v>
      </c>
      <c r="B22" s="84"/>
      <c r="C22" s="56"/>
      <c r="D22" s="56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/>
      <c r="C23" s="56"/>
      <c r="D23" s="56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1.0053722207151981</v>
      </c>
      <c r="B24" s="8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8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si="0"/>
        <v>0</v>
      </c>
      <c r="U25" s="44">
        <f t="shared" si="1"/>
        <v>0</v>
      </c>
      <c r="V25" s="45">
        <f t="shared" si="2"/>
        <v>0</v>
      </c>
      <c r="W25" s="46">
        <f t="shared" si="3"/>
        <v>0</v>
      </c>
      <c r="X25" s="41">
        <f t="shared" si="4"/>
        <v>0</v>
      </c>
      <c r="Y25" s="41">
        <f t="shared" si="5"/>
        <v>0</v>
      </c>
      <c r="Z25" s="41">
        <f t="shared" si="6"/>
        <v>0</v>
      </c>
      <c r="AA25" s="47">
        <f t="shared" si="7"/>
        <v>0</v>
      </c>
      <c r="AB25" s="48">
        <f t="shared" si="18"/>
        <v>0</v>
      </c>
      <c r="AC25" s="41">
        <f t="shared" si="18"/>
        <v>0</v>
      </c>
      <c r="AD25" s="41">
        <f t="shared" si="9"/>
        <v>0</v>
      </c>
      <c r="AE25" s="41">
        <f t="shared" si="17"/>
        <v>0</v>
      </c>
      <c r="AF25" s="49" t="e">
        <f>HLOOKUP(I25,ElecAvoidedCostsWOCC!$A$5:$Q$50,G25+1,FALSE)</f>
        <v>#N/A</v>
      </c>
      <c r="AG25" s="41" t="e">
        <f t="shared" si="10"/>
        <v>#N/A</v>
      </c>
      <c r="AH25" s="49" t="e">
        <f>HLOOKUP(I25,ElecAvoidedCostsWOCC!$A$5:$Q$50,T25+1,FALSE)</f>
        <v>#N/A</v>
      </c>
      <c r="AI25" s="41" t="e">
        <f t="shared" si="11"/>
        <v>#N/A</v>
      </c>
      <c r="AJ25" s="41" t="e">
        <f t="shared" si="12"/>
        <v>#N/A</v>
      </c>
      <c r="AK25" s="41" t="e">
        <f>HLOOKUP(I25,ElecAvoidedCostsWOCC!$A$5:$Q$50,G25+1,FALSE)*J25*L25</f>
        <v>#N/A</v>
      </c>
      <c r="AL25" s="41" t="e">
        <f t="shared" si="13"/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si="14"/>
        <v>0</v>
      </c>
      <c r="AO25" s="44">
        <f t="shared" si="15"/>
        <v>0</v>
      </c>
      <c r="AP25" s="44" t="e">
        <f t="shared" si="16"/>
        <v>#DIV/0!</v>
      </c>
    </row>
    <row r="26" spans="1:42" ht="13.5" customHeight="1" x14ac:dyDescent="0.25">
      <c r="B26" s="8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0"/>
        <v>0</v>
      </c>
      <c r="U26" s="44">
        <f t="shared" si="1"/>
        <v>0</v>
      </c>
      <c r="V26" s="45">
        <f t="shared" si="2"/>
        <v>0</v>
      </c>
      <c r="W26" s="46">
        <f t="shared" si="3"/>
        <v>0</v>
      </c>
      <c r="X26" s="41">
        <f t="shared" si="4"/>
        <v>0</v>
      </c>
      <c r="Y26" s="41">
        <f t="shared" si="5"/>
        <v>0</v>
      </c>
      <c r="Z26" s="41">
        <f t="shared" si="6"/>
        <v>0</v>
      </c>
      <c r="AA26" s="47">
        <f t="shared" si="7"/>
        <v>0</v>
      </c>
      <c r="AB26" s="48">
        <f t="shared" si="18"/>
        <v>0</v>
      </c>
      <c r="AC26" s="41">
        <f t="shared" si="18"/>
        <v>0</v>
      </c>
      <c r="AD26" s="41">
        <f t="shared" si="9"/>
        <v>0</v>
      </c>
      <c r="AE26" s="41">
        <f t="shared" si="17"/>
        <v>0</v>
      </c>
      <c r="AF26" s="49" t="e">
        <f>HLOOKUP(I26,ElecAvoidedCostsWOCC!$A$5:$Q$50,G26+1,FALSE)</f>
        <v>#N/A</v>
      </c>
      <c r="AG26" s="41" t="e">
        <f t="shared" si="10"/>
        <v>#N/A</v>
      </c>
      <c r="AH26" s="49" t="e">
        <f>HLOOKUP(I26,ElecAvoidedCostsWOCC!$A$5:$Q$50,T26+1,FALSE)</f>
        <v>#N/A</v>
      </c>
      <c r="AI26" s="41" t="e">
        <f t="shared" si="11"/>
        <v>#N/A</v>
      </c>
      <c r="AJ26" s="41" t="e">
        <f t="shared" si="12"/>
        <v>#N/A</v>
      </c>
      <c r="AK26" s="41" t="e">
        <f>HLOOKUP(I26,ElecAvoidedCostsWOCC!$A$5:$Q$50,G26+1,FALSE)*J26*L26</f>
        <v>#N/A</v>
      </c>
      <c r="AL26" s="41" t="e">
        <f t="shared" si="13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14"/>
        <v>0</v>
      </c>
      <c r="AO26" s="44">
        <f t="shared" si="15"/>
        <v>0</v>
      </c>
      <c r="AP26" s="44" t="e">
        <f t="shared" si="16"/>
        <v>#DIV/0!</v>
      </c>
    </row>
    <row r="27" spans="1:42" ht="13.5" customHeight="1" x14ac:dyDescent="0.25">
      <c r="B27" s="8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0"/>
        <v>0</v>
      </c>
      <c r="U27" s="44">
        <f t="shared" si="1"/>
        <v>0</v>
      </c>
      <c r="V27" s="45">
        <f t="shared" si="2"/>
        <v>0</v>
      </c>
      <c r="W27" s="46">
        <f t="shared" si="3"/>
        <v>0</v>
      </c>
      <c r="X27" s="41">
        <f t="shared" si="4"/>
        <v>0</v>
      </c>
      <c r="Y27" s="41">
        <f t="shared" si="5"/>
        <v>0</v>
      </c>
      <c r="Z27" s="41">
        <f t="shared" si="6"/>
        <v>0</v>
      </c>
      <c r="AA27" s="47">
        <f t="shared" si="7"/>
        <v>0</v>
      </c>
      <c r="AB27" s="48">
        <f t="shared" si="18"/>
        <v>0</v>
      </c>
      <c r="AC27" s="41">
        <f t="shared" si="18"/>
        <v>0</v>
      </c>
      <c r="AD27" s="41">
        <f t="shared" si="9"/>
        <v>0</v>
      </c>
      <c r="AE27" s="41">
        <f t="shared" si="17"/>
        <v>0</v>
      </c>
      <c r="AF27" s="49" t="e">
        <f>HLOOKUP(I27,ElecAvoidedCostsWOCC!$A$5:$Q$50,G27+1,FALSE)</f>
        <v>#N/A</v>
      </c>
      <c r="AG27" s="41" t="e">
        <f t="shared" si="10"/>
        <v>#N/A</v>
      </c>
      <c r="AH27" s="49" t="e">
        <f>HLOOKUP(I27,ElecAvoidedCostsWOCC!$A$5:$Q$50,T27+1,FALSE)</f>
        <v>#N/A</v>
      </c>
      <c r="AI27" s="41" t="e">
        <f t="shared" si="11"/>
        <v>#N/A</v>
      </c>
      <c r="AJ27" s="41" t="e">
        <f t="shared" si="12"/>
        <v>#N/A</v>
      </c>
      <c r="AK27" s="41" t="e">
        <f>HLOOKUP(I27,ElecAvoidedCostsWOCC!$A$5:$Q$50,G27+1,FALSE)*J27*L27</f>
        <v>#N/A</v>
      </c>
      <c r="AL27" s="41" t="e">
        <f t="shared" si="13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14"/>
        <v>0</v>
      </c>
      <c r="AO27" s="44">
        <f t="shared" si="15"/>
        <v>0</v>
      </c>
      <c r="AP27" s="44" t="e">
        <f t="shared" si="16"/>
        <v>#DIV/0!</v>
      </c>
    </row>
    <row r="28" spans="1:42" ht="13.5" customHeight="1" x14ac:dyDescent="0.25">
      <c r="B28" s="8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0"/>
        <v>0</v>
      </c>
      <c r="U28" s="44">
        <f t="shared" si="1"/>
        <v>0</v>
      </c>
      <c r="V28" s="45">
        <f t="shared" si="2"/>
        <v>0</v>
      </c>
      <c r="W28" s="46">
        <f t="shared" si="3"/>
        <v>0</v>
      </c>
      <c r="X28" s="41">
        <f t="shared" si="4"/>
        <v>0</v>
      </c>
      <c r="Y28" s="41">
        <f t="shared" si="5"/>
        <v>0</v>
      </c>
      <c r="Z28" s="41">
        <f t="shared" si="6"/>
        <v>0</v>
      </c>
      <c r="AA28" s="47">
        <f t="shared" si="7"/>
        <v>0</v>
      </c>
      <c r="AB28" s="48">
        <f t="shared" si="18"/>
        <v>0</v>
      </c>
      <c r="AC28" s="41">
        <f t="shared" si="18"/>
        <v>0</v>
      </c>
      <c r="AD28" s="41">
        <f t="shared" si="9"/>
        <v>0</v>
      </c>
      <c r="AE28" s="41">
        <f t="shared" si="17"/>
        <v>0</v>
      </c>
      <c r="AF28" s="49" t="e">
        <f>HLOOKUP(I28,ElecAvoidedCostsWOCC!$A$5:$Q$50,G28+1,FALSE)</f>
        <v>#N/A</v>
      </c>
      <c r="AG28" s="41" t="e">
        <f t="shared" si="10"/>
        <v>#N/A</v>
      </c>
      <c r="AH28" s="49" t="e">
        <f>HLOOKUP(I28,ElecAvoidedCostsWOCC!$A$5:$Q$50,T28+1,FALSE)</f>
        <v>#N/A</v>
      </c>
      <c r="AI28" s="41" t="e">
        <f t="shared" si="11"/>
        <v>#N/A</v>
      </c>
      <c r="AJ28" s="41" t="e">
        <f t="shared" si="12"/>
        <v>#N/A</v>
      </c>
      <c r="AK28" s="41" t="e">
        <f>HLOOKUP(I28,ElecAvoidedCostsWOCC!$A$5:$Q$50,G28+1,FALSE)*J28*L28</f>
        <v>#N/A</v>
      </c>
      <c r="AL28" s="41" t="e">
        <f t="shared" si="13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14"/>
        <v>0</v>
      </c>
      <c r="AO28" s="44">
        <f t="shared" si="15"/>
        <v>0</v>
      </c>
      <c r="AP28" s="44" t="e">
        <f t="shared" si="16"/>
        <v>#DIV/0!</v>
      </c>
    </row>
    <row r="29" spans="1:42" x14ac:dyDescent="0.25">
      <c r="B29" s="8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0"/>
        <v>0</v>
      </c>
      <c r="U29" s="44">
        <f t="shared" si="1"/>
        <v>0</v>
      </c>
      <c r="V29" s="45">
        <f t="shared" si="2"/>
        <v>0</v>
      </c>
      <c r="W29" s="46">
        <f t="shared" si="3"/>
        <v>0</v>
      </c>
      <c r="X29" s="41">
        <f t="shared" si="4"/>
        <v>0</v>
      </c>
      <c r="Y29" s="41">
        <f t="shared" si="5"/>
        <v>0</v>
      </c>
      <c r="Z29" s="41">
        <f t="shared" si="6"/>
        <v>0</v>
      </c>
      <c r="AA29" s="47">
        <f t="shared" si="7"/>
        <v>0</v>
      </c>
      <c r="AB29" s="48">
        <f t="shared" si="18"/>
        <v>0</v>
      </c>
      <c r="AC29" s="41">
        <f t="shared" si="18"/>
        <v>0</v>
      </c>
      <c r="AD29" s="41">
        <f t="shared" si="9"/>
        <v>0</v>
      </c>
      <c r="AE29" s="41">
        <f t="shared" si="17"/>
        <v>0</v>
      </c>
      <c r="AF29" s="49" t="e">
        <f>HLOOKUP(I29,ElecAvoidedCostsWOCC!$A$5:$Q$50,G29+1,FALSE)</f>
        <v>#N/A</v>
      </c>
      <c r="AG29" s="41" t="e">
        <f t="shared" si="10"/>
        <v>#N/A</v>
      </c>
      <c r="AH29" s="49" t="e">
        <f>HLOOKUP(I29,ElecAvoidedCostsWOCC!$A$5:$Q$50,T29+1,FALSE)</f>
        <v>#N/A</v>
      </c>
      <c r="AI29" s="41" t="e">
        <f t="shared" si="11"/>
        <v>#N/A</v>
      </c>
      <c r="AJ29" s="41" t="e">
        <f t="shared" si="12"/>
        <v>#N/A</v>
      </c>
      <c r="AK29" s="41" t="e">
        <f>HLOOKUP(I29,ElecAvoidedCostsWOCC!$A$5:$Q$50,G29+1,FALSE)*J29*L29</f>
        <v>#N/A</v>
      </c>
      <c r="AL29" s="41" t="e">
        <f t="shared" si="13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14"/>
        <v>0</v>
      </c>
      <c r="AO29" s="44">
        <f t="shared" si="15"/>
        <v>0</v>
      </c>
      <c r="AP29" s="44" t="e">
        <f t="shared" si="16"/>
        <v>#DIV/0!</v>
      </c>
    </row>
    <row r="30" spans="1:42" x14ac:dyDescent="0.25">
      <c r="B30" s="8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0"/>
        <v>0</v>
      </c>
      <c r="U30" s="44">
        <f t="shared" si="1"/>
        <v>0</v>
      </c>
      <c r="V30" s="45">
        <f t="shared" si="2"/>
        <v>0</v>
      </c>
      <c r="W30" s="46">
        <f t="shared" si="3"/>
        <v>0</v>
      </c>
      <c r="X30" s="41">
        <f t="shared" si="4"/>
        <v>0</v>
      </c>
      <c r="Y30" s="41">
        <f t="shared" si="5"/>
        <v>0</v>
      </c>
      <c r="Z30" s="41">
        <f t="shared" si="6"/>
        <v>0</v>
      </c>
      <c r="AA30" s="47">
        <f t="shared" si="7"/>
        <v>0</v>
      </c>
      <c r="AB30" s="48">
        <f t="shared" si="18"/>
        <v>0</v>
      </c>
      <c r="AC30" s="41">
        <f t="shared" si="18"/>
        <v>0</v>
      </c>
      <c r="AD30" s="41">
        <f t="shared" si="9"/>
        <v>0</v>
      </c>
      <c r="AE30" s="41">
        <f t="shared" si="17"/>
        <v>0</v>
      </c>
      <c r="AF30" s="49" t="e">
        <f>HLOOKUP(I30,ElecAvoidedCostsWOCC!$A$5:$Q$50,G30+1,FALSE)</f>
        <v>#N/A</v>
      </c>
      <c r="AG30" s="41" t="e">
        <f t="shared" si="10"/>
        <v>#N/A</v>
      </c>
      <c r="AH30" s="49" t="e">
        <f>HLOOKUP(I30,ElecAvoidedCostsWOCC!$A$5:$Q$50,T30+1,FALSE)</f>
        <v>#N/A</v>
      </c>
      <c r="AI30" s="41" t="e">
        <f t="shared" si="11"/>
        <v>#N/A</v>
      </c>
      <c r="AJ30" s="41" t="e">
        <f t="shared" si="12"/>
        <v>#N/A</v>
      </c>
      <c r="AK30" s="41" t="e">
        <f>HLOOKUP(I30,ElecAvoidedCostsWOCC!$A$5:$Q$50,G30+1,FALSE)*J30*L30</f>
        <v>#N/A</v>
      </c>
      <c r="AL30" s="41" t="e">
        <f t="shared" si="13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14"/>
        <v>0</v>
      </c>
      <c r="AO30" s="44">
        <f t="shared" si="15"/>
        <v>0</v>
      </c>
      <c r="AP30" s="44" t="e">
        <f t="shared" si="16"/>
        <v>#DIV/0!</v>
      </c>
    </row>
    <row r="31" spans="1:42" x14ac:dyDescent="0.25">
      <c r="B31" s="8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0"/>
        <v>0</v>
      </c>
      <c r="U31" s="44">
        <f t="shared" si="1"/>
        <v>0</v>
      </c>
      <c r="V31" s="45">
        <f t="shared" si="2"/>
        <v>0</v>
      </c>
      <c r="W31" s="46">
        <f t="shared" si="3"/>
        <v>0</v>
      </c>
      <c r="X31" s="41">
        <f t="shared" si="4"/>
        <v>0</v>
      </c>
      <c r="Y31" s="41">
        <f t="shared" si="5"/>
        <v>0</v>
      </c>
      <c r="Z31" s="41">
        <f t="shared" si="6"/>
        <v>0</v>
      </c>
      <c r="AA31" s="47">
        <f t="shared" si="7"/>
        <v>0</v>
      </c>
      <c r="AB31" s="48">
        <f t="shared" si="18"/>
        <v>0</v>
      </c>
      <c r="AC31" s="41">
        <f t="shared" si="18"/>
        <v>0</v>
      </c>
      <c r="AD31" s="41">
        <f t="shared" si="9"/>
        <v>0</v>
      </c>
      <c r="AE31" s="41">
        <f t="shared" si="17"/>
        <v>0</v>
      </c>
      <c r="AF31" s="49" t="e">
        <f>HLOOKUP(I31,ElecAvoidedCostsWOCC!$A$5:$Q$50,G31+1,FALSE)</f>
        <v>#N/A</v>
      </c>
      <c r="AG31" s="41" t="e">
        <f t="shared" si="10"/>
        <v>#N/A</v>
      </c>
      <c r="AH31" s="49" t="e">
        <f>HLOOKUP(I31,ElecAvoidedCostsWOCC!$A$5:$Q$50,T31+1,FALSE)</f>
        <v>#N/A</v>
      </c>
      <c r="AI31" s="41" t="e">
        <f t="shared" si="11"/>
        <v>#N/A</v>
      </c>
      <c r="AJ31" s="41" t="e">
        <f t="shared" si="12"/>
        <v>#N/A</v>
      </c>
      <c r="AK31" s="41" t="e">
        <f>HLOOKUP(I31,ElecAvoidedCostsWOCC!$A$5:$Q$50,G31+1,FALSE)*J31*L31</f>
        <v>#N/A</v>
      </c>
      <c r="AL31" s="41" t="e">
        <f t="shared" si="13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14"/>
        <v>0</v>
      </c>
      <c r="AO31" s="44">
        <f t="shared" si="15"/>
        <v>0</v>
      </c>
      <c r="AP31" s="44" t="e">
        <f t="shared" si="16"/>
        <v>#DIV/0!</v>
      </c>
    </row>
    <row r="32" spans="1:42" x14ac:dyDescent="0.25">
      <c r="B32" s="8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0"/>
        <v>0</v>
      </c>
      <c r="U32" s="44">
        <f t="shared" si="1"/>
        <v>0</v>
      </c>
      <c r="V32" s="45">
        <f t="shared" si="2"/>
        <v>0</v>
      </c>
      <c r="W32" s="46">
        <f t="shared" si="3"/>
        <v>0</v>
      </c>
      <c r="X32" s="41">
        <f t="shared" si="4"/>
        <v>0</v>
      </c>
      <c r="Y32" s="41">
        <f t="shared" si="5"/>
        <v>0</v>
      </c>
      <c r="Z32" s="41">
        <f t="shared" si="6"/>
        <v>0</v>
      </c>
      <c r="AA32" s="47">
        <f t="shared" si="7"/>
        <v>0</v>
      </c>
      <c r="AB32" s="48">
        <f t="shared" si="18"/>
        <v>0</v>
      </c>
      <c r="AC32" s="41">
        <f t="shared" si="18"/>
        <v>0</v>
      </c>
      <c r="AD32" s="41">
        <f t="shared" si="9"/>
        <v>0</v>
      </c>
      <c r="AE32" s="41">
        <f t="shared" si="17"/>
        <v>0</v>
      </c>
      <c r="AF32" s="49" t="e">
        <f>HLOOKUP(I32,ElecAvoidedCostsWOCC!$A$5:$Q$50,G32+1,FALSE)</f>
        <v>#N/A</v>
      </c>
      <c r="AG32" s="41" t="e">
        <f t="shared" si="10"/>
        <v>#N/A</v>
      </c>
      <c r="AH32" s="49" t="e">
        <f>HLOOKUP(I32,ElecAvoidedCostsWOCC!$A$5:$Q$50,T32+1,FALSE)</f>
        <v>#N/A</v>
      </c>
      <c r="AI32" s="41" t="e">
        <f t="shared" si="11"/>
        <v>#N/A</v>
      </c>
      <c r="AJ32" s="41" t="e">
        <f t="shared" si="12"/>
        <v>#N/A</v>
      </c>
      <c r="AK32" s="41" t="e">
        <f>HLOOKUP(I32,ElecAvoidedCostsWOCC!$A$5:$Q$50,G32+1,FALSE)*J32*L32</f>
        <v>#N/A</v>
      </c>
      <c r="AL32" s="41" t="e">
        <f t="shared" si="13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14"/>
        <v>0</v>
      </c>
      <c r="AO32" s="44">
        <f t="shared" si="15"/>
        <v>0</v>
      </c>
      <c r="AP32" s="44" t="e">
        <f t="shared" si="16"/>
        <v>#DIV/0!</v>
      </c>
    </row>
    <row r="33" spans="2:42" x14ac:dyDescent="0.25">
      <c r="B33" s="8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0"/>
        <v>0</v>
      </c>
      <c r="U33" s="44">
        <f t="shared" si="1"/>
        <v>0</v>
      </c>
      <c r="V33" s="45">
        <f t="shared" si="2"/>
        <v>0</v>
      </c>
      <c r="W33" s="46">
        <f t="shared" si="3"/>
        <v>0</v>
      </c>
      <c r="X33" s="41">
        <f t="shared" si="4"/>
        <v>0</v>
      </c>
      <c r="Y33" s="41">
        <f t="shared" si="5"/>
        <v>0</v>
      </c>
      <c r="Z33" s="41">
        <f t="shared" si="6"/>
        <v>0</v>
      </c>
      <c r="AA33" s="47">
        <f t="shared" si="7"/>
        <v>0</v>
      </c>
      <c r="AB33" s="48">
        <f t="shared" si="18"/>
        <v>0</v>
      </c>
      <c r="AC33" s="41">
        <f t="shared" si="18"/>
        <v>0</v>
      </c>
      <c r="AD33" s="41">
        <f t="shared" si="9"/>
        <v>0</v>
      </c>
      <c r="AE33" s="41">
        <f t="shared" si="17"/>
        <v>0</v>
      </c>
      <c r="AF33" s="49" t="e">
        <f>HLOOKUP(I33,ElecAvoidedCostsWOCC!$A$5:$Q$50,G33+1,FALSE)</f>
        <v>#N/A</v>
      </c>
      <c r="AG33" s="41" t="e">
        <f t="shared" si="10"/>
        <v>#N/A</v>
      </c>
      <c r="AH33" s="49" t="e">
        <f>HLOOKUP(I33,ElecAvoidedCostsWOCC!$A$5:$Q$50,T33+1,FALSE)</f>
        <v>#N/A</v>
      </c>
      <c r="AI33" s="41" t="e">
        <f t="shared" si="11"/>
        <v>#N/A</v>
      </c>
      <c r="AJ33" s="41" t="e">
        <f t="shared" si="12"/>
        <v>#N/A</v>
      </c>
      <c r="AK33" s="41" t="e">
        <f>HLOOKUP(I33,ElecAvoidedCostsWOCC!$A$5:$Q$50,G33+1,FALSE)*J33*L33</f>
        <v>#N/A</v>
      </c>
      <c r="AL33" s="41" t="e">
        <f t="shared" si="13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14"/>
        <v>0</v>
      </c>
      <c r="AO33" s="44">
        <f t="shared" si="15"/>
        <v>0</v>
      </c>
      <c r="AP33" s="44" t="e">
        <f t="shared" si="16"/>
        <v>#DIV/0!</v>
      </c>
    </row>
    <row r="34" spans="2:42" x14ac:dyDescent="0.25">
      <c r="B34" s="8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0"/>
        <v>0</v>
      </c>
      <c r="U34" s="44">
        <f t="shared" si="1"/>
        <v>0</v>
      </c>
      <c r="V34" s="45">
        <f t="shared" si="2"/>
        <v>0</v>
      </c>
      <c r="W34" s="46">
        <f t="shared" si="3"/>
        <v>0</v>
      </c>
      <c r="X34" s="41">
        <f t="shared" si="4"/>
        <v>0</v>
      </c>
      <c r="Y34" s="41">
        <f t="shared" si="5"/>
        <v>0</v>
      </c>
      <c r="Z34" s="41">
        <f t="shared" si="6"/>
        <v>0</v>
      </c>
      <c r="AA34" s="47">
        <f t="shared" si="7"/>
        <v>0</v>
      </c>
      <c r="AB34" s="48">
        <f t="shared" si="18"/>
        <v>0</v>
      </c>
      <c r="AC34" s="41">
        <f t="shared" si="18"/>
        <v>0</v>
      </c>
      <c r="AD34" s="41">
        <f t="shared" si="9"/>
        <v>0</v>
      </c>
      <c r="AE34" s="41">
        <f t="shared" si="17"/>
        <v>0</v>
      </c>
      <c r="AF34" s="49" t="e">
        <f>HLOOKUP(I34,ElecAvoidedCostsWOCC!$A$5:$Q$50,G34+1,FALSE)</f>
        <v>#N/A</v>
      </c>
      <c r="AG34" s="41" t="e">
        <f t="shared" si="10"/>
        <v>#N/A</v>
      </c>
      <c r="AH34" s="49" t="e">
        <f>HLOOKUP(I34,ElecAvoidedCostsWOCC!$A$5:$Q$50,T34+1,FALSE)</f>
        <v>#N/A</v>
      </c>
      <c r="AI34" s="41" t="e">
        <f t="shared" si="11"/>
        <v>#N/A</v>
      </c>
      <c r="AJ34" s="41" t="e">
        <f t="shared" si="12"/>
        <v>#N/A</v>
      </c>
      <c r="AK34" s="41" t="e">
        <f>HLOOKUP(I34,ElecAvoidedCostsWOCC!$A$5:$Q$50,G34+1,FALSE)*J34*L34</f>
        <v>#N/A</v>
      </c>
      <c r="AL34" s="41" t="e">
        <f t="shared" si="13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14"/>
        <v>0</v>
      </c>
      <c r="AO34" s="44">
        <f t="shared" si="15"/>
        <v>0</v>
      </c>
      <c r="AP34" s="44" t="e">
        <f t="shared" si="16"/>
        <v>#DIV/0!</v>
      </c>
    </row>
    <row r="35" spans="2:42" x14ac:dyDescent="0.25">
      <c r="B35" s="8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0"/>
        <v>0</v>
      </c>
      <c r="U35" s="44">
        <f t="shared" si="1"/>
        <v>0</v>
      </c>
      <c r="V35" s="45">
        <f t="shared" si="2"/>
        <v>0</v>
      </c>
      <c r="W35" s="46">
        <f t="shared" si="3"/>
        <v>0</v>
      </c>
      <c r="X35" s="41">
        <f t="shared" si="4"/>
        <v>0</v>
      </c>
      <c r="Y35" s="41">
        <f t="shared" si="5"/>
        <v>0</v>
      </c>
      <c r="Z35" s="41">
        <f t="shared" si="6"/>
        <v>0</v>
      </c>
      <c r="AA35" s="47">
        <f t="shared" si="7"/>
        <v>0</v>
      </c>
      <c r="AB35" s="48">
        <f t="shared" si="18"/>
        <v>0</v>
      </c>
      <c r="AC35" s="41">
        <f t="shared" si="18"/>
        <v>0</v>
      </c>
      <c r="AD35" s="41">
        <f t="shared" si="9"/>
        <v>0</v>
      </c>
      <c r="AE35" s="41">
        <f t="shared" si="17"/>
        <v>0</v>
      </c>
      <c r="AF35" s="49" t="e">
        <f>HLOOKUP(I35,ElecAvoidedCostsWOCC!$A$5:$Q$50,G35+1,FALSE)</f>
        <v>#N/A</v>
      </c>
      <c r="AG35" s="41" t="e">
        <f t="shared" si="10"/>
        <v>#N/A</v>
      </c>
      <c r="AH35" s="49" t="e">
        <f>HLOOKUP(I35,ElecAvoidedCostsWOCC!$A$5:$Q$50,T35+1,FALSE)</f>
        <v>#N/A</v>
      </c>
      <c r="AI35" s="41" t="e">
        <f t="shared" si="11"/>
        <v>#N/A</v>
      </c>
      <c r="AJ35" s="41" t="e">
        <f t="shared" si="12"/>
        <v>#N/A</v>
      </c>
      <c r="AK35" s="41" t="e">
        <f>HLOOKUP(I35,ElecAvoidedCostsWOCC!$A$5:$Q$50,G35+1,FALSE)*J35*L35</f>
        <v>#N/A</v>
      </c>
      <c r="AL35" s="41" t="e">
        <f t="shared" si="13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14"/>
        <v>0</v>
      </c>
      <c r="AO35" s="44">
        <f t="shared" si="15"/>
        <v>0</v>
      </c>
      <c r="AP35" s="44" t="e">
        <f t="shared" si="16"/>
        <v>#DIV/0!</v>
      </c>
    </row>
    <row r="36" spans="2:42" x14ac:dyDescent="0.25">
      <c r="B36" s="8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0"/>
        <v>0</v>
      </c>
      <c r="U36" s="44">
        <f t="shared" si="1"/>
        <v>0</v>
      </c>
      <c r="V36" s="45">
        <f t="shared" si="2"/>
        <v>0</v>
      </c>
      <c r="W36" s="46">
        <f t="shared" si="3"/>
        <v>0</v>
      </c>
      <c r="X36" s="41">
        <f t="shared" si="4"/>
        <v>0</v>
      </c>
      <c r="Y36" s="41">
        <f t="shared" si="5"/>
        <v>0</v>
      </c>
      <c r="Z36" s="41">
        <f t="shared" si="6"/>
        <v>0</v>
      </c>
      <c r="AA36" s="47">
        <f t="shared" si="7"/>
        <v>0</v>
      </c>
      <c r="AB36" s="48">
        <f t="shared" si="18"/>
        <v>0</v>
      </c>
      <c r="AC36" s="41">
        <f t="shared" si="18"/>
        <v>0</v>
      </c>
      <c r="AD36" s="41">
        <f t="shared" si="9"/>
        <v>0</v>
      </c>
      <c r="AE36" s="41">
        <f t="shared" si="17"/>
        <v>0</v>
      </c>
      <c r="AF36" s="49" t="e">
        <f>HLOOKUP(I36,ElecAvoidedCostsWOCC!$A$5:$Q$50,G36+1,FALSE)</f>
        <v>#N/A</v>
      </c>
      <c r="AG36" s="41" t="e">
        <f t="shared" si="10"/>
        <v>#N/A</v>
      </c>
      <c r="AH36" s="49" t="e">
        <f>HLOOKUP(I36,ElecAvoidedCostsWOCC!$A$5:$Q$50,T36+1,FALSE)</f>
        <v>#N/A</v>
      </c>
      <c r="AI36" s="41" t="e">
        <f t="shared" si="11"/>
        <v>#N/A</v>
      </c>
      <c r="AJ36" s="41" t="e">
        <f t="shared" si="12"/>
        <v>#N/A</v>
      </c>
      <c r="AK36" s="41" t="e">
        <f>HLOOKUP(I36,ElecAvoidedCostsWOCC!$A$5:$Q$50,G36+1,FALSE)*J36*L36</f>
        <v>#N/A</v>
      </c>
      <c r="AL36" s="41" t="e">
        <f t="shared" si="13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14"/>
        <v>0</v>
      </c>
      <c r="AO36" s="44">
        <f t="shared" si="15"/>
        <v>0</v>
      </c>
      <c r="AP36" s="44" t="e">
        <f t="shared" si="16"/>
        <v>#DIV/0!</v>
      </c>
    </row>
    <row r="37" spans="2:42" x14ac:dyDescent="0.25">
      <c r="B37" s="8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0"/>
        <v>0</v>
      </c>
      <c r="U37" s="44">
        <f t="shared" si="1"/>
        <v>0</v>
      </c>
      <c r="V37" s="45">
        <f t="shared" si="2"/>
        <v>0</v>
      </c>
      <c r="W37" s="46">
        <f t="shared" si="3"/>
        <v>0</v>
      </c>
      <c r="X37" s="41">
        <f t="shared" si="4"/>
        <v>0</v>
      </c>
      <c r="Y37" s="41">
        <f t="shared" si="5"/>
        <v>0</v>
      </c>
      <c r="Z37" s="41">
        <f t="shared" si="6"/>
        <v>0</v>
      </c>
      <c r="AA37" s="47">
        <f t="shared" si="7"/>
        <v>0</v>
      </c>
      <c r="AB37" s="48">
        <f t="shared" ref="AB37:AC91" si="19">Z37/(1+ElecDiscountRate)^1</f>
        <v>0</v>
      </c>
      <c r="AC37" s="41">
        <f t="shared" si="19"/>
        <v>0</v>
      </c>
      <c r="AD37" s="41">
        <f t="shared" si="9"/>
        <v>0</v>
      </c>
      <c r="AE37" s="41">
        <f t="shared" si="17"/>
        <v>0</v>
      </c>
      <c r="AF37" s="49" t="e">
        <f>HLOOKUP(I37,ElecAvoidedCostsWOCC!$A$5:$Q$50,G37+1,FALSE)</f>
        <v>#N/A</v>
      </c>
      <c r="AG37" s="41" t="e">
        <f t="shared" si="10"/>
        <v>#N/A</v>
      </c>
      <c r="AH37" s="49" t="e">
        <f>HLOOKUP(I37,ElecAvoidedCostsWOCC!$A$5:$Q$50,T37+1,FALSE)</f>
        <v>#N/A</v>
      </c>
      <c r="AI37" s="41" t="e">
        <f t="shared" si="11"/>
        <v>#N/A</v>
      </c>
      <c r="AJ37" s="41" t="e">
        <f t="shared" si="12"/>
        <v>#N/A</v>
      </c>
      <c r="AK37" s="41" t="e">
        <f>HLOOKUP(I37,ElecAvoidedCostsWOCC!$A$5:$Q$50,G37+1,FALSE)*J37*L37</f>
        <v>#N/A</v>
      </c>
      <c r="AL37" s="41" t="e">
        <f t="shared" si="13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14"/>
        <v>0</v>
      </c>
      <c r="AO37" s="44">
        <f t="shared" si="15"/>
        <v>0</v>
      </c>
      <c r="AP37" s="44" t="e">
        <f t="shared" si="16"/>
        <v>#DIV/0!</v>
      </c>
    </row>
    <row r="38" spans="2:42" x14ac:dyDescent="0.25">
      <c r="B38" s="8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0"/>
        <v>0</v>
      </c>
      <c r="U38" s="44">
        <f t="shared" si="1"/>
        <v>0</v>
      </c>
      <c r="V38" s="45">
        <f t="shared" si="2"/>
        <v>0</v>
      </c>
      <c r="W38" s="46">
        <f t="shared" si="3"/>
        <v>0</v>
      </c>
      <c r="X38" s="41">
        <f t="shared" si="4"/>
        <v>0</v>
      </c>
      <c r="Y38" s="41">
        <f t="shared" si="5"/>
        <v>0</v>
      </c>
      <c r="Z38" s="41">
        <f t="shared" si="6"/>
        <v>0</v>
      </c>
      <c r="AA38" s="47">
        <f t="shared" si="7"/>
        <v>0</v>
      </c>
      <c r="AB38" s="48">
        <f t="shared" si="19"/>
        <v>0</v>
      </c>
      <c r="AC38" s="41">
        <f t="shared" si="19"/>
        <v>0</v>
      </c>
      <c r="AD38" s="41">
        <f t="shared" si="9"/>
        <v>0</v>
      </c>
      <c r="AE38" s="41">
        <f t="shared" si="17"/>
        <v>0</v>
      </c>
      <c r="AF38" s="49" t="e">
        <f>HLOOKUP(I38,ElecAvoidedCostsWOCC!$A$5:$Q$50,G38+1,FALSE)</f>
        <v>#N/A</v>
      </c>
      <c r="AG38" s="41" t="e">
        <f t="shared" si="10"/>
        <v>#N/A</v>
      </c>
      <c r="AH38" s="49" t="e">
        <f>HLOOKUP(I38,ElecAvoidedCostsWOCC!$A$5:$Q$50,T38+1,FALSE)</f>
        <v>#N/A</v>
      </c>
      <c r="AI38" s="41" t="e">
        <f t="shared" si="11"/>
        <v>#N/A</v>
      </c>
      <c r="AJ38" s="41" t="e">
        <f t="shared" si="12"/>
        <v>#N/A</v>
      </c>
      <c r="AK38" s="41" t="e">
        <f>HLOOKUP(I38,ElecAvoidedCostsWOCC!$A$5:$Q$50,G38+1,FALSE)*J38*L38</f>
        <v>#N/A</v>
      </c>
      <c r="AL38" s="41" t="e">
        <f t="shared" si="13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14"/>
        <v>0</v>
      </c>
      <c r="AO38" s="44">
        <f t="shared" si="15"/>
        <v>0</v>
      </c>
      <c r="AP38" s="44" t="e">
        <f t="shared" si="16"/>
        <v>#DIV/0!</v>
      </c>
    </row>
    <row r="39" spans="2:42" x14ac:dyDescent="0.25">
      <c r="B39" s="8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0"/>
        <v>0</v>
      </c>
      <c r="U39" s="44">
        <f t="shared" si="1"/>
        <v>0</v>
      </c>
      <c r="V39" s="45">
        <f t="shared" si="2"/>
        <v>0</v>
      </c>
      <c r="W39" s="46">
        <f t="shared" si="3"/>
        <v>0</v>
      </c>
      <c r="X39" s="41">
        <f t="shared" si="4"/>
        <v>0</v>
      </c>
      <c r="Y39" s="41">
        <f t="shared" si="5"/>
        <v>0</v>
      </c>
      <c r="Z39" s="41">
        <f t="shared" si="6"/>
        <v>0</v>
      </c>
      <c r="AA39" s="47">
        <f t="shared" si="7"/>
        <v>0</v>
      </c>
      <c r="AB39" s="48">
        <f t="shared" si="19"/>
        <v>0</v>
      </c>
      <c r="AC39" s="41">
        <f t="shared" si="19"/>
        <v>0</v>
      </c>
      <c r="AD39" s="41">
        <f t="shared" si="9"/>
        <v>0</v>
      </c>
      <c r="AE39" s="41">
        <f t="shared" si="17"/>
        <v>0</v>
      </c>
      <c r="AF39" s="49" t="e">
        <f>HLOOKUP(I39,ElecAvoidedCostsWOCC!$A$5:$Q$50,G39+1,FALSE)</f>
        <v>#N/A</v>
      </c>
      <c r="AG39" s="41" t="e">
        <f t="shared" si="10"/>
        <v>#N/A</v>
      </c>
      <c r="AH39" s="49" t="e">
        <f>HLOOKUP(I39,ElecAvoidedCostsWOCC!$A$5:$Q$50,T39+1,FALSE)</f>
        <v>#N/A</v>
      </c>
      <c r="AI39" s="41" t="e">
        <f t="shared" si="11"/>
        <v>#N/A</v>
      </c>
      <c r="AJ39" s="41" t="e">
        <f t="shared" si="12"/>
        <v>#N/A</v>
      </c>
      <c r="AK39" s="41" t="e">
        <f>HLOOKUP(I39,ElecAvoidedCostsWOCC!$A$5:$Q$50,G39+1,FALSE)*J39*L39</f>
        <v>#N/A</v>
      </c>
      <c r="AL39" s="41" t="e">
        <f t="shared" si="13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14"/>
        <v>0</v>
      </c>
      <c r="AO39" s="44">
        <f t="shared" si="15"/>
        <v>0</v>
      </c>
      <c r="AP39" s="44" t="e">
        <f t="shared" si="16"/>
        <v>#DIV/0!</v>
      </c>
    </row>
    <row r="40" spans="2:42" x14ac:dyDescent="0.25">
      <c r="B40" s="8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0"/>
        <v>0</v>
      </c>
      <c r="U40" s="44">
        <f t="shared" si="1"/>
        <v>0</v>
      </c>
      <c r="V40" s="45">
        <f t="shared" si="2"/>
        <v>0</v>
      </c>
      <c r="W40" s="46">
        <f t="shared" si="3"/>
        <v>0</v>
      </c>
      <c r="X40" s="41">
        <f t="shared" si="4"/>
        <v>0</v>
      </c>
      <c r="Y40" s="41">
        <f t="shared" si="5"/>
        <v>0</v>
      </c>
      <c r="Z40" s="41">
        <f t="shared" si="6"/>
        <v>0</v>
      </c>
      <c r="AA40" s="47">
        <f t="shared" si="7"/>
        <v>0</v>
      </c>
      <c r="AB40" s="48">
        <f t="shared" si="19"/>
        <v>0</v>
      </c>
      <c r="AC40" s="41">
        <f t="shared" si="19"/>
        <v>0</v>
      </c>
      <c r="AD40" s="41">
        <f t="shared" si="9"/>
        <v>0</v>
      </c>
      <c r="AE40" s="41">
        <f t="shared" si="17"/>
        <v>0</v>
      </c>
      <c r="AF40" s="49" t="e">
        <f>HLOOKUP(I40,ElecAvoidedCostsWOCC!$A$5:$Q$50,G40+1,FALSE)</f>
        <v>#N/A</v>
      </c>
      <c r="AG40" s="41" t="e">
        <f t="shared" si="10"/>
        <v>#N/A</v>
      </c>
      <c r="AH40" s="49" t="e">
        <f>HLOOKUP(I40,ElecAvoidedCostsWOCC!$A$5:$Q$50,T40+1,FALSE)</f>
        <v>#N/A</v>
      </c>
      <c r="AI40" s="41" t="e">
        <f t="shared" si="11"/>
        <v>#N/A</v>
      </c>
      <c r="AJ40" s="41" t="e">
        <f t="shared" si="12"/>
        <v>#N/A</v>
      </c>
      <c r="AK40" s="41" t="e">
        <f>HLOOKUP(I40,ElecAvoidedCostsWOCC!$A$5:$Q$50,G40+1,FALSE)*J40*L40</f>
        <v>#N/A</v>
      </c>
      <c r="AL40" s="41" t="e">
        <f t="shared" si="13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14"/>
        <v>0</v>
      </c>
      <c r="AO40" s="44">
        <f t="shared" si="15"/>
        <v>0</v>
      </c>
      <c r="AP40" s="44" t="e">
        <f t="shared" si="16"/>
        <v>#DIV/0!</v>
      </c>
    </row>
    <row r="41" spans="2:42" x14ac:dyDescent="0.25">
      <c r="B41" s="8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0"/>
        <v>0</v>
      </c>
      <c r="U41" s="44">
        <f t="shared" si="1"/>
        <v>0</v>
      </c>
      <c r="V41" s="45">
        <f t="shared" si="2"/>
        <v>0</v>
      </c>
      <c r="W41" s="46">
        <f t="shared" si="3"/>
        <v>0</v>
      </c>
      <c r="X41" s="41">
        <f t="shared" si="4"/>
        <v>0</v>
      </c>
      <c r="Y41" s="41">
        <f t="shared" si="5"/>
        <v>0</v>
      </c>
      <c r="Z41" s="41">
        <f t="shared" si="6"/>
        <v>0</v>
      </c>
      <c r="AA41" s="47">
        <f t="shared" si="7"/>
        <v>0</v>
      </c>
      <c r="AB41" s="48">
        <f t="shared" si="19"/>
        <v>0</v>
      </c>
      <c r="AC41" s="41">
        <f t="shared" si="19"/>
        <v>0</v>
      </c>
      <c r="AD41" s="41">
        <f t="shared" si="9"/>
        <v>0</v>
      </c>
      <c r="AE41" s="41">
        <f t="shared" si="17"/>
        <v>0</v>
      </c>
      <c r="AF41" s="49" t="e">
        <f>HLOOKUP(I41,ElecAvoidedCostsWOCC!$A$5:$Q$50,G41+1,FALSE)</f>
        <v>#N/A</v>
      </c>
      <c r="AG41" s="41" t="e">
        <f t="shared" si="10"/>
        <v>#N/A</v>
      </c>
      <c r="AH41" s="49" t="e">
        <f>HLOOKUP(I41,ElecAvoidedCostsWOCC!$A$5:$Q$50,T41+1,FALSE)</f>
        <v>#N/A</v>
      </c>
      <c r="AI41" s="41" t="e">
        <f t="shared" si="11"/>
        <v>#N/A</v>
      </c>
      <c r="AJ41" s="41" t="e">
        <f t="shared" si="12"/>
        <v>#N/A</v>
      </c>
      <c r="AK41" s="41" t="e">
        <f>HLOOKUP(I41,ElecAvoidedCostsWOCC!$A$5:$Q$50,G41+1,FALSE)*J41*L41</f>
        <v>#N/A</v>
      </c>
      <c r="AL41" s="41" t="e">
        <f t="shared" si="13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14"/>
        <v>0</v>
      </c>
      <c r="AO41" s="44">
        <f t="shared" si="15"/>
        <v>0</v>
      </c>
      <c r="AP41" s="44" t="e">
        <f t="shared" si="16"/>
        <v>#DIV/0!</v>
      </c>
    </row>
    <row r="42" spans="2:42" x14ac:dyDescent="0.25">
      <c r="B42" s="8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0"/>
        <v>0</v>
      </c>
      <c r="U42" s="44">
        <f t="shared" si="1"/>
        <v>0</v>
      </c>
      <c r="V42" s="45">
        <f t="shared" si="2"/>
        <v>0</v>
      </c>
      <c r="W42" s="46">
        <f t="shared" si="3"/>
        <v>0</v>
      </c>
      <c r="X42" s="41">
        <f t="shared" si="4"/>
        <v>0</v>
      </c>
      <c r="Y42" s="41">
        <f t="shared" si="5"/>
        <v>0</v>
      </c>
      <c r="Z42" s="41">
        <f t="shared" si="6"/>
        <v>0</v>
      </c>
      <c r="AA42" s="47">
        <f t="shared" si="7"/>
        <v>0</v>
      </c>
      <c r="AB42" s="48">
        <f t="shared" si="19"/>
        <v>0</v>
      </c>
      <c r="AC42" s="41">
        <f t="shared" si="19"/>
        <v>0</v>
      </c>
      <c r="AD42" s="41">
        <f t="shared" si="9"/>
        <v>0</v>
      </c>
      <c r="AE42" s="41">
        <f t="shared" si="17"/>
        <v>0</v>
      </c>
      <c r="AF42" s="49" t="e">
        <f>HLOOKUP(I42,ElecAvoidedCostsWOCC!$A$5:$Q$50,G42+1,FALSE)</f>
        <v>#N/A</v>
      </c>
      <c r="AG42" s="41" t="e">
        <f t="shared" si="10"/>
        <v>#N/A</v>
      </c>
      <c r="AH42" s="49" t="e">
        <f>HLOOKUP(I42,ElecAvoidedCostsWOCC!$A$5:$Q$50,T42+1,FALSE)</f>
        <v>#N/A</v>
      </c>
      <c r="AI42" s="41" t="e">
        <f t="shared" si="11"/>
        <v>#N/A</v>
      </c>
      <c r="AJ42" s="41" t="e">
        <f t="shared" si="12"/>
        <v>#N/A</v>
      </c>
      <c r="AK42" s="41" t="e">
        <f>HLOOKUP(I42,ElecAvoidedCostsWOCC!$A$5:$Q$50,G42+1,FALSE)*J42*L42</f>
        <v>#N/A</v>
      </c>
      <c r="AL42" s="41" t="e">
        <f t="shared" si="13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14"/>
        <v>0</v>
      </c>
      <c r="AO42" s="44">
        <f t="shared" si="15"/>
        <v>0</v>
      </c>
      <c r="AP42" s="44" t="e">
        <f t="shared" si="16"/>
        <v>#DIV/0!</v>
      </c>
    </row>
    <row r="43" spans="2:42" x14ac:dyDescent="0.25">
      <c r="B43" s="8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0"/>
        <v>0</v>
      </c>
      <c r="U43" s="44">
        <f t="shared" si="1"/>
        <v>0</v>
      </c>
      <c r="V43" s="45">
        <f t="shared" si="2"/>
        <v>0</v>
      </c>
      <c r="W43" s="46">
        <f t="shared" si="3"/>
        <v>0</v>
      </c>
      <c r="X43" s="41">
        <f t="shared" si="4"/>
        <v>0</v>
      </c>
      <c r="Y43" s="41">
        <f t="shared" si="5"/>
        <v>0</v>
      </c>
      <c r="Z43" s="41">
        <f t="shared" si="6"/>
        <v>0</v>
      </c>
      <c r="AA43" s="47">
        <f t="shared" si="7"/>
        <v>0</v>
      </c>
      <c r="AB43" s="48">
        <f t="shared" si="19"/>
        <v>0</v>
      </c>
      <c r="AC43" s="41">
        <f t="shared" si="19"/>
        <v>0</v>
      </c>
      <c r="AD43" s="41">
        <f t="shared" si="9"/>
        <v>0</v>
      </c>
      <c r="AE43" s="41">
        <f t="shared" si="17"/>
        <v>0</v>
      </c>
      <c r="AF43" s="49" t="e">
        <f>HLOOKUP(I43,ElecAvoidedCostsWOCC!$A$5:$Q$50,G43+1,FALSE)</f>
        <v>#N/A</v>
      </c>
      <c r="AG43" s="41" t="e">
        <f t="shared" si="10"/>
        <v>#N/A</v>
      </c>
      <c r="AH43" s="49" t="e">
        <f>HLOOKUP(I43,ElecAvoidedCostsWOCC!$A$5:$Q$50,T43+1,FALSE)</f>
        <v>#N/A</v>
      </c>
      <c r="AI43" s="41" t="e">
        <f t="shared" si="11"/>
        <v>#N/A</v>
      </c>
      <c r="AJ43" s="41" t="e">
        <f t="shared" si="12"/>
        <v>#N/A</v>
      </c>
      <c r="AK43" s="41" t="e">
        <f>HLOOKUP(I43,ElecAvoidedCostsWOCC!$A$5:$Q$50,G43+1,FALSE)*J43*L43</f>
        <v>#N/A</v>
      </c>
      <c r="AL43" s="41" t="e">
        <f t="shared" si="13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14"/>
        <v>0</v>
      </c>
      <c r="AO43" s="44">
        <f t="shared" si="15"/>
        <v>0</v>
      </c>
      <c r="AP43" s="44" t="e">
        <f t="shared" si="16"/>
        <v>#DIV/0!</v>
      </c>
    </row>
    <row r="44" spans="2:42" x14ac:dyDescent="0.25">
      <c r="B44" s="8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0"/>
        <v>0</v>
      </c>
      <c r="U44" s="44">
        <f t="shared" si="1"/>
        <v>0</v>
      </c>
      <c r="V44" s="45">
        <f t="shared" si="2"/>
        <v>0</v>
      </c>
      <c r="W44" s="46">
        <f t="shared" si="3"/>
        <v>0</v>
      </c>
      <c r="X44" s="41">
        <f t="shared" si="4"/>
        <v>0</v>
      </c>
      <c r="Y44" s="41">
        <f t="shared" si="5"/>
        <v>0</v>
      </c>
      <c r="Z44" s="41">
        <f t="shared" si="6"/>
        <v>0</v>
      </c>
      <c r="AA44" s="47">
        <f t="shared" si="7"/>
        <v>0</v>
      </c>
      <c r="AB44" s="48">
        <f t="shared" si="19"/>
        <v>0</v>
      </c>
      <c r="AC44" s="41">
        <f t="shared" si="19"/>
        <v>0</v>
      </c>
      <c r="AD44" s="41">
        <f t="shared" si="9"/>
        <v>0</v>
      </c>
      <c r="AE44" s="41">
        <f t="shared" si="17"/>
        <v>0</v>
      </c>
      <c r="AF44" s="49" t="e">
        <f>HLOOKUP(I44,ElecAvoidedCostsWOCC!$A$5:$Q$50,G44+1,FALSE)</f>
        <v>#N/A</v>
      </c>
      <c r="AG44" s="41" t="e">
        <f t="shared" si="10"/>
        <v>#N/A</v>
      </c>
      <c r="AH44" s="49" t="e">
        <f>HLOOKUP(I44,ElecAvoidedCostsWOCC!$A$5:$Q$50,T44+1,FALSE)</f>
        <v>#N/A</v>
      </c>
      <c r="AI44" s="41" t="e">
        <f t="shared" si="11"/>
        <v>#N/A</v>
      </c>
      <c r="AJ44" s="41" t="e">
        <f t="shared" si="12"/>
        <v>#N/A</v>
      </c>
      <c r="AK44" s="41" t="e">
        <f>HLOOKUP(I44,ElecAvoidedCostsWOCC!$A$5:$Q$50,G44+1,FALSE)*J44*L44</f>
        <v>#N/A</v>
      </c>
      <c r="AL44" s="41" t="e">
        <f t="shared" si="13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14"/>
        <v>0</v>
      </c>
      <c r="AO44" s="44">
        <f t="shared" si="15"/>
        <v>0</v>
      </c>
      <c r="AP44" s="44" t="e">
        <f t="shared" si="16"/>
        <v>#DIV/0!</v>
      </c>
    </row>
    <row r="45" spans="2:42" x14ac:dyDescent="0.25">
      <c r="B45" s="8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0"/>
        <v>0</v>
      </c>
      <c r="U45" s="44">
        <f t="shared" si="1"/>
        <v>0</v>
      </c>
      <c r="V45" s="45">
        <f t="shared" si="2"/>
        <v>0</v>
      </c>
      <c r="W45" s="46">
        <f t="shared" si="3"/>
        <v>0</v>
      </c>
      <c r="X45" s="41">
        <f t="shared" si="4"/>
        <v>0</v>
      </c>
      <c r="Y45" s="41">
        <f t="shared" si="5"/>
        <v>0</v>
      </c>
      <c r="Z45" s="41">
        <f t="shared" si="6"/>
        <v>0</v>
      </c>
      <c r="AA45" s="47">
        <f t="shared" si="7"/>
        <v>0</v>
      </c>
      <c r="AB45" s="48">
        <f t="shared" si="19"/>
        <v>0</v>
      </c>
      <c r="AC45" s="41">
        <f t="shared" si="19"/>
        <v>0</v>
      </c>
      <c r="AD45" s="41">
        <f t="shared" si="9"/>
        <v>0</v>
      </c>
      <c r="AE45" s="41">
        <f t="shared" si="17"/>
        <v>0</v>
      </c>
      <c r="AF45" s="49" t="e">
        <f>HLOOKUP(I45,ElecAvoidedCostsWOCC!$A$5:$Q$50,G45+1,FALSE)</f>
        <v>#N/A</v>
      </c>
      <c r="AG45" s="41" t="e">
        <f t="shared" si="10"/>
        <v>#N/A</v>
      </c>
      <c r="AH45" s="49" t="e">
        <f>HLOOKUP(I45,ElecAvoidedCostsWOCC!$A$5:$Q$50,T45+1,FALSE)</f>
        <v>#N/A</v>
      </c>
      <c r="AI45" s="41" t="e">
        <f t="shared" si="11"/>
        <v>#N/A</v>
      </c>
      <c r="AJ45" s="41" t="e">
        <f t="shared" si="12"/>
        <v>#N/A</v>
      </c>
      <c r="AK45" s="41" t="e">
        <f>HLOOKUP(I45,ElecAvoidedCostsWOCC!$A$5:$Q$50,G45+1,FALSE)*J45*L45</f>
        <v>#N/A</v>
      </c>
      <c r="AL45" s="41" t="e">
        <f t="shared" si="13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14"/>
        <v>0</v>
      </c>
      <c r="AO45" s="44">
        <f t="shared" si="15"/>
        <v>0</v>
      </c>
      <c r="AP45" s="44" t="e">
        <f t="shared" si="16"/>
        <v>#DIV/0!</v>
      </c>
    </row>
    <row r="46" spans="2:42" x14ac:dyDescent="0.25">
      <c r="B46" s="8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0"/>
        <v>0</v>
      </c>
      <c r="U46" s="44">
        <f t="shared" si="1"/>
        <v>0</v>
      </c>
      <c r="V46" s="45">
        <f t="shared" si="2"/>
        <v>0</v>
      </c>
      <c r="W46" s="46">
        <f t="shared" si="3"/>
        <v>0</v>
      </c>
      <c r="X46" s="41">
        <f t="shared" si="4"/>
        <v>0</v>
      </c>
      <c r="Y46" s="41">
        <f t="shared" si="5"/>
        <v>0</v>
      </c>
      <c r="Z46" s="41">
        <f t="shared" si="6"/>
        <v>0</v>
      </c>
      <c r="AA46" s="47">
        <f t="shared" si="7"/>
        <v>0</v>
      </c>
      <c r="AB46" s="48">
        <f t="shared" si="19"/>
        <v>0</v>
      </c>
      <c r="AC46" s="41">
        <f t="shared" si="19"/>
        <v>0</v>
      </c>
      <c r="AD46" s="41">
        <f t="shared" si="9"/>
        <v>0</v>
      </c>
      <c r="AE46" s="41">
        <f t="shared" si="17"/>
        <v>0</v>
      </c>
      <c r="AF46" s="49" t="e">
        <f>HLOOKUP(I46,ElecAvoidedCostsWOCC!$A$5:$Q$50,G46+1,FALSE)</f>
        <v>#N/A</v>
      </c>
      <c r="AG46" s="41" t="e">
        <f t="shared" si="10"/>
        <v>#N/A</v>
      </c>
      <c r="AH46" s="49" t="e">
        <f>HLOOKUP(I46,ElecAvoidedCostsWOCC!$A$5:$Q$50,T46+1,FALSE)</f>
        <v>#N/A</v>
      </c>
      <c r="AI46" s="41" t="e">
        <f t="shared" si="11"/>
        <v>#N/A</v>
      </c>
      <c r="AJ46" s="41" t="e">
        <f t="shared" si="12"/>
        <v>#N/A</v>
      </c>
      <c r="AK46" s="41" t="e">
        <f>HLOOKUP(I46,ElecAvoidedCostsWOCC!$A$5:$Q$50,G46+1,FALSE)*J46*L46</f>
        <v>#N/A</v>
      </c>
      <c r="AL46" s="41" t="e">
        <f t="shared" si="13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14"/>
        <v>0</v>
      </c>
      <c r="AO46" s="44">
        <f t="shared" si="15"/>
        <v>0</v>
      </c>
      <c r="AP46" s="44" t="e">
        <f t="shared" si="16"/>
        <v>#DIV/0!</v>
      </c>
    </row>
    <row r="47" spans="2:42" x14ac:dyDescent="0.25">
      <c r="B47" s="8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0"/>
        <v>0</v>
      </c>
      <c r="U47" s="44">
        <f t="shared" si="1"/>
        <v>0</v>
      </c>
      <c r="V47" s="45">
        <f t="shared" si="2"/>
        <v>0</v>
      </c>
      <c r="W47" s="46">
        <f t="shared" si="3"/>
        <v>0</v>
      </c>
      <c r="X47" s="41">
        <f t="shared" si="4"/>
        <v>0</v>
      </c>
      <c r="Y47" s="41">
        <f t="shared" si="5"/>
        <v>0</v>
      </c>
      <c r="Z47" s="41">
        <f t="shared" si="6"/>
        <v>0</v>
      </c>
      <c r="AA47" s="47">
        <f t="shared" si="7"/>
        <v>0</v>
      </c>
      <c r="AB47" s="48">
        <f t="shared" si="19"/>
        <v>0</v>
      </c>
      <c r="AC47" s="41">
        <f t="shared" si="19"/>
        <v>0</v>
      </c>
      <c r="AD47" s="41">
        <f t="shared" si="9"/>
        <v>0</v>
      </c>
      <c r="AE47" s="41">
        <f t="shared" si="17"/>
        <v>0</v>
      </c>
      <c r="AF47" s="49" t="e">
        <f>HLOOKUP(I47,ElecAvoidedCostsWOCC!$A$5:$Q$50,G47+1,FALSE)</f>
        <v>#N/A</v>
      </c>
      <c r="AG47" s="41" t="e">
        <f t="shared" si="10"/>
        <v>#N/A</v>
      </c>
      <c r="AH47" s="49" t="e">
        <f>HLOOKUP(I47,ElecAvoidedCostsWOCC!$A$5:$Q$50,T47+1,FALSE)</f>
        <v>#N/A</v>
      </c>
      <c r="AI47" s="41" t="e">
        <f t="shared" si="11"/>
        <v>#N/A</v>
      </c>
      <c r="AJ47" s="41" t="e">
        <f t="shared" si="12"/>
        <v>#N/A</v>
      </c>
      <c r="AK47" s="41" t="e">
        <f>HLOOKUP(I47,ElecAvoidedCostsWOCC!$A$5:$Q$50,G47+1,FALSE)*J47*L47</f>
        <v>#N/A</v>
      </c>
      <c r="AL47" s="41" t="e">
        <f t="shared" si="13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14"/>
        <v>0</v>
      </c>
      <c r="AO47" s="44">
        <f t="shared" si="15"/>
        <v>0</v>
      </c>
      <c r="AP47" s="44" t="e">
        <f t="shared" si="16"/>
        <v>#DIV/0!</v>
      </c>
    </row>
    <row r="48" spans="2:42" x14ac:dyDescent="0.25">
      <c r="B48" s="8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0"/>
        <v>0</v>
      </c>
      <c r="U48" s="44">
        <f t="shared" si="1"/>
        <v>0</v>
      </c>
      <c r="V48" s="45">
        <f t="shared" si="2"/>
        <v>0</v>
      </c>
      <c r="W48" s="46">
        <f t="shared" si="3"/>
        <v>0</v>
      </c>
      <c r="X48" s="41">
        <f t="shared" si="4"/>
        <v>0</v>
      </c>
      <c r="Y48" s="41">
        <f t="shared" si="5"/>
        <v>0</v>
      </c>
      <c r="Z48" s="41">
        <f t="shared" si="6"/>
        <v>0</v>
      </c>
      <c r="AA48" s="47">
        <f t="shared" si="7"/>
        <v>0</v>
      </c>
      <c r="AB48" s="48">
        <f t="shared" si="19"/>
        <v>0</v>
      </c>
      <c r="AC48" s="41">
        <f t="shared" si="19"/>
        <v>0</v>
      </c>
      <c r="AD48" s="41">
        <f t="shared" si="9"/>
        <v>0</v>
      </c>
      <c r="AE48" s="41">
        <f t="shared" si="17"/>
        <v>0</v>
      </c>
      <c r="AF48" s="49" t="e">
        <f>HLOOKUP(I48,ElecAvoidedCostsWOCC!$A$5:$Q$50,G48+1,FALSE)</f>
        <v>#N/A</v>
      </c>
      <c r="AG48" s="41" t="e">
        <f t="shared" si="10"/>
        <v>#N/A</v>
      </c>
      <c r="AH48" s="49" t="e">
        <f>HLOOKUP(I48,ElecAvoidedCostsWOCC!$A$5:$Q$50,T48+1,FALSE)</f>
        <v>#N/A</v>
      </c>
      <c r="AI48" s="41" t="e">
        <f t="shared" si="11"/>
        <v>#N/A</v>
      </c>
      <c r="AJ48" s="41" t="e">
        <f t="shared" si="12"/>
        <v>#N/A</v>
      </c>
      <c r="AK48" s="41" t="e">
        <f>HLOOKUP(I48,ElecAvoidedCostsWOCC!$A$5:$Q$50,G48+1,FALSE)*J48*L48</f>
        <v>#N/A</v>
      </c>
      <c r="AL48" s="41" t="e">
        <f t="shared" si="13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14"/>
        <v>0</v>
      </c>
      <c r="AO48" s="44">
        <f t="shared" si="15"/>
        <v>0</v>
      </c>
      <c r="AP48" s="44" t="e">
        <f t="shared" si="16"/>
        <v>#DIV/0!</v>
      </c>
    </row>
    <row r="49" spans="2:42" x14ac:dyDescent="0.25">
      <c r="B49" s="8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0"/>
        <v>0</v>
      </c>
      <c r="U49" s="44">
        <f t="shared" si="1"/>
        <v>0</v>
      </c>
      <c r="V49" s="45">
        <f t="shared" si="2"/>
        <v>0</v>
      </c>
      <c r="W49" s="46">
        <f t="shared" si="3"/>
        <v>0</v>
      </c>
      <c r="X49" s="41">
        <f t="shared" si="4"/>
        <v>0</v>
      </c>
      <c r="Y49" s="41">
        <f t="shared" si="5"/>
        <v>0</v>
      </c>
      <c r="Z49" s="41">
        <f t="shared" si="6"/>
        <v>0</v>
      </c>
      <c r="AA49" s="47">
        <f t="shared" si="7"/>
        <v>0</v>
      </c>
      <c r="AB49" s="48">
        <f t="shared" si="19"/>
        <v>0</v>
      </c>
      <c r="AC49" s="41">
        <f t="shared" si="19"/>
        <v>0</v>
      </c>
      <c r="AD49" s="41">
        <f t="shared" si="9"/>
        <v>0</v>
      </c>
      <c r="AE49" s="41">
        <f t="shared" si="17"/>
        <v>0</v>
      </c>
      <c r="AF49" s="49" t="e">
        <f>HLOOKUP(I49,ElecAvoidedCostsWOCC!$A$5:$Q$50,G49+1,FALSE)</f>
        <v>#N/A</v>
      </c>
      <c r="AG49" s="41" t="e">
        <f t="shared" si="10"/>
        <v>#N/A</v>
      </c>
      <c r="AH49" s="49" t="e">
        <f>HLOOKUP(I49,ElecAvoidedCostsWOCC!$A$5:$Q$50,T49+1,FALSE)</f>
        <v>#N/A</v>
      </c>
      <c r="AI49" s="41" t="e">
        <f t="shared" si="11"/>
        <v>#N/A</v>
      </c>
      <c r="AJ49" s="41" t="e">
        <f t="shared" si="12"/>
        <v>#N/A</v>
      </c>
      <c r="AK49" s="41" t="e">
        <f>HLOOKUP(I49,ElecAvoidedCostsWOCC!$A$5:$Q$50,G49+1,FALSE)*J49*L49</f>
        <v>#N/A</v>
      </c>
      <c r="AL49" s="41" t="e">
        <f t="shared" si="13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14"/>
        <v>0</v>
      </c>
      <c r="AO49" s="44">
        <f t="shared" si="15"/>
        <v>0</v>
      </c>
      <c r="AP49" s="44" t="e">
        <f t="shared" si="16"/>
        <v>#DIV/0!</v>
      </c>
    </row>
    <row r="50" spans="2:42" x14ac:dyDescent="0.25">
      <c r="B50" s="8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0"/>
        <v>0</v>
      </c>
      <c r="U50" s="44">
        <f t="shared" si="1"/>
        <v>0</v>
      </c>
      <c r="V50" s="45">
        <f t="shared" si="2"/>
        <v>0</v>
      </c>
      <c r="W50" s="46">
        <f t="shared" si="3"/>
        <v>0</v>
      </c>
      <c r="X50" s="41">
        <f t="shared" si="4"/>
        <v>0</v>
      </c>
      <c r="Y50" s="41">
        <f t="shared" si="5"/>
        <v>0</v>
      </c>
      <c r="Z50" s="41">
        <f t="shared" si="6"/>
        <v>0</v>
      </c>
      <c r="AA50" s="47">
        <f t="shared" si="7"/>
        <v>0</v>
      </c>
      <c r="AB50" s="48">
        <f t="shared" si="19"/>
        <v>0</v>
      </c>
      <c r="AC50" s="41">
        <f t="shared" si="19"/>
        <v>0</v>
      </c>
      <c r="AD50" s="41">
        <f t="shared" si="9"/>
        <v>0</v>
      </c>
      <c r="AE50" s="41">
        <f t="shared" si="17"/>
        <v>0</v>
      </c>
      <c r="AF50" s="49" t="e">
        <f>HLOOKUP(I50,ElecAvoidedCostsWOCC!$A$5:$Q$50,G50+1,FALSE)</f>
        <v>#N/A</v>
      </c>
      <c r="AG50" s="41" t="e">
        <f t="shared" si="10"/>
        <v>#N/A</v>
      </c>
      <c r="AH50" s="49" t="e">
        <f>HLOOKUP(I50,ElecAvoidedCostsWOCC!$A$5:$Q$50,T50+1,FALSE)</f>
        <v>#N/A</v>
      </c>
      <c r="AI50" s="41" t="e">
        <f t="shared" si="11"/>
        <v>#N/A</v>
      </c>
      <c r="AJ50" s="41" t="e">
        <f t="shared" si="12"/>
        <v>#N/A</v>
      </c>
      <c r="AK50" s="41" t="e">
        <f>HLOOKUP(I50,ElecAvoidedCostsWOCC!$A$5:$Q$50,G50+1,FALSE)*J50*L50</f>
        <v>#N/A</v>
      </c>
      <c r="AL50" s="41" t="e">
        <f t="shared" si="13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14"/>
        <v>0</v>
      </c>
      <c r="AO50" s="44">
        <f t="shared" si="15"/>
        <v>0</v>
      </c>
      <c r="AP50" s="44" t="e">
        <f t="shared" si="16"/>
        <v>#DIV/0!</v>
      </c>
    </row>
    <row r="51" spans="2:42" x14ac:dyDescent="0.25">
      <c r="B51" s="8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0"/>
        <v>0</v>
      </c>
      <c r="U51" s="44">
        <f t="shared" si="1"/>
        <v>0</v>
      </c>
      <c r="V51" s="45">
        <f t="shared" si="2"/>
        <v>0</v>
      </c>
      <c r="W51" s="46">
        <f t="shared" si="3"/>
        <v>0</v>
      </c>
      <c r="X51" s="41">
        <f t="shared" si="4"/>
        <v>0</v>
      </c>
      <c r="Y51" s="41">
        <f t="shared" si="5"/>
        <v>0</v>
      </c>
      <c r="Z51" s="41">
        <f t="shared" si="6"/>
        <v>0</v>
      </c>
      <c r="AA51" s="47">
        <f t="shared" si="7"/>
        <v>0</v>
      </c>
      <c r="AB51" s="48">
        <f t="shared" si="19"/>
        <v>0</v>
      </c>
      <c r="AC51" s="41">
        <f t="shared" si="19"/>
        <v>0</v>
      </c>
      <c r="AD51" s="41">
        <f t="shared" si="9"/>
        <v>0</v>
      </c>
      <c r="AE51" s="41">
        <f t="shared" si="17"/>
        <v>0</v>
      </c>
      <c r="AF51" s="49" t="e">
        <f>HLOOKUP(I51,ElecAvoidedCostsWOCC!$A$5:$Q$50,G51+1,FALSE)</f>
        <v>#N/A</v>
      </c>
      <c r="AG51" s="41" t="e">
        <f t="shared" si="10"/>
        <v>#N/A</v>
      </c>
      <c r="AH51" s="49" t="e">
        <f>HLOOKUP(I51,ElecAvoidedCostsWOCC!$A$5:$Q$50,T51+1,FALSE)</f>
        <v>#N/A</v>
      </c>
      <c r="AI51" s="41" t="e">
        <f t="shared" si="11"/>
        <v>#N/A</v>
      </c>
      <c r="AJ51" s="41" t="e">
        <f t="shared" si="12"/>
        <v>#N/A</v>
      </c>
      <c r="AK51" s="41" t="e">
        <f>HLOOKUP(I51,ElecAvoidedCostsWOCC!$A$5:$Q$50,G51+1,FALSE)*J51*L51</f>
        <v>#N/A</v>
      </c>
      <c r="AL51" s="41" t="e">
        <f t="shared" si="13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14"/>
        <v>0</v>
      </c>
      <c r="AO51" s="44">
        <f t="shared" si="15"/>
        <v>0</v>
      </c>
      <c r="AP51" s="44" t="e">
        <f t="shared" si="16"/>
        <v>#DIV/0!</v>
      </c>
    </row>
    <row r="52" spans="2:42" x14ac:dyDescent="0.25">
      <c r="B52" s="8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0"/>
        <v>0</v>
      </c>
      <c r="U52" s="44">
        <f t="shared" si="1"/>
        <v>0</v>
      </c>
      <c r="V52" s="45">
        <f t="shared" si="2"/>
        <v>0</v>
      </c>
      <c r="W52" s="46">
        <f t="shared" si="3"/>
        <v>0</v>
      </c>
      <c r="X52" s="41">
        <f t="shared" si="4"/>
        <v>0</v>
      </c>
      <c r="Y52" s="41">
        <f t="shared" si="5"/>
        <v>0</v>
      </c>
      <c r="Z52" s="41">
        <f t="shared" si="6"/>
        <v>0</v>
      </c>
      <c r="AA52" s="47">
        <f t="shared" si="7"/>
        <v>0</v>
      </c>
      <c r="AB52" s="48">
        <f t="shared" si="19"/>
        <v>0</v>
      </c>
      <c r="AC52" s="41">
        <f t="shared" si="19"/>
        <v>0</v>
      </c>
      <c r="AD52" s="41">
        <f t="shared" si="9"/>
        <v>0</v>
      </c>
      <c r="AE52" s="41">
        <f t="shared" si="17"/>
        <v>0</v>
      </c>
      <c r="AF52" s="49" t="e">
        <f>HLOOKUP(I52,ElecAvoidedCostsWOCC!$A$5:$Q$50,G52+1,FALSE)</f>
        <v>#N/A</v>
      </c>
      <c r="AG52" s="41" t="e">
        <f t="shared" si="10"/>
        <v>#N/A</v>
      </c>
      <c r="AH52" s="49" t="e">
        <f>HLOOKUP(I52,ElecAvoidedCostsWOCC!$A$5:$Q$50,T52+1,FALSE)</f>
        <v>#N/A</v>
      </c>
      <c r="AI52" s="41" t="e">
        <f t="shared" si="11"/>
        <v>#N/A</v>
      </c>
      <c r="AJ52" s="41" t="e">
        <f t="shared" si="12"/>
        <v>#N/A</v>
      </c>
      <c r="AK52" s="41" t="e">
        <f>HLOOKUP(I52,ElecAvoidedCostsWOCC!$A$5:$Q$50,G52+1,FALSE)*J52*L52</f>
        <v>#N/A</v>
      </c>
      <c r="AL52" s="41" t="e">
        <f t="shared" si="13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14"/>
        <v>0</v>
      </c>
      <c r="AO52" s="44">
        <f t="shared" si="15"/>
        <v>0</v>
      </c>
      <c r="AP52" s="44" t="e">
        <f t="shared" si="16"/>
        <v>#DIV/0!</v>
      </c>
    </row>
    <row r="53" spans="2:42" x14ac:dyDescent="0.25">
      <c r="B53" s="8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0"/>
        <v>0</v>
      </c>
      <c r="U53" s="44">
        <f t="shared" si="1"/>
        <v>0</v>
      </c>
      <c r="V53" s="45">
        <f t="shared" si="2"/>
        <v>0</v>
      </c>
      <c r="W53" s="46">
        <f t="shared" si="3"/>
        <v>0</v>
      </c>
      <c r="X53" s="41">
        <f t="shared" si="4"/>
        <v>0</v>
      </c>
      <c r="Y53" s="41">
        <f t="shared" si="5"/>
        <v>0</v>
      </c>
      <c r="Z53" s="41">
        <f t="shared" si="6"/>
        <v>0</v>
      </c>
      <c r="AA53" s="47">
        <f t="shared" si="7"/>
        <v>0</v>
      </c>
      <c r="AB53" s="48">
        <f t="shared" si="19"/>
        <v>0</v>
      </c>
      <c r="AC53" s="41">
        <f t="shared" si="19"/>
        <v>0</v>
      </c>
      <c r="AD53" s="41">
        <f t="shared" si="9"/>
        <v>0</v>
      </c>
      <c r="AE53" s="41">
        <f t="shared" si="17"/>
        <v>0</v>
      </c>
      <c r="AF53" s="49" t="e">
        <f>HLOOKUP(I53,ElecAvoidedCostsWOCC!$A$5:$Q$50,G53+1,FALSE)</f>
        <v>#N/A</v>
      </c>
      <c r="AG53" s="41" t="e">
        <f t="shared" si="10"/>
        <v>#N/A</v>
      </c>
      <c r="AH53" s="49" t="e">
        <f>HLOOKUP(I53,ElecAvoidedCostsWOCC!$A$5:$Q$50,T53+1,FALSE)</f>
        <v>#N/A</v>
      </c>
      <c r="AI53" s="41" t="e">
        <f t="shared" si="11"/>
        <v>#N/A</v>
      </c>
      <c r="AJ53" s="41" t="e">
        <f t="shared" si="12"/>
        <v>#N/A</v>
      </c>
      <c r="AK53" s="41" t="e">
        <f>HLOOKUP(I53,ElecAvoidedCostsWOCC!$A$5:$Q$50,G53+1,FALSE)*J53*L53</f>
        <v>#N/A</v>
      </c>
      <c r="AL53" s="41" t="e">
        <f t="shared" si="13"/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si="14"/>
        <v>0</v>
      </c>
      <c r="AO53" s="44">
        <f t="shared" si="15"/>
        <v>0</v>
      </c>
      <c r="AP53" s="44" t="e">
        <f t="shared" si="16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0"/>
        <v>0</v>
      </c>
      <c r="U54" s="44">
        <f t="shared" si="1"/>
        <v>0</v>
      </c>
      <c r="V54" s="45">
        <f t="shared" si="2"/>
        <v>0</v>
      </c>
      <c r="W54" s="46">
        <f t="shared" si="3"/>
        <v>0</v>
      </c>
      <c r="X54" s="41">
        <f t="shared" si="4"/>
        <v>0</v>
      </c>
      <c r="Y54" s="41">
        <f t="shared" si="5"/>
        <v>0</v>
      </c>
      <c r="Z54" s="41">
        <f t="shared" si="6"/>
        <v>0</v>
      </c>
      <c r="AA54" s="47">
        <f t="shared" si="7"/>
        <v>0</v>
      </c>
      <c r="AB54" s="48">
        <f t="shared" si="19"/>
        <v>0</v>
      </c>
      <c r="AC54" s="41">
        <f t="shared" si="19"/>
        <v>0</v>
      </c>
      <c r="AD54" s="41">
        <f t="shared" si="9"/>
        <v>0</v>
      </c>
      <c r="AE54" s="41">
        <f t="shared" si="17"/>
        <v>0</v>
      </c>
      <c r="AF54" s="49" t="e">
        <f>HLOOKUP(I54,ElecAvoidedCostsWOCC!$A$5:$Q$50,G54+1,FALSE)</f>
        <v>#N/A</v>
      </c>
      <c r="AG54" s="41" t="e">
        <f t="shared" si="10"/>
        <v>#N/A</v>
      </c>
      <c r="AH54" s="49" t="e">
        <f>HLOOKUP(I54,ElecAvoidedCostsWOCC!$A$5:$Q$50,T54+1,FALSE)</f>
        <v>#N/A</v>
      </c>
      <c r="AI54" s="41" t="e">
        <f t="shared" si="11"/>
        <v>#N/A</v>
      </c>
      <c r="AJ54" s="41" t="e">
        <f t="shared" si="12"/>
        <v>#N/A</v>
      </c>
      <c r="AK54" s="41" t="e">
        <f>HLOOKUP(I54,ElecAvoidedCostsWOCC!$A$5:$Q$50,G54+1,FALSE)*J54*L54</f>
        <v>#N/A</v>
      </c>
      <c r="AL54" s="41" t="e">
        <f t="shared" si="13"/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si="14"/>
        <v>0</v>
      </c>
      <c r="AO54" s="44">
        <f t="shared" si="15"/>
        <v>0</v>
      </c>
      <c r="AP54" s="44" t="e">
        <f t="shared" si="16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0"/>
        <v>0</v>
      </c>
      <c r="U55" s="44">
        <f t="shared" si="1"/>
        <v>0</v>
      </c>
      <c r="V55" s="45">
        <f t="shared" si="2"/>
        <v>0</v>
      </c>
      <c r="W55" s="46">
        <f t="shared" si="3"/>
        <v>0</v>
      </c>
      <c r="X55" s="41">
        <f t="shared" si="4"/>
        <v>0</v>
      </c>
      <c r="Y55" s="41">
        <f t="shared" si="5"/>
        <v>0</v>
      </c>
      <c r="Z55" s="41">
        <f t="shared" si="6"/>
        <v>0</v>
      </c>
      <c r="AA55" s="47">
        <f t="shared" si="7"/>
        <v>0</v>
      </c>
      <c r="AB55" s="48">
        <f t="shared" si="19"/>
        <v>0</v>
      </c>
      <c r="AC55" s="41">
        <f t="shared" si="19"/>
        <v>0</v>
      </c>
      <c r="AD55" s="41">
        <f t="shared" si="9"/>
        <v>0</v>
      </c>
      <c r="AE55" s="41">
        <f t="shared" si="17"/>
        <v>0</v>
      </c>
      <c r="AF55" s="49" t="e">
        <f>HLOOKUP(I55,ElecAvoidedCostsWOCC!$A$5:$Q$50,G55+1,FALSE)</f>
        <v>#N/A</v>
      </c>
      <c r="AG55" s="41" t="e">
        <f t="shared" si="10"/>
        <v>#N/A</v>
      </c>
      <c r="AH55" s="49" t="e">
        <f>HLOOKUP(I55,ElecAvoidedCostsWOCC!$A$5:$Q$50,T55+1,FALSE)</f>
        <v>#N/A</v>
      </c>
      <c r="AI55" s="41" t="e">
        <f t="shared" si="11"/>
        <v>#N/A</v>
      </c>
      <c r="AJ55" s="41" t="e">
        <f t="shared" si="12"/>
        <v>#N/A</v>
      </c>
      <c r="AK55" s="41" t="e">
        <f>HLOOKUP(I55,ElecAvoidedCostsWOCC!$A$5:$Q$50,G55+1,FALSE)*J55*L55</f>
        <v>#N/A</v>
      </c>
      <c r="AL55" s="41" t="e">
        <f t="shared" si="13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14"/>
        <v>0</v>
      </c>
      <c r="AO55" s="44">
        <f t="shared" si="15"/>
        <v>0</v>
      </c>
      <c r="AP55" s="44" t="e">
        <f t="shared" si="16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0"/>
        <v>0</v>
      </c>
      <c r="U56" s="44">
        <f t="shared" si="1"/>
        <v>0</v>
      </c>
      <c r="V56" s="45">
        <f t="shared" si="2"/>
        <v>0</v>
      </c>
      <c r="W56" s="46">
        <f t="shared" si="3"/>
        <v>0</v>
      </c>
      <c r="X56" s="41">
        <f t="shared" si="4"/>
        <v>0</v>
      </c>
      <c r="Y56" s="41">
        <f t="shared" si="5"/>
        <v>0</v>
      </c>
      <c r="Z56" s="41">
        <f t="shared" si="6"/>
        <v>0</v>
      </c>
      <c r="AA56" s="47">
        <f t="shared" si="7"/>
        <v>0</v>
      </c>
      <c r="AB56" s="48">
        <f t="shared" si="19"/>
        <v>0</v>
      </c>
      <c r="AC56" s="41">
        <f t="shared" si="19"/>
        <v>0</v>
      </c>
      <c r="AD56" s="41">
        <f t="shared" si="9"/>
        <v>0</v>
      </c>
      <c r="AE56" s="41">
        <f t="shared" si="17"/>
        <v>0</v>
      </c>
      <c r="AF56" s="49" t="e">
        <f>HLOOKUP(I56,ElecAvoidedCostsWOCC!$A$5:$Q$50,G56+1,FALSE)</f>
        <v>#N/A</v>
      </c>
      <c r="AG56" s="41" t="e">
        <f t="shared" si="10"/>
        <v>#N/A</v>
      </c>
      <c r="AH56" s="49" t="e">
        <f>HLOOKUP(I56,ElecAvoidedCostsWOCC!$A$5:$Q$50,T56+1,FALSE)</f>
        <v>#N/A</v>
      </c>
      <c r="AI56" s="41" t="e">
        <f t="shared" si="11"/>
        <v>#N/A</v>
      </c>
      <c r="AJ56" s="41" t="e">
        <f t="shared" si="12"/>
        <v>#N/A</v>
      </c>
      <c r="AK56" s="41" t="e">
        <f>HLOOKUP(I56,ElecAvoidedCostsWOCC!$A$5:$Q$50,G56+1,FALSE)*J56*L56</f>
        <v>#N/A</v>
      </c>
      <c r="AL56" s="41" t="e">
        <f t="shared" si="13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14"/>
        <v>0</v>
      </c>
      <c r="AO56" s="44">
        <f t="shared" si="15"/>
        <v>0</v>
      </c>
      <c r="AP56" s="44" t="e">
        <f t="shared" si="16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0"/>
        <v>0</v>
      </c>
      <c r="U57" s="44">
        <f t="shared" si="1"/>
        <v>0</v>
      </c>
      <c r="V57" s="45">
        <f t="shared" si="2"/>
        <v>0</v>
      </c>
      <c r="W57" s="46">
        <f t="shared" si="3"/>
        <v>0</v>
      </c>
      <c r="X57" s="41">
        <f t="shared" si="4"/>
        <v>0</v>
      </c>
      <c r="Y57" s="41">
        <f t="shared" si="5"/>
        <v>0</v>
      </c>
      <c r="Z57" s="41">
        <f t="shared" si="6"/>
        <v>0</v>
      </c>
      <c r="AA57" s="47">
        <f t="shared" si="7"/>
        <v>0</v>
      </c>
      <c r="AB57" s="48">
        <f t="shared" si="19"/>
        <v>0</v>
      </c>
      <c r="AC57" s="41">
        <f t="shared" si="19"/>
        <v>0</v>
      </c>
      <c r="AD57" s="41">
        <f t="shared" si="9"/>
        <v>0</v>
      </c>
      <c r="AE57" s="41">
        <f t="shared" si="17"/>
        <v>0</v>
      </c>
      <c r="AF57" s="49" t="e">
        <f>HLOOKUP(I57,ElecAvoidedCostsWOCC!$A$5:$Q$50,G57+1,FALSE)</f>
        <v>#N/A</v>
      </c>
      <c r="AG57" s="41" t="e">
        <f t="shared" si="10"/>
        <v>#N/A</v>
      </c>
      <c r="AH57" s="49" t="e">
        <f>HLOOKUP(I57,ElecAvoidedCostsWOCC!$A$5:$Q$50,T57+1,FALSE)</f>
        <v>#N/A</v>
      </c>
      <c r="AI57" s="41" t="e">
        <f t="shared" si="11"/>
        <v>#N/A</v>
      </c>
      <c r="AJ57" s="41" t="e">
        <f t="shared" si="12"/>
        <v>#N/A</v>
      </c>
      <c r="AK57" s="41" t="e">
        <f>HLOOKUP(I57,ElecAvoidedCostsWOCC!$A$5:$Q$50,G57+1,FALSE)*J57*L57</f>
        <v>#N/A</v>
      </c>
      <c r="AL57" s="41" t="e">
        <f t="shared" si="13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14"/>
        <v>0</v>
      </c>
      <c r="AO57" s="44">
        <f t="shared" si="15"/>
        <v>0</v>
      </c>
      <c r="AP57" s="44" t="e">
        <f t="shared" si="16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0"/>
        <v>0</v>
      </c>
      <c r="U58" s="44">
        <f t="shared" si="1"/>
        <v>0</v>
      </c>
      <c r="V58" s="45">
        <f t="shared" si="2"/>
        <v>0</v>
      </c>
      <c r="W58" s="46">
        <f t="shared" si="3"/>
        <v>0</v>
      </c>
      <c r="X58" s="41">
        <f t="shared" si="4"/>
        <v>0</v>
      </c>
      <c r="Y58" s="41">
        <f t="shared" si="5"/>
        <v>0</v>
      </c>
      <c r="Z58" s="41">
        <f t="shared" si="6"/>
        <v>0</v>
      </c>
      <c r="AA58" s="47">
        <f t="shared" si="7"/>
        <v>0</v>
      </c>
      <c r="AB58" s="48">
        <f t="shared" si="19"/>
        <v>0</v>
      </c>
      <c r="AC58" s="41">
        <f t="shared" si="19"/>
        <v>0</v>
      </c>
      <c r="AD58" s="41">
        <f t="shared" si="9"/>
        <v>0</v>
      </c>
      <c r="AE58" s="41">
        <f t="shared" si="17"/>
        <v>0</v>
      </c>
      <c r="AF58" s="49" t="e">
        <f>HLOOKUP(I58,ElecAvoidedCostsWOCC!$A$5:$Q$50,G58+1,FALSE)</f>
        <v>#N/A</v>
      </c>
      <c r="AG58" s="41" t="e">
        <f t="shared" si="10"/>
        <v>#N/A</v>
      </c>
      <c r="AH58" s="49" t="e">
        <f>HLOOKUP(I58,ElecAvoidedCostsWOCC!$A$5:$Q$50,T58+1,FALSE)</f>
        <v>#N/A</v>
      </c>
      <c r="AI58" s="41" t="e">
        <f t="shared" si="11"/>
        <v>#N/A</v>
      </c>
      <c r="AJ58" s="41" t="e">
        <f t="shared" si="12"/>
        <v>#N/A</v>
      </c>
      <c r="AK58" s="41" t="e">
        <f>HLOOKUP(I58,ElecAvoidedCostsWOCC!$A$5:$Q$50,G58+1,FALSE)*J58*L58</f>
        <v>#N/A</v>
      </c>
      <c r="AL58" s="41" t="e">
        <f t="shared" si="13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14"/>
        <v>0</v>
      </c>
      <c r="AO58" s="44">
        <f t="shared" si="15"/>
        <v>0</v>
      </c>
      <c r="AP58" s="44" t="e">
        <f t="shared" si="16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0"/>
        <v>0</v>
      </c>
      <c r="U59" s="44">
        <f t="shared" si="1"/>
        <v>0</v>
      </c>
      <c r="V59" s="45">
        <f t="shared" si="2"/>
        <v>0</v>
      </c>
      <c r="W59" s="46">
        <f t="shared" si="3"/>
        <v>0</v>
      </c>
      <c r="X59" s="41">
        <f t="shared" si="4"/>
        <v>0</v>
      </c>
      <c r="Y59" s="41">
        <f t="shared" si="5"/>
        <v>0</v>
      </c>
      <c r="Z59" s="41">
        <f t="shared" si="6"/>
        <v>0</v>
      </c>
      <c r="AA59" s="47">
        <f t="shared" si="7"/>
        <v>0</v>
      </c>
      <c r="AB59" s="48">
        <f t="shared" si="19"/>
        <v>0</v>
      </c>
      <c r="AC59" s="41">
        <f t="shared" si="19"/>
        <v>0</v>
      </c>
      <c r="AD59" s="41">
        <f t="shared" si="9"/>
        <v>0</v>
      </c>
      <c r="AE59" s="41">
        <f t="shared" si="17"/>
        <v>0</v>
      </c>
      <c r="AF59" s="49" t="e">
        <f>HLOOKUP(I59,ElecAvoidedCostsWOCC!$A$5:$Q$50,G59+1,FALSE)</f>
        <v>#N/A</v>
      </c>
      <c r="AG59" s="41" t="e">
        <f t="shared" si="10"/>
        <v>#N/A</v>
      </c>
      <c r="AH59" s="49" t="e">
        <f>HLOOKUP(I59,ElecAvoidedCostsWOCC!$A$5:$Q$50,T59+1,FALSE)</f>
        <v>#N/A</v>
      </c>
      <c r="AI59" s="41" t="e">
        <f t="shared" si="11"/>
        <v>#N/A</v>
      </c>
      <c r="AJ59" s="41" t="e">
        <f t="shared" si="12"/>
        <v>#N/A</v>
      </c>
      <c r="AK59" s="41" t="e">
        <f>HLOOKUP(I59,ElecAvoidedCostsWOCC!$A$5:$Q$50,G59+1,FALSE)*J59*L59</f>
        <v>#N/A</v>
      </c>
      <c r="AL59" s="41" t="e">
        <f t="shared" si="13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14"/>
        <v>0</v>
      </c>
      <c r="AO59" s="44">
        <f t="shared" si="15"/>
        <v>0</v>
      </c>
      <c r="AP59" s="44" t="e">
        <f t="shared" si="16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0"/>
        <v>0</v>
      </c>
      <c r="U60" s="44">
        <f t="shared" si="1"/>
        <v>0</v>
      </c>
      <c r="V60" s="45">
        <f t="shared" si="2"/>
        <v>0</v>
      </c>
      <c r="W60" s="46">
        <f t="shared" si="3"/>
        <v>0</v>
      </c>
      <c r="X60" s="41">
        <f t="shared" si="4"/>
        <v>0</v>
      </c>
      <c r="Y60" s="41">
        <f t="shared" si="5"/>
        <v>0</v>
      </c>
      <c r="Z60" s="41">
        <f t="shared" si="6"/>
        <v>0</v>
      </c>
      <c r="AA60" s="47">
        <f t="shared" si="7"/>
        <v>0</v>
      </c>
      <c r="AB60" s="48">
        <f t="shared" si="19"/>
        <v>0</v>
      </c>
      <c r="AC60" s="41">
        <f t="shared" si="19"/>
        <v>0</v>
      </c>
      <c r="AD60" s="41">
        <f t="shared" si="9"/>
        <v>0</v>
      </c>
      <c r="AE60" s="41">
        <f t="shared" si="17"/>
        <v>0</v>
      </c>
      <c r="AF60" s="49" t="e">
        <f>HLOOKUP(I60,ElecAvoidedCostsWOCC!$A$5:$Q$50,G60+1,FALSE)</f>
        <v>#N/A</v>
      </c>
      <c r="AG60" s="41" t="e">
        <f t="shared" si="10"/>
        <v>#N/A</v>
      </c>
      <c r="AH60" s="49" t="e">
        <f>HLOOKUP(I60,ElecAvoidedCostsWOCC!$A$5:$Q$50,T60+1,FALSE)</f>
        <v>#N/A</v>
      </c>
      <c r="AI60" s="41" t="e">
        <f t="shared" si="11"/>
        <v>#N/A</v>
      </c>
      <c r="AJ60" s="41" t="e">
        <f t="shared" si="12"/>
        <v>#N/A</v>
      </c>
      <c r="AK60" s="41" t="e">
        <f>HLOOKUP(I60,ElecAvoidedCostsWOCC!$A$5:$Q$50,G60+1,FALSE)*J60*L60</f>
        <v>#N/A</v>
      </c>
      <c r="AL60" s="41" t="e">
        <f t="shared" si="13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14"/>
        <v>0</v>
      </c>
      <c r="AO60" s="44">
        <f t="shared" si="15"/>
        <v>0</v>
      </c>
      <c r="AP60" s="44" t="e">
        <f t="shared" si="16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0"/>
        <v>0</v>
      </c>
      <c r="U61" s="44">
        <f t="shared" si="1"/>
        <v>0</v>
      </c>
      <c r="V61" s="45">
        <f t="shared" si="2"/>
        <v>0</v>
      </c>
      <c r="W61" s="46">
        <f t="shared" si="3"/>
        <v>0</v>
      </c>
      <c r="X61" s="41">
        <f t="shared" si="4"/>
        <v>0</v>
      </c>
      <c r="Y61" s="41">
        <f t="shared" si="5"/>
        <v>0</v>
      </c>
      <c r="Z61" s="41">
        <f t="shared" si="6"/>
        <v>0</v>
      </c>
      <c r="AA61" s="47">
        <f t="shared" si="7"/>
        <v>0</v>
      </c>
      <c r="AB61" s="48">
        <f t="shared" si="19"/>
        <v>0</v>
      </c>
      <c r="AC61" s="41">
        <f t="shared" si="19"/>
        <v>0</v>
      </c>
      <c r="AD61" s="41">
        <f t="shared" si="9"/>
        <v>0</v>
      </c>
      <c r="AE61" s="41">
        <f t="shared" si="17"/>
        <v>0</v>
      </c>
      <c r="AF61" s="49" t="e">
        <f>HLOOKUP(I61,ElecAvoidedCostsWOCC!$A$5:$Q$50,G61+1,FALSE)</f>
        <v>#N/A</v>
      </c>
      <c r="AG61" s="41" t="e">
        <f t="shared" si="10"/>
        <v>#N/A</v>
      </c>
      <c r="AH61" s="49" t="e">
        <f>HLOOKUP(I61,ElecAvoidedCostsWOCC!$A$5:$Q$50,T61+1,FALSE)</f>
        <v>#N/A</v>
      </c>
      <c r="AI61" s="41" t="e">
        <f t="shared" si="11"/>
        <v>#N/A</v>
      </c>
      <c r="AJ61" s="41" t="e">
        <f t="shared" si="12"/>
        <v>#N/A</v>
      </c>
      <c r="AK61" s="41" t="e">
        <f>HLOOKUP(I61,ElecAvoidedCostsWOCC!$A$5:$Q$50,G61+1,FALSE)*J61*L61</f>
        <v>#N/A</v>
      </c>
      <c r="AL61" s="41" t="e">
        <f t="shared" si="13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14"/>
        <v>0</v>
      </c>
      <c r="AO61" s="44">
        <f t="shared" si="15"/>
        <v>0</v>
      </c>
      <c r="AP61" s="44" t="e">
        <f t="shared" si="16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0"/>
        <v>0</v>
      </c>
      <c r="U62" s="44">
        <f t="shared" si="1"/>
        <v>0</v>
      </c>
      <c r="V62" s="45">
        <f t="shared" si="2"/>
        <v>0</v>
      </c>
      <c r="W62" s="46">
        <f t="shared" si="3"/>
        <v>0</v>
      </c>
      <c r="X62" s="41">
        <f t="shared" si="4"/>
        <v>0</v>
      </c>
      <c r="Y62" s="41">
        <f t="shared" si="5"/>
        <v>0</v>
      </c>
      <c r="Z62" s="41">
        <f t="shared" si="6"/>
        <v>0</v>
      </c>
      <c r="AA62" s="47">
        <f t="shared" si="7"/>
        <v>0</v>
      </c>
      <c r="AB62" s="48">
        <f t="shared" si="19"/>
        <v>0</v>
      </c>
      <c r="AC62" s="41">
        <f t="shared" si="19"/>
        <v>0</v>
      </c>
      <c r="AD62" s="41">
        <f t="shared" si="9"/>
        <v>0</v>
      </c>
      <c r="AE62" s="41">
        <f t="shared" si="17"/>
        <v>0</v>
      </c>
      <c r="AF62" s="49" t="e">
        <f>HLOOKUP(I62,ElecAvoidedCostsWOCC!$A$5:$Q$50,G62+1,FALSE)</f>
        <v>#N/A</v>
      </c>
      <c r="AG62" s="41" t="e">
        <f t="shared" si="10"/>
        <v>#N/A</v>
      </c>
      <c r="AH62" s="49" t="e">
        <f>HLOOKUP(I62,ElecAvoidedCostsWOCC!$A$5:$Q$50,T62+1,FALSE)</f>
        <v>#N/A</v>
      </c>
      <c r="AI62" s="41" t="e">
        <f t="shared" si="11"/>
        <v>#N/A</v>
      </c>
      <c r="AJ62" s="41" t="e">
        <f t="shared" si="12"/>
        <v>#N/A</v>
      </c>
      <c r="AK62" s="41" t="e">
        <f>HLOOKUP(I62,ElecAvoidedCostsWOCC!$A$5:$Q$50,G62+1,FALSE)*J62*L62</f>
        <v>#N/A</v>
      </c>
      <c r="AL62" s="41" t="e">
        <f t="shared" si="13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14"/>
        <v>0</v>
      </c>
      <c r="AO62" s="44">
        <f t="shared" si="15"/>
        <v>0</v>
      </c>
      <c r="AP62" s="44" t="e">
        <f t="shared" si="16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0"/>
        <v>0</v>
      </c>
      <c r="U63" s="44">
        <f t="shared" si="1"/>
        <v>0</v>
      </c>
      <c r="V63" s="45">
        <f t="shared" si="2"/>
        <v>0</v>
      </c>
      <c r="W63" s="46">
        <f t="shared" si="3"/>
        <v>0</v>
      </c>
      <c r="X63" s="41">
        <f t="shared" si="4"/>
        <v>0</v>
      </c>
      <c r="Y63" s="41">
        <f t="shared" si="5"/>
        <v>0</v>
      </c>
      <c r="Z63" s="41">
        <f t="shared" si="6"/>
        <v>0</v>
      </c>
      <c r="AA63" s="47">
        <f t="shared" si="7"/>
        <v>0</v>
      </c>
      <c r="AB63" s="48">
        <f t="shared" si="19"/>
        <v>0</v>
      </c>
      <c r="AC63" s="41">
        <f t="shared" si="19"/>
        <v>0</v>
      </c>
      <c r="AD63" s="41">
        <f t="shared" si="9"/>
        <v>0</v>
      </c>
      <c r="AE63" s="41">
        <f t="shared" si="17"/>
        <v>0</v>
      </c>
      <c r="AF63" s="49" t="e">
        <f>HLOOKUP(I63,ElecAvoidedCostsWOCC!$A$5:$Q$50,G63+1,FALSE)</f>
        <v>#N/A</v>
      </c>
      <c r="AG63" s="41" t="e">
        <f t="shared" si="10"/>
        <v>#N/A</v>
      </c>
      <c r="AH63" s="49" t="e">
        <f>HLOOKUP(I63,ElecAvoidedCostsWOCC!$A$5:$Q$50,T63+1,FALSE)</f>
        <v>#N/A</v>
      </c>
      <c r="AI63" s="41" t="e">
        <f t="shared" si="11"/>
        <v>#N/A</v>
      </c>
      <c r="AJ63" s="41" t="e">
        <f t="shared" si="12"/>
        <v>#N/A</v>
      </c>
      <c r="AK63" s="41" t="e">
        <f>HLOOKUP(I63,ElecAvoidedCostsWOCC!$A$5:$Q$50,G63+1,FALSE)*J63*L63</f>
        <v>#N/A</v>
      </c>
      <c r="AL63" s="41" t="e">
        <f t="shared" si="13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14"/>
        <v>0</v>
      </c>
      <c r="AO63" s="44">
        <f t="shared" si="15"/>
        <v>0</v>
      </c>
      <c r="AP63" s="44" t="e">
        <f t="shared" si="16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0"/>
        <v>0</v>
      </c>
      <c r="U64" s="44">
        <f t="shared" si="1"/>
        <v>0</v>
      </c>
      <c r="V64" s="45">
        <f t="shared" si="2"/>
        <v>0</v>
      </c>
      <c r="W64" s="46">
        <f t="shared" si="3"/>
        <v>0</v>
      </c>
      <c r="X64" s="41">
        <f t="shared" si="4"/>
        <v>0</v>
      </c>
      <c r="Y64" s="41">
        <f t="shared" si="5"/>
        <v>0</v>
      </c>
      <c r="Z64" s="41">
        <f t="shared" si="6"/>
        <v>0</v>
      </c>
      <c r="AA64" s="47">
        <f t="shared" si="7"/>
        <v>0</v>
      </c>
      <c r="AB64" s="48">
        <f t="shared" si="19"/>
        <v>0</v>
      </c>
      <c r="AC64" s="41">
        <f t="shared" si="19"/>
        <v>0</v>
      </c>
      <c r="AD64" s="41">
        <f t="shared" si="9"/>
        <v>0</v>
      </c>
      <c r="AE64" s="41">
        <f t="shared" si="17"/>
        <v>0</v>
      </c>
      <c r="AF64" s="49" t="e">
        <f>HLOOKUP(I64,ElecAvoidedCostsWOCC!$A$5:$Q$50,G64+1,FALSE)</f>
        <v>#N/A</v>
      </c>
      <c r="AG64" s="41" t="e">
        <f t="shared" si="10"/>
        <v>#N/A</v>
      </c>
      <c r="AH64" s="49" t="e">
        <f>HLOOKUP(I64,ElecAvoidedCostsWOCC!$A$5:$Q$50,T64+1,FALSE)</f>
        <v>#N/A</v>
      </c>
      <c r="AI64" s="41" t="e">
        <f t="shared" si="11"/>
        <v>#N/A</v>
      </c>
      <c r="AJ64" s="41" t="e">
        <f t="shared" si="12"/>
        <v>#N/A</v>
      </c>
      <c r="AK64" s="41" t="e">
        <f>HLOOKUP(I64,ElecAvoidedCostsWOCC!$A$5:$Q$50,G64+1,FALSE)*J64*L64</f>
        <v>#N/A</v>
      </c>
      <c r="AL64" s="41" t="e">
        <f t="shared" si="13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14"/>
        <v>0</v>
      </c>
      <c r="AO64" s="44">
        <f t="shared" si="15"/>
        <v>0</v>
      </c>
      <c r="AP64" s="44" t="e">
        <f t="shared" si="16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0"/>
        <v>0</v>
      </c>
      <c r="U65" s="44">
        <f t="shared" si="1"/>
        <v>0</v>
      </c>
      <c r="V65" s="45">
        <f t="shared" si="2"/>
        <v>0</v>
      </c>
      <c r="W65" s="46">
        <f t="shared" si="3"/>
        <v>0</v>
      </c>
      <c r="X65" s="41">
        <f t="shared" si="4"/>
        <v>0</v>
      </c>
      <c r="Y65" s="41">
        <f t="shared" si="5"/>
        <v>0</v>
      </c>
      <c r="Z65" s="41">
        <f t="shared" si="6"/>
        <v>0</v>
      </c>
      <c r="AA65" s="47">
        <f t="shared" si="7"/>
        <v>0</v>
      </c>
      <c r="AB65" s="48">
        <f t="shared" si="19"/>
        <v>0</v>
      </c>
      <c r="AC65" s="41">
        <f t="shared" si="19"/>
        <v>0</v>
      </c>
      <c r="AD65" s="41">
        <f t="shared" si="9"/>
        <v>0</v>
      </c>
      <c r="AE65" s="41">
        <f t="shared" si="17"/>
        <v>0</v>
      </c>
      <c r="AF65" s="49" t="e">
        <f>HLOOKUP(I65,ElecAvoidedCostsWOCC!$A$5:$Q$50,G65+1,FALSE)</f>
        <v>#N/A</v>
      </c>
      <c r="AG65" s="41" t="e">
        <f t="shared" si="10"/>
        <v>#N/A</v>
      </c>
      <c r="AH65" s="49" t="e">
        <f>HLOOKUP(I65,ElecAvoidedCostsWOCC!$A$5:$Q$50,T65+1,FALSE)</f>
        <v>#N/A</v>
      </c>
      <c r="AI65" s="41" t="e">
        <f t="shared" si="11"/>
        <v>#N/A</v>
      </c>
      <c r="AJ65" s="41" t="e">
        <f t="shared" si="12"/>
        <v>#N/A</v>
      </c>
      <c r="AK65" s="41" t="e">
        <f>HLOOKUP(I65,ElecAvoidedCostsWOCC!$A$5:$Q$50,G65+1,FALSE)*J65*L65</f>
        <v>#N/A</v>
      </c>
      <c r="AL65" s="41" t="e">
        <f t="shared" si="13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14"/>
        <v>0</v>
      </c>
      <c r="AO65" s="44">
        <f t="shared" si="15"/>
        <v>0</v>
      </c>
      <c r="AP65" s="44" t="e">
        <f t="shared" si="16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0"/>
        <v>0</v>
      </c>
      <c r="U66" s="44">
        <f t="shared" si="1"/>
        <v>0</v>
      </c>
      <c r="V66" s="45">
        <f t="shared" si="2"/>
        <v>0</v>
      </c>
      <c r="W66" s="46">
        <f t="shared" si="3"/>
        <v>0</v>
      </c>
      <c r="X66" s="41">
        <f t="shared" si="4"/>
        <v>0</v>
      </c>
      <c r="Y66" s="41">
        <f t="shared" si="5"/>
        <v>0</v>
      </c>
      <c r="Z66" s="41">
        <f t="shared" si="6"/>
        <v>0</v>
      </c>
      <c r="AA66" s="47">
        <f t="shared" si="7"/>
        <v>0</v>
      </c>
      <c r="AB66" s="48">
        <f t="shared" si="19"/>
        <v>0</v>
      </c>
      <c r="AC66" s="41">
        <f t="shared" si="19"/>
        <v>0</v>
      </c>
      <c r="AD66" s="41">
        <f t="shared" si="9"/>
        <v>0</v>
      </c>
      <c r="AE66" s="41">
        <f t="shared" si="17"/>
        <v>0</v>
      </c>
      <c r="AF66" s="49" t="e">
        <f>HLOOKUP(I66,ElecAvoidedCostsWOCC!$A$5:$Q$50,G66+1,FALSE)</f>
        <v>#N/A</v>
      </c>
      <c r="AG66" s="41" t="e">
        <f t="shared" si="10"/>
        <v>#N/A</v>
      </c>
      <c r="AH66" s="49" t="e">
        <f>HLOOKUP(I66,ElecAvoidedCostsWOCC!$A$5:$Q$50,T66+1,FALSE)</f>
        <v>#N/A</v>
      </c>
      <c r="AI66" s="41" t="e">
        <f t="shared" si="11"/>
        <v>#N/A</v>
      </c>
      <c r="AJ66" s="41" t="e">
        <f t="shared" si="12"/>
        <v>#N/A</v>
      </c>
      <c r="AK66" s="41" t="e">
        <f>HLOOKUP(I66,ElecAvoidedCostsWOCC!$A$5:$Q$50,G66+1,FALSE)*J66*L66</f>
        <v>#N/A</v>
      </c>
      <c r="AL66" s="41" t="e">
        <f t="shared" si="13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14"/>
        <v>0</v>
      </c>
      <c r="AO66" s="44">
        <f t="shared" si="15"/>
        <v>0</v>
      </c>
      <c r="AP66" s="44" t="e">
        <f t="shared" si="16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0"/>
        <v>0</v>
      </c>
      <c r="U67" s="44">
        <f t="shared" si="1"/>
        <v>0</v>
      </c>
      <c r="V67" s="45">
        <f t="shared" si="2"/>
        <v>0</v>
      </c>
      <c r="W67" s="46">
        <f t="shared" si="3"/>
        <v>0</v>
      </c>
      <c r="X67" s="41">
        <f t="shared" si="4"/>
        <v>0</v>
      </c>
      <c r="Y67" s="41">
        <f t="shared" si="5"/>
        <v>0</v>
      </c>
      <c r="Z67" s="41">
        <f t="shared" si="6"/>
        <v>0</v>
      </c>
      <c r="AA67" s="47">
        <f t="shared" si="7"/>
        <v>0</v>
      </c>
      <c r="AB67" s="48">
        <f t="shared" si="19"/>
        <v>0</v>
      </c>
      <c r="AC67" s="41">
        <f t="shared" si="19"/>
        <v>0</v>
      </c>
      <c r="AD67" s="41">
        <f t="shared" si="9"/>
        <v>0</v>
      </c>
      <c r="AE67" s="41">
        <f t="shared" si="17"/>
        <v>0</v>
      </c>
      <c r="AF67" s="49" t="e">
        <f>HLOOKUP(I67,ElecAvoidedCostsWOCC!$A$5:$Q$50,G67+1,FALSE)</f>
        <v>#N/A</v>
      </c>
      <c r="AG67" s="41" t="e">
        <f t="shared" si="10"/>
        <v>#N/A</v>
      </c>
      <c r="AH67" s="49" t="e">
        <f>HLOOKUP(I67,ElecAvoidedCostsWOCC!$A$5:$Q$50,T67+1,FALSE)</f>
        <v>#N/A</v>
      </c>
      <c r="AI67" s="41" t="e">
        <f t="shared" si="11"/>
        <v>#N/A</v>
      </c>
      <c r="AJ67" s="41" t="e">
        <f t="shared" si="12"/>
        <v>#N/A</v>
      </c>
      <c r="AK67" s="41" t="e">
        <f>HLOOKUP(I67,ElecAvoidedCostsWOCC!$A$5:$Q$50,G67+1,FALSE)*J67*L67</f>
        <v>#N/A</v>
      </c>
      <c r="AL67" s="41" t="e">
        <f t="shared" si="13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14"/>
        <v>0</v>
      </c>
      <c r="AO67" s="44">
        <f t="shared" si="15"/>
        <v>0</v>
      </c>
      <c r="AP67" s="44" t="e">
        <f t="shared" si="16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0"/>
        <v>0</v>
      </c>
      <c r="U68" s="44">
        <f t="shared" si="1"/>
        <v>0</v>
      </c>
      <c r="V68" s="45">
        <f t="shared" si="2"/>
        <v>0</v>
      </c>
      <c r="W68" s="46">
        <f t="shared" si="3"/>
        <v>0</v>
      </c>
      <c r="X68" s="41">
        <f t="shared" si="4"/>
        <v>0</v>
      </c>
      <c r="Y68" s="41">
        <f t="shared" si="5"/>
        <v>0</v>
      </c>
      <c r="Z68" s="41">
        <f t="shared" si="6"/>
        <v>0</v>
      </c>
      <c r="AA68" s="47">
        <f t="shared" si="7"/>
        <v>0</v>
      </c>
      <c r="AB68" s="48">
        <f t="shared" si="19"/>
        <v>0</v>
      </c>
      <c r="AC68" s="41">
        <f t="shared" si="19"/>
        <v>0</v>
      </c>
      <c r="AD68" s="41">
        <f t="shared" si="9"/>
        <v>0</v>
      </c>
      <c r="AE68" s="41">
        <f t="shared" si="17"/>
        <v>0</v>
      </c>
      <c r="AF68" s="49" t="e">
        <f>HLOOKUP(I68,ElecAvoidedCostsWOCC!$A$5:$Q$50,G68+1,FALSE)</f>
        <v>#N/A</v>
      </c>
      <c r="AG68" s="41" t="e">
        <f t="shared" si="10"/>
        <v>#N/A</v>
      </c>
      <c r="AH68" s="49" t="e">
        <f>HLOOKUP(I68,ElecAvoidedCostsWOCC!$A$5:$Q$50,T68+1,FALSE)</f>
        <v>#N/A</v>
      </c>
      <c r="AI68" s="41" t="e">
        <f t="shared" si="11"/>
        <v>#N/A</v>
      </c>
      <c r="AJ68" s="41" t="e">
        <f t="shared" si="12"/>
        <v>#N/A</v>
      </c>
      <c r="AK68" s="41" t="e">
        <f>HLOOKUP(I68,ElecAvoidedCostsWOCC!$A$5:$Q$50,G68+1,FALSE)*J68*L68</f>
        <v>#N/A</v>
      </c>
      <c r="AL68" s="41" t="e">
        <f t="shared" si="13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14"/>
        <v>0</v>
      </c>
      <c r="AO68" s="44">
        <f t="shared" si="15"/>
        <v>0</v>
      </c>
      <c r="AP68" s="44" t="e">
        <f t="shared" si="16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ref="T69:T88" si="20">G69+H69</f>
        <v>0</v>
      </c>
      <c r="U69" s="44">
        <f t="shared" ref="U69:U88" si="21">(O69/$A$10)*T69</f>
        <v>0</v>
      </c>
      <c r="V69" s="45">
        <f t="shared" ref="V69:V88" si="22">N69-M69</f>
        <v>0</v>
      </c>
      <c r="W69" s="46">
        <f t="shared" ref="W69:W88" si="23">(O69/A$10)</f>
        <v>0</v>
      </c>
      <c r="X69" s="41">
        <f t="shared" ref="X69:X88" si="24">W69*A$8</f>
        <v>0</v>
      </c>
      <c r="Y69" s="41">
        <f t="shared" ref="Y69:Y88" si="25">Q69-P69</f>
        <v>0</v>
      </c>
      <c r="Z69" s="41">
        <f t="shared" ref="Z69:Z88" si="26">X69+(A$6*W69)</f>
        <v>0</v>
      </c>
      <c r="AA69" s="47">
        <f t="shared" ref="AA69:AA88" si="27">Q69+X69</f>
        <v>0</v>
      </c>
      <c r="AB69" s="48">
        <f t="shared" si="19"/>
        <v>0</v>
      </c>
      <c r="AC69" s="41">
        <f t="shared" si="19"/>
        <v>0</v>
      </c>
      <c r="AD69" s="41">
        <f t="shared" ref="AD69:AD88" si="28">-PV(ElecDiscountRate,T69,R69)*J69</f>
        <v>0</v>
      </c>
      <c r="AE69" s="41">
        <f t="shared" si="17"/>
        <v>0</v>
      </c>
      <c r="AF69" s="49" t="e">
        <f>HLOOKUP(I69,ElecAvoidedCostsWOCC!$A$5:$Q$50,G69+1,FALSE)</f>
        <v>#N/A</v>
      </c>
      <c r="AG69" s="41" t="e">
        <f t="shared" ref="AG69:AG88" si="29">AF69*J69*K69</f>
        <v>#N/A</v>
      </c>
      <c r="AH69" s="49" t="e">
        <f>HLOOKUP(I69,ElecAvoidedCostsWOCC!$A$5:$Q$50,T69+1,FALSE)</f>
        <v>#N/A</v>
      </c>
      <c r="AI69" s="41" t="e">
        <f t="shared" ref="AI69:AI88" si="30">AH69*J69*L69</f>
        <v>#N/A</v>
      </c>
      <c r="AJ69" s="41" t="e">
        <f t="shared" si="12"/>
        <v>#N/A</v>
      </c>
      <c r="AK69" s="41" t="e">
        <f>HLOOKUP(I69,ElecAvoidedCostsWOCC!$A$5:$Q$50,G69+1,FALSE)*J69*L69</f>
        <v>#N/A</v>
      </c>
      <c r="AL69" s="41" t="e">
        <f t="shared" si="13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14"/>
        <v>0</v>
      </c>
      <c r="AO69" s="44">
        <f t="shared" si="15"/>
        <v>0</v>
      </c>
      <c r="AP69" s="44" t="e">
        <f t="shared" si="16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20"/>
        <v>0</v>
      </c>
      <c r="U70" s="44">
        <f t="shared" si="21"/>
        <v>0</v>
      </c>
      <c r="V70" s="45">
        <f t="shared" si="22"/>
        <v>0</v>
      </c>
      <c r="W70" s="46">
        <f t="shared" si="23"/>
        <v>0</v>
      </c>
      <c r="X70" s="41">
        <f t="shared" si="24"/>
        <v>0</v>
      </c>
      <c r="Y70" s="41">
        <f t="shared" si="25"/>
        <v>0</v>
      </c>
      <c r="Z70" s="41">
        <f t="shared" si="26"/>
        <v>0</v>
      </c>
      <c r="AA70" s="47">
        <f t="shared" si="27"/>
        <v>0</v>
      </c>
      <c r="AB70" s="48">
        <f t="shared" si="19"/>
        <v>0</v>
      </c>
      <c r="AC70" s="41">
        <f t="shared" si="19"/>
        <v>0</v>
      </c>
      <c r="AD70" s="41">
        <f t="shared" si="28"/>
        <v>0</v>
      </c>
      <c r="AE70" s="41">
        <f t="shared" si="17"/>
        <v>0</v>
      </c>
      <c r="AF70" s="49" t="e">
        <f>HLOOKUP(I70,ElecAvoidedCostsWOCC!$A$5:$Q$50,G70+1,FALSE)</f>
        <v>#N/A</v>
      </c>
      <c r="AG70" s="41" t="e">
        <f t="shared" si="29"/>
        <v>#N/A</v>
      </c>
      <c r="AH70" s="49" t="e">
        <f>HLOOKUP(I70,ElecAvoidedCostsWOCC!$A$5:$Q$50,T70+1,FALSE)</f>
        <v>#N/A</v>
      </c>
      <c r="AI70" s="41" t="e">
        <f t="shared" si="30"/>
        <v>#N/A</v>
      </c>
      <c r="AJ70" s="41" t="e">
        <f t="shared" ref="AJ70:AJ88" si="31">AG70+AI70</f>
        <v>#N/A</v>
      </c>
      <c r="AK70" s="41" t="e">
        <f>HLOOKUP(I70,ElecAvoidedCostsWOCC!$A$5:$Q$50,G70+1,FALSE)*J70*L70</f>
        <v>#N/A</v>
      </c>
      <c r="AL70" s="41" t="e">
        <f t="shared" ref="AL70:AL88" si="32">AG70+AI70-AK70</f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ref="AN70:AN88" si="33">AM70*1.1+AD70+AE70</f>
        <v>0</v>
      </c>
      <c r="AO70" s="44">
        <f t="shared" ref="AO70:AO88" si="34">IFERROR(AM70/AB70,0)</f>
        <v>0</v>
      </c>
      <c r="AP70" s="44" t="e">
        <f t="shared" ref="AP70:AP88" si="35">AN70/AC70</f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20"/>
        <v>0</v>
      </c>
      <c r="U71" s="44">
        <f t="shared" si="21"/>
        <v>0</v>
      </c>
      <c r="V71" s="45">
        <f t="shared" si="22"/>
        <v>0</v>
      </c>
      <c r="W71" s="46">
        <f t="shared" si="23"/>
        <v>0</v>
      </c>
      <c r="X71" s="41">
        <f t="shared" si="24"/>
        <v>0</v>
      </c>
      <c r="Y71" s="41">
        <f t="shared" si="25"/>
        <v>0</v>
      </c>
      <c r="Z71" s="41">
        <f t="shared" si="26"/>
        <v>0</v>
      </c>
      <c r="AA71" s="47">
        <f t="shared" si="27"/>
        <v>0</v>
      </c>
      <c r="AB71" s="48">
        <f t="shared" si="19"/>
        <v>0</v>
      </c>
      <c r="AC71" s="41">
        <f t="shared" si="19"/>
        <v>0</v>
      </c>
      <c r="AD71" s="41">
        <f t="shared" si="28"/>
        <v>0</v>
      </c>
      <c r="AE71" s="41">
        <f t="shared" si="17"/>
        <v>0</v>
      </c>
      <c r="AF71" s="49" t="e">
        <f>HLOOKUP(I71,ElecAvoidedCostsWOCC!$A$5:$Q$50,G71+1,FALSE)</f>
        <v>#N/A</v>
      </c>
      <c r="AG71" s="41" t="e">
        <f t="shared" si="29"/>
        <v>#N/A</v>
      </c>
      <c r="AH71" s="49" t="e">
        <f>HLOOKUP(I71,ElecAvoidedCostsWOCC!$A$5:$Q$50,T71+1,FALSE)</f>
        <v>#N/A</v>
      </c>
      <c r="AI71" s="41" t="e">
        <f t="shared" si="30"/>
        <v>#N/A</v>
      </c>
      <c r="AJ71" s="41" t="e">
        <f t="shared" si="31"/>
        <v>#N/A</v>
      </c>
      <c r="AK71" s="41" t="e">
        <f>HLOOKUP(I71,ElecAvoidedCostsWOCC!$A$5:$Q$50,G71+1,FALSE)*J71*L71</f>
        <v>#N/A</v>
      </c>
      <c r="AL71" s="41" t="e">
        <f t="shared" si="32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33"/>
        <v>0</v>
      </c>
      <c r="AO71" s="44">
        <f t="shared" si="34"/>
        <v>0</v>
      </c>
      <c r="AP71" s="44" t="e">
        <f t="shared" si="35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20"/>
        <v>0</v>
      </c>
      <c r="U72" s="44">
        <f t="shared" si="21"/>
        <v>0</v>
      </c>
      <c r="V72" s="45">
        <f t="shared" si="22"/>
        <v>0</v>
      </c>
      <c r="W72" s="46">
        <f t="shared" si="23"/>
        <v>0</v>
      </c>
      <c r="X72" s="41">
        <f t="shared" si="24"/>
        <v>0</v>
      </c>
      <c r="Y72" s="41">
        <f t="shared" si="25"/>
        <v>0</v>
      </c>
      <c r="Z72" s="41">
        <f t="shared" si="26"/>
        <v>0</v>
      </c>
      <c r="AA72" s="47">
        <f t="shared" si="27"/>
        <v>0</v>
      </c>
      <c r="AB72" s="48">
        <f t="shared" si="19"/>
        <v>0</v>
      </c>
      <c r="AC72" s="41">
        <f t="shared" si="19"/>
        <v>0</v>
      </c>
      <c r="AD72" s="41">
        <f t="shared" si="28"/>
        <v>0</v>
      </c>
      <c r="AE72" s="41">
        <f t="shared" si="17"/>
        <v>0</v>
      </c>
      <c r="AF72" s="49" t="e">
        <f>HLOOKUP(I72,ElecAvoidedCostsWOCC!$A$5:$Q$50,G72+1,FALSE)</f>
        <v>#N/A</v>
      </c>
      <c r="AG72" s="41" t="e">
        <f t="shared" si="29"/>
        <v>#N/A</v>
      </c>
      <c r="AH72" s="49" t="e">
        <f>HLOOKUP(I72,ElecAvoidedCostsWOCC!$A$5:$Q$50,T72+1,FALSE)</f>
        <v>#N/A</v>
      </c>
      <c r="AI72" s="41" t="e">
        <f t="shared" si="30"/>
        <v>#N/A</v>
      </c>
      <c r="AJ72" s="41" t="e">
        <f t="shared" si="31"/>
        <v>#N/A</v>
      </c>
      <c r="AK72" s="41" t="e">
        <f>HLOOKUP(I72,ElecAvoidedCostsWOCC!$A$5:$Q$50,G72+1,FALSE)*J72*L72</f>
        <v>#N/A</v>
      </c>
      <c r="AL72" s="41" t="e">
        <f t="shared" si="32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33"/>
        <v>0</v>
      </c>
      <c r="AO72" s="44">
        <f t="shared" si="34"/>
        <v>0</v>
      </c>
      <c r="AP72" s="44" t="e">
        <f t="shared" si="35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20"/>
        <v>0</v>
      </c>
      <c r="U73" s="44">
        <f t="shared" si="21"/>
        <v>0</v>
      </c>
      <c r="V73" s="45">
        <f t="shared" si="22"/>
        <v>0</v>
      </c>
      <c r="W73" s="46">
        <f t="shared" si="23"/>
        <v>0</v>
      </c>
      <c r="X73" s="41">
        <f t="shared" si="24"/>
        <v>0</v>
      </c>
      <c r="Y73" s="41">
        <f t="shared" si="25"/>
        <v>0</v>
      </c>
      <c r="Z73" s="41">
        <f t="shared" si="26"/>
        <v>0</v>
      </c>
      <c r="AA73" s="47">
        <f t="shared" si="27"/>
        <v>0</v>
      </c>
      <c r="AB73" s="48">
        <f t="shared" si="19"/>
        <v>0</v>
      </c>
      <c r="AC73" s="41">
        <f t="shared" si="19"/>
        <v>0</v>
      </c>
      <c r="AD73" s="41">
        <f t="shared" si="28"/>
        <v>0</v>
      </c>
      <c r="AE73" s="41">
        <f t="shared" ref="AE73:AE88" si="36">-PV(ElecDiscountRate,T73,S73)*J73</f>
        <v>0</v>
      </c>
      <c r="AF73" s="49" t="e">
        <f>HLOOKUP(I73,ElecAvoidedCostsWOCC!$A$5:$Q$50,G73+1,FALSE)</f>
        <v>#N/A</v>
      </c>
      <c r="AG73" s="41" t="e">
        <f t="shared" si="29"/>
        <v>#N/A</v>
      </c>
      <c r="AH73" s="49" t="e">
        <f>HLOOKUP(I73,ElecAvoidedCostsWOCC!$A$5:$Q$50,T73+1,FALSE)</f>
        <v>#N/A</v>
      </c>
      <c r="AI73" s="41" t="e">
        <f t="shared" si="30"/>
        <v>#N/A</v>
      </c>
      <c r="AJ73" s="41" t="e">
        <f t="shared" si="31"/>
        <v>#N/A</v>
      </c>
      <c r="AK73" s="41" t="e">
        <f>HLOOKUP(I73,ElecAvoidedCostsWOCC!$A$5:$Q$50,G73+1,FALSE)*J73*L73</f>
        <v>#N/A</v>
      </c>
      <c r="AL73" s="41" t="e">
        <f t="shared" si="32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33"/>
        <v>0</v>
      </c>
      <c r="AO73" s="44">
        <f t="shared" si="34"/>
        <v>0</v>
      </c>
      <c r="AP73" s="44" t="e">
        <f t="shared" si="35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20"/>
        <v>0</v>
      </c>
      <c r="U74" s="44">
        <f t="shared" si="21"/>
        <v>0</v>
      </c>
      <c r="V74" s="45">
        <f t="shared" si="22"/>
        <v>0</v>
      </c>
      <c r="W74" s="46">
        <f t="shared" si="23"/>
        <v>0</v>
      </c>
      <c r="X74" s="41">
        <f t="shared" si="24"/>
        <v>0</v>
      </c>
      <c r="Y74" s="41">
        <f t="shared" si="25"/>
        <v>0</v>
      </c>
      <c r="Z74" s="41">
        <f t="shared" si="26"/>
        <v>0</v>
      </c>
      <c r="AA74" s="47">
        <f t="shared" si="27"/>
        <v>0</v>
      </c>
      <c r="AB74" s="48">
        <f t="shared" si="19"/>
        <v>0</v>
      </c>
      <c r="AC74" s="41">
        <f t="shared" si="19"/>
        <v>0</v>
      </c>
      <c r="AD74" s="41">
        <f t="shared" si="28"/>
        <v>0</v>
      </c>
      <c r="AE74" s="41">
        <f t="shared" si="36"/>
        <v>0</v>
      </c>
      <c r="AF74" s="49" t="e">
        <f>HLOOKUP(I74,ElecAvoidedCostsWOCC!$A$5:$Q$50,G74+1,FALSE)</f>
        <v>#N/A</v>
      </c>
      <c r="AG74" s="41" t="e">
        <f t="shared" si="29"/>
        <v>#N/A</v>
      </c>
      <c r="AH74" s="49" t="e">
        <f>HLOOKUP(I74,ElecAvoidedCostsWOCC!$A$5:$Q$50,T74+1,FALSE)</f>
        <v>#N/A</v>
      </c>
      <c r="AI74" s="41" t="e">
        <f t="shared" si="30"/>
        <v>#N/A</v>
      </c>
      <c r="AJ74" s="41" t="e">
        <f t="shared" si="31"/>
        <v>#N/A</v>
      </c>
      <c r="AK74" s="41" t="e">
        <f>HLOOKUP(I74,ElecAvoidedCostsWOCC!$A$5:$Q$50,G74+1,FALSE)*J74*L74</f>
        <v>#N/A</v>
      </c>
      <c r="AL74" s="41" t="e">
        <f t="shared" si="32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33"/>
        <v>0</v>
      </c>
      <c r="AO74" s="44">
        <f t="shared" si="34"/>
        <v>0</v>
      </c>
      <c r="AP74" s="44" t="e">
        <f t="shared" si="35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20"/>
        <v>0</v>
      </c>
      <c r="U75" s="44">
        <f t="shared" si="21"/>
        <v>0</v>
      </c>
      <c r="V75" s="45">
        <f t="shared" si="22"/>
        <v>0</v>
      </c>
      <c r="W75" s="46">
        <f t="shared" si="23"/>
        <v>0</v>
      </c>
      <c r="X75" s="41">
        <f t="shared" si="24"/>
        <v>0</v>
      </c>
      <c r="Y75" s="41">
        <f t="shared" si="25"/>
        <v>0</v>
      </c>
      <c r="Z75" s="41">
        <f t="shared" si="26"/>
        <v>0</v>
      </c>
      <c r="AA75" s="47">
        <f t="shared" si="27"/>
        <v>0</v>
      </c>
      <c r="AB75" s="48">
        <f t="shared" si="19"/>
        <v>0</v>
      </c>
      <c r="AC75" s="41">
        <f t="shared" si="19"/>
        <v>0</v>
      </c>
      <c r="AD75" s="41">
        <f t="shared" si="28"/>
        <v>0</v>
      </c>
      <c r="AE75" s="41">
        <f t="shared" si="36"/>
        <v>0</v>
      </c>
      <c r="AF75" s="49" t="e">
        <f>HLOOKUP(I75,ElecAvoidedCostsWOCC!$A$5:$Q$50,G75+1,FALSE)</f>
        <v>#N/A</v>
      </c>
      <c r="AG75" s="41" t="e">
        <f t="shared" si="29"/>
        <v>#N/A</v>
      </c>
      <c r="AH75" s="49" t="e">
        <f>HLOOKUP(I75,ElecAvoidedCostsWOCC!$A$5:$Q$50,T75+1,FALSE)</f>
        <v>#N/A</v>
      </c>
      <c r="AI75" s="41" t="e">
        <f t="shared" si="30"/>
        <v>#N/A</v>
      </c>
      <c r="AJ75" s="41" t="e">
        <f t="shared" si="31"/>
        <v>#N/A</v>
      </c>
      <c r="AK75" s="41" t="e">
        <f>HLOOKUP(I75,ElecAvoidedCostsWOCC!$A$5:$Q$50,G75+1,FALSE)*J75*L75</f>
        <v>#N/A</v>
      </c>
      <c r="AL75" s="41" t="e">
        <f t="shared" si="32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33"/>
        <v>0</v>
      </c>
      <c r="AO75" s="44">
        <f t="shared" si="34"/>
        <v>0</v>
      </c>
      <c r="AP75" s="44" t="e">
        <f t="shared" si="35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20"/>
        <v>0</v>
      </c>
      <c r="U76" s="44">
        <f t="shared" si="21"/>
        <v>0</v>
      </c>
      <c r="V76" s="45">
        <f t="shared" si="22"/>
        <v>0</v>
      </c>
      <c r="W76" s="46">
        <f t="shared" si="23"/>
        <v>0</v>
      </c>
      <c r="X76" s="41">
        <f t="shared" si="24"/>
        <v>0</v>
      </c>
      <c r="Y76" s="41">
        <f t="shared" si="25"/>
        <v>0</v>
      </c>
      <c r="Z76" s="41">
        <f t="shared" si="26"/>
        <v>0</v>
      </c>
      <c r="AA76" s="47">
        <f t="shared" si="27"/>
        <v>0</v>
      </c>
      <c r="AB76" s="48">
        <f t="shared" si="19"/>
        <v>0</v>
      </c>
      <c r="AC76" s="41">
        <f t="shared" si="19"/>
        <v>0</v>
      </c>
      <c r="AD76" s="41">
        <f t="shared" si="28"/>
        <v>0</v>
      </c>
      <c r="AE76" s="41">
        <f t="shared" si="36"/>
        <v>0</v>
      </c>
      <c r="AF76" s="49" t="e">
        <f>HLOOKUP(I76,ElecAvoidedCostsWOCC!$A$5:$Q$50,G76+1,FALSE)</f>
        <v>#N/A</v>
      </c>
      <c r="AG76" s="41" t="e">
        <f t="shared" si="29"/>
        <v>#N/A</v>
      </c>
      <c r="AH76" s="49" t="e">
        <f>HLOOKUP(I76,ElecAvoidedCostsWOCC!$A$5:$Q$50,T76+1,FALSE)</f>
        <v>#N/A</v>
      </c>
      <c r="AI76" s="41" t="e">
        <f t="shared" si="30"/>
        <v>#N/A</v>
      </c>
      <c r="AJ76" s="41" t="e">
        <f t="shared" si="31"/>
        <v>#N/A</v>
      </c>
      <c r="AK76" s="41" t="e">
        <f>HLOOKUP(I76,ElecAvoidedCostsWOCC!$A$5:$Q$50,G76+1,FALSE)*J76*L76</f>
        <v>#N/A</v>
      </c>
      <c r="AL76" s="41" t="e">
        <f t="shared" si="32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33"/>
        <v>0</v>
      </c>
      <c r="AO76" s="44">
        <f t="shared" si="34"/>
        <v>0</v>
      </c>
      <c r="AP76" s="44" t="e">
        <f t="shared" si="35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20"/>
        <v>0</v>
      </c>
      <c r="U77" s="44">
        <f t="shared" si="21"/>
        <v>0</v>
      </c>
      <c r="V77" s="45">
        <f t="shared" si="22"/>
        <v>0</v>
      </c>
      <c r="W77" s="46">
        <f t="shared" si="23"/>
        <v>0</v>
      </c>
      <c r="X77" s="41">
        <f t="shared" si="24"/>
        <v>0</v>
      </c>
      <c r="Y77" s="41">
        <f t="shared" si="25"/>
        <v>0</v>
      </c>
      <c r="Z77" s="41">
        <f t="shared" si="26"/>
        <v>0</v>
      </c>
      <c r="AA77" s="47">
        <f t="shared" si="27"/>
        <v>0</v>
      </c>
      <c r="AB77" s="48">
        <f t="shared" si="19"/>
        <v>0</v>
      </c>
      <c r="AC77" s="41">
        <f t="shared" si="19"/>
        <v>0</v>
      </c>
      <c r="AD77" s="41">
        <f t="shared" si="28"/>
        <v>0</v>
      </c>
      <c r="AE77" s="41">
        <f t="shared" si="36"/>
        <v>0</v>
      </c>
      <c r="AF77" s="49" t="e">
        <f>HLOOKUP(I77,ElecAvoidedCostsWOCC!$A$5:$Q$50,G77+1,FALSE)</f>
        <v>#N/A</v>
      </c>
      <c r="AG77" s="41" t="e">
        <f t="shared" si="29"/>
        <v>#N/A</v>
      </c>
      <c r="AH77" s="49" t="e">
        <f>HLOOKUP(I77,ElecAvoidedCostsWOCC!$A$5:$Q$50,T77+1,FALSE)</f>
        <v>#N/A</v>
      </c>
      <c r="AI77" s="41" t="e">
        <f t="shared" si="30"/>
        <v>#N/A</v>
      </c>
      <c r="AJ77" s="41" t="e">
        <f t="shared" si="31"/>
        <v>#N/A</v>
      </c>
      <c r="AK77" s="41" t="e">
        <f>HLOOKUP(I77,ElecAvoidedCostsWOCC!$A$5:$Q$50,G77+1,FALSE)*J77*L77</f>
        <v>#N/A</v>
      </c>
      <c r="AL77" s="41" t="e">
        <f t="shared" si="32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33"/>
        <v>0</v>
      </c>
      <c r="AO77" s="44">
        <f t="shared" si="34"/>
        <v>0</v>
      </c>
      <c r="AP77" s="44" t="e">
        <f t="shared" si="35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20"/>
        <v>0</v>
      </c>
      <c r="U78" s="44">
        <f t="shared" si="21"/>
        <v>0</v>
      </c>
      <c r="V78" s="45">
        <f t="shared" si="22"/>
        <v>0</v>
      </c>
      <c r="W78" s="46">
        <f t="shared" si="23"/>
        <v>0</v>
      </c>
      <c r="X78" s="41">
        <f t="shared" si="24"/>
        <v>0</v>
      </c>
      <c r="Y78" s="41">
        <f t="shared" si="25"/>
        <v>0</v>
      </c>
      <c r="Z78" s="41">
        <f t="shared" si="26"/>
        <v>0</v>
      </c>
      <c r="AA78" s="47">
        <f t="shared" si="27"/>
        <v>0</v>
      </c>
      <c r="AB78" s="48">
        <f t="shared" si="19"/>
        <v>0</v>
      </c>
      <c r="AC78" s="41">
        <f t="shared" si="19"/>
        <v>0</v>
      </c>
      <c r="AD78" s="41">
        <f t="shared" si="28"/>
        <v>0</v>
      </c>
      <c r="AE78" s="41">
        <f t="shared" si="36"/>
        <v>0</v>
      </c>
      <c r="AF78" s="49" t="e">
        <f>HLOOKUP(I78,ElecAvoidedCostsWOCC!$A$5:$Q$50,G78+1,FALSE)</f>
        <v>#N/A</v>
      </c>
      <c r="AG78" s="41" t="e">
        <f t="shared" si="29"/>
        <v>#N/A</v>
      </c>
      <c r="AH78" s="49" t="e">
        <f>HLOOKUP(I78,ElecAvoidedCostsWOCC!$A$5:$Q$50,T78+1,FALSE)</f>
        <v>#N/A</v>
      </c>
      <c r="AI78" s="41" t="e">
        <f t="shared" si="30"/>
        <v>#N/A</v>
      </c>
      <c r="AJ78" s="41" t="e">
        <f t="shared" si="31"/>
        <v>#N/A</v>
      </c>
      <c r="AK78" s="41" t="e">
        <f>HLOOKUP(I78,ElecAvoidedCostsWOCC!$A$5:$Q$50,G78+1,FALSE)*J78*L78</f>
        <v>#N/A</v>
      </c>
      <c r="AL78" s="41" t="e">
        <f t="shared" si="32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33"/>
        <v>0</v>
      </c>
      <c r="AO78" s="44">
        <f t="shared" si="34"/>
        <v>0</v>
      </c>
      <c r="AP78" s="44" t="e">
        <f t="shared" si="35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20"/>
        <v>0</v>
      </c>
      <c r="U79" s="44">
        <f t="shared" si="21"/>
        <v>0</v>
      </c>
      <c r="V79" s="45">
        <f t="shared" si="22"/>
        <v>0</v>
      </c>
      <c r="W79" s="46">
        <f t="shared" si="23"/>
        <v>0</v>
      </c>
      <c r="X79" s="41">
        <f t="shared" si="24"/>
        <v>0</v>
      </c>
      <c r="Y79" s="41">
        <f t="shared" si="25"/>
        <v>0</v>
      </c>
      <c r="Z79" s="41">
        <f t="shared" si="26"/>
        <v>0</v>
      </c>
      <c r="AA79" s="47">
        <f t="shared" si="27"/>
        <v>0</v>
      </c>
      <c r="AB79" s="48">
        <f t="shared" si="19"/>
        <v>0</v>
      </c>
      <c r="AC79" s="41">
        <f t="shared" si="19"/>
        <v>0</v>
      </c>
      <c r="AD79" s="41">
        <f t="shared" si="28"/>
        <v>0</v>
      </c>
      <c r="AE79" s="41">
        <f t="shared" si="36"/>
        <v>0</v>
      </c>
      <c r="AF79" s="49" t="e">
        <f>HLOOKUP(I79,ElecAvoidedCostsWOCC!$A$5:$Q$50,G79+1,FALSE)</f>
        <v>#N/A</v>
      </c>
      <c r="AG79" s="41" t="e">
        <f t="shared" si="29"/>
        <v>#N/A</v>
      </c>
      <c r="AH79" s="49" t="e">
        <f>HLOOKUP(I79,ElecAvoidedCostsWOCC!$A$5:$Q$50,T79+1,FALSE)</f>
        <v>#N/A</v>
      </c>
      <c r="AI79" s="41" t="e">
        <f t="shared" si="30"/>
        <v>#N/A</v>
      </c>
      <c r="AJ79" s="41" t="e">
        <f t="shared" si="31"/>
        <v>#N/A</v>
      </c>
      <c r="AK79" s="41" t="e">
        <f>HLOOKUP(I79,ElecAvoidedCostsWOCC!$A$5:$Q$50,G79+1,FALSE)*J79*L79</f>
        <v>#N/A</v>
      </c>
      <c r="AL79" s="41" t="e">
        <f t="shared" si="32"/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si="33"/>
        <v>0</v>
      </c>
      <c r="AO79" s="44">
        <f t="shared" si="34"/>
        <v>0</v>
      </c>
      <c r="AP79" s="44" t="e">
        <f t="shared" si="35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20"/>
        <v>0</v>
      </c>
      <c r="U80" s="44">
        <f t="shared" si="21"/>
        <v>0</v>
      </c>
      <c r="V80" s="45">
        <f t="shared" si="22"/>
        <v>0</v>
      </c>
      <c r="W80" s="46">
        <f t="shared" si="23"/>
        <v>0</v>
      </c>
      <c r="X80" s="41">
        <f t="shared" si="24"/>
        <v>0</v>
      </c>
      <c r="Y80" s="41">
        <f t="shared" si="25"/>
        <v>0</v>
      </c>
      <c r="Z80" s="41">
        <f t="shared" si="26"/>
        <v>0</v>
      </c>
      <c r="AA80" s="47">
        <f t="shared" si="27"/>
        <v>0</v>
      </c>
      <c r="AB80" s="48">
        <f t="shared" si="19"/>
        <v>0</v>
      </c>
      <c r="AC80" s="41">
        <f t="shared" si="19"/>
        <v>0</v>
      </c>
      <c r="AD80" s="41">
        <f t="shared" si="28"/>
        <v>0</v>
      </c>
      <c r="AE80" s="41">
        <f t="shared" si="36"/>
        <v>0</v>
      </c>
      <c r="AF80" s="49" t="e">
        <f>HLOOKUP(I80,ElecAvoidedCostsWOCC!$A$5:$Q$50,G80+1,FALSE)</f>
        <v>#N/A</v>
      </c>
      <c r="AG80" s="41" t="e">
        <f t="shared" si="29"/>
        <v>#N/A</v>
      </c>
      <c r="AH80" s="49" t="e">
        <f>HLOOKUP(I80,ElecAvoidedCostsWOCC!$A$5:$Q$50,T80+1,FALSE)</f>
        <v>#N/A</v>
      </c>
      <c r="AI80" s="41" t="e">
        <f t="shared" si="30"/>
        <v>#N/A</v>
      </c>
      <c r="AJ80" s="41" t="e">
        <f t="shared" si="31"/>
        <v>#N/A</v>
      </c>
      <c r="AK80" s="41" t="e">
        <f>HLOOKUP(I80,ElecAvoidedCostsWOCC!$A$5:$Q$50,G80+1,FALSE)*J80*L80</f>
        <v>#N/A</v>
      </c>
      <c r="AL80" s="41" t="e">
        <f t="shared" si="32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33"/>
        <v>0</v>
      </c>
      <c r="AO80" s="44">
        <f t="shared" si="34"/>
        <v>0</v>
      </c>
      <c r="AP80" s="44" t="e">
        <f t="shared" si="35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20"/>
        <v>0</v>
      </c>
      <c r="U81" s="44">
        <f t="shared" si="21"/>
        <v>0</v>
      </c>
      <c r="V81" s="45">
        <f t="shared" si="22"/>
        <v>0</v>
      </c>
      <c r="W81" s="46">
        <f t="shared" si="23"/>
        <v>0</v>
      </c>
      <c r="X81" s="41">
        <f t="shared" si="24"/>
        <v>0</v>
      </c>
      <c r="Y81" s="41">
        <f t="shared" si="25"/>
        <v>0</v>
      </c>
      <c r="Z81" s="41">
        <f t="shared" si="26"/>
        <v>0</v>
      </c>
      <c r="AA81" s="47">
        <f t="shared" si="27"/>
        <v>0</v>
      </c>
      <c r="AB81" s="48">
        <f t="shared" si="19"/>
        <v>0</v>
      </c>
      <c r="AC81" s="41">
        <f t="shared" si="19"/>
        <v>0</v>
      </c>
      <c r="AD81" s="41">
        <f t="shared" si="28"/>
        <v>0</v>
      </c>
      <c r="AE81" s="41">
        <f t="shared" si="36"/>
        <v>0</v>
      </c>
      <c r="AF81" s="49" t="e">
        <f>HLOOKUP(I81,ElecAvoidedCostsWOCC!$A$5:$Q$50,G81+1,FALSE)</f>
        <v>#N/A</v>
      </c>
      <c r="AG81" s="41" t="e">
        <f t="shared" si="29"/>
        <v>#N/A</v>
      </c>
      <c r="AH81" s="49" t="e">
        <f>HLOOKUP(I81,ElecAvoidedCostsWOCC!$A$5:$Q$50,T81+1,FALSE)</f>
        <v>#N/A</v>
      </c>
      <c r="AI81" s="41" t="e">
        <f t="shared" si="30"/>
        <v>#N/A</v>
      </c>
      <c r="AJ81" s="41" t="e">
        <f t="shared" si="31"/>
        <v>#N/A</v>
      </c>
      <c r="AK81" s="41" t="e">
        <f>HLOOKUP(I81,ElecAvoidedCostsWOCC!$A$5:$Q$50,G81+1,FALSE)*J81*L81</f>
        <v>#N/A</v>
      </c>
      <c r="AL81" s="41" t="e">
        <f t="shared" si="32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33"/>
        <v>0</v>
      </c>
      <c r="AO81" s="44">
        <f t="shared" si="34"/>
        <v>0</v>
      </c>
      <c r="AP81" s="44" t="e">
        <f t="shared" si="35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20"/>
        <v>0</v>
      </c>
      <c r="U82" s="44">
        <f t="shared" si="21"/>
        <v>0</v>
      </c>
      <c r="V82" s="45">
        <f t="shared" si="22"/>
        <v>0</v>
      </c>
      <c r="W82" s="46">
        <f t="shared" si="23"/>
        <v>0</v>
      </c>
      <c r="X82" s="41">
        <f t="shared" si="24"/>
        <v>0</v>
      </c>
      <c r="Y82" s="41">
        <f t="shared" si="25"/>
        <v>0</v>
      </c>
      <c r="Z82" s="41">
        <f t="shared" si="26"/>
        <v>0</v>
      </c>
      <c r="AA82" s="47">
        <f t="shared" si="27"/>
        <v>0</v>
      </c>
      <c r="AB82" s="48">
        <f t="shared" si="19"/>
        <v>0</v>
      </c>
      <c r="AC82" s="41">
        <f t="shared" si="19"/>
        <v>0</v>
      </c>
      <c r="AD82" s="41">
        <f t="shared" si="28"/>
        <v>0</v>
      </c>
      <c r="AE82" s="41">
        <f t="shared" si="36"/>
        <v>0</v>
      </c>
      <c r="AF82" s="49" t="e">
        <f>HLOOKUP(I82,ElecAvoidedCostsWOCC!$A$5:$Q$50,G82+1,FALSE)</f>
        <v>#N/A</v>
      </c>
      <c r="AG82" s="41" t="e">
        <f t="shared" si="29"/>
        <v>#N/A</v>
      </c>
      <c r="AH82" s="49" t="e">
        <f>HLOOKUP(I82,ElecAvoidedCostsWOCC!$A$5:$Q$50,T82+1,FALSE)</f>
        <v>#N/A</v>
      </c>
      <c r="AI82" s="41" t="e">
        <f t="shared" si="30"/>
        <v>#N/A</v>
      </c>
      <c r="AJ82" s="41" t="e">
        <f t="shared" si="31"/>
        <v>#N/A</v>
      </c>
      <c r="AK82" s="41" t="e">
        <f>HLOOKUP(I82,ElecAvoidedCostsWOCC!$A$5:$Q$50,G82+1,FALSE)*J82*L82</f>
        <v>#N/A</v>
      </c>
      <c r="AL82" s="41" t="e">
        <f t="shared" si="32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33"/>
        <v>0</v>
      </c>
      <c r="AO82" s="44">
        <f t="shared" si="34"/>
        <v>0</v>
      </c>
      <c r="AP82" s="44" t="e">
        <f t="shared" si="35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20"/>
        <v>0</v>
      </c>
      <c r="U83" s="44">
        <f t="shared" si="21"/>
        <v>0</v>
      </c>
      <c r="V83" s="45">
        <f t="shared" si="22"/>
        <v>0</v>
      </c>
      <c r="W83" s="46">
        <f t="shared" si="23"/>
        <v>0</v>
      </c>
      <c r="X83" s="41">
        <f t="shared" si="24"/>
        <v>0</v>
      </c>
      <c r="Y83" s="41">
        <f t="shared" si="25"/>
        <v>0</v>
      </c>
      <c r="Z83" s="41">
        <f t="shared" si="26"/>
        <v>0</v>
      </c>
      <c r="AA83" s="47">
        <f t="shared" si="27"/>
        <v>0</v>
      </c>
      <c r="AB83" s="48">
        <f t="shared" si="19"/>
        <v>0</v>
      </c>
      <c r="AC83" s="41">
        <f t="shared" si="19"/>
        <v>0</v>
      </c>
      <c r="AD83" s="41">
        <f t="shared" si="28"/>
        <v>0</v>
      </c>
      <c r="AE83" s="41">
        <f t="shared" si="36"/>
        <v>0</v>
      </c>
      <c r="AF83" s="49" t="e">
        <f>HLOOKUP(I83,ElecAvoidedCostsWOCC!$A$5:$Q$50,G83+1,FALSE)</f>
        <v>#N/A</v>
      </c>
      <c r="AG83" s="41" t="e">
        <f t="shared" si="29"/>
        <v>#N/A</v>
      </c>
      <c r="AH83" s="49" t="e">
        <f>HLOOKUP(I83,ElecAvoidedCostsWOCC!$A$5:$Q$50,T83+1,FALSE)</f>
        <v>#N/A</v>
      </c>
      <c r="AI83" s="41" t="e">
        <f t="shared" si="30"/>
        <v>#N/A</v>
      </c>
      <c r="AJ83" s="41" t="e">
        <f t="shared" si="31"/>
        <v>#N/A</v>
      </c>
      <c r="AK83" s="41" t="e">
        <f>HLOOKUP(I83,ElecAvoidedCostsWOCC!$A$5:$Q$50,G83+1,FALSE)*J83*L83</f>
        <v>#N/A</v>
      </c>
      <c r="AL83" s="41" t="e">
        <f t="shared" si="32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33"/>
        <v>0</v>
      </c>
      <c r="AO83" s="44">
        <f t="shared" si="34"/>
        <v>0</v>
      </c>
      <c r="AP83" s="44" t="e">
        <f t="shared" si="35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20"/>
        <v>0</v>
      </c>
      <c r="U84" s="44">
        <f t="shared" si="21"/>
        <v>0</v>
      </c>
      <c r="V84" s="45">
        <f t="shared" si="22"/>
        <v>0</v>
      </c>
      <c r="W84" s="46">
        <f t="shared" si="23"/>
        <v>0</v>
      </c>
      <c r="X84" s="41">
        <f t="shared" si="24"/>
        <v>0</v>
      </c>
      <c r="Y84" s="41">
        <f t="shared" si="25"/>
        <v>0</v>
      </c>
      <c r="Z84" s="41">
        <f t="shared" si="26"/>
        <v>0</v>
      </c>
      <c r="AA84" s="47">
        <f t="shared" si="27"/>
        <v>0</v>
      </c>
      <c r="AB84" s="48">
        <f t="shared" si="19"/>
        <v>0</v>
      </c>
      <c r="AC84" s="41">
        <f t="shared" si="19"/>
        <v>0</v>
      </c>
      <c r="AD84" s="41">
        <f t="shared" si="28"/>
        <v>0</v>
      </c>
      <c r="AE84" s="41">
        <f t="shared" si="36"/>
        <v>0</v>
      </c>
      <c r="AF84" s="49" t="e">
        <f>HLOOKUP(I84,ElecAvoidedCostsWOCC!$A$5:$Q$50,G84+1,FALSE)</f>
        <v>#N/A</v>
      </c>
      <c r="AG84" s="41" t="e">
        <f t="shared" si="29"/>
        <v>#N/A</v>
      </c>
      <c r="AH84" s="49" t="e">
        <f>HLOOKUP(I84,ElecAvoidedCostsWOCC!$A$5:$Q$50,T84+1,FALSE)</f>
        <v>#N/A</v>
      </c>
      <c r="AI84" s="41" t="e">
        <f t="shared" si="30"/>
        <v>#N/A</v>
      </c>
      <c r="AJ84" s="41" t="e">
        <f t="shared" si="31"/>
        <v>#N/A</v>
      </c>
      <c r="AK84" s="41" t="e">
        <f>HLOOKUP(I84,ElecAvoidedCostsWOCC!$A$5:$Q$50,G84+1,FALSE)*J84*L84</f>
        <v>#N/A</v>
      </c>
      <c r="AL84" s="41" t="e">
        <f t="shared" si="32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33"/>
        <v>0</v>
      </c>
      <c r="AO84" s="44">
        <f t="shared" si="34"/>
        <v>0</v>
      </c>
      <c r="AP84" s="44" t="e">
        <f t="shared" si="35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20"/>
        <v>0</v>
      </c>
      <c r="U85" s="44">
        <f t="shared" si="21"/>
        <v>0</v>
      </c>
      <c r="V85" s="45">
        <f t="shared" si="22"/>
        <v>0</v>
      </c>
      <c r="W85" s="46">
        <f t="shared" si="23"/>
        <v>0</v>
      </c>
      <c r="X85" s="41">
        <f t="shared" si="24"/>
        <v>0</v>
      </c>
      <c r="Y85" s="41">
        <f t="shared" si="25"/>
        <v>0</v>
      </c>
      <c r="Z85" s="41">
        <f t="shared" si="26"/>
        <v>0</v>
      </c>
      <c r="AA85" s="47">
        <f t="shared" si="27"/>
        <v>0</v>
      </c>
      <c r="AB85" s="48">
        <f t="shared" si="19"/>
        <v>0</v>
      </c>
      <c r="AC85" s="41">
        <f t="shared" si="19"/>
        <v>0</v>
      </c>
      <c r="AD85" s="41">
        <f t="shared" si="28"/>
        <v>0</v>
      </c>
      <c r="AE85" s="41">
        <f t="shared" si="36"/>
        <v>0</v>
      </c>
      <c r="AF85" s="49" t="e">
        <f>HLOOKUP(I85,ElecAvoidedCostsWOCC!$A$5:$Q$50,G85+1,FALSE)</f>
        <v>#N/A</v>
      </c>
      <c r="AG85" s="41" t="e">
        <f t="shared" si="29"/>
        <v>#N/A</v>
      </c>
      <c r="AH85" s="49" t="e">
        <f>HLOOKUP(I85,ElecAvoidedCostsWOCC!$A$5:$Q$50,T85+1,FALSE)</f>
        <v>#N/A</v>
      </c>
      <c r="AI85" s="41" t="e">
        <f t="shared" si="30"/>
        <v>#N/A</v>
      </c>
      <c r="AJ85" s="41" t="e">
        <f t="shared" si="31"/>
        <v>#N/A</v>
      </c>
      <c r="AK85" s="41" t="e">
        <f>HLOOKUP(I85,ElecAvoidedCostsWOCC!$A$5:$Q$50,G85+1,FALSE)*J85*L85</f>
        <v>#N/A</v>
      </c>
      <c r="AL85" s="41" t="e">
        <f t="shared" si="32"/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si="33"/>
        <v>0</v>
      </c>
      <c r="AO85" s="44">
        <f t="shared" si="34"/>
        <v>0</v>
      </c>
      <c r="AP85" s="44" t="e">
        <f t="shared" si="35"/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20"/>
        <v>0</v>
      </c>
      <c r="U86" s="44">
        <f t="shared" si="21"/>
        <v>0</v>
      </c>
      <c r="V86" s="45">
        <f t="shared" si="22"/>
        <v>0</v>
      </c>
      <c r="W86" s="46">
        <f t="shared" si="23"/>
        <v>0</v>
      </c>
      <c r="X86" s="41">
        <f t="shared" si="24"/>
        <v>0</v>
      </c>
      <c r="Y86" s="41">
        <f t="shared" si="25"/>
        <v>0</v>
      </c>
      <c r="Z86" s="41">
        <f t="shared" si="26"/>
        <v>0</v>
      </c>
      <c r="AA86" s="47">
        <f t="shared" si="27"/>
        <v>0</v>
      </c>
      <c r="AB86" s="48">
        <f t="shared" si="19"/>
        <v>0</v>
      </c>
      <c r="AC86" s="41">
        <f t="shared" si="19"/>
        <v>0</v>
      </c>
      <c r="AD86" s="41">
        <f t="shared" si="28"/>
        <v>0</v>
      </c>
      <c r="AE86" s="41">
        <f t="shared" si="36"/>
        <v>0</v>
      </c>
      <c r="AF86" s="49" t="e">
        <f>HLOOKUP(I86,ElecAvoidedCostsWOCC!$A$5:$Q$50,G86+1,FALSE)</f>
        <v>#N/A</v>
      </c>
      <c r="AG86" s="41" t="e">
        <f t="shared" si="29"/>
        <v>#N/A</v>
      </c>
      <c r="AH86" s="49" t="e">
        <f>HLOOKUP(I86,ElecAvoidedCostsWOCC!$A$5:$Q$50,T86+1,FALSE)</f>
        <v>#N/A</v>
      </c>
      <c r="AI86" s="41" t="e">
        <f t="shared" si="30"/>
        <v>#N/A</v>
      </c>
      <c r="AJ86" s="41" t="e">
        <f t="shared" si="31"/>
        <v>#N/A</v>
      </c>
      <c r="AK86" s="41" t="e">
        <f>HLOOKUP(I86,ElecAvoidedCostsWOCC!$A$5:$Q$50,G86+1,FALSE)*J86*L86</f>
        <v>#N/A</v>
      </c>
      <c r="AL86" s="41" t="e">
        <f t="shared" si="32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33"/>
        <v>0</v>
      </c>
      <c r="AO86" s="44">
        <f t="shared" si="34"/>
        <v>0</v>
      </c>
      <c r="AP86" s="44" t="e">
        <f t="shared" si="35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20"/>
        <v>0</v>
      </c>
      <c r="U87" s="44">
        <f t="shared" si="21"/>
        <v>0</v>
      </c>
      <c r="V87" s="45">
        <f t="shared" si="22"/>
        <v>0</v>
      </c>
      <c r="W87" s="46">
        <f t="shared" si="23"/>
        <v>0</v>
      </c>
      <c r="X87" s="41">
        <f t="shared" si="24"/>
        <v>0</v>
      </c>
      <c r="Y87" s="41">
        <f t="shared" si="25"/>
        <v>0</v>
      </c>
      <c r="Z87" s="41">
        <f t="shared" si="26"/>
        <v>0</v>
      </c>
      <c r="AA87" s="47">
        <f t="shared" si="27"/>
        <v>0</v>
      </c>
      <c r="AB87" s="48">
        <f t="shared" si="19"/>
        <v>0</v>
      </c>
      <c r="AC87" s="41">
        <f t="shared" si="19"/>
        <v>0</v>
      </c>
      <c r="AD87" s="41">
        <f t="shared" si="28"/>
        <v>0</v>
      </c>
      <c r="AE87" s="41">
        <f t="shared" si="36"/>
        <v>0</v>
      </c>
      <c r="AF87" s="49" t="e">
        <f>HLOOKUP(I87,ElecAvoidedCostsWOCC!$A$5:$Q$50,G87+1,FALSE)</f>
        <v>#N/A</v>
      </c>
      <c r="AG87" s="41" t="e">
        <f t="shared" si="29"/>
        <v>#N/A</v>
      </c>
      <c r="AH87" s="49" t="e">
        <f>HLOOKUP(I87,ElecAvoidedCostsWOCC!$A$5:$Q$50,T87+1,FALSE)</f>
        <v>#N/A</v>
      </c>
      <c r="AI87" s="41" t="e">
        <f t="shared" si="30"/>
        <v>#N/A</v>
      </c>
      <c r="AJ87" s="41" t="e">
        <f t="shared" si="31"/>
        <v>#N/A</v>
      </c>
      <c r="AK87" s="41" t="e">
        <f>HLOOKUP(I87,ElecAvoidedCostsWOCC!$A$5:$Q$50,G87+1,FALSE)*J87*L87</f>
        <v>#N/A</v>
      </c>
      <c r="AL87" s="41" t="e">
        <f t="shared" si="32"/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33"/>
        <v>0</v>
      </c>
      <c r="AO87" s="44">
        <f t="shared" si="34"/>
        <v>0</v>
      </c>
      <c r="AP87" s="44" t="e">
        <f t="shared" si="35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20"/>
        <v>0</v>
      </c>
      <c r="U88" s="44">
        <f t="shared" si="21"/>
        <v>0</v>
      </c>
      <c r="V88" s="45">
        <f t="shared" si="22"/>
        <v>0</v>
      </c>
      <c r="W88" s="46">
        <f t="shared" si="23"/>
        <v>0</v>
      </c>
      <c r="X88" s="41">
        <f t="shared" si="24"/>
        <v>0</v>
      </c>
      <c r="Y88" s="41">
        <f t="shared" si="25"/>
        <v>0</v>
      </c>
      <c r="Z88" s="41">
        <f t="shared" si="26"/>
        <v>0</v>
      </c>
      <c r="AA88" s="47">
        <f t="shared" si="27"/>
        <v>0</v>
      </c>
      <c r="AB88" s="48">
        <f t="shared" si="19"/>
        <v>0</v>
      </c>
      <c r="AC88" s="41">
        <f t="shared" si="19"/>
        <v>0</v>
      </c>
      <c r="AD88" s="41">
        <f t="shared" si="28"/>
        <v>0</v>
      </c>
      <c r="AE88" s="41">
        <f t="shared" si="36"/>
        <v>0</v>
      </c>
      <c r="AF88" s="49" t="e">
        <f>HLOOKUP(I88,ElecAvoidedCostsWOCC!$A$5:$Q$50,G88+1,FALSE)</f>
        <v>#N/A</v>
      </c>
      <c r="AG88" s="41" t="e">
        <f t="shared" si="29"/>
        <v>#N/A</v>
      </c>
      <c r="AH88" s="49" t="e">
        <f>HLOOKUP(I88,ElecAvoidedCostsWOCC!$A$5:$Q$50,T88+1,FALSE)</f>
        <v>#N/A</v>
      </c>
      <c r="AI88" s="41" t="e">
        <f t="shared" si="30"/>
        <v>#N/A</v>
      </c>
      <c r="AJ88" s="41" t="e">
        <f t="shared" si="31"/>
        <v>#N/A</v>
      </c>
      <c r="AK88" s="41" t="e">
        <f>HLOOKUP(I88,ElecAvoidedCostsWOCC!$A$5:$Q$50,G88+1,FALSE)*J88*L88</f>
        <v>#N/A</v>
      </c>
      <c r="AL88" s="41" t="e">
        <f t="shared" si="32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33"/>
        <v>0</v>
      </c>
      <c r="AO88" s="44">
        <f t="shared" si="34"/>
        <v>0</v>
      </c>
      <c r="AP88" s="44" t="e">
        <f t="shared" si="35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>G89+H89</f>
        <v>0</v>
      </c>
      <c r="U89" s="44">
        <f>(O89/$A$10)*T89</f>
        <v>0</v>
      </c>
      <c r="V89" s="45">
        <f>N89-M89</f>
        <v>0</v>
      </c>
      <c r="W89" s="46">
        <f>(O89/A$10)</f>
        <v>0</v>
      </c>
      <c r="X89" s="41">
        <f>W89*A$8</f>
        <v>0</v>
      </c>
      <c r="Y89" s="41">
        <f>Q89-P89</f>
        <v>0</v>
      </c>
      <c r="Z89" s="41">
        <f>X89+(A$6*W89)</f>
        <v>0</v>
      </c>
      <c r="AA89" s="47">
        <f>Q89+X89</f>
        <v>0</v>
      </c>
      <c r="AB89" s="48">
        <f t="shared" si="19"/>
        <v>0</v>
      </c>
      <c r="AC89" s="41">
        <f t="shared" si="19"/>
        <v>0</v>
      </c>
      <c r="AD89" s="41">
        <f>-PV(ElecDiscountRate,T89,R89)*J89</f>
        <v>0</v>
      </c>
      <c r="AE89" s="41">
        <f>-PV(ElecDiscountRate,T89,S89)*J89</f>
        <v>0</v>
      </c>
      <c r="AF89" s="49" t="e">
        <f>HLOOKUP(I89,ElecAvoidedCostsWOCC!$A$5:$Q$50,G89+1,FALSE)</f>
        <v>#N/A</v>
      </c>
      <c r="AG89" s="41" t="e">
        <f>AF89*J89*K89</f>
        <v>#N/A</v>
      </c>
      <c r="AH89" s="49" t="e">
        <f>HLOOKUP(I89,ElecAvoidedCostsWOCC!$A$5:$Q$50,T89+1,FALSE)</f>
        <v>#N/A</v>
      </c>
      <c r="AI89" s="41" t="e">
        <f>AH89*J89*L89</f>
        <v>#N/A</v>
      </c>
      <c r="AJ89" s="41" t="e">
        <f>AG89+AI89</f>
        <v>#N/A</v>
      </c>
      <c r="AK89" s="41" t="e">
        <f>HLOOKUP(I89,ElecAvoidedCostsWOCC!$A$5:$Q$50,G89+1,FALSE)*J89*L89</f>
        <v>#N/A</v>
      </c>
      <c r="AL89" s="41" t="e">
        <f>AG89+AI89-AK89</f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>AM89*1.1+AD89+AE89</f>
        <v>0</v>
      </c>
      <c r="AO89" s="44">
        <f>IFERROR(AM89/AB89,0)</f>
        <v>0</v>
      </c>
      <c r="AP89" s="44" t="e">
        <f>AN89/AC89</f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>G90+H90</f>
        <v>0</v>
      </c>
      <c r="U90" s="44">
        <f>(O90/$A$10)*T90</f>
        <v>0</v>
      </c>
      <c r="V90" s="45">
        <f>N90-M90</f>
        <v>0</v>
      </c>
      <c r="W90" s="46">
        <f>(O90/A$10)</f>
        <v>0</v>
      </c>
      <c r="X90" s="41">
        <f>W90*A$8</f>
        <v>0</v>
      </c>
      <c r="Y90" s="41">
        <f>Q90-P90</f>
        <v>0</v>
      </c>
      <c r="Z90" s="41">
        <f>X90+(A$6*W90)</f>
        <v>0</v>
      </c>
      <c r="AA90" s="47">
        <f>Q90+X90</f>
        <v>0</v>
      </c>
      <c r="AB90" s="48">
        <f t="shared" si="19"/>
        <v>0</v>
      </c>
      <c r="AC90" s="41">
        <f t="shared" si="19"/>
        <v>0</v>
      </c>
      <c r="AD90" s="41">
        <f>-PV(ElecDiscountRate,T90,R90)*J90</f>
        <v>0</v>
      </c>
      <c r="AE90" s="41">
        <f>-PV(ElecDiscountRate,T90,S90)*J90</f>
        <v>0</v>
      </c>
      <c r="AF90" s="49" t="e">
        <f>HLOOKUP(I90,ElecAvoidedCostsWOCC!$A$5:$Q$50,G90+1,FALSE)</f>
        <v>#N/A</v>
      </c>
      <c r="AG90" s="41" t="e">
        <f>AF90*J90*K90</f>
        <v>#N/A</v>
      </c>
      <c r="AH90" s="49" t="e">
        <f>HLOOKUP(I90,ElecAvoidedCostsWOCC!$A$5:$Q$50,T90+1,FALSE)</f>
        <v>#N/A</v>
      </c>
      <c r="AI90" s="41" t="e">
        <f>AH90*J90*L90</f>
        <v>#N/A</v>
      </c>
      <c r="AJ90" s="41" t="e">
        <f>AG90+AI90</f>
        <v>#N/A</v>
      </c>
      <c r="AK90" s="41" t="e">
        <f>HLOOKUP(I90,ElecAvoidedCostsWOCC!$A$5:$Q$50,G90+1,FALSE)*J90*L90</f>
        <v>#N/A</v>
      </c>
      <c r="AL90" s="41" t="e">
        <f>AG90+AI90-AK90</f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>AM90*1.1+AD90+AE90</f>
        <v>0</v>
      </c>
      <c r="AO90" s="44">
        <f>IFERROR(AM90/AB90,0)</f>
        <v>0</v>
      </c>
      <c r="AP90" s="44" t="e">
        <f>AN90/AC90</f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>G91+H91</f>
        <v>0</v>
      </c>
      <c r="U91" s="44">
        <f>(O91/$A$10)*T91</f>
        <v>0</v>
      </c>
      <c r="V91" s="45">
        <f>N91-M91</f>
        <v>0</v>
      </c>
      <c r="W91" s="46">
        <f>(O91/A$10)</f>
        <v>0</v>
      </c>
      <c r="X91" s="41">
        <f>W91*A$8</f>
        <v>0</v>
      </c>
      <c r="Y91" s="41">
        <f>Q91-P91</f>
        <v>0</v>
      </c>
      <c r="Z91" s="41">
        <f>X91+(A$6*W91)</f>
        <v>0</v>
      </c>
      <c r="AA91" s="47">
        <f>Q91+X91</f>
        <v>0</v>
      </c>
      <c r="AB91" s="48">
        <f t="shared" si="19"/>
        <v>0</v>
      </c>
      <c r="AC91" s="41">
        <f t="shared" si="19"/>
        <v>0</v>
      </c>
      <c r="AD91" s="41">
        <f>-PV(ElecDiscountRate,T91,R91)*J91</f>
        <v>0</v>
      </c>
      <c r="AE91" s="41">
        <f>-PV(ElecDiscountRate,T91,S91)*J91</f>
        <v>0</v>
      </c>
      <c r="AF91" s="49" t="e">
        <f>HLOOKUP(I91,ElecAvoidedCostsWOCC!$A$5:$Q$50,G91+1,FALSE)</f>
        <v>#N/A</v>
      </c>
      <c r="AG91" s="41" t="e">
        <f>AF91*J91*K91</f>
        <v>#N/A</v>
      </c>
      <c r="AH91" s="49" t="e">
        <f>HLOOKUP(I91,ElecAvoidedCostsWOCC!$A$5:$Q$50,T91+1,FALSE)</f>
        <v>#N/A</v>
      </c>
      <c r="AI91" s="41" t="e">
        <f>AH91*J91*L91</f>
        <v>#N/A</v>
      </c>
      <c r="AJ91" s="41" t="e">
        <f>AG91+AI91</f>
        <v>#N/A</v>
      </c>
      <c r="AK91" s="41" t="e">
        <f>HLOOKUP(I91,ElecAvoidedCostsWOCC!$A$5:$Q$50,G91+1,FALSE)*J91*L91</f>
        <v>#N/A</v>
      </c>
      <c r="AL91" s="41" t="e">
        <f>AG91+AI91-AK91</f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>AM91*1.1+AD91+AE91</f>
        <v>0</v>
      </c>
      <c r="AO91" s="44">
        <f>IFERROR(AM91/AB91,0)</f>
        <v>0</v>
      </c>
      <c r="AP91" s="44" t="e">
        <f>AN91/AC91</f>
        <v>#DIV/0!</v>
      </c>
    </row>
  </sheetData>
  <conditionalFormatting sqref="J5:N91">
    <cfRule type="expression" dxfId="150" priority="1">
      <formula>ISTEXT(J5)</formula>
    </cfRule>
    <cfRule type="notContainsBlanks" dxfId="149" priority="2">
      <formula>LEN(TRIM(J5))&gt;0</formula>
    </cfRule>
  </conditionalFormatting>
  <conditionalFormatting sqref="R5:S91">
    <cfRule type="expression" dxfId="148" priority="3">
      <formula>"istext($AB17)"</formula>
    </cfRule>
    <cfRule type="expression" dxfId="147" priority="4">
      <formula>ISTEXT(R5)</formula>
    </cfRule>
    <cfRule type="notContainsBlanks" dxfId="146" priority="5">
      <formula>LEN(TRIM(R5))&gt;0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800080"/>
  </sheetPr>
  <dimension ref="A1:AP28"/>
  <sheetViews>
    <sheetView zoomScale="85" zoomScaleNormal="85" workbookViewId="0">
      <selection activeCell="P5" sqref="P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18230715</v>
      </c>
      <c r="D2" s="17" t="s">
        <v>117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116</v>
      </c>
      <c r="C5" s="56">
        <v>18230715</v>
      </c>
      <c r="D5" s="56" t="s">
        <v>117</v>
      </c>
      <c r="E5" s="35"/>
      <c r="F5" s="36" t="s">
        <v>635</v>
      </c>
      <c r="G5" s="36">
        <v>11.3</v>
      </c>
      <c r="H5" s="36"/>
      <c r="I5" s="37" t="s">
        <v>258</v>
      </c>
      <c r="J5" s="38">
        <v>1</v>
      </c>
      <c r="K5" s="40">
        <v>3000000</v>
      </c>
      <c r="L5" s="38"/>
      <c r="M5" s="39">
        <v>3400000</v>
      </c>
      <c r="N5" s="39"/>
      <c r="O5" s="40">
        <v>3000000</v>
      </c>
      <c r="P5" s="335">
        <v>1395000</v>
      </c>
      <c r="Q5" s="41">
        <f>P5*2.17</f>
        <v>3027150</v>
      </c>
      <c r="R5" s="42"/>
      <c r="S5" s="43"/>
      <c r="T5" s="36">
        <f t="shared" ref="T5:T24" si="0">G5+H5</f>
        <v>11.3</v>
      </c>
      <c r="U5" s="44">
        <f t="shared" ref="U5:U24" si="1">(O5/$A$10)*T5</f>
        <v>11.3</v>
      </c>
      <c r="V5" s="45">
        <f t="shared" ref="V5:V24" si="2">N5-M5</f>
        <v>-3400000</v>
      </c>
      <c r="W5" s="46">
        <f t="shared" ref="W5:W24" si="3">(O5/A$10)</f>
        <v>1</v>
      </c>
      <c r="X5" s="41">
        <f t="shared" ref="X5:X24" si="4">W5*A$8</f>
        <v>552448.37000000011</v>
      </c>
      <c r="Y5" s="41">
        <f t="shared" ref="Y5:Y24" si="5">Q5-P5</f>
        <v>1632150</v>
      </c>
      <c r="Z5" s="41">
        <f t="shared" ref="Z5:Z24" si="6">X5+(A$6*W5)</f>
        <v>1947448.37</v>
      </c>
      <c r="AA5" s="47">
        <f t="shared" ref="AA5:AA24" si="7">Q5+X5</f>
        <v>3579598.37</v>
      </c>
      <c r="AB5" s="48">
        <f t="shared" ref="AB5:AC20" si="8">Z5/(1+ElecDiscountRate)^1</f>
        <v>1823453.5299625469</v>
      </c>
      <c r="AC5" s="41">
        <f t="shared" si="8"/>
        <v>3351683.8670411985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1.3920232096213965</v>
      </c>
      <c r="AG5" s="41">
        <f t="shared" ref="AG5:AG24" si="10">AF5*J5*K5</f>
        <v>4176069.6288641896</v>
      </c>
      <c r="AH5" s="49">
        <f>HLOOKUP(I5,ElecAvoidedCostsWOCC!$A$5:$Q$50,T5+1,FALSE)</f>
        <v>1.3920232096213965</v>
      </c>
      <c r="AI5" s="41">
        <f t="shared" ref="AI5:AI24" si="11">AH5*J5*L5</f>
        <v>0</v>
      </c>
      <c r="AJ5" s="41">
        <f>AG5+AI5</f>
        <v>4176069.6288641896</v>
      </c>
      <c r="AK5" s="41">
        <f>HLOOKUP(I5,ElecAvoidedCostsWOCC!$A$5:$Q$50,G5+1,FALSE)*J5*L5</f>
        <v>0</v>
      </c>
      <c r="AL5" s="41">
        <f>AG5+AI5-AK5</f>
        <v>4176069.6288641896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4176069.6288641896</v>
      </c>
      <c r="AN5" s="45">
        <f>AM5*1.1+AD5+AE5</f>
        <v>4593676.5917506088</v>
      </c>
      <c r="AO5" s="44">
        <f>IFERROR(AM5/AB5,0)</f>
        <v>2.2901980007957565</v>
      </c>
      <c r="AP5" s="44">
        <f>AN5/AC5</f>
        <v>1.3705578371882123</v>
      </c>
    </row>
    <row r="6" spans="1:42" ht="13.5" customHeight="1" x14ac:dyDescent="0.25">
      <c r="A6" s="50">
        <f>SUMIF('Program Costs'!D:D,C2,'Program Costs'!L:L)</f>
        <v>1395000</v>
      </c>
      <c r="B6" s="84" t="s">
        <v>116</v>
      </c>
      <c r="C6" s="56">
        <v>18230715</v>
      </c>
      <c r="D6" s="56" t="s">
        <v>117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116</v>
      </c>
      <c r="C7" s="56">
        <v>18230715</v>
      </c>
      <c r="D7" s="56" t="s">
        <v>117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552448.37000000011</v>
      </c>
      <c r="B8" s="84" t="s">
        <v>116</v>
      </c>
      <c r="C8" s="56">
        <v>18230715</v>
      </c>
      <c r="D8" s="56" t="s">
        <v>117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116</v>
      </c>
      <c r="C9" s="56">
        <v>18230715</v>
      </c>
      <c r="D9" s="56" t="s">
        <v>117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3000000</v>
      </c>
      <c r="B10" s="84" t="s">
        <v>116</v>
      </c>
      <c r="C10" s="56">
        <v>18230715</v>
      </c>
      <c r="D10" s="56" t="s">
        <v>117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116</v>
      </c>
      <c r="C11" s="56">
        <v>18230715</v>
      </c>
      <c r="D11" s="56" t="s">
        <v>117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1395000</v>
      </c>
      <c r="B12" s="84" t="s">
        <v>116</v>
      </c>
      <c r="C12" s="56">
        <v>18230715</v>
      </c>
      <c r="D12" s="56" t="s">
        <v>117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116</v>
      </c>
      <c r="C13" s="56">
        <v>18230715</v>
      </c>
      <c r="D13" s="56" t="s">
        <v>117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1632150</v>
      </c>
      <c r="B14" s="84" t="s">
        <v>116</v>
      </c>
      <c r="C14" s="56">
        <v>18230715</v>
      </c>
      <c r="D14" s="56" t="s">
        <v>117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116</v>
      </c>
      <c r="C15" s="56">
        <v>18230715</v>
      </c>
      <c r="D15" s="56" t="s">
        <v>117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11.3</v>
      </c>
      <c r="B16" s="84" t="s">
        <v>116</v>
      </c>
      <c r="C16" s="56">
        <v>18230715</v>
      </c>
      <c r="D16" s="56" t="s">
        <v>117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 t="s">
        <v>116</v>
      </c>
      <c r="C17" s="56">
        <v>18230715</v>
      </c>
      <c r="D17" s="56" t="s">
        <v>117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1947448.37</v>
      </c>
      <c r="B18" s="84" t="s">
        <v>116</v>
      </c>
      <c r="C18" s="56">
        <v>18230715</v>
      </c>
      <c r="D18" s="56" t="s">
        <v>117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 t="s">
        <v>116</v>
      </c>
      <c r="C19" s="56">
        <v>18230715</v>
      </c>
      <c r="D19" s="56" t="s">
        <v>117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3579598.37</v>
      </c>
      <c r="B20" s="84" t="s">
        <v>116</v>
      </c>
      <c r="C20" s="56">
        <v>18230715</v>
      </c>
      <c r="D20" s="56" t="s">
        <v>117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 t="s">
        <v>116</v>
      </c>
      <c r="C21" s="56">
        <v>18230715</v>
      </c>
      <c r="D21" s="56" t="s">
        <v>117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2.2901980007957565</v>
      </c>
      <c r="B22" s="84" t="s">
        <v>116</v>
      </c>
      <c r="C22" s="56">
        <v>18230715</v>
      </c>
      <c r="D22" s="56" t="s">
        <v>117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 t="s">
        <v>116</v>
      </c>
      <c r="C23" s="56">
        <v>18230715</v>
      </c>
      <c r="D23" s="56" t="s">
        <v>117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1.3705578371882123</v>
      </c>
      <c r="B24" s="84" t="s">
        <v>116</v>
      </c>
      <c r="C24" s="56">
        <v>18230715</v>
      </c>
      <c r="D24" s="56" t="s">
        <v>117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84" t="s">
        <v>116</v>
      </c>
      <c r="C25" s="56">
        <v>18230715</v>
      </c>
      <c r="D25" s="56" t="s">
        <v>117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>G25+H25</f>
        <v>0</v>
      </c>
      <c r="U25" s="44">
        <f>(O25/$A$10)*T25</f>
        <v>0</v>
      </c>
      <c r="V25" s="45">
        <f>N25-M25</f>
        <v>0</v>
      </c>
      <c r="W25" s="46">
        <f>(O25/A$10)</f>
        <v>0</v>
      </c>
      <c r="X25" s="41">
        <f>W25*A$8</f>
        <v>0</v>
      </c>
      <c r="Y25" s="41">
        <f>Q25-P25</f>
        <v>0</v>
      </c>
      <c r="Z25" s="41">
        <f>X25+(A$6*W25)</f>
        <v>0</v>
      </c>
      <c r="AA25" s="47">
        <f>Q25+X25</f>
        <v>0</v>
      </c>
      <c r="AB25" s="48">
        <f t="shared" ref="AB25:AC27" si="19">Z25/(1+ElecDiscountRate)^1</f>
        <v>0</v>
      </c>
      <c r="AC25" s="41">
        <f t="shared" si="19"/>
        <v>0</v>
      </c>
      <c r="AD25" s="41">
        <f>-PV(ElecDiscountRate,T25,R25)*J25</f>
        <v>0</v>
      </c>
      <c r="AE25" s="41">
        <f>-PV(ElecDiscountRate,T25,S25)*J25</f>
        <v>0</v>
      </c>
      <c r="AF25" s="49" t="e">
        <f>HLOOKUP(I25,ElecAvoidedCostsWOCC!$A$5:$Q$50,G25+1,FALSE)</f>
        <v>#N/A</v>
      </c>
      <c r="AG25" s="41" t="e">
        <f>AF25*J25*K25</f>
        <v>#N/A</v>
      </c>
      <c r="AH25" s="49" t="e">
        <f>HLOOKUP(I25,ElecAvoidedCostsWOCC!$A$5:$Q$50,T25+1,FALSE)</f>
        <v>#N/A</v>
      </c>
      <c r="AI25" s="41" t="e">
        <f>AH25*J25*L25</f>
        <v>#N/A</v>
      </c>
      <c r="AJ25" s="41" t="e">
        <f>AG25+AI25</f>
        <v>#N/A</v>
      </c>
      <c r="AK25" s="41" t="e">
        <f>HLOOKUP(I25,ElecAvoidedCostsWOCC!$A$5:$Q$50,G25+1,FALSE)*J25*L25</f>
        <v>#N/A</v>
      </c>
      <c r="AL25" s="41" t="e">
        <f>AG25+AI25-AK25</f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>AM25*1.1+AD25+AE25</f>
        <v>0</v>
      </c>
      <c r="AO25" s="44">
        <f>IFERROR(AM25/AB25,0)</f>
        <v>0</v>
      </c>
      <c r="AP25" s="44" t="e">
        <f>AN25/AC25</f>
        <v>#DIV/0!</v>
      </c>
    </row>
    <row r="26" spans="1:42" ht="13.5" customHeight="1" x14ac:dyDescent="0.25">
      <c r="B26" s="3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>G26+H26</f>
        <v>0</v>
      </c>
      <c r="U26" s="44">
        <f>(O26/$A$10)*T26</f>
        <v>0</v>
      </c>
      <c r="V26" s="45">
        <f>N26-M26</f>
        <v>0</v>
      </c>
      <c r="W26" s="46">
        <f>(O26/A$10)</f>
        <v>0</v>
      </c>
      <c r="X26" s="41">
        <f>W26*A$8</f>
        <v>0</v>
      </c>
      <c r="Y26" s="41">
        <f>Q26-P26</f>
        <v>0</v>
      </c>
      <c r="Z26" s="41">
        <f>X26+(A$6*W26)</f>
        <v>0</v>
      </c>
      <c r="AA26" s="47">
        <f>Q26+X26</f>
        <v>0</v>
      </c>
      <c r="AB26" s="48">
        <f t="shared" si="19"/>
        <v>0</v>
      </c>
      <c r="AC26" s="41">
        <f t="shared" si="19"/>
        <v>0</v>
      </c>
      <c r="AD26" s="41">
        <f>-PV(ElecDiscountRate,T26,R26)*J26</f>
        <v>0</v>
      </c>
      <c r="AE26" s="41">
        <f>-PV(ElecDiscountRate,T26,S26)*J26</f>
        <v>0</v>
      </c>
      <c r="AF26" s="49" t="e">
        <f>HLOOKUP(I26,ElecAvoidedCostsWOCC!$A$5:$Q$50,G26+1,FALSE)</f>
        <v>#N/A</v>
      </c>
      <c r="AG26" s="41" t="e">
        <f>AF26*J26*K26</f>
        <v>#N/A</v>
      </c>
      <c r="AH26" s="49" t="e">
        <f>HLOOKUP(I26,ElecAvoidedCostsWOCC!$A$5:$Q$50,T26+1,FALSE)</f>
        <v>#N/A</v>
      </c>
      <c r="AI26" s="41" t="e">
        <f>AH26*J26*L26</f>
        <v>#N/A</v>
      </c>
      <c r="AJ26" s="41" t="e">
        <f>AG26+AI26</f>
        <v>#N/A</v>
      </c>
      <c r="AK26" s="41" t="e">
        <f>HLOOKUP(I26,ElecAvoidedCostsWOCC!$A$5:$Q$50,G26+1,FALSE)*J26*L26</f>
        <v>#N/A</v>
      </c>
      <c r="AL26" s="41" t="e">
        <f>AG26+AI26-AK26</f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>AM26*1.1+AD26+AE26</f>
        <v>0</v>
      </c>
      <c r="AO26" s="44">
        <f>IFERROR(AM26/AB26,0)</f>
        <v>0</v>
      </c>
      <c r="AP26" s="44" t="e">
        <f>AN26/AC26</f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>G27+H27</f>
        <v>0</v>
      </c>
      <c r="U27" s="44">
        <f>(O27/$A$10)*T27</f>
        <v>0</v>
      </c>
      <c r="V27" s="45">
        <f>N27-M27</f>
        <v>0</v>
      </c>
      <c r="W27" s="46">
        <f>(O27/A$10)</f>
        <v>0</v>
      </c>
      <c r="X27" s="41">
        <f>W27*A$8</f>
        <v>0</v>
      </c>
      <c r="Y27" s="41">
        <f>Q27-P27</f>
        <v>0</v>
      </c>
      <c r="Z27" s="41">
        <f>X27+(A$6*W27)</f>
        <v>0</v>
      </c>
      <c r="AA27" s="47">
        <f>Q27+X27</f>
        <v>0</v>
      </c>
      <c r="AB27" s="48">
        <f t="shared" si="19"/>
        <v>0</v>
      </c>
      <c r="AC27" s="41">
        <f t="shared" si="19"/>
        <v>0</v>
      </c>
      <c r="AD27" s="41">
        <f>-PV(ElecDiscountRate,T27,R27)*J27</f>
        <v>0</v>
      </c>
      <c r="AE27" s="41">
        <f>-PV(ElecDiscountRate,T27,S27)*J27</f>
        <v>0</v>
      </c>
      <c r="AF27" s="49" t="e">
        <f>HLOOKUP(I27,ElecAvoidedCostsWOCC!$A$5:$Q$50,G27+1,FALSE)</f>
        <v>#N/A</v>
      </c>
      <c r="AG27" s="41" t="e">
        <f>AF27*J27*K27</f>
        <v>#N/A</v>
      </c>
      <c r="AH27" s="49" t="e">
        <f>HLOOKUP(I27,ElecAvoidedCostsWOCC!$A$5:$Q$50,T27+1,FALSE)</f>
        <v>#N/A</v>
      </c>
      <c r="AI27" s="41" t="e">
        <f>AH27*J27*L27</f>
        <v>#N/A</v>
      </c>
      <c r="AJ27" s="41" t="e">
        <f>AG27+AI27</f>
        <v>#N/A</v>
      </c>
      <c r="AK27" s="41" t="e">
        <f>HLOOKUP(I27,ElecAvoidedCostsWOCC!$A$5:$Q$50,G27+1,FALSE)*J27*L27</f>
        <v>#N/A</v>
      </c>
      <c r="AL27" s="41" t="e">
        <f>AG27+AI27-AK27</f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>AM27*1.1+AD27+AE27</f>
        <v>0</v>
      </c>
      <c r="AO27" s="44">
        <f>IFERROR(AM27/AB27,0)</f>
        <v>0</v>
      </c>
      <c r="AP27" s="44" t="e">
        <f>AN27/AC27</f>
        <v>#DIV/0!</v>
      </c>
    </row>
    <row r="28" spans="1:42" ht="13.5" customHeight="1" x14ac:dyDescent="0.25"/>
  </sheetData>
  <conditionalFormatting sqref="J5 L5 J6:L27">
    <cfRule type="expression" dxfId="145" priority="4">
      <formula>ISTEXT(J5)</formula>
    </cfRule>
    <cfRule type="notContainsBlanks" dxfId="144" priority="5">
      <formula>LEN(TRIM(J5))&gt;0</formula>
    </cfRule>
  </conditionalFormatting>
  <conditionalFormatting sqref="M5:N27 R5:S27">
    <cfRule type="expression" dxfId="143" priority="2">
      <formula>ISTEXT(M5)</formula>
    </cfRule>
    <cfRule type="notContainsBlanks" dxfId="142" priority="3">
      <formula>LEN(TRIM(M5))&gt;0</formula>
    </cfRule>
  </conditionalFormatting>
  <conditionalFormatting sqref="R5:S27">
    <cfRule type="expression" dxfId="141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800080"/>
  </sheetPr>
  <dimension ref="A1:AP28"/>
  <sheetViews>
    <sheetView zoomScale="85" zoomScaleNormal="85" workbookViewId="0">
      <selection activeCell="Q7" sqref="Q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18230723</v>
      </c>
      <c r="D2" s="17" t="s">
        <v>123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122</v>
      </c>
      <c r="C5" s="56">
        <v>18230723</v>
      </c>
      <c r="D5" s="56" t="s">
        <v>123</v>
      </c>
      <c r="E5" s="35"/>
      <c r="F5" s="36" t="s">
        <v>638</v>
      </c>
      <c r="G5" s="36">
        <v>3</v>
      </c>
      <c r="H5" s="36"/>
      <c r="I5" s="37" t="s">
        <v>253</v>
      </c>
      <c r="J5" s="38">
        <v>1</v>
      </c>
      <c r="K5" s="38">
        <v>12000000</v>
      </c>
      <c r="L5" s="38"/>
      <c r="M5" s="39">
        <v>640000</v>
      </c>
      <c r="N5" s="39">
        <v>870400.00000000012</v>
      </c>
      <c r="O5" s="40">
        <v>12000000</v>
      </c>
      <c r="P5" s="41">
        <v>640000</v>
      </c>
      <c r="Q5" s="41">
        <f>P5*1.36</f>
        <v>870400.00000000012</v>
      </c>
      <c r="R5" s="42"/>
      <c r="S5" s="43"/>
      <c r="T5" s="36">
        <f t="shared" ref="T5:T19" si="0">G5+H5</f>
        <v>3</v>
      </c>
      <c r="U5" s="44">
        <f t="shared" ref="U5:U19" si="1">(O5/$A$10)*T5</f>
        <v>2.6192295099858125</v>
      </c>
      <c r="V5" s="45">
        <f t="shared" ref="V5:V19" si="2">N5-M5</f>
        <v>230400.00000000012</v>
      </c>
      <c r="W5" s="46">
        <f t="shared" ref="W5:W19" si="3">(O5/A$10)</f>
        <v>0.8730765033286042</v>
      </c>
      <c r="X5" s="41">
        <f t="shared" ref="X5:X19" si="4">W5*A$8</f>
        <v>1277902.2416239225</v>
      </c>
      <c r="Y5" s="41">
        <f t="shared" ref="Y5:Y19" si="5">Q5-P5</f>
        <v>230400.00000000012</v>
      </c>
      <c r="Z5" s="41">
        <f t="shared" ref="Z5:Z19" si="6">X5+(A$6*W5)</f>
        <v>1836671.203754229</v>
      </c>
      <c r="AA5" s="47">
        <f t="shared" ref="AA5:AA19" si="7">Q5+X5</f>
        <v>2148302.2416239227</v>
      </c>
      <c r="AB5" s="48">
        <f t="shared" ref="AB5:AC15" si="8">Z5/(1+ElecDiscountRate)^1</f>
        <v>1719729.5915301768</v>
      </c>
      <c r="AC5" s="41">
        <f t="shared" si="8"/>
        <v>2011518.9528313882</v>
      </c>
      <c r="AD5" s="41">
        <f t="shared" ref="AD5:AD19" si="9">-PV(ElecDiscountRate,T5,R5)*J5</f>
        <v>0</v>
      </c>
      <c r="AE5" s="41">
        <v>0</v>
      </c>
      <c r="AF5" s="49">
        <f>HLOOKUP(I5,ElecAvoidedCostsWOCC!$A$5:$Q$50,G5+1,FALSE)</f>
        <v>0.3572386251582097</v>
      </c>
      <c r="AG5" s="41">
        <f t="shared" ref="AG5:AG19" si="10">AF5*J5*K5</f>
        <v>4286863.501898516</v>
      </c>
      <c r="AH5" s="49">
        <f>HLOOKUP(I5,ElecAvoidedCostsWOCC!$A$5:$Q$50,T5+1,FALSE)</f>
        <v>0.3572386251582097</v>
      </c>
      <c r="AI5" s="41">
        <f t="shared" ref="AI5:AI19" si="11">AH5*J5*L5</f>
        <v>0</v>
      </c>
      <c r="AJ5" s="41">
        <f>AG5+AI5</f>
        <v>4286863.501898516</v>
      </c>
      <c r="AK5" s="41">
        <f>HLOOKUP(I5,ElecAvoidedCostsWOCC!$A$5:$Q$50,G5+1,FALSE)*J5*L5</f>
        <v>0</v>
      </c>
      <c r="AL5" s="41">
        <f>AG5+AI5-AK5</f>
        <v>4286863.501898516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4286863.501898516</v>
      </c>
      <c r="AN5" s="45">
        <f>AM5*1.1+AD5+AE5</f>
        <v>4715549.8520883676</v>
      </c>
      <c r="AO5" s="44">
        <f>IFERROR(AM5/AB5,0)</f>
        <v>2.4927543975586075</v>
      </c>
      <c r="AP5" s="44">
        <f>AN5/AC5</f>
        <v>2.3442731401813641</v>
      </c>
    </row>
    <row r="6" spans="1:42" ht="13.5" customHeight="1" x14ac:dyDescent="0.25">
      <c r="A6" s="50">
        <f>SUMIF('Program Costs'!D:D,C2,'Program Costs'!L:L)</f>
        <v>640000</v>
      </c>
      <c r="B6" s="84" t="s">
        <v>122</v>
      </c>
      <c r="C6" s="56">
        <v>18230723</v>
      </c>
      <c r="D6" s="56" t="s">
        <v>123</v>
      </c>
      <c r="E6" s="35"/>
      <c r="F6" s="36" t="s">
        <v>639</v>
      </c>
      <c r="G6" s="36">
        <v>3</v>
      </c>
      <c r="H6" s="36"/>
      <c r="I6" s="37" t="s">
        <v>253</v>
      </c>
      <c r="J6" s="38">
        <v>1</v>
      </c>
      <c r="K6" s="38">
        <v>1744500</v>
      </c>
      <c r="L6" s="38"/>
      <c r="M6" s="39"/>
      <c r="N6" s="39"/>
      <c r="O6" s="40">
        <v>1744500</v>
      </c>
      <c r="P6" s="41"/>
      <c r="Q6" s="41">
        <f>P6*1.36</f>
        <v>0</v>
      </c>
      <c r="R6" s="42"/>
      <c r="S6" s="43"/>
      <c r="T6" s="36">
        <f t="shared" si="0"/>
        <v>3</v>
      </c>
      <c r="U6" s="44">
        <f t="shared" si="1"/>
        <v>0.3807704900141875</v>
      </c>
      <c r="V6" s="45">
        <f t="shared" si="2"/>
        <v>0</v>
      </c>
      <c r="W6" s="46">
        <f t="shared" si="3"/>
        <v>0.12692349667139582</v>
      </c>
      <c r="X6" s="41">
        <f t="shared" si="4"/>
        <v>185775.03837607772</v>
      </c>
      <c r="Y6" s="41">
        <f t="shared" si="5"/>
        <v>0</v>
      </c>
      <c r="Z6" s="41">
        <f t="shared" si="6"/>
        <v>267006.07624577102</v>
      </c>
      <c r="AA6" s="47">
        <f t="shared" si="7"/>
        <v>185775.03837607772</v>
      </c>
      <c r="AB6" s="48">
        <f t="shared" si="8"/>
        <v>250005.68936869944</v>
      </c>
      <c r="AC6" s="41">
        <f t="shared" si="8"/>
        <v>173946.66514614018</v>
      </c>
      <c r="AD6" s="41">
        <f t="shared" si="9"/>
        <v>0</v>
      </c>
      <c r="AE6" s="41">
        <v>0</v>
      </c>
      <c r="AF6" s="49">
        <f>HLOOKUP(I6,ElecAvoidedCostsWOCC!$A$5:$Q$50,G6+1,FALSE)</f>
        <v>0.3572386251582097</v>
      </c>
      <c r="AG6" s="41">
        <f t="shared" si="10"/>
        <v>623202.78158849687</v>
      </c>
      <c r="AH6" s="49">
        <f>HLOOKUP(I6,ElecAvoidedCostsWOCC!$A$5:$Q$50,T6+1,FALSE)</f>
        <v>0.3572386251582097</v>
      </c>
      <c r="AI6" s="41">
        <f t="shared" si="11"/>
        <v>0</v>
      </c>
      <c r="AJ6" s="41">
        <f t="shared" ref="AJ6:AJ19" si="12">AG6+AI6</f>
        <v>623202.78158849687</v>
      </c>
      <c r="AK6" s="41">
        <f>HLOOKUP(I6,ElecAvoidedCostsWOCC!$A$5:$Q$50,G6+1,FALSE)*J6*L6</f>
        <v>0</v>
      </c>
      <c r="AL6" s="41">
        <f t="shared" ref="AL6:AL19" si="13">AG6+AI6-AK6</f>
        <v>623202.78158849687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623202.78158849687</v>
      </c>
      <c r="AN6" s="45">
        <f t="shared" ref="AN6:AN19" si="14">AM6*1.1+AD6+AE6</f>
        <v>685523.05974734656</v>
      </c>
      <c r="AO6" s="44">
        <f t="shared" ref="AO6:AO19" si="15">IFERROR(AM6/AB6,0)</f>
        <v>2.4927543975586079</v>
      </c>
      <c r="AP6" s="44">
        <f t="shared" ref="AP6:AP19" si="16">AN6/AC6</f>
        <v>3.9409957021677235</v>
      </c>
    </row>
    <row r="7" spans="1:42" ht="13.5" customHeight="1" x14ac:dyDescent="0.25">
      <c r="A7" s="33" t="s">
        <v>232</v>
      </c>
      <c r="B7" s="84" t="s">
        <v>122</v>
      </c>
      <c r="C7" s="56">
        <v>18230723</v>
      </c>
      <c r="D7" s="56" t="s">
        <v>123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1463677.2800000003</v>
      </c>
      <c r="B8" s="84" t="s">
        <v>122</v>
      </c>
      <c r="C8" s="56">
        <v>18230723</v>
      </c>
      <c r="D8" s="56" t="s">
        <v>123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122</v>
      </c>
      <c r="C9" s="56">
        <v>18230723</v>
      </c>
      <c r="D9" s="56" t="s">
        <v>123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19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SUM(O5:O994)</f>
        <v>13744500</v>
      </c>
      <c r="B10" s="84" t="s">
        <v>122</v>
      </c>
      <c r="C10" s="56">
        <v>18230723</v>
      </c>
      <c r="D10" s="56" t="s">
        <v>123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122</v>
      </c>
      <c r="C11" s="56">
        <v>18230723</v>
      </c>
      <c r="D11" s="56" t="s">
        <v>123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SUM(P5:P995)</f>
        <v>640000</v>
      </c>
      <c r="B12" s="84" t="s">
        <v>122</v>
      </c>
      <c r="C12" s="56">
        <v>18230723</v>
      </c>
      <c r="D12" s="56" t="s">
        <v>123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122</v>
      </c>
      <c r="C13" s="56">
        <v>18230723</v>
      </c>
      <c r="D13" s="56" t="s">
        <v>123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SUM(Y5:Y995)</f>
        <v>230400.00000000012</v>
      </c>
      <c r="B14" s="84" t="s">
        <v>122</v>
      </c>
      <c r="C14" s="56">
        <v>18230723</v>
      </c>
      <c r="D14" s="56" t="s">
        <v>123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122</v>
      </c>
      <c r="C15" s="56">
        <v>18230723</v>
      </c>
      <c r="D15" s="56" t="s">
        <v>123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SUM(U5:U994)</f>
        <v>3</v>
      </c>
      <c r="B16" s="84" t="s">
        <v>122</v>
      </c>
      <c r="C16" s="56">
        <v>18230723</v>
      </c>
      <c r="D16" s="56" t="s">
        <v>123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ref="AB16:AC19" si="18">Z16/(1+ElecDiscountRate)^1</f>
        <v>0</v>
      </c>
      <c r="AC16" s="41">
        <f t="shared" si="1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18"/>
        <v>0</v>
      </c>
      <c r="AC17" s="41">
        <f t="shared" si="1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2103677.2800000003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18"/>
        <v>0</v>
      </c>
      <c r="AC18" s="41">
        <f t="shared" si="1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C19" s="56"/>
      <c r="D19" s="56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18"/>
        <v>0</v>
      </c>
      <c r="AC19" s="41">
        <f t="shared" si="1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A8+SUM(Q5:Q901)</f>
        <v>2334077.2800000003</v>
      </c>
      <c r="B20" s="34"/>
      <c r="C20" s="56"/>
      <c r="D20" s="56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ref="T20:T28" si="19">G20+H20</f>
        <v>0</v>
      </c>
      <c r="U20" s="44">
        <f t="shared" ref="U20:U28" si="20">(O20/$A$10)*T20</f>
        <v>0</v>
      </c>
      <c r="V20" s="45">
        <f t="shared" ref="V20:V28" si="21">N20-M20</f>
        <v>0</v>
      </c>
      <c r="W20" s="46">
        <f t="shared" ref="W20:W28" si="22">(O20/A$10)</f>
        <v>0</v>
      </c>
      <c r="X20" s="41">
        <f t="shared" ref="X20:X28" si="23">W20*A$8</f>
        <v>0</v>
      </c>
      <c r="Y20" s="41">
        <f t="shared" ref="Y20:Y28" si="24">Q20-P20</f>
        <v>0</v>
      </c>
      <c r="Z20" s="41">
        <f t="shared" ref="Z20:Z28" si="25">X20+(A$6*W20)</f>
        <v>0</v>
      </c>
      <c r="AA20" s="47">
        <f t="shared" ref="AA20:AA28" si="26">Q20+X20</f>
        <v>0</v>
      </c>
      <c r="AB20" s="48">
        <f t="shared" ref="AB20:AB28" si="27">Z20/(1+ElecDiscountRate)^1</f>
        <v>0</v>
      </c>
      <c r="AC20" s="41">
        <f t="shared" ref="AC20:AC28" si="28">AA20/(1+ElecDiscountRate)^1</f>
        <v>0</v>
      </c>
      <c r="AD20" s="41">
        <f t="shared" ref="AD20:AD28" si="29">-PV(ElecDiscountRate,T20,R20)*J20</f>
        <v>0</v>
      </c>
      <c r="AE20" s="41">
        <f t="shared" ref="AE20:AE28" si="30">-PV(ElecDiscountRate,T20,S20)*J20</f>
        <v>0</v>
      </c>
      <c r="AF20" s="49" t="e">
        <f>HLOOKUP(I20,ElecAvoidedCostsWOCC!$A$5:$Q$50,G20+1,FALSE)</f>
        <v>#N/A</v>
      </c>
      <c r="AG20" s="41" t="e">
        <f t="shared" ref="AG20:AG28" si="31">AF20*J20*K20</f>
        <v>#N/A</v>
      </c>
      <c r="AH20" s="49" t="e">
        <f>HLOOKUP(I20,ElecAvoidedCostsWOCC!$A$5:$Q$50,T20+1,FALSE)</f>
        <v>#N/A</v>
      </c>
      <c r="AI20" s="41" t="e">
        <f t="shared" ref="AI20:AI28" si="32">AH20*J20*L20</f>
        <v>#N/A</v>
      </c>
      <c r="AJ20" s="41" t="e">
        <f t="shared" ref="AJ20:AJ28" si="33">AG20+AI20</f>
        <v>#N/A</v>
      </c>
      <c r="AK20" s="41" t="e">
        <f>HLOOKUP(I20,ElecAvoidedCostsWOCC!$A$5:$Q$50,G20+1,FALSE)*J20*L20</f>
        <v>#N/A</v>
      </c>
      <c r="AL20" s="41" t="e">
        <f t="shared" ref="AL20:AL28" si="34">AG20+AI20-AK20</f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ref="AN20:AN28" si="35">AM20*1.1+AD20+AE20</f>
        <v>0</v>
      </c>
      <c r="AO20" s="44">
        <f t="shared" ref="AO20:AO28" si="36">IFERROR(AM20/AB20,0)</f>
        <v>0</v>
      </c>
      <c r="AP20" s="44" t="e">
        <f t="shared" ref="AP20:AP28" si="37">AN20/AC20</f>
        <v>#DIV/0!</v>
      </c>
    </row>
    <row r="21" spans="1:42" ht="13.5" customHeight="1" x14ac:dyDescent="0.25">
      <c r="A21" s="54" t="s">
        <v>228</v>
      </c>
      <c r="B21" s="34"/>
      <c r="C21" s="56"/>
      <c r="D21" s="56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19"/>
        <v>0</v>
      </c>
      <c r="U21" s="44">
        <f t="shared" si="20"/>
        <v>0</v>
      </c>
      <c r="V21" s="45">
        <f t="shared" si="21"/>
        <v>0</v>
      </c>
      <c r="W21" s="46">
        <f t="shared" si="22"/>
        <v>0</v>
      </c>
      <c r="X21" s="41">
        <f t="shared" si="23"/>
        <v>0</v>
      </c>
      <c r="Y21" s="41">
        <f t="shared" si="24"/>
        <v>0</v>
      </c>
      <c r="Z21" s="41">
        <f t="shared" si="25"/>
        <v>0</v>
      </c>
      <c r="AA21" s="47">
        <f t="shared" si="26"/>
        <v>0</v>
      </c>
      <c r="AB21" s="48">
        <f t="shared" si="27"/>
        <v>0</v>
      </c>
      <c r="AC21" s="41">
        <f t="shared" si="28"/>
        <v>0</v>
      </c>
      <c r="AD21" s="41">
        <f t="shared" si="29"/>
        <v>0</v>
      </c>
      <c r="AE21" s="41">
        <f t="shared" si="30"/>
        <v>0</v>
      </c>
      <c r="AF21" s="49" t="e">
        <f>HLOOKUP(I21,ElecAvoidedCostsWOCC!$A$5:$Q$50,G21+1,FALSE)</f>
        <v>#N/A</v>
      </c>
      <c r="AG21" s="41" t="e">
        <f t="shared" si="31"/>
        <v>#N/A</v>
      </c>
      <c r="AH21" s="49" t="e">
        <f>HLOOKUP(I21,ElecAvoidedCostsWOCC!$A$5:$Q$50,T21+1,FALSE)</f>
        <v>#N/A</v>
      </c>
      <c r="AI21" s="41" t="e">
        <f t="shared" si="32"/>
        <v>#N/A</v>
      </c>
      <c r="AJ21" s="41" t="e">
        <f t="shared" si="33"/>
        <v>#N/A</v>
      </c>
      <c r="AK21" s="41" t="e">
        <f>HLOOKUP(I21,ElecAvoidedCostsWOCC!$A$5:$Q$50,G21+1,FALSE)*J21*L21</f>
        <v>#N/A</v>
      </c>
      <c r="AL21" s="41" t="e">
        <f t="shared" si="34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35"/>
        <v>0</v>
      </c>
      <c r="AO21" s="44">
        <f t="shared" si="36"/>
        <v>0</v>
      </c>
      <c r="AP21" s="44" t="e">
        <f t="shared" si="37"/>
        <v>#DIV/0!</v>
      </c>
    </row>
    <row r="22" spans="1:42" ht="13.5" customHeight="1" x14ac:dyDescent="0.25">
      <c r="A22" s="55">
        <f>(SUM(AM5:AM995)/(SUM(AB5:AB995)))</f>
        <v>2.4927543975586075</v>
      </c>
      <c r="B22" s="34"/>
      <c r="C22" s="56"/>
      <c r="D22" s="56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19"/>
        <v>0</v>
      </c>
      <c r="U22" s="44">
        <f t="shared" si="20"/>
        <v>0</v>
      </c>
      <c r="V22" s="45">
        <f t="shared" si="21"/>
        <v>0</v>
      </c>
      <c r="W22" s="46">
        <f t="shared" si="22"/>
        <v>0</v>
      </c>
      <c r="X22" s="41">
        <f t="shared" si="23"/>
        <v>0</v>
      </c>
      <c r="Y22" s="41">
        <f t="shared" si="24"/>
        <v>0</v>
      </c>
      <c r="Z22" s="41">
        <f t="shared" si="25"/>
        <v>0</v>
      </c>
      <c r="AA22" s="47">
        <f t="shared" si="26"/>
        <v>0</v>
      </c>
      <c r="AB22" s="48">
        <f t="shared" si="27"/>
        <v>0</v>
      </c>
      <c r="AC22" s="41">
        <f t="shared" si="28"/>
        <v>0</v>
      </c>
      <c r="AD22" s="41">
        <f t="shared" si="29"/>
        <v>0</v>
      </c>
      <c r="AE22" s="41">
        <f t="shared" si="30"/>
        <v>0</v>
      </c>
      <c r="AF22" s="49" t="e">
        <f>HLOOKUP(I22,ElecAvoidedCostsWOCC!$A$5:$Q$50,G22+1,FALSE)</f>
        <v>#N/A</v>
      </c>
      <c r="AG22" s="41" t="e">
        <f t="shared" si="31"/>
        <v>#N/A</v>
      </c>
      <c r="AH22" s="49" t="e">
        <f>HLOOKUP(I22,ElecAvoidedCostsWOCC!$A$5:$Q$50,T22+1,FALSE)</f>
        <v>#N/A</v>
      </c>
      <c r="AI22" s="41" t="e">
        <f t="shared" si="32"/>
        <v>#N/A</v>
      </c>
      <c r="AJ22" s="41" t="e">
        <f t="shared" si="33"/>
        <v>#N/A</v>
      </c>
      <c r="AK22" s="41" t="e">
        <f>HLOOKUP(I22,ElecAvoidedCostsWOCC!$A$5:$Q$50,G22+1,FALSE)*J22*L22</f>
        <v>#N/A</v>
      </c>
      <c r="AL22" s="41" t="e">
        <f t="shared" si="34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35"/>
        <v>0</v>
      </c>
      <c r="AO22" s="44">
        <f t="shared" si="36"/>
        <v>0</v>
      </c>
      <c r="AP22" s="44" t="e">
        <f t="shared" si="37"/>
        <v>#DIV/0!</v>
      </c>
    </row>
    <row r="23" spans="1:42" ht="13.5" customHeight="1" x14ac:dyDescent="0.25">
      <c r="A23" s="54" t="s">
        <v>229</v>
      </c>
      <c r="B23" s="34"/>
      <c r="C23" s="56"/>
      <c r="D23" s="56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19"/>
        <v>0</v>
      </c>
      <c r="U23" s="44">
        <f t="shared" si="20"/>
        <v>0</v>
      </c>
      <c r="V23" s="45">
        <f t="shared" si="21"/>
        <v>0</v>
      </c>
      <c r="W23" s="46">
        <f t="shared" si="22"/>
        <v>0</v>
      </c>
      <c r="X23" s="41">
        <f t="shared" si="23"/>
        <v>0</v>
      </c>
      <c r="Y23" s="41">
        <f t="shared" si="24"/>
        <v>0</v>
      </c>
      <c r="Z23" s="41">
        <f t="shared" si="25"/>
        <v>0</v>
      </c>
      <c r="AA23" s="47">
        <f t="shared" si="26"/>
        <v>0</v>
      </c>
      <c r="AB23" s="48">
        <f t="shared" si="27"/>
        <v>0</v>
      </c>
      <c r="AC23" s="41">
        <f t="shared" si="28"/>
        <v>0</v>
      </c>
      <c r="AD23" s="41">
        <f t="shared" si="29"/>
        <v>0</v>
      </c>
      <c r="AE23" s="41">
        <f t="shared" si="30"/>
        <v>0</v>
      </c>
      <c r="AF23" s="49" t="e">
        <f>HLOOKUP(I23,ElecAvoidedCostsWOCC!$A$5:$Q$50,G23+1,FALSE)</f>
        <v>#N/A</v>
      </c>
      <c r="AG23" s="41" t="e">
        <f t="shared" si="31"/>
        <v>#N/A</v>
      </c>
      <c r="AH23" s="49" t="e">
        <f>HLOOKUP(I23,ElecAvoidedCostsWOCC!$A$5:$Q$50,T23+1,FALSE)</f>
        <v>#N/A</v>
      </c>
      <c r="AI23" s="41" t="e">
        <f t="shared" si="32"/>
        <v>#N/A</v>
      </c>
      <c r="AJ23" s="41" t="e">
        <f t="shared" si="33"/>
        <v>#N/A</v>
      </c>
      <c r="AK23" s="41" t="e">
        <f>HLOOKUP(I23,ElecAvoidedCostsWOCC!$A$5:$Q$50,G23+1,FALSE)*J23*L23</f>
        <v>#N/A</v>
      </c>
      <c r="AL23" s="41" t="e">
        <f t="shared" si="34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35"/>
        <v>0</v>
      </c>
      <c r="AO23" s="44">
        <f t="shared" si="36"/>
        <v>0</v>
      </c>
      <c r="AP23" s="44" t="e">
        <f t="shared" si="37"/>
        <v>#DIV/0!</v>
      </c>
    </row>
    <row r="24" spans="1:42" ht="13.5" customHeight="1" x14ac:dyDescent="0.25">
      <c r="A24" s="55">
        <f>(SUM(AN5:AN995)/SUM(AC5:AC995))</f>
        <v>2.4713602755434652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19"/>
        <v>0</v>
      </c>
      <c r="U24" s="44">
        <f t="shared" si="20"/>
        <v>0</v>
      </c>
      <c r="V24" s="45">
        <f t="shared" si="21"/>
        <v>0</v>
      </c>
      <c r="W24" s="46">
        <f t="shared" si="22"/>
        <v>0</v>
      </c>
      <c r="X24" s="41">
        <f t="shared" si="23"/>
        <v>0</v>
      </c>
      <c r="Y24" s="41">
        <f t="shared" si="24"/>
        <v>0</v>
      </c>
      <c r="Z24" s="41">
        <f t="shared" si="25"/>
        <v>0</v>
      </c>
      <c r="AA24" s="47">
        <f t="shared" si="26"/>
        <v>0</v>
      </c>
      <c r="AB24" s="48">
        <f t="shared" si="27"/>
        <v>0</v>
      </c>
      <c r="AC24" s="41">
        <f t="shared" si="28"/>
        <v>0</v>
      </c>
      <c r="AD24" s="41">
        <f t="shared" si="29"/>
        <v>0</v>
      </c>
      <c r="AE24" s="41">
        <f t="shared" si="30"/>
        <v>0</v>
      </c>
      <c r="AF24" s="49" t="e">
        <f>HLOOKUP(I24,ElecAvoidedCostsWOCC!$A$5:$Q$50,G24+1,FALSE)</f>
        <v>#N/A</v>
      </c>
      <c r="AG24" s="41" t="e">
        <f t="shared" si="31"/>
        <v>#N/A</v>
      </c>
      <c r="AH24" s="49" t="e">
        <f>HLOOKUP(I24,ElecAvoidedCostsWOCC!$A$5:$Q$50,T24+1,FALSE)</f>
        <v>#N/A</v>
      </c>
      <c r="AI24" s="41" t="e">
        <f t="shared" si="32"/>
        <v>#N/A</v>
      </c>
      <c r="AJ24" s="41" t="e">
        <f t="shared" si="33"/>
        <v>#N/A</v>
      </c>
      <c r="AK24" s="41" t="e">
        <f>HLOOKUP(I24,ElecAvoidedCostsWOCC!$A$5:$Q$50,G24+1,FALSE)*J24*L24</f>
        <v>#N/A</v>
      </c>
      <c r="AL24" s="41" t="e">
        <f t="shared" si="34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35"/>
        <v>0</v>
      </c>
      <c r="AO24" s="44">
        <f t="shared" si="36"/>
        <v>0</v>
      </c>
      <c r="AP24" s="44" t="e">
        <f t="shared" si="37"/>
        <v>#DIV/0!</v>
      </c>
    </row>
    <row r="25" spans="1:42" ht="13.5" customHeight="1" x14ac:dyDescent="0.25">
      <c r="B25" s="3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si="19"/>
        <v>0</v>
      </c>
      <c r="U25" s="44">
        <f t="shared" si="20"/>
        <v>0</v>
      </c>
      <c r="V25" s="45">
        <f t="shared" si="21"/>
        <v>0</v>
      </c>
      <c r="W25" s="46">
        <f t="shared" si="22"/>
        <v>0</v>
      </c>
      <c r="X25" s="41">
        <f t="shared" si="23"/>
        <v>0</v>
      </c>
      <c r="Y25" s="41">
        <f t="shared" si="24"/>
        <v>0</v>
      </c>
      <c r="Z25" s="41">
        <f t="shared" si="25"/>
        <v>0</v>
      </c>
      <c r="AA25" s="47">
        <f t="shared" si="26"/>
        <v>0</v>
      </c>
      <c r="AB25" s="48">
        <f t="shared" si="27"/>
        <v>0</v>
      </c>
      <c r="AC25" s="41">
        <f t="shared" si="28"/>
        <v>0</v>
      </c>
      <c r="AD25" s="41">
        <f t="shared" si="29"/>
        <v>0</v>
      </c>
      <c r="AE25" s="41">
        <f t="shared" si="30"/>
        <v>0</v>
      </c>
      <c r="AF25" s="49" t="e">
        <f>HLOOKUP(I25,ElecAvoidedCostsWOCC!$A$5:$Q$50,G25+1,FALSE)</f>
        <v>#N/A</v>
      </c>
      <c r="AG25" s="41" t="e">
        <f t="shared" si="31"/>
        <v>#N/A</v>
      </c>
      <c r="AH25" s="49" t="e">
        <f>HLOOKUP(I25,ElecAvoidedCostsWOCC!$A$5:$Q$50,T25+1,FALSE)</f>
        <v>#N/A</v>
      </c>
      <c r="AI25" s="41" t="e">
        <f t="shared" si="32"/>
        <v>#N/A</v>
      </c>
      <c r="AJ25" s="41" t="e">
        <f t="shared" si="33"/>
        <v>#N/A</v>
      </c>
      <c r="AK25" s="41" t="e">
        <f>HLOOKUP(I25,ElecAvoidedCostsWOCC!$A$5:$Q$50,G25+1,FALSE)*J25*L25</f>
        <v>#N/A</v>
      </c>
      <c r="AL25" s="41" t="e">
        <f t="shared" si="34"/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si="35"/>
        <v>0</v>
      </c>
      <c r="AO25" s="44">
        <f t="shared" si="36"/>
        <v>0</v>
      </c>
      <c r="AP25" s="44" t="e">
        <f t="shared" si="37"/>
        <v>#DIV/0!</v>
      </c>
    </row>
    <row r="26" spans="1:42" ht="13.5" customHeight="1" x14ac:dyDescent="0.25">
      <c r="B26" s="3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HLOOKUP(I26,ElecAvoidedCostsWOCC!$A$5:$Q$50,G26+1,FALSE)</f>
        <v>#N/A</v>
      </c>
      <c r="AG26" s="41" t="e">
        <f t="shared" si="31"/>
        <v>#N/A</v>
      </c>
      <c r="AH26" s="49" t="e">
        <f>HLOOKUP(I26,ElecAvoidedCostsWOCC!$A$5:$Q$50,T26+1,FALSE)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HLOOKUP(I26,ElecAvoidedCostsWOCC!$A$5:$Q$50,G26+1,FALSE)*J26*L26</f>
        <v>#N/A</v>
      </c>
      <c r="AL26" s="41" t="e">
        <f t="shared" si="34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HLOOKUP(I27,ElecAvoidedCostsWOCC!$A$5:$Q$50,G27+1,FALSE)</f>
        <v>#N/A</v>
      </c>
      <c r="AG27" s="41" t="e">
        <f t="shared" si="31"/>
        <v>#N/A</v>
      </c>
      <c r="AH27" s="49" t="e">
        <f>HLOOKUP(I27,ElecAvoidedCostsWOCC!$A$5:$Q$50,T27+1,FALSE)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HLOOKUP(I27,ElecAvoidedCostsWOCC!$A$5:$Q$50,G27+1,FALSE)*J27*L27</f>
        <v>#N/A</v>
      </c>
      <c r="AL27" s="41" t="e">
        <f t="shared" si="34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3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HLOOKUP(I28,ElecAvoidedCostsWOCC!$A$5:$Q$50,G28+1,FALSE)</f>
        <v>#N/A</v>
      </c>
      <c r="AG28" s="41" t="e">
        <f t="shared" si="31"/>
        <v>#N/A</v>
      </c>
      <c r="AH28" s="49" t="e">
        <f>HLOOKUP(I28,ElecAvoidedCostsWOCC!$A$5:$Q$50,T28+1,FALSE)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HLOOKUP(I28,ElecAvoidedCostsWOCC!$A$5:$Q$50,G28+1,FALSE)*J28*L28</f>
        <v>#N/A</v>
      </c>
      <c r="AL28" s="41" t="e">
        <f t="shared" si="34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</sheetData>
  <conditionalFormatting sqref="J5:N28 R5:S28">
    <cfRule type="expression" dxfId="140" priority="2">
      <formula>ISTEXT(J5)</formula>
    </cfRule>
    <cfRule type="notContainsBlanks" dxfId="139" priority="3">
      <formula>LEN(TRIM(J5))&gt;0</formula>
    </cfRule>
  </conditionalFormatting>
  <conditionalFormatting sqref="R5:S28">
    <cfRule type="expression" dxfId="138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33CC33"/>
  </sheetPr>
  <dimension ref="A1:AIF97"/>
  <sheetViews>
    <sheetView zoomScale="70" zoomScaleNormal="70" workbookViewId="0">
      <selection activeCell="D15" sqref="D15"/>
    </sheetView>
  </sheetViews>
  <sheetFormatPr defaultColWidth="9.140625" defaultRowHeight="15" x14ac:dyDescent="0.25"/>
  <cols>
    <col min="1" max="1" width="16.42578125" customWidth="1"/>
    <col min="2" max="2" width="14.5703125" customWidth="1"/>
    <col min="3" max="4" width="41.42578125" customWidth="1"/>
    <col min="5" max="5" width="14.42578125" customWidth="1"/>
    <col min="6" max="6" width="13.5703125" customWidth="1"/>
    <col min="7" max="7" width="20.140625" customWidth="1"/>
    <col min="8" max="8" width="16.42578125" customWidth="1"/>
    <col min="9" max="9" width="20.140625" customWidth="1"/>
    <col min="10" max="10" width="18.85546875" bestFit="1" customWidth="1"/>
    <col min="11" max="11" width="17.140625" bestFit="1" customWidth="1"/>
    <col min="12" max="12" width="21.42578125" bestFit="1" customWidth="1"/>
    <col min="13" max="13" width="15" hidden="1" customWidth="1"/>
    <col min="14" max="14" width="18.85546875" bestFit="1" customWidth="1"/>
    <col min="15" max="15" width="22.140625" bestFit="1" customWidth="1"/>
    <col min="16" max="16" width="17.140625" hidden="1" customWidth="1"/>
    <col min="17" max="17" width="20" customWidth="1"/>
    <col min="18" max="18" width="20.5703125" customWidth="1"/>
    <col min="19" max="19" width="17.42578125" customWidth="1"/>
    <col min="20" max="20" width="19.5703125" style="336" customWidth="1"/>
    <col min="21" max="21" width="16.140625" customWidth="1"/>
    <col min="22" max="22" width="17.5703125" customWidth="1"/>
    <col min="23" max="23" width="4.140625" customWidth="1"/>
    <col min="24" max="27" width="16.7109375" customWidth="1"/>
  </cols>
  <sheetData>
    <row r="1" spans="1:916" ht="18" x14ac:dyDescent="0.25">
      <c r="B1" s="503" t="s">
        <v>1074</v>
      </c>
      <c r="F1" s="237"/>
      <c r="G1" s="237"/>
      <c r="H1" s="237"/>
      <c r="I1" s="238"/>
      <c r="J1" s="88"/>
      <c r="K1" s="88"/>
      <c r="L1" s="88"/>
      <c r="M1" s="88"/>
      <c r="N1" s="239"/>
      <c r="O1" s="88"/>
      <c r="P1" s="240"/>
      <c r="Q1" s="241"/>
      <c r="R1" s="238"/>
      <c r="S1" s="238"/>
      <c r="T1" s="242"/>
      <c r="U1" s="243"/>
      <c r="V1" s="243"/>
    </row>
    <row r="2" spans="1:916" s="10" customFormat="1" x14ac:dyDescent="0.25">
      <c r="B2" s="244" t="s">
        <v>323</v>
      </c>
      <c r="C2" s="245">
        <f>GasDiscountRate</f>
        <v>6.8000000000000005E-2</v>
      </c>
      <c r="D2" s="245"/>
      <c r="E2" s="246"/>
      <c r="F2" s="93" t="s">
        <v>324</v>
      </c>
      <c r="G2" s="94" t="s">
        <v>325</v>
      </c>
      <c r="H2" s="94" t="s">
        <v>324</v>
      </c>
      <c r="I2" s="94" t="s">
        <v>324</v>
      </c>
      <c r="J2" s="94" t="s">
        <v>324</v>
      </c>
      <c r="K2" s="94" t="s">
        <v>324</v>
      </c>
      <c r="L2" s="94" t="s">
        <v>324</v>
      </c>
      <c r="M2" s="94" t="s">
        <v>324</v>
      </c>
      <c r="N2" s="94" t="s">
        <v>324</v>
      </c>
      <c r="O2" s="94" t="s">
        <v>324</v>
      </c>
      <c r="P2" s="95" t="s">
        <v>324</v>
      </c>
      <c r="Q2" s="96" t="s">
        <v>326</v>
      </c>
      <c r="R2" s="96" t="s">
        <v>326</v>
      </c>
      <c r="S2" s="94" t="s">
        <v>324</v>
      </c>
      <c r="T2" s="94" t="s">
        <v>327</v>
      </c>
      <c r="U2" s="96" t="s">
        <v>326</v>
      </c>
      <c r="V2" s="96" t="s">
        <v>326</v>
      </c>
      <c r="W2" s="247"/>
    </row>
    <row r="3" spans="1:916" s="200" customFormat="1" ht="74.25" customHeight="1" x14ac:dyDescent="0.2">
      <c r="B3" s="248" t="s">
        <v>424</v>
      </c>
      <c r="C3" s="248" t="s">
        <v>329</v>
      </c>
      <c r="D3" s="248" t="s">
        <v>330</v>
      </c>
      <c r="E3" s="248" t="s">
        <v>425</v>
      </c>
      <c r="F3" s="248" t="s">
        <v>331</v>
      </c>
      <c r="G3" s="248" t="s">
        <v>332</v>
      </c>
      <c r="H3" s="248" t="s">
        <v>426</v>
      </c>
      <c r="I3" s="248" t="s">
        <v>334</v>
      </c>
      <c r="J3" s="248" t="s">
        <v>427</v>
      </c>
      <c r="K3" s="248" t="s">
        <v>428</v>
      </c>
      <c r="L3" s="248" t="s">
        <v>429</v>
      </c>
      <c r="M3" s="248" t="s">
        <v>338</v>
      </c>
      <c r="N3" s="248" t="s">
        <v>430</v>
      </c>
      <c r="O3" s="248" t="s">
        <v>431</v>
      </c>
      <c r="P3" s="248" t="s">
        <v>528</v>
      </c>
      <c r="Q3" s="248" t="s">
        <v>432</v>
      </c>
      <c r="R3" s="248" t="s">
        <v>433</v>
      </c>
      <c r="S3" s="248" t="s">
        <v>434</v>
      </c>
      <c r="T3" s="249" t="s">
        <v>527</v>
      </c>
      <c r="U3" s="248" t="s">
        <v>344</v>
      </c>
      <c r="V3" s="248" t="s">
        <v>345</v>
      </c>
      <c r="W3" s="4"/>
    </row>
    <row r="4" spans="1:916" s="108" customFormat="1" ht="8.25" customHeight="1" x14ac:dyDescent="0.2">
      <c r="B4" s="100"/>
      <c r="C4" s="101"/>
      <c r="D4" s="102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0"/>
      <c r="V4" s="100"/>
      <c r="W4" s="250"/>
    </row>
    <row r="5" spans="1:916" s="261" customFormat="1" ht="28.7" customHeight="1" x14ac:dyDescent="0.25">
      <c r="A5" s="507" t="s">
        <v>348</v>
      </c>
      <c r="B5" s="251" t="s">
        <v>435</v>
      </c>
      <c r="C5" s="252" t="s">
        <v>350</v>
      </c>
      <c r="D5" s="253"/>
      <c r="E5" s="254"/>
      <c r="F5" s="255"/>
      <c r="G5" s="255"/>
      <c r="H5" s="255"/>
      <c r="I5" s="256"/>
      <c r="J5" s="257"/>
      <c r="K5" s="257"/>
      <c r="L5" s="256"/>
      <c r="M5" s="256"/>
      <c r="N5" s="258"/>
      <c r="O5" s="256"/>
      <c r="P5" s="256"/>
      <c r="Q5" s="256"/>
      <c r="R5" s="256"/>
      <c r="S5" s="256"/>
      <c r="T5" s="259" t="s">
        <v>357</v>
      </c>
      <c r="U5" s="260"/>
      <c r="V5" s="260"/>
      <c r="W5" s="200"/>
      <c r="X5" s="200" t="s">
        <v>172</v>
      </c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200"/>
      <c r="HY5" s="200"/>
      <c r="HZ5" s="200"/>
      <c r="IA5" s="200"/>
      <c r="IB5" s="200"/>
      <c r="IC5" s="200"/>
      <c r="ID5" s="200"/>
      <c r="IE5" s="200"/>
      <c r="IF5" s="200"/>
      <c r="IG5" s="200"/>
      <c r="IH5" s="200"/>
      <c r="II5" s="200"/>
      <c r="IJ5" s="200"/>
      <c r="IK5" s="200"/>
      <c r="IL5" s="200"/>
      <c r="IM5" s="200"/>
      <c r="IN5" s="200"/>
      <c r="IO5" s="200"/>
      <c r="IP5" s="200"/>
      <c r="IQ5" s="200"/>
      <c r="IR5" s="200"/>
      <c r="IS5" s="200"/>
      <c r="IT5" s="200"/>
      <c r="IU5" s="200"/>
      <c r="IV5" s="200"/>
      <c r="IW5" s="200"/>
      <c r="IX5" s="200"/>
      <c r="IY5" s="200"/>
      <c r="IZ5" s="200"/>
      <c r="JA5" s="200"/>
      <c r="JB5" s="200"/>
      <c r="JC5" s="200"/>
      <c r="JD5" s="200"/>
      <c r="JE5" s="200"/>
      <c r="JF5" s="200"/>
      <c r="JG5" s="200"/>
      <c r="JH5" s="200"/>
      <c r="JI5" s="200"/>
      <c r="JJ5" s="200"/>
      <c r="JK5" s="200"/>
      <c r="JL5" s="200"/>
      <c r="JM5" s="200"/>
      <c r="JN5" s="200"/>
      <c r="JO5" s="200"/>
      <c r="JP5" s="200"/>
      <c r="JQ5" s="200"/>
      <c r="JR5" s="200"/>
      <c r="JS5" s="200"/>
      <c r="JT5" s="200"/>
      <c r="JU5" s="200"/>
      <c r="JV5" s="200"/>
      <c r="JW5" s="200"/>
      <c r="JX5" s="200"/>
      <c r="JY5" s="200"/>
      <c r="JZ5" s="200"/>
      <c r="KA5" s="200"/>
      <c r="KB5" s="200"/>
      <c r="KC5" s="200"/>
      <c r="KD5" s="200"/>
      <c r="KE5" s="200"/>
      <c r="KF5" s="200"/>
      <c r="KG5" s="200"/>
      <c r="KH5" s="200"/>
      <c r="KI5" s="200"/>
      <c r="KJ5" s="200"/>
      <c r="KK5" s="200"/>
      <c r="KL5" s="200"/>
      <c r="KM5" s="200"/>
      <c r="KN5" s="200"/>
      <c r="KO5" s="200"/>
      <c r="KP5" s="200"/>
      <c r="KQ5" s="200"/>
      <c r="KR5" s="200"/>
      <c r="KS5" s="200"/>
      <c r="KT5" s="200"/>
      <c r="KU5" s="200"/>
      <c r="KV5" s="200"/>
      <c r="KW5" s="200"/>
      <c r="KX5" s="200"/>
      <c r="KY5" s="200"/>
      <c r="KZ5" s="200"/>
      <c r="LA5" s="200"/>
      <c r="LB5" s="200"/>
      <c r="LC5" s="200"/>
      <c r="LD5" s="200"/>
      <c r="LE5" s="200"/>
      <c r="LF5" s="200"/>
      <c r="LG5" s="200"/>
      <c r="LH5" s="200"/>
      <c r="LI5" s="200"/>
      <c r="LJ5" s="200"/>
      <c r="LK5" s="200"/>
      <c r="LL5" s="200"/>
      <c r="LM5" s="200"/>
      <c r="LN5" s="200"/>
      <c r="LO5" s="200"/>
      <c r="LP5" s="200"/>
      <c r="LQ5" s="200"/>
      <c r="LR5" s="200"/>
      <c r="LS5" s="200"/>
      <c r="LT5" s="200"/>
      <c r="LU5" s="200"/>
      <c r="LV5" s="200"/>
      <c r="LW5" s="200"/>
      <c r="LX5" s="200"/>
      <c r="LY5" s="200"/>
      <c r="LZ5" s="200"/>
      <c r="MA5" s="200"/>
      <c r="MB5" s="200"/>
      <c r="MC5" s="200"/>
      <c r="MD5" s="200"/>
      <c r="ME5" s="200"/>
      <c r="MF5" s="200"/>
      <c r="MG5" s="200"/>
      <c r="MH5" s="200"/>
      <c r="MI5" s="200"/>
      <c r="MJ5" s="200"/>
      <c r="MK5" s="200"/>
      <c r="ML5" s="200"/>
      <c r="MM5" s="200"/>
      <c r="MN5" s="200"/>
      <c r="MO5" s="200"/>
      <c r="MP5" s="200"/>
      <c r="MQ5" s="200"/>
      <c r="MR5" s="200"/>
      <c r="MS5" s="200"/>
      <c r="MT5" s="200"/>
      <c r="MU5" s="200"/>
      <c r="MV5" s="200"/>
      <c r="MW5" s="200"/>
      <c r="MX5" s="200"/>
      <c r="MY5" s="200"/>
      <c r="MZ5" s="200"/>
      <c r="NA5" s="200"/>
      <c r="NB5" s="200"/>
      <c r="NC5" s="200"/>
      <c r="ND5" s="200"/>
      <c r="NE5" s="200"/>
      <c r="NF5" s="200"/>
      <c r="NG5" s="200"/>
      <c r="NH5" s="200"/>
      <c r="NI5" s="200"/>
      <c r="NJ5" s="200"/>
      <c r="NK5" s="200"/>
      <c r="NL5" s="200"/>
      <c r="NM5" s="200"/>
      <c r="NN5" s="200"/>
      <c r="NO5" s="200"/>
      <c r="NP5" s="200"/>
      <c r="NQ5" s="200"/>
      <c r="NR5" s="200"/>
      <c r="NS5" s="200"/>
      <c r="NT5" s="200"/>
      <c r="NU5" s="200"/>
      <c r="NV5" s="200"/>
      <c r="NW5" s="200"/>
      <c r="NX5" s="200"/>
      <c r="NY5" s="200"/>
      <c r="NZ5" s="200"/>
      <c r="OA5" s="200"/>
      <c r="OB5" s="200"/>
      <c r="OC5" s="200"/>
      <c r="OD5" s="200"/>
      <c r="OE5" s="200"/>
      <c r="OF5" s="200"/>
      <c r="OG5" s="200"/>
      <c r="OH5" s="200"/>
      <c r="OI5" s="200"/>
      <c r="OJ5" s="200"/>
      <c r="OK5" s="200"/>
      <c r="OL5" s="200"/>
      <c r="OM5" s="200"/>
      <c r="ON5" s="200"/>
      <c r="OO5" s="200"/>
      <c r="OP5" s="200"/>
      <c r="OQ5" s="200"/>
      <c r="OR5" s="200"/>
      <c r="OS5" s="200"/>
      <c r="OT5" s="200"/>
      <c r="OU5" s="200"/>
      <c r="OV5" s="200"/>
      <c r="OW5" s="200"/>
      <c r="OX5" s="200"/>
      <c r="OY5" s="200"/>
      <c r="OZ5" s="200"/>
      <c r="PA5" s="200"/>
      <c r="PB5" s="200"/>
      <c r="PC5" s="200"/>
      <c r="PD5" s="200"/>
      <c r="PE5" s="200"/>
      <c r="PF5" s="200"/>
      <c r="PG5" s="200"/>
      <c r="PH5" s="200"/>
      <c r="PI5" s="200"/>
      <c r="PJ5" s="200"/>
      <c r="PK5" s="200"/>
      <c r="PL5" s="200"/>
      <c r="PM5" s="200"/>
      <c r="PN5" s="200"/>
      <c r="PO5" s="200"/>
      <c r="PP5" s="200"/>
      <c r="PQ5" s="200"/>
      <c r="PR5" s="200"/>
      <c r="PS5" s="200"/>
      <c r="PT5" s="200"/>
      <c r="PU5" s="200"/>
      <c r="PV5" s="200"/>
      <c r="PW5" s="200"/>
      <c r="PX5" s="200"/>
      <c r="PY5" s="200"/>
      <c r="PZ5" s="200"/>
      <c r="QA5" s="200"/>
      <c r="QB5" s="200"/>
      <c r="QC5" s="200"/>
      <c r="QD5" s="200"/>
      <c r="QE5" s="200"/>
      <c r="QF5" s="200"/>
      <c r="QG5" s="200"/>
      <c r="QH5" s="200"/>
      <c r="QI5" s="200"/>
      <c r="QJ5" s="200"/>
      <c r="QK5" s="200"/>
      <c r="QL5" s="200"/>
      <c r="QM5" s="200"/>
      <c r="QN5" s="200"/>
      <c r="QO5" s="200"/>
      <c r="QP5" s="200"/>
      <c r="QQ5" s="200"/>
      <c r="QR5" s="200"/>
      <c r="QS5" s="200"/>
      <c r="QT5" s="200"/>
      <c r="QU5" s="200"/>
      <c r="QV5" s="200"/>
      <c r="QW5" s="200"/>
      <c r="QX5" s="200"/>
      <c r="QY5" s="200"/>
      <c r="QZ5" s="200"/>
      <c r="RA5" s="200"/>
      <c r="RB5" s="200"/>
      <c r="RC5" s="200"/>
      <c r="RD5" s="200"/>
      <c r="RE5" s="200"/>
      <c r="RF5" s="200"/>
      <c r="RG5" s="200"/>
      <c r="RH5" s="200"/>
      <c r="RI5" s="200"/>
      <c r="RJ5" s="200"/>
      <c r="RK5" s="200"/>
      <c r="RL5" s="200"/>
      <c r="RM5" s="200"/>
      <c r="RN5" s="200"/>
      <c r="RO5" s="200"/>
      <c r="RP5" s="200"/>
      <c r="RQ5" s="200"/>
      <c r="RR5" s="200"/>
      <c r="RS5" s="200"/>
      <c r="RT5" s="200"/>
      <c r="RU5" s="200"/>
      <c r="RV5" s="200"/>
      <c r="RW5" s="200"/>
      <c r="RX5" s="200"/>
      <c r="RY5" s="200"/>
      <c r="RZ5" s="200"/>
      <c r="SA5" s="200"/>
      <c r="SB5" s="200"/>
      <c r="SC5" s="200"/>
      <c r="SD5" s="200"/>
      <c r="SE5" s="200"/>
      <c r="SF5" s="200"/>
      <c r="SG5" s="200"/>
      <c r="SH5" s="200"/>
      <c r="SI5" s="200"/>
      <c r="SJ5" s="200"/>
      <c r="SK5" s="200"/>
      <c r="SL5" s="200"/>
      <c r="SM5" s="200"/>
      <c r="SN5" s="200"/>
      <c r="SO5" s="200"/>
      <c r="SP5" s="200"/>
      <c r="SQ5" s="200"/>
      <c r="SR5" s="200"/>
      <c r="SS5" s="200"/>
      <c r="ST5" s="200"/>
      <c r="SU5" s="200"/>
      <c r="SV5" s="200"/>
      <c r="SW5" s="200"/>
      <c r="SX5" s="200"/>
      <c r="SY5" s="200"/>
      <c r="SZ5" s="200"/>
      <c r="TA5" s="200"/>
      <c r="TB5" s="200"/>
      <c r="TC5" s="200"/>
      <c r="TD5" s="200"/>
      <c r="TE5" s="200"/>
      <c r="TF5" s="200"/>
      <c r="TG5" s="200"/>
      <c r="TH5" s="200"/>
      <c r="TI5" s="200"/>
      <c r="TJ5" s="200"/>
      <c r="TK5" s="200"/>
      <c r="TL5" s="200"/>
      <c r="TM5" s="200"/>
      <c r="TN5" s="200"/>
      <c r="TO5" s="200"/>
      <c r="TP5" s="200"/>
      <c r="TQ5" s="200"/>
      <c r="TR5" s="200"/>
      <c r="TS5" s="200"/>
      <c r="TT5" s="200"/>
      <c r="TU5" s="200"/>
      <c r="TV5" s="200"/>
      <c r="TW5" s="200"/>
      <c r="TX5" s="200"/>
      <c r="TY5" s="200"/>
      <c r="TZ5" s="200"/>
      <c r="UA5" s="200"/>
      <c r="UB5" s="200"/>
      <c r="UC5" s="200"/>
      <c r="UD5" s="200"/>
      <c r="UE5" s="200"/>
      <c r="UF5" s="200"/>
      <c r="UG5" s="200"/>
      <c r="UH5" s="200"/>
      <c r="UI5" s="200"/>
      <c r="UJ5" s="200"/>
      <c r="UK5" s="200"/>
      <c r="UL5" s="200"/>
      <c r="UM5" s="200"/>
      <c r="UN5" s="200"/>
      <c r="UO5" s="200"/>
      <c r="UP5" s="200"/>
      <c r="UQ5" s="200"/>
      <c r="UR5" s="200"/>
      <c r="US5" s="200"/>
      <c r="UT5" s="200"/>
      <c r="UU5" s="200"/>
      <c r="UV5" s="200"/>
      <c r="UW5" s="200"/>
      <c r="UX5" s="200"/>
      <c r="UY5" s="200"/>
      <c r="UZ5" s="200"/>
      <c r="VA5" s="200"/>
      <c r="VB5" s="200"/>
      <c r="VC5" s="200"/>
      <c r="VD5" s="200"/>
      <c r="VE5" s="200"/>
      <c r="VF5" s="200"/>
      <c r="VG5" s="200"/>
      <c r="VH5" s="200"/>
      <c r="VI5" s="200"/>
      <c r="VJ5" s="200"/>
      <c r="VK5" s="200"/>
      <c r="VL5" s="200"/>
      <c r="VM5" s="200"/>
      <c r="VN5" s="200"/>
      <c r="VO5" s="200"/>
      <c r="VP5" s="200"/>
      <c r="VQ5" s="200"/>
      <c r="VR5" s="200"/>
      <c r="VS5" s="200"/>
      <c r="VT5" s="200"/>
      <c r="VU5" s="200"/>
      <c r="VV5" s="200"/>
      <c r="VW5" s="200"/>
      <c r="VX5" s="200"/>
      <c r="VY5" s="200"/>
      <c r="VZ5" s="200"/>
      <c r="WA5" s="200"/>
      <c r="WB5" s="200"/>
      <c r="WC5" s="200"/>
      <c r="WD5" s="200"/>
      <c r="WE5" s="200"/>
      <c r="WF5" s="200"/>
      <c r="WG5" s="200"/>
      <c r="WH5" s="200"/>
      <c r="WI5" s="200"/>
      <c r="WJ5" s="200"/>
      <c r="WK5" s="200"/>
      <c r="WL5" s="200"/>
      <c r="WM5" s="200"/>
      <c r="WN5" s="200"/>
      <c r="WO5" s="200"/>
      <c r="WP5" s="200"/>
      <c r="WQ5" s="200"/>
      <c r="WR5" s="200"/>
      <c r="WS5" s="200"/>
      <c r="WT5" s="200"/>
      <c r="WU5" s="200"/>
      <c r="WV5" s="200"/>
      <c r="WW5" s="200"/>
      <c r="WX5" s="200"/>
      <c r="WY5" s="200"/>
      <c r="WZ5" s="200"/>
      <c r="XA5" s="200"/>
      <c r="XB5" s="200"/>
      <c r="XC5" s="200"/>
      <c r="XD5" s="200"/>
      <c r="XE5" s="200"/>
      <c r="XF5" s="200"/>
      <c r="XG5" s="200"/>
      <c r="XH5" s="200"/>
      <c r="XI5" s="200"/>
      <c r="XJ5" s="200"/>
      <c r="XK5" s="200"/>
      <c r="XL5" s="200"/>
      <c r="XM5" s="200"/>
      <c r="XN5" s="200"/>
      <c r="XO5" s="200"/>
      <c r="XP5" s="200"/>
      <c r="XQ5" s="200"/>
      <c r="XR5" s="200"/>
      <c r="XS5" s="200"/>
      <c r="XT5" s="200"/>
      <c r="XU5" s="200"/>
      <c r="XV5" s="200"/>
      <c r="XW5" s="200"/>
      <c r="XX5" s="200"/>
      <c r="XY5" s="200"/>
      <c r="XZ5" s="200"/>
      <c r="YA5" s="200"/>
      <c r="YB5" s="200"/>
      <c r="YC5" s="200"/>
      <c r="YD5" s="200"/>
      <c r="YE5" s="200"/>
      <c r="YF5" s="200"/>
      <c r="YG5" s="200"/>
      <c r="YH5" s="200"/>
      <c r="YI5" s="200"/>
      <c r="YJ5" s="200"/>
      <c r="YK5" s="200"/>
      <c r="YL5" s="200"/>
      <c r="YM5" s="200"/>
      <c r="YN5" s="200"/>
      <c r="YO5" s="200"/>
      <c r="YP5" s="200"/>
      <c r="YQ5" s="200"/>
      <c r="YR5" s="200"/>
      <c r="YS5" s="200"/>
      <c r="YT5" s="200"/>
      <c r="YU5" s="200"/>
      <c r="YV5" s="200"/>
      <c r="YW5" s="200"/>
      <c r="YX5" s="200"/>
      <c r="YY5" s="200"/>
      <c r="YZ5" s="200"/>
      <c r="ZA5" s="200"/>
      <c r="ZB5" s="200"/>
      <c r="ZC5" s="200"/>
      <c r="ZD5" s="200"/>
      <c r="ZE5" s="200"/>
      <c r="ZF5" s="200"/>
      <c r="ZG5" s="200"/>
      <c r="ZH5" s="200"/>
      <c r="ZI5" s="200"/>
      <c r="ZJ5" s="200"/>
      <c r="ZK5" s="200"/>
      <c r="ZL5" s="200"/>
      <c r="ZM5" s="200"/>
      <c r="ZN5" s="200"/>
      <c r="ZO5" s="200"/>
      <c r="ZP5" s="200"/>
      <c r="ZQ5" s="200"/>
      <c r="ZR5" s="200"/>
      <c r="ZS5" s="200"/>
      <c r="ZT5" s="200"/>
      <c r="ZU5" s="200"/>
      <c r="ZV5" s="200"/>
      <c r="ZW5" s="200"/>
      <c r="ZX5" s="200"/>
      <c r="ZY5" s="200"/>
      <c r="ZZ5" s="200"/>
      <c r="AAA5" s="200"/>
      <c r="AAB5" s="200"/>
      <c r="AAC5" s="200"/>
      <c r="AAD5" s="200"/>
      <c r="AAE5" s="200"/>
      <c r="AAF5" s="200"/>
      <c r="AAG5" s="200"/>
      <c r="AAH5" s="200"/>
      <c r="AAI5" s="200"/>
      <c r="AAJ5" s="200"/>
      <c r="AAK5" s="200"/>
      <c r="AAL5" s="200"/>
      <c r="AAM5" s="200"/>
      <c r="AAN5" s="200"/>
      <c r="AAO5" s="200"/>
      <c r="AAP5" s="200"/>
      <c r="AAQ5" s="200"/>
      <c r="AAR5" s="200"/>
      <c r="AAS5" s="200"/>
      <c r="AAT5" s="200"/>
      <c r="AAU5" s="200"/>
      <c r="AAV5" s="200"/>
      <c r="AAW5" s="200"/>
      <c r="AAX5" s="200"/>
      <c r="AAY5" s="200"/>
      <c r="AAZ5" s="200"/>
      <c r="ABA5" s="200"/>
      <c r="ABB5" s="200"/>
      <c r="ABC5" s="200"/>
      <c r="ABD5" s="200"/>
      <c r="ABE5" s="200"/>
      <c r="ABF5" s="200"/>
      <c r="ABG5" s="200"/>
      <c r="ABH5" s="200"/>
      <c r="ABI5" s="200"/>
      <c r="ABJ5" s="200"/>
      <c r="ABK5" s="200"/>
      <c r="ABL5" s="200"/>
      <c r="ABM5" s="200"/>
      <c r="ABN5" s="200"/>
      <c r="ABO5" s="200"/>
      <c r="ABP5" s="200"/>
      <c r="ABQ5" s="200"/>
      <c r="ABR5" s="200"/>
      <c r="ABS5" s="200"/>
      <c r="ABT5" s="200"/>
      <c r="ABU5" s="200"/>
      <c r="ABV5" s="200"/>
      <c r="ABW5" s="200"/>
      <c r="ABX5" s="200"/>
      <c r="ABY5" s="200"/>
      <c r="ABZ5" s="200"/>
      <c r="ACA5" s="200"/>
      <c r="ACB5" s="200"/>
      <c r="ACC5" s="200"/>
      <c r="ACD5" s="200"/>
      <c r="ACE5" s="200"/>
      <c r="ACF5" s="200"/>
      <c r="ACG5" s="200"/>
      <c r="ACH5" s="200"/>
      <c r="ACI5" s="200"/>
      <c r="ACJ5" s="200"/>
      <c r="ACK5" s="200"/>
      <c r="ACL5" s="200"/>
      <c r="ACM5" s="200"/>
      <c r="ACN5" s="200"/>
      <c r="ACO5" s="200"/>
      <c r="ACP5" s="200"/>
      <c r="ACQ5" s="200"/>
      <c r="ACR5" s="200"/>
      <c r="ACS5" s="200"/>
      <c r="ACT5" s="200"/>
      <c r="ACU5" s="200"/>
      <c r="ACV5" s="200"/>
      <c r="ACW5" s="200"/>
      <c r="ACX5" s="200"/>
      <c r="ACY5" s="200"/>
      <c r="ACZ5" s="200"/>
      <c r="ADA5" s="200"/>
      <c r="ADB5" s="200"/>
      <c r="ADC5" s="200"/>
      <c r="ADD5" s="200"/>
      <c r="ADE5" s="200"/>
      <c r="ADF5" s="200"/>
      <c r="ADG5" s="200"/>
      <c r="ADH5" s="200"/>
      <c r="ADI5" s="200"/>
      <c r="ADJ5" s="200"/>
      <c r="ADK5" s="200"/>
      <c r="ADL5" s="200"/>
      <c r="ADM5" s="200"/>
      <c r="ADN5" s="200"/>
      <c r="ADO5" s="200"/>
      <c r="ADP5" s="200"/>
      <c r="ADQ5" s="200"/>
      <c r="ADR5" s="200"/>
      <c r="ADS5" s="200"/>
      <c r="ADT5" s="200"/>
      <c r="ADU5" s="200"/>
      <c r="ADV5" s="200"/>
      <c r="ADW5" s="200"/>
      <c r="ADX5" s="200"/>
      <c r="ADY5" s="200"/>
      <c r="ADZ5" s="200"/>
      <c r="AEA5" s="200"/>
      <c r="AEB5" s="200"/>
      <c r="AEC5" s="200"/>
      <c r="AED5" s="200"/>
      <c r="AEE5" s="200"/>
      <c r="AEF5" s="200"/>
      <c r="AEG5" s="200"/>
      <c r="AEH5" s="200"/>
      <c r="AEI5" s="200"/>
      <c r="AEJ5" s="200"/>
      <c r="AEK5" s="200"/>
      <c r="AEL5" s="200"/>
      <c r="AEM5" s="200"/>
      <c r="AEN5" s="200"/>
      <c r="AEO5" s="200"/>
      <c r="AEP5" s="200"/>
      <c r="AEQ5" s="200"/>
      <c r="AER5" s="200"/>
      <c r="AES5" s="200"/>
      <c r="AET5" s="200"/>
      <c r="AEU5" s="200"/>
      <c r="AEV5" s="200"/>
      <c r="AEW5" s="200"/>
      <c r="AEX5" s="200"/>
      <c r="AEY5" s="200"/>
      <c r="AEZ5" s="200"/>
      <c r="AFA5" s="200"/>
      <c r="AFB5" s="200"/>
      <c r="AFC5" s="200"/>
      <c r="AFD5" s="200"/>
      <c r="AFE5" s="200"/>
      <c r="AFF5" s="200"/>
      <c r="AFG5" s="200"/>
      <c r="AFH5" s="200"/>
      <c r="AFI5" s="200"/>
      <c r="AFJ5" s="200"/>
      <c r="AFK5" s="200"/>
      <c r="AFL5" s="200"/>
      <c r="AFM5" s="200"/>
      <c r="AFN5" s="200"/>
      <c r="AFO5" s="200"/>
      <c r="AFP5" s="200"/>
      <c r="AFQ5" s="200"/>
      <c r="AFR5" s="200"/>
      <c r="AFS5" s="200"/>
      <c r="AFT5" s="200"/>
      <c r="AFU5" s="200"/>
      <c r="AFV5" s="200"/>
      <c r="AFW5" s="200"/>
      <c r="AFX5" s="200"/>
      <c r="AFY5" s="200"/>
      <c r="AFZ5" s="200"/>
      <c r="AGA5" s="200"/>
      <c r="AGB5" s="200"/>
      <c r="AGC5" s="200"/>
      <c r="AGD5" s="200"/>
      <c r="AGE5" s="200"/>
      <c r="AGF5" s="200"/>
      <c r="AGG5" s="200"/>
      <c r="AGH5" s="200"/>
      <c r="AGI5" s="200"/>
      <c r="AGJ5" s="200"/>
      <c r="AGK5" s="200"/>
      <c r="AGL5" s="200"/>
      <c r="AGM5" s="200"/>
      <c r="AGN5" s="200"/>
      <c r="AGO5" s="200"/>
      <c r="AGP5" s="200"/>
      <c r="AGQ5" s="200"/>
      <c r="AGR5" s="200"/>
      <c r="AGS5" s="200"/>
      <c r="AGT5" s="200"/>
      <c r="AGU5" s="200"/>
      <c r="AGV5" s="200"/>
      <c r="AGW5" s="200"/>
      <c r="AGX5" s="200"/>
      <c r="AGY5" s="200"/>
      <c r="AGZ5" s="200"/>
      <c r="AHA5" s="200"/>
      <c r="AHB5" s="200"/>
      <c r="AHC5" s="200"/>
      <c r="AHD5" s="200"/>
      <c r="AHE5" s="200"/>
      <c r="AHF5" s="200"/>
      <c r="AHG5" s="200"/>
      <c r="AHH5" s="200"/>
      <c r="AHI5" s="200"/>
      <c r="AHJ5" s="200"/>
      <c r="AHK5" s="200"/>
      <c r="AHL5" s="200"/>
      <c r="AHM5" s="200"/>
      <c r="AHN5" s="200"/>
      <c r="AHO5" s="200"/>
      <c r="AHP5" s="200"/>
      <c r="AHQ5" s="200"/>
      <c r="AHR5" s="200"/>
      <c r="AHS5" s="200"/>
      <c r="AHT5" s="200"/>
      <c r="AHU5" s="200"/>
      <c r="AHV5" s="200"/>
      <c r="AHW5" s="200"/>
      <c r="AHX5" s="200"/>
      <c r="AHY5" s="200"/>
      <c r="AHZ5" s="200"/>
      <c r="AIA5" s="200"/>
      <c r="AIB5" s="200"/>
      <c r="AIC5" s="200"/>
      <c r="AID5" s="200"/>
      <c r="AIE5" s="200"/>
      <c r="AIF5" s="200"/>
    </row>
    <row r="6" spans="1:916" s="18" customFormat="1" ht="12.75" x14ac:dyDescent="0.2">
      <c r="A6" s="507"/>
      <c r="B6" s="262" t="s">
        <v>436</v>
      </c>
      <c r="C6" s="110" t="s">
        <v>453</v>
      </c>
      <c r="D6" s="110"/>
      <c r="E6" s="263"/>
      <c r="F6" s="123">
        <f>'G201 LIW {G}'!A16</f>
        <v>27.577487599912914</v>
      </c>
      <c r="G6" s="264" t="s">
        <v>359</v>
      </c>
      <c r="H6" s="225">
        <f>'G201 LIW {G}'!A$10</f>
        <v>21727.67</v>
      </c>
      <c r="I6" s="226">
        <f>'G201 LIW {G}'!A$8</f>
        <v>69002.270000000019</v>
      </c>
      <c r="J6" s="226">
        <f>'G201 LIW {G}'!A$12</f>
        <v>1542733.7</v>
      </c>
      <c r="K6" s="226">
        <f>'G201 LIW {G}'!A$14</f>
        <v>30</v>
      </c>
      <c r="L6" s="226">
        <f>SUM('G201 LIW {G}'!Q$6:Q$998)</f>
        <v>1542763.7</v>
      </c>
      <c r="M6" s="226"/>
      <c r="N6" s="227">
        <f>'G201 LIW {G}'!A$18</f>
        <v>1981021.18</v>
      </c>
      <c r="O6" s="226">
        <f>'G201 LIW {G}'!A$20</f>
        <v>1611765.97</v>
      </c>
      <c r="P6" s="226">
        <f>SUM('G201 LIW {G}'!R$6:R$998)</f>
        <v>168264.09</v>
      </c>
      <c r="Q6" s="233">
        <f t="shared" ref="Q6:Q20" si="0">N6/(1+ElecDiscountRate)^1</f>
        <v>1854888.7453183518</v>
      </c>
      <c r="R6" s="233">
        <f>O6/(1+ElecDiscountRate)^1</f>
        <v>1509144.1666666665</v>
      </c>
      <c r="S6" s="226">
        <f>SUM('G201 LIW {G}'!AM$6:AM$998)</f>
        <v>539030.75746739586</v>
      </c>
      <c r="T6" s="226">
        <f>SUM('G201 LIW {G}'!AD$6:AD$998)</f>
        <v>487289.95288477774</v>
      </c>
      <c r="U6" s="112">
        <f>IFERROR(S6/Q6,0)</f>
        <v>0.29060004748418633</v>
      </c>
      <c r="V6" s="112">
        <f>IFERROR(((S6*1.1)+(T6))/R6,0)</f>
        <v>0.71578568168531287</v>
      </c>
    </row>
    <row r="7" spans="1:916" s="18" customFormat="1" x14ac:dyDescent="0.25">
      <c r="A7" s="4"/>
      <c r="B7" s="265" t="s">
        <v>28</v>
      </c>
      <c r="C7" s="266" t="s">
        <v>360</v>
      </c>
      <c r="D7" s="266"/>
      <c r="E7" s="267"/>
      <c r="F7" s="266"/>
      <c r="G7" s="266"/>
      <c r="H7" s="229">
        <f t="shared" ref="H7:P7" si="1">SUM(H8:H16)</f>
        <v>2529383.8973150002</v>
      </c>
      <c r="I7" s="229">
        <f t="shared" si="1"/>
        <v>2739504.89</v>
      </c>
      <c r="J7" s="229">
        <f t="shared" si="1"/>
        <v>15003615.35</v>
      </c>
      <c r="K7" s="229">
        <f t="shared" si="1"/>
        <v>5080558.58</v>
      </c>
      <c r="L7" s="229">
        <f t="shared" si="1"/>
        <v>20084173.93</v>
      </c>
      <c r="M7" s="229">
        <f t="shared" si="1"/>
        <v>0</v>
      </c>
      <c r="N7" s="229">
        <f t="shared" si="1"/>
        <v>19290297.140000001</v>
      </c>
      <c r="O7" s="229">
        <f t="shared" si="1"/>
        <v>22823678.82</v>
      </c>
      <c r="P7" s="229">
        <f t="shared" si="1"/>
        <v>960.91549000000009</v>
      </c>
      <c r="Q7" s="230">
        <f t="shared" si="0"/>
        <v>18062075.97378277</v>
      </c>
      <c r="R7" s="230">
        <f>O7/(1+ElecDiscountRate)^1</f>
        <v>21370485.786516853</v>
      </c>
      <c r="S7" s="229">
        <f>SUM(S8:S16)</f>
        <v>30704112.199131433</v>
      </c>
      <c r="T7" s="229">
        <f>SUM(T8:T16)</f>
        <v>6872030.0866647251</v>
      </c>
      <c r="U7" s="121">
        <f>S7/Q7</f>
        <v>1.6999215507507923</v>
      </c>
      <c r="V7" s="121">
        <f>((S7*1.1)+(T7))/R7</f>
        <v>1.9019948311775945</v>
      </c>
    </row>
    <row r="8" spans="1:916" s="18" customFormat="1" ht="14.25" x14ac:dyDescent="0.2">
      <c r="A8" s="268"/>
      <c r="B8" s="269" t="s">
        <v>28</v>
      </c>
      <c r="C8" s="125" t="s">
        <v>363</v>
      </c>
      <c r="D8" s="151"/>
      <c r="E8" s="270"/>
      <c r="F8" s="123">
        <f>'SF Existing Space Heat {G}'!A$16</f>
        <v>19.265793147788678</v>
      </c>
      <c r="G8" s="124" t="s">
        <v>359</v>
      </c>
      <c r="H8" s="225">
        <f>'SF Existing Space Heat {G}'!A$10</f>
        <v>447011.9</v>
      </c>
      <c r="I8" s="226">
        <f>'SF Existing Space Heat {G}'!A$8</f>
        <v>222643.93000000017</v>
      </c>
      <c r="J8" s="226">
        <f>'SF Existing Space Heat {G}'!A$12</f>
        <v>1514755</v>
      </c>
      <c r="K8" s="226">
        <f>'SF Existing Space Heat {G}'!A$14</f>
        <v>1741765.98</v>
      </c>
      <c r="L8" s="226">
        <f>SUM('SF Existing Space Heat {G}'!Q$5:Q$1000)</f>
        <v>3256520.98</v>
      </c>
      <c r="M8" s="226"/>
      <c r="N8" s="227">
        <f>'SF Existing Space Heat {G}'!A$18</f>
        <v>2696118.93</v>
      </c>
      <c r="O8" s="226">
        <f>'SF Existing Space Heat {G}'!A$20</f>
        <v>3479164.91</v>
      </c>
      <c r="P8" s="226">
        <f>SUM('SF Existing Space Heat {G}'!R$5:R$1000)</f>
        <v>712.15250000000003</v>
      </c>
      <c r="Q8" s="228">
        <f t="shared" si="0"/>
        <v>2524455.9269662923</v>
      </c>
      <c r="R8" s="228">
        <f>O8/(1+ElecDiscountRate)^1</f>
        <v>3257645.0468164794</v>
      </c>
      <c r="S8" s="226">
        <f>SUM('SF Existing Space Heat {G}'!AM$5:AM$1000)</f>
        <v>8392739.4427348878</v>
      </c>
      <c r="T8" s="226">
        <f>SUM('SF Existing Space Heat {G}'!AD$5:AD$1000)</f>
        <v>2072067.5609043026</v>
      </c>
      <c r="U8" s="112">
        <f t="shared" ref="U8:U20" si="2">IFERROR(S8/Q8,0)</f>
        <v>3.3245735657665736</v>
      </c>
      <c r="V8" s="112">
        <f t="shared" ref="V8:V20" si="3">IFERROR(((S8*1.1)+(T8))/R8,0)</f>
        <v>3.4700161575183111</v>
      </c>
    </row>
    <row r="9" spans="1:916" s="18" customFormat="1" x14ac:dyDescent="0.25">
      <c r="B9" s="269" t="s">
        <v>28</v>
      </c>
      <c r="C9" s="438" t="s">
        <v>364</v>
      </c>
      <c r="D9" s="110"/>
      <c r="E9" s="271"/>
      <c r="F9" s="123">
        <f>'SF Existing Water Heat {G}'!A$16</f>
        <v>20.215666548534976</v>
      </c>
      <c r="G9" s="272" t="s">
        <v>262</v>
      </c>
      <c r="H9" s="225">
        <f>'SF Existing Water Heat {G}'!A$10</f>
        <v>61231.1</v>
      </c>
      <c r="I9" s="226">
        <f>'SF Existing Water Heat {G}'!A$8</f>
        <v>209899.07999999996</v>
      </c>
      <c r="J9" s="226">
        <f>'SF Existing Water Heat {G}'!A$12</f>
        <v>456400</v>
      </c>
      <c r="K9" s="226">
        <f>'SF Existing Water Heat {G}'!A$14</f>
        <v>235335.19999999998</v>
      </c>
      <c r="L9" s="226">
        <f>SUM('SF Existing Water Heat {G}'!Q$5:Q$1000)</f>
        <v>691735.20000000007</v>
      </c>
      <c r="M9" s="226"/>
      <c r="N9" s="227">
        <f>'SF Existing Water Heat {G}'!A$18</f>
        <v>666299.07999999996</v>
      </c>
      <c r="O9" s="226">
        <f>'SF Existing Water Heat {G}'!A$20</f>
        <v>901634.28</v>
      </c>
      <c r="P9" s="226">
        <f>SUM('SF Existing Water Heat {G}'!R$5:R$1000)</f>
        <v>76.116290000000006</v>
      </c>
      <c r="Q9" s="228">
        <f t="shared" si="0"/>
        <v>623875.54307116102</v>
      </c>
      <c r="R9" s="228">
        <f t="shared" ref="R9:R20" si="4">O9/(1+ElecDiscountRate)^1</f>
        <v>844226.85393258429</v>
      </c>
      <c r="S9" s="226">
        <f>SUM('SF Existing Water Heat {G}'!AM$5:AM$1000)</f>
        <v>1156304.1707573899</v>
      </c>
      <c r="T9" s="226">
        <f>SUM('SF Existing Water Heat {G}'!AD$5:AD$1000)</f>
        <v>192519.01794256008</v>
      </c>
      <c r="U9" s="112">
        <f t="shared" si="2"/>
        <v>1.8534212209461438</v>
      </c>
      <c r="V9" s="112">
        <f t="shared" si="3"/>
        <v>1.7346683524149458</v>
      </c>
    </row>
    <row r="10" spans="1:916" s="18" customFormat="1" ht="12.75" x14ac:dyDescent="0.2">
      <c r="B10" s="269" t="s">
        <v>28</v>
      </c>
      <c r="C10" s="125" t="s">
        <v>365</v>
      </c>
      <c r="D10" s="151"/>
      <c r="E10" s="271"/>
      <c r="F10" s="123">
        <v>0</v>
      </c>
      <c r="G10" s="264" t="s">
        <v>359</v>
      </c>
      <c r="H10" s="225"/>
      <c r="I10" s="226">
        <v>0</v>
      </c>
      <c r="J10" s="226">
        <v>0</v>
      </c>
      <c r="K10" s="226">
        <v>0</v>
      </c>
      <c r="L10" s="226">
        <v>0</v>
      </c>
      <c r="M10" s="226"/>
      <c r="N10" s="227">
        <v>0</v>
      </c>
      <c r="O10" s="226">
        <v>0</v>
      </c>
      <c r="P10" s="226">
        <v>0</v>
      </c>
      <c r="Q10" s="228">
        <f t="shared" si="0"/>
        <v>0</v>
      </c>
      <c r="R10" s="228">
        <f t="shared" si="4"/>
        <v>0</v>
      </c>
      <c r="S10" s="226">
        <v>0</v>
      </c>
      <c r="T10" s="226">
        <v>0</v>
      </c>
      <c r="U10" s="112">
        <f t="shared" si="2"/>
        <v>0</v>
      </c>
      <c r="V10" s="112">
        <f t="shared" si="3"/>
        <v>0</v>
      </c>
    </row>
    <row r="11" spans="1:916" s="18" customFormat="1" ht="12.75" x14ac:dyDescent="0.2">
      <c r="B11" s="269" t="s">
        <v>28</v>
      </c>
      <c r="C11" s="125" t="s">
        <v>366</v>
      </c>
      <c r="D11" s="151"/>
      <c r="E11" s="270"/>
      <c r="F11" s="123">
        <f>'Home Appliances {G}'!A$16</f>
        <v>14</v>
      </c>
      <c r="G11" s="264" t="s">
        <v>359</v>
      </c>
      <c r="H11" s="225">
        <f>'Home Appliances {G}'!A$10</f>
        <v>4836</v>
      </c>
      <c r="I11" s="226">
        <f>'Home Appliances {G}'!A$8</f>
        <v>0</v>
      </c>
      <c r="J11" s="226">
        <f>'Home Appliances {G}'!A$12</f>
        <v>0</v>
      </c>
      <c r="K11" s="226">
        <f>'Home Appliances {G}'!A$14</f>
        <v>0</v>
      </c>
      <c r="L11" s="226">
        <f>SUM('Home Appliances {G}'!Q$5:Q$1000)</f>
        <v>0</v>
      </c>
      <c r="M11" s="226"/>
      <c r="N11" s="227">
        <f>'Home Appliances {G}'!A$18</f>
        <v>0</v>
      </c>
      <c r="O11" s="226">
        <f>'Home Appliances {G}'!A$20</f>
        <v>0</v>
      </c>
      <c r="P11" s="226">
        <f>SUM('Home Appliances {G}'!R$5:R$1000)</f>
        <v>37.962800000000001</v>
      </c>
      <c r="Q11" s="228">
        <f t="shared" si="0"/>
        <v>0</v>
      </c>
      <c r="R11" s="228">
        <f t="shared" si="4"/>
        <v>0</v>
      </c>
      <c r="S11" s="226">
        <f>SUM('Home Appliances {G}'!AM$5:AM$1000)</f>
        <v>68014.520316430906</v>
      </c>
      <c r="T11" s="226">
        <f>SUM('Home Appliances {G}'!AD$5:AD$1000)</f>
        <v>338541.50446999795</v>
      </c>
      <c r="U11" s="112">
        <f t="shared" si="2"/>
        <v>0</v>
      </c>
      <c r="V11" s="112">
        <f t="shared" si="3"/>
        <v>0</v>
      </c>
    </row>
    <row r="12" spans="1:916" s="18" customFormat="1" ht="12.75" x14ac:dyDescent="0.2">
      <c r="B12" s="269" t="s">
        <v>28</v>
      </c>
      <c r="C12" s="125" t="s">
        <v>437</v>
      </c>
      <c r="D12" s="151"/>
      <c r="E12" s="270"/>
      <c r="F12" s="123">
        <f>'Web Enabled Thermostats {G}'!A$16</f>
        <v>6.9999999999999991</v>
      </c>
      <c r="G12" s="264" t="s">
        <v>359</v>
      </c>
      <c r="H12" s="225">
        <f>'Web Enabled Thermostats {G}'!A$10</f>
        <v>195043.5</v>
      </c>
      <c r="I12" s="226">
        <f>'Web Enabled Thermostats {G}'!A$8</f>
        <v>922287.99</v>
      </c>
      <c r="J12" s="226">
        <f>'Web Enabled Thermostats {G}'!A$12</f>
        <v>813450</v>
      </c>
      <c r="K12" s="226">
        <f>'Web Enabled Thermostats {G}'!A$14</f>
        <v>392094.15</v>
      </c>
      <c r="L12" s="226">
        <f>SUM('Web Enabled Thermostats {G}'!Q$5:Q$1000)</f>
        <v>1205544.1500000001</v>
      </c>
      <c r="M12" s="226"/>
      <c r="N12" s="227">
        <f>'Web Enabled Thermostats {G}'!A$18</f>
        <v>1735737.99</v>
      </c>
      <c r="O12" s="226">
        <f>'Web Enabled Thermostats {G}'!A$20</f>
        <v>2127832.14</v>
      </c>
      <c r="P12" s="226">
        <f>SUM('Web Enabled Thermostats {G}'!R$5:R$1000)</f>
        <v>25.815000000000001</v>
      </c>
      <c r="Q12" s="228">
        <f t="shared" si="0"/>
        <v>1625222.8370786516</v>
      </c>
      <c r="R12" s="228">
        <f t="shared" si="4"/>
        <v>1992352.191011236</v>
      </c>
      <c r="S12" s="226">
        <f>SUM('Web Enabled Thermostats {G}'!AM$5:AM$1000)</f>
        <v>1618192.8199443615</v>
      </c>
      <c r="T12" s="226">
        <f>SUM('Web Enabled Thermostats {G}'!AD$5:AD$1000)</f>
        <v>204685.88467346801</v>
      </c>
      <c r="U12" s="112">
        <f t="shared" si="2"/>
        <v>0.99567442877745516</v>
      </c>
      <c r="V12" s="112">
        <f t="shared" si="3"/>
        <v>0.99615820715157533</v>
      </c>
    </row>
    <row r="13" spans="1:916" s="18" customFormat="1" ht="12.75" x14ac:dyDescent="0.2">
      <c r="B13" s="269" t="s">
        <v>28</v>
      </c>
      <c r="C13" s="125" t="s">
        <v>369</v>
      </c>
      <c r="D13" s="151"/>
      <c r="E13" s="270"/>
      <c r="F13" s="123">
        <f>'SF Existing Weatherization {G}'!A$16</f>
        <v>39.3087613920354</v>
      </c>
      <c r="G13" s="264" t="s">
        <v>359</v>
      </c>
      <c r="H13" s="225">
        <f>'SF Existing Weatherization {G}'!A$10</f>
        <v>500077.28731500002</v>
      </c>
      <c r="I13" s="226">
        <f>'SF Existing Weatherization {G}'!A$8</f>
        <v>513618.49000000022</v>
      </c>
      <c r="J13" s="226">
        <f>'SF Existing Weatherization {G}'!A$12</f>
        <v>11293085.25</v>
      </c>
      <c r="K13" s="226">
        <f>'SF Existing Weatherization {G}'!A$14</f>
        <v>1768576.25</v>
      </c>
      <c r="L13" s="226">
        <f>SUM('SF Existing Weatherization {G}'!Q$5:Q$1000)</f>
        <v>13061661.5</v>
      </c>
      <c r="M13" s="226"/>
      <c r="N13" s="227">
        <f>'SF Existing Weatherization {G}'!A$18</f>
        <v>12395160.640000001</v>
      </c>
      <c r="O13" s="226">
        <f>'SF Existing Weatherization {G}'!A$20</f>
        <v>13575279.99</v>
      </c>
      <c r="P13" s="226">
        <f>SUM('SF Existing Weatherization {G}'!R$5:R$1000)</f>
        <v>101.99459999999999</v>
      </c>
      <c r="Q13" s="228">
        <f t="shared" si="0"/>
        <v>11605955.655430712</v>
      </c>
      <c r="R13" s="228">
        <f t="shared" si="4"/>
        <v>12710936.320224719</v>
      </c>
      <c r="S13" s="226">
        <f>SUM('SF Existing Weatherization {G}'!AM$5:AM$1000)</f>
        <v>16718649.26588759</v>
      </c>
      <c r="T13" s="226">
        <f>SUM('SF Existing Weatherization {G}'!AD$5:AD$1000)</f>
        <v>4064158.0086868415</v>
      </c>
      <c r="U13" s="112">
        <f t="shared" si="2"/>
        <v>1.4405232763460132</v>
      </c>
      <c r="V13" s="112">
        <f t="shared" si="3"/>
        <v>1.7665631890103128</v>
      </c>
    </row>
    <row r="14" spans="1:916" s="18" customFormat="1" ht="12.75" x14ac:dyDescent="0.2">
      <c r="B14" s="269" t="s">
        <v>28</v>
      </c>
      <c r="C14" s="125" t="s">
        <v>370</v>
      </c>
      <c r="D14" s="151"/>
      <c r="E14" s="270"/>
      <c r="F14" s="123">
        <f>'Home Energy Reports {G}'!A$16</f>
        <v>1</v>
      </c>
      <c r="G14" s="264" t="s">
        <v>359</v>
      </c>
      <c r="H14" s="225">
        <f>'Home Energy Reports {G}'!A$10</f>
        <v>1244780.1099999999</v>
      </c>
      <c r="I14" s="226">
        <f>'Home Energy Reports {G}'!A$8</f>
        <v>649517.42000000004</v>
      </c>
      <c r="J14" s="226">
        <f>'Home Energy Reports {G}'!A$12</f>
        <v>538743.1</v>
      </c>
      <c r="K14" s="226">
        <f>IFERROR('Home Energy Reports {G}'!A$14,0)</f>
        <v>0</v>
      </c>
      <c r="L14" s="226">
        <f>SUM('Home Energy Reports {G}'!Q$5:Q$1000)</f>
        <v>538743.1</v>
      </c>
      <c r="M14" s="226"/>
      <c r="N14" s="227">
        <f>'Home Energy Reports {G}'!A$18</f>
        <v>1188260.52</v>
      </c>
      <c r="O14" s="226">
        <f>'Home Energy Reports {G}'!A$20</f>
        <v>1188260.52</v>
      </c>
      <c r="P14" s="226">
        <f>SUM('Home Energy Reports {G}'!R$5:R$1000)</f>
        <v>0</v>
      </c>
      <c r="Q14" s="228">
        <f t="shared" si="0"/>
        <v>1112603.4831460675</v>
      </c>
      <c r="R14" s="228">
        <f t="shared" si="4"/>
        <v>1112603.4831460675</v>
      </c>
      <c r="S14" s="226">
        <f>SUM('Home Energy Reports {G}'!AM$5:AM$1000)</f>
        <v>1591234.7574365514</v>
      </c>
      <c r="T14" s="226">
        <f>SUM('Home Energy Reports {G}'!AD$5:AD$1000)</f>
        <v>0</v>
      </c>
      <c r="U14" s="112">
        <f t="shared" si="2"/>
        <v>1.4301903432272889</v>
      </c>
      <c r="V14" s="112">
        <f t="shared" si="3"/>
        <v>1.573209377550018</v>
      </c>
    </row>
    <row r="15" spans="1:916" s="18" customFormat="1" ht="12.75" x14ac:dyDescent="0.2">
      <c r="B15" s="269" t="s">
        <v>28</v>
      </c>
      <c r="C15" s="125" t="s">
        <v>531</v>
      </c>
      <c r="D15" s="151"/>
      <c r="E15" s="270"/>
      <c r="F15" s="123">
        <f>IFERROR('Efficiency Boost {G}'!A$16,)</f>
        <v>0</v>
      </c>
      <c r="G15" s="264" t="s">
        <v>359</v>
      </c>
      <c r="H15" s="225">
        <f>IFERROR('Efficiency Boost {G}'!A$10,0)</f>
        <v>0</v>
      </c>
      <c r="I15" s="226">
        <f>'Efficiency Boost {G}'!A$8</f>
        <v>68573.98</v>
      </c>
      <c r="J15" s="226">
        <f>'Efficiency Boost {G}'!A$12</f>
        <v>0</v>
      </c>
      <c r="K15" s="226">
        <f>'Efficiency Boost {G}'!A$14</f>
        <v>0</v>
      </c>
      <c r="L15" s="226">
        <f>SUM('Efficiency Boost {G}'!Q$5:Q$1000)</f>
        <v>0</v>
      </c>
      <c r="M15" s="226"/>
      <c r="N15" s="227">
        <f>'Efficiency Boost {G}'!A$18</f>
        <v>68573.98</v>
      </c>
      <c r="O15" s="226">
        <f>'Efficiency Boost {G}'!A$20</f>
        <v>68573.98</v>
      </c>
      <c r="P15" s="226">
        <f>SUM('Efficiency Boost {G}'!R$5:R$1000)</f>
        <v>0</v>
      </c>
      <c r="Q15" s="228">
        <f t="shared" si="0"/>
        <v>64207.846441947557</v>
      </c>
      <c r="R15" s="228">
        <f>O15/(1+ElecDiscountRate)^1</f>
        <v>64207.846441947557</v>
      </c>
      <c r="S15" s="226">
        <f>SUM('Efficiency Boost {G}'!AM$5:AM$1000)</f>
        <v>0</v>
      </c>
      <c r="T15" s="226">
        <f>SUM('Efficiency Boost {G}'!AD$5:AD$1000)</f>
        <v>0</v>
      </c>
      <c r="U15" s="112">
        <f t="shared" si="2"/>
        <v>0</v>
      </c>
      <c r="V15" s="112">
        <f t="shared" si="3"/>
        <v>0</v>
      </c>
    </row>
    <row r="16" spans="1:916" s="18" customFormat="1" ht="12.75" x14ac:dyDescent="0.2">
      <c r="B16" s="269" t="s">
        <v>28</v>
      </c>
      <c r="C16" s="125" t="s">
        <v>563</v>
      </c>
      <c r="D16" s="151"/>
      <c r="E16" s="270"/>
      <c r="F16" s="123">
        <f>IFERROR('Res Midstream HVAC &amp; WH {G}'!A$16,)</f>
        <v>15.199387466624785</v>
      </c>
      <c r="G16" s="264" t="s">
        <v>359</v>
      </c>
      <c r="H16" s="225">
        <f>IFERROR('Res Midstream HVAC &amp; WH {G}'!A$10,0)</f>
        <v>76404</v>
      </c>
      <c r="I16" s="226">
        <f>'Res Midstream HVAC &amp; WH {G}'!A$8</f>
        <v>152964</v>
      </c>
      <c r="J16" s="226">
        <f>'Res Midstream HVAC &amp; WH {G}'!A$12</f>
        <v>387182</v>
      </c>
      <c r="K16" s="226">
        <f>'Res Midstream HVAC &amp; WH {G}'!A$14</f>
        <v>942787</v>
      </c>
      <c r="L16" s="226">
        <f>SUM('Res Midstream HVAC &amp; WH {G}'!Q$5:Q$1000)</f>
        <v>1329969</v>
      </c>
      <c r="M16" s="226"/>
      <c r="N16" s="227">
        <f>'Res Midstream HVAC &amp; WH {G}'!A$18</f>
        <v>540146</v>
      </c>
      <c r="O16" s="226">
        <f>'Res Midstream HVAC &amp; WH {G}'!A$20</f>
        <v>1482933</v>
      </c>
      <c r="P16" s="226">
        <f>SUM('Res Midstream HVAC &amp; WH {G}'!R$5:R$1000)</f>
        <v>6.8742999999999999</v>
      </c>
      <c r="Q16" s="228">
        <f t="shared" ref="Q16" si="5">N16/(1+ElecDiscountRate)^1</f>
        <v>505754.68164794007</v>
      </c>
      <c r="R16" s="228">
        <f>O16/(1+ElecDiscountRate)^1</f>
        <v>1388514.0449438202</v>
      </c>
      <c r="S16" s="226">
        <f>SUM('Res Midstream HVAC &amp; WH {G}'!AM$5:AM$1000)</f>
        <v>1158977.2220542207</v>
      </c>
      <c r="T16" s="226">
        <f>SUM('Res Midstream HVAC &amp; WH {G}'!AD$5:AD$1000)</f>
        <v>58.109987555322022</v>
      </c>
      <c r="U16" s="112">
        <f t="shared" ref="U16" si="6">IFERROR(S16/Q16,0)</f>
        <v>2.2915798194449422</v>
      </c>
      <c r="V16" s="112">
        <f t="shared" ref="V16" si="7">IFERROR(((S16*1.1)+(T16))/R16,0)</f>
        <v>0.91819960978412896</v>
      </c>
    </row>
    <row r="17" spans="1:916" s="18" customFormat="1" ht="12.75" x14ac:dyDescent="0.2">
      <c r="A17" s="268"/>
      <c r="B17" s="269" t="s">
        <v>92</v>
      </c>
      <c r="C17" s="151" t="s">
        <v>371</v>
      </c>
      <c r="D17" s="151"/>
      <c r="E17" s="270"/>
      <c r="F17" s="123" t="e">
        <f>'SF New Construction {G}'!A$16</f>
        <v>#DIV/0!</v>
      </c>
      <c r="G17" s="264" t="s">
        <v>359</v>
      </c>
      <c r="H17" s="225">
        <f>'SF New Construction {G}'!A$10</f>
        <v>0</v>
      </c>
      <c r="I17" s="226">
        <f>'SF New Construction {G}'!A$8</f>
        <v>0</v>
      </c>
      <c r="J17" s="226">
        <f>'SF New Construction {G}'!A$12</f>
        <v>0</v>
      </c>
      <c r="K17" s="226">
        <f>'SF New Construction {G}'!A$14</f>
        <v>0</v>
      </c>
      <c r="L17" s="226">
        <f>SUM('SF New Construction {G}'!Q$5:Q$1000)</f>
        <v>0</v>
      </c>
      <c r="M17" s="226"/>
      <c r="N17" s="227">
        <f>'SF New Construction {G}'!A$18</f>
        <v>0</v>
      </c>
      <c r="O17" s="226">
        <f>'SF New Construction {G}'!A$20</f>
        <v>0</v>
      </c>
      <c r="P17" s="226">
        <f>SUM('SF New Construction {G}'!R$5:R$1000)</f>
        <v>0</v>
      </c>
      <c r="Q17" s="228">
        <f t="shared" si="0"/>
        <v>0</v>
      </c>
      <c r="R17" s="228">
        <f t="shared" si="4"/>
        <v>0</v>
      </c>
      <c r="S17" s="226">
        <f>SUM('SF New Construction {G}'!AM$5:AM$1000)</f>
        <v>0</v>
      </c>
      <c r="T17" s="226">
        <f>SUM('SF New Construction {G}'!AD$5:AD$1000)</f>
        <v>0</v>
      </c>
      <c r="U17" s="112">
        <f t="shared" si="2"/>
        <v>0</v>
      </c>
      <c r="V17" s="112">
        <f t="shared" si="3"/>
        <v>0</v>
      </c>
    </row>
    <row r="18" spans="1:916" s="18" customFormat="1" ht="12.75" x14ac:dyDescent="0.2">
      <c r="A18" s="268"/>
      <c r="B18" s="269" t="s">
        <v>92</v>
      </c>
      <c r="C18" s="151" t="s">
        <v>438</v>
      </c>
      <c r="D18" s="151"/>
      <c r="E18" s="270"/>
      <c r="F18" s="123">
        <f>IFERROR('MH New Construction {G}'!A$16,0)</f>
        <v>15.678480087687252</v>
      </c>
      <c r="G18" s="264" t="s">
        <v>359</v>
      </c>
      <c r="H18" s="225">
        <f>'MH New Construction {G}'!A$10</f>
        <v>547.4</v>
      </c>
      <c r="I18" s="226">
        <f>'MH New Construction {G}'!A$8</f>
        <v>0</v>
      </c>
      <c r="J18" s="226">
        <f>'MH New Construction {G}'!A$12</f>
        <v>14800</v>
      </c>
      <c r="K18" s="226">
        <f>'MH New Construction {G}'!A$14</f>
        <v>332.13999999999942</v>
      </c>
      <c r="L18" s="226">
        <f>SUM('MH New Construction {G}'!Q$5:Q$1000)</f>
        <v>15132.14</v>
      </c>
      <c r="M18" s="226"/>
      <c r="N18" s="227">
        <f>'MH New Construction {G}'!A$18</f>
        <v>14800</v>
      </c>
      <c r="O18" s="226">
        <f>'MH New Construction {G}'!A$20</f>
        <v>15132.14</v>
      </c>
      <c r="P18" s="226">
        <f>SUM('MH New Construction {G}'!R$5:R$1000)</f>
        <v>0</v>
      </c>
      <c r="Q18" s="228">
        <f t="shared" si="0"/>
        <v>13857.677902621723</v>
      </c>
      <c r="R18" s="228">
        <f>O18/(1+ElecDiscountRate)^1</f>
        <v>14168.670411985016</v>
      </c>
      <c r="S18" s="226">
        <f>SUM('MH New Construction {G}'!AM$5:AM$1000)</f>
        <v>8771.4368884616415</v>
      </c>
      <c r="T18" s="226">
        <f>SUM('MH New Construction {G}'!AD$5:AD$1000)</f>
        <v>0</v>
      </c>
      <c r="U18" s="112">
        <f t="shared" si="2"/>
        <v>0.6329658511403401</v>
      </c>
      <c r="V18" s="112">
        <f t="shared" si="3"/>
        <v>0.68097995766393504</v>
      </c>
    </row>
    <row r="19" spans="1:916" s="18" customFormat="1" ht="12.75" x14ac:dyDescent="0.2">
      <c r="B19" s="269" t="s">
        <v>131</v>
      </c>
      <c r="C19" s="126" t="s">
        <v>439</v>
      </c>
      <c r="D19" s="126"/>
      <c r="E19" s="270"/>
      <c r="F19" s="123">
        <f>'Multi Family Retrofit {G}'!A$16</f>
        <v>22.111094667767997</v>
      </c>
      <c r="G19" s="264" t="s">
        <v>359</v>
      </c>
      <c r="H19" s="225">
        <f>'Multi Family Retrofit {G}'!A$10</f>
        <v>17433.599999999999</v>
      </c>
      <c r="I19" s="226">
        <f>'Multi Family Retrofit {G}'!A$8</f>
        <v>111999.85999999999</v>
      </c>
      <c r="J19" s="226">
        <f>'Multi Family Retrofit {G}'!A$12</f>
        <v>189523.14</v>
      </c>
      <c r="K19" s="226">
        <f>'Multi Family Retrofit {G}'!A$14</f>
        <v>20410.66</v>
      </c>
      <c r="L19" s="226">
        <f>SUM('Multi Family Retrofit {G}'!Q$5:Q$997)</f>
        <v>209933.80000000005</v>
      </c>
      <c r="M19" s="226"/>
      <c r="N19" s="227">
        <f>'Multi Family Retrofit {G}'!A$18</f>
        <v>366523</v>
      </c>
      <c r="O19" s="226">
        <f>'Multi Family Retrofit {G}'!A$20</f>
        <v>321933.66000000003</v>
      </c>
      <c r="P19" s="226">
        <f>SUM('Multi Family Retrofit {G}'!R$5:R$997)</f>
        <v>1804.8125999999995</v>
      </c>
      <c r="Q19" s="228">
        <f t="shared" si="0"/>
        <v>343186.32958801498</v>
      </c>
      <c r="R19" s="228">
        <f t="shared" si="4"/>
        <v>301436.01123595505</v>
      </c>
      <c r="S19" s="226">
        <f>SUM('Multi Family Retrofit {G}'!AM$5:AM$997)</f>
        <v>348215.39707261499</v>
      </c>
      <c r="T19" s="226">
        <f>SUM('Multi Family Retrofit {G}'!AD$5:AD$997)</f>
        <v>51649.137337197128</v>
      </c>
      <c r="U19" s="112">
        <f t="shared" si="2"/>
        <v>1.0146540437395546</v>
      </c>
      <c r="V19" s="112">
        <f t="shared" si="3"/>
        <v>1.4420509093613718</v>
      </c>
    </row>
    <row r="20" spans="1:916" s="18" customFormat="1" ht="12.75" x14ac:dyDescent="0.2">
      <c r="B20" s="269" t="s">
        <v>90</v>
      </c>
      <c r="C20" s="151" t="s">
        <v>374</v>
      </c>
      <c r="D20" s="151"/>
      <c r="E20" s="274"/>
      <c r="F20" s="123">
        <f>'MF New Construction {G}'!A$16</f>
        <v>15</v>
      </c>
      <c r="G20" s="264" t="s">
        <v>359</v>
      </c>
      <c r="H20" s="225">
        <f>'MF New Construction {G}'!A$10</f>
        <v>3200</v>
      </c>
      <c r="I20" s="226">
        <f>'MF New Construction {G}'!A$8</f>
        <v>10920</v>
      </c>
      <c r="J20" s="226">
        <f>'MF New Construction {G}'!A$12</f>
        <v>23100</v>
      </c>
      <c r="K20" s="226">
        <f>'MF New Construction {G}'!A$14</f>
        <v>0</v>
      </c>
      <c r="L20" s="226">
        <f>SUM('MF New Construction {G}'!Q$5:Q$1000)</f>
        <v>23100</v>
      </c>
      <c r="M20" s="226"/>
      <c r="N20" s="227">
        <f>'MF New Construction {G}'!A$18</f>
        <v>34020</v>
      </c>
      <c r="O20" s="226">
        <f>'MF New Construction {G}'!A$20</f>
        <v>34020</v>
      </c>
      <c r="P20" s="226">
        <f>SUM('MF New Construction {G}'!R$5:R$1000)</f>
        <v>0</v>
      </c>
      <c r="Q20" s="228">
        <f t="shared" si="0"/>
        <v>31853.93258426966</v>
      </c>
      <c r="R20" s="228">
        <f t="shared" si="4"/>
        <v>31853.93258426966</v>
      </c>
      <c r="S20" s="226">
        <f>SUM('MF New Construction {G}'!AM$5:AM$1000)</f>
        <v>49543.934698058853</v>
      </c>
      <c r="T20" s="226">
        <f>SUM('MF New Construction {G}'!AD$5:AD$1000)</f>
        <v>0</v>
      </c>
      <c r="U20" s="112">
        <f t="shared" si="2"/>
        <v>1.5553475090395903</v>
      </c>
      <c r="V20" s="112">
        <f t="shared" si="3"/>
        <v>1.7108822599435494</v>
      </c>
    </row>
    <row r="21" spans="1:916" s="280" customFormat="1" ht="12.75" x14ac:dyDescent="0.2">
      <c r="A21" s="275"/>
      <c r="B21" s="480" t="s">
        <v>440</v>
      </c>
      <c r="C21" s="481"/>
      <c r="D21" s="480"/>
      <c r="E21" s="480"/>
      <c r="F21" s="481"/>
      <c r="G21" s="487"/>
      <c r="H21" s="488">
        <f>SUM(H8:H20,H6)</f>
        <v>2572292.5673150001</v>
      </c>
      <c r="I21" s="488">
        <f>SUM(I8:I20,I6)</f>
        <v>2931427.02</v>
      </c>
      <c r="J21" s="488">
        <f>SUM(J8:J20,J6)</f>
        <v>16773772.189999999</v>
      </c>
      <c r="K21" s="488">
        <f>SUM(K8:K20,K6)</f>
        <v>5101331.38</v>
      </c>
      <c r="L21" s="488">
        <f>SUM(L8:L20,L6)</f>
        <v>21875103.57</v>
      </c>
      <c r="M21" s="489"/>
      <c r="N21" s="488">
        <f t="shared" ref="N21:T21" si="8">SUM(N8:N20,N6)</f>
        <v>21686661.32</v>
      </c>
      <c r="O21" s="488">
        <f t="shared" si="8"/>
        <v>24806530.59</v>
      </c>
      <c r="P21" s="488">
        <f t="shared" si="8"/>
        <v>171029.81808999999</v>
      </c>
      <c r="Q21" s="488">
        <f t="shared" si="8"/>
        <v>20305862.659176033</v>
      </c>
      <c r="R21" s="488">
        <f t="shared" si="8"/>
        <v>23227088.567415733</v>
      </c>
      <c r="S21" s="488">
        <f t="shared" si="8"/>
        <v>31649673.725257963</v>
      </c>
      <c r="T21" s="488">
        <f t="shared" si="8"/>
        <v>7410969.1768867001</v>
      </c>
      <c r="U21" s="486">
        <f>S21/Q21</f>
        <v>1.5586470890935415</v>
      </c>
      <c r="V21" s="486">
        <f>(S21*1.1+T21)/R21</f>
        <v>1.8179467543731211</v>
      </c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</row>
    <row r="22" spans="1:916" s="280" customFormat="1" ht="12.75" x14ac:dyDescent="0.2">
      <c r="A22" s="275"/>
      <c r="B22" s="490" t="s">
        <v>441</v>
      </c>
      <c r="C22" s="491"/>
      <c r="D22" s="492"/>
      <c r="E22" s="480"/>
      <c r="F22" s="481"/>
      <c r="G22" s="487"/>
      <c r="H22" s="488">
        <f t="shared" ref="H22:T22" si="9">H21-H6</f>
        <v>2550564.8973150002</v>
      </c>
      <c r="I22" s="488">
        <f t="shared" si="9"/>
        <v>2862424.75</v>
      </c>
      <c r="J22" s="488">
        <f t="shared" si="9"/>
        <v>15231038.49</v>
      </c>
      <c r="K22" s="488">
        <f t="shared" si="9"/>
        <v>5101301.38</v>
      </c>
      <c r="L22" s="488">
        <f t="shared" si="9"/>
        <v>20332339.870000001</v>
      </c>
      <c r="M22" s="489">
        <f t="shared" si="9"/>
        <v>0</v>
      </c>
      <c r="N22" s="488">
        <f t="shared" si="9"/>
        <v>19705640.140000001</v>
      </c>
      <c r="O22" s="488">
        <f t="shared" si="9"/>
        <v>23194764.620000001</v>
      </c>
      <c r="P22" s="488">
        <f t="shared" si="9"/>
        <v>2765.7280899999896</v>
      </c>
      <c r="Q22" s="488">
        <f t="shared" si="9"/>
        <v>18450973.91385768</v>
      </c>
      <c r="R22" s="488">
        <f t="shared" si="9"/>
        <v>21717944.400749065</v>
      </c>
      <c r="S22" s="488">
        <f t="shared" si="9"/>
        <v>31110642.967790566</v>
      </c>
      <c r="T22" s="488">
        <f t="shared" si="9"/>
        <v>6923679.2240019226</v>
      </c>
      <c r="U22" s="486">
        <f>S22/Q22</f>
        <v>1.6861247061015456</v>
      </c>
      <c r="V22" s="486">
        <f>(S22*1.1+T22)/R22</f>
        <v>1.8945341110253702</v>
      </c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</row>
    <row r="23" spans="1:916" s="18" customFormat="1" ht="12.75" x14ac:dyDescent="0.2">
      <c r="B23" s="269" t="s">
        <v>127</v>
      </c>
      <c r="C23" s="432" t="s">
        <v>524</v>
      </c>
      <c r="D23" s="151"/>
      <c r="E23" s="281"/>
      <c r="F23" s="123"/>
      <c r="G23" s="282"/>
      <c r="H23" s="225">
        <f>SUM(H24:H26)</f>
        <v>389000</v>
      </c>
      <c r="I23" s="226">
        <f t="shared" ref="I23:T23" si="10">SUM(I24:I26)</f>
        <v>1054318.6300000001</v>
      </c>
      <c r="J23" s="226">
        <f t="shared" si="10"/>
        <v>1742290</v>
      </c>
      <c r="K23" s="226">
        <f t="shared" si="10"/>
        <v>3843325</v>
      </c>
      <c r="L23" s="226">
        <f t="shared" si="10"/>
        <v>5585615</v>
      </c>
      <c r="M23" s="226">
        <f t="shared" si="10"/>
        <v>0</v>
      </c>
      <c r="N23" s="227">
        <f t="shared" si="10"/>
        <v>2796608.63</v>
      </c>
      <c r="O23" s="226">
        <f t="shared" si="10"/>
        <v>6639933.6300000008</v>
      </c>
      <c r="P23" s="226">
        <f t="shared" si="10"/>
        <v>0</v>
      </c>
      <c r="Q23" s="228">
        <f t="shared" si="10"/>
        <v>2618547.4063670416</v>
      </c>
      <c r="R23" s="228">
        <f t="shared" si="10"/>
        <v>6217166.3202247201</v>
      </c>
      <c r="S23" s="226">
        <f t="shared" si="10"/>
        <v>5550565.5473197745</v>
      </c>
      <c r="T23" s="226">
        <f t="shared" si="10"/>
        <v>0</v>
      </c>
      <c r="U23" s="112">
        <f>IFERROR(S23/Q23,0)</f>
        <v>2.119711689703796</v>
      </c>
      <c r="V23" s="112">
        <f>IFERROR(((S23*1.1)+(T23))/R23,0)</f>
        <v>0.98205867232309529</v>
      </c>
    </row>
    <row r="24" spans="1:916" s="18" customFormat="1" ht="12.75" x14ac:dyDescent="0.2">
      <c r="B24" s="269" t="s">
        <v>127</v>
      </c>
      <c r="C24" s="125" t="s">
        <v>377</v>
      </c>
      <c r="D24" s="151"/>
      <c r="E24" s="281"/>
      <c r="F24" s="123">
        <f>'CI Retrofit {G}'!A$16</f>
        <v>18.16</v>
      </c>
      <c r="G24" s="282" t="s">
        <v>359</v>
      </c>
      <c r="H24" s="225">
        <f>'CI Retrofit {G}'!A$10</f>
        <v>290000</v>
      </c>
      <c r="I24" s="226">
        <f>'CI Retrofit {G}'!A$8</f>
        <v>731313.14000000013</v>
      </c>
      <c r="J24" s="226">
        <f>'CI Retrofit {G}'!A$12</f>
        <v>1680250</v>
      </c>
      <c r="K24" s="226">
        <f>'CI Retrofit {G}'!A$14</f>
        <v>3797365</v>
      </c>
      <c r="L24" s="226">
        <f>SUM('CI Retrofit {G}'!Q$5:Q$1000)</f>
        <v>5477615</v>
      </c>
      <c r="M24" s="226"/>
      <c r="N24" s="227">
        <f>'CI Retrofit {G}'!A$18</f>
        <v>2411563.14</v>
      </c>
      <c r="O24" s="226">
        <f>'CI Retrofit {G}'!A$20</f>
        <v>6208928.1400000006</v>
      </c>
      <c r="P24" s="226">
        <f>SUM('CI Retrofit {G}'!R$5:R$1000)</f>
        <v>0</v>
      </c>
      <c r="Q24" s="228">
        <f t="shared" ref="Q24:Q29" si="11">N24/(1+ElecDiscountRate)^1</f>
        <v>2258017.9213483147</v>
      </c>
      <c r="R24" s="228">
        <f t="shared" ref="R24:R29" si="12">O24/(1+ElecDiscountRate)^1</f>
        <v>5813603.1273408243</v>
      </c>
      <c r="S24" s="226">
        <f>SUM('CI Retrofit {G}'!AM$5:AM$1000)</f>
        <v>4947823.6293539731</v>
      </c>
      <c r="T24" s="226">
        <f>SUM('CI Retrofit {G}'!AD$5:AD$1000)</f>
        <v>0</v>
      </c>
      <c r="U24" s="112">
        <f t="shared" ref="U24:U29" si="13">IFERROR(S24/Q24,0)</f>
        <v>2.1912242513998796</v>
      </c>
      <c r="V24" s="112">
        <f t="shared" ref="V24:V29" si="14">IFERROR(((S24*1.1)+(T24))/R24,0)</f>
        <v>0.93618464712414073</v>
      </c>
    </row>
    <row r="25" spans="1:916" s="18" customFormat="1" ht="12.75" x14ac:dyDescent="0.2">
      <c r="B25" s="269" t="s">
        <v>127</v>
      </c>
      <c r="C25" s="125" t="s">
        <v>313</v>
      </c>
      <c r="D25" s="151"/>
      <c r="E25" s="281"/>
      <c r="F25" s="123">
        <f>'CBA {G}'!A$16</f>
        <v>5</v>
      </c>
      <c r="G25" s="282" t="s">
        <v>359</v>
      </c>
      <c r="H25" s="225">
        <f>'CBA {G}'!A$10</f>
        <v>75000</v>
      </c>
      <c r="I25" s="226">
        <f>'CBA {G}'!A$8</f>
        <v>194011.69</v>
      </c>
      <c r="J25" s="226">
        <f>'CBA {G}'!A$12</f>
        <v>0</v>
      </c>
      <c r="K25" s="226">
        <f>'CBA {G}'!A$14</f>
        <v>0</v>
      </c>
      <c r="L25" s="226">
        <f>SUM('CBA {G}'!Q$5:Q$1000)</f>
        <v>0</v>
      </c>
      <c r="M25" s="226"/>
      <c r="N25" s="227">
        <f>'CBA {G}'!A$18</f>
        <v>194011.69</v>
      </c>
      <c r="O25" s="226">
        <f>'CBA {G}'!A$20</f>
        <v>194011.69</v>
      </c>
      <c r="P25" s="226">
        <f>SUM('CBA {G}'!R$5:R$1000)</f>
        <v>0</v>
      </c>
      <c r="Q25" s="228">
        <f t="shared" si="11"/>
        <v>181658.88576779026</v>
      </c>
      <c r="R25" s="228">
        <f t="shared" si="12"/>
        <v>181658.88576779026</v>
      </c>
      <c r="S25" s="226">
        <f>SUM('CBA {G}'!AM$5:AM$1000)</f>
        <v>438174.87544597912</v>
      </c>
      <c r="T25" s="226">
        <f>SUM('CBA {G}'!AD$5:AD$1000)</f>
        <v>0</v>
      </c>
      <c r="U25" s="112">
        <f>IFERROR(S25/Q25,0)</f>
        <v>2.4120751021565026</v>
      </c>
      <c r="V25" s="112">
        <f>IFERROR(((S25*1.1)+(T25))/R25,0)</f>
        <v>2.6532826123721529</v>
      </c>
    </row>
    <row r="26" spans="1:916" s="18" customFormat="1" ht="12.75" x14ac:dyDescent="0.2">
      <c r="B26" s="269" t="s">
        <v>127</v>
      </c>
      <c r="C26" s="125" t="s">
        <v>520</v>
      </c>
      <c r="D26" s="151"/>
      <c r="E26" s="281"/>
      <c r="F26" s="123">
        <f>IFERROR('Industrial EM {G}'!A$16,0)</f>
        <v>6.7000000000000011</v>
      </c>
      <c r="G26" s="282" t="s">
        <v>359</v>
      </c>
      <c r="H26" s="225">
        <f>'Industrial EM {G}'!A$10</f>
        <v>24000</v>
      </c>
      <c r="I26" s="226">
        <f>'Industrial EM {G}'!A$8</f>
        <v>128993.79999999999</v>
      </c>
      <c r="J26" s="226">
        <f>'Industrial EM {G}'!A$12</f>
        <v>62040</v>
      </c>
      <c r="K26" s="226">
        <f>'Industrial EM {G}'!A$14</f>
        <v>45960</v>
      </c>
      <c r="L26" s="226">
        <f>SUM('Industrial EM {G}'!Q$5:Q$1000)</f>
        <v>108000</v>
      </c>
      <c r="M26" s="226"/>
      <c r="N26" s="227">
        <f>'Industrial EM {G}'!A$18</f>
        <v>191033.8</v>
      </c>
      <c r="O26" s="226">
        <f>'Industrial EM {G}'!A$20</f>
        <v>236993.8</v>
      </c>
      <c r="P26" s="226">
        <f>SUM('Industrial EM {G}'!R$5:R$1000)</f>
        <v>0</v>
      </c>
      <c r="Q26" s="228">
        <f t="shared" si="11"/>
        <v>178870.5992509363</v>
      </c>
      <c r="R26" s="228">
        <f t="shared" si="12"/>
        <v>221904.30711610484</v>
      </c>
      <c r="S26" s="226">
        <f>SUM('Industrial EM {G}'!AM$5:AM$1000)</f>
        <v>164567.04251982275</v>
      </c>
      <c r="T26" s="226">
        <f>SUM('Industrial EM {G}'!AD$5:AD$1000)</f>
        <v>0</v>
      </c>
      <c r="U26" s="112">
        <f>IFERROR(S26/Q26,0)</f>
        <v>0.92003405371808933</v>
      </c>
      <c r="V26" s="112">
        <f>IFERROR(((S26*1.1)+(T26))/R26,0)</f>
        <v>0.81577392131054827</v>
      </c>
    </row>
    <row r="27" spans="1:916" s="18" customFormat="1" ht="12.75" x14ac:dyDescent="0.2">
      <c r="B27" s="269" t="s">
        <v>110</v>
      </c>
      <c r="C27" s="151" t="s">
        <v>378</v>
      </c>
      <c r="D27" s="151"/>
      <c r="E27" s="281"/>
      <c r="F27" s="123">
        <f>'CI New Construction {G}'!A$16</f>
        <v>18.16</v>
      </c>
      <c r="G27" s="282" t="s">
        <v>359</v>
      </c>
      <c r="H27" s="225">
        <f>'CI New Construction {G}'!A$10</f>
        <v>20000</v>
      </c>
      <c r="I27" s="226">
        <f>'CI New Construction {G}'!A$8</f>
        <v>113194.64000000001</v>
      </c>
      <c r="J27" s="226">
        <f>'CI New Construction {G}'!A$12</f>
        <v>146000</v>
      </c>
      <c r="K27" s="226">
        <f>'CI New Construction {G}'!A$14</f>
        <v>68620</v>
      </c>
      <c r="L27" s="226">
        <f>SUM('CI New Construction {G}'!Q$5:Q$1000)</f>
        <v>214620</v>
      </c>
      <c r="M27" s="226"/>
      <c r="N27" s="227">
        <f>'CI New Construction {G}'!A$18</f>
        <v>259194.64</v>
      </c>
      <c r="O27" s="226">
        <f>'CI New Construction {G}'!A$20</f>
        <v>327814.64</v>
      </c>
      <c r="P27" s="226">
        <f>SUM('CI New Construction {G}'!R$5:R$1000)</f>
        <v>0</v>
      </c>
      <c r="Q27" s="228">
        <f t="shared" si="11"/>
        <v>242691.61048689138</v>
      </c>
      <c r="R27" s="228">
        <f t="shared" si="12"/>
        <v>306942.54681647941</v>
      </c>
      <c r="S27" s="226">
        <f>SUM('CI New Construction {G}'!AM$5:AM$1000)</f>
        <v>341229.21581751539</v>
      </c>
      <c r="T27" s="226">
        <f>SUM('CI New Construction {G}'!AD$5:AD$1000)</f>
        <v>0</v>
      </c>
      <c r="U27" s="112">
        <f t="shared" si="13"/>
        <v>1.4060198254605358</v>
      </c>
      <c r="V27" s="112">
        <f t="shared" si="14"/>
        <v>1.2228742521762208</v>
      </c>
    </row>
    <row r="28" spans="1:916" s="18" customFormat="1" ht="12.75" x14ac:dyDescent="0.2">
      <c r="B28" s="269" t="s">
        <v>99</v>
      </c>
      <c r="C28" s="151" t="s">
        <v>379</v>
      </c>
      <c r="D28" s="151"/>
      <c r="E28" s="281"/>
      <c r="F28" s="123">
        <f>'Com SEM {G}'!A$16</f>
        <v>3.0000000000000004</v>
      </c>
      <c r="G28" s="282" t="s">
        <v>442</v>
      </c>
      <c r="H28" s="225">
        <f>'Com SEM {G}'!A$10</f>
        <v>370000</v>
      </c>
      <c r="I28" s="226">
        <f>'Com SEM {G}'!A$8</f>
        <v>717541.03</v>
      </c>
      <c r="J28" s="226">
        <f>'Com SEM {G}'!A$12</f>
        <v>172500</v>
      </c>
      <c r="K28" s="226">
        <f>'Com SEM {G}'!A$14</f>
        <v>50025</v>
      </c>
      <c r="L28" s="226">
        <f>SUM('Com SEM {G}'!Q$5:Q$1000)</f>
        <v>222525</v>
      </c>
      <c r="M28" s="226"/>
      <c r="N28" s="227">
        <f>'Com SEM {G}'!A$18</f>
        <v>890041.03</v>
      </c>
      <c r="O28" s="226">
        <f>'Com SEM {G}'!A$20</f>
        <v>940066.03</v>
      </c>
      <c r="P28" s="226">
        <f>SUM('Com SEM {G}'!R$5:R$1000)</f>
        <v>0</v>
      </c>
      <c r="Q28" s="228">
        <f t="shared" si="11"/>
        <v>833371.7509363296</v>
      </c>
      <c r="R28" s="228">
        <f t="shared" si="12"/>
        <v>880211.63857677905</v>
      </c>
      <c r="S28" s="226">
        <f>SUM('Com SEM {G}'!AM$5:AM$1000)</f>
        <v>1358059.4257459119</v>
      </c>
      <c r="T28" s="226">
        <f>SUM('Com SEM {G}'!AD$5:AD$1000)</f>
        <v>0</v>
      </c>
      <c r="U28" s="112">
        <f t="shared" si="13"/>
        <v>1.6295961846799736</v>
      </c>
      <c r="V28" s="112">
        <f t="shared" si="14"/>
        <v>1.6971661164761984</v>
      </c>
    </row>
    <row r="29" spans="1:916" s="18" customFormat="1" x14ac:dyDescent="0.25">
      <c r="B29" s="273" t="s">
        <v>99</v>
      </c>
      <c r="C29" s="151" t="s">
        <v>380</v>
      </c>
      <c r="D29" s="151"/>
      <c r="E29" s="281"/>
      <c r="F29" s="123">
        <f>IFERROR('P4P {G}'!A$16,0)</f>
        <v>16</v>
      </c>
      <c r="G29" s="282" t="s">
        <v>442</v>
      </c>
      <c r="H29" s="225">
        <f>'P4P {G}'!A$10</f>
        <v>13502</v>
      </c>
      <c r="I29" s="226">
        <f>'P4P {G}'!A$8</f>
        <v>71322.34</v>
      </c>
      <c r="J29" s="226">
        <f>'P4P {G}'!A$12</f>
        <v>40000</v>
      </c>
      <c r="K29" s="226">
        <f>'P4P {G}'!A$14</f>
        <v>52000</v>
      </c>
      <c r="L29" s="226">
        <f>SUM('P4P {G}'!Q$5:Q$1000)</f>
        <v>92000</v>
      </c>
      <c r="M29" s="226"/>
      <c r="N29" s="227">
        <f>'P4P {G}'!A$18</f>
        <v>111322.34</v>
      </c>
      <c r="O29" s="226">
        <f>'P4P {G}'!A$20</f>
        <v>163322.34</v>
      </c>
      <c r="P29" s="226">
        <f>SUM('P4P {G}'!R$5:R$1000)</f>
        <v>0</v>
      </c>
      <c r="Q29" s="228">
        <f t="shared" si="11"/>
        <v>104234.40074906366</v>
      </c>
      <c r="R29" s="228">
        <f t="shared" si="12"/>
        <v>152923.53932584269</v>
      </c>
      <c r="S29" s="226">
        <f>SUM('P4P {G}'!AM$5:AM$1000)</f>
        <v>209567.0540789474</v>
      </c>
      <c r="T29" s="226">
        <f>SUM('P4P {G}'!AD$5:AD$1000)</f>
        <v>0</v>
      </c>
      <c r="U29" s="112">
        <f t="shared" si="13"/>
        <v>2.0105363735285824</v>
      </c>
      <c r="V29" s="112">
        <f t="shared" si="14"/>
        <v>1.5074445733017752</v>
      </c>
    </row>
    <row r="30" spans="1:916" s="18" customFormat="1" x14ac:dyDescent="0.25">
      <c r="B30" s="265" t="s">
        <v>26</v>
      </c>
      <c r="C30" s="266" t="s">
        <v>443</v>
      </c>
      <c r="D30" s="266"/>
      <c r="E30" s="283"/>
      <c r="F30" s="265"/>
      <c r="G30" s="265"/>
      <c r="H30" s="284">
        <f>SUM(H31:H34)</f>
        <v>464970.55</v>
      </c>
      <c r="I30" s="285">
        <f>SUM(I31:I34)</f>
        <v>1424280.2</v>
      </c>
      <c r="J30" s="265">
        <f>SUM(J31:J34)</f>
        <v>1624964</v>
      </c>
      <c r="K30" s="284">
        <f>SUM(K31:K34)</f>
        <v>1059318.5</v>
      </c>
      <c r="L30" s="284">
        <f>SUM(L31:L34)</f>
        <v>2684282.5</v>
      </c>
      <c r="M30" s="265"/>
      <c r="N30" s="284">
        <f t="shared" ref="N30:T30" si="15">SUM(N31:N34)</f>
        <v>3049244.2</v>
      </c>
      <c r="O30" s="265">
        <f t="shared" si="15"/>
        <v>4108562.7</v>
      </c>
      <c r="P30" s="287">
        <f>SUM(P31:P34)</f>
        <v>175818</v>
      </c>
      <c r="Q30" s="286">
        <f t="shared" si="15"/>
        <v>2855097.5655430709</v>
      </c>
      <c r="R30" s="286">
        <f t="shared" si="15"/>
        <v>3846968.8202247187</v>
      </c>
      <c r="S30" s="265">
        <f t="shared" si="15"/>
        <v>6242341.5135018248</v>
      </c>
      <c r="T30" s="287">
        <f t="shared" si="15"/>
        <v>1411474.2266787479</v>
      </c>
      <c r="U30" s="434">
        <f>S30/Q30</f>
        <v>2.1863846576866326</v>
      </c>
      <c r="V30" s="434">
        <f>(S30*1.1+T30)/R30</f>
        <v>2.1518370120419115</v>
      </c>
    </row>
    <row r="31" spans="1:916" s="18" customFormat="1" ht="13.5" customHeight="1" x14ac:dyDescent="0.2">
      <c r="A31" s="288"/>
      <c r="B31" s="269" t="s">
        <v>26</v>
      </c>
      <c r="C31" s="125" t="s">
        <v>549</v>
      </c>
      <c r="D31" s="125"/>
      <c r="E31" s="281"/>
      <c r="F31" s="123">
        <f>'Commercial Foodservice {G}'!A$16</f>
        <v>12</v>
      </c>
      <c r="G31" s="282" t="s">
        <v>442</v>
      </c>
      <c r="H31" s="225">
        <f>'Commercial Foodservice {G}'!A$10</f>
        <v>171582</v>
      </c>
      <c r="I31" s="226">
        <f>'Commercial Foodservice {G}'!A$8</f>
        <v>740583.69</v>
      </c>
      <c r="J31" s="226">
        <f>'Commercial Foodservice {G}'!A$12</f>
        <v>753756</v>
      </c>
      <c r="K31" s="226">
        <f>'Commercial Foodservice {G}'!A$14</f>
        <v>9709</v>
      </c>
      <c r="L31" s="226">
        <f>SUM('Commercial Foodservice {G}'!Q$5:Q$999)</f>
        <v>763465</v>
      </c>
      <c r="M31" s="226"/>
      <c r="N31" s="227">
        <f>'Commercial Foodservice {G}'!A$18</f>
        <v>1494339.69</v>
      </c>
      <c r="O31" s="226">
        <f>'Commercial Foodservice {G}'!A$20</f>
        <v>1504048.69</v>
      </c>
      <c r="P31" s="226">
        <f>SUM('Commercial Foodservice {G}'!R$5:R$999)</f>
        <v>175818</v>
      </c>
      <c r="Q31" s="228">
        <f t="shared" ref="Q31:R34" si="16">N31/(1+ElecDiscountRate)^1</f>
        <v>1399194.4662921347</v>
      </c>
      <c r="R31" s="228">
        <f t="shared" si="16"/>
        <v>1408285.2902621722</v>
      </c>
      <c r="S31" s="226">
        <f>SUM('Commercial Foodservice {G}'!AM$5:AM$999)</f>
        <v>2113371.1640426419</v>
      </c>
      <c r="T31" s="226">
        <f>SUM('Commercial Foodservice {G}'!AD$5:AD$999)</f>
        <v>1411474.2266787479</v>
      </c>
      <c r="U31" s="112">
        <f>IFERROR(S31/Q31,0)</f>
        <v>1.5104198987029125</v>
      </c>
      <c r="V31" s="112">
        <f>IFERROR(((S31*1.1)+(T31))/R31,0)</f>
        <v>2.6530011588987845</v>
      </c>
    </row>
    <row r="32" spans="1:916" s="18" customFormat="1" ht="12.75" x14ac:dyDescent="0.2">
      <c r="A32" s="288"/>
      <c r="B32" s="269" t="s">
        <v>26</v>
      </c>
      <c r="C32" s="125" t="s">
        <v>444</v>
      </c>
      <c r="D32" s="125"/>
      <c r="E32" s="281"/>
      <c r="F32" s="123">
        <f>'Commercial HVAC {G}'!A$16</f>
        <v>36.125946094793484</v>
      </c>
      <c r="G32" s="282" t="s">
        <v>359</v>
      </c>
      <c r="H32" s="225">
        <f>'Commercial HVAC {G}'!A$10</f>
        <v>19428.55</v>
      </c>
      <c r="I32" s="226">
        <f>'Commercial HVAC {G}'!A$8</f>
        <v>49888.429999999993</v>
      </c>
      <c r="J32" s="226">
        <f>'Commercial HVAC {G}'!A$12</f>
        <v>77350</v>
      </c>
      <c r="K32" s="226">
        <f>'Commercial HVAC {G}'!A$14</f>
        <v>82307.5</v>
      </c>
      <c r="L32" s="226">
        <f>SUM('Commercial HVAC {G}'!Q$5:Q$999)</f>
        <v>159657.5</v>
      </c>
      <c r="M32" s="226"/>
      <c r="N32" s="227">
        <f>'Commercial HVAC {G}'!A$18</f>
        <v>127238.43</v>
      </c>
      <c r="O32" s="226">
        <f>'Commercial HVAC {G}'!A$20</f>
        <v>209545.93</v>
      </c>
      <c r="P32" s="226">
        <f>SUM('Commercial HVAC {G}'!R$5:R$999)</f>
        <v>0</v>
      </c>
      <c r="Q32" s="228">
        <f t="shared" si="16"/>
        <v>119137.10674157302</v>
      </c>
      <c r="R32" s="228">
        <f t="shared" si="16"/>
        <v>196204.05430711608</v>
      </c>
      <c r="S32" s="226">
        <f>SUM('Commercial HVAC {G}'!AM$5:AM$999)</f>
        <v>536941.27199694561</v>
      </c>
      <c r="T32" s="226">
        <f>SUM('Commercial HVAC {G}'!AD$5:AD$999)</f>
        <v>0</v>
      </c>
      <c r="U32" s="112">
        <f>IFERROR(S32/Q32,0)</f>
        <v>4.5069188490673611</v>
      </c>
      <c r="V32" s="112">
        <f>IFERROR(((S32*1.1)+(T32))/R32,0)</f>
        <v>3.0103118984082005</v>
      </c>
    </row>
    <row r="33" spans="1:916" s="18" customFormat="1" ht="12.75" x14ac:dyDescent="0.2">
      <c r="A33" s="288"/>
      <c r="B33" s="269" t="s">
        <v>26</v>
      </c>
      <c r="C33" s="125" t="s">
        <v>386</v>
      </c>
      <c r="D33" s="125"/>
      <c r="E33" s="281"/>
      <c r="F33" s="123">
        <f>'Commercial Midstream {G}'!A$16</f>
        <v>13</v>
      </c>
      <c r="G33" s="282" t="s">
        <v>359</v>
      </c>
      <c r="H33" s="225">
        <f>'Commercial Midstream {G}'!A$10</f>
        <v>270270</v>
      </c>
      <c r="I33" s="226">
        <f>'Commercial Midstream {G}'!A$8</f>
        <v>633808.08000000007</v>
      </c>
      <c r="J33" s="226">
        <f>'Commercial Midstream {G}'!A$12</f>
        <v>779058</v>
      </c>
      <c r="K33" s="226">
        <f>'Commercial Midstream {G}'!A$14</f>
        <v>967302</v>
      </c>
      <c r="L33" s="226">
        <f>SUM('Commercial Midstream {G}'!Q$5:Q$1000)</f>
        <v>1746360</v>
      </c>
      <c r="M33" s="226"/>
      <c r="N33" s="227">
        <f>'Commercial Midstream {G}'!A$18</f>
        <v>1412866.08</v>
      </c>
      <c r="O33" s="226">
        <f>'Commercial Midstream {G}'!A$20</f>
        <v>2380168.08</v>
      </c>
      <c r="P33" s="226">
        <f>SUM('Commercial Midstream {G}'!R$5:R$1000)</f>
        <v>0</v>
      </c>
      <c r="Q33" s="228">
        <f t="shared" si="16"/>
        <v>1322908.3146067415</v>
      </c>
      <c r="R33" s="228">
        <f t="shared" si="16"/>
        <v>2228621.7977528088</v>
      </c>
      <c r="S33" s="226">
        <f>SUM('Commercial Midstream {G}'!AM$5:AM$1000)</f>
        <v>3561492.9242533254</v>
      </c>
      <c r="T33" s="226">
        <f>SUM('Commercial Midstream {G}'!AD$5:AD$1000)</f>
        <v>0</v>
      </c>
      <c r="U33" s="112">
        <f>IFERROR(S33/Q33,0)</f>
        <v>2.6921691283738314</v>
      </c>
      <c r="V33" s="112">
        <f>IFERROR(((S33*1.1)+(T33))/R33,0)</f>
        <v>1.7578766485318162</v>
      </c>
    </row>
    <row r="34" spans="1:916" s="18" customFormat="1" ht="12.75" x14ac:dyDescent="0.2">
      <c r="A34" s="288"/>
      <c r="B34" s="269" t="s">
        <v>26</v>
      </c>
      <c r="C34" s="125" t="s">
        <v>387</v>
      </c>
      <c r="D34" s="125"/>
      <c r="E34" s="281"/>
      <c r="F34" s="123">
        <f>'SBDI {G}'!A$16</f>
        <v>6.9512195121951219</v>
      </c>
      <c r="G34" s="282" t="s">
        <v>258</v>
      </c>
      <c r="H34" s="225">
        <f>'SBDI {G}'!A$10</f>
        <v>3690</v>
      </c>
      <c r="I34" s="226">
        <f>'SBDI {G}'!A$8</f>
        <v>0</v>
      </c>
      <c r="J34" s="226">
        <f>'SBDI {G}'!A$12</f>
        <v>14800</v>
      </c>
      <c r="K34" s="226">
        <f>'SBDI {G}'!A$14</f>
        <v>0</v>
      </c>
      <c r="L34" s="226">
        <f>SUM('SBDI {G}'!Q$5:Q$999)</f>
        <v>14800</v>
      </c>
      <c r="M34" s="226"/>
      <c r="N34" s="227">
        <f>'SBDI {G}'!A$18</f>
        <v>14800</v>
      </c>
      <c r="O34" s="226">
        <f>'SBDI {G}'!A$20</f>
        <v>14800</v>
      </c>
      <c r="P34" s="226">
        <f>SUM('SBDI {G}'!R$5:R$999)</f>
        <v>0</v>
      </c>
      <c r="Q34" s="228">
        <f t="shared" si="16"/>
        <v>13857.677902621723</v>
      </c>
      <c r="R34" s="228">
        <f t="shared" si="16"/>
        <v>13857.677902621723</v>
      </c>
      <c r="S34" s="226">
        <f>SUM('SBDI {G}'!AM$5:AM$999)</f>
        <v>30536.153208911877</v>
      </c>
      <c r="T34" s="226">
        <f>SUM('SBDI {G}'!AD$5:AD$999)</f>
        <v>0</v>
      </c>
      <c r="U34" s="112">
        <f>IFERROR(S34/Q34,0)</f>
        <v>2.2035548396701272</v>
      </c>
      <c r="V34" s="112">
        <f>IFERROR(((S34*1.1)+(T34))/R34,0)</f>
        <v>2.4239103236371404</v>
      </c>
    </row>
    <row r="35" spans="1:916" s="18" customFormat="1" ht="12.75" x14ac:dyDescent="0.2">
      <c r="B35" s="480" t="s">
        <v>445</v>
      </c>
      <c r="C35" s="481"/>
      <c r="D35" s="480"/>
      <c r="E35" s="480"/>
      <c r="F35" s="482"/>
      <c r="G35" s="482"/>
      <c r="H35" s="483">
        <f>SUM(H24:H29,H31:H34)</f>
        <v>1257472.55</v>
      </c>
      <c r="I35" s="484">
        <f>SUM(I24:I29,I31:I34)</f>
        <v>3380656.8400000003</v>
      </c>
      <c r="J35" s="484">
        <f>SUM(J24:J29,J31:J34)</f>
        <v>3725754</v>
      </c>
      <c r="K35" s="484">
        <f>SUM(K24:K29,K31:K34)</f>
        <v>5073288.5</v>
      </c>
      <c r="L35" s="484">
        <f>SUM(L24:L29,L31:L34)</f>
        <v>8799042.5</v>
      </c>
      <c r="M35" s="485"/>
      <c r="N35" s="483">
        <f>SUM(N24:N29,N31:N34)</f>
        <v>7106410.8399999999</v>
      </c>
      <c r="O35" s="484">
        <f>SUM(O24:O29,O31:O34)</f>
        <v>12179699.34</v>
      </c>
      <c r="P35" s="484">
        <f t="shared" ref="P35:T35" si="17">SUM(P24:P28,P31:P34)</f>
        <v>175818</v>
      </c>
      <c r="Q35" s="484">
        <f>SUM(Q24:Q29,Q31:Q34)</f>
        <v>6653942.7340823971</v>
      </c>
      <c r="R35" s="484">
        <f>SUM(R24:R29,R31:R34)</f>
        <v>11404212.86516854</v>
      </c>
      <c r="S35" s="484">
        <f>SUM(S24:S29,S31:S34)</f>
        <v>13701762.756463975</v>
      </c>
      <c r="T35" s="484">
        <f t="shared" si="17"/>
        <v>1411474.2266787479</v>
      </c>
      <c r="U35" s="486">
        <f>S35/Q35</f>
        <v>2.0591945714052642</v>
      </c>
      <c r="V35" s="486">
        <f>(S35*1.1+T35)/R35</f>
        <v>1.4453793044440437</v>
      </c>
    </row>
    <row r="36" spans="1:916" s="280" customFormat="1" x14ac:dyDescent="0.25">
      <c r="A36" s="268"/>
      <c r="B36" s="269" t="s">
        <v>446</v>
      </c>
      <c r="C36" s="291" t="s">
        <v>447</v>
      </c>
      <c r="D36" s="291"/>
      <c r="E36" s="292"/>
      <c r="F36" s="282">
        <v>5</v>
      </c>
      <c r="G36" s="293" t="s">
        <v>253</v>
      </c>
      <c r="H36" s="294">
        <f>'G245 NEEA GAS'!A$10</f>
        <v>0</v>
      </c>
      <c r="I36" s="226">
        <f>'G245 NEEA GAS'!A$8</f>
        <v>2983459</v>
      </c>
      <c r="J36" s="226">
        <f>'G245 NEEA GAS'!A$12</f>
        <v>0</v>
      </c>
      <c r="K36" s="226">
        <f>'G245 NEEA GAS'!A$14</f>
        <v>0</v>
      </c>
      <c r="L36" s="226">
        <f>SUM('G245 NEEA GAS'!Q$5:Q$999)</f>
        <v>0</v>
      </c>
      <c r="M36" s="297"/>
      <c r="N36" s="227">
        <f>'G245 NEEA GAS'!A$18</f>
        <v>2983459</v>
      </c>
      <c r="O36" s="226">
        <f>'G245 NEEA GAS'!A$20</f>
        <v>2983459</v>
      </c>
      <c r="P36" s="226">
        <f>SUM('SBDI {G}'!R$5:R$999)</f>
        <v>0</v>
      </c>
      <c r="Q36" s="228">
        <f>N36/(1+ElecDiscountRate)^1</f>
        <v>2793500.9363295878</v>
      </c>
      <c r="R36" s="228">
        <f>O36/(1+ElecDiscountRate)^1</f>
        <v>2793500.9363295878</v>
      </c>
      <c r="S36" s="226">
        <f>SUM('G245 NEEA GAS'!AM$5:AM$999)</f>
        <v>0</v>
      </c>
      <c r="T36" s="226">
        <f>SUM('G245 NEEA GAS'!AD$5:AD$999)</f>
        <v>0</v>
      </c>
      <c r="U36" s="436">
        <f>S36/Q36</f>
        <v>0</v>
      </c>
      <c r="V36" s="436">
        <f>((S36*1.1)+(T36))/R36</f>
        <v>0</v>
      </c>
      <c r="W36" s="18"/>
      <c r="X36" s="18">
        <v>18230660</v>
      </c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</row>
    <row r="37" spans="1:916" s="280" customFormat="1" x14ac:dyDescent="0.25">
      <c r="A37" s="268"/>
      <c r="B37" s="273" t="s">
        <v>160</v>
      </c>
      <c r="C37" s="291" t="s">
        <v>398</v>
      </c>
      <c r="D37" s="291"/>
      <c r="E37" s="292"/>
      <c r="F37" s="282">
        <f>IFERROR('TDSM {G}'!A$16,0)</f>
        <v>0</v>
      </c>
      <c r="G37" s="293" t="s">
        <v>258</v>
      </c>
      <c r="H37" s="294">
        <f>'TDSM {G}'!A$10</f>
        <v>0</v>
      </c>
      <c r="I37" s="193">
        <f>'TDSM {G}'!A$8</f>
        <v>235519.32</v>
      </c>
      <c r="J37" s="193">
        <f>'TDSM {G}'!A$12</f>
        <v>0</v>
      </c>
      <c r="K37" s="295">
        <f>'TDSM {G}'!A$14</f>
        <v>0</v>
      </c>
      <c r="L37" s="296">
        <f>SUM('TDSM {G}'!Q$5:Q$999)</f>
        <v>0</v>
      </c>
      <c r="M37" s="297"/>
      <c r="N37" s="298">
        <f>'TDSM {G}'!A$18</f>
        <v>267519.32</v>
      </c>
      <c r="O37" s="297">
        <f>'TDSM {G}'!A$20</f>
        <v>235519.32</v>
      </c>
      <c r="P37" s="300">
        <f>SUM('TDSM {G}'!R$5:R$999)</f>
        <v>0</v>
      </c>
      <c r="Q37" s="299">
        <f>N37/(1+ElecDiscountRate)^1</f>
        <v>250486.25468164793</v>
      </c>
      <c r="R37" s="299">
        <f>O37/(1+ElecDiscountRate)^1</f>
        <v>220523.70786516854</v>
      </c>
      <c r="S37" s="299">
        <f>SUM('TDSM {G}'!AM$5:AM$999)</f>
        <v>0</v>
      </c>
      <c r="T37" s="300">
        <f>SUM('TDSM {G}'!AD$5:AD$999)</f>
        <v>0</v>
      </c>
      <c r="U37" s="436">
        <f>S37/Q37</f>
        <v>0</v>
      </c>
      <c r="V37" s="436">
        <f>((S37*1.1)+(T37))/R37</f>
        <v>0</v>
      </c>
      <c r="W37" s="18"/>
      <c r="X37" s="18">
        <v>18230218</v>
      </c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</row>
    <row r="38" spans="1:916" s="18" customFormat="1" ht="12.75" x14ac:dyDescent="0.2">
      <c r="B38" s="480" t="s">
        <v>448</v>
      </c>
      <c r="C38" s="481"/>
      <c r="D38" s="480"/>
      <c r="E38" s="480"/>
      <c r="F38" s="482"/>
      <c r="G38" s="482"/>
      <c r="H38" s="493">
        <v>0</v>
      </c>
      <c r="I38" s="494">
        <f t="shared" ref="I38:N38" si="18">SUM(I36:I37)</f>
        <v>3218978.32</v>
      </c>
      <c r="J38" s="494">
        <f t="shared" si="18"/>
        <v>0</v>
      </c>
      <c r="K38" s="494">
        <f t="shared" si="18"/>
        <v>0</v>
      </c>
      <c r="L38" s="494">
        <f t="shared" si="18"/>
        <v>0</v>
      </c>
      <c r="M38" s="494">
        <f t="shared" si="18"/>
        <v>0</v>
      </c>
      <c r="N38" s="494">
        <f t="shared" si="18"/>
        <v>3250978.32</v>
      </c>
      <c r="O38" s="494">
        <f t="shared" ref="O38:T38" si="19">SUM(O36:O37)</f>
        <v>3218978.32</v>
      </c>
      <c r="P38" s="494">
        <f>SUM(P36:P37)</f>
        <v>0</v>
      </c>
      <c r="Q38" s="494">
        <f t="shared" si="19"/>
        <v>3043987.1910112356</v>
      </c>
      <c r="R38" s="494">
        <f t="shared" si="19"/>
        <v>3014024.6441947562</v>
      </c>
      <c r="S38" s="494">
        <f t="shared" si="19"/>
        <v>0</v>
      </c>
      <c r="T38" s="494">
        <f t="shared" si="19"/>
        <v>0</v>
      </c>
      <c r="U38" s="486">
        <f>S38/Q38</f>
        <v>0</v>
      </c>
      <c r="V38" s="486">
        <f>(S38*1.1+T38)/R38</f>
        <v>0</v>
      </c>
    </row>
    <row r="39" spans="1:916" s="18" customFormat="1" x14ac:dyDescent="0.25">
      <c r="A39" s="268"/>
      <c r="B39" s="269" t="s">
        <v>316</v>
      </c>
      <c r="C39" s="110" t="s">
        <v>391</v>
      </c>
      <c r="D39"/>
      <c r="E39" s="292"/>
      <c r="F39" s="147"/>
      <c r="G39" s="282"/>
      <c r="H39" s="282">
        <f>'G249 Res Gas Pilot'!A10</f>
        <v>0</v>
      </c>
      <c r="I39" s="193">
        <f>'G249 Res Gas Pilot'!A8</f>
        <v>0</v>
      </c>
      <c r="J39" s="193">
        <v>0</v>
      </c>
      <c r="K39" s="193">
        <v>0</v>
      </c>
      <c r="L39" s="302">
        <v>0</v>
      </c>
      <c r="M39" s="297"/>
      <c r="N39" s="303">
        <f>I39</f>
        <v>0</v>
      </c>
      <c r="O39" s="297">
        <f>SUM(I39:K39)</f>
        <v>0</v>
      </c>
      <c r="P39" s="226">
        <f>SUM('G249 Res Gas Pilot'!R$5:R$1000)</f>
        <v>0</v>
      </c>
      <c r="Q39" s="299">
        <f>N39/(1+GasDiscountRate)^1</f>
        <v>0</v>
      </c>
      <c r="R39" s="299">
        <f>O39/(1+GasDiscountRate)^1</f>
        <v>0</v>
      </c>
      <c r="S39" s="226">
        <f>SUM('G249 Res Gas Pilot'!AM$5:AM$1000)</f>
        <v>0</v>
      </c>
      <c r="T39" s="226">
        <f>SUM('G249 Res Gas Pilot'!AD$5:AD$1000)</f>
        <v>0</v>
      </c>
      <c r="U39" s="436">
        <f>IFERROR(S39/Q39,0)</f>
        <v>0</v>
      </c>
      <c r="V39" s="436">
        <f>IFERROR(((S39*1.1)+(T39))/R39,0)</f>
        <v>0</v>
      </c>
    </row>
    <row r="40" spans="1:916" s="305" customFormat="1" x14ac:dyDescent="0.25">
      <c r="A40" s="18"/>
      <c r="B40" s="273" t="s">
        <v>316</v>
      </c>
      <c r="C40" s="110" t="s">
        <v>449</v>
      </c>
      <c r="D40"/>
      <c r="E40" s="292"/>
      <c r="F40" s="147"/>
      <c r="G40" s="304"/>
      <c r="H40" s="282">
        <f>'G249 Com Gas Pilot'!A10</f>
        <v>0</v>
      </c>
      <c r="I40" s="193">
        <f>'G249 Com Gas Pilot'!A8</f>
        <v>0</v>
      </c>
      <c r="J40" s="193">
        <v>0</v>
      </c>
      <c r="K40" s="193">
        <v>0</v>
      </c>
      <c r="L40" s="302">
        <v>0</v>
      </c>
      <c r="M40" s="297"/>
      <c r="N40" s="303">
        <f>I40</f>
        <v>0</v>
      </c>
      <c r="O40" s="297">
        <f>SUM(I40:K40)</f>
        <v>0</v>
      </c>
      <c r="P40" s="226">
        <f>SUM('G249 Com Gas Pilot'!R$5:R$1000)</f>
        <v>0</v>
      </c>
      <c r="Q40" s="299">
        <f>N40/(1+GasDiscountRate)^1</f>
        <v>0</v>
      </c>
      <c r="R40" s="299">
        <f>O40/(1+GasDiscountRate)^1</f>
        <v>0</v>
      </c>
      <c r="S40" s="226">
        <f>SUM('G249 Com Gas Pilot'!AM$5:AM$1000)</f>
        <v>0</v>
      </c>
      <c r="T40" s="226">
        <f>SUM('G249 Com Gas Pilot'!AD$5:AD$1000)</f>
        <v>0</v>
      </c>
      <c r="U40" s="436">
        <f>IFERROR(S40/Q40,0)</f>
        <v>0</v>
      </c>
      <c r="V40" s="436">
        <f>IFERROR(((S40*1.1)+(T40))/R40,0)</f>
        <v>0</v>
      </c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</row>
    <row r="41" spans="1:916" s="18" customFormat="1" ht="12.75" x14ac:dyDescent="0.2">
      <c r="B41" s="276" t="s">
        <v>393</v>
      </c>
      <c r="C41" s="276"/>
      <c r="D41" s="276"/>
      <c r="E41" s="306"/>
      <c r="F41" s="276"/>
      <c r="G41" s="289"/>
      <c r="H41" s="290">
        <f>SUM(H39:H40)</f>
        <v>0</v>
      </c>
      <c r="I41" s="307">
        <f t="shared" ref="I41:T41" si="20">SUM(I39:I40)</f>
        <v>0</v>
      </c>
      <c r="J41" s="308">
        <f t="shared" si="20"/>
        <v>0</v>
      </c>
      <c r="K41" s="308">
        <f t="shared" si="20"/>
        <v>0</v>
      </c>
      <c r="L41" s="308">
        <f t="shared" si="20"/>
        <v>0</v>
      </c>
      <c r="M41" s="308">
        <f t="shared" si="20"/>
        <v>0</v>
      </c>
      <c r="N41" s="309">
        <f t="shared" si="20"/>
        <v>0</v>
      </c>
      <c r="O41" s="307">
        <f t="shared" si="20"/>
        <v>0</v>
      </c>
      <c r="P41" s="308">
        <f>SUM(P39:P40)</f>
        <v>0</v>
      </c>
      <c r="Q41" s="307">
        <f t="shared" si="20"/>
        <v>0</v>
      </c>
      <c r="R41" s="307">
        <f t="shared" si="20"/>
        <v>0</v>
      </c>
      <c r="S41" s="308">
        <f t="shared" si="20"/>
        <v>0</v>
      </c>
      <c r="T41" s="308">
        <f t="shared" si="20"/>
        <v>0</v>
      </c>
      <c r="U41" s="435" t="e">
        <f>S41/Q41</f>
        <v>#DIV/0!</v>
      </c>
      <c r="V41" s="435" t="e">
        <f>(S41*1.1+T41)/R41</f>
        <v>#DIV/0!</v>
      </c>
    </row>
    <row r="42" spans="1:916" x14ac:dyDescent="0.25">
      <c r="B42" s="168"/>
      <c r="C42" s="310" t="s">
        <v>400</v>
      </c>
      <c r="D42" s="310"/>
      <c r="E42" s="311"/>
      <c r="F42" s="311"/>
      <c r="G42" s="312"/>
      <c r="H42" s="313"/>
      <c r="I42" s="314"/>
      <c r="J42" s="315"/>
      <c r="K42" s="316"/>
      <c r="L42" s="316"/>
      <c r="M42" s="316"/>
      <c r="N42" s="317"/>
      <c r="O42" s="318"/>
      <c r="P42" s="318"/>
      <c r="Q42" s="318"/>
      <c r="R42" s="318"/>
      <c r="S42" s="319"/>
      <c r="T42" s="320"/>
      <c r="U42" s="321"/>
      <c r="V42" s="321"/>
    </row>
    <row r="43" spans="1:916" x14ac:dyDescent="0.25">
      <c r="B43" s="168"/>
      <c r="C43" s="169" t="s">
        <v>401</v>
      </c>
      <c r="D43" s="185">
        <v>18231005</v>
      </c>
      <c r="E43" s="168"/>
      <c r="F43" s="168"/>
      <c r="G43" s="170"/>
      <c r="H43" s="168"/>
      <c r="I43" s="171">
        <f>SUMIF('Program Costs'!D:D,'Gas CE'!D43,'Program Costs'!N:N)</f>
        <v>168960.38</v>
      </c>
      <c r="J43" s="171"/>
      <c r="K43" s="168"/>
      <c r="L43" s="168"/>
      <c r="M43" s="168"/>
      <c r="N43" s="303">
        <f>I43</f>
        <v>168960.38</v>
      </c>
      <c r="O43" s="171">
        <f t="shared" ref="O43:O59" si="21">I43</f>
        <v>168960.38</v>
      </c>
      <c r="P43" s="172"/>
      <c r="Q43" s="173">
        <f t="shared" ref="Q43:Q59" si="22">N43/(1+ElecDiscountRate)^1</f>
        <v>158202.60299625469</v>
      </c>
      <c r="R43" s="173">
        <f t="shared" ref="R43:R59" si="23">O43/(1+ElecDiscountRate)^1</f>
        <v>158202.60299625469</v>
      </c>
      <c r="S43" s="168"/>
      <c r="T43" s="174"/>
      <c r="U43" s="168"/>
      <c r="V43" s="175"/>
      <c r="X43">
        <v>18231005</v>
      </c>
    </row>
    <row r="44" spans="1:916" x14ac:dyDescent="0.25">
      <c r="B44" s="168"/>
      <c r="C44" s="176" t="s">
        <v>402</v>
      </c>
      <c r="D44" s="185">
        <v>18230659</v>
      </c>
      <c r="E44" s="177"/>
      <c r="F44" s="177"/>
      <c r="G44" s="178"/>
      <c r="H44" s="179"/>
      <c r="I44" s="171">
        <f>SUMIF('Program Costs'!D:D,'Gas CE'!D44,'Program Costs'!N:N)</f>
        <v>152299.04</v>
      </c>
      <c r="J44" s="171"/>
      <c r="K44" s="180"/>
      <c r="L44" s="180"/>
      <c r="M44" s="180"/>
      <c r="N44" s="303">
        <f t="shared" ref="N44:N59" si="24">I44</f>
        <v>152299.04</v>
      </c>
      <c r="O44" s="171">
        <f t="shared" si="21"/>
        <v>152299.04</v>
      </c>
      <c r="P44" s="181"/>
      <c r="Q44" s="173">
        <f t="shared" si="22"/>
        <v>142602.09737827716</v>
      </c>
      <c r="R44" s="173">
        <f t="shared" si="23"/>
        <v>142602.09737827716</v>
      </c>
      <c r="S44" s="182"/>
      <c r="T44" s="182"/>
      <c r="U44" s="183"/>
      <c r="V44" s="183"/>
      <c r="X44">
        <v>18230659</v>
      </c>
    </row>
    <row r="45" spans="1:916" x14ac:dyDescent="0.25">
      <c r="B45" s="168"/>
      <c r="C45" s="184" t="s">
        <v>1066</v>
      </c>
      <c r="D45" s="185">
        <v>18230668</v>
      </c>
      <c r="E45" s="177"/>
      <c r="F45" s="177"/>
      <c r="G45" s="178"/>
      <c r="H45" s="179"/>
      <c r="I45" s="171">
        <f>SUMIF('Program Costs'!D:D,'Gas CE'!D45,'Program Costs'!N:N)</f>
        <v>153558.65</v>
      </c>
      <c r="J45" s="171"/>
      <c r="K45" s="180"/>
      <c r="L45" s="180"/>
      <c r="M45" s="180"/>
      <c r="N45" s="303">
        <f t="shared" si="24"/>
        <v>153558.65</v>
      </c>
      <c r="O45" s="171">
        <f t="shared" si="21"/>
        <v>153558.65</v>
      </c>
      <c r="P45" s="173"/>
      <c r="Q45" s="173">
        <f t="shared" si="22"/>
        <v>143781.50749063669</v>
      </c>
      <c r="R45" s="173">
        <f t="shared" si="23"/>
        <v>143781.50749063669</v>
      </c>
      <c r="S45" s="182"/>
      <c r="T45" s="182"/>
      <c r="U45" s="183"/>
      <c r="V45" s="183"/>
      <c r="X45">
        <v>18230668</v>
      </c>
    </row>
    <row r="46" spans="1:916" x14ac:dyDescent="0.25">
      <c r="B46" s="168"/>
      <c r="C46" s="169" t="s">
        <v>404</v>
      </c>
      <c r="D46" s="185">
        <v>18230688</v>
      </c>
      <c r="E46" s="168"/>
      <c r="F46" s="168"/>
      <c r="G46" s="168"/>
      <c r="H46" s="168"/>
      <c r="I46" s="171">
        <f>SUMIF('Program Costs'!D:D,'Gas CE'!D46,'Program Costs'!N:N)</f>
        <v>185005.63</v>
      </c>
      <c r="J46" s="171"/>
      <c r="K46" s="168"/>
      <c r="L46" s="168"/>
      <c r="M46" s="168"/>
      <c r="N46" s="303">
        <f t="shared" si="24"/>
        <v>185005.63</v>
      </c>
      <c r="O46" s="171">
        <f t="shared" si="21"/>
        <v>185005.63</v>
      </c>
      <c r="P46" s="172"/>
      <c r="Q46" s="173">
        <f t="shared" si="22"/>
        <v>173226.24531835204</v>
      </c>
      <c r="R46" s="173">
        <f t="shared" si="23"/>
        <v>173226.24531835204</v>
      </c>
      <c r="S46" s="168"/>
      <c r="T46" s="174"/>
      <c r="U46" s="168"/>
      <c r="V46" s="175"/>
      <c r="X46">
        <v>18230688</v>
      </c>
    </row>
    <row r="47" spans="1:916" s="187" customFormat="1" x14ac:dyDescent="0.25">
      <c r="A47" s="186"/>
      <c r="B47" s="168"/>
      <c r="C47" s="176" t="s">
        <v>405</v>
      </c>
      <c r="D47" s="185">
        <v>18230698</v>
      </c>
      <c r="E47" s="168"/>
      <c r="F47" s="168"/>
      <c r="G47" s="168"/>
      <c r="H47" s="168"/>
      <c r="I47" s="171">
        <f>SUMIF('Program Costs'!D:D,'Gas CE'!D47,'Program Costs'!N:N)</f>
        <v>26000</v>
      </c>
      <c r="J47" s="171"/>
      <c r="K47" s="168"/>
      <c r="L47" s="168"/>
      <c r="M47" s="168"/>
      <c r="N47" s="303">
        <f t="shared" si="24"/>
        <v>26000</v>
      </c>
      <c r="O47" s="171">
        <f t="shared" si="21"/>
        <v>26000</v>
      </c>
      <c r="P47" s="172"/>
      <c r="Q47" s="173">
        <f t="shared" si="22"/>
        <v>24344.569288389514</v>
      </c>
      <c r="R47" s="173">
        <f t="shared" si="23"/>
        <v>24344.569288389514</v>
      </c>
      <c r="S47" s="168"/>
      <c r="T47" s="174"/>
      <c r="U47" s="168"/>
      <c r="V47" s="175"/>
      <c r="W47" s="186"/>
      <c r="X47">
        <v>18230698</v>
      </c>
      <c r="Y47" s="186"/>
      <c r="Z47" s="186"/>
      <c r="AA47" s="186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6"/>
      <c r="AT47" s="186"/>
      <c r="AU47" s="186"/>
      <c r="AV47" s="186"/>
      <c r="AW47" s="186"/>
      <c r="AX47" s="186"/>
      <c r="AY47" s="186"/>
      <c r="AZ47" s="186"/>
      <c r="BA47" s="186"/>
      <c r="BB47" s="186"/>
      <c r="BC47" s="186"/>
      <c r="BD47" s="186"/>
      <c r="BE47" s="186"/>
      <c r="BF47" s="186"/>
      <c r="BG47" s="186"/>
      <c r="BH47" s="186"/>
      <c r="BI47" s="186"/>
      <c r="BJ47" s="186"/>
      <c r="BK47" s="186"/>
      <c r="BL47" s="186"/>
      <c r="BM47" s="186"/>
      <c r="BN47" s="186"/>
      <c r="BO47" s="186"/>
      <c r="BP47" s="186"/>
      <c r="BQ47" s="186"/>
      <c r="BR47" s="186"/>
      <c r="BS47" s="186"/>
      <c r="BT47" s="186"/>
      <c r="BU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  <c r="CF47" s="186"/>
      <c r="CG47" s="186"/>
      <c r="CH47" s="186"/>
      <c r="CI47" s="186"/>
      <c r="CJ47" s="186"/>
      <c r="CK47" s="186"/>
      <c r="CL47" s="186"/>
      <c r="CM47" s="186"/>
      <c r="CN47" s="186"/>
      <c r="CO47" s="186"/>
      <c r="CP47" s="186"/>
      <c r="CQ47" s="186"/>
      <c r="CR47" s="186"/>
      <c r="CS47" s="186"/>
      <c r="CT47" s="186"/>
      <c r="CU47" s="186"/>
      <c r="CV47" s="186"/>
      <c r="CW47" s="186"/>
      <c r="CX47" s="186"/>
      <c r="CY47" s="186"/>
      <c r="CZ47" s="186"/>
      <c r="DA47" s="186"/>
      <c r="DB47" s="186"/>
      <c r="DC47" s="186"/>
      <c r="DD47" s="186"/>
      <c r="DE47" s="186"/>
      <c r="DF47" s="186"/>
      <c r="DG47" s="186"/>
      <c r="DH47" s="186"/>
      <c r="DI47" s="186"/>
      <c r="DJ47" s="186"/>
      <c r="DK47" s="186"/>
      <c r="DL47" s="186"/>
      <c r="DM47" s="186"/>
      <c r="DN47" s="186"/>
      <c r="DO47" s="186"/>
      <c r="DP47" s="186"/>
      <c r="DQ47" s="186"/>
      <c r="DR47" s="186"/>
      <c r="DS47" s="186"/>
      <c r="DT47" s="186"/>
      <c r="DU47" s="186"/>
      <c r="DV47" s="186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186"/>
      <c r="HQ47" s="186"/>
      <c r="HR47" s="186"/>
      <c r="HS47" s="186"/>
      <c r="HT47" s="186"/>
      <c r="HU47" s="186"/>
      <c r="HV47" s="186"/>
      <c r="HW47" s="186"/>
      <c r="HX47" s="186"/>
      <c r="HY47" s="186"/>
      <c r="HZ47" s="186"/>
      <c r="IA47" s="186"/>
      <c r="IB47" s="186"/>
      <c r="IC47" s="186"/>
      <c r="ID47" s="186"/>
      <c r="IE47" s="186"/>
      <c r="IF47" s="186"/>
      <c r="IG47" s="186"/>
      <c r="IH47" s="186"/>
      <c r="II47" s="186"/>
      <c r="IJ47" s="186"/>
      <c r="IK47" s="186"/>
      <c r="IL47" s="186"/>
      <c r="IM47" s="186"/>
      <c r="IN47" s="186"/>
      <c r="IO47" s="186"/>
      <c r="IP47" s="186"/>
      <c r="IQ47" s="186"/>
      <c r="IR47" s="186"/>
      <c r="IS47" s="186"/>
      <c r="IT47" s="186"/>
      <c r="IU47" s="186"/>
      <c r="IV47" s="186"/>
      <c r="IW47" s="186"/>
      <c r="IX47" s="186"/>
      <c r="IY47" s="186"/>
      <c r="IZ47" s="186"/>
      <c r="JA47" s="186"/>
      <c r="JB47" s="186"/>
      <c r="JC47" s="186"/>
      <c r="JD47" s="186"/>
      <c r="JE47" s="186"/>
      <c r="JF47" s="186"/>
      <c r="JG47" s="186"/>
      <c r="JH47" s="186"/>
      <c r="JI47" s="186"/>
      <c r="JJ47" s="186"/>
      <c r="JK47" s="186"/>
      <c r="JL47" s="186"/>
      <c r="JM47" s="186"/>
      <c r="JN47" s="186"/>
      <c r="JO47" s="186"/>
      <c r="JP47" s="186"/>
      <c r="JQ47" s="186"/>
      <c r="JR47" s="186"/>
      <c r="JS47" s="186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6"/>
      <c r="LQ47" s="186"/>
      <c r="LR47" s="186"/>
      <c r="LS47" s="186"/>
      <c r="LT47" s="186"/>
      <c r="LU47" s="186"/>
      <c r="LV47" s="186"/>
      <c r="LW47" s="186"/>
      <c r="LX47" s="186"/>
      <c r="LY47" s="186"/>
      <c r="LZ47" s="186"/>
      <c r="MA47" s="186"/>
      <c r="MB47" s="186"/>
      <c r="MC47" s="186"/>
      <c r="MD47" s="186"/>
      <c r="ME47" s="186"/>
      <c r="MF47" s="186"/>
      <c r="MG47" s="186"/>
      <c r="MH47" s="186"/>
      <c r="MI47" s="186"/>
      <c r="MJ47" s="186"/>
      <c r="MK47" s="186"/>
      <c r="ML47" s="186"/>
      <c r="MM47" s="186"/>
      <c r="MN47" s="186"/>
      <c r="MO47" s="186"/>
      <c r="MP47" s="186"/>
      <c r="MQ47" s="186"/>
      <c r="MR47" s="186"/>
      <c r="MS47" s="186"/>
      <c r="MT47" s="186"/>
      <c r="MU47" s="186"/>
      <c r="MV47" s="186"/>
      <c r="MW47" s="186"/>
      <c r="MX47" s="186"/>
      <c r="MY47" s="186"/>
      <c r="MZ47" s="186"/>
      <c r="NA47" s="186"/>
      <c r="NB47" s="186"/>
      <c r="NC47" s="186"/>
      <c r="ND47" s="186"/>
      <c r="NE47" s="186"/>
      <c r="NF47" s="186"/>
      <c r="NG47" s="186"/>
      <c r="NH47" s="186"/>
      <c r="NI47" s="186"/>
      <c r="NJ47" s="186"/>
      <c r="NK47" s="186"/>
      <c r="NL47" s="186"/>
      <c r="NM47" s="186"/>
      <c r="NN47" s="186"/>
      <c r="NO47" s="186"/>
      <c r="NP47" s="186"/>
      <c r="NQ47" s="186"/>
      <c r="NR47" s="186"/>
      <c r="NS47" s="186"/>
      <c r="NT47" s="186"/>
      <c r="NU47" s="186"/>
      <c r="NV47" s="186"/>
      <c r="NW47" s="186"/>
      <c r="NX47" s="186"/>
      <c r="NY47" s="186"/>
      <c r="NZ47" s="186"/>
      <c r="OA47" s="186"/>
      <c r="OB47" s="186"/>
      <c r="OC47" s="186"/>
      <c r="OD47" s="186"/>
      <c r="OE47" s="186"/>
      <c r="OF47" s="186"/>
      <c r="OG47" s="186"/>
      <c r="OH47" s="186"/>
      <c r="OI47" s="186"/>
      <c r="OJ47" s="186"/>
      <c r="OK47" s="186"/>
      <c r="OL47" s="186"/>
      <c r="OM47" s="186"/>
      <c r="ON47" s="186"/>
      <c r="OO47" s="186"/>
      <c r="OP47" s="186"/>
      <c r="OQ47" s="186"/>
      <c r="OR47" s="186"/>
      <c r="OS47" s="186"/>
      <c r="OT47" s="186"/>
      <c r="OU47" s="186"/>
      <c r="OV47" s="186"/>
      <c r="OW47" s="186"/>
      <c r="OX47" s="186"/>
      <c r="OY47" s="186"/>
      <c r="OZ47" s="186"/>
      <c r="PA47" s="186"/>
      <c r="PB47" s="186"/>
      <c r="PC47" s="186"/>
      <c r="PD47" s="186"/>
      <c r="PE47" s="186"/>
      <c r="PF47" s="186"/>
      <c r="PG47" s="186"/>
      <c r="PH47" s="186"/>
      <c r="PI47" s="186"/>
    </row>
    <row r="48" spans="1:916" x14ac:dyDescent="0.25">
      <c r="B48" s="168"/>
      <c r="C48" s="176" t="s">
        <v>1067</v>
      </c>
      <c r="D48" s="185">
        <v>18230268</v>
      </c>
      <c r="E48" s="168"/>
      <c r="F48" s="168"/>
      <c r="G48" s="168"/>
      <c r="H48" s="168"/>
      <c r="I48" s="171">
        <f>SUMIF('Program Costs'!D:D,'Gas CE'!D48,'Program Costs'!N:N)</f>
        <v>-16361.900000000023</v>
      </c>
      <c r="J48" s="171"/>
      <c r="K48" s="168"/>
      <c r="L48" s="168"/>
      <c r="M48" s="168"/>
      <c r="N48" s="303">
        <f t="shared" si="24"/>
        <v>-16361.900000000023</v>
      </c>
      <c r="O48" s="171">
        <f t="shared" si="21"/>
        <v>-16361.900000000023</v>
      </c>
      <c r="P48" s="172"/>
      <c r="Q48" s="173">
        <f t="shared" si="22"/>
        <v>-15320.131086142343</v>
      </c>
      <c r="R48" s="173">
        <f t="shared" si="23"/>
        <v>-15320.131086142343</v>
      </c>
      <c r="S48" s="168"/>
      <c r="T48" s="174"/>
      <c r="U48" s="168"/>
      <c r="V48" s="175"/>
      <c r="X48">
        <v>18231031</v>
      </c>
    </row>
    <row r="49" spans="1:425" x14ac:dyDescent="0.25">
      <c r="B49" s="168"/>
      <c r="C49" s="176" t="s">
        <v>1068</v>
      </c>
      <c r="D49" s="185">
        <v>18230231</v>
      </c>
      <c r="E49" s="168"/>
      <c r="F49" s="168"/>
      <c r="G49" s="168"/>
      <c r="H49" s="168"/>
      <c r="I49" s="171">
        <f>SUMIF('Program Costs'!D:D,'Gas CE'!D49,'Program Costs'!N:N)</f>
        <v>734707.82000000007</v>
      </c>
      <c r="J49" s="171"/>
      <c r="K49" s="168"/>
      <c r="L49" s="168"/>
      <c r="M49" s="168"/>
      <c r="N49" s="303">
        <f t="shared" si="24"/>
        <v>734707.82000000007</v>
      </c>
      <c r="O49" s="171">
        <f t="shared" si="21"/>
        <v>734707.82000000007</v>
      </c>
      <c r="P49" s="172"/>
      <c r="Q49" s="173">
        <f t="shared" si="22"/>
        <v>687928.67041198502</v>
      </c>
      <c r="R49" s="173">
        <f t="shared" si="23"/>
        <v>687928.67041198502</v>
      </c>
      <c r="S49" s="168"/>
      <c r="T49" s="174"/>
      <c r="U49" s="168"/>
      <c r="V49" s="175"/>
      <c r="X49">
        <v>18230667</v>
      </c>
    </row>
    <row r="50" spans="1:425" x14ac:dyDescent="0.25">
      <c r="B50" s="168"/>
      <c r="C50" s="176" t="s">
        <v>1069</v>
      </c>
      <c r="D50" s="185">
        <v>18230226</v>
      </c>
      <c r="E50" s="168"/>
      <c r="F50" s="168"/>
      <c r="G50" s="168"/>
      <c r="H50" s="168"/>
      <c r="I50" s="171">
        <f>SUMIF('Program Costs'!D:D,'Gas CE'!D50,'Program Costs'!N:N)</f>
        <v>241271.46000000002</v>
      </c>
      <c r="J50" s="171"/>
      <c r="K50" s="168"/>
      <c r="L50" s="168"/>
      <c r="M50" s="168"/>
      <c r="N50" s="303">
        <f t="shared" ref="N50:N54" si="25">I50</f>
        <v>241271.46000000002</v>
      </c>
      <c r="O50" s="171">
        <f t="shared" ref="O50:O54" si="26">I50</f>
        <v>241271.46000000002</v>
      </c>
      <c r="P50" s="172"/>
      <c r="Q50" s="173">
        <f t="shared" ref="Q50:Q54" si="27">N50/(1+ElecDiscountRate)^1</f>
        <v>225909.60674157305</v>
      </c>
      <c r="R50" s="173">
        <f t="shared" ref="R50:R54" si="28">O50/(1+ElecDiscountRate)^1</f>
        <v>225909.60674157305</v>
      </c>
      <c r="S50" s="168"/>
      <c r="T50" s="174"/>
      <c r="U50" s="168"/>
      <c r="V50" s="175"/>
    </row>
    <row r="51" spans="1:425" x14ac:dyDescent="0.25">
      <c r="B51" s="168"/>
      <c r="C51" s="176" t="s">
        <v>1070</v>
      </c>
      <c r="D51" s="185">
        <v>18230230</v>
      </c>
      <c r="E51" s="168"/>
      <c r="F51" s="168"/>
      <c r="G51" s="168"/>
      <c r="H51" s="168"/>
      <c r="I51" s="171">
        <f>SUMIF('Program Costs'!D:D,'Gas CE'!D51,'Program Costs'!N:N)</f>
        <v>43635</v>
      </c>
      <c r="J51" s="171"/>
      <c r="K51" s="168"/>
      <c r="L51" s="168"/>
      <c r="M51" s="168"/>
      <c r="N51" s="303">
        <f t="shared" si="25"/>
        <v>43635</v>
      </c>
      <c r="O51" s="171">
        <f t="shared" si="26"/>
        <v>43635</v>
      </c>
      <c r="P51" s="172"/>
      <c r="Q51" s="173">
        <f t="shared" si="27"/>
        <v>40856.741573033709</v>
      </c>
      <c r="R51" s="173">
        <f t="shared" si="28"/>
        <v>40856.741573033709</v>
      </c>
      <c r="S51" s="168"/>
      <c r="T51" s="174"/>
      <c r="U51" s="168"/>
      <c r="V51" s="175"/>
    </row>
    <row r="52" spans="1:425" x14ac:dyDescent="0.25">
      <c r="B52" s="168"/>
      <c r="C52" s="176" t="s">
        <v>408</v>
      </c>
      <c r="D52" s="185">
        <v>18230227</v>
      </c>
      <c r="E52" s="168"/>
      <c r="F52" s="168"/>
      <c r="G52" s="168"/>
      <c r="H52" s="168"/>
      <c r="I52" s="171">
        <f>SUMIF('Program Costs'!D:D,'Gas CE'!D52,'Program Costs'!N:N)</f>
        <v>189665.14</v>
      </c>
      <c r="J52" s="171"/>
      <c r="K52" s="168"/>
      <c r="L52" s="168"/>
      <c r="M52" s="168"/>
      <c r="N52" s="303">
        <f t="shared" si="25"/>
        <v>189665.14</v>
      </c>
      <c r="O52" s="171">
        <f t="shared" si="26"/>
        <v>189665.14</v>
      </c>
      <c r="P52" s="172"/>
      <c r="Q52" s="173">
        <f t="shared" si="27"/>
        <v>177589.08239700375</v>
      </c>
      <c r="R52" s="173">
        <f t="shared" si="28"/>
        <v>177589.08239700375</v>
      </c>
      <c r="S52" s="168"/>
      <c r="T52" s="174"/>
      <c r="U52" s="168"/>
      <c r="V52" s="175"/>
    </row>
    <row r="53" spans="1:425" x14ac:dyDescent="0.25">
      <c r="B53" s="168"/>
      <c r="C53" s="176" t="s">
        <v>409</v>
      </c>
      <c r="D53" s="185"/>
      <c r="E53" s="168"/>
      <c r="F53" s="168"/>
      <c r="G53" s="168"/>
      <c r="H53" s="168"/>
      <c r="I53" s="171">
        <f>SUMIF('Program Costs'!D:D,'Gas CE'!D53,'Program Costs'!N:N)</f>
        <v>0</v>
      </c>
      <c r="J53" s="171"/>
      <c r="K53" s="168"/>
      <c r="L53" s="168"/>
      <c r="M53" s="168"/>
      <c r="N53" s="303">
        <f t="shared" si="25"/>
        <v>0</v>
      </c>
      <c r="O53" s="171">
        <f t="shared" si="26"/>
        <v>0</v>
      </c>
      <c r="P53" s="172"/>
      <c r="Q53" s="173">
        <f t="shared" si="27"/>
        <v>0</v>
      </c>
      <c r="R53" s="173">
        <f t="shared" si="28"/>
        <v>0</v>
      </c>
      <c r="S53" s="168"/>
      <c r="T53" s="174"/>
      <c r="U53" s="168"/>
      <c r="V53" s="175"/>
    </row>
    <row r="54" spans="1:425" x14ac:dyDescent="0.25">
      <c r="B54" s="168"/>
      <c r="C54" s="478" t="s">
        <v>1060</v>
      </c>
      <c r="D54" s="185">
        <v>18230228</v>
      </c>
      <c r="E54" s="177"/>
      <c r="F54" s="177"/>
      <c r="G54" s="178"/>
      <c r="H54" s="179"/>
      <c r="I54" s="171">
        <f>SUMIF('Program Costs'!D:D,'Gas CE'!D54,'Program Costs'!N:N)</f>
        <v>0</v>
      </c>
      <c r="J54" s="171"/>
      <c r="K54" s="168"/>
      <c r="L54" s="168"/>
      <c r="M54" s="168"/>
      <c r="N54" s="303">
        <f t="shared" si="25"/>
        <v>0</v>
      </c>
      <c r="O54" s="171">
        <f t="shared" si="26"/>
        <v>0</v>
      </c>
      <c r="P54" s="172"/>
      <c r="Q54" s="173">
        <f t="shared" si="27"/>
        <v>0</v>
      </c>
      <c r="R54" s="173">
        <f t="shared" si="28"/>
        <v>0</v>
      </c>
      <c r="S54" s="168"/>
      <c r="T54" s="174"/>
      <c r="U54" s="168"/>
      <c r="V54" s="175"/>
      <c r="X54">
        <v>18230704</v>
      </c>
    </row>
    <row r="55" spans="1:425" x14ac:dyDescent="0.25">
      <c r="B55" s="168"/>
      <c r="C55" s="478" t="s">
        <v>1061</v>
      </c>
      <c r="D55" s="185">
        <v>18230271</v>
      </c>
      <c r="E55" s="177"/>
      <c r="F55" s="177"/>
      <c r="G55" s="178"/>
      <c r="H55" s="179"/>
      <c r="I55" s="171">
        <f>SUMIF('Program Costs'!D:D,'Gas CE'!D55,'Program Costs'!N:N)</f>
        <v>97650.91</v>
      </c>
      <c r="J55" s="171"/>
      <c r="K55" s="180"/>
      <c r="L55" s="180"/>
      <c r="M55" s="180"/>
      <c r="N55" s="303">
        <f t="shared" ref="N55" si="29">I55</f>
        <v>97650.91</v>
      </c>
      <c r="O55" s="171">
        <f t="shared" ref="O55" si="30">I55</f>
        <v>97650.91</v>
      </c>
      <c r="P55" s="173"/>
      <c r="Q55" s="173">
        <f t="shared" ref="Q55" si="31">N55/(1+ElecDiscountRate)^1</f>
        <v>91433.436329588018</v>
      </c>
      <c r="R55" s="173">
        <f t="shared" ref="R55" si="32">O55/(1+ElecDiscountRate)^1</f>
        <v>91433.436329588018</v>
      </c>
      <c r="S55" s="182"/>
      <c r="T55" s="182"/>
      <c r="U55" s="183"/>
      <c r="V55" s="183"/>
    </row>
    <row r="56" spans="1:425" x14ac:dyDescent="0.25">
      <c r="A56" s="113"/>
      <c r="B56" s="168"/>
      <c r="C56" s="479" t="s">
        <v>1071</v>
      </c>
      <c r="D56" s="185">
        <v>18230272</v>
      </c>
      <c r="E56" s="168"/>
      <c r="F56" s="168"/>
      <c r="G56" s="168"/>
      <c r="H56" s="168"/>
      <c r="I56" s="171">
        <f>SUMIF('Program Costs'!D:D,'Gas CE'!D56,'Program Costs'!N:N)</f>
        <v>159198.94</v>
      </c>
      <c r="J56" s="171"/>
      <c r="K56" s="168"/>
      <c r="L56" s="168"/>
      <c r="M56" s="168"/>
      <c r="N56" s="303">
        <f t="shared" si="24"/>
        <v>159198.94</v>
      </c>
      <c r="O56" s="171">
        <f t="shared" si="21"/>
        <v>159198.94</v>
      </c>
      <c r="P56" s="172"/>
      <c r="Q56" s="173">
        <f t="shared" si="22"/>
        <v>149062.67790262171</v>
      </c>
      <c r="R56" s="173">
        <f t="shared" si="23"/>
        <v>149062.67790262171</v>
      </c>
      <c r="S56" s="168"/>
      <c r="T56" s="174"/>
      <c r="U56" s="168"/>
      <c r="V56" s="175"/>
      <c r="X56">
        <v>18230657</v>
      </c>
    </row>
    <row r="57" spans="1:425" x14ac:dyDescent="0.25">
      <c r="B57" s="168"/>
      <c r="C57" s="478" t="s">
        <v>1063</v>
      </c>
      <c r="D57" s="185">
        <v>18230662</v>
      </c>
      <c r="E57" s="177"/>
      <c r="F57" s="177"/>
      <c r="G57" s="178"/>
      <c r="H57" s="179"/>
      <c r="I57" s="171">
        <f>SUMIF('Program Costs'!D:D,'Gas CE'!X57,'Program Costs'!N:N)+SUMIF('Program Costs'!D:D,'Gas CE'!Y57,'Program Costs'!N:N)+SUMIF('Program Costs'!D:D,'Gas CE'!Z57,'Program Costs'!N:N)+SUMIF('Program Costs'!D:D,'Gas CE'!AA57,'Program Costs'!N:N)</f>
        <v>294786.31</v>
      </c>
      <c r="J57" s="171"/>
      <c r="K57" s="180"/>
      <c r="L57" s="180"/>
      <c r="M57" s="180"/>
      <c r="N57" s="303">
        <f t="shared" si="24"/>
        <v>294786.31</v>
      </c>
      <c r="O57" s="171">
        <f t="shared" si="21"/>
        <v>294786.31</v>
      </c>
      <c r="P57" s="173"/>
      <c r="Q57" s="173">
        <f t="shared" si="22"/>
        <v>276017.14419475652</v>
      </c>
      <c r="R57" s="173">
        <f t="shared" si="23"/>
        <v>276017.14419475652</v>
      </c>
      <c r="S57" s="182"/>
      <c r="T57" s="182"/>
      <c r="U57" s="183"/>
      <c r="V57" s="183"/>
      <c r="X57">
        <v>18230665</v>
      </c>
      <c r="Y57">
        <v>18230737</v>
      </c>
      <c r="Z57">
        <v>18230690</v>
      </c>
      <c r="AA57">
        <v>18230662</v>
      </c>
    </row>
    <row r="58" spans="1:425" x14ac:dyDescent="0.25">
      <c r="B58" s="168"/>
      <c r="C58" s="169" t="s">
        <v>1072</v>
      </c>
      <c r="D58" s="185">
        <v>18230224</v>
      </c>
      <c r="E58" s="177"/>
      <c r="F58" s="177"/>
      <c r="G58" s="178"/>
      <c r="H58" s="179"/>
      <c r="I58" s="171">
        <f>SUMIF('Program Costs'!D:D,'Gas CE'!D58,'Program Costs'!N:N)</f>
        <v>396629.6</v>
      </c>
      <c r="J58" s="171"/>
      <c r="K58" s="188"/>
      <c r="L58" s="188"/>
      <c r="M58" s="188"/>
      <c r="N58" s="303">
        <f t="shared" si="24"/>
        <v>396629.6</v>
      </c>
      <c r="O58" s="171">
        <f t="shared" si="21"/>
        <v>396629.6</v>
      </c>
      <c r="P58" s="189"/>
      <c r="Q58" s="173">
        <f t="shared" si="22"/>
        <v>371376.02996254677</v>
      </c>
      <c r="R58" s="173">
        <f t="shared" si="23"/>
        <v>371376.02996254677</v>
      </c>
      <c r="S58" s="189"/>
      <c r="T58" s="171"/>
      <c r="U58" s="183"/>
      <c r="V58" s="183"/>
      <c r="X58">
        <v>18230732</v>
      </c>
    </row>
    <row r="59" spans="1:425" x14ac:dyDescent="0.25">
      <c r="B59" s="168"/>
      <c r="C59" s="176" t="s">
        <v>411</v>
      </c>
      <c r="D59" s="185">
        <v>18230225</v>
      </c>
      <c r="E59" s="177"/>
      <c r="F59" s="177"/>
      <c r="G59" s="178"/>
      <c r="H59" s="179"/>
      <c r="I59" s="171">
        <f>SUMIF('Program Costs'!D:D,'Gas CE'!D59,'Program Costs'!N:N)</f>
        <v>87691.790000000008</v>
      </c>
      <c r="J59" s="171"/>
      <c r="K59" s="180"/>
      <c r="L59" s="180"/>
      <c r="M59" s="180"/>
      <c r="N59" s="303">
        <f t="shared" si="24"/>
        <v>87691.790000000008</v>
      </c>
      <c r="O59" s="171">
        <f t="shared" si="21"/>
        <v>87691.790000000008</v>
      </c>
      <c r="P59" s="173"/>
      <c r="Q59" s="173">
        <f t="shared" si="22"/>
        <v>82108.417602996255</v>
      </c>
      <c r="R59" s="173">
        <f t="shared" si="23"/>
        <v>82108.417602996255</v>
      </c>
      <c r="S59" s="182"/>
      <c r="T59" s="182"/>
      <c r="U59" s="183"/>
      <c r="V59" s="183"/>
      <c r="X59">
        <v>18230675</v>
      </c>
    </row>
    <row r="60" spans="1:425" x14ac:dyDescent="0.25">
      <c r="B60" s="116"/>
      <c r="C60" s="116" t="s">
        <v>412</v>
      </c>
      <c r="D60" s="116"/>
      <c r="E60" s="116"/>
      <c r="F60" s="116"/>
      <c r="G60" s="116"/>
      <c r="H60" s="116">
        <f>SUM(H54:H59)</f>
        <v>0</v>
      </c>
      <c r="I60" s="191">
        <f>SUM(I43:I59)</f>
        <v>2914698.7700000005</v>
      </c>
      <c r="J60" s="116">
        <f>SUM(J43:J59)</f>
        <v>0</v>
      </c>
      <c r="K60" s="116">
        <f>SUM(K54:K59)</f>
        <v>0</v>
      </c>
      <c r="L60" s="116">
        <f>SUM(L54:L59)</f>
        <v>0</v>
      </c>
      <c r="M60" s="116">
        <f>SUM(M54:M59)</f>
        <v>0</v>
      </c>
      <c r="N60" s="322">
        <f>SUM(N43:N59)</f>
        <v>2914698.7700000005</v>
      </c>
      <c r="O60" s="191">
        <f>SUM(O43:O59)</f>
        <v>2914698.7700000005</v>
      </c>
      <c r="P60" s="191">
        <f>SUM(P43:P59)</f>
        <v>0</v>
      </c>
      <c r="Q60" s="191">
        <f>SUM(Q43:Q59)</f>
        <v>2729118.6985018724</v>
      </c>
      <c r="R60" s="191">
        <f>SUM(R43:R59)</f>
        <v>2729118.6985018724</v>
      </c>
      <c r="S60" s="116">
        <f>SUM(S54:S59)</f>
        <v>0</v>
      </c>
      <c r="T60" s="116">
        <f>SUM(T54:T59)</f>
        <v>0</v>
      </c>
      <c r="U60" s="116"/>
      <c r="V60" s="116"/>
    </row>
    <row r="61" spans="1:425" x14ac:dyDescent="0.25">
      <c r="B61" s="323"/>
      <c r="C61" s="184" t="s">
        <v>413</v>
      </c>
      <c r="D61" s="324">
        <v>18230264</v>
      </c>
      <c r="E61" s="325"/>
      <c r="F61" s="326"/>
      <c r="G61" s="138"/>
      <c r="H61" s="234"/>
      <c r="I61" s="171">
        <f>SUMIF('Program Costs'!D:D,'Gas CE'!D61,'Program Costs'!N:N)</f>
        <v>88837.86</v>
      </c>
      <c r="J61" s="232"/>
      <c r="K61" s="327"/>
      <c r="L61" s="327"/>
      <c r="M61" s="327"/>
      <c r="N61" s="328">
        <f>I61</f>
        <v>88837.86</v>
      </c>
      <c r="O61" s="192">
        <f>I61</f>
        <v>88837.86</v>
      </c>
      <c r="P61" s="235"/>
      <c r="Q61" s="329">
        <f t="shared" ref="Q61:R64" si="33">N61/(1+ElecDiscountRate)^1</f>
        <v>83181.516853932582</v>
      </c>
      <c r="R61" s="329">
        <f t="shared" si="33"/>
        <v>83181.516853932582</v>
      </c>
      <c r="S61" s="330"/>
      <c r="T61" s="331"/>
      <c r="U61" s="332"/>
      <c r="V61" s="332"/>
      <c r="X61">
        <v>18230703</v>
      </c>
    </row>
    <row r="62" spans="1:425" x14ac:dyDescent="0.25">
      <c r="A62" s="113"/>
      <c r="B62" s="323"/>
      <c r="C62" s="184" t="s">
        <v>414</v>
      </c>
      <c r="D62" s="324">
        <v>18230261</v>
      </c>
      <c r="E62" s="325"/>
      <c r="F62" s="326"/>
      <c r="G62" s="138"/>
      <c r="H62" s="234"/>
      <c r="I62" s="171">
        <f>SUMIF('Program Costs'!D:D,'Gas CE'!D62,'Program Costs'!N:N)</f>
        <v>114121.87</v>
      </c>
      <c r="J62" s="232"/>
      <c r="K62" s="327"/>
      <c r="L62" s="327"/>
      <c r="M62" s="327"/>
      <c r="N62" s="328">
        <f>I62</f>
        <v>114121.87</v>
      </c>
      <c r="O62" s="192">
        <f>I62</f>
        <v>114121.87</v>
      </c>
      <c r="P62" s="235"/>
      <c r="Q62" s="329">
        <f t="shared" si="33"/>
        <v>106855.68352059924</v>
      </c>
      <c r="R62" s="329">
        <f t="shared" si="33"/>
        <v>106855.68352059924</v>
      </c>
      <c r="S62" s="330"/>
      <c r="T62" s="331"/>
      <c r="U62" s="332"/>
      <c r="V62" s="332"/>
      <c r="X62">
        <v>18230679</v>
      </c>
    </row>
    <row r="63" spans="1:425" s="153" customFormat="1" x14ac:dyDescent="0.25">
      <c r="A63"/>
      <c r="B63" s="323"/>
      <c r="C63" s="184" t="s">
        <v>415</v>
      </c>
      <c r="D63" s="324">
        <v>18230260</v>
      </c>
      <c r="E63" s="325"/>
      <c r="F63" s="326"/>
      <c r="G63" s="138"/>
      <c r="H63" s="234"/>
      <c r="I63" s="171">
        <f>SUMIF('Program Costs'!D:D,'Gas CE'!D63,'Program Costs'!N:N)</f>
        <v>25782.41</v>
      </c>
      <c r="J63" s="232"/>
      <c r="K63" s="327"/>
      <c r="L63" s="327"/>
      <c r="M63" s="327"/>
      <c r="N63" s="328">
        <f>I63</f>
        <v>25782.41</v>
      </c>
      <c r="O63" s="192">
        <f>I63</f>
        <v>25782.41</v>
      </c>
      <c r="P63" s="235"/>
      <c r="Q63" s="329">
        <f t="shared" si="33"/>
        <v>24140.833333333332</v>
      </c>
      <c r="R63" s="329">
        <f t="shared" si="33"/>
        <v>24140.833333333332</v>
      </c>
      <c r="S63" s="330"/>
      <c r="T63" s="331"/>
      <c r="U63" s="332"/>
      <c r="V63" s="332"/>
      <c r="W63"/>
      <c r="X63">
        <v>18230669</v>
      </c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</row>
    <row r="64" spans="1:425" s="194" customFormat="1" ht="14.1" customHeight="1" x14ac:dyDescent="0.25">
      <c r="A64"/>
      <c r="B64" s="323"/>
      <c r="C64" s="184" t="s">
        <v>416</v>
      </c>
      <c r="D64" s="324">
        <v>18230263</v>
      </c>
      <c r="E64" s="325"/>
      <c r="F64" s="326"/>
      <c r="G64" s="138"/>
      <c r="H64" s="234"/>
      <c r="I64" s="171">
        <f>SUMIF('Program Costs'!D:D,'Gas CE'!D64,'Program Costs'!N:N)</f>
        <v>175568.11</v>
      </c>
      <c r="J64" s="232"/>
      <c r="K64" s="327"/>
      <c r="L64" s="327"/>
      <c r="M64" s="327"/>
      <c r="N64" s="328">
        <f>I64</f>
        <v>175568.11</v>
      </c>
      <c r="O64" s="192">
        <f>I64</f>
        <v>175568.11</v>
      </c>
      <c r="P64" s="235"/>
      <c r="Q64" s="329">
        <f t="shared" si="33"/>
        <v>164389.61610486888</v>
      </c>
      <c r="R64" s="329">
        <f t="shared" si="33"/>
        <v>164389.61610486888</v>
      </c>
      <c r="S64" s="330"/>
      <c r="T64" s="331"/>
      <c r="U64" s="332"/>
      <c r="V64" s="332"/>
      <c r="W64"/>
      <c r="X64">
        <v>18230699</v>
      </c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</row>
    <row r="65" spans="1:425" s="194" customFormat="1" ht="14.1" customHeight="1" x14ac:dyDescent="0.25">
      <c r="A65"/>
      <c r="B65" s="323"/>
      <c r="C65" s="184" t="s">
        <v>569</v>
      </c>
      <c r="D65" s="324">
        <v>18230262</v>
      </c>
      <c r="E65" s="325"/>
      <c r="F65" s="326"/>
      <c r="G65" s="138"/>
      <c r="H65" s="234"/>
      <c r="I65" s="171">
        <f>SUMIF('Program Costs'!D:D,'Gas CE'!D65,'Program Costs'!N:N)</f>
        <v>8700</v>
      </c>
      <c r="J65" s="232"/>
      <c r="K65" s="327"/>
      <c r="L65" s="327"/>
      <c r="M65" s="327"/>
      <c r="N65" s="328">
        <f>I65</f>
        <v>8700</v>
      </c>
      <c r="O65" s="192">
        <f>I65</f>
        <v>8700</v>
      </c>
      <c r="P65" s="235"/>
      <c r="Q65" s="329">
        <f t="shared" ref="Q65:Q66" si="34">N65/(1+ElecDiscountRate)^1</f>
        <v>8146.0674157303365</v>
      </c>
      <c r="R65" s="329">
        <f t="shared" ref="R65:R66" si="35">O65/(1+ElecDiscountRate)^1</f>
        <v>8146.0674157303365</v>
      </c>
      <c r="S65" s="330"/>
      <c r="T65" s="331"/>
      <c r="U65" s="332"/>
      <c r="V65" s="332"/>
      <c r="W65"/>
      <c r="X65">
        <v>18230699</v>
      </c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</row>
    <row r="66" spans="1:425" s="199" customFormat="1" x14ac:dyDescent="0.25">
      <c r="A66" s="195"/>
      <c r="B66" s="168"/>
      <c r="C66" s="184" t="s">
        <v>566</v>
      </c>
      <c r="D66" s="185">
        <v>18230229</v>
      </c>
      <c r="E66" s="177"/>
      <c r="F66" s="177"/>
      <c r="G66" s="178"/>
      <c r="H66" s="179"/>
      <c r="I66" s="171">
        <f>SUMIF('Program Costs'!D:D,D66,'Program Costs'!N:N)</f>
        <v>22419</v>
      </c>
      <c r="J66" s="171"/>
      <c r="K66" s="180"/>
      <c r="L66" s="180"/>
      <c r="M66" s="180"/>
      <c r="N66" s="192">
        <f t="shared" ref="N66" si="36">I66</f>
        <v>22419</v>
      </c>
      <c r="O66" s="192">
        <f t="shared" ref="O66" si="37">I66</f>
        <v>22419</v>
      </c>
      <c r="P66" s="173"/>
      <c r="Q66" s="173">
        <f t="shared" si="34"/>
        <v>20991.573033707864</v>
      </c>
      <c r="R66" s="173">
        <f t="shared" si="35"/>
        <v>20991.573033707864</v>
      </c>
      <c r="S66" s="182"/>
      <c r="T66" s="182"/>
      <c r="U66" s="183"/>
      <c r="V66" s="183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</row>
    <row r="67" spans="1:425" s="199" customFormat="1" x14ac:dyDescent="0.25">
      <c r="A67" s="195"/>
      <c r="B67" s="116"/>
      <c r="C67" s="116" t="s">
        <v>418</v>
      </c>
      <c r="D67" s="116"/>
      <c r="E67" s="116"/>
      <c r="F67" s="116"/>
      <c r="G67" s="116"/>
      <c r="H67" s="116">
        <f>SUM(H61:H64)</f>
        <v>0</v>
      </c>
      <c r="I67" s="191">
        <f>SUM(I61:I66)</f>
        <v>435429.25</v>
      </c>
      <c r="J67" s="191">
        <f t="shared" ref="J67:R67" si="38">SUM(J61:J66)</f>
        <v>0</v>
      </c>
      <c r="K67" s="191">
        <f t="shared" si="38"/>
        <v>0</v>
      </c>
      <c r="L67" s="191">
        <f t="shared" si="38"/>
        <v>0</v>
      </c>
      <c r="M67" s="191">
        <f t="shared" si="38"/>
        <v>0</v>
      </c>
      <c r="N67" s="191">
        <f t="shared" si="38"/>
        <v>435429.25</v>
      </c>
      <c r="O67" s="191">
        <f t="shared" si="38"/>
        <v>435429.25</v>
      </c>
      <c r="P67" s="191">
        <f t="shared" si="38"/>
        <v>0</v>
      </c>
      <c r="Q67" s="191">
        <f t="shared" si="38"/>
        <v>407705.29026217223</v>
      </c>
      <c r="R67" s="191">
        <f t="shared" si="38"/>
        <v>407705.29026217223</v>
      </c>
      <c r="S67" s="191"/>
      <c r="T67" s="191"/>
      <c r="U67" s="116"/>
      <c r="V67" s="116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</row>
    <row r="68" spans="1:425" s="18" customFormat="1" ht="15.75" customHeight="1" x14ac:dyDescent="0.2">
      <c r="B68" s="276" t="s">
        <v>450</v>
      </c>
      <c r="C68" s="276"/>
      <c r="D68" s="276"/>
      <c r="E68" s="306"/>
      <c r="F68" s="277"/>
      <c r="G68" s="278"/>
      <c r="H68" s="333">
        <f>SUM(H64:H64)</f>
        <v>0</v>
      </c>
      <c r="I68" s="279">
        <f t="shared" ref="I68:T68" si="39">I60+I67</f>
        <v>3350128.0200000005</v>
      </c>
      <c r="J68" s="279">
        <f t="shared" si="39"/>
        <v>0</v>
      </c>
      <c r="K68" s="279">
        <f t="shared" si="39"/>
        <v>0</v>
      </c>
      <c r="L68" s="279">
        <f t="shared" si="39"/>
        <v>0</v>
      </c>
      <c r="M68" s="279">
        <f t="shared" si="39"/>
        <v>0</v>
      </c>
      <c r="N68" s="301">
        <f t="shared" si="39"/>
        <v>3350128.0200000005</v>
      </c>
      <c r="O68" s="279">
        <f t="shared" si="39"/>
        <v>3350128.0200000005</v>
      </c>
      <c r="P68" s="279">
        <f t="shared" si="39"/>
        <v>0</v>
      </c>
      <c r="Q68" s="279">
        <f t="shared" si="39"/>
        <v>3136823.9887640448</v>
      </c>
      <c r="R68" s="279">
        <f t="shared" si="39"/>
        <v>3136823.9887640448</v>
      </c>
      <c r="S68" s="279">
        <f t="shared" si="39"/>
        <v>0</v>
      </c>
      <c r="T68" s="279">
        <f t="shared" si="39"/>
        <v>0</v>
      </c>
      <c r="U68" s="279"/>
      <c r="V68" s="279"/>
    </row>
    <row r="69" spans="1:425" s="200" customFormat="1" ht="18" x14ac:dyDescent="0.25">
      <c r="B69" s="499" t="s">
        <v>451</v>
      </c>
      <c r="C69" s="499"/>
      <c r="D69" s="499"/>
      <c r="E69" s="499"/>
      <c r="F69" s="499"/>
      <c r="G69" s="499"/>
      <c r="H69" s="495">
        <f t="shared" ref="H69:T69" si="40">SUM(H22,H35,H38,H41,H68)</f>
        <v>3808037.447315</v>
      </c>
      <c r="I69" s="496">
        <f t="shared" si="40"/>
        <v>12812187.93</v>
      </c>
      <c r="J69" s="496">
        <f t="shared" si="40"/>
        <v>18956792.490000002</v>
      </c>
      <c r="K69" s="496">
        <f t="shared" si="40"/>
        <v>10174589.879999999</v>
      </c>
      <c r="L69" s="496">
        <f t="shared" si="40"/>
        <v>29131382.370000001</v>
      </c>
      <c r="M69" s="496">
        <f t="shared" si="40"/>
        <v>0</v>
      </c>
      <c r="N69" s="497">
        <f t="shared" si="40"/>
        <v>33413157.32</v>
      </c>
      <c r="O69" s="496">
        <f t="shared" si="40"/>
        <v>41943570.300000004</v>
      </c>
      <c r="P69" s="496">
        <f t="shared" si="40"/>
        <v>178583.72808999999</v>
      </c>
      <c r="Q69" s="496">
        <f t="shared" si="40"/>
        <v>31285727.827715356</v>
      </c>
      <c r="R69" s="496">
        <f t="shared" si="40"/>
        <v>39273005.898876414</v>
      </c>
      <c r="S69" s="496">
        <f t="shared" si="40"/>
        <v>44812405.724254541</v>
      </c>
      <c r="T69" s="496">
        <f t="shared" si="40"/>
        <v>8335153.4506806703</v>
      </c>
      <c r="U69" s="498">
        <f>S69/Q69</f>
        <v>1.4323593803228125</v>
      </c>
      <c r="V69" s="498">
        <f>(S69*1.1+T69)/R69</f>
        <v>1.4673895829554877</v>
      </c>
    </row>
    <row r="70" spans="1:425" x14ac:dyDescent="0.25">
      <c r="B70" s="159"/>
      <c r="C70" s="160" t="s">
        <v>420</v>
      </c>
      <c r="D70" s="160"/>
      <c r="E70" s="161"/>
      <c r="F70" s="161"/>
      <c r="G70" s="162"/>
      <c r="H70" s="210"/>
      <c r="I70" s="211"/>
      <c r="J70" s="212"/>
      <c r="K70" s="163"/>
      <c r="L70" s="163"/>
      <c r="M70" s="163"/>
      <c r="N70" s="213"/>
      <c r="O70" s="164"/>
      <c r="P70" s="164"/>
      <c r="Q70" s="164"/>
      <c r="R70" s="164"/>
      <c r="S70" s="165"/>
      <c r="T70" s="166"/>
      <c r="U70" s="167"/>
      <c r="V70" s="167"/>
    </row>
    <row r="71" spans="1:425" s="215" customFormat="1" x14ac:dyDescent="0.25">
      <c r="A71"/>
      <c r="B71" s="168"/>
      <c r="C71" s="184" t="s">
        <v>421</v>
      </c>
      <c r="D71" s="184"/>
      <c r="E71" s="184"/>
      <c r="F71" s="177"/>
      <c r="G71" s="178"/>
      <c r="H71" s="179"/>
      <c r="I71" s="171">
        <f>SUMIF('Program Costs'!D:D,'Gas CE'!D71,'Program Costs'!O:O)</f>
        <v>0</v>
      </c>
      <c r="J71" s="180"/>
      <c r="K71" s="180"/>
      <c r="L71" s="180" t="s">
        <v>291</v>
      </c>
      <c r="M71" s="180"/>
      <c r="N71" s="295">
        <f>I71</f>
        <v>0</v>
      </c>
      <c r="O71" s="193">
        <f>I71</f>
        <v>0</v>
      </c>
      <c r="P71" s="173">
        <v>0</v>
      </c>
      <c r="Q71" s="173">
        <f>N71/(1+ElecDiscountRate)^1</f>
        <v>0</v>
      </c>
      <c r="R71" s="173">
        <f>O71/(1+ElecDiscountRate)^1</f>
        <v>0</v>
      </c>
      <c r="S71" s="214"/>
      <c r="T71" s="182"/>
      <c r="U71" s="183"/>
      <c r="V71" s="183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</row>
    <row r="72" spans="1:425" x14ac:dyDescent="0.25">
      <c r="B72" s="168"/>
      <c r="C72" s="184" t="s">
        <v>422</v>
      </c>
      <c r="D72" s="184">
        <v>18230266</v>
      </c>
      <c r="E72" s="184"/>
      <c r="F72" s="177"/>
      <c r="G72" s="178"/>
      <c r="H72" s="179"/>
      <c r="I72" s="171">
        <f>SUMIF('Program Costs'!D:D,'Gas CE'!D72,'Program Costs'!O:O)</f>
        <v>180000</v>
      </c>
      <c r="J72" s="180"/>
      <c r="K72" s="180"/>
      <c r="L72" s="180"/>
      <c r="M72" s="180"/>
      <c r="N72" s="171">
        <f>SUMIF('Program Costs'!D:D,'Gas CE'!D72,'Program Costs'!N:N)</f>
        <v>180000</v>
      </c>
      <c r="O72" s="193">
        <f>I72</f>
        <v>180000</v>
      </c>
      <c r="P72" s="173"/>
      <c r="Q72" s="173">
        <f>N72/(1+ElecDiscountRate)^1</f>
        <v>168539.32584269662</v>
      </c>
      <c r="R72" s="173">
        <f>O72/(1+ElecDiscountRate)^1</f>
        <v>168539.32584269662</v>
      </c>
      <c r="S72" s="214"/>
      <c r="T72" s="182"/>
      <c r="U72" s="183"/>
      <c r="V72" s="183"/>
    </row>
    <row r="73" spans="1:425" ht="15.75" x14ac:dyDescent="0.25">
      <c r="A73" s="216"/>
      <c r="B73" s="196"/>
      <c r="C73" s="196" t="s">
        <v>452</v>
      </c>
      <c r="D73" s="196"/>
      <c r="E73" s="196"/>
      <c r="F73" s="196"/>
      <c r="G73" s="196"/>
      <c r="H73" s="196"/>
      <c r="I73" s="198">
        <f>SUM(I71:I72)</f>
        <v>180000</v>
      </c>
      <c r="J73" s="196">
        <f>SUM(J71:J72)</f>
        <v>0</v>
      </c>
      <c r="K73" s="196">
        <f>SUM(K71)</f>
        <v>0</v>
      </c>
      <c r="L73" s="196">
        <f>SUM(L71)</f>
        <v>0</v>
      </c>
      <c r="M73" s="196">
        <f>SUM(M71)</f>
        <v>0</v>
      </c>
      <c r="N73" s="334">
        <f>SUM(N71:N72)</f>
        <v>180000</v>
      </c>
      <c r="O73" s="198">
        <f>SUM(O71:O72)</f>
        <v>180000</v>
      </c>
      <c r="P73" s="198">
        <f>SUM(P71:P71)</f>
        <v>0</v>
      </c>
      <c r="Q73" s="198">
        <f>SUM(Q71:Q72)</f>
        <v>168539.32584269662</v>
      </c>
      <c r="R73" s="198">
        <f>SUM(R71:R72)</f>
        <v>168539.32584269662</v>
      </c>
      <c r="S73" s="196">
        <f>SUM(S71)</f>
        <v>0</v>
      </c>
      <c r="T73" s="196">
        <f>SUM(T71)</f>
        <v>0</v>
      </c>
      <c r="U73" s="196"/>
      <c r="V73" s="196"/>
    </row>
    <row r="74" spans="1:425" x14ac:dyDescent="0.25">
      <c r="C74" s="18"/>
      <c r="D74" s="18"/>
      <c r="E74" s="18"/>
      <c r="L74" s="335"/>
      <c r="N74" s="335"/>
      <c r="O74" s="335"/>
    </row>
    <row r="75" spans="1:425" x14ac:dyDescent="0.25">
      <c r="J75" s="335"/>
      <c r="K75" s="335"/>
      <c r="L75" s="335"/>
      <c r="O75" s="335"/>
    </row>
    <row r="76" spans="1:425" x14ac:dyDescent="0.25">
      <c r="B76" s="18"/>
      <c r="H76" s="220"/>
      <c r="I76" s="218"/>
      <c r="Q76" s="134"/>
      <c r="R76" s="337"/>
      <c r="T76"/>
    </row>
    <row r="77" spans="1:425" x14ac:dyDescent="0.25">
      <c r="H77" s="220"/>
      <c r="I77" s="218"/>
      <c r="R77" s="337"/>
      <c r="T77"/>
    </row>
    <row r="78" spans="1:425" x14ac:dyDescent="0.25">
      <c r="B78" s="18"/>
      <c r="H78" s="220"/>
      <c r="I78" s="218"/>
      <c r="N78" s="335"/>
      <c r="T78"/>
    </row>
    <row r="79" spans="1:425" x14ac:dyDescent="0.25">
      <c r="B79" s="18"/>
      <c r="H79" s="220"/>
      <c r="I79" s="218"/>
      <c r="N79" s="335"/>
      <c r="O79" s="335"/>
      <c r="R79" s="337"/>
      <c r="T79"/>
    </row>
    <row r="80" spans="1:425" x14ac:dyDescent="0.25">
      <c r="B80" s="18"/>
      <c r="H80" s="220"/>
      <c r="I80" s="218"/>
      <c r="N80" s="335"/>
      <c r="T80"/>
    </row>
    <row r="82" spans="9:20" x14ac:dyDescent="0.25">
      <c r="I82" s="18"/>
      <c r="O82" s="18"/>
    </row>
    <row r="83" spans="9:20" x14ac:dyDescent="0.25">
      <c r="I83" s="338"/>
      <c r="J83" s="339"/>
      <c r="K83" s="339"/>
      <c r="L83" s="339"/>
      <c r="M83" s="339"/>
      <c r="P83" s="340"/>
      <c r="Q83" s="18"/>
      <c r="R83" s="336"/>
      <c r="T83"/>
    </row>
    <row r="97" spans="15:15" x14ac:dyDescent="0.25">
      <c r="O97" s="18"/>
    </row>
  </sheetData>
  <mergeCells count="1">
    <mergeCell ref="A5:A6"/>
  </mergeCells>
  <conditionalFormatting sqref="G40">
    <cfRule type="containsBlanks" dxfId="230" priority="3">
      <formula>LEN(TRIM(G40))=0</formula>
    </cfRule>
    <cfRule type="notContainsBlanks" dxfId="229" priority="4">
      <formula>LEN(TRIM(G40))&gt;0</formula>
    </cfRule>
  </conditionalFormatting>
  <hyperlinks>
    <hyperlink ref="C6" location="'G201 LIW {G}'!A1" display="G201 LIW {G}" xr:uid="{00000000-0004-0000-0200-000000000000}"/>
    <hyperlink ref="C8" location="'SF Existing Space Heat {G}'!A1" display="SF Existing Space Heat" xr:uid="{00000000-0004-0000-0200-000001000000}"/>
    <hyperlink ref="C9" location="'SF Existing Water Heat {G}'!A1" display="SF Existing Water Heat" xr:uid="{00000000-0004-0000-0200-000002000000}"/>
    <hyperlink ref="C10" location="'Home Energy Assessments {G}'!A1" display="Home Energy Assessments" xr:uid="{00000000-0004-0000-0200-000003000000}"/>
    <hyperlink ref="C11" location="'Home Appliances {G}'!A1" display="Home Appliances" xr:uid="{00000000-0004-0000-0200-000004000000}"/>
    <hyperlink ref="C12" location="'Web Enabled Thermostats {G}'!A1" display="Web-Enabled Thermostats" xr:uid="{00000000-0004-0000-0200-000005000000}"/>
    <hyperlink ref="C13" location="'SF Existing Weatherization {G}'!A1" display="SF Existing Weatherization" xr:uid="{00000000-0004-0000-0200-000006000000}"/>
    <hyperlink ref="C14" location="'Home Energy Reports {G}'!A1" display="Home Energy Reports" xr:uid="{00000000-0004-0000-0200-000007000000}"/>
    <hyperlink ref="C15" location="'Efficiency Boost {G}'!A1" display="Efficiency Boost" xr:uid="{00000000-0004-0000-0200-000008000000}"/>
    <hyperlink ref="C17" location="'SF New Construction {G}'!A1" display="Single Family New Construction" xr:uid="{00000000-0004-0000-0200-000009000000}"/>
    <hyperlink ref="C18" location="'MH New Construction {G}'!A1" display="Manufactured Home New Construction" xr:uid="{00000000-0004-0000-0200-00000A000000}"/>
    <hyperlink ref="C19" location="'Multi Family Retrofit {G}'!A1" display="Multi-Family Retrofit" xr:uid="{00000000-0004-0000-0200-00000B000000}"/>
    <hyperlink ref="C20" location="'MF New Construction {G}'!A1" display="Multi-Family New Construction" xr:uid="{00000000-0004-0000-0200-00000C000000}"/>
    <hyperlink ref="C24" location="'CI Retrofit {G}'!A1" display="Commercial/Industrial Retrofit" xr:uid="{00000000-0004-0000-0200-00000D000000}"/>
    <hyperlink ref="C25" location="'CBA {G}'!A1" display="Clean Buildiings Accellerator" xr:uid="{00000000-0004-0000-0200-00000E000000}"/>
    <hyperlink ref="C26" location="'Industrial EM {G}'!A1" display="Industrial Energy Management" xr:uid="{00000000-0004-0000-0200-00000F000000}"/>
    <hyperlink ref="C27" location="'CI New Construction {G}'!A1" display="Commercial/Industrial New Construction" xr:uid="{00000000-0004-0000-0200-000010000000}"/>
    <hyperlink ref="C28" location="'Com SEM {G}'!A1" display="Commercial Strategic Energy Management" xr:uid="{00000000-0004-0000-0200-000011000000}"/>
    <hyperlink ref="C29" location="'P4P {G}'!A1" display="Pay for Performance" xr:uid="{00000000-0004-0000-0200-000012000000}"/>
    <hyperlink ref="C31" location="'Commercial Kitchen Laundry {G}'!A1" display="Commercial Kitchen &amp; Laundry" xr:uid="{00000000-0004-0000-0200-000013000000}"/>
    <hyperlink ref="C32" location="'Commercial HVAC {G}'!A1" display="Commercial HVAC" xr:uid="{00000000-0004-0000-0200-000014000000}"/>
    <hyperlink ref="C33" location="'Commercial Midstream {G}'!A1" display="Commercial Midstream" xr:uid="{00000000-0004-0000-0200-000015000000}"/>
    <hyperlink ref="C34" location="'SBDI {G}'!A1" display="Small Business Direct Install" xr:uid="{00000000-0004-0000-0200-000016000000}"/>
    <hyperlink ref="C36" location="'G245 NEEA GAS'!A1" display="NEEA Gas Market Transformation Study" xr:uid="{00000000-0004-0000-0200-000017000000}"/>
    <hyperlink ref="C37" location="'TDSM {G}'!A1" display="Targeted DSM Pilot" xr:uid="{00000000-0004-0000-0200-000018000000}"/>
    <hyperlink ref="C39" location="'G249 Res Gas Pilot'!A1" display="Residential Pilots" xr:uid="{00000000-0004-0000-0200-000019000000}"/>
    <hyperlink ref="C40" location="'G249 Com Gas Pilot'!A1" display="Commercial" xr:uid="{00000000-0004-0000-0200-00001A000000}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A73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800080"/>
  </sheetPr>
  <dimension ref="A1:AP28"/>
  <sheetViews>
    <sheetView zoomScale="85" zoomScaleNormal="85" workbookViewId="0">
      <selection activeCell="F8" sqref="F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18236102</v>
      </c>
      <c r="D2" s="17" t="s">
        <v>497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/>
      <c r="C5" s="56">
        <v>18236102</v>
      </c>
      <c r="D5" s="56" t="s">
        <v>497</v>
      </c>
      <c r="E5" s="35"/>
      <c r="F5" s="36" t="s">
        <v>636</v>
      </c>
      <c r="G5" s="36">
        <v>13.5</v>
      </c>
      <c r="H5" s="36"/>
      <c r="I5" s="37" t="s">
        <v>253</v>
      </c>
      <c r="J5" s="38">
        <v>1</v>
      </c>
      <c r="K5" s="38">
        <v>1000000</v>
      </c>
      <c r="L5" s="38"/>
      <c r="M5" s="39">
        <v>475000</v>
      </c>
      <c r="N5" s="39"/>
      <c r="O5" s="40">
        <v>1000000</v>
      </c>
      <c r="P5" s="41">
        <v>475000</v>
      </c>
      <c r="Q5" s="41">
        <f>P5*2</f>
        <v>950000</v>
      </c>
      <c r="R5" s="42"/>
      <c r="S5" s="43"/>
      <c r="T5" s="36">
        <f t="shared" ref="T5:T24" si="0">G5+H5</f>
        <v>13.5</v>
      </c>
      <c r="U5" s="44">
        <f t="shared" ref="U5:U24" si="1">(O5/$A$10)*T5</f>
        <v>13.5</v>
      </c>
      <c r="V5" s="45">
        <f t="shared" ref="V5:V24" si="2">N5-M5</f>
        <v>-475000</v>
      </c>
      <c r="W5" s="46">
        <f t="shared" ref="W5:W24" si="3">(O5/A$10)</f>
        <v>1</v>
      </c>
      <c r="X5" s="41">
        <f t="shared" ref="X5:X24" si="4">W5*A$8</f>
        <v>95196.790000000037</v>
      </c>
      <c r="Y5" s="41">
        <f t="shared" ref="Y5:Y24" si="5">Q5-P5</f>
        <v>475000</v>
      </c>
      <c r="Z5" s="41">
        <f t="shared" ref="Z5:Z24" si="6">X5+(A$6*W5)</f>
        <v>570196.79</v>
      </c>
      <c r="AA5" s="47">
        <f t="shared" ref="AA5:AA24" si="7">Q5+X5</f>
        <v>1045196.79</v>
      </c>
      <c r="AB5" s="48">
        <f t="shared" ref="AB5:AC20" si="8">Z5/(1+ElecDiscountRate)^1</f>
        <v>533892.1254681648</v>
      </c>
      <c r="AC5" s="41">
        <f t="shared" si="8"/>
        <v>978648.67977528088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1.2079713541496391</v>
      </c>
      <c r="AG5" s="41">
        <f t="shared" ref="AG5:AG24" si="10">AF5*J5*K5</f>
        <v>1207971.3541496391</v>
      </c>
      <c r="AH5" s="49">
        <f>HLOOKUP(I5,ElecAvoidedCostsWOCC!$A$5:$Q$50,T5+1,FALSE)</f>
        <v>1.2079713541496391</v>
      </c>
      <c r="AI5" s="41">
        <f t="shared" ref="AI5:AI24" si="11">AH5*J5*L5</f>
        <v>0</v>
      </c>
      <c r="AJ5" s="41">
        <f>AG5+AI5</f>
        <v>1207971.3541496391</v>
      </c>
      <c r="AK5" s="41">
        <f>HLOOKUP(I5,ElecAvoidedCostsWOCC!$A$5:$Q$50,G5+1,FALSE)*J5*L5</f>
        <v>0</v>
      </c>
      <c r="AL5" s="41">
        <f>AG5+AI5-AK5</f>
        <v>1207971.3541496391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1207971.3541496391</v>
      </c>
      <c r="AN5" s="45">
        <f>AM5*1.1+AD5+AE5</f>
        <v>1328768.4895646032</v>
      </c>
      <c r="AO5" s="44">
        <f>IFERROR(AM5/AB5,0)</f>
        <v>2.2625757086984208</v>
      </c>
      <c r="AP5" s="44">
        <f>AN5/AC5</f>
        <v>1.3577584244733436</v>
      </c>
    </row>
    <row r="6" spans="1:42" ht="13.5" customHeight="1" x14ac:dyDescent="0.25">
      <c r="A6" s="50">
        <f>SUMIF('Program Costs'!D:D,C2,'Program Costs'!L:L)</f>
        <v>475000</v>
      </c>
      <c r="B6" s="84"/>
      <c r="C6" s="56">
        <v>18236102</v>
      </c>
      <c r="D6" s="56" t="s">
        <v>497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/>
      <c r="C7" s="56">
        <v>18236102</v>
      </c>
      <c r="D7" s="56" t="s">
        <v>497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95196.790000000037</v>
      </c>
      <c r="B8" s="84"/>
      <c r="C8" s="56">
        <v>18236102</v>
      </c>
      <c r="D8" s="56" t="s">
        <v>497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34"/>
      <c r="C9" s="56">
        <v>18236102</v>
      </c>
      <c r="D9" s="56" t="s">
        <v>497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1000000</v>
      </c>
      <c r="B10" s="34"/>
      <c r="C10" s="56">
        <v>18236102</v>
      </c>
      <c r="D10" s="56" t="s">
        <v>497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C11" s="56">
        <v>18236102</v>
      </c>
      <c r="D11" s="56" t="s">
        <v>497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475000</v>
      </c>
      <c r="B12" s="34"/>
      <c r="C12" s="56">
        <v>18236102</v>
      </c>
      <c r="D12" s="56" t="s">
        <v>497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C13" s="56">
        <v>18236102</v>
      </c>
      <c r="D13" s="56" t="s">
        <v>497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475000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13.5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570196.79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1045196.79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(SUM(AM5:AM110)/(SUM(AB5:AB110)))</f>
        <v>2.2625757086984208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(SUM(AN5:AN110)/SUM(AC5:AC110))</f>
        <v>1.3577584244733436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37" priority="2">
      <formula>ISTEXT(J5)</formula>
    </cfRule>
    <cfRule type="notContainsBlanks" dxfId="136" priority="3">
      <formula>LEN(TRIM(J5))&gt;0</formula>
    </cfRule>
  </conditionalFormatting>
  <conditionalFormatting sqref="R5:S24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800080"/>
  </sheetPr>
  <dimension ref="A1:AP28"/>
  <sheetViews>
    <sheetView zoomScale="85" zoomScaleNormal="85" workbookViewId="0">
      <selection activeCell="Q6" sqref="Q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18230720</v>
      </c>
      <c r="D2" s="17" t="s">
        <v>120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119</v>
      </c>
      <c r="C5" s="56">
        <v>18230720</v>
      </c>
      <c r="D5" s="56" t="s">
        <v>120</v>
      </c>
      <c r="E5" s="35"/>
      <c r="F5" s="36" t="s">
        <v>636</v>
      </c>
      <c r="G5" s="36">
        <v>17.2</v>
      </c>
      <c r="H5" s="36"/>
      <c r="I5" s="37" t="s">
        <v>253</v>
      </c>
      <c r="J5" s="38">
        <v>1</v>
      </c>
      <c r="K5" s="38">
        <v>6000000</v>
      </c>
      <c r="L5" s="38"/>
      <c r="M5" s="39">
        <v>4152496</v>
      </c>
      <c r="N5" s="39"/>
      <c r="O5" s="40">
        <v>6000000</v>
      </c>
      <c r="P5" s="41">
        <v>4152496</v>
      </c>
      <c r="Q5" s="41">
        <f>P5*1.55</f>
        <v>6436368.7999999998</v>
      </c>
      <c r="R5" s="42"/>
      <c r="S5" s="43"/>
      <c r="T5" s="36">
        <f t="shared" ref="T5:T24" si="0">G5+H5</f>
        <v>17.2</v>
      </c>
      <c r="U5" s="44">
        <f t="shared" ref="U5:U24" si="1">(O5/$A$10)*T5</f>
        <v>17.2</v>
      </c>
      <c r="V5" s="45">
        <f t="shared" ref="V5:V24" si="2">N5-M5</f>
        <v>-4152496</v>
      </c>
      <c r="W5" s="46">
        <f t="shared" ref="W5:W24" si="3">(O5/A$10)</f>
        <v>1</v>
      </c>
      <c r="X5" s="41">
        <f t="shared" ref="X5:X24" si="4">W5*A$8</f>
        <v>229019.88999999966</v>
      </c>
      <c r="Y5" s="41">
        <f t="shared" ref="Y5:Y24" si="5">Q5-P5</f>
        <v>2283872.7999999998</v>
      </c>
      <c r="Z5" s="41">
        <f t="shared" ref="Z5:Z24" si="6">X5+(A$6*W5)</f>
        <v>4381515.8899999997</v>
      </c>
      <c r="AA5" s="47">
        <f t="shared" ref="AA5:AA24" si="7">Q5+X5</f>
        <v>6665388.6899999995</v>
      </c>
      <c r="AB5" s="48">
        <f t="shared" ref="AB5:AC20" si="8">Z5/(1+ElecDiscountRate)^1</f>
        <v>4102542.9681647937</v>
      </c>
      <c r="AC5" s="41">
        <f t="shared" si="8"/>
        <v>6241000.6460674144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1.4315873258632867</v>
      </c>
      <c r="AG5" s="41">
        <f t="shared" ref="AG5:AG24" si="10">AF5*J5*K5</f>
        <v>8589523.9551797211</v>
      </c>
      <c r="AH5" s="49">
        <f>HLOOKUP(I5,ElecAvoidedCostsWOCC!$A$5:$Q$50,T5+1,FALSE)</f>
        <v>1.4315873258632867</v>
      </c>
      <c r="AI5" s="41">
        <f t="shared" ref="AI5:AI24" si="11">AH5*J5*L5</f>
        <v>0</v>
      </c>
      <c r="AJ5" s="41">
        <f>AG5+AI5</f>
        <v>8589523.9551797211</v>
      </c>
      <c r="AK5" s="41">
        <f>HLOOKUP(I5,ElecAvoidedCostsWOCC!$A$5:$Q$50,G5+1,FALSE)*J5*L5</f>
        <v>0</v>
      </c>
      <c r="AL5" s="41">
        <f>AG5+AI5-AK5</f>
        <v>8589523.9551797211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8589523.9551797211</v>
      </c>
      <c r="AN5" s="45">
        <f>AM5*1.1+AD5+AE5</f>
        <v>9448476.3506976943</v>
      </c>
      <c r="AO5" s="44">
        <f>IFERROR(AM5/AB5,0)</f>
        <v>2.093707249828539</v>
      </c>
      <c r="AP5" s="44">
        <f>AN5/AC5</f>
        <v>1.5139361276386629</v>
      </c>
    </row>
    <row r="6" spans="1:42" ht="13.5" customHeight="1" x14ac:dyDescent="0.25">
      <c r="A6" s="50">
        <f>SUMIF('Program Costs'!C:C,D2,'Program Costs'!L:L)</f>
        <v>4152496</v>
      </c>
      <c r="B6" s="84" t="s">
        <v>119</v>
      </c>
      <c r="C6" s="56">
        <v>18230720</v>
      </c>
      <c r="D6" s="56" t="s">
        <v>120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119</v>
      </c>
      <c r="C7" s="56">
        <v>18230720</v>
      </c>
      <c r="D7" s="56" t="s">
        <v>120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Costs'!C:C,D2,'Program Costs'!O:O)</f>
        <v>229019.88999999966</v>
      </c>
      <c r="B8" s="84" t="s">
        <v>119</v>
      </c>
      <c r="C8" s="56">
        <v>18230720</v>
      </c>
      <c r="D8" s="56" t="s">
        <v>120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119</v>
      </c>
      <c r="C9" s="56">
        <v>18230720</v>
      </c>
      <c r="D9" s="56" t="s">
        <v>120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6000000</v>
      </c>
      <c r="B10" s="84" t="s">
        <v>119</v>
      </c>
      <c r="C10" s="56">
        <v>18230720</v>
      </c>
      <c r="D10" s="56" t="s">
        <v>120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119</v>
      </c>
      <c r="C11" s="56">
        <v>18230720</v>
      </c>
      <c r="D11" s="56" t="s">
        <v>120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4152496</v>
      </c>
      <c r="B12" s="84" t="s">
        <v>119</v>
      </c>
      <c r="C12" s="56">
        <v>18230720</v>
      </c>
      <c r="D12" s="56" t="s">
        <v>120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119</v>
      </c>
      <c r="C13" s="56">
        <v>18230720</v>
      </c>
      <c r="D13" s="56" t="s">
        <v>120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2283872.7999999998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17.2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4381515.8899999997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6665388.6899999995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2.093707249828539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1.5139361276386629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34" priority="2">
      <formula>ISTEXT(J5)</formula>
    </cfRule>
    <cfRule type="notContainsBlanks" dxfId="133" priority="3">
      <formula>LEN(TRIM(J5))&gt;0</formula>
    </cfRule>
  </conditionalFormatting>
  <conditionalFormatting sqref="R5:S24">
    <cfRule type="expression" dxfId="132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800080"/>
  </sheetPr>
  <dimension ref="A1:AP28"/>
  <sheetViews>
    <sheetView zoomScale="85" zoomScaleNormal="85" workbookViewId="0">
      <selection activeCell="F18" sqref="F1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18230721</v>
      </c>
      <c r="D2" s="17" t="s">
        <v>121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119</v>
      </c>
      <c r="C5" s="56">
        <v>18230721</v>
      </c>
      <c r="D5" s="56" t="s">
        <v>121</v>
      </c>
      <c r="E5" s="35"/>
      <c r="F5" s="36" t="s">
        <v>636</v>
      </c>
      <c r="G5" s="36">
        <v>14.18</v>
      </c>
      <c r="H5" s="36"/>
      <c r="I5" s="37" t="s">
        <v>253</v>
      </c>
      <c r="J5" s="38">
        <v>1</v>
      </c>
      <c r="K5" s="38">
        <v>800000</v>
      </c>
      <c r="L5" s="38"/>
      <c r="M5" s="39">
        <v>1086700</v>
      </c>
      <c r="N5" s="39">
        <v>1684385</v>
      </c>
      <c r="O5" s="40">
        <v>800000</v>
      </c>
      <c r="P5" s="41">
        <v>1086700</v>
      </c>
      <c r="Q5" s="41">
        <f>P5*1.55</f>
        <v>1684385</v>
      </c>
      <c r="R5" s="42"/>
      <c r="S5" s="43"/>
      <c r="T5" s="36">
        <f t="shared" ref="T5:T24" si="0">G5+H5</f>
        <v>14.18</v>
      </c>
      <c r="U5" s="44">
        <f t="shared" ref="U5:U24" si="1">(O5/$A$10)*T5</f>
        <v>14.18</v>
      </c>
      <c r="V5" s="45">
        <f t="shared" ref="V5:V24" si="2">N5-M5</f>
        <v>597685</v>
      </c>
      <c r="W5" s="46">
        <f t="shared" ref="W5:W24" si="3">(O5/A$10)</f>
        <v>1</v>
      </c>
      <c r="X5" s="41">
        <f t="shared" ref="X5:X24" si="4">W5*A$8</f>
        <v>168583.24</v>
      </c>
      <c r="Y5" s="41">
        <f t="shared" ref="Y5:Y24" si="5">Q5-P5</f>
        <v>597685</v>
      </c>
      <c r="Z5" s="41">
        <f t="shared" ref="Z5:Z24" si="6">X5+(A$6*W5)</f>
        <v>1255283.24</v>
      </c>
      <c r="AA5" s="47">
        <f t="shared" ref="AA5:AA24" si="7">Q5+X5</f>
        <v>1852968.24</v>
      </c>
      <c r="AB5" s="48">
        <f t="shared" ref="AB5:AC20" si="8">Z5/(1+ElecDiscountRate)^1</f>
        <v>1175358.8389513108</v>
      </c>
      <c r="AC5" s="41">
        <f t="shared" si="8"/>
        <v>1734988.9887640448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1.2695523270593876</v>
      </c>
      <c r="AG5" s="41">
        <f t="shared" ref="AG5:AG24" si="10">AF5*J5*K5</f>
        <v>1015641.8616475101</v>
      </c>
      <c r="AH5" s="49">
        <f>HLOOKUP(I5,ElecAvoidedCostsWOCC!$A$5:$Q$50,T5+1,FALSE)</f>
        <v>1.2695523270593876</v>
      </c>
      <c r="AI5" s="41">
        <f t="shared" ref="AI5:AI24" si="11">AH5*J5*L5</f>
        <v>0</v>
      </c>
      <c r="AJ5" s="41">
        <f>AG5+AI5</f>
        <v>1015641.8616475101</v>
      </c>
      <c r="AK5" s="41">
        <f>HLOOKUP(I5,ElecAvoidedCostsWOCC!$A$5:$Q$50,G5+1,FALSE)*J5*L5</f>
        <v>0</v>
      </c>
      <c r="AL5" s="41">
        <f>AG5+AI5-AK5</f>
        <v>1015641.8616475101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1015641.8616475101</v>
      </c>
      <c r="AN5" s="45">
        <f>AM5*1.1+AD5+AE5</f>
        <v>1117206.0478122612</v>
      </c>
      <c r="AO5" s="44">
        <f>IFERROR(AM5/AB5,0)</f>
        <v>0.8641121570614938</v>
      </c>
      <c r="AP5" s="44">
        <f>AN5/AC5</f>
        <v>0.64392688083174865</v>
      </c>
    </row>
    <row r="6" spans="1:42" ht="13.5" customHeight="1" x14ac:dyDescent="0.25">
      <c r="A6" s="50">
        <f>SUMIF('Program Costs'!D:D,C2,'Program Costs'!L:L)</f>
        <v>1086700</v>
      </c>
      <c r="B6" s="84" t="s">
        <v>119</v>
      </c>
      <c r="C6" s="56">
        <v>18230721</v>
      </c>
      <c r="D6" s="56" t="s">
        <v>121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119</v>
      </c>
      <c r="C7" s="56">
        <v>18230721</v>
      </c>
      <c r="D7" s="56" t="s">
        <v>121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168583.24</v>
      </c>
      <c r="B8" s="84" t="s">
        <v>119</v>
      </c>
      <c r="C8" s="56">
        <v>18230721</v>
      </c>
      <c r="D8" s="56" t="s">
        <v>121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119</v>
      </c>
      <c r="C9" s="56">
        <v>18230721</v>
      </c>
      <c r="D9" s="56" t="s">
        <v>121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800000</v>
      </c>
      <c r="B10" s="84" t="s">
        <v>119</v>
      </c>
      <c r="C10" s="56">
        <v>18230721</v>
      </c>
      <c r="D10" s="56" t="s">
        <v>121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119</v>
      </c>
      <c r="C11" s="56">
        <v>18230721</v>
      </c>
      <c r="D11" s="56" t="s">
        <v>121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1086700</v>
      </c>
      <c r="B12" s="84" t="s">
        <v>119</v>
      </c>
      <c r="C12" s="56">
        <v>18230721</v>
      </c>
      <c r="D12" s="56" t="s">
        <v>121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119</v>
      </c>
      <c r="C13" s="56">
        <v>18230721</v>
      </c>
      <c r="D13" s="56" t="s">
        <v>121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597685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14.18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1255283.24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1852968.24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0.8641121570614938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0.64392688083174865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31" priority="2">
      <formula>ISTEXT(J5)</formula>
    </cfRule>
    <cfRule type="notContainsBlanks" dxfId="130" priority="3">
      <formula>LEN(TRIM(J5))&gt;0</formula>
    </cfRule>
  </conditionalFormatting>
  <conditionalFormatting sqref="R5:S24">
    <cfRule type="expression" dxfId="129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800080"/>
  </sheetPr>
  <dimension ref="A1:AP48"/>
  <sheetViews>
    <sheetView zoomScale="85" zoomScaleNormal="85" workbookViewId="0">
      <selection activeCell="F5" sqref="F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18230714</v>
      </c>
      <c r="D2" s="17" t="s">
        <v>115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60</v>
      </c>
      <c r="C5" s="56">
        <v>18230714</v>
      </c>
      <c r="D5" s="56" t="s">
        <v>115</v>
      </c>
      <c r="E5" s="35" t="s">
        <v>669</v>
      </c>
      <c r="F5" s="36" t="s">
        <v>670</v>
      </c>
      <c r="G5" s="36">
        <v>15</v>
      </c>
      <c r="H5" s="36">
        <v>0</v>
      </c>
      <c r="I5" s="37" t="s">
        <v>254</v>
      </c>
      <c r="J5" s="38">
        <v>1</v>
      </c>
      <c r="K5" s="38">
        <v>13500000</v>
      </c>
      <c r="L5" s="38">
        <v>0</v>
      </c>
      <c r="M5" s="39">
        <v>2031735.42</v>
      </c>
      <c r="N5" s="39">
        <v>2031735.42</v>
      </c>
      <c r="O5" s="40">
        <v>13500000</v>
      </c>
      <c r="P5" s="41">
        <v>2031735.42</v>
      </c>
      <c r="Q5" s="41">
        <v>2031735.42</v>
      </c>
      <c r="R5" s="42">
        <v>0</v>
      </c>
      <c r="S5" s="43"/>
      <c r="T5" s="36">
        <f t="shared" ref="T5:T24" si="0">G5+H5</f>
        <v>15</v>
      </c>
      <c r="U5" s="44">
        <f t="shared" ref="U5:U24" si="1">(O5/$A$10)*T5</f>
        <v>15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527776.33999999985</v>
      </c>
      <c r="Y5" s="41">
        <f t="shared" ref="Y5:Y24" si="5">Q5-P5</f>
        <v>0</v>
      </c>
      <c r="Z5" s="41">
        <f t="shared" ref="Z5:Z24" si="6">X5+(A$6*W5)</f>
        <v>2559511.7599999998</v>
      </c>
      <c r="AA5" s="47">
        <f t="shared" ref="AA5:AA24" si="7">Q5+X5</f>
        <v>2559511.7599999998</v>
      </c>
      <c r="AB5" s="48">
        <f t="shared" ref="AB5:AC20" si="8">Z5/(1+ElecDiscountRate)^1</f>
        <v>2396546.5917602992</v>
      </c>
      <c r="AC5" s="41">
        <f t="shared" si="8"/>
        <v>2396546.5917602992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1.3606535375205495</v>
      </c>
      <c r="AG5" s="41">
        <f t="shared" ref="AG5:AG24" si="10">AF5*J5*K5</f>
        <v>18368822.75652742</v>
      </c>
      <c r="AH5" s="49">
        <f>HLOOKUP(I5,ElecAvoidedCostsWOCC!$A$5:$Q$50,T5+1,FALSE)</f>
        <v>1.3606535375205495</v>
      </c>
      <c r="AI5" s="41">
        <f t="shared" ref="AI5:AI24" si="11">AH5*J5*L5</f>
        <v>0</v>
      </c>
      <c r="AJ5" s="41">
        <f>AG5+AI5</f>
        <v>18368822.75652742</v>
      </c>
      <c r="AK5" s="41">
        <f>HLOOKUP(I5,ElecAvoidedCostsWOCC!$A$5:$Q$50,G5+1,FALSE)*J5*L5</f>
        <v>0</v>
      </c>
      <c r="AL5" s="41">
        <f>AG5+AI5-AK5</f>
        <v>18368822.75652742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18368822.75652742</v>
      </c>
      <c r="AN5" s="45">
        <f>AM5*1.1+AD5+AE5</f>
        <v>20205705.032180164</v>
      </c>
      <c r="AO5" s="44">
        <f>IFERROR(AM5/AB5,0)</f>
        <v>7.6647050467044107</v>
      </c>
      <c r="AP5" s="44">
        <f>AN5/AC5</f>
        <v>8.431175551374853</v>
      </c>
    </row>
    <row r="6" spans="1:42" ht="13.5" customHeight="1" x14ac:dyDescent="0.25">
      <c r="A6" s="50">
        <f>SUMIF('Program Costs'!C:C,D2,'Program Costs'!L:L)</f>
        <v>2031735.42</v>
      </c>
      <c r="B6" s="84" t="s">
        <v>60</v>
      </c>
      <c r="C6" s="56">
        <v>18230714</v>
      </c>
      <c r="D6" s="56" t="s">
        <v>115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60</v>
      </c>
      <c r="C7" s="56">
        <v>18230714</v>
      </c>
      <c r="D7" s="56" t="s">
        <v>115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Costs'!C:C,D2,'Program Costs'!O:O)</f>
        <v>527776.33999999985</v>
      </c>
      <c r="B8" s="84" t="s">
        <v>60</v>
      </c>
      <c r="C8" s="56">
        <v>18230714</v>
      </c>
      <c r="D8" s="56" t="s">
        <v>115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60</v>
      </c>
      <c r="C9" s="56">
        <v>18230714</v>
      </c>
      <c r="D9" s="56" t="s">
        <v>115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13500000</v>
      </c>
      <c r="B10" s="84" t="s">
        <v>60</v>
      </c>
      <c r="C10" s="56">
        <v>18230714</v>
      </c>
      <c r="D10" s="56" t="s">
        <v>115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60</v>
      </c>
      <c r="C11" s="56">
        <v>18230714</v>
      </c>
      <c r="D11" s="56" t="s">
        <v>115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2031735.42</v>
      </c>
      <c r="B12" s="84" t="s">
        <v>60</v>
      </c>
      <c r="C12" s="56">
        <v>18230714</v>
      </c>
      <c r="D12" s="56" t="s">
        <v>115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60</v>
      </c>
      <c r="C13" s="56">
        <v>18230714</v>
      </c>
      <c r="D13" s="56" t="s">
        <v>115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84" t="s">
        <v>60</v>
      </c>
      <c r="C14" s="56">
        <v>18230714</v>
      </c>
      <c r="D14" s="56" t="s">
        <v>115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60</v>
      </c>
      <c r="C15" s="56">
        <v>18230714</v>
      </c>
      <c r="D15" s="56" t="s">
        <v>115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15</v>
      </c>
      <c r="B16" s="84" t="s">
        <v>60</v>
      </c>
      <c r="C16" s="56">
        <v>18230714</v>
      </c>
      <c r="D16" s="56" t="s">
        <v>115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 t="s">
        <v>60</v>
      </c>
      <c r="C17" s="56">
        <v>18230714</v>
      </c>
      <c r="D17" s="56" t="s">
        <v>115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2559511.7599999998</v>
      </c>
      <c r="B18" s="84" t="s">
        <v>60</v>
      </c>
      <c r="C18" s="56">
        <v>18230714</v>
      </c>
      <c r="D18" s="56" t="s">
        <v>115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 t="s">
        <v>60</v>
      </c>
      <c r="C19" s="56">
        <v>18230714</v>
      </c>
      <c r="D19" s="56" t="s">
        <v>115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2559511.7599999998</v>
      </c>
      <c r="B20" s="84" t="s">
        <v>60</v>
      </c>
      <c r="C20" s="56">
        <v>18230714</v>
      </c>
      <c r="D20" s="56" t="s">
        <v>115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 t="s">
        <v>60</v>
      </c>
      <c r="C21" s="56">
        <v>18230714</v>
      </c>
      <c r="D21" s="56" t="s">
        <v>115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(SUM(AM5:AM110)/(SUM(AB5:AB110)))</f>
        <v>7.6647050467044107</v>
      </c>
      <c r="B22" s="84" t="s">
        <v>60</v>
      </c>
      <c r="C22" s="56">
        <v>18230714</v>
      </c>
      <c r="D22" s="56" t="s">
        <v>115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 t="s">
        <v>60</v>
      </c>
      <c r="C23" s="56">
        <v>18230714</v>
      </c>
      <c r="D23" s="56" t="s">
        <v>115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(SUM(AN5:AN110)/SUM(AC5:AC110))</f>
        <v>8.431175551374853</v>
      </c>
      <c r="B24" s="84" t="s">
        <v>60</v>
      </c>
      <c r="C24" s="56">
        <v>18230714</v>
      </c>
      <c r="D24" s="56" t="s">
        <v>115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84" t="s">
        <v>60</v>
      </c>
      <c r="C25" s="56">
        <v>18230714</v>
      </c>
      <c r="D25" s="56" t="s">
        <v>115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48" si="19">G25+H25</f>
        <v>0</v>
      </c>
      <c r="U25" s="44">
        <f t="shared" ref="U25:U48" si="20">(O25/$A$10)*T25</f>
        <v>0</v>
      </c>
      <c r="V25" s="45">
        <f t="shared" ref="V25:V48" si="21">N25-M25</f>
        <v>0</v>
      </c>
      <c r="W25" s="46">
        <f t="shared" ref="W25:W48" si="22">(O25/A$10)</f>
        <v>0</v>
      </c>
      <c r="X25" s="41">
        <f t="shared" ref="X25:X48" si="23">W25*A$8</f>
        <v>0</v>
      </c>
      <c r="Y25" s="41">
        <f t="shared" ref="Y25:Y48" si="24">Q25-P25</f>
        <v>0</v>
      </c>
      <c r="Z25" s="41">
        <f t="shared" ref="Z25:Z48" si="25">X25+(A$6*W25)</f>
        <v>0</v>
      </c>
      <c r="AA25" s="47">
        <f t="shared" ref="AA25:AA48" si="26">Q25+X25</f>
        <v>0</v>
      </c>
      <c r="AB25" s="48">
        <f t="shared" ref="AB25:AB48" si="27">Z25/(1+ElecDiscountRate)^1</f>
        <v>0</v>
      </c>
      <c r="AC25" s="41">
        <f t="shared" ref="AC25:AC48" si="28">AA25/(1+ElecDiscountRate)^1</f>
        <v>0</v>
      </c>
      <c r="AD25" s="41">
        <f t="shared" ref="AD25:AD48" si="29">-PV(ElecDiscountRate,T25,R25)*J25</f>
        <v>0</v>
      </c>
      <c r="AE25" s="41">
        <f t="shared" ref="AE25:AE48" si="30">-PV(ElecDiscountRate,T25,S25)*J25</f>
        <v>0</v>
      </c>
      <c r="AF25" s="49" t="e">
        <f>HLOOKUP(I25,ElecAvoidedCostsWOCC!$A$5:$Q$50,G25+1,FALSE)</f>
        <v>#N/A</v>
      </c>
      <c r="AG25" s="41" t="e">
        <f t="shared" ref="AG25:AG48" si="31">AF25*J25*K25</f>
        <v>#N/A</v>
      </c>
      <c r="AH25" s="49" t="e">
        <f>HLOOKUP(I25,ElecAvoidedCostsWOCC!$A$5:$Q$50,T25+1,FALSE)</f>
        <v>#N/A</v>
      </c>
      <c r="AI25" s="41" t="e">
        <f t="shared" ref="AI25:AI48" si="32">AH25*J25*L25</f>
        <v>#N/A</v>
      </c>
      <c r="AJ25" s="41" t="e">
        <f t="shared" ref="AJ25:AJ48" si="33">AG25+AI25</f>
        <v>#N/A</v>
      </c>
      <c r="AK25" s="41" t="e">
        <f>HLOOKUP(I25,ElecAvoidedCostsWOCC!$A$5:$Q$50,G25+1,FALSE)*J25*L25</f>
        <v>#N/A</v>
      </c>
      <c r="AL25" s="41" t="e">
        <f t="shared" ref="AL25:AL48" si="34">AG25+AI25-AK25</f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ref="AN25:AN48" si="35">AM25*1.1+AD25+AE25</f>
        <v>0</v>
      </c>
      <c r="AO25" s="44">
        <f t="shared" ref="AO25:AO48" si="36">IFERROR(AM25/AB25,0)</f>
        <v>0</v>
      </c>
      <c r="AP25" s="44" t="e">
        <f t="shared" ref="AP25:AP48" si="37">AN25/AC25</f>
        <v>#DIV/0!</v>
      </c>
    </row>
    <row r="26" spans="1:42" ht="13.5" customHeight="1" x14ac:dyDescent="0.25">
      <c r="B26" s="84" t="s">
        <v>60</v>
      </c>
      <c r="C26" s="56">
        <v>18230714</v>
      </c>
      <c r="D26" s="56" t="s">
        <v>115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HLOOKUP(I26,ElecAvoidedCostsWOCC!$A$5:$Q$50,G26+1,FALSE)</f>
        <v>#N/A</v>
      </c>
      <c r="AG26" s="41" t="e">
        <f t="shared" si="31"/>
        <v>#N/A</v>
      </c>
      <c r="AH26" s="49" t="e">
        <f>HLOOKUP(I26,ElecAvoidedCostsWOCC!$A$5:$Q$50,T26+1,FALSE)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HLOOKUP(I26,ElecAvoidedCostsWOCC!$A$5:$Q$50,G26+1,FALSE)*J26*L26</f>
        <v>#N/A</v>
      </c>
      <c r="AL26" s="41" t="e">
        <f t="shared" si="34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84" t="s">
        <v>60</v>
      </c>
      <c r="C27" s="56">
        <v>18230714</v>
      </c>
      <c r="D27" s="56" t="s">
        <v>115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HLOOKUP(I27,ElecAvoidedCostsWOCC!$A$5:$Q$50,G27+1,FALSE)</f>
        <v>#N/A</v>
      </c>
      <c r="AG27" s="41" t="e">
        <f t="shared" si="31"/>
        <v>#N/A</v>
      </c>
      <c r="AH27" s="49" t="e">
        <f>HLOOKUP(I27,ElecAvoidedCostsWOCC!$A$5:$Q$50,T27+1,FALSE)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HLOOKUP(I27,ElecAvoidedCostsWOCC!$A$5:$Q$50,G27+1,FALSE)*J27*L27</f>
        <v>#N/A</v>
      </c>
      <c r="AL27" s="41" t="e">
        <f t="shared" si="34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84" t="s">
        <v>60</v>
      </c>
      <c r="C28" s="56">
        <v>18230714</v>
      </c>
      <c r="D28" s="56" t="s">
        <v>115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HLOOKUP(I28,ElecAvoidedCostsWOCC!$A$5:$Q$50,G28+1,FALSE)</f>
        <v>#N/A</v>
      </c>
      <c r="AG28" s="41" t="e">
        <f t="shared" si="31"/>
        <v>#N/A</v>
      </c>
      <c r="AH28" s="49" t="e">
        <f>HLOOKUP(I28,ElecAvoidedCostsWOCC!$A$5:$Q$50,T28+1,FALSE)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HLOOKUP(I28,ElecAvoidedCostsWOCC!$A$5:$Q$50,G28+1,FALSE)*J28*L28</f>
        <v>#N/A</v>
      </c>
      <c r="AL28" s="41" t="e">
        <f t="shared" si="34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  <row r="29" spans="1:42" x14ac:dyDescent="0.25">
      <c r="B29" s="84" t="s">
        <v>60</v>
      </c>
      <c r="C29" s="56">
        <v>18230714</v>
      </c>
      <c r="D29" s="56" t="s">
        <v>115</v>
      </c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9"/>
        <v>0</v>
      </c>
      <c r="U29" s="44">
        <f t="shared" si="20"/>
        <v>0</v>
      </c>
      <c r="V29" s="45">
        <f t="shared" si="21"/>
        <v>0</v>
      </c>
      <c r="W29" s="46">
        <f t="shared" si="22"/>
        <v>0</v>
      </c>
      <c r="X29" s="41">
        <f t="shared" si="23"/>
        <v>0</v>
      </c>
      <c r="Y29" s="41">
        <f t="shared" si="24"/>
        <v>0</v>
      </c>
      <c r="Z29" s="41">
        <f t="shared" si="25"/>
        <v>0</v>
      </c>
      <c r="AA29" s="47">
        <f t="shared" si="26"/>
        <v>0</v>
      </c>
      <c r="AB29" s="48">
        <f t="shared" si="27"/>
        <v>0</v>
      </c>
      <c r="AC29" s="41">
        <f t="shared" si="28"/>
        <v>0</v>
      </c>
      <c r="AD29" s="41">
        <f t="shared" si="29"/>
        <v>0</v>
      </c>
      <c r="AE29" s="41">
        <f t="shared" si="30"/>
        <v>0</v>
      </c>
      <c r="AF29" s="49" t="e">
        <f>HLOOKUP(I29,ElecAvoidedCostsWOCC!$A$5:$Q$50,G29+1,FALSE)</f>
        <v>#N/A</v>
      </c>
      <c r="AG29" s="41" t="e">
        <f t="shared" si="31"/>
        <v>#N/A</v>
      </c>
      <c r="AH29" s="49" t="e">
        <f>HLOOKUP(I29,ElecAvoidedCostsWOCC!$A$5:$Q$50,T29+1,FALSE)</f>
        <v>#N/A</v>
      </c>
      <c r="AI29" s="41" t="e">
        <f t="shared" si="32"/>
        <v>#N/A</v>
      </c>
      <c r="AJ29" s="41" t="e">
        <f t="shared" si="33"/>
        <v>#N/A</v>
      </c>
      <c r="AK29" s="41" t="e">
        <f>HLOOKUP(I29,ElecAvoidedCostsWOCC!$A$5:$Q$50,G29+1,FALSE)*J29*L29</f>
        <v>#N/A</v>
      </c>
      <c r="AL29" s="41" t="e">
        <f t="shared" si="34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35"/>
        <v>0</v>
      </c>
      <c r="AO29" s="44">
        <f t="shared" si="36"/>
        <v>0</v>
      </c>
      <c r="AP29" s="44" t="e">
        <f t="shared" si="37"/>
        <v>#DIV/0!</v>
      </c>
    </row>
    <row r="30" spans="1:42" x14ac:dyDescent="0.25">
      <c r="B30" s="84" t="s">
        <v>60</v>
      </c>
      <c r="C30" s="56">
        <v>18230714</v>
      </c>
      <c r="D30" s="56" t="s">
        <v>115</v>
      </c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9"/>
        <v>0</v>
      </c>
      <c r="U30" s="44">
        <f t="shared" si="20"/>
        <v>0</v>
      </c>
      <c r="V30" s="45">
        <f t="shared" si="21"/>
        <v>0</v>
      </c>
      <c r="W30" s="46">
        <f t="shared" si="22"/>
        <v>0</v>
      </c>
      <c r="X30" s="41">
        <f t="shared" si="23"/>
        <v>0</v>
      </c>
      <c r="Y30" s="41">
        <f t="shared" si="24"/>
        <v>0</v>
      </c>
      <c r="Z30" s="41">
        <f t="shared" si="25"/>
        <v>0</v>
      </c>
      <c r="AA30" s="47">
        <f t="shared" si="26"/>
        <v>0</v>
      </c>
      <c r="AB30" s="48">
        <f t="shared" si="27"/>
        <v>0</v>
      </c>
      <c r="AC30" s="41">
        <f t="shared" si="28"/>
        <v>0</v>
      </c>
      <c r="AD30" s="41">
        <f t="shared" si="29"/>
        <v>0</v>
      </c>
      <c r="AE30" s="41">
        <f t="shared" si="30"/>
        <v>0</v>
      </c>
      <c r="AF30" s="49" t="e">
        <f>HLOOKUP(I30,ElecAvoidedCostsWOCC!$A$5:$Q$50,G30+1,FALSE)</f>
        <v>#N/A</v>
      </c>
      <c r="AG30" s="41" t="e">
        <f t="shared" si="31"/>
        <v>#N/A</v>
      </c>
      <c r="AH30" s="49" t="e">
        <f>HLOOKUP(I30,ElecAvoidedCostsWOCC!$A$5:$Q$50,T30+1,FALSE)</f>
        <v>#N/A</v>
      </c>
      <c r="AI30" s="41" t="e">
        <f t="shared" si="32"/>
        <v>#N/A</v>
      </c>
      <c r="AJ30" s="41" t="e">
        <f t="shared" si="33"/>
        <v>#N/A</v>
      </c>
      <c r="AK30" s="41" t="e">
        <f>HLOOKUP(I30,ElecAvoidedCostsWOCC!$A$5:$Q$50,G30+1,FALSE)*J30*L30</f>
        <v>#N/A</v>
      </c>
      <c r="AL30" s="41" t="e">
        <f t="shared" si="34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35"/>
        <v>0</v>
      </c>
      <c r="AO30" s="44">
        <f t="shared" si="36"/>
        <v>0</v>
      </c>
      <c r="AP30" s="44" t="e">
        <f t="shared" si="37"/>
        <v>#DIV/0!</v>
      </c>
    </row>
    <row r="31" spans="1:42" x14ac:dyDescent="0.25">
      <c r="B31" s="84" t="s">
        <v>60</v>
      </c>
      <c r="C31" s="56">
        <v>18230714</v>
      </c>
      <c r="D31" s="56" t="s">
        <v>115</v>
      </c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9"/>
        <v>0</v>
      </c>
      <c r="U31" s="44">
        <f t="shared" si="20"/>
        <v>0</v>
      </c>
      <c r="V31" s="45">
        <f t="shared" si="21"/>
        <v>0</v>
      </c>
      <c r="W31" s="46">
        <f t="shared" si="22"/>
        <v>0</v>
      </c>
      <c r="X31" s="41">
        <f t="shared" si="23"/>
        <v>0</v>
      </c>
      <c r="Y31" s="41">
        <f t="shared" si="24"/>
        <v>0</v>
      </c>
      <c r="Z31" s="41">
        <f t="shared" si="25"/>
        <v>0</v>
      </c>
      <c r="AA31" s="47">
        <f t="shared" si="26"/>
        <v>0</v>
      </c>
      <c r="AB31" s="48">
        <f t="shared" si="27"/>
        <v>0</v>
      </c>
      <c r="AC31" s="41">
        <f t="shared" si="28"/>
        <v>0</v>
      </c>
      <c r="AD31" s="41">
        <f t="shared" si="29"/>
        <v>0</v>
      </c>
      <c r="AE31" s="41">
        <f t="shared" si="30"/>
        <v>0</v>
      </c>
      <c r="AF31" s="49" t="e">
        <f>HLOOKUP(I31,ElecAvoidedCostsWOCC!$A$5:$Q$50,G31+1,FALSE)</f>
        <v>#N/A</v>
      </c>
      <c r="AG31" s="41" t="e">
        <f t="shared" si="31"/>
        <v>#N/A</v>
      </c>
      <c r="AH31" s="49" t="e">
        <f>HLOOKUP(I31,ElecAvoidedCostsWOCC!$A$5:$Q$50,T31+1,FALSE)</f>
        <v>#N/A</v>
      </c>
      <c r="AI31" s="41" t="e">
        <f t="shared" si="32"/>
        <v>#N/A</v>
      </c>
      <c r="AJ31" s="41" t="e">
        <f t="shared" si="33"/>
        <v>#N/A</v>
      </c>
      <c r="AK31" s="41" t="e">
        <f>HLOOKUP(I31,ElecAvoidedCostsWOCC!$A$5:$Q$50,G31+1,FALSE)*J31*L31</f>
        <v>#N/A</v>
      </c>
      <c r="AL31" s="41" t="e">
        <f t="shared" si="34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35"/>
        <v>0</v>
      </c>
      <c r="AO31" s="44">
        <f t="shared" si="36"/>
        <v>0</v>
      </c>
      <c r="AP31" s="44" t="e">
        <f t="shared" si="37"/>
        <v>#DIV/0!</v>
      </c>
    </row>
    <row r="32" spans="1:42" x14ac:dyDescent="0.25">
      <c r="B32" s="84" t="s">
        <v>60</v>
      </c>
      <c r="C32" s="56">
        <v>18230714</v>
      </c>
      <c r="D32" s="56" t="s">
        <v>115</v>
      </c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9"/>
        <v>0</v>
      </c>
      <c r="U32" s="44">
        <f t="shared" si="20"/>
        <v>0</v>
      </c>
      <c r="V32" s="45">
        <f t="shared" si="21"/>
        <v>0</v>
      </c>
      <c r="W32" s="46">
        <f t="shared" si="22"/>
        <v>0</v>
      </c>
      <c r="X32" s="41">
        <f t="shared" si="23"/>
        <v>0</v>
      </c>
      <c r="Y32" s="41">
        <f t="shared" si="24"/>
        <v>0</v>
      </c>
      <c r="Z32" s="41">
        <f t="shared" si="25"/>
        <v>0</v>
      </c>
      <c r="AA32" s="47">
        <f t="shared" si="26"/>
        <v>0</v>
      </c>
      <c r="AB32" s="48">
        <f t="shared" si="27"/>
        <v>0</v>
      </c>
      <c r="AC32" s="41">
        <f t="shared" si="28"/>
        <v>0</v>
      </c>
      <c r="AD32" s="41">
        <f t="shared" si="29"/>
        <v>0</v>
      </c>
      <c r="AE32" s="41">
        <f t="shared" si="30"/>
        <v>0</v>
      </c>
      <c r="AF32" s="49" t="e">
        <f>HLOOKUP(I32,ElecAvoidedCostsWOCC!$A$5:$Q$50,G32+1,FALSE)</f>
        <v>#N/A</v>
      </c>
      <c r="AG32" s="41" t="e">
        <f t="shared" si="31"/>
        <v>#N/A</v>
      </c>
      <c r="AH32" s="49" t="e">
        <f>HLOOKUP(I32,ElecAvoidedCostsWOCC!$A$5:$Q$50,T32+1,FALSE)</f>
        <v>#N/A</v>
      </c>
      <c r="AI32" s="41" t="e">
        <f t="shared" si="32"/>
        <v>#N/A</v>
      </c>
      <c r="AJ32" s="41" t="e">
        <f t="shared" si="33"/>
        <v>#N/A</v>
      </c>
      <c r="AK32" s="41" t="e">
        <f>HLOOKUP(I32,ElecAvoidedCostsWOCC!$A$5:$Q$50,G32+1,FALSE)*J32*L32</f>
        <v>#N/A</v>
      </c>
      <c r="AL32" s="41" t="e">
        <f t="shared" si="34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35"/>
        <v>0</v>
      </c>
      <c r="AO32" s="44">
        <f t="shared" si="36"/>
        <v>0</v>
      </c>
      <c r="AP32" s="44" t="e">
        <f t="shared" si="37"/>
        <v>#DIV/0!</v>
      </c>
    </row>
    <row r="33" spans="2:42" x14ac:dyDescent="0.25">
      <c r="B33" s="84" t="s">
        <v>60</v>
      </c>
      <c r="C33" s="56">
        <v>18230714</v>
      </c>
      <c r="D33" s="56" t="s">
        <v>115</v>
      </c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9"/>
        <v>0</v>
      </c>
      <c r="U33" s="44">
        <f t="shared" si="20"/>
        <v>0</v>
      </c>
      <c r="V33" s="45">
        <f t="shared" si="21"/>
        <v>0</v>
      </c>
      <c r="W33" s="46">
        <f t="shared" si="22"/>
        <v>0</v>
      </c>
      <c r="X33" s="41">
        <f t="shared" si="23"/>
        <v>0</v>
      </c>
      <c r="Y33" s="41">
        <f t="shared" si="24"/>
        <v>0</v>
      </c>
      <c r="Z33" s="41">
        <f t="shared" si="25"/>
        <v>0</v>
      </c>
      <c r="AA33" s="47">
        <f t="shared" si="26"/>
        <v>0</v>
      </c>
      <c r="AB33" s="48">
        <f t="shared" si="27"/>
        <v>0</v>
      </c>
      <c r="AC33" s="41">
        <f t="shared" si="28"/>
        <v>0</v>
      </c>
      <c r="AD33" s="41">
        <f t="shared" si="29"/>
        <v>0</v>
      </c>
      <c r="AE33" s="41">
        <f t="shared" si="30"/>
        <v>0</v>
      </c>
      <c r="AF33" s="49" t="e">
        <f>HLOOKUP(I33,ElecAvoidedCostsWOCC!$A$5:$Q$50,G33+1,FALSE)</f>
        <v>#N/A</v>
      </c>
      <c r="AG33" s="41" t="e">
        <f t="shared" si="31"/>
        <v>#N/A</v>
      </c>
      <c r="AH33" s="49" t="e">
        <f>HLOOKUP(I33,ElecAvoidedCostsWOCC!$A$5:$Q$50,T33+1,FALSE)</f>
        <v>#N/A</v>
      </c>
      <c r="AI33" s="41" t="e">
        <f t="shared" si="32"/>
        <v>#N/A</v>
      </c>
      <c r="AJ33" s="41" t="e">
        <f t="shared" si="33"/>
        <v>#N/A</v>
      </c>
      <c r="AK33" s="41" t="e">
        <f>HLOOKUP(I33,ElecAvoidedCostsWOCC!$A$5:$Q$50,G33+1,FALSE)*J33*L33</f>
        <v>#N/A</v>
      </c>
      <c r="AL33" s="41" t="e">
        <f t="shared" si="34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35"/>
        <v>0</v>
      </c>
      <c r="AO33" s="44">
        <f t="shared" si="36"/>
        <v>0</v>
      </c>
      <c r="AP33" s="44" t="e">
        <f t="shared" si="37"/>
        <v>#DIV/0!</v>
      </c>
    </row>
    <row r="34" spans="2:42" x14ac:dyDescent="0.25">
      <c r="B34" s="84" t="s">
        <v>60</v>
      </c>
      <c r="C34" s="56">
        <v>18230714</v>
      </c>
      <c r="D34" s="56" t="s">
        <v>115</v>
      </c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9"/>
        <v>0</v>
      </c>
      <c r="U34" s="44">
        <f t="shared" si="20"/>
        <v>0</v>
      </c>
      <c r="V34" s="45">
        <f t="shared" si="21"/>
        <v>0</v>
      </c>
      <c r="W34" s="46">
        <f t="shared" si="22"/>
        <v>0</v>
      </c>
      <c r="X34" s="41">
        <f t="shared" si="23"/>
        <v>0</v>
      </c>
      <c r="Y34" s="41">
        <f t="shared" si="24"/>
        <v>0</v>
      </c>
      <c r="Z34" s="41">
        <f t="shared" si="25"/>
        <v>0</v>
      </c>
      <c r="AA34" s="47">
        <f t="shared" si="26"/>
        <v>0</v>
      </c>
      <c r="AB34" s="48">
        <f t="shared" si="27"/>
        <v>0</v>
      </c>
      <c r="AC34" s="41">
        <f t="shared" si="28"/>
        <v>0</v>
      </c>
      <c r="AD34" s="41">
        <f t="shared" si="29"/>
        <v>0</v>
      </c>
      <c r="AE34" s="41">
        <f t="shared" si="30"/>
        <v>0</v>
      </c>
      <c r="AF34" s="49" t="e">
        <f>HLOOKUP(I34,ElecAvoidedCostsWOCC!$A$5:$Q$50,G34+1,FALSE)</f>
        <v>#N/A</v>
      </c>
      <c r="AG34" s="41" t="e">
        <f t="shared" si="31"/>
        <v>#N/A</v>
      </c>
      <c r="AH34" s="49" t="e">
        <f>HLOOKUP(I34,ElecAvoidedCostsWOCC!$A$5:$Q$50,T34+1,FALSE)</f>
        <v>#N/A</v>
      </c>
      <c r="AI34" s="41" t="e">
        <f t="shared" si="32"/>
        <v>#N/A</v>
      </c>
      <c r="AJ34" s="41" t="e">
        <f t="shared" si="33"/>
        <v>#N/A</v>
      </c>
      <c r="AK34" s="41" t="e">
        <f>HLOOKUP(I34,ElecAvoidedCostsWOCC!$A$5:$Q$50,G34+1,FALSE)*J34*L34</f>
        <v>#N/A</v>
      </c>
      <c r="AL34" s="41" t="e">
        <f t="shared" si="34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35"/>
        <v>0</v>
      </c>
      <c r="AO34" s="44">
        <f t="shared" si="36"/>
        <v>0</v>
      </c>
      <c r="AP34" s="44" t="e">
        <f t="shared" si="37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9"/>
        <v>0</v>
      </c>
      <c r="U35" s="44">
        <f t="shared" si="20"/>
        <v>0</v>
      </c>
      <c r="V35" s="45">
        <f t="shared" si="21"/>
        <v>0</v>
      </c>
      <c r="W35" s="46">
        <f t="shared" si="22"/>
        <v>0</v>
      </c>
      <c r="X35" s="41">
        <f t="shared" si="23"/>
        <v>0</v>
      </c>
      <c r="Y35" s="41">
        <f t="shared" si="24"/>
        <v>0</v>
      </c>
      <c r="Z35" s="41">
        <f t="shared" si="25"/>
        <v>0</v>
      </c>
      <c r="AA35" s="47">
        <f t="shared" si="26"/>
        <v>0</v>
      </c>
      <c r="AB35" s="48">
        <f t="shared" si="27"/>
        <v>0</v>
      </c>
      <c r="AC35" s="41">
        <f t="shared" si="28"/>
        <v>0</v>
      </c>
      <c r="AD35" s="41">
        <f t="shared" si="29"/>
        <v>0</v>
      </c>
      <c r="AE35" s="41">
        <f t="shared" si="30"/>
        <v>0</v>
      </c>
      <c r="AF35" s="49" t="e">
        <f>HLOOKUP(I35,ElecAvoidedCostsWOCC!$A$5:$Q$50,G35+1,FALSE)</f>
        <v>#N/A</v>
      </c>
      <c r="AG35" s="41" t="e">
        <f t="shared" si="31"/>
        <v>#N/A</v>
      </c>
      <c r="AH35" s="49" t="e">
        <f>HLOOKUP(I35,ElecAvoidedCostsWOCC!$A$5:$Q$50,T35+1,FALSE)</f>
        <v>#N/A</v>
      </c>
      <c r="AI35" s="41" t="e">
        <f t="shared" si="32"/>
        <v>#N/A</v>
      </c>
      <c r="AJ35" s="41" t="e">
        <f t="shared" si="33"/>
        <v>#N/A</v>
      </c>
      <c r="AK35" s="41" t="e">
        <f>HLOOKUP(I35,ElecAvoidedCostsWOCC!$A$5:$Q$50,G35+1,FALSE)*J35*L35</f>
        <v>#N/A</v>
      </c>
      <c r="AL35" s="41" t="e">
        <f t="shared" si="34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35"/>
        <v>0</v>
      </c>
      <c r="AO35" s="44">
        <f t="shared" si="36"/>
        <v>0</v>
      </c>
      <c r="AP35" s="44" t="e">
        <f t="shared" si="37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9"/>
        <v>0</v>
      </c>
      <c r="U36" s="44">
        <f t="shared" si="20"/>
        <v>0</v>
      </c>
      <c r="V36" s="45">
        <f t="shared" si="21"/>
        <v>0</v>
      </c>
      <c r="W36" s="46">
        <f t="shared" si="22"/>
        <v>0</v>
      </c>
      <c r="X36" s="41">
        <f t="shared" si="23"/>
        <v>0</v>
      </c>
      <c r="Y36" s="41">
        <f t="shared" si="24"/>
        <v>0</v>
      </c>
      <c r="Z36" s="41">
        <f t="shared" si="25"/>
        <v>0</v>
      </c>
      <c r="AA36" s="47">
        <f t="shared" si="26"/>
        <v>0</v>
      </c>
      <c r="AB36" s="48">
        <f t="shared" si="27"/>
        <v>0</v>
      </c>
      <c r="AC36" s="41">
        <f t="shared" si="28"/>
        <v>0</v>
      </c>
      <c r="AD36" s="41">
        <f t="shared" si="29"/>
        <v>0</v>
      </c>
      <c r="AE36" s="41">
        <f t="shared" si="30"/>
        <v>0</v>
      </c>
      <c r="AF36" s="49" t="e">
        <f>HLOOKUP(I36,ElecAvoidedCostsWOCC!$A$5:$Q$50,G36+1,FALSE)</f>
        <v>#N/A</v>
      </c>
      <c r="AG36" s="41" t="e">
        <f t="shared" si="31"/>
        <v>#N/A</v>
      </c>
      <c r="AH36" s="49" t="e">
        <f>HLOOKUP(I36,ElecAvoidedCostsWOCC!$A$5:$Q$50,T36+1,FALSE)</f>
        <v>#N/A</v>
      </c>
      <c r="AI36" s="41" t="e">
        <f t="shared" si="32"/>
        <v>#N/A</v>
      </c>
      <c r="AJ36" s="41" t="e">
        <f t="shared" si="33"/>
        <v>#N/A</v>
      </c>
      <c r="AK36" s="41" t="e">
        <f>HLOOKUP(I36,ElecAvoidedCostsWOCC!$A$5:$Q$50,G36+1,FALSE)*J36*L36</f>
        <v>#N/A</v>
      </c>
      <c r="AL36" s="41" t="e">
        <f t="shared" si="34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35"/>
        <v>0</v>
      </c>
      <c r="AO36" s="44">
        <f t="shared" si="36"/>
        <v>0</v>
      </c>
      <c r="AP36" s="44" t="e">
        <f t="shared" si="37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19"/>
        <v>0</v>
      </c>
      <c r="U37" s="44">
        <f t="shared" si="20"/>
        <v>0</v>
      </c>
      <c r="V37" s="45">
        <f t="shared" si="21"/>
        <v>0</v>
      </c>
      <c r="W37" s="46">
        <f t="shared" si="22"/>
        <v>0</v>
      </c>
      <c r="X37" s="41">
        <f t="shared" si="23"/>
        <v>0</v>
      </c>
      <c r="Y37" s="41">
        <f t="shared" si="24"/>
        <v>0</v>
      </c>
      <c r="Z37" s="41">
        <f t="shared" si="25"/>
        <v>0</v>
      </c>
      <c r="AA37" s="47">
        <f t="shared" si="26"/>
        <v>0</v>
      </c>
      <c r="AB37" s="48">
        <f t="shared" si="27"/>
        <v>0</v>
      </c>
      <c r="AC37" s="41">
        <f t="shared" si="28"/>
        <v>0</v>
      </c>
      <c r="AD37" s="41">
        <f t="shared" si="29"/>
        <v>0</v>
      </c>
      <c r="AE37" s="41">
        <f t="shared" si="30"/>
        <v>0</v>
      </c>
      <c r="AF37" s="49" t="e">
        <f>HLOOKUP(I37,ElecAvoidedCostsWOCC!$A$5:$Q$50,G37+1,FALSE)</f>
        <v>#N/A</v>
      </c>
      <c r="AG37" s="41" t="e">
        <f t="shared" si="31"/>
        <v>#N/A</v>
      </c>
      <c r="AH37" s="49" t="e">
        <f>HLOOKUP(I37,ElecAvoidedCostsWOCC!$A$5:$Q$50,T37+1,FALSE)</f>
        <v>#N/A</v>
      </c>
      <c r="AI37" s="41" t="e">
        <f t="shared" si="32"/>
        <v>#N/A</v>
      </c>
      <c r="AJ37" s="41" t="e">
        <f t="shared" si="33"/>
        <v>#N/A</v>
      </c>
      <c r="AK37" s="41" t="e">
        <f>HLOOKUP(I37,ElecAvoidedCostsWOCC!$A$5:$Q$50,G37+1,FALSE)*J37*L37</f>
        <v>#N/A</v>
      </c>
      <c r="AL37" s="41" t="e">
        <f t="shared" si="34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35"/>
        <v>0</v>
      </c>
      <c r="AO37" s="44">
        <f t="shared" si="36"/>
        <v>0</v>
      </c>
      <c r="AP37" s="44" t="e">
        <f t="shared" si="37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19"/>
        <v>0</v>
      </c>
      <c r="U38" s="44">
        <f t="shared" si="20"/>
        <v>0</v>
      </c>
      <c r="V38" s="45">
        <f t="shared" si="21"/>
        <v>0</v>
      </c>
      <c r="W38" s="46">
        <f t="shared" si="22"/>
        <v>0</v>
      </c>
      <c r="X38" s="41">
        <f t="shared" si="23"/>
        <v>0</v>
      </c>
      <c r="Y38" s="41">
        <f t="shared" si="24"/>
        <v>0</v>
      </c>
      <c r="Z38" s="41">
        <f t="shared" si="25"/>
        <v>0</v>
      </c>
      <c r="AA38" s="47">
        <f t="shared" si="26"/>
        <v>0</v>
      </c>
      <c r="AB38" s="48">
        <f t="shared" si="27"/>
        <v>0</v>
      </c>
      <c r="AC38" s="41">
        <f t="shared" si="28"/>
        <v>0</v>
      </c>
      <c r="AD38" s="41">
        <f t="shared" si="29"/>
        <v>0</v>
      </c>
      <c r="AE38" s="41">
        <f t="shared" si="30"/>
        <v>0</v>
      </c>
      <c r="AF38" s="49" t="e">
        <f>HLOOKUP(I38,ElecAvoidedCostsWOCC!$A$5:$Q$50,G38+1,FALSE)</f>
        <v>#N/A</v>
      </c>
      <c r="AG38" s="41" t="e">
        <f t="shared" si="31"/>
        <v>#N/A</v>
      </c>
      <c r="AH38" s="49" t="e">
        <f>HLOOKUP(I38,ElecAvoidedCostsWOCC!$A$5:$Q$50,T38+1,FALSE)</f>
        <v>#N/A</v>
      </c>
      <c r="AI38" s="41" t="e">
        <f t="shared" si="32"/>
        <v>#N/A</v>
      </c>
      <c r="AJ38" s="41" t="e">
        <f t="shared" si="33"/>
        <v>#N/A</v>
      </c>
      <c r="AK38" s="41" t="e">
        <f>HLOOKUP(I38,ElecAvoidedCostsWOCC!$A$5:$Q$50,G38+1,FALSE)*J38*L38</f>
        <v>#N/A</v>
      </c>
      <c r="AL38" s="41" t="e">
        <f t="shared" si="34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35"/>
        <v>0</v>
      </c>
      <c r="AO38" s="44">
        <f t="shared" si="36"/>
        <v>0</v>
      </c>
      <c r="AP38" s="44" t="e">
        <f t="shared" si="37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19"/>
        <v>0</v>
      </c>
      <c r="U39" s="44">
        <f t="shared" si="20"/>
        <v>0</v>
      </c>
      <c r="V39" s="45">
        <f t="shared" si="21"/>
        <v>0</v>
      </c>
      <c r="W39" s="46">
        <f t="shared" si="22"/>
        <v>0</v>
      </c>
      <c r="X39" s="41">
        <f t="shared" si="23"/>
        <v>0</v>
      </c>
      <c r="Y39" s="41">
        <f t="shared" si="24"/>
        <v>0</v>
      </c>
      <c r="Z39" s="41">
        <f t="shared" si="25"/>
        <v>0</v>
      </c>
      <c r="AA39" s="47">
        <f t="shared" si="26"/>
        <v>0</v>
      </c>
      <c r="AB39" s="48">
        <f t="shared" si="27"/>
        <v>0</v>
      </c>
      <c r="AC39" s="41">
        <f t="shared" si="28"/>
        <v>0</v>
      </c>
      <c r="AD39" s="41">
        <f t="shared" si="29"/>
        <v>0</v>
      </c>
      <c r="AE39" s="41">
        <f t="shared" si="30"/>
        <v>0</v>
      </c>
      <c r="AF39" s="49" t="e">
        <f>HLOOKUP(I39,ElecAvoidedCostsWOCC!$A$5:$Q$50,G39+1,FALSE)</f>
        <v>#N/A</v>
      </c>
      <c r="AG39" s="41" t="e">
        <f t="shared" si="31"/>
        <v>#N/A</v>
      </c>
      <c r="AH39" s="49" t="e">
        <f>HLOOKUP(I39,ElecAvoidedCostsWOCC!$A$5:$Q$50,T39+1,FALSE)</f>
        <v>#N/A</v>
      </c>
      <c r="AI39" s="41" t="e">
        <f t="shared" si="32"/>
        <v>#N/A</v>
      </c>
      <c r="AJ39" s="41" t="e">
        <f t="shared" si="33"/>
        <v>#N/A</v>
      </c>
      <c r="AK39" s="41" t="e">
        <f>HLOOKUP(I39,ElecAvoidedCostsWOCC!$A$5:$Q$50,G39+1,FALSE)*J39*L39</f>
        <v>#N/A</v>
      </c>
      <c r="AL39" s="41" t="e">
        <f t="shared" si="34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35"/>
        <v>0</v>
      </c>
      <c r="AO39" s="44">
        <f t="shared" si="36"/>
        <v>0</v>
      </c>
      <c r="AP39" s="44" t="e">
        <f t="shared" si="37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19"/>
        <v>0</v>
      </c>
      <c r="U40" s="44">
        <f t="shared" si="20"/>
        <v>0</v>
      </c>
      <c r="V40" s="45">
        <f t="shared" si="21"/>
        <v>0</v>
      </c>
      <c r="W40" s="46">
        <f t="shared" si="22"/>
        <v>0</v>
      </c>
      <c r="X40" s="41">
        <f t="shared" si="23"/>
        <v>0</v>
      </c>
      <c r="Y40" s="41">
        <f t="shared" si="24"/>
        <v>0</v>
      </c>
      <c r="Z40" s="41">
        <f t="shared" si="25"/>
        <v>0</v>
      </c>
      <c r="AA40" s="47">
        <f t="shared" si="26"/>
        <v>0</v>
      </c>
      <c r="AB40" s="48">
        <f t="shared" si="27"/>
        <v>0</v>
      </c>
      <c r="AC40" s="41">
        <f t="shared" si="28"/>
        <v>0</v>
      </c>
      <c r="AD40" s="41">
        <f t="shared" si="29"/>
        <v>0</v>
      </c>
      <c r="AE40" s="41">
        <f t="shared" si="30"/>
        <v>0</v>
      </c>
      <c r="AF40" s="49" t="e">
        <f>HLOOKUP(I40,ElecAvoidedCostsWOCC!$A$5:$Q$50,G40+1,FALSE)</f>
        <v>#N/A</v>
      </c>
      <c r="AG40" s="41" t="e">
        <f t="shared" si="31"/>
        <v>#N/A</v>
      </c>
      <c r="AH40" s="49" t="e">
        <f>HLOOKUP(I40,ElecAvoidedCostsWOCC!$A$5:$Q$50,T40+1,FALSE)</f>
        <v>#N/A</v>
      </c>
      <c r="AI40" s="41" t="e">
        <f t="shared" si="32"/>
        <v>#N/A</v>
      </c>
      <c r="AJ40" s="41" t="e">
        <f t="shared" si="33"/>
        <v>#N/A</v>
      </c>
      <c r="AK40" s="41" t="e">
        <f>HLOOKUP(I40,ElecAvoidedCostsWOCC!$A$5:$Q$50,G40+1,FALSE)*J40*L40</f>
        <v>#N/A</v>
      </c>
      <c r="AL40" s="41" t="e">
        <f t="shared" si="34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35"/>
        <v>0</v>
      </c>
      <c r="AO40" s="44">
        <f t="shared" si="36"/>
        <v>0</v>
      </c>
      <c r="AP40" s="44" t="e">
        <f t="shared" si="37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19"/>
        <v>0</v>
      </c>
      <c r="U41" s="44">
        <f t="shared" si="20"/>
        <v>0</v>
      </c>
      <c r="V41" s="45">
        <f t="shared" si="21"/>
        <v>0</v>
      </c>
      <c r="W41" s="46">
        <f t="shared" si="22"/>
        <v>0</v>
      </c>
      <c r="X41" s="41">
        <f t="shared" si="23"/>
        <v>0</v>
      </c>
      <c r="Y41" s="41">
        <f t="shared" si="24"/>
        <v>0</v>
      </c>
      <c r="Z41" s="41">
        <f t="shared" si="25"/>
        <v>0</v>
      </c>
      <c r="AA41" s="47">
        <f t="shared" si="26"/>
        <v>0</v>
      </c>
      <c r="AB41" s="48">
        <f t="shared" si="27"/>
        <v>0</v>
      </c>
      <c r="AC41" s="41">
        <f t="shared" si="28"/>
        <v>0</v>
      </c>
      <c r="AD41" s="41">
        <f t="shared" si="29"/>
        <v>0</v>
      </c>
      <c r="AE41" s="41">
        <f t="shared" si="30"/>
        <v>0</v>
      </c>
      <c r="AF41" s="49" t="e">
        <f>HLOOKUP(I41,ElecAvoidedCostsWOCC!$A$5:$Q$50,G41+1,FALSE)</f>
        <v>#N/A</v>
      </c>
      <c r="AG41" s="41" t="e">
        <f t="shared" si="31"/>
        <v>#N/A</v>
      </c>
      <c r="AH41" s="49" t="e">
        <f>HLOOKUP(I41,ElecAvoidedCostsWOCC!$A$5:$Q$50,T41+1,FALSE)</f>
        <v>#N/A</v>
      </c>
      <c r="AI41" s="41" t="e">
        <f t="shared" si="32"/>
        <v>#N/A</v>
      </c>
      <c r="AJ41" s="41" t="e">
        <f t="shared" si="33"/>
        <v>#N/A</v>
      </c>
      <c r="AK41" s="41" t="e">
        <f>HLOOKUP(I41,ElecAvoidedCostsWOCC!$A$5:$Q$50,G41+1,FALSE)*J41*L41</f>
        <v>#N/A</v>
      </c>
      <c r="AL41" s="41" t="e">
        <f t="shared" si="34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35"/>
        <v>0</v>
      </c>
      <c r="AO41" s="44">
        <f t="shared" si="36"/>
        <v>0</v>
      </c>
      <c r="AP41" s="44" t="e">
        <f t="shared" si="37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19"/>
        <v>0</v>
      </c>
      <c r="U42" s="44">
        <f t="shared" si="20"/>
        <v>0</v>
      </c>
      <c r="V42" s="45">
        <f t="shared" si="21"/>
        <v>0</v>
      </c>
      <c r="W42" s="46">
        <f t="shared" si="22"/>
        <v>0</v>
      </c>
      <c r="X42" s="41">
        <f t="shared" si="23"/>
        <v>0</v>
      </c>
      <c r="Y42" s="41">
        <f t="shared" si="24"/>
        <v>0</v>
      </c>
      <c r="Z42" s="41">
        <f t="shared" si="25"/>
        <v>0</v>
      </c>
      <c r="AA42" s="47">
        <f t="shared" si="26"/>
        <v>0</v>
      </c>
      <c r="AB42" s="48">
        <f t="shared" si="27"/>
        <v>0</v>
      </c>
      <c r="AC42" s="41">
        <f t="shared" si="28"/>
        <v>0</v>
      </c>
      <c r="AD42" s="41">
        <f t="shared" si="29"/>
        <v>0</v>
      </c>
      <c r="AE42" s="41">
        <f t="shared" si="30"/>
        <v>0</v>
      </c>
      <c r="AF42" s="49" t="e">
        <f>HLOOKUP(I42,ElecAvoidedCostsWOCC!$A$5:$Q$50,G42+1,FALSE)</f>
        <v>#N/A</v>
      </c>
      <c r="AG42" s="41" t="e">
        <f t="shared" si="31"/>
        <v>#N/A</v>
      </c>
      <c r="AH42" s="49" t="e">
        <f>HLOOKUP(I42,ElecAvoidedCostsWOCC!$A$5:$Q$50,T42+1,FALSE)</f>
        <v>#N/A</v>
      </c>
      <c r="AI42" s="41" t="e">
        <f t="shared" si="32"/>
        <v>#N/A</v>
      </c>
      <c r="AJ42" s="41" t="e">
        <f t="shared" si="33"/>
        <v>#N/A</v>
      </c>
      <c r="AK42" s="41" t="e">
        <f>HLOOKUP(I42,ElecAvoidedCostsWOCC!$A$5:$Q$50,G42+1,FALSE)*J42*L42</f>
        <v>#N/A</v>
      </c>
      <c r="AL42" s="41" t="e">
        <f t="shared" si="34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35"/>
        <v>0</v>
      </c>
      <c r="AO42" s="44">
        <f t="shared" si="36"/>
        <v>0</v>
      </c>
      <c r="AP42" s="44" t="e">
        <f t="shared" si="37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19"/>
        <v>0</v>
      </c>
      <c r="U43" s="44">
        <f t="shared" si="20"/>
        <v>0</v>
      </c>
      <c r="V43" s="45">
        <f t="shared" si="21"/>
        <v>0</v>
      </c>
      <c r="W43" s="46">
        <f t="shared" si="22"/>
        <v>0</v>
      </c>
      <c r="X43" s="41">
        <f t="shared" si="23"/>
        <v>0</v>
      </c>
      <c r="Y43" s="41">
        <f t="shared" si="24"/>
        <v>0</v>
      </c>
      <c r="Z43" s="41">
        <f t="shared" si="25"/>
        <v>0</v>
      </c>
      <c r="AA43" s="47">
        <f t="shared" si="26"/>
        <v>0</v>
      </c>
      <c r="AB43" s="48">
        <f t="shared" si="27"/>
        <v>0</v>
      </c>
      <c r="AC43" s="41">
        <f t="shared" si="28"/>
        <v>0</v>
      </c>
      <c r="AD43" s="41">
        <f t="shared" si="29"/>
        <v>0</v>
      </c>
      <c r="AE43" s="41">
        <f t="shared" si="30"/>
        <v>0</v>
      </c>
      <c r="AF43" s="49" t="e">
        <f>HLOOKUP(I43,ElecAvoidedCostsWOCC!$A$5:$Q$50,G43+1,FALSE)</f>
        <v>#N/A</v>
      </c>
      <c r="AG43" s="41" t="e">
        <f t="shared" si="31"/>
        <v>#N/A</v>
      </c>
      <c r="AH43" s="49" t="e">
        <f>HLOOKUP(I43,ElecAvoidedCostsWOCC!$A$5:$Q$50,T43+1,FALSE)</f>
        <v>#N/A</v>
      </c>
      <c r="AI43" s="41" t="e">
        <f t="shared" si="32"/>
        <v>#N/A</v>
      </c>
      <c r="AJ43" s="41" t="e">
        <f t="shared" si="33"/>
        <v>#N/A</v>
      </c>
      <c r="AK43" s="41" t="e">
        <f>HLOOKUP(I43,ElecAvoidedCostsWOCC!$A$5:$Q$50,G43+1,FALSE)*J43*L43</f>
        <v>#N/A</v>
      </c>
      <c r="AL43" s="41" t="e">
        <f t="shared" si="34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35"/>
        <v>0</v>
      </c>
      <c r="AO43" s="44">
        <f t="shared" si="36"/>
        <v>0</v>
      </c>
      <c r="AP43" s="44" t="e">
        <f t="shared" si="37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19"/>
        <v>0</v>
      </c>
      <c r="U44" s="44">
        <f t="shared" si="20"/>
        <v>0</v>
      </c>
      <c r="V44" s="45">
        <f t="shared" si="21"/>
        <v>0</v>
      </c>
      <c r="W44" s="46">
        <f t="shared" si="22"/>
        <v>0</v>
      </c>
      <c r="X44" s="41">
        <f t="shared" si="23"/>
        <v>0</v>
      </c>
      <c r="Y44" s="41">
        <f t="shared" si="24"/>
        <v>0</v>
      </c>
      <c r="Z44" s="41">
        <f t="shared" si="25"/>
        <v>0</v>
      </c>
      <c r="AA44" s="47">
        <f t="shared" si="26"/>
        <v>0</v>
      </c>
      <c r="AB44" s="48">
        <f t="shared" si="27"/>
        <v>0</v>
      </c>
      <c r="AC44" s="41">
        <f t="shared" si="28"/>
        <v>0</v>
      </c>
      <c r="AD44" s="41">
        <f t="shared" si="29"/>
        <v>0</v>
      </c>
      <c r="AE44" s="41">
        <f t="shared" si="30"/>
        <v>0</v>
      </c>
      <c r="AF44" s="49" t="e">
        <f>HLOOKUP(I44,ElecAvoidedCostsWOCC!$A$5:$Q$50,G44+1,FALSE)</f>
        <v>#N/A</v>
      </c>
      <c r="AG44" s="41" t="e">
        <f t="shared" si="31"/>
        <v>#N/A</v>
      </c>
      <c r="AH44" s="49" t="e">
        <f>HLOOKUP(I44,ElecAvoidedCostsWOCC!$A$5:$Q$50,T44+1,FALSE)</f>
        <v>#N/A</v>
      </c>
      <c r="AI44" s="41" t="e">
        <f t="shared" si="32"/>
        <v>#N/A</v>
      </c>
      <c r="AJ44" s="41" t="e">
        <f t="shared" si="33"/>
        <v>#N/A</v>
      </c>
      <c r="AK44" s="41" t="e">
        <f>HLOOKUP(I44,ElecAvoidedCostsWOCC!$A$5:$Q$50,G44+1,FALSE)*J44*L44</f>
        <v>#N/A</v>
      </c>
      <c r="AL44" s="41" t="e">
        <f t="shared" si="34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35"/>
        <v>0</v>
      </c>
      <c r="AO44" s="44">
        <f t="shared" si="36"/>
        <v>0</v>
      </c>
      <c r="AP44" s="44" t="e">
        <f t="shared" si="37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HLOOKUP(I45,ElecAvoidedCostsWOCC!$A$5:$Q$50,G45+1,FALSE)</f>
        <v>#N/A</v>
      </c>
      <c r="AG45" s="41" t="e">
        <f t="shared" si="31"/>
        <v>#N/A</v>
      </c>
      <c r="AH45" s="49" t="e">
        <f>HLOOKUP(I45,ElecAvoidedCostsWOCC!$A$5:$Q$50,T45+1,FALSE)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HLOOKUP(I45,ElecAvoidedCostsWOCC!$A$5:$Q$50,G45+1,FALSE)*J45*L45</f>
        <v>#N/A</v>
      </c>
      <c r="AL45" s="41" t="e">
        <f t="shared" si="34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HLOOKUP(I46,ElecAvoidedCostsWOCC!$A$5:$Q$50,G46+1,FALSE)</f>
        <v>#N/A</v>
      </c>
      <c r="AG46" s="41" t="e">
        <f t="shared" si="31"/>
        <v>#N/A</v>
      </c>
      <c r="AH46" s="49" t="e">
        <f>HLOOKUP(I46,ElecAvoidedCostsWOCC!$A$5:$Q$50,T46+1,FALSE)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HLOOKUP(I46,ElecAvoidedCostsWOCC!$A$5:$Q$50,G46+1,FALSE)*J46*L46</f>
        <v>#N/A</v>
      </c>
      <c r="AL46" s="41" t="e">
        <f t="shared" si="34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HLOOKUP(I47,ElecAvoidedCostsWOCC!$A$5:$Q$50,G47+1,FALSE)</f>
        <v>#N/A</v>
      </c>
      <c r="AG47" s="41" t="e">
        <f t="shared" si="31"/>
        <v>#N/A</v>
      </c>
      <c r="AH47" s="49" t="e">
        <f>HLOOKUP(I47,ElecAvoidedCostsWOCC!$A$5:$Q$50,T47+1,FALSE)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HLOOKUP(I47,ElecAvoidedCostsWOCC!$A$5:$Q$50,G47+1,FALSE)*J47*L47</f>
        <v>#N/A</v>
      </c>
      <c r="AL47" s="41" t="e">
        <f t="shared" si="34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HLOOKUP(I48,ElecAvoidedCostsWOCC!$A$5:$Q$50,G48+1,FALSE)</f>
        <v>#N/A</v>
      </c>
      <c r="AG48" s="41" t="e">
        <f t="shared" si="31"/>
        <v>#N/A</v>
      </c>
      <c r="AH48" s="49" t="e">
        <f>HLOOKUP(I48,ElecAvoidedCostsWOCC!$A$5:$Q$50,T48+1,FALSE)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HLOOKUP(I48,ElecAvoidedCostsWOCC!$A$5:$Q$50,G48+1,FALSE)*J48*L48</f>
        <v>#N/A</v>
      </c>
      <c r="AL48" s="41" t="e">
        <f t="shared" si="34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</sheetData>
  <conditionalFormatting sqref="J5:N48 R5:S48">
    <cfRule type="expression" dxfId="128" priority="2">
      <formula>ISTEXT(J5)</formula>
    </cfRule>
    <cfRule type="notContainsBlanks" dxfId="127" priority="3">
      <formula>LEN(TRIM(J5))&gt;0</formula>
    </cfRule>
  </conditionalFormatting>
  <conditionalFormatting sqref="R5:S48">
    <cfRule type="expression" dxfId="12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800080"/>
  </sheetPr>
  <dimension ref="A1:AP130"/>
  <sheetViews>
    <sheetView zoomScale="85" zoomScaleNormal="85" workbookViewId="0">
      <selection activeCell="G9" sqref="G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1" max="11" width="13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18230716</v>
      </c>
      <c r="D2" s="17" t="s">
        <v>536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60</v>
      </c>
      <c r="C5" s="56">
        <v>18230716</v>
      </c>
      <c r="D5" s="56" t="s">
        <v>536</v>
      </c>
      <c r="E5" s="35">
        <v>0</v>
      </c>
      <c r="F5" s="36" t="s">
        <v>583</v>
      </c>
      <c r="G5" s="36">
        <v>12</v>
      </c>
      <c r="H5" s="36"/>
      <c r="I5" s="37" t="s">
        <v>255</v>
      </c>
      <c r="J5" s="38">
        <v>1</v>
      </c>
      <c r="K5" s="38">
        <v>1111661</v>
      </c>
      <c r="L5" s="38"/>
      <c r="M5" s="39">
        <v>606896</v>
      </c>
      <c r="N5" s="39">
        <v>845636</v>
      </c>
      <c r="O5" s="38">
        <v>1111661</v>
      </c>
      <c r="P5" s="41">
        <v>606896</v>
      </c>
      <c r="Q5" s="41">
        <v>845636</v>
      </c>
      <c r="R5" s="42">
        <v>116942</v>
      </c>
      <c r="S5" s="43"/>
      <c r="T5" s="36">
        <f t="shared" ref="T5:T8" si="0">G5+H5</f>
        <v>12</v>
      </c>
      <c r="U5" s="44">
        <f t="shared" ref="U5:U36" si="1">(O5/$A$10)*T5</f>
        <v>11.473621287718434</v>
      </c>
      <c r="V5" s="45">
        <f t="shared" ref="V5:V8" si="2">N5-M5</f>
        <v>238740</v>
      </c>
      <c r="W5" s="46">
        <f t="shared" ref="W5:W36" si="3">(O5/A$10)</f>
        <v>0.95613510730986939</v>
      </c>
      <c r="X5" s="41">
        <f t="shared" ref="X5:X36" si="4">W5*A$8</f>
        <v>378034.13628608861</v>
      </c>
      <c r="Y5" s="41">
        <f t="shared" ref="Y5:Y8" si="5">Q5-P5</f>
        <v>238740</v>
      </c>
      <c r="Z5" s="41">
        <f t="shared" ref="Z5:Z36" si="6">X5+(A$6*W5)</f>
        <v>1002833.0519141178</v>
      </c>
      <c r="AA5" s="47">
        <f t="shared" ref="AA5:AA8" si="7">Q5+X5</f>
        <v>1223670.1362860887</v>
      </c>
      <c r="AB5" s="48">
        <f t="shared" ref="AB5:AC6" si="8">Z5/(1+ElecDiscountRate)^1</f>
        <v>938982.25834655215</v>
      </c>
      <c r="AC5" s="41">
        <f t="shared" si="8"/>
        <v>1145758.5545749895</v>
      </c>
      <c r="AD5" s="41">
        <f t="shared" ref="AD5:AD8" si="9">-PV(ElecDiscountRate,T5,R5)*J5</f>
        <v>938815.2465405484</v>
      </c>
      <c r="AE5" s="41">
        <f t="shared" ref="AE5:AE8" si="10">-PV(ElecDiscountRate,T5,S5)*J5</f>
        <v>0</v>
      </c>
      <c r="AF5" s="49">
        <f>HLOOKUP(I5,ElecAvoidedCostsWOCC!$A$5:$Q$50,G5+1,FALSE)</f>
        <v>1.126645382767181</v>
      </c>
      <c r="AG5" s="41">
        <f t="shared" ref="AG5:AG8" si="11">AF5*J5*K5</f>
        <v>1252447.7328523472</v>
      </c>
      <c r="AH5" s="49">
        <f>HLOOKUP(I5,ElecAvoidedCostsWOCC!$A$5:$Q$50,T5+1,FALSE)</f>
        <v>1.126645382767181</v>
      </c>
      <c r="AI5" s="41">
        <f t="shared" ref="AI5:AI8" si="12">AH5*J5*L5</f>
        <v>0</v>
      </c>
      <c r="AJ5" s="41">
        <f t="shared" ref="AJ5:AJ8" si="13">AG5+AI5</f>
        <v>1252447.7328523472</v>
      </c>
      <c r="AK5" s="41">
        <f>HLOOKUP(I5,ElecAvoidedCostsWOCC!$A$5:$Q$50,G5+1,FALSE)*J5*L5</f>
        <v>0</v>
      </c>
      <c r="AL5" s="41">
        <f t="shared" ref="AL5:AL8" si="14">AG5+AI5-AK5</f>
        <v>1252447.7328523472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1252447.7328523472</v>
      </c>
      <c r="AN5" s="45">
        <f t="shared" ref="AN5:AN8" si="15">AM5*1.1+AD5+AE5</f>
        <v>2316507.7526781303</v>
      </c>
      <c r="AO5" s="44">
        <f t="shared" ref="AO5:AO8" si="16">IFERROR(AM5/AB5,0)</f>
        <v>1.3338353538838683</v>
      </c>
      <c r="AP5" s="44">
        <f t="shared" ref="AP5:AP8" si="17">AN5/AC5</f>
        <v>2.021811439616457</v>
      </c>
    </row>
    <row r="6" spans="1:42" ht="13.5" customHeight="1" x14ac:dyDescent="0.25">
      <c r="A6" s="50">
        <f>SUMIF('Program Costs'!C:C,D2,'Program Costs'!L:L)</f>
        <v>653463</v>
      </c>
      <c r="B6" s="84" t="s">
        <v>60</v>
      </c>
      <c r="C6" s="56">
        <v>18230716</v>
      </c>
      <c r="D6" s="56" t="s">
        <v>536</v>
      </c>
      <c r="E6" s="35">
        <v>0</v>
      </c>
      <c r="F6" s="36" t="s">
        <v>584</v>
      </c>
      <c r="G6" s="36">
        <v>1</v>
      </c>
      <c r="H6" s="36"/>
      <c r="I6" s="37" t="s">
        <v>255</v>
      </c>
      <c r="J6" s="38">
        <v>1</v>
      </c>
      <c r="K6" s="38">
        <v>0</v>
      </c>
      <c r="L6" s="38"/>
      <c r="M6" s="39">
        <v>24567</v>
      </c>
      <c r="N6" s="39">
        <v>0</v>
      </c>
      <c r="O6" s="38">
        <v>0</v>
      </c>
      <c r="P6" s="41">
        <v>24567</v>
      </c>
      <c r="Q6" s="41">
        <v>0</v>
      </c>
      <c r="R6" s="42">
        <v>0</v>
      </c>
      <c r="S6" s="43"/>
      <c r="T6" s="36">
        <f t="shared" si="0"/>
        <v>1</v>
      </c>
      <c r="U6" s="44">
        <f t="shared" si="1"/>
        <v>0</v>
      </c>
      <c r="V6" s="45">
        <f t="shared" si="2"/>
        <v>-24567</v>
      </c>
      <c r="W6" s="46">
        <f t="shared" si="3"/>
        <v>0</v>
      </c>
      <c r="X6" s="41">
        <f t="shared" si="4"/>
        <v>0</v>
      </c>
      <c r="Y6" s="41">
        <f t="shared" si="5"/>
        <v>-24567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f t="shared" si="10"/>
        <v>0</v>
      </c>
      <c r="AF6" s="49">
        <f>HLOOKUP(I6,ElecAvoidedCostsWOCC!$A$5:$Q$50,G6+1,FALSE)</f>
        <v>0.1237615739009498</v>
      </c>
      <c r="AG6" s="41">
        <f t="shared" si="11"/>
        <v>0</v>
      </c>
      <c r="AH6" s="49">
        <f>HLOOKUP(I6,ElecAvoidedCostsWOCC!$A$5:$Q$50,T6+1,FALSE)</f>
        <v>0.1237615739009498</v>
      </c>
      <c r="AI6" s="41">
        <f t="shared" si="12"/>
        <v>0</v>
      </c>
      <c r="AJ6" s="41">
        <f t="shared" si="13"/>
        <v>0</v>
      </c>
      <c r="AK6" s="41">
        <f>HLOOKUP(I6,ElecAvoidedCostsWOCC!$A$5:$Q$50,G6+1,FALSE)*J6*L6</f>
        <v>0</v>
      </c>
      <c r="AL6" s="41">
        <f t="shared" si="14"/>
        <v>0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si="15"/>
        <v>0</v>
      </c>
      <c r="AO6" s="44">
        <f t="shared" si="16"/>
        <v>0</v>
      </c>
      <c r="AP6" s="44" t="e">
        <f t="shared" si="17"/>
        <v>#DIV/0!</v>
      </c>
    </row>
    <row r="7" spans="1:42" ht="13.5" customHeight="1" x14ac:dyDescent="0.25">
      <c r="A7" s="33" t="s">
        <v>232</v>
      </c>
      <c r="B7" s="84" t="s">
        <v>60</v>
      </c>
      <c r="C7" s="56">
        <v>18230716</v>
      </c>
      <c r="D7" s="56" t="s">
        <v>536</v>
      </c>
      <c r="E7" s="35">
        <v>0</v>
      </c>
      <c r="F7" s="36" t="s">
        <v>585</v>
      </c>
      <c r="G7" s="36">
        <v>12</v>
      </c>
      <c r="H7" s="36"/>
      <c r="I7" s="37" t="s">
        <v>255</v>
      </c>
      <c r="J7" s="38">
        <v>1</v>
      </c>
      <c r="K7" s="38">
        <v>51000</v>
      </c>
      <c r="L7" s="38"/>
      <c r="M7" s="39">
        <v>22000</v>
      </c>
      <c r="N7" s="39">
        <v>24200</v>
      </c>
      <c r="O7" s="38">
        <v>51000</v>
      </c>
      <c r="P7" s="41">
        <v>22000</v>
      </c>
      <c r="Q7" s="41">
        <v>24200</v>
      </c>
      <c r="R7" s="42">
        <v>1000</v>
      </c>
      <c r="S7" s="43"/>
      <c r="T7" s="36">
        <f t="shared" si="0"/>
        <v>12</v>
      </c>
      <c r="U7" s="44">
        <f t="shared" si="1"/>
        <v>0.52637871228156785</v>
      </c>
      <c r="V7" s="45">
        <f t="shared" si="2"/>
        <v>2200</v>
      </c>
      <c r="W7" s="46">
        <f t="shared" si="3"/>
        <v>4.3864892690130657E-2</v>
      </c>
      <c r="X7" s="41">
        <f t="shared" si="4"/>
        <v>17343.183713911454</v>
      </c>
      <c r="Y7" s="41">
        <f t="shared" si="5"/>
        <v>2200</v>
      </c>
      <c r="Z7" s="41">
        <f t="shared" si="6"/>
        <v>46007.268085882301</v>
      </c>
      <c r="AA7" s="47">
        <f t="shared" si="7"/>
        <v>41543.18371391145</v>
      </c>
      <c r="AB7" s="48">
        <f>Z7/(1+ElecDiscountRate)^1</f>
        <v>43077.966372548966</v>
      </c>
      <c r="AC7" s="41">
        <f>AA7/(1+ElecDiscountRate)^1</f>
        <v>38898.112091677387</v>
      </c>
      <c r="AD7" s="41">
        <f t="shared" si="9"/>
        <v>8028.0416491983078</v>
      </c>
      <c r="AE7" s="41">
        <f t="shared" si="10"/>
        <v>0</v>
      </c>
      <c r="AF7" s="49">
        <f>HLOOKUP(I7,ElecAvoidedCostsWOCC!$A$5:$Q$50,G7+1,FALSE)</f>
        <v>1.126645382767181</v>
      </c>
      <c r="AG7" s="41">
        <f t="shared" si="11"/>
        <v>57458.914521126229</v>
      </c>
      <c r="AH7" s="49">
        <f>HLOOKUP(I7,ElecAvoidedCostsWOCC!$A$5:$Q$50,T7+1,FALSE)</f>
        <v>1.126645382767181</v>
      </c>
      <c r="AI7" s="41">
        <f t="shared" si="12"/>
        <v>0</v>
      </c>
      <c r="AJ7" s="41">
        <f t="shared" si="13"/>
        <v>57458.914521126229</v>
      </c>
      <c r="AK7" s="41">
        <f>HLOOKUP(I7,ElecAvoidedCostsWOCC!$A$5:$Q$50,G7+1,FALSE)*J7*L7</f>
        <v>0</v>
      </c>
      <c r="AL7" s="41">
        <f t="shared" si="14"/>
        <v>57458.914521126229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57458.914521126229</v>
      </c>
      <c r="AN7" s="45">
        <f t="shared" si="15"/>
        <v>71232.84762243717</v>
      </c>
      <c r="AO7" s="44">
        <f t="shared" si="16"/>
        <v>1.3338353538838683</v>
      </c>
      <c r="AP7" s="44">
        <f t="shared" si="17"/>
        <v>1.8312674778290359</v>
      </c>
    </row>
    <row r="8" spans="1:42" ht="13.5" customHeight="1" x14ac:dyDescent="0.25">
      <c r="A8" s="50">
        <f>SUMIF('Program Costs'!C:C,D2,'Program Costs'!O:O)</f>
        <v>395377.32000000007</v>
      </c>
      <c r="B8" s="84" t="s">
        <v>60</v>
      </c>
      <c r="C8" s="56">
        <v>18230716</v>
      </c>
      <c r="D8" s="56" t="s">
        <v>536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>Z8/(1+ElecDiscountRate)^1</f>
        <v>0</v>
      </c>
      <c r="AC8" s="41">
        <f>AA8/(1+ElecDiscountRate)^1</f>
        <v>0</v>
      </c>
      <c r="AD8" s="41">
        <f t="shared" si="9"/>
        <v>0</v>
      </c>
      <c r="AE8" s="41">
        <f t="shared" si="10"/>
        <v>0</v>
      </c>
      <c r="AF8" s="49" t="e">
        <f>HLOOKUP(I8,ElecAvoidedCostsWOCC!$A$5:$Q$50,G8+1,FALSE)</f>
        <v>#N/A</v>
      </c>
      <c r="AG8" s="41" t="e">
        <f t="shared" si="11"/>
        <v>#N/A</v>
      </c>
      <c r="AH8" s="49" t="e">
        <f>HLOOKUP(I8,ElecAvoidedCostsWOCC!$A$5:$Q$50,T8+1,FALSE)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HLOOKUP(I8,ElecAvoidedCostsWOCC!$A$5:$Q$50,G8+1,FALSE)*J8*L8</f>
        <v>#N/A</v>
      </c>
      <c r="AL8" s="41" t="e">
        <f t="shared" si="14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234</v>
      </c>
      <c r="B9" s="84" t="s">
        <v>60</v>
      </c>
      <c r="C9" s="56">
        <v>18230716</v>
      </c>
      <c r="D9" s="56" t="s">
        <v>536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ref="T9:T36" si="18">G9+H9</f>
        <v>0</v>
      </c>
      <c r="U9" s="44">
        <f t="shared" si="1"/>
        <v>0</v>
      </c>
      <c r="V9" s="45">
        <f t="shared" ref="V9:V36" si="19">N9-M9</f>
        <v>0</v>
      </c>
      <c r="W9" s="46">
        <f t="shared" si="3"/>
        <v>0</v>
      </c>
      <c r="X9" s="41">
        <f t="shared" si="4"/>
        <v>0</v>
      </c>
      <c r="Y9" s="41">
        <f t="shared" ref="Y9:Y36" si="20">Q9-P9</f>
        <v>0</v>
      </c>
      <c r="Z9" s="41">
        <f t="shared" si="6"/>
        <v>0</v>
      </c>
      <c r="AA9" s="47">
        <f t="shared" ref="AA9:AA36" si="21">Q9+X9</f>
        <v>0</v>
      </c>
      <c r="AB9" s="48">
        <f t="shared" ref="AB9:AB36" si="22">Z9/(1+ElecDiscountRate)^1</f>
        <v>0</v>
      </c>
      <c r="AC9" s="41">
        <f t="shared" ref="AC9:AC36" si="23">AA9/(1+ElecDiscountRate)^1</f>
        <v>0</v>
      </c>
      <c r="AD9" s="41">
        <f t="shared" ref="AD9:AD36" si="24">-PV(ElecDiscountRate,T9,R9)*J9</f>
        <v>0</v>
      </c>
      <c r="AE9" s="41">
        <f t="shared" ref="AE9:AE36" si="25">-PV(ElecDiscountRate,T9,S9)*J9</f>
        <v>0</v>
      </c>
      <c r="AF9" s="49" t="e">
        <f>HLOOKUP(I9,ElecAvoidedCostsWOCC!$A$5:$Q$50,G9+1,FALSE)</f>
        <v>#N/A</v>
      </c>
      <c r="AG9" s="41" t="e">
        <f t="shared" ref="AG9:AG36" si="26">AF9*J9*K9</f>
        <v>#N/A</v>
      </c>
      <c r="AH9" s="49" t="e">
        <f>HLOOKUP(I9,ElecAvoidedCostsWOCC!$A$5:$Q$50,T9+1,FALSE)</f>
        <v>#N/A</v>
      </c>
      <c r="AI9" s="41" t="e">
        <f t="shared" ref="AI9:AI36" si="27">AH9*J9*L9</f>
        <v>#N/A</v>
      </c>
      <c r="AJ9" s="41" t="e">
        <f t="shared" ref="AJ9:AJ36" si="28">AG9+AI9</f>
        <v>#N/A</v>
      </c>
      <c r="AK9" s="41" t="e">
        <f>HLOOKUP(I9,ElecAvoidedCostsWOCC!$A$5:$Q$50,G9+1,FALSE)*J9*L9</f>
        <v>#N/A</v>
      </c>
      <c r="AL9" s="41" t="e">
        <f t="shared" ref="AL9:AL36" si="29">AG9+AI9-AK9</f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ref="AN9:AN36" si="30">AM9*1.1+AD9+AE9</f>
        <v>0</v>
      </c>
      <c r="AO9" s="44">
        <f t="shared" ref="AO9:AO36" si="31">IFERROR(AM9/AB9,0)</f>
        <v>0</v>
      </c>
      <c r="AP9" s="44" t="e">
        <f t="shared" ref="AP9:AP36" si="32">AN9/AC9</f>
        <v>#DIV/0!</v>
      </c>
    </row>
    <row r="10" spans="1:42" ht="13.5" customHeight="1" x14ac:dyDescent="0.25">
      <c r="A10" s="51">
        <f>SUM(O5:O935)</f>
        <v>1162661</v>
      </c>
      <c r="B10" s="84" t="s">
        <v>60</v>
      </c>
      <c r="C10" s="56">
        <v>18230716</v>
      </c>
      <c r="D10" s="56" t="s">
        <v>536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18"/>
        <v>0</v>
      </c>
      <c r="U10" s="44">
        <f t="shared" si="1"/>
        <v>0</v>
      </c>
      <c r="V10" s="45">
        <f t="shared" si="19"/>
        <v>0</v>
      </c>
      <c r="W10" s="46">
        <f t="shared" si="3"/>
        <v>0</v>
      </c>
      <c r="X10" s="41">
        <f t="shared" si="4"/>
        <v>0</v>
      </c>
      <c r="Y10" s="41">
        <f t="shared" si="20"/>
        <v>0</v>
      </c>
      <c r="Z10" s="41">
        <f t="shared" si="6"/>
        <v>0</v>
      </c>
      <c r="AA10" s="47">
        <f t="shared" si="21"/>
        <v>0</v>
      </c>
      <c r="AB10" s="48">
        <f t="shared" si="22"/>
        <v>0</v>
      </c>
      <c r="AC10" s="41">
        <f t="shared" si="23"/>
        <v>0</v>
      </c>
      <c r="AD10" s="41">
        <f t="shared" si="24"/>
        <v>0</v>
      </c>
      <c r="AE10" s="41">
        <f t="shared" si="25"/>
        <v>0</v>
      </c>
      <c r="AF10" s="49" t="e">
        <f>HLOOKUP(I10,ElecAvoidedCostsWOCC!$A$5:$Q$50,G10+1,FALSE)</f>
        <v>#N/A</v>
      </c>
      <c r="AG10" s="41" t="e">
        <f t="shared" si="26"/>
        <v>#N/A</v>
      </c>
      <c r="AH10" s="49" t="e">
        <f>HLOOKUP(I10,ElecAvoidedCostsWOCC!$A$5:$Q$50,T10+1,FALSE)</f>
        <v>#N/A</v>
      </c>
      <c r="AI10" s="41" t="e">
        <f t="shared" si="27"/>
        <v>#N/A</v>
      </c>
      <c r="AJ10" s="41" t="e">
        <f t="shared" si="28"/>
        <v>#N/A</v>
      </c>
      <c r="AK10" s="41" t="e">
        <f>HLOOKUP(I10,ElecAvoidedCostsWOCC!$A$5:$Q$50,G10+1,FALSE)*J10*L10</f>
        <v>#N/A</v>
      </c>
      <c r="AL10" s="41" t="e">
        <f t="shared" si="29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30"/>
        <v>0</v>
      </c>
      <c r="AO10" s="44">
        <f t="shared" si="31"/>
        <v>0</v>
      </c>
      <c r="AP10" s="44" t="e">
        <f t="shared" si="32"/>
        <v>#DIV/0!</v>
      </c>
    </row>
    <row r="11" spans="1:42" ht="13.5" customHeight="1" x14ac:dyDescent="0.25">
      <c r="A11" s="33" t="s">
        <v>235</v>
      </c>
      <c r="B11" s="84" t="s">
        <v>60</v>
      </c>
      <c r="C11" s="56">
        <v>18230716</v>
      </c>
      <c r="D11" s="56" t="s">
        <v>536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18"/>
        <v>0</v>
      </c>
      <c r="U11" s="44">
        <f t="shared" si="1"/>
        <v>0</v>
      </c>
      <c r="V11" s="45">
        <f t="shared" si="19"/>
        <v>0</v>
      </c>
      <c r="W11" s="46">
        <f t="shared" si="3"/>
        <v>0</v>
      </c>
      <c r="X11" s="41">
        <f t="shared" si="4"/>
        <v>0</v>
      </c>
      <c r="Y11" s="41">
        <f t="shared" si="20"/>
        <v>0</v>
      </c>
      <c r="Z11" s="41">
        <f t="shared" si="6"/>
        <v>0</v>
      </c>
      <c r="AA11" s="47">
        <f t="shared" si="21"/>
        <v>0</v>
      </c>
      <c r="AB11" s="48">
        <f t="shared" si="22"/>
        <v>0</v>
      </c>
      <c r="AC11" s="41">
        <f t="shared" si="23"/>
        <v>0</v>
      </c>
      <c r="AD11" s="41">
        <f t="shared" si="24"/>
        <v>0</v>
      </c>
      <c r="AE11" s="41">
        <f t="shared" si="25"/>
        <v>0</v>
      </c>
      <c r="AF11" s="49" t="e">
        <f>HLOOKUP(I11,ElecAvoidedCostsWOCC!$A$5:$Q$50,G11+1,FALSE)</f>
        <v>#N/A</v>
      </c>
      <c r="AG11" s="41" t="e">
        <f t="shared" si="26"/>
        <v>#N/A</v>
      </c>
      <c r="AH11" s="49" t="e">
        <f>HLOOKUP(I11,ElecAvoidedCostsWOCC!$A$5:$Q$50,T11+1,FALSE)</f>
        <v>#N/A</v>
      </c>
      <c r="AI11" s="41" t="e">
        <f t="shared" si="27"/>
        <v>#N/A</v>
      </c>
      <c r="AJ11" s="41" t="e">
        <f t="shared" si="28"/>
        <v>#N/A</v>
      </c>
      <c r="AK11" s="41" t="e">
        <f>HLOOKUP(I11,ElecAvoidedCostsWOCC!$A$5:$Q$50,G11+1,FALSE)*J11*L11</f>
        <v>#N/A</v>
      </c>
      <c r="AL11" s="41" t="e">
        <f t="shared" si="29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30"/>
        <v>0</v>
      </c>
      <c r="AO11" s="44">
        <f t="shared" si="31"/>
        <v>0</v>
      </c>
      <c r="AP11" s="44" t="e">
        <f t="shared" si="32"/>
        <v>#DIV/0!</v>
      </c>
    </row>
    <row r="12" spans="1:42" ht="13.5" customHeight="1" x14ac:dyDescent="0.25">
      <c r="A12" s="52">
        <f>SUM(P5:P936)</f>
        <v>653463</v>
      </c>
      <c r="B12" s="84" t="s">
        <v>60</v>
      </c>
      <c r="C12" s="56">
        <v>18230716</v>
      </c>
      <c r="D12" s="56" t="s">
        <v>536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18"/>
        <v>0</v>
      </c>
      <c r="U12" s="44">
        <f t="shared" si="1"/>
        <v>0</v>
      </c>
      <c r="V12" s="45">
        <f t="shared" si="19"/>
        <v>0</v>
      </c>
      <c r="W12" s="46">
        <f t="shared" si="3"/>
        <v>0</v>
      </c>
      <c r="X12" s="41">
        <f t="shared" si="4"/>
        <v>0</v>
      </c>
      <c r="Y12" s="41">
        <f t="shared" si="20"/>
        <v>0</v>
      </c>
      <c r="Z12" s="41">
        <f t="shared" si="6"/>
        <v>0</v>
      </c>
      <c r="AA12" s="47">
        <f t="shared" si="21"/>
        <v>0</v>
      </c>
      <c r="AB12" s="48">
        <f t="shared" si="22"/>
        <v>0</v>
      </c>
      <c r="AC12" s="41">
        <f t="shared" si="23"/>
        <v>0</v>
      </c>
      <c r="AD12" s="41">
        <f t="shared" si="24"/>
        <v>0</v>
      </c>
      <c r="AE12" s="41">
        <f t="shared" si="25"/>
        <v>0</v>
      </c>
      <c r="AF12" s="49" t="e">
        <f>HLOOKUP(I12,ElecAvoidedCostsWOCC!$A$5:$Q$50,G12+1,FALSE)</f>
        <v>#N/A</v>
      </c>
      <c r="AG12" s="41" t="e">
        <f t="shared" si="26"/>
        <v>#N/A</v>
      </c>
      <c r="AH12" s="49" t="e">
        <f>HLOOKUP(I12,ElecAvoidedCostsWOCC!$A$5:$Q$50,T12+1,FALSE)</f>
        <v>#N/A</v>
      </c>
      <c r="AI12" s="41" t="e">
        <f t="shared" si="27"/>
        <v>#N/A</v>
      </c>
      <c r="AJ12" s="41" t="e">
        <f t="shared" si="28"/>
        <v>#N/A</v>
      </c>
      <c r="AK12" s="41" t="e">
        <f>HLOOKUP(I12,ElecAvoidedCostsWOCC!$A$5:$Q$50,G12+1,FALSE)*J12*L12</f>
        <v>#N/A</v>
      </c>
      <c r="AL12" s="41" t="e">
        <f t="shared" si="29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30"/>
        <v>0</v>
      </c>
      <c r="AO12" s="44">
        <f t="shared" si="31"/>
        <v>0</v>
      </c>
      <c r="AP12" s="44" t="e">
        <f t="shared" si="32"/>
        <v>#DIV/0!</v>
      </c>
    </row>
    <row r="13" spans="1:42" ht="13.5" customHeight="1" x14ac:dyDescent="0.25">
      <c r="A13" s="53" t="s">
        <v>238</v>
      </c>
      <c r="B13" s="84" t="s">
        <v>60</v>
      </c>
      <c r="C13" s="56">
        <v>18230716</v>
      </c>
      <c r="D13" s="56" t="s">
        <v>536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18"/>
        <v>0</v>
      </c>
      <c r="U13" s="44">
        <f t="shared" si="1"/>
        <v>0</v>
      </c>
      <c r="V13" s="45">
        <f t="shared" si="19"/>
        <v>0</v>
      </c>
      <c r="W13" s="46">
        <f t="shared" si="3"/>
        <v>0</v>
      </c>
      <c r="X13" s="41">
        <f t="shared" si="4"/>
        <v>0</v>
      </c>
      <c r="Y13" s="41">
        <f t="shared" si="20"/>
        <v>0</v>
      </c>
      <c r="Z13" s="41">
        <f t="shared" si="6"/>
        <v>0</v>
      </c>
      <c r="AA13" s="47">
        <f t="shared" si="21"/>
        <v>0</v>
      </c>
      <c r="AB13" s="48">
        <f t="shared" si="22"/>
        <v>0</v>
      </c>
      <c r="AC13" s="41">
        <f t="shared" si="23"/>
        <v>0</v>
      </c>
      <c r="AD13" s="41">
        <f t="shared" si="24"/>
        <v>0</v>
      </c>
      <c r="AE13" s="41">
        <f t="shared" si="25"/>
        <v>0</v>
      </c>
      <c r="AF13" s="49" t="e">
        <f>HLOOKUP(I13,ElecAvoidedCostsWOCC!$A$5:$Q$50,G13+1,FALSE)</f>
        <v>#N/A</v>
      </c>
      <c r="AG13" s="41" t="e">
        <f t="shared" si="26"/>
        <v>#N/A</v>
      </c>
      <c r="AH13" s="49" t="e">
        <f>HLOOKUP(I13,ElecAvoidedCostsWOCC!$A$5:$Q$50,T13+1,FALSE)</f>
        <v>#N/A</v>
      </c>
      <c r="AI13" s="41" t="e">
        <f t="shared" si="27"/>
        <v>#N/A</v>
      </c>
      <c r="AJ13" s="41" t="e">
        <f t="shared" si="28"/>
        <v>#N/A</v>
      </c>
      <c r="AK13" s="41" t="e">
        <f>HLOOKUP(I13,ElecAvoidedCostsWOCC!$A$5:$Q$50,G13+1,FALSE)*J13*L13</f>
        <v>#N/A</v>
      </c>
      <c r="AL13" s="41" t="e">
        <f t="shared" si="29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30"/>
        <v>0</v>
      </c>
      <c r="AO13" s="44">
        <f t="shared" si="31"/>
        <v>0</v>
      </c>
      <c r="AP13" s="44" t="e">
        <f t="shared" si="32"/>
        <v>#DIV/0!</v>
      </c>
    </row>
    <row r="14" spans="1:42" ht="13.5" customHeight="1" x14ac:dyDescent="0.25">
      <c r="A14" s="52">
        <f>SUM(Y5:Y936)</f>
        <v>216373</v>
      </c>
      <c r="B14" s="84" t="s">
        <v>60</v>
      </c>
      <c r="C14" s="56">
        <v>18230716</v>
      </c>
      <c r="D14" s="56" t="s">
        <v>536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18"/>
        <v>0</v>
      </c>
      <c r="U14" s="44">
        <f t="shared" si="1"/>
        <v>0</v>
      </c>
      <c r="V14" s="45">
        <f t="shared" si="19"/>
        <v>0</v>
      </c>
      <c r="W14" s="46">
        <f t="shared" si="3"/>
        <v>0</v>
      </c>
      <c r="X14" s="41">
        <f t="shared" si="4"/>
        <v>0</v>
      </c>
      <c r="Y14" s="41">
        <f t="shared" si="20"/>
        <v>0</v>
      </c>
      <c r="Z14" s="41">
        <f t="shared" si="6"/>
        <v>0</v>
      </c>
      <c r="AA14" s="47">
        <f t="shared" si="21"/>
        <v>0</v>
      </c>
      <c r="AB14" s="48">
        <f t="shared" si="22"/>
        <v>0</v>
      </c>
      <c r="AC14" s="41">
        <f t="shared" si="23"/>
        <v>0</v>
      </c>
      <c r="AD14" s="41">
        <f t="shared" si="24"/>
        <v>0</v>
      </c>
      <c r="AE14" s="41">
        <f t="shared" si="25"/>
        <v>0</v>
      </c>
      <c r="AF14" s="49" t="e">
        <f>HLOOKUP(I14,ElecAvoidedCostsWOCC!$A$5:$Q$50,G14+1,FALSE)</f>
        <v>#N/A</v>
      </c>
      <c r="AG14" s="41" t="e">
        <f t="shared" si="26"/>
        <v>#N/A</v>
      </c>
      <c r="AH14" s="49" t="e">
        <f>HLOOKUP(I14,ElecAvoidedCostsWOCC!$A$5:$Q$50,T14+1,FALSE)</f>
        <v>#N/A</v>
      </c>
      <c r="AI14" s="41" t="e">
        <f t="shared" si="27"/>
        <v>#N/A</v>
      </c>
      <c r="AJ14" s="41" t="e">
        <f t="shared" si="28"/>
        <v>#N/A</v>
      </c>
      <c r="AK14" s="41" t="e">
        <f>HLOOKUP(I14,ElecAvoidedCostsWOCC!$A$5:$Q$50,G14+1,FALSE)*J14*L14</f>
        <v>#N/A</v>
      </c>
      <c r="AL14" s="41" t="e">
        <f t="shared" si="29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30"/>
        <v>0</v>
      </c>
      <c r="AO14" s="44">
        <f t="shared" si="31"/>
        <v>0</v>
      </c>
      <c r="AP14" s="44" t="e">
        <f t="shared" si="32"/>
        <v>#DIV/0!</v>
      </c>
    </row>
    <row r="15" spans="1:42" ht="13.5" customHeight="1" x14ac:dyDescent="0.25">
      <c r="A15" s="33" t="s">
        <v>241</v>
      </c>
      <c r="B15" s="84" t="s">
        <v>60</v>
      </c>
      <c r="C15" s="56">
        <v>18230716</v>
      </c>
      <c r="D15" s="56" t="s">
        <v>536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18"/>
        <v>0</v>
      </c>
      <c r="U15" s="44">
        <f t="shared" si="1"/>
        <v>0</v>
      </c>
      <c r="V15" s="45">
        <f t="shared" si="19"/>
        <v>0</v>
      </c>
      <c r="W15" s="46">
        <f t="shared" si="3"/>
        <v>0</v>
      </c>
      <c r="X15" s="41">
        <f t="shared" si="4"/>
        <v>0</v>
      </c>
      <c r="Y15" s="41">
        <f t="shared" si="20"/>
        <v>0</v>
      </c>
      <c r="Z15" s="41">
        <f t="shared" si="6"/>
        <v>0</v>
      </c>
      <c r="AA15" s="47">
        <f t="shared" si="21"/>
        <v>0</v>
      </c>
      <c r="AB15" s="48">
        <f t="shared" si="22"/>
        <v>0</v>
      </c>
      <c r="AC15" s="41">
        <f t="shared" si="23"/>
        <v>0</v>
      </c>
      <c r="AD15" s="41">
        <f t="shared" si="24"/>
        <v>0</v>
      </c>
      <c r="AE15" s="41">
        <f t="shared" si="25"/>
        <v>0</v>
      </c>
      <c r="AF15" s="49" t="e">
        <f>HLOOKUP(I15,ElecAvoidedCostsWOCC!$A$5:$Q$50,G15+1,FALSE)</f>
        <v>#N/A</v>
      </c>
      <c r="AG15" s="41" t="e">
        <f t="shared" si="26"/>
        <v>#N/A</v>
      </c>
      <c r="AH15" s="49" t="e">
        <f>HLOOKUP(I15,ElecAvoidedCostsWOCC!$A$5:$Q$50,T15+1,FALSE)</f>
        <v>#N/A</v>
      </c>
      <c r="AI15" s="41" t="e">
        <f t="shared" si="27"/>
        <v>#N/A</v>
      </c>
      <c r="AJ15" s="41" t="e">
        <f t="shared" si="28"/>
        <v>#N/A</v>
      </c>
      <c r="AK15" s="41" t="e">
        <f>HLOOKUP(I15,ElecAvoidedCostsWOCC!$A$5:$Q$50,G15+1,FALSE)*J15*L15</f>
        <v>#N/A</v>
      </c>
      <c r="AL15" s="41" t="e">
        <f t="shared" si="29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30"/>
        <v>0</v>
      </c>
      <c r="AO15" s="44">
        <f t="shared" si="31"/>
        <v>0</v>
      </c>
      <c r="AP15" s="44" t="e">
        <f t="shared" si="32"/>
        <v>#DIV/0!</v>
      </c>
    </row>
    <row r="16" spans="1:42" ht="13.5" customHeight="1" x14ac:dyDescent="0.25">
      <c r="A16" s="51">
        <f>SUM(U5:U935)</f>
        <v>12.000000000000002</v>
      </c>
      <c r="B16" s="84" t="s">
        <v>60</v>
      </c>
      <c r="C16" s="56">
        <v>18230716</v>
      </c>
      <c r="D16" s="56" t="s">
        <v>536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18"/>
        <v>0</v>
      </c>
      <c r="U16" s="44">
        <f t="shared" si="1"/>
        <v>0</v>
      </c>
      <c r="V16" s="45">
        <f t="shared" si="19"/>
        <v>0</v>
      </c>
      <c r="W16" s="46">
        <f t="shared" si="3"/>
        <v>0</v>
      </c>
      <c r="X16" s="41">
        <f t="shared" si="4"/>
        <v>0</v>
      </c>
      <c r="Y16" s="41">
        <f t="shared" si="20"/>
        <v>0</v>
      </c>
      <c r="Z16" s="41">
        <f t="shared" si="6"/>
        <v>0</v>
      </c>
      <c r="AA16" s="47">
        <f t="shared" si="21"/>
        <v>0</v>
      </c>
      <c r="AB16" s="48">
        <f t="shared" si="22"/>
        <v>0</v>
      </c>
      <c r="AC16" s="41">
        <f t="shared" si="23"/>
        <v>0</v>
      </c>
      <c r="AD16" s="41">
        <f t="shared" si="24"/>
        <v>0</v>
      </c>
      <c r="AE16" s="41">
        <f t="shared" si="25"/>
        <v>0</v>
      </c>
      <c r="AF16" s="49" t="e">
        <f>HLOOKUP(I16,ElecAvoidedCostsWOCC!$A$5:$Q$50,G16+1,FALSE)</f>
        <v>#N/A</v>
      </c>
      <c r="AG16" s="41" t="e">
        <f t="shared" si="26"/>
        <v>#N/A</v>
      </c>
      <c r="AH16" s="49" t="e">
        <f>HLOOKUP(I16,ElecAvoidedCostsWOCC!$A$5:$Q$50,T16+1,FALSE)</f>
        <v>#N/A</v>
      </c>
      <c r="AI16" s="41" t="e">
        <f t="shared" si="27"/>
        <v>#N/A</v>
      </c>
      <c r="AJ16" s="41" t="e">
        <f t="shared" si="28"/>
        <v>#N/A</v>
      </c>
      <c r="AK16" s="41" t="e">
        <f>HLOOKUP(I16,ElecAvoidedCostsWOCC!$A$5:$Q$50,G16+1,FALSE)*J16*L16</f>
        <v>#N/A</v>
      </c>
      <c r="AL16" s="41" t="e">
        <f t="shared" si="29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30"/>
        <v>0</v>
      </c>
      <c r="AO16" s="44">
        <f t="shared" si="31"/>
        <v>0</v>
      </c>
      <c r="AP16" s="44" t="e">
        <f t="shared" si="32"/>
        <v>#DIV/0!</v>
      </c>
    </row>
    <row r="17" spans="1:42" ht="13.5" customHeight="1" x14ac:dyDescent="0.25">
      <c r="A17" s="54" t="s">
        <v>244</v>
      </c>
      <c r="B17" s="84" t="s">
        <v>60</v>
      </c>
      <c r="C17" s="56">
        <v>18230716</v>
      </c>
      <c r="D17" s="56" t="s">
        <v>536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18"/>
        <v>0</v>
      </c>
      <c r="U17" s="44">
        <f t="shared" si="1"/>
        <v>0</v>
      </c>
      <c r="V17" s="45">
        <f t="shared" si="19"/>
        <v>0</v>
      </c>
      <c r="W17" s="46">
        <f t="shared" si="3"/>
        <v>0</v>
      </c>
      <c r="X17" s="41">
        <f t="shared" si="4"/>
        <v>0</v>
      </c>
      <c r="Y17" s="41">
        <f t="shared" si="20"/>
        <v>0</v>
      </c>
      <c r="Z17" s="41">
        <f t="shared" si="6"/>
        <v>0</v>
      </c>
      <c r="AA17" s="47">
        <f t="shared" si="21"/>
        <v>0</v>
      </c>
      <c r="AB17" s="48">
        <f t="shared" si="22"/>
        <v>0</v>
      </c>
      <c r="AC17" s="41">
        <f t="shared" si="23"/>
        <v>0</v>
      </c>
      <c r="AD17" s="41">
        <f t="shared" si="24"/>
        <v>0</v>
      </c>
      <c r="AE17" s="41">
        <f t="shared" si="25"/>
        <v>0</v>
      </c>
      <c r="AF17" s="49" t="e">
        <f>HLOOKUP(I17,ElecAvoidedCostsWOCC!$A$5:$Q$50,G17+1,FALSE)</f>
        <v>#N/A</v>
      </c>
      <c r="AG17" s="41" t="e">
        <f t="shared" si="26"/>
        <v>#N/A</v>
      </c>
      <c r="AH17" s="49" t="e">
        <f>HLOOKUP(I17,ElecAvoidedCostsWOCC!$A$5:$Q$50,T17+1,FALSE)</f>
        <v>#N/A</v>
      </c>
      <c r="AI17" s="41" t="e">
        <f t="shared" si="27"/>
        <v>#N/A</v>
      </c>
      <c r="AJ17" s="41" t="e">
        <f t="shared" si="28"/>
        <v>#N/A</v>
      </c>
      <c r="AK17" s="41" t="e">
        <f>HLOOKUP(I17,ElecAvoidedCostsWOCC!$A$5:$Q$50,G17+1,FALSE)*J17*L17</f>
        <v>#N/A</v>
      </c>
      <c r="AL17" s="41" t="e">
        <f t="shared" si="29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30"/>
        <v>0</v>
      </c>
      <c r="AO17" s="44">
        <f t="shared" si="31"/>
        <v>0</v>
      </c>
      <c r="AP17" s="44" t="e">
        <f t="shared" si="32"/>
        <v>#DIV/0!</v>
      </c>
    </row>
    <row r="18" spans="1:42" ht="13.5" customHeight="1" x14ac:dyDescent="0.25">
      <c r="A18" s="52">
        <f>A6+A8</f>
        <v>1048840.32</v>
      </c>
      <c r="B18" s="84" t="s">
        <v>60</v>
      </c>
      <c r="C18" s="56">
        <v>18230716</v>
      </c>
      <c r="D18" s="56" t="s">
        <v>536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18"/>
        <v>0</v>
      </c>
      <c r="U18" s="44">
        <f t="shared" si="1"/>
        <v>0</v>
      </c>
      <c r="V18" s="45">
        <f t="shared" si="19"/>
        <v>0</v>
      </c>
      <c r="W18" s="46">
        <f t="shared" si="3"/>
        <v>0</v>
      </c>
      <c r="X18" s="41">
        <f t="shared" si="4"/>
        <v>0</v>
      </c>
      <c r="Y18" s="41">
        <f t="shared" si="20"/>
        <v>0</v>
      </c>
      <c r="Z18" s="41">
        <f t="shared" si="6"/>
        <v>0</v>
      </c>
      <c r="AA18" s="47">
        <f t="shared" si="21"/>
        <v>0</v>
      </c>
      <c r="AB18" s="48">
        <f t="shared" si="22"/>
        <v>0</v>
      </c>
      <c r="AC18" s="41">
        <f t="shared" si="23"/>
        <v>0</v>
      </c>
      <c r="AD18" s="41">
        <f t="shared" si="24"/>
        <v>0</v>
      </c>
      <c r="AE18" s="41">
        <f t="shared" si="25"/>
        <v>0</v>
      </c>
      <c r="AF18" s="49" t="e">
        <f>HLOOKUP(I18,ElecAvoidedCostsWOCC!$A$5:$Q$50,G18+1,FALSE)</f>
        <v>#N/A</v>
      </c>
      <c r="AG18" s="41" t="e">
        <f t="shared" si="26"/>
        <v>#N/A</v>
      </c>
      <c r="AH18" s="49" t="e">
        <f>HLOOKUP(I18,ElecAvoidedCostsWOCC!$A$5:$Q$50,T18+1,FALSE)</f>
        <v>#N/A</v>
      </c>
      <c r="AI18" s="41" t="e">
        <f t="shared" si="27"/>
        <v>#N/A</v>
      </c>
      <c r="AJ18" s="41" t="e">
        <f t="shared" si="28"/>
        <v>#N/A</v>
      </c>
      <c r="AK18" s="41" t="e">
        <f>HLOOKUP(I18,ElecAvoidedCostsWOCC!$A$5:$Q$50,G18+1,FALSE)*J18*L18</f>
        <v>#N/A</v>
      </c>
      <c r="AL18" s="41" t="e">
        <f t="shared" si="29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30"/>
        <v>0</v>
      </c>
      <c r="AO18" s="44">
        <f t="shared" si="31"/>
        <v>0</v>
      </c>
      <c r="AP18" s="44" t="e">
        <f t="shared" si="32"/>
        <v>#DIV/0!</v>
      </c>
    </row>
    <row r="19" spans="1:42" ht="13.5" customHeight="1" x14ac:dyDescent="0.25">
      <c r="A19" s="54" t="s">
        <v>214</v>
      </c>
      <c r="B19" s="84" t="s">
        <v>60</v>
      </c>
      <c r="C19" s="56">
        <v>18230716</v>
      </c>
      <c r="D19" s="56" t="s">
        <v>536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18"/>
        <v>0</v>
      </c>
      <c r="U19" s="44">
        <f t="shared" si="1"/>
        <v>0</v>
      </c>
      <c r="V19" s="45">
        <f t="shared" si="19"/>
        <v>0</v>
      </c>
      <c r="W19" s="46">
        <f t="shared" si="3"/>
        <v>0</v>
      </c>
      <c r="X19" s="41">
        <f t="shared" si="4"/>
        <v>0</v>
      </c>
      <c r="Y19" s="41">
        <f t="shared" si="20"/>
        <v>0</v>
      </c>
      <c r="Z19" s="41">
        <f t="shared" si="6"/>
        <v>0</v>
      </c>
      <c r="AA19" s="47">
        <f t="shared" si="21"/>
        <v>0</v>
      </c>
      <c r="AB19" s="48">
        <f t="shared" si="22"/>
        <v>0</v>
      </c>
      <c r="AC19" s="41">
        <f t="shared" si="23"/>
        <v>0</v>
      </c>
      <c r="AD19" s="41">
        <f t="shared" si="24"/>
        <v>0</v>
      </c>
      <c r="AE19" s="41">
        <f t="shared" si="25"/>
        <v>0</v>
      </c>
      <c r="AF19" s="49" t="e">
        <f>HLOOKUP(I19,ElecAvoidedCostsWOCC!$A$5:$Q$50,G19+1,FALSE)</f>
        <v>#N/A</v>
      </c>
      <c r="AG19" s="41" t="e">
        <f t="shared" si="26"/>
        <v>#N/A</v>
      </c>
      <c r="AH19" s="49" t="e">
        <f>HLOOKUP(I19,ElecAvoidedCostsWOCC!$A$5:$Q$50,T19+1,FALSE)</f>
        <v>#N/A</v>
      </c>
      <c r="AI19" s="41" t="e">
        <f t="shared" si="27"/>
        <v>#N/A</v>
      </c>
      <c r="AJ19" s="41" t="e">
        <f t="shared" si="28"/>
        <v>#N/A</v>
      </c>
      <c r="AK19" s="41" t="e">
        <f>HLOOKUP(I19,ElecAvoidedCostsWOCC!$A$5:$Q$50,G19+1,FALSE)*J19*L19</f>
        <v>#N/A</v>
      </c>
      <c r="AL19" s="41" t="e">
        <f t="shared" si="29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30"/>
        <v>0</v>
      </c>
      <c r="AO19" s="44">
        <f t="shared" si="31"/>
        <v>0</v>
      </c>
      <c r="AP19" s="44" t="e">
        <f t="shared" si="32"/>
        <v>#DIV/0!</v>
      </c>
    </row>
    <row r="20" spans="1:42" ht="13.5" customHeight="1" x14ac:dyDescent="0.25">
      <c r="A20" s="52">
        <f>A8+SUM(Q5:Q842)</f>
        <v>1265213.32</v>
      </c>
      <c r="B20" s="84" t="s">
        <v>60</v>
      </c>
      <c r="C20" s="56">
        <v>18230716</v>
      </c>
      <c r="D20" s="56" t="s">
        <v>536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18"/>
        <v>0</v>
      </c>
      <c r="U20" s="44">
        <f t="shared" si="1"/>
        <v>0</v>
      </c>
      <c r="V20" s="45">
        <f t="shared" si="19"/>
        <v>0</v>
      </c>
      <c r="W20" s="46">
        <f t="shared" si="3"/>
        <v>0</v>
      </c>
      <c r="X20" s="41">
        <f t="shared" si="4"/>
        <v>0</v>
      </c>
      <c r="Y20" s="41">
        <f t="shared" si="20"/>
        <v>0</v>
      </c>
      <c r="Z20" s="41">
        <f t="shared" si="6"/>
        <v>0</v>
      </c>
      <c r="AA20" s="47">
        <f t="shared" si="21"/>
        <v>0</v>
      </c>
      <c r="AB20" s="48">
        <f t="shared" si="22"/>
        <v>0</v>
      </c>
      <c r="AC20" s="41">
        <f t="shared" si="23"/>
        <v>0</v>
      </c>
      <c r="AD20" s="41">
        <f t="shared" si="24"/>
        <v>0</v>
      </c>
      <c r="AE20" s="41">
        <f t="shared" si="25"/>
        <v>0</v>
      </c>
      <c r="AF20" s="49" t="e">
        <f>HLOOKUP(I20,ElecAvoidedCostsWOCC!$A$5:$Q$50,G20+1,FALSE)</f>
        <v>#N/A</v>
      </c>
      <c r="AG20" s="41" t="e">
        <f t="shared" si="26"/>
        <v>#N/A</v>
      </c>
      <c r="AH20" s="49" t="e">
        <f>HLOOKUP(I20,ElecAvoidedCostsWOCC!$A$5:$Q$50,T20+1,FALSE)</f>
        <v>#N/A</v>
      </c>
      <c r="AI20" s="41" t="e">
        <f t="shared" si="27"/>
        <v>#N/A</v>
      </c>
      <c r="AJ20" s="41" t="e">
        <f t="shared" si="28"/>
        <v>#N/A</v>
      </c>
      <c r="AK20" s="41" t="e">
        <f>HLOOKUP(I20,ElecAvoidedCostsWOCC!$A$5:$Q$50,G20+1,FALSE)*J20*L20</f>
        <v>#N/A</v>
      </c>
      <c r="AL20" s="41" t="e">
        <f t="shared" si="29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30"/>
        <v>0</v>
      </c>
      <c r="AO20" s="44">
        <f t="shared" si="31"/>
        <v>0</v>
      </c>
      <c r="AP20" s="44" t="e">
        <f t="shared" si="32"/>
        <v>#DIV/0!</v>
      </c>
    </row>
    <row r="21" spans="1:42" ht="13.5" customHeight="1" x14ac:dyDescent="0.25">
      <c r="A21" s="54" t="s">
        <v>228</v>
      </c>
      <c r="B21" s="84" t="s">
        <v>60</v>
      </c>
      <c r="C21" s="56">
        <v>18230716</v>
      </c>
      <c r="D21" s="56" t="s">
        <v>536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18"/>
        <v>0</v>
      </c>
      <c r="U21" s="44">
        <f t="shared" si="1"/>
        <v>0</v>
      </c>
      <c r="V21" s="45">
        <f t="shared" si="19"/>
        <v>0</v>
      </c>
      <c r="W21" s="46">
        <f t="shared" si="3"/>
        <v>0</v>
      </c>
      <c r="X21" s="41">
        <f t="shared" si="4"/>
        <v>0</v>
      </c>
      <c r="Y21" s="41">
        <f t="shared" si="20"/>
        <v>0</v>
      </c>
      <c r="Z21" s="41">
        <f t="shared" si="6"/>
        <v>0</v>
      </c>
      <c r="AA21" s="47">
        <f t="shared" si="21"/>
        <v>0</v>
      </c>
      <c r="AB21" s="48">
        <f t="shared" si="22"/>
        <v>0</v>
      </c>
      <c r="AC21" s="41">
        <f t="shared" si="23"/>
        <v>0</v>
      </c>
      <c r="AD21" s="41">
        <f t="shared" si="24"/>
        <v>0</v>
      </c>
      <c r="AE21" s="41">
        <f t="shared" si="25"/>
        <v>0</v>
      </c>
      <c r="AF21" s="49" t="e">
        <f>HLOOKUP(I21,ElecAvoidedCostsWOCC!$A$5:$Q$50,G21+1,FALSE)</f>
        <v>#N/A</v>
      </c>
      <c r="AG21" s="41" t="e">
        <f t="shared" si="26"/>
        <v>#N/A</v>
      </c>
      <c r="AH21" s="49" t="e">
        <f>HLOOKUP(I21,ElecAvoidedCostsWOCC!$A$5:$Q$50,T21+1,FALSE)</f>
        <v>#N/A</v>
      </c>
      <c r="AI21" s="41" t="e">
        <f t="shared" si="27"/>
        <v>#N/A</v>
      </c>
      <c r="AJ21" s="41" t="e">
        <f t="shared" si="28"/>
        <v>#N/A</v>
      </c>
      <c r="AK21" s="41" t="e">
        <f>HLOOKUP(I21,ElecAvoidedCostsWOCC!$A$5:$Q$50,G21+1,FALSE)*J21*L21</f>
        <v>#N/A</v>
      </c>
      <c r="AL21" s="41" t="e">
        <f t="shared" si="29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30"/>
        <v>0</v>
      </c>
      <c r="AO21" s="44">
        <f t="shared" si="31"/>
        <v>0</v>
      </c>
      <c r="AP21" s="44" t="e">
        <f t="shared" si="32"/>
        <v>#DIV/0!</v>
      </c>
    </row>
    <row r="22" spans="1:42" ht="13.5" customHeight="1" x14ac:dyDescent="0.25">
      <c r="A22" s="55">
        <f>(SUM(AM5:AM936)/(SUM(AB5:AB936)))</f>
        <v>1.3338353538838683</v>
      </c>
      <c r="B22" s="84" t="s">
        <v>60</v>
      </c>
      <c r="C22" s="56">
        <v>18230716</v>
      </c>
      <c r="D22" s="56" t="s">
        <v>536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18"/>
        <v>0</v>
      </c>
      <c r="U22" s="44">
        <f t="shared" si="1"/>
        <v>0</v>
      </c>
      <c r="V22" s="45">
        <f t="shared" si="19"/>
        <v>0</v>
      </c>
      <c r="W22" s="46">
        <f t="shared" si="3"/>
        <v>0</v>
      </c>
      <c r="X22" s="41">
        <f t="shared" si="4"/>
        <v>0</v>
      </c>
      <c r="Y22" s="41">
        <f t="shared" si="20"/>
        <v>0</v>
      </c>
      <c r="Z22" s="41">
        <f t="shared" si="6"/>
        <v>0</v>
      </c>
      <c r="AA22" s="47">
        <f t="shared" si="21"/>
        <v>0</v>
      </c>
      <c r="AB22" s="48">
        <f t="shared" si="22"/>
        <v>0</v>
      </c>
      <c r="AC22" s="41">
        <f t="shared" si="23"/>
        <v>0</v>
      </c>
      <c r="AD22" s="41">
        <f t="shared" si="24"/>
        <v>0</v>
      </c>
      <c r="AE22" s="41">
        <f t="shared" si="25"/>
        <v>0</v>
      </c>
      <c r="AF22" s="49" t="e">
        <f>HLOOKUP(I22,ElecAvoidedCostsWOCC!$A$5:$Q$50,G22+1,FALSE)</f>
        <v>#N/A</v>
      </c>
      <c r="AG22" s="41" t="e">
        <f t="shared" si="26"/>
        <v>#N/A</v>
      </c>
      <c r="AH22" s="49" t="e">
        <f>HLOOKUP(I22,ElecAvoidedCostsWOCC!$A$5:$Q$50,T22+1,FALSE)</f>
        <v>#N/A</v>
      </c>
      <c r="AI22" s="41" t="e">
        <f t="shared" si="27"/>
        <v>#N/A</v>
      </c>
      <c r="AJ22" s="41" t="e">
        <f t="shared" si="28"/>
        <v>#N/A</v>
      </c>
      <c r="AK22" s="41" t="e">
        <f>HLOOKUP(I22,ElecAvoidedCostsWOCC!$A$5:$Q$50,G22+1,FALSE)*J22*L22</f>
        <v>#N/A</v>
      </c>
      <c r="AL22" s="41" t="e">
        <f t="shared" si="29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30"/>
        <v>0</v>
      </c>
      <c r="AO22" s="44">
        <f t="shared" si="31"/>
        <v>0</v>
      </c>
      <c r="AP22" s="44" t="e">
        <f t="shared" si="32"/>
        <v>#DIV/0!</v>
      </c>
    </row>
    <row r="23" spans="1:42" ht="13.5" customHeight="1" x14ac:dyDescent="0.25">
      <c r="A23" s="54" t="s">
        <v>229</v>
      </c>
      <c r="B23" s="84" t="s">
        <v>60</v>
      </c>
      <c r="C23" s="56">
        <v>18230716</v>
      </c>
      <c r="D23" s="56" t="s">
        <v>536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18"/>
        <v>0</v>
      </c>
      <c r="U23" s="44">
        <f t="shared" si="1"/>
        <v>0</v>
      </c>
      <c r="V23" s="45">
        <f t="shared" si="19"/>
        <v>0</v>
      </c>
      <c r="W23" s="46">
        <f t="shared" si="3"/>
        <v>0</v>
      </c>
      <c r="X23" s="41">
        <f t="shared" si="4"/>
        <v>0</v>
      </c>
      <c r="Y23" s="41">
        <f t="shared" si="20"/>
        <v>0</v>
      </c>
      <c r="Z23" s="41">
        <f t="shared" si="6"/>
        <v>0</v>
      </c>
      <c r="AA23" s="47">
        <f t="shared" si="21"/>
        <v>0</v>
      </c>
      <c r="AB23" s="48">
        <f t="shared" si="22"/>
        <v>0</v>
      </c>
      <c r="AC23" s="41">
        <f t="shared" si="23"/>
        <v>0</v>
      </c>
      <c r="AD23" s="41">
        <f t="shared" si="24"/>
        <v>0</v>
      </c>
      <c r="AE23" s="41">
        <f t="shared" si="25"/>
        <v>0</v>
      </c>
      <c r="AF23" s="49" t="e">
        <f>HLOOKUP(I23,ElecAvoidedCostsWOCC!$A$5:$Q$50,G23+1,FALSE)</f>
        <v>#N/A</v>
      </c>
      <c r="AG23" s="41" t="e">
        <f t="shared" si="26"/>
        <v>#N/A</v>
      </c>
      <c r="AH23" s="49" t="e">
        <f>HLOOKUP(I23,ElecAvoidedCostsWOCC!$A$5:$Q$50,T23+1,FALSE)</f>
        <v>#N/A</v>
      </c>
      <c r="AI23" s="41" t="e">
        <f t="shared" si="27"/>
        <v>#N/A</v>
      </c>
      <c r="AJ23" s="41" t="e">
        <f t="shared" si="28"/>
        <v>#N/A</v>
      </c>
      <c r="AK23" s="41" t="e">
        <f>HLOOKUP(I23,ElecAvoidedCostsWOCC!$A$5:$Q$50,G23+1,FALSE)*J23*L23</f>
        <v>#N/A</v>
      </c>
      <c r="AL23" s="41" t="e">
        <f t="shared" si="29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30"/>
        <v>0</v>
      </c>
      <c r="AO23" s="44">
        <f t="shared" si="31"/>
        <v>0</v>
      </c>
      <c r="AP23" s="44" t="e">
        <f t="shared" si="32"/>
        <v>#DIV/0!</v>
      </c>
    </row>
    <row r="24" spans="1:42" ht="13.5" customHeight="1" x14ac:dyDescent="0.25">
      <c r="A24" s="55">
        <f>(SUM(AN5:AN936)/SUM(AC5:AC936))</f>
        <v>2.0155549430360131</v>
      </c>
      <c r="B24" s="84" t="s">
        <v>60</v>
      </c>
      <c r="C24" s="56">
        <v>18230716</v>
      </c>
      <c r="D24" s="56" t="s">
        <v>536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18"/>
        <v>0</v>
      </c>
      <c r="U24" s="44">
        <f t="shared" si="1"/>
        <v>0</v>
      </c>
      <c r="V24" s="45">
        <f t="shared" si="19"/>
        <v>0</v>
      </c>
      <c r="W24" s="46">
        <f t="shared" si="3"/>
        <v>0</v>
      </c>
      <c r="X24" s="41">
        <f t="shared" si="4"/>
        <v>0</v>
      </c>
      <c r="Y24" s="41">
        <f t="shared" si="20"/>
        <v>0</v>
      </c>
      <c r="Z24" s="41">
        <f t="shared" si="6"/>
        <v>0</v>
      </c>
      <c r="AA24" s="47">
        <f t="shared" si="21"/>
        <v>0</v>
      </c>
      <c r="AB24" s="48">
        <f t="shared" si="22"/>
        <v>0</v>
      </c>
      <c r="AC24" s="41">
        <f t="shared" si="23"/>
        <v>0</v>
      </c>
      <c r="AD24" s="41">
        <f t="shared" si="24"/>
        <v>0</v>
      </c>
      <c r="AE24" s="41">
        <f t="shared" si="25"/>
        <v>0</v>
      </c>
      <c r="AF24" s="49" t="e">
        <f>HLOOKUP(I24,ElecAvoidedCostsWOCC!$A$5:$Q$50,G24+1,FALSE)</f>
        <v>#N/A</v>
      </c>
      <c r="AG24" s="41" t="e">
        <f t="shared" si="26"/>
        <v>#N/A</v>
      </c>
      <c r="AH24" s="49" t="e">
        <f>HLOOKUP(I24,ElecAvoidedCostsWOCC!$A$5:$Q$50,T24+1,FALSE)</f>
        <v>#N/A</v>
      </c>
      <c r="AI24" s="41" t="e">
        <f t="shared" si="27"/>
        <v>#N/A</v>
      </c>
      <c r="AJ24" s="41" t="e">
        <f t="shared" si="28"/>
        <v>#N/A</v>
      </c>
      <c r="AK24" s="41" t="e">
        <f>HLOOKUP(I24,ElecAvoidedCostsWOCC!$A$5:$Q$50,G24+1,FALSE)*J24*L24</f>
        <v>#N/A</v>
      </c>
      <c r="AL24" s="41" t="e">
        <f t="shared" si="29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30"/>
        <v>0</v>
      </c>
      <c r="AO24" s="44">
        <f t="shared" si="31"/>
        <v>0</v>
      </c>
      <c r="AP24" s="44" t="e">
        <f t="shared" si="32"/>
        <v>#DIV/0!</v>
      </c>
    </row>
    <row r="25" spans="1:42" ht="13.5" customHeight="1" x14ac:dyDescent="0.25">
      <c r="B25" s="84" t="s">
        <v>60</v>
      </c>
      <c r="C25" s="56">
        <v>18230716</v>
      </c>
      <c r="D25" s="56" t="s">
        <v>536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si="18"/>
        <v>0</v>
      </c>
      <c r="U25" s="44">
        <f t="shared" si="1"/>
        <v>0</v>
      </c>
      <c r="V25" s="45">
        <f t="shared" si="19"/>
        <v>0</v>
      </c>
      <c r="W25" s="46">
        <f t="shared" si="3"/>
        <v>0</v>
      </c>
      <c r="X25" s="41">
        <f t="shared" si="4"/>
        <v>0</v>
      </c>
      <c r="Y25" s="41">
        <f t="shared" si="20"/>
        <v>0</v>
      </c>
      <c r="Z25" s="41">
        <f t="shared" si="6"/>
        <v>0</v>
      </c>
      <c r="AA25" s="47">
        <f t="shared" si="21"/>
        <v>0</v>
      </c>
      <c r="AB25" s="48">
        <f t="shared" si="22"/>
        <v>0</v>
      </c>
      <c r="AC25" s="41">
        <f t="shared" si="23"/>
        <v>0</v>
      </c>
      <c r="AD25" s="41">
        <f t="shared" si="24"/>
        <v>0</v>
      </c>
      <c r="AE25" s="41">
        <f t="shared" si="25"/>
        <v>0</v>
      </c>
      <c r="AF25" s="49" t="e">
        <f>HLOOKUP(I25,ElecAvoidedCostsWOCC!$A$5:$Q$50,G25+1,FALSE)</f>
        <v>#N/A</v>
      </c>
      <c r="AG25" s="41" t="e">
        <f t="shared" si="26"/>
        <v>#N/A</v>
      </c>
      <c r="AH25" s="49" t="e">
        <f>HLOOKUP(I25,ElecAvoidedCostsWOCC!$A$5:$Q$50,T25+1,FALSE)</f>
        <v>#N/A</v>
      </c>
      <c r="AI25" s="41" t="e">
        <f t="shared" si="27"/>
        <v>#N/A</v>
      </c>
      <c r="AJ25" s="41" t="e">
        <f t="shared" si="28"/>
        <v>#N/A</v>
      </c>
      <c r="AK25" s="41" t="e">
        <f>HLOOKUP(I25,ElecAvoidedCostsWOCC!$A$5:$Q$50,G25+1,FALSE)*J25*L25</f>
        <v>#N/A</v>
      </c>
      <c r="AL25" s="41" t="e">
        <f t="shared" si="29"/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si="30"/>
        <v>0</v>
      </c>
      <c r="AO25" s="44">
        <f t="shared" si="31"/>
        <v>0</v>
      </c>
      <c r="AP25" s="44" t="e">
        <f t="shared" si="32"/>
        <v>#DIV/0!</v>
      </c>
    </row>
    <row r="26" spans="1:42" ht="13.5" customHeight="1" x14ac:dyDescent="0.25">
      <c r="B26" s="84" t="s">
        <v>60</v>
      </c>
      <c r="C26" s="56">
        <v>18230716</v>
      </c>
      <c r="D26" s="56" t="s">
        <v>536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8"/>
        <v>0</v>
      </c>
      <c r="U26" s="44">
        <f t="shared" si="1"/>
        <v>0</v>
      </c>
      <c r="V26" s="45">
        <f t="shared" si="19"/>
        <v>0</v>
      </c>
      <c r="W26" s="46">
        <f t="shared" si="3"/>
        <v>0</v>
      </c>
      <c r="X26" s="41">
        <f t="shared" si="4"/>
        <v>0</v>
      </c>
      <c r="Y26" s="41">
        <f t="shared" si="20"/>
        <v>0</v>
      </c>
      <c r="Z26" s="41">
        <f t="shared" si="6"/>
        <v>0</v>
      </c>
      <c r="AA26" s="47">
        <f t="shared" si="21"/>
        <v>0</v>
      </c>
      <c r="AB26" s="48">
        <f t="shared" si="22"/>
        <v>0</v>
      </c>
      <c r="AC26" s="41">
        <f t="shared" si="23"/>
        <v>0</v>
      </c>
      <c r="AD26" s="41">
        <f t="shared" si="24"/>
        <v>0</v>
      </c>
      <c r="AE26" s="41">
        <f t="shared" si="25"/>
        <v>0</v>
      </c>
      <c r="AF26" s="49" t="e">
        <f>HLOOKUP(I26,ElecAvoidedCostsWOCC!$A$5:$Q$50,G26+1,FALSE)</f>
        <v>#N/A</v>
      </c>
      <c r="AG26" s="41" t="e">
        <f t="shared" si="26"/>
        <v>#N/A</v>
      </c>
      <c r="AH26" s="49" t="e">
        <f>HLOOKUP(I26,ElecAvoidedCostsWOCC!$A$5:$Q$50,T26+1,FALSE)</f>
        <v>#N/A</v>
      </c>
      <c r="AI26" s="41" t="e">
        <f t="shared" si="27"/>
        <v>#N/A</v>
      </c>
      <c r="AJ26" s="41" t="e">
        <f t="shared" si="28"/>
        <v>#N/A</v>
      </c>
      <c r="AK26" s="41" t="e">
        <f>HLOOKUP(I26,ElecAvoidedCostsWOCC!$A$5:$Q$50,G26+1,FALSE)*J26*L26</f>
        <v>#N/A</v>
      </c>
      <c r="AL26" s="41" t="e">
        <f t="shared" si="29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0"/>
        <v>0</v>
      </c>
      <c r="AO26" s="44">
        <f t="shared" si="31"/>
        <v>0</v>
      </c>
      <c r="AP26" s="44" t="e">
        <f t="shared" si="32"/>
        <v>#DIV/0!</v>
      </c>
    </row>
    <row r="27" spans="1:42" ht="13.5" customHeight="1" x14ac:dyDescent="0.25">
      <c r="B27" s="84" t="s">
        <v>60</v>
      </c>
      <c r="C27" s="56">
        <v>18230716</v>
      </c>
      <c r="D27" s="56" t="s">
        <v>536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8"/>
        <v>0</v>
      </c>
      <c r="U27" s="44">
        <f t="shared" si="1"/>
        <v>0</v>
      </c>
      <c r="V27" s="45">
        <f t="shared" si="19"/>
        <v>0</v>
      </c>
      <c r="W27" s="46">
        <f t="shared" si="3"/>
        <v>0</v>
      </c>
      <c r="X27" s="41">
        <f t="shared" si="4"/>
        <v>0</v>
      </c>
      <c r="Y27" s="41">
        <f t="shared" si="20"/>
        <v>0</v>
      </c>
      <c r="Z27" s="41">
        <f t="shared" si="6"/>
        <v>0</v>
      </c>
      <c r="AA27" s="47">
        <f t="shared" si="21"/>
        <v>0</v>
      </c>
      <c r="AB27" s="48">
        <f t="shared" si="22"/>
        <v>0</v>
      </c>
      <c r="AC27" s="41">
        <f t="shared" si="23"/>
        <v>0</v>
      </c>
      <c r="AD27" s="41">
        <f t="shared" si="24"/>
        <v>0</v>
      </c>
      <c r="AE27" s="41">
        <f t="shared" si="25"/>
        <v>0</v>
      </c>
      <c r="AF27" s="49" t="e">
        <f>HLOOKUP(I27,ElecAvoidedCostsWOCC!$A$5:$Q$50,G27+1,FALSE)</f>
        <v>#N/A</v>
      </c>
      <c r="AG27" s="41" t="e">
        <f t="shared" si="26"/>
        <v>#N/A</v>
      </c>
      <c r="AH27" s="49" t="e">
        <f>HLOOKUP(I27,ElecAvoidedCostsWOCC!$A$5:$Q$50,T27+1,FALSE)</f>
        <v>#N/A</v>
      </c>
      <c r="AI27" s="41" t="e">
        <f t="shared" si="27"/>
        <v>#N/A</v>
      </c>
      <c r="AJ27" s="41" t="e">
        <f t="shared" si="28"/>
        <v>#N/A</v>
      </c>
      <c r="AK27" s="41" t="e">
        <f>HLOOKUP(I27,ElecAvoidedCostsWOCC!$A$5:$Q$50,G27+1,FALSE)*J27*L27</f>
        <v>#N/A</v>
      </c>
      <c r="AL27" s="41" t="e">
        <f t="shared" si="29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0"/>
        <v>0</v>
      </c>
      <c r="AO27" s="44">
        <f t="shared" si="31"/>
        <v>0</v>
      </c>
      <c r="AP27" s="44" t="e">
        <f t="shared" si="32"/>
        <v>#DIV/0!</v>
      </c>
    </row>
    <row r="28" spans="1:42" x14ac:dyDescent="0.25">
      <c r="B28" s="84" t="s">
        <v>60</v>
      </c>
      <c r="C28" s="56">
        <v>18230716</v>
      </c>
      <c r="D28" s="56" t="s">
        <v>536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8"/>
        <v>0</v>
      </c>
      <c r="U28" s="44">
        <f t="shared" si="1"/>
        <v>0</v>
      </c>
      <c r="V28" s="45">
        <f t="shared" si="19"/>
        <v>0</v>
      </c>
      <c r="W28" s="46">
        <f t="shared" si="3"/>
        <v>0</v>
      </c>
      <c r="X28" s="41">
        <f t="shared" si="4"/>
        <v>0</v>
      </c>
      <c r="Y28" s="41">
        <f t="shared" si="20"/>
        <v>0</v>
      </c>
      <c r="Z28" s="41">
        <f t="shared" si="6"/>
        <v>0</v>
      </c>
      <c r="AA28" s="47">
        <f t="shared" si="21"/>
        <v>0</v>
      </c>
      <c r="AB28" s="48">
        <f t="shared" si="22"/>
        <v>0</v>
      </c>
      <c r="AC28" s="41">
        <f t="shared" si="23"/>
        <v>0</v>
      </c>
      <c r="AD28" s="41">
        <f t="shared" si="24"/>
        <v>0</v>
      </c>
      <c r="AE28" s="41">
        <f t="shared" si="25"/>
        <v>0</v>
      </c>
      <c r="AF28" s="49" t="e">
        <f>HLOOKUP(I28,ElecAvoidedCostsWOCC!$A$5:$Q$50,G28+1,FALSE)</f>
        <v>#N/A</v>
      </c>
      <c r="AG28" s="41" t="e">
        <f t="shared" si="26"/>
        <v>#N/A</v>
      </c>
      <c r="AH28" s="49" t="e">
        <f>HLOOKUP(I28,ElecAvoidedCostsWOCC!$A$5:$Q$50,T28+1,FALSE)</f>
        <v>#N/A</v>
      </c>
      <c r="AI28" s="41" t="e">
        <f t="shared" si="27"/>
        <v>#N/A</v>
      </c>
      <c r="AJ28" s="41" t="e">
        <f t="shared" si="28"/>
        <v>#N/A</v>
      </c>
      <c r="AK28" s="41" t="e">
        <f>HLOOKUP(I28,ElecAvoidedCostsWOCC!$A$5:$Q$50,G28+1,FALSE)*J28*L28</f>
        <v>#N/A</v>
      </c>
      <c r="AL28" s="41" t="e">
        <f t="shared" si="29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0"/>
        <v>0</v>
      </c>
      <c r="AO28" s="44">
        <f t="shared" si="31"/>
        <v>0</v>
      </c>
      <c r="AP28" s="44" t="e">
        <f t="shared" si="32"/>
        <v>#DIV/0!</v>
      </c>
    </row>
    <row r="29" spans="1:42" x14ac:dyDescent="0.25">
      <c r="B29" s="84" t="s">
        <v>60</v>
      </c>
      <c r="C29" s="56">
        <v>18230716</v>
      </c>
      <c r="D29" s="56" t="s">
        <v>536</v>
      </c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8"/>
        <v>0</v>
      </c>
      <c r="U29" s="44">
        <f t="shared" si="1"/>
        <v>0</v>
      </c>
      <c r="V29" s="45">
        <f t="shared" si="19"/>
        <v>0</v>
      </c>
      <c r="W29" s="46">
        <f t="shared" si="3"/>
        <v>0</v>
      </c>
      <c r="X29" s="41">
        <f t="shared" si="4"/>
        <v>0</v>
      </c>
      <c r="Y29" s="41">
        <f t="shared" si="20"/>
        <v>0</v>
      </c>
      <c r="Z29" s="41">
        <f t="shared" si="6"/>
        <v>0</v>
      </c>
      <c r="AA29" s="47">
        <f t="shared" si="21"/>
        <v>0</v>
      </c>
      <c r="AB29" s="48">
        <f t="shared" si="22"/>
        <v>0</v>
      </c>
      <c r="AC29" s="41">
        <f t="shared" si="23"/>
        <v>0</v>
      </c>
      <c r="AD29" s="41">
        <f t="shared" si="24"/>
        <v>0</v>
      </c>
      <c r="AE29" s="41">
        <f t="shared" si="25"/>
        <v>0</v>
      </c>
      <c r="AF29" s="49" t="e">
        <f>HLOOKUP(I29,ElecAvoidedCostsWOCC!$A$5:$Q$50,G29+1,FALSE)</f>
        <v>#N/A</v>
      </c>
      <c r="AG29" s="41" t="e">
        <f t="shared" si="26"/>
        <v>#N/A</v>
      </c>
      <c r="AH29" s="49" t="e">
        <f>HLOOKUP(I29,ElecAvoidedCostsWOCC!$A$5:$Q$50,T29+1,FALSE)</f>
        <v>#N/A</v>
      </c>
      <c r="AI29" s="41" t="e">
        <f t="shared" si="27"/>
        <v>#N/A</v>
      </c>
      <c r="AJ29" s="41" t="e">
        <f t="shared" si="28"/>
        <v>#N/A</v>
      </c>
      <c r="AK29" s="41" t="e">
        <f>HLOOKUP(I29,ElecAvoidedCostsWOCC!$A$5:$Q$50,G29+1,FALSE)*J29*L29</f>
        <v>#N/A</v>
      </c>
      <c r="AL29" s="41" t="e">
        <f t="shared" si="29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30"/>
        <v>0</v>
      </c>
      <c r="AO29" s="44">
        <f t="shared" si="31"/>
        <v>0</v>
      </c>
      <c r="AP29" s="44" t="e">
        <f t="shared" si="32"/>
        <v>#DIV/0!</v>
      </c>
    </row>
    <row r="30" spans="1:42" x14ac:dyDescent="0.25">
      <c r="B30" s="84" t="s">
        <v>60</v>
      </c>
      <c r="C30" s="56">
        <v>18230716</v>
      </c>
      <c r="D30" s="56" t="s">
        <v>536</v>
      </c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8"/>
        <v>0</v>
      </c>
      <c r="U30" s="44">
        <f t="shared" si="1"/>
        <v>0</v>
      </c>
      <c r="V30" s="45">
        <f t="shared" si="19"/>
        <v>0</v>
      </c>
      <c r="W30" s="46">
        <f t="shared" si="3"/>
        <v>0</v>
      </c>
      <c r="X30" s="41">
        <f t="shared" si="4"/>
        <v>0</v>
      </c>
      <c r="Y30" s="41">
        <f t="shared" si="20"/>
        <v>0</v>
      </c>
      <c r="Z30" s="41">
        <f t="shared" si="6"/>
        <v>0</v>
      </c>
      <c r="AA30" s="47">
        <f t="shared" si="21"/>
        <v>0</v>
      </c>
      <c r="AB30" s="48">
        <f t="shared" si="22"/>
        <v>0</v>
      </c>
      <c r="AC30" s="41">
        <f t="shared" si="23"/>
        <v>0</v>
      </c>
      <c r="AD30" s="41">
        <f t="shared" si="24"/>
        <v>0</v>
      </c>
      <c r="AE30" s="41">
        <f t="shared" si="25"/>
        <v>0</v>
      </c>
      <c r="AF30" s="49" t="e">
        <f>HLOOKUP(I30,ElecAvoidedCostsWOCC!$A$5:$Q$50,G30+1,FALSE)</f>
        <v>#N/A</v>
      </c>
      <c r="AG30" s="41" t="e">
        <f t="shared" si="26"/>
        <v>#N/A</v>
      </c>
      <c r="AH30" s="49" t="e">
        <f>HLOOKUP(I30,ElecAvoidedCostsWOCC!$A$5:$Q$50,T30+1,FALSE)</f>
        <v>#N/A</v>
      </c>
      <c r="AI30" s="41" t="e">
        <f t="shared" si="27"/>
        <v>#N/A</v>
      </c>
      <c r="AJ30" s="41" t="e">
        <f t="shared" si="28"/>
        <v>#N/A</v>
      </c>
      <c r="AK30" s="41" t="e">
        <f>HLOOKUP(I30,ElecAvoidedCostsWOCC!$A$5:$Q$50,G30+1,FALSE)*J30*L30</f>
        <v>#N/A</v>
      </c>
      <c r="AL30" s="41" t="e">
        <f t="shared" si="29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30"/>
        <v>0</v>
      </c>
      <c r="AO30" s="44">
        <f t="shared" si="31"/>
        <v>0</v>
      </c>
      <c r="AP30" s="44" t="e">
        <f t="shared" si="32"/>
        <v>#DIV/0!</v>
      </c>
    </row>
    <row r="31" spans="1:42" x14ac:dyDescent="0.25">
      <c r="B31" s="84" t="s">
        <v>60</v>
      </c>
      <c r="C31" s="56">
        <v>18230716</v>
      </c>
      <c r="D31" s="56" t="s">
        <v>536</v>
      </c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8"/>
        <v>0</v>
      </c>
      <c r="U31" s="44">
        <f t="shared" si="1"/>
        <v>0</v>
      </c>
      <c r="V31" s="45">
        <f t="shared" si="19"/>
        <v>0</v>
      </c>
      <c r="W31" s="46">
        <f t="shared" si="3"/>
        <v>0</v>
      </c>
      <c r="X31" s="41">
        <f t="shared" si="4"/>
        <v>0</v>
      </c>
      <c r="Y31" s="41">
        <f t="shared" si="20"/>
        <v>0</v>
      </c>
      <c r="Z31" s="41">
        <f t="shared" si="6"/>
        <v>0</v>
      </c>
      <c r="AA31" s="47">
        <f t="shared" si="21"/>
        <v>0</v>
      </c>
      <c r="AB31" s="48">
        <f t="shared" si="22"/>
        <v>0</v>
      </c>
      <c r="AC31" s="41">
        <f t="shared" si="23"/>
        <v>0</v>
      </c>
      <c r="AD31" s="41">
        <f t="shared" si="24"/>
        <v>0</v>
      </c>
      <c r="AE31" s="41">
        <f t="shared" si="25"/>
        <v>0</v>
      </c>
      <c r="AF31" s="49" t="e">
        <f>HLOOKUP(I31,ElecAvoidedCostsWOCC!$A$5:$Q$50,G31+1,FALSE)</f>
        <v>#N/A</v>
      </c>
      <c r="AG31" s="41" t="e">
        <f t="shared" si="26"/>
        <v>#N/A</v>
      </c>
      <c r="AH31" s="49" t="e">
        <f>HLOOKUP(I31,ElecAvoidedCostsWOCC!$A$5:$Q$50,T31+1,FALSE)</f>
        <v>#N/A</v>
      </c>
      <c r="AI31" s="41" t="e">
        <f t="shared" si="27"/>
        <v>#N/A</v>
      </c>
      <c r="AJ31" s="41" t="e">
        <f t="shared" si="28"/>
        <v>#N/A</v>
      </c>
      <c r="AK31" s="41" t="e">
        <f>HLOOKUP(I31,ElecAvoidedCostsWOCC!$A$5:$Q$50,G31+1,FALSE)*J31*L31</f>
        <v>#N/A</v>
      </c>
      <c r="AL31" s="41" t="e">
        <f t="shared" si="29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30"/>
        <v>0</v>
      </c>
      <c r="AO31" s="44">
        <f t="shared" si="31"/>
        <v>0</v>
      </c>
      <c r="AP31" s="44" t="e">
        <f t="shared" si="32"/>
        <v>#DIV/0!</v>
      </c>
    </row>
    <row r="32" spans="1:42" x14ac:dyDescent="0.25">
      <c r="B32" s="84" t="s">
        <v>60</v>
      </c>
      <c r="C32" s="56">
        <v>18230716</v>
      </c>
      <c r="D32" s="56" t="s">
        <v>536</v>
      </c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8"/>
        <v>0</v>
      </c>
      <c r="U32" s="44">
        <f t="shared" si="1"/>
        <v>0</v>
      </c>
      <c r="V32" s="45">
        <f t="shared" si="19"/>
        <v>0</v>
      </c>
      <c r="W32" s="46">
        <f t="shared" si="3"/>
        <v>0</v>
      </c>
      <c r="X32" s="41">
        <f t="shared" si="4"/>
        <v>0</v>
      </c>
      <c r="Y32" s="41">
        <f t="shared" si="20"/>
        <v>0</v>
      </c>
      <c r="Z32" s="41">
        <f t="shared" si="6"/>
        <v>0</v>
      </c>
      <c r="AA32" s="47">
        <f t="shared" si="21"/>
        <v>0</v>
      </c>
      <c r="AB32" s="48">
        <f t="shared" si="22"/>
        <v>0</v>
      </c>
      <c r="AC32" s="41">
        <f t="shared" si="23"/>
        <v>0</v>
      </c>
      <c r="AD32" s="41">
        <f t="shared" si="24"/>
        <v>0</v>
      </c>
      <c r="AE32" s="41">
        <f t="shared" si="25"/>
        <v>0</v>
      </c>
      <c r="AF32" s="49" t="e">
        <f>HLOOKUP(I32,ElecAvoidedCostsWOCC!$A$5:$Q$50,G32+1,FALSE)</f>
        <v>#N/A</v>
      </c>
      <c r="AG32" s="41" t="e">
        <f t="shared" si="26"/>
        <v>#N/A</v>
      </c>
      <c r="AH32" s="49" t="e">
        <f>HLOOKUP(I32,ElecAvoidedCostsWOCC!$A$5:$Q$50,T32+1,FALSE)</f>
        <v>#N/A</v>
      </c>
      <c r="AI32" s="41" t="e">
        <f t="shared" si="27"/>
        <v>#N/A</v>
      </c>
      <c r="AJ32" s="41" t="e">
        <f t="shared" si="28"/>
        <v>#N/A</v>
      </c>
      <c r="AK32" s="41" t="e">
        <f>HLOOKUP(I32,ElecAvoidedCostsWOCC!$A$5:$Q$50,G32+1,FALSE)*J32*L32</f>
        <v>#N/A</v>
      </c>
      <c r="AL32" s="41" t="e">
        <f t="shared" si="29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30"/>
        <v>0</v>
      </c>
      <c r="AO32" s="44">
        <f t="shared" si="31"/>
        <v>0</v>
      </c>
      <c r="AP32" s="44" t="e">
        <f t="shared" si="32"/>
        <v>#DIV/0!</v>
      </c>
    </row>
    <row r="33" spans="2:42" x14ac:dyDescent="0.25">
      <c r="B33" s="84" t="s">
        <v>60</v>
      </c>
      <c r="C33" s="56">
        <v>18230716</v>
      </c>
      <c r="D33" s="56" t="s">
        <v>536</v>
      </c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8"/>
        <v>0</v>
      </c>
      <c r="U33" s="44">
        <f t="shared" si="1"/>
        <v>0</v>
      </c>
      <c r="V33" s="45">
        <f t="shared" si="19"/>
        <v>0</v>
      </c>
      <c r="W33" s="46">
        <f t="shared" si="3"/>
        <v>0</v>
      </c>
      <c r="X33" s="41">
        <f t="shared" si="4"/>
        <v>0</v>
      </c>
      <c r="Y33" s="41">
        <f t="shared" si="20"/>
        <v>0</v>
      </c>
      <c r="Z33" s="41">
        <f t="shared" si="6"/>
        <v>0</v>
      </c>
      <c r="AA33" s="47">
        <f t="shared" si="21"/>
        <v>0</v>
      </c>
      <c r="AB33" s="48">
        <f t="shared" si="22"/>
        <v>0</v>
      </c>
      <c r="AC33" s="41">
        <f t="shared" si="23"/>
        <v>0</v>
      </c>
      <c r="AD33" s="41">
        <f t="shared" si="24"/>
        <v>0</v>
      </c>
      <c r="AE33" s="41">
        <f t="shared" si="25"/>
        <v>0</v>
      </c>
      <c r="AF33" s="49" t="e">
        <f>HLOOKUP(I33,ElecAvoidedCostsWOCC!$A$5:$Q$50,G33+1,FALSE)</f>
        <v>#N/A</v>
      </c>
      <c r="AG33" s="41" t="e">
        <f t="shared" si="26"/>
        <v>#N/A</v>
      </c>
      <c r="AH33" s="49" t="e">
        <f>HLOOKUP(I33,ElecAvoidedCostsWOCC!$A$5:$Q$50,T33+1,FALSE)</f>
        <v>#N/A</v>
      </c>
      <c r="AI33" s="41" t="e">
        <f t="shared" si="27"/>
        <v>#N/A</v>
      </c>
      <c r="AJ33" s="41" t="e">
        <f t="shared" si="28"/>
        <v>#N/A</v>
      </c>
      <c r="AK33" s="41" t="e">
        <f>HLOOKUP(I33,ElecAvoidedCostsWOCC!$A$5:$Q$50,G33+1,FALSE)*J33*L33</f>
        <v>#N/A</v>
      </c>
      <c r="AL33" s="41" t="e">
        <f t="shared" si="29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30"/>
        <v>0</v>
      </c>
      <c r="AO33" s="44">
        <f t="shared" si="31"/>
        <v>0</v>
      </c>
      <c r="AP33" s="44" t="e">
        <f t="shared" si="32"/>
        <v>#DIV/0!</v>
      </c>
    </row>
    <row r="34" spans="2:42" x14ac:dyDescent="0.25">
      <c r="B34" s="84" t="s">
        <v>60</v>
      </c>
      <c r="C34" s="56">
        <v>18230716</v>
      </c>
      <c r="D34" s="56" t="s">
        <v>536</v>
      </c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8"/>
        <v>0</v>
      </c>
      <c r="U34" s="44">
        <f t="shared" si="1"/>
        <v>0</v>
      </c>
      <c r="V34" s="45">
        <f t="shared" si="19"/>
        <v>0</v>
      </c>
      <c r="W34" s="46">
        <f t="shared" si="3"/>
        <v>0</v>
      </c>
      <c r="X34" s="41">
        <f t="shared" si="4"/>
        <v>0</v>
      </c>
      <c r="Y34" s="41">
        <f t="shared" si="20"/>
        <v>0</v>
      </c>
      <c r="Z34" s="41">
        <f t="shared" si="6"/>
        <v>0</v>
      </c>
      <c r="AA34" s="47">
        <f t="shared" si="21"/>
        <v>0</v>
      </c>
      <c r="AB34" s="48">
        <f t="shared" si="22"/>
        <v>0</v>
      </c>
      <c r="AC34" s="41">
        <f t="shared" si="23"/>
        <v>0</v>
      </c>
      <c r="AD34" s="41">
        <f t="shared" si="24"/>
        <v>0</v>
      </c>
      <c r="AE34" s="41">
        <f t="shared" si="25"/>
        <v>0</v>
      </c>
      <c r="AF34" s="49" t="e">
        <f>HLOOKUP(I34,ElecAvoidedCostsWOCC!$A$5:$Q$50,G34+1,FALSE)</f>
        <v>#N/A</v>
      </c>
      <c r="AG34" s="41" t="e">
        <f t="shared" si="26"/>
        <v>#N/A</v>
      </c>
      <c r="AH34" s="49" t="e">
        <f>HLOOKUP(I34,ElecAvoidedCostsWOCC!$A$5:$Q$50,T34+1,FALSE)</f>
        <v>#N/A</v>
      </c>
      <c r="AI34" s="41" t="e">
        <f t="shared" si="27"/>
        <v>#N/A</v>
      </c>
      <c r="AJ34" s="41" t="e">
        <f t="shared" si="28"/>
        <v>#N/A</v>
      </c>
      <c r="AK34" s="41" t="e">
        <f>HLOOKUP(I34,ElecAvoidedCostsWOCC!$A$5:$Q$50,G34+1,FALSE)*J34*L34</f>
        <v>#N/A</v>
      </c>
      <c r="AL34" s="41" t="e">
        <f t="shared" si="29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30"/>
        <v>0</v>
      </c>
      <c r="AO34" s="44">
        <f t="shared" si="31"/>
        <v>0</v>
      </c>
      <c r="AP34" s="44" t="e">
        <f t="shared" si="32"/>
        <v>#DIV/0!</v>
      </c>
    </row>
    <row r="35" spans="2:42" x14ac:dyDescent="0.25">
      <c r="B35" s="84" t="s">
        <v>60</v>
      </c>
      <c r="C35" s="56">
        <v>18230716</v>
      </c>
      <c r="D35" s="56" t="s">
        <v>536</v>
      </c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8"/>
        <v>0</v>
      </c>
      <c r="U35" s="44">
        <f t="shared" si="1"/>
        <v>0</v>
      </c>
      <c r="V35" s="45">
        <f t="shared" si="19"/>
        <v>0</v>
      </c>
      <c r="W35" s="46">
        <f t="shared" si="3"/>
        <v>0</v>
      </c>
      <c r="X35" s="41">
        <f t="shared" si="4"/>
        <v>0</v>
      </c>
      <c r="Y35" s="41">
        <f t="shared" si="20"/>
        <v>0</v>
      </c>
      <c r="Z35" s="41">
        <f t="shared" si="6"/>
        <v>0</v>
      </c>
      <c r="AA35" s="47">
        <f t="shared" si="21"/>
        <v>0</v>
      </c>
      <c r="AB35" s="48">
        <f t="shared" si="22"/>
        <v>0</v>
      </c>
      <c r="AC35" s="41">
        <f t="shared" si="23"/>
        <v>0</v>
      </c>
      <c r="AD35" s="41">
        <f t="shared" si="24"/>
        <v>0</v>
      </c>
      <c r="AE35" s="41">
        <f t="shared" si="25"/>
        <v>0</v>
      </c>
      <c r="AF35" s="49" t="e">
        <f>HLOOKUP(I35,ElecAvoidedCostsWOCC!$A$5:$Q$50,G35+1,FALSE)</f>
        <v>#N/A</v>
      </c>
      <c r="AG35" s="41" t="e">
        <f t="shared" si="26"/>
        <v>#N/A</v>
      </c>
      <c r="AH35" s="49" t="e">
        <f>HLOOKUP(I35,ElecAvoidedCostsWOCC!$A$5:$Q$50,T35+1,FALSE)</f>
        <v>#N/A</v>
      </c>
      <c r="AI35" s="41" t="e">
        <f t="shared" si="27"/>
        <v>#N/A</v>
      </c>
      <c r="AJ35" s="41" t="e">
        <f t="shared" si="28"/>
        <v>#N/A</v>
      </c>
      <c r="AK35" s="41" t="e">
        <f>HLOOKUP(I35,ElecAvoidedCostsWOCC!$A$5:$Q$50,G35+1,FALSE)*J35*L35</f>
        <v>#N/A</v>
      </c>
      <c r="AL35" s="41" t="e">
        <f t="shared" si="29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30"/>
        <v>0</v>
      </c>
      <c r="AO35" s="44">
        <f t="shared" si="31"/>
        <v>0</v>
      </c>
      <c r="AP35" s="44" t="e">
        <f t="shared" si="32"/>
        <v>#DIV/0!</v>
      </c>
    </row>
    <row r="36" spans="2:42" x14ac:dyDescent="0.25">
      <c r="B36" s="84" t="s">
        <v>60</v>
      </c>
      <c r="C36" s="56">
        <v>18230716</v>
      </c>
      <c r="D36" s="56" t="s">
        <v>536</v>
      </c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8"/>
        <v>0</v>
      </c>
      <c r="U36" s="44">
        <f t="shared" si="1"/>
        <v>0</v>
      </c>
      <c r="V36" s="45">
        <f t="shared" si="19"/>
        <v>0</v>
      </c>
      <c r="W36" s="46">
        <f t="shared" si="3"/>
        <v>0</v>
      </c>
      <c r="X36" s="41">
        <f t="shared" si="4"/>
        <v>0</v>
      </c>
      <c r="Y36" s="41">
        <f t="shared" si="20"/>
        <v>0</v>
      </c>
      <c r="Z36" s="41">
        <f t="shared" si="6"/>
        <v>0</v>
      </c>
      <c r="AA36" s="47">
        <f t="shared" si="21"/>
        <v>0</v>
      </c>
      <c r="AB36" s="48">
        <f t="shared" si="22"/>
        <v>0</v>
      </c>
      <c r="AC36" s="41">
        <f t="shared" si="23"/>
        <v>0</v>
      </c>
      <c r="AD36" s="41">
        <f t="shared" si="24"/>
        <v>0</v>
      </c>
      <c r="AE36" s="41">
        <f t="shared" si="25"/>
        <v>0</v>
      </c>
      <c r="AF36" s="49" t="e">
        <f>HLOOKUP(I36,ElecAvoidedCostsWOCC!$A$5:$Q$50,G36+1,FALSE)</f>
        <v>#N/A</v>
      </c>
      <c r="AG36" s="41" t="e">
        <f t="shared" si="26"/>
        <v>#N/A</v>
      </c>
      <c r="AH36" s="49" t="e">
        <f>HLOOKUP(I36,ElecAvoidedCostsWOCC!$A$5:$Q$50,T36+1,FALSE)</f>
        <v>#N/A</v>
      </c>
      <c r="AI36" s="41" t="e">
        <f t="shared" si="27"/>
        <v>#N/A</v>
      </c>
      <c r="AJ36" s="41" t="e">
        <f t="shared" si="28"/>
        <v>#N/A</v>
      </c>
      <c r="AK36" s="41" t="e">
        <f>HLOOKUP(I36,ElecAvoidedCostsWOCC!$A$5:$Q$50,G36+1,FALSE)*J36*L36</f>
        <v>#N/A</v>
      </c>
      <c r="AL36" s="41" t="e">
        <f t="shared" si="29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30"/>
        <v>0</v>
      </c>
      <c r="AO36" s="44">
        <f t="shared" si="31"/>
        <v>0</v>
      </c>
      <c r="AP36" s="44" t="e">
        <f t="shared" si="32"/>
        <v>#DIV/0!</v>
      </c>
    </row>
    <row r="37" spans="2:42" x14ac:dyDescent="0.25">
      <c r="B37" s="84" t="s">
        <v>60</v>
      </c>
      <c r="C37" s="56">
        <v>18230716</v>
      </c>
      <c r="D37" s="56" t="s">
        <v>536</v>
      </c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ref="T37:T53" si="33">G37+H37</f>
        <v>0</v>
      </c>
      <c r="U37" s="44">
        <f t="shared" ref="U37:U53" si="34">(O37/$A$10)*T37</f>
        <v>0</v>
      </c>
      <c r="V37" s="45">
        <f t="shared" ref="V37:V53" si="35">N37-M37</f>
        <v>0</v>
      </c>
      <c r="W37" s="46">
        <f t="shared" ref="W37:W53" si="36">(O37/A$10)</f>
        <v>0</v>
      </c>
      <c r="X37" s="41">
        <f t="shared" ref="X37:X53" si="37">W37*A$8</f>
        <v>0</v>
      </c>
      <c r="Y37" s="41">
        <f t="shared" ref="Y37:Y53" si="38">Q37-P37</f>
        <v>0</v>
      </c>
      <c r="Z37" s="41">
        <f t="shared" ref="Z37:Z53" si="39">X37+(A$6*W37)</f>
        <v>0</v>
      </c>
      <c r="AA37" s="47">
        <f t="shared" ref="AA37:AA53" si="40">Q37+X37</f>
        <v>0</v>
      </c>
      <c r="AB37" s="48">
        <f t="shared" ref="AB37:AB53" si="41">Z37/(1+ElecDiscountRate)^1</f>
        <v>0</v>
      </c>
      <c r="AC37" s="41">
        <f t="shared" ref="AC37:AC53" si="42">AA37/(1+ElecDiscountRate)^1</f>
        <v>0</v>
      </c>
      <c r="AD37" s="41">
        <f t="shared" ref="AD37:AD53" si="43">-PV(ElecDiscountRate,T37,R37)*J37</f>
        <v>0</v>
      </c>
      <c r="AE37" s="41">
        <f t="shared" ref="AE37:AE53" si="44">-PV(ElecDiscountRate,T37,S37)*J37</f>
        <v>0</v>
      </c>
      <c r="AF37" s="49" t="e">
        <f>HLOOKUP(I37,ElecAvoidedCostsWOCC!$A$5:$Q$50,G37+1,FALSE)</f>
        <v>#N/A</v>
      </c>
      <c r="AG37" s="41" t="e">
        <f t="shared" ref="AG37:AG53" si="45">AF37*J37*K37</f>
        <v>#N/A</v>
      </c>
      <c r="AH37" s="49" t="e">
        <f>HLOOKUP(I37,ElecAvoidedCostsWOCC!$A$5:$Q$50,T37+1,FALSE)</f>
        <v>#N/A</v>
      </c>
      <c r="AI37" s="41" t="e">
        <f t="shared" ref="AI37:AI53" si="46">AH37*J37*L37</f>
        <v>#N/A</v>
      </c>
      <c r="AJ37" s="41" t="e">
        <f t="shared" ref="AJ37:AJ53" si="47">AG37+AI37</f>
        <v>#N/A</v>
      </c>
      <c r="AK37" s="41" t="e">
        <f>HLOOKUP(I37,ElecAvoidedCostsWOCC!$A$5:$Q$50,G37+1,FALSE)*J37*L37</f>
        <v>#N/A</v>
      </c>
      <c r="AL37" s="41" t="e">
        <f t="shared" ref="AL37:AL53" si="48">AG37+AI37-AK37</f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ref="AN37:AN53" si="49">AM37*1.1+AD37+AE37</f>
        <v>0</v>
      </c>
      <c r="AO37" s="44">
        <f t="shared" ref="AO37:AO53" si="50">IFERROR(AM37/AB37,0)</f>
        <v>0</v>
      </c>
      <c r="AP37" s="44" t="e">
        <f t="shared" ref="AP37:AP53" si="51">AN37/AC37</f>
        <v>#DIV/0!</v>
      </c>
    </row>
    <row r="38" spans="2:42" x14ac:dyDescent="0.25">
      <c r="B38" s="84" t="s">
        <v>60</v>
      </c>
      <c r="C38" s="56">
        <v>18230716</v>
      </c>
      <c r="D38" s="56" t="s">
        <v>536</v>
      </c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33"/>
        <v>0</v>
      </c>
      <c r="U38" s="44">
        <f t="shared" si="34"/>
        <v>0</v>
      </c>
      <c r="V38" s="45">
        <f t="shared" si="35"/>
        <v>0</v>
      </c>
      <c r="W38" s="46">
        <f t="shared" si="36"/>
        <v>0</v>
      </c>
      <c r="X38" s="41">
        <f t="shared" si="37"/>
        <v>0</v>
      </c>
      <c r="Y38" s="41">
        <f t="shared" si="38"/>
        <v>0</v>
      </c>
      <c r="Z38" s="41">
        <f t="shared" si="39"/>
        <v>0</v>
      </c>
      <c r="AA38" s="47">
        <f t="shared" si="40"/>
        <v>0</v>
      </c>
      <c r="AB38" s="48">
        <f t="shared" si="41"/>
        <v>0</v>
      </c>
      <c r="AC38" s="41">
        <f t="shared" si="42"/>
        <v>0</v>
      </c>
      <c r="AD38" s="41">
        <f t="shared" si="43"/>
        <v>0</v>
      </c>
      <c r="AE38" s="41">
        <f t="shared" si="44"/>
        <v>0</v>
      </c>
      <c r="AF38" s="49" t="e">
        <f>HLOOKUP(I38,ElecAvoidedCostsWOCC!$A$5:$Q$50,G38+1,FALSE)</f>
        <v>#N/A</v>
      </c>
      <c r="AG38" s="41" t="e">
        <f t="shared" si="45"/>
        <v>#N/A</v>
      </c>
      <c r="AH38" s="49" t="e">
        <f>HLOOKUP(I38,ElecAvoidedCostsWOCC!$A$5:$Q$50,T38+1,FALSE)</f>
        <v>#N/A</v>
      </c>
      <c r="AI38" s="41" t="e">
        <f t="shared" si="46"/>
        <v>#N/A</v>
      </c>
      <c r="AJ38" s="41" t="e">
        <f t="shared" si="47"/>
        <v>#N/A</v>
      </c>
      <c r="AK38" s="41" t="e">
        <f>HLOOKUP(I38,ElecAvoidedCostsWOCC!$A$5:$Q$50,G38+1,FALSE)*J38*L38</f>
        <v>#N/A</v>
      </c>
      <c r="AL38" s="41" t="e">
        <f t="shared" si="48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49"/>
        <v>0</v>
      </c>
      <c r="AO38" s="44">
        <f t="shared" si="50"/>
        <v>0</v>
      </c>
      <c r="AP38" s="44" t="e">
        <f t="shared" si="51"/>
        <v>#DIV/0!</v>
      </c>
    </row>
    <row r="39" spans="2:42" x14ac:dyDescent="0.25">
      <c r="B39" s="84" t="s">
        <v>60</v>
      </c>
      <c r="C39" s="56">
        <v>18230716</v>
      </c>
      <c r="D39" s="56" t="s">
        <v>536</v>
      </c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33"/>
        <v>0</v>
      </c>
      <c r="U39" s="44">
        <f t="shared" si="34"/>
        <v>0</v>
      </c>
      <c r="V39" s="45">
        <f t="shared" si="35"/>
        <v>0</v>
      </c>
      <c r="W39" s="46">
        <f t="shared" si="36"/>
        <v>0</v>
      </c>
      <c r="X39" s="41">
        <f t="shared" si="37"/>
        <v>0</v>
      </c>
      <c r="Y39" s="41">
        <f t="shared" si="38"/>
        <v>0</v>
      </c>
      <c r="Z39" s="41">
        <f t="shared" si="39"/>
        <v>0</v>
      </c>
      <c r="AA39" s="47">
        <f t="shared" si="40"/>
        <v>0</v>
      </c>
      <c r="AB39" s="48">
        <f t="shared" si="41"/>
        <v>0</v>
      </c>
      <c r="AC39" s="41">
        <f t="shared" si="42"/>
        <v>0</v>
      </c>
      <c r="AD39" s="41">
        <f t="shared" si="43"/>
        <v>0</v>
      </c>
      <c r="AE39" s="41">
        <f t="shared" si="44"/>
        <v>0</v>
      </c>
      <c r="AF39" s="49" t="e">
        <f>HLOOKUP(I39,ElecAvoidedCostsWOCC!$A$5:$Q$50,G39+1,FALSE)</f>
        <v>#N/A</v>
      </c>
      <c r="AG39" s="41" t="e">
        <f t="shared" si="45"/>
        <v>#N/A</v>
      </c>
      <c r="AH39" s="49" t="e">
        <f>HLOOKUP(I39,ElecAvoidedCostsWOCC!$A$5:$Q$50,T39+1,FALSE)</f>
        <v>#N/A</v>
      </c>
      <c r="AI39" s="41" t="e">
        <f t="shared" si="46"/>
        <v>#N/A</v>
      </c>
      <c r="AJ39" s="41" t="e">
        <f t="shared" si="47"/>
        <v>#N/A</v>
      </c>
      <c r="AK39" s="41" t="e">
        <f>HLOOKUP(I39,ElecAvoidedCostsWOCC!$A$5:$Q$50,G39+1,FALSE)*J39*L39</f>
        <v>#N/A</v>
      </c>
      <c r="AL39" s="41" t="e">
        <f t="shared" si="48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49"/>
        <v>0</v>
      </c>
      <c r="AO39" s="44">
        <f t="shared" si="50"/>
        <v>0</v>
      </c>
      <c r="AP39" s="44" t="e">
        <f t="shared" si="51"/>
        <v>#DIV/0!</v>
      </c>
    </row>
    <row r="40" spans="2:42" x14ac:dyDescent="0.25">
      <c r="B40" s="84" t="s">
        <v>60</v>
      </c>
      <c r="C40" s="56">
        <v>18230716</v>
      </c>
      <c r="D40" s="56" t="s">
        <v>536</v>
      </c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33"/>
        <v>0</v>
      </c>
      <c r="U40" s="44">
        <f t="shared" si="34"/>
        <v>0</v>
      </c>
      <c r="V40" s="45">
        <f t="shared" si="35"/>
        <v>0</v>
      </c>
      <c r="W40" s="46">
        <f t="shared" si="36"/>
        <v>0</v>
      </c>
      <c r="X40" s="41">
        <f t="shared" si="37"/>
        <v>0</v>
      </c>
      <c r="Y40" s="41">
        <f t="shared" si="38"/>
        <v>0</v>
      </c>
      <c r="Z40" s="41">
        <f t="shared" si="39"/>
        <v>0</v>
      </c>
      <c r="AA40" s="47">
        <f t="shared" si="40"/>
        <v>0</v>
      </c>
      <c r="AB40" s="48">
        <f t="shared" si="41"/>
        <v>0</v>
      </c>
      <c r="AC40" s="41">
        <f t="shared" si="42"/>
        <v>0</v>
      </c>
      <c r="AD40" s="41">
        <f t="shared" si="43"/>
        <v>0</v>
      </c>
      <c r="AE40" s="41">
        <f t="shared" si="44"/>
        <v>0</v>
      </c>
      <c r="AF40" s="49" t="e">
        <f>HLOOKUP(I40,ElecAvoidedCostsWOCC!$A$5:$Q$50,G40+1,FALSE)</f>
        <v>#N/A</v>
      </c>
      <c r="AG40" s="41" t="e">
        <f t="shared" si="45"/>
        <v>#N/A</v>
      </c>
      <c r="AH40" s="49" t="e">
        <f>HLOOKUP(I40,ElecAvoidedCostsWOCC!$A$5:$Q$50,T40+1,FALSE)</f>
        <v>#N/A</v>
      </c>
      <c r="AI40" s="41" t="e">
        <f t="shared" si="46"/>
        <v>#N/A</v>
      </c>
      <c r="AJ40" s="41" t="e">
        <f t="shared" si="47"/>
        <v>#N/A</v>
      </c>
      <c r="AK40" s="41" t="e">
        <f>HLOOKUP(I40,ElecAvoidedCostsWOCC!$A$5:$Q$50,G40+1,FALSE)*J40*L40</f>
        <v>#N/A</v>
      </c>
      <c r="AL40" s="41" t="e">
        <f t="shared" si="48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49"/>
        <v>0</v>
      </c>
      <c r="AO40" s="44">
        <f t="shared" si="50"/>
        <v>0</v>
      </c>
      <c r="AP40" s="44" t="e">
        <f t="shared" si="51"/>
        <v>#DIV/0!</v>
      </c>
    </row>
    <row r="41" spans="2:42" x14ac:dyDescent="0.25">
      <c r="B41" s="84" t="s">
        <v>60</v>
      </c>
      <c r="C41" s="56">
        <v>18230716</v>
      </c>
      <c r="D41" s="56" t="s">
        <v>536</v>
      </c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33"/>
        <v>0</v>
      </c>
      <c r="U41" s="44">
        <f t="shared" si="34"/>
        <v>0</v>
      </c>
      <c r="V41" s="45">
        <f t="shared" si="35"/>
        <v>0</v>
      </c>
      <c r="W41" s="46">
        <f t="shared" si="36"/>
        <v>0</v>
      </c>
      <c r="X41" s="41">
        <f t="shared" si="37"/>
        <v>0</v>
      </c>
      <c r="Y41" s="41">
        <f t="shared" si="38"/>
        <v>0</v>
      </c>
      <c r="Z41" s="41">
        <f t="shared" si="39"/>
        <v>0</v>
      </c>
      <c r="AA41" s="47">
        <f t="shared" si="40"/>
        <v>0</v>
      </c>
      <c r="AB41" s="48">
        <f t="shared" si="41"/>
        <v>0</v>
      </c>
      <c r="AC41" s="41">
        <f t="shared" si="42"/>
        <v>0</v>
      </c>
      <c r="AD41" s="41">
        <f t="shared" si="43"/>
        <v>0</v>
      </c>
      <c r="AE41" s="41">
        <f t="shared" si="44"/>
        <v>0</v>
      </c>
      <c r="AF41" s="49" t="e">
        <f>HLOOKUP(I41,ElecAvoidedCostsWOCC!$A$5:$Q$50,G41+1,FALSE)</f>
        <v>#N/A</v>
      </c>
      <c r="AG41" s="41" t="e">
        <f t="shared" si="45"/>
        <v>#N/A</v>
      </c>
      <c r="AH41" s="49" t="e">
        <f>HLOOKUP(I41,ElecAvoidedCostsWOCC!$A$5:$Q$50,T41+1,FALSE)</f>
        <v>#N/A</v>
      </c>
      <c r="AI41" s="41" t="e">
        <f t="shared" si="46"/>
        <v>#N/A</v>
      </c>
      <c r="AJ41" s="41" t="e">
        <f t="shared" si="47"/>
        <v>#N/A</v>
      </c>
      <c r="AK41" s="41" t="e">
        <f>HLOOKUP(I41,ElecAvoidedCostsWOCC!$A$5:$Q$50,G41+1,FALSE)*J41*L41</f>
        <v>#N/A</v>
      </c>
      <c r="AL41" s="41" t="e">
        <f t="shared" si="48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49"/>
        <v>0</v>
      </c>
      <c r="AO41" s="44">
        <f t="shared" si="50"/>
        <v>0</v>
      </c>
      <c r="AP41" s="44" t="e">
        <f t="shared" si="51"/>
        <v>#DIV/0!</v>
      </c>
    </row>
    <row r="42" spans="2:42" x14ac:dyDescent="0.25">
      <c r="B42" s="84" t="s">
        <v>60</v>
      </c>
      <c r="C42" s="56">
        <v>18230716</v>
      </c>
      <c r="D42" s="56" t="s">
        <v>536</v>
      </c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33"/>
        <v>0</v>
      </c>
      <c r="U42" s="44">
        <f t="shared" si="34"/>
        <v>0</v>
      </c>
      <c r="V42" s="45">
        <f t="shared" si="35"/>
        <v>0</v>
      </c>
      <c r="W42" s="46">
        <f t="shared" si="36"/>
        <v>0</v>
      </c>
      <c r="X42" s="41">
        <f t="shared" si="37"/>
        <v>0</v>
      </c>
      <c r="Y42" s="41">
        <f t="shared" si="38"/>
        <v>0</v>
      </c>
      <c r="Z42" s="41">
        <f t="shared" si="39"/>
        <v>0</v>
      </c>
      <c r="AA42" s="47">
        <f t="shared" si="40"/>
        <v>0</v>
      </c>
      <c r="AB42" s="48">
        <f t="shared" si="41"/>
        <v>0</v>
      </c>
      <c r="AC42" s="41">
        <f t="shared" si="42"/>
        <v>0</v>
      </c>
      <c r="AD42" s="41">
        <f t="shared" si="43"/>
        <v>0</v>
      </c>
      <c r="AE42" s="41">
        <f t="shared" si="44"/>
        <v>0</v>
      </c>
      <c r="AF42" s="49" t="e">
        <f>HLOOKUP(I42,ElecAvoidedCostsWOCC!$A$5:$Q$50,G42+1,FALSE)</f>
        <v>#N/A</v>
      </c>
      <c r="AG42" s="41" t="e">
        <f t="shared" si="45"/>
        <v>#N/A</v>
      </c>
      <c r="AH42" s="49" t="e">
        <f>HLOOKUP(I42,ElecAvoidedCostsWOCC!$A$5:$Q$50,T42+1,FALSE)</f>
        <v>#N/A</v>
      </c>
      <c r="AI42" s="41" t="e">
        <f t="shared" si="46"/>
        <v>#N/A</v>
      </c>
      <c r="AJ42" s="41" t="e">
        <f t="shared" si="47"/>
        <v>#N/A</v>
      </c>
      <c r="AK42" s="41" t="e">
        <f>HLOOKUP(I42,ElecAvoidedCostsWOCC!$A$5:$Q$50,G42+1,FALSE)*J42*L42</f>
        <v>#N/A</v>
      </c>
      <c r="AL42" s="41" t="e">
        <f t="shared" si="48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49"/>
        <v>0</v>
      </c>
      <c r="AO42" s="44">
        <f t="shared" si="50"/>
        <v>0</v>
      </c>
      <c r="AP42" s="44" t="e">
        <f t="shared" si="51"/>
        <v>#DIV/0!</v>
      </c>
    </row>
    <row r="43" spans="2:42" x14ac:dyDescent="0.25">
      <c r="B43" s="84" t="s">
        <v>60</v>
      </c>
      <c r="C43" s="56">
        <v>18230716</v>
      </c>
      <c r="D43" s="56" t="s">
        <v>536</v>
      </c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33"/>
        <v>0</v>
      </c>
      <c r="U43" s="44">
        <f t="shared" si="34"/>
        <v>0</v>
      </c>
      <c r="V43" s="45">
        <f t="shared" si="35"/>
        <v>0</v>
      </c>
      <c r="W43" s="46">
        <f t="shared" si="36"/>
        <v>0</v>
      </c>
      <c r="X43" s="41">
        <f t="shared" si="37"/>
        <v>0</v>
      </c>
      <c r="Y43" s="41">
        <f t="shared" si="38"/>
        <v>0</v>
      </c>
      <c r="Z43" s="41">
        <f t="shared" si="39"/>
        <v>0</v>
      </c>
      <c r="AA43" s="47">
        <f t="shared" si="40"/>
        <v>0</v>
      </c>
      <c r="AB43" s="48">
        <f t="shared" si="41"/>
        <v>0</v>
      </c>
      <c r="AC43" s="41">
        <f t="shared" si="42"/>
        <v>0</v>
      </c>
      <c r="AD43" s="41">
        <f t="shared" si="43"/>
        <v>0</v>
      </c>
      <c r="AE43" s="41">
        <f t="shared" si="44"/>
        <v>0</v>
      </c>
      <c r="AF43" s="49" t="e">
        <f>HLOOKUP(I43,ElecAvoidedCostsWOCC!$A$5:$Q$50,G43+1,FALSE)</f>
        <v>#N/A</v>
      </c>
      <c r="AG43" s="41" t="e">
        <f t="shared" si="45"/>
        <v>#N/A</v>
      </c>
      <c r="AH43" s="49" t="e">
        <f>HLOOKUP(I43,ElecAvoidedCostsWOCC!$A$5:$Q$50,T43+1,FALSE)</f>
        <v>#N/A</v>
      </c>
      <c r="AI43" s="41" t="e">
        <f t="shared" si="46"/>
        <v>#N/A</v>
      </c>
      <c r="AJ43" s="41" t="e">
        <f t="shared" si="47"/>
        <v>#N/A</v>
      </c>
      <c r="AK43" s="41" t="e">
        <f>HLOOKUP(I43,ElecAvoidedCostsWOCC!$A$5:$Q$50,G43+1,FALSE)*J43*L43</f>
        <v>#N/A</v>
      </c>
      <c r="AL43" s="41" t="e">
        <f t="shared" si="48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49"/>
        <v>0</v>
      </c>
      <c r="AO43" s="44">
        <f t="shared" si="50"/>
        <v>0</v>
      </c>
      <c r="AP43" s="44" t="e">
        <f t="shared" si="51"/>
        <v>#DIV/0!</v>
      </c>
    </row>
    <row r="44" spans="2:42" x14ac:dyDescent="0.25">
      <c r="B44" s="84" t="s">
        <v>60</v>
      </c>
      <c r="C44" s="56">
        <v>18230716</v>
      </c>
      <c r="D44" s="56" t="s">
        <v>536</v>
      </c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33"/>
        <v>0</v>
      </c>
      <c r="U44" s="44">
        <f t="shared" si="34"/>
        <v>0</v>
      </c>
      <c r="V44" s="45">
        <f t="shared" si="35"/>
        <v>0</v>
      </c>
      <c r="W44" s="46">
        <f t="shared" si="36"/>
        <v>0</v>
      </c>
      <c r="X44" s="41">
        <f t="shared" si="37"/>
        <v>0</v>
      </c>
      <c r="Y44" s="41">
        <f t="shared" si="38"/>
        <v>0</v>
      </c>
      <c r="Z44" s="41">
        <f t="shared" si="39"/>
        <v>0</v>
      </c>
      <c r="AA44" s="47">
        <f t="shared" si="40"/>
        <v>0</v>
      </c>
      <c r="AB44" s="48">
        <f t="shared" si="41"/>
        <v>0</v>
      </c>
      <c r="AC44" s="41">
        <f t="shared" si="42"/>
        <v>0</v>
      </c>
      <c r="AD44" s="41">
        <f t="shared" si="43"/>
        <v>0</v>
      </c>
      <c r="AE44" s="41">
        <f t="shared" si="44"/>
        <v>0</v>
      </c>
      <c r="AF44" s="49" t="e">
        <f>HLOOKUP(I44,ElecAvoidedCostsWOCC!$A$5:$Q$50,G44+1,FALSE)</f>
        <v>#N/A</v>
      </c>
      <c r="AG44" s="41" t="e">
        <f t="shared" si="45"/>
        <v>#N/A</v>
      </c>
      <c r="AH44" s="49" t="e">
        <f>HLOOKUP(I44,ElecAvoidedCostsWOCC!$A$5:$Q$50,T44+1,FALSE)</f>
        <v>#N/A</v>
      </c>
      <c r="AI44" s="41" t="e">
        <f t="shared" si="46"/>
        <v>#N/A</v>
      </c>
      <c r="AJ44" s="41" t="e">
        <f t="shared" si="47"/>
        <v>#N/A</v>
      </c>
      <c r="AK44" s="41" t="e">
        <f>HLOOKUP(I44,ElecAvoidedCostsWOCC!$A$5:$Q$50,G44+1,FALSE)*J44*L44</f>
        <v>#N/A</v>
      </c>
      <c r="AL44" s="41" t="e">
        <f t="shared" si="48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49"/>
        <v>0</v>
      </c>
      <c r="AO44" s="44">
        <f t="shared" si="50"/>
        <v>0</v>
      </c>
      <c r="AP44" s="44" t="e">
        <f t="shared" si="51"/>
        <v>#DIV/0!</v>
      </c>
    </row>
    <row r="45" spans="2:42" x14ac:dyDescent="0.25">
      <c r="B45" s="84" t="s">
        <v>60</v>
      </c>
      <c r="C45" s="56">
        <v>18230716</v>
      </c>
      <c r="D45" s="56" t="s">
        <v>536</v>
      </c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33"/>
        <v>0</v>
      </c>
      <c r="U45" s="44">
        <f t="shared" si="34"/>
        <v>0</v>
      </c>
      <c r="V45" s="45">
        <f t="shared" si="35"/>
        <v>0</v>
      </c>
      <c r="W45" s="46">
        <f t="shared" si="36"/>
        <v>0</v>
      </c>
      <c r="X45" s="41">
        <f t="shared" si="37"/>
        <v>0</v>
      </c>
      <c r="Y45" s="41">
        <f t="shared" si="38"/>
        <v>0</v>
      </c>
      <c r="Z45" s="41">
        <f t="shared" si="39"/>
        <v>0</v>
      </c>
      <c r="AA45" s="47">
        <f t="shared" si="40"/>
        <v>0</v>
      </c>
      <c r="AB45" s="48">
        <f t="shared" si="41"/>
        <v>0</v>
      </c>
      <c r="AC45" s="41">
        <f t="shared" si="42"/>
        <v>0</v>
      </c>
      <c r="AD45" s="41">
        <f t="shared" si="43"/>
        <v>0</v>
      </c>
      <c r="AE45" s="41">
        <f t="shared" si="44"/>
        <v>0</v>
      </c>
      <c r="AF45" s="49" t="e">
        <f>HLOOKUP(I45,ElecAvoidedCostsWOCC!$A$5:$Q$50,G45+1,FALSE)</f>
        <v>#N/A</v>
      </c>
      <c r="AG45" s="41" t="e">
        <f t="shared" si="45"/>
        <v>#N/A</v>
      </c>
      <c r="AH45" s="49" t="e">
        <f>HLOOKUP(I45,ElecAvoidedCostsWOCC!$A$5:$Q$50,T45+1,FALSE)</f>
        <v>#N/A</v>
      </c>
      <c r="AI45" s="41" t="e">
        <f t="shared" si="46"/>
        <v>#N/A</v>
      </c>
      <c r="AJ45" s="41" t="e">
        <f t="shared" si="47"/>
        <v>#N/A</v>
      </c>
      <c r="AK45" s="41" t="e">
        <f>HLOOKUP(I45,ElecAvoidedCostsWOCC!$A$5:$Q$50,G45+1,FALSE)*J45*L45</f>
        <v>#N/A</v>
      </c>
      <c r="AL45" s="41" t="e">
        <f t="shared" si="48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49"/>
        <v>0</v>
      </c>
      <c r="AO45" s="44">
        <f t="shared" si="50"/>
        <v>0</v>
      </c>
      <c r="AP45" s="44" t="e">
        <f t="shared" si="51"/>
        <v>#DIV/0!</v>
      </c>
    </row>
    <row r="46" spans="2:42" x14ac:dyDescent="0.25">
      <c r="B46" s="84" t="s">
        <v>60</v>
      </c>
      <c r="C46" s="56">
        <v>18230716</v>
      </c>
      <c r="D46" s="56" t="s">
        <v>536</v>
      </c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33"/>
        <v>0</v>
      </c>
      <c r="U46" s="44">
        <f t="shared" si="34"/>
        <v>0</v>
      </c>
      <c r="V46" s="45">
        <f t="shared" si="35"/>
        <v>0</v>
      </c>
      <c r="W46" s="46">
        <f t="shared" si="36"/>
        <v>0</v>
      </c>
      <c r="X46" s="41">
        <f t="shared" si="37"/>
        <v>0</v>
      </c>
      <c r="Y46" s="41">
        <f t="shared" si="38"/>
        <v>0</v>
      </c>
      <c r="Z46" s="41">
        <f t="shared" si="39"/>
        <v>0</v>
      </c>
      <c r="AA46" s="47">
        <f t="shared" si="40"/>
        <v>0</v>
      </c>
      <c r="AB46" s="48">
        <f t="shared" si="41"/>
        <v>0</v>
      </c>
      <c r="AC46" s="41">
        <f t="shared" si="42"/>
        <v>0</v>
      </c>
      <c r="AD46" s="41">
        <f t="shared" si="43"/>
        <v>0</v>
      </c>
      <c r="AE46" s="41">
        <f t="shared" si="44"/>
        <v>0</v>
      </c>
      <c r="AF46" s="49" t="e">
        <f>HLOOKUP(I46,ElecAvoidedCostsWOCC!$A$5:$Q$50,G46+1,FALSE)</f>
        <v>#N/A</v>
      </c>
      <c r="AG46" s="41" t="e">
        <f t="shared" si="45"/>
        <v>#N/A</v>
      </c>
      <c r="AH46" s="49" t="e">
        <f>HLOOKUP(I46,ElecAvoidedCostsWOCC!$A$5:$Q$50,T46+1,FALSE)</f>
        <v>#N/A</v>
      </c>
      <c r="AI46" s="41" t="e">
        <f t="shared" si="46"/>
        <v>#N/A</v>
      </c>
      <c r="AJ46" s="41" t="e">
        <f t="shared" si="47"/>
        <v>#N/A</v>
      </c>
      <c r="AK46" s="41" t="e">
        <f>HLOOKUP(I46,ElecAvoidedCostsWOCC!$A$5:$Q$50,G46+1,FALSE)*J46*L46</f>
        <v>#N/A</v>
      </c>
      <c r="AL46" s="41" t="e">
        <f t="shared" si="48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49"/>
        <v>0</v>
      </c>
      <c r="AO46" s="44">
        <f t="shared" si="50"/>
        <v>0</v>
      </c>
      <c r="AP46" s="44" t="e">
        <f t="shared" si="51"/>
        <v>#DIV/0!</v>
      </c>
    </row>
    <row r="47" spans="2:42" x14ac:dyDescent="0.25">
      <c r="B47" s="84" t="s">
        <v>60</v>
      </c>
      <c r="C47" s="56">
        <v>18230716</v>
      </c>
      <c r="D47" s="56" t="s">
        <v>536</v>
      </c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33"/>
        <v>0</v>
      </c>
      <c r="U47" s="44">
        <f t="shared" si="34"/>
        <v>0</v>
      </c>
      <c r="V47" s="45">
        <f t="shared" si="35"/>
        <v>0</v>
      </c>
      <c r="W47" s="46">
        <f t="shared" si="36"/>
        <v>0</v>
      </c>
      <c r="X47" s="41">
        <f t="shared" si="37"/>
        <v>0</v>
      </c>
      <c r="Y47" s="41">
        <f t="shared" si="38"/>
        <v>0</v>
      </c>
      <c r="Z47" s="41">
        <f t="shared" si="39"/>
        <v>0</v>
      </c>
      <c r="AA47" s="47">
        <f t="shared" si="40"/>
        <v>0</v>
      </c>
      <c r="AB47" s="48">
        <f t="shared" si="41"/>
        <v>0</v>
      </c>
      <c r="AC47" s="41">
        <f t="shared" si="42"/>
        <v>0</v>
      </c>
      <c r="AD47" s="41">
        <f t="shared" si="43"/>
        <v>0</v>
      </c>
      <c r="AE47" s="41">
        <f t="shared" si="44"/>
        <v>0</v>
      </c>
      <c r="AF47" s="49" t="e">
        <f>HLOOKUP(I47,ElecAvoidedCostsWOCC!$A$5:$Q$50,G47+1,FALSE)</f>
        <v>#N/A</v>
      </c>
      <c r="AG47" s="41" t="e">
        <f t="shared" si="45"/>
        <v>#N/A</v>
      </c>
      <c r="AH47" s="49" t="e">
        <f>HLOOKUP(I47,ElecAvoidedCostsWOCC!$A$5:$Q$50,T47+1,FALSE)</f>
        <v>#N/A</v>
      </c>
      <c r="AI47" s="41" t="e">
        <f t="shared" si="46"/>
        <v>#N/A</v>
      </c>
      <c r="AJ47" s="41" t="e">
        <f t="shared" si="47"/>
        <v>#N/A</v>
      </c>
      <c r="AK47" s="41" t="e">
        <f>HLOOKUP(I47,ElecAvoidedCostsWOCC!$A$5:$Q$50,G47+1,FALSE)*J47*L47</f>
        <v>#N/A</v>
      </c>
      <c r="AL47" s="41" t="e">
        <f t="shared" si="48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49"/>
        <v>0</v>
      </c>
      <c r="AO47" s="44">
        <f t="shared" si="50"/>
        <v>0</v>
      </c>
      <c r="AP47" s="44" t="e">
        <f t="shared" si="51"/>
        <v>#DIV/0!</v>
      </c>
    </row>
    <row r="48" spans="2:42" x14ac:dyDescent="0.25">
      <c r="B48" s="84" t="s">
        <v>60</v>
      </c>
      <c r="C48" s="56">
        <v>18230716</v>
      </c>
      <c r="D48" s="56" t="s">
        <v>536</v>
      </c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33"/>
        <v>0</v>
      </c>
      <c r="U48" s="44">
        <f t="shared" si="34"/>
        <v>0</v>
      </c>
      <c r="V48" s="45">
        <f t="shared" si="35"/>
        <v>0</v>
      </c>
      <c r="W48" s="46">
        <f t="shared" si="36"/>
        <v>0</v>
      </c>
      <c r="X48" s="41">
        <f t="shared" si="37"/>
        <v>0</v>
      </c>
      <c r="Y48" s="41">
        <f t="shared" si="38"/>
        <v>0</v>
      </c>
      <c r="Z48" s="41">
        <f t="shared" si="39"/>
        <v>0</v>
      </c>
      <c r="AA48" s="47">
        <f t="shared" si="40"/>
        <v>0</v>
      </c>
      <c r="AB48" s="48">
        <f t="shared" si="41"/>
        <v>0</v>
      </c>
      <c r="AC48" s="41">
        <f t="shared" si="42"/>
        <v>0</v>
      </c>
      <c r="AD48" s="41">
        <f t="shared" si="43"/>
        <v>0</v>
      </c>
      <c r="AE48" s="41">
        <f t="shared" si="44"/>
        <v>0</v>
      </c>
      <c r="AF48" s="49" t="e">
        <f>HLOOKUP(I48,ElecAvoidedCostsWOCC!$A$5:$Q$50,G48+1,FALSE)</f>
        <v>#N/A</v>
      </c>
      <c r="AG48" s="41" t="e">
        <f t="shared" si="45"/>
        <v>#N/A</v>
      </c>
      <c r="AH48" s="49" t="e">
        <f>HLOOKUP(I48,ElecAvoidedCostsWOCC!$A$5:$Q$50,T48+1,FALSE)</f>
        <v>#N/A</v>
      </c>
      <c r="AI48" s="41" t="e">
        <f t="shared" si="46"/>
        <v>#N/A</v>
      </c>
      <c r="AJ48" s="41" t="e">
        <f t="shared" si="47"/>
        <v>#N/A</v>
      </c>
      <c r="AK48" s="41" t="e">
        <f>HLOOKUP(I48,ElecAvoidedCostsWOCC!$A$5:$Q$50,G48+1,FALSE)*J48*L48</f>
        <v>#N/A</v>
      </c>
      <c r="AL48" s="41" t="e">
        <f t="shared" si="48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49"/>
        <v>0</v>
      </c>
      <c r="AO48" s="44">
        <f t="shared" si="50"/>
        <v>0</v>
      </c>
      <c r="AP48" s="44" t="e">
        <f t="shared" si="51"/>
        <v>#DIV/0!</v>
      </c>
    </row>
    <row r="49" spans="2:42" x14ac:dyDescent="0.25">
      <c r="B49" s="84" t="s">
        <v>60</v>
      </c>
      <c r="C49" s="56">
        <v>18230716</v>
      </c>
      <c r="D49" s="56" t="s">
        <v>536</v>
      </c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33"/>
        <v>0</v>
      </c>
      <c r="U49" s="44">
        <f t="shared" si="34"/>
        <v>0</v>
      </c>
      <c r="V49" s="45">
        <f t="shared" si="35"/>
        <v>0</v>
      </c>
      <c r="W49" s="46">
        <f t="shared" si="36"/>
        <v>0</v>
      </c>
      <c r="X49" s="41">
        <f t="shared" si="37"/>
        <v>0</v>
      </c>
      <c r="Y49" s="41">
        <f t="shared" si="38"/>
        <v>0</v>
      </c>
      <c r="Z49" s="41">
        <f t="shared" si="39"/>
        <v>0</v>
      </c>
      <c r="AA49" s="47">
        <f t="shared" si="40"/>
        <v>0</v>
      </c>
      <c r="AB49" s="48">
        <f t="shared" si="41"/>
        <v>0</v>
      </c>
      <c r="AC49" s="41">
        <f t="shared" si="42"/>
        <v>0</v>
      </c>
      <c r="AD49" s="41">
        <f t="shared" si="43"/>
        <v>0</v>
      </c>
      <c r="AE49" s="41">
        <f t="shared" si="44"/>
        <v>0</v>
      </c>
      <c r="AF49" s="49" t="e">
        <f>HLOOKUP(I49,ElecAvoidedCostsWOCC!$A$5:$Q$50,G49+1,FALSE)</f>
        <v>#N/A</v>
      </c>
      <c r="AG49" s="41" t="e">
        <f t="shared" si="45"/>
        <v>#N/A</v>
      </c>
      <c r="AH49" s="49" t="e">
        <f>HLOOKUP(I49,ElecAvoidedCostsWOCC!$A$5:$Q$50,T49+1,FALSE)</f>
        <v>#N/A</v>
      </c>
      <c r="AI49" s="41" t="e">
        <f t="shared" si="46"/>
        <v>#N/A</v>
      </c>
      <c r="AJ49" s="41" t="e">
        <f t="shared" si="47"/>
        <v>#N/A</v>
      </c>
      <c r="AK49" s="41" t="e">
        <f>HLOOKUP(I49,ElecAvoidedCostsWOCC!$A$5:$Q$50,G49+1,FALSE)*J49*L49</f>
        <v>#N/A</v>
      </c>
      <c r="AL49" s="41" t="e">
        <f t="shared" si="48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49"/>
        <v>0</v>
      </c>
      <c r="AO49" s="44">
        <f t="shared" si="50"/>
        <v>0</v>
      </c>
      <c r="AP49" s="44" t="e">
        <f t="shared" si="51"/>
        <v>#DIV/0!</v>
      </c>
    </row>
    <row r="50" spans="2:42" x14ac:dyDescent="0.25">
      <c r="B50" s="84" t="s">
        <v>60</v>
      </c>
      <c r="C50" s="56">
        <v>18230716</v>
      </c>
      <c r="D50" s="56" t="s">
        <v>536</v>
      </c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33"/>
        <v>0</v>
      </c>
      <c r="U50" s="44">
        <f t="shared" si="34"/>
        <v>0</v>
      </c>
      <c r="V50" s="45">
        <f t="shared" si="35"/>
        <v>0</v>
      </c>
      <c r="W50" s="46">
        <f t="shared" si="36"/>
        <v>0</v>
      </c>
      <c r="X50" s="41">
        <f t="shared" si="37"/>
        <v>0</v>
      </c>
      <c r="Y50" s="41">
        <f t="shared" si="38"/>
        <v>0</v>
      </c>
      <c r="Z50" s="41">
        <f t="shared" si="39"/>
        <v>0</v>
      </c>
      <c r="AA50" s="47">
        <f t="shared" si="40"/>
        <v>0</v>
      </c>
      <c r="AB50" s="48">
        <f t="shared" si="41"/>
        <v>0</v>
      </c>
      <c r="AC50" s="41">
        <f t="shared" si="42"/>
        <v>0</v>
      </c>
      <c r="AD50" s="41">
        <f t="shared" si="43"/>
        <v>0</v>
      </c>
      <c r="AE50" s="41">
        <f t="shared" si="44"/>
        <v>0</v>
      </c>
      <c r="AF50" s="49" t="e">
        <f>HLOOKUP(I50,ElecAvoidedCostsWOCC!$A$5:$Q$50,G50+1,FALSE)</f>
        <v>#N/A</v>
      </c>
      <c r="AG50" s="41" t="e">
        <f t="shared" si="45"/>
        <v>#N/A</v>
      </c>
      <c r="AH50" s="49" t="e">
        <f>HLOOKUP(I50,ElecAvoidedCostsWOCC!$A$5:$Q$50,T50+1,FALSE)</f>
        <v>#N/A</v>
      </c>
      <c r="AI50" s="41" t="e">
        <f t="shared" si="46"/>
        <v>#N/A</v>
      </c>
      <c r="AJ50" s="41" t="e">
        <f t="shared" si="47"/>
        <v>#N/A</v>
      </c>
      <c r="AK50" s="41" t="e">
        <f>HLOOKUP(I50,ElecAvoidedCostsWOCC!$A$5:$Q$50,G50+1,FALSE)*J50*L50</f>
        <v>#N/A</v>
      </c>
      <c r="AL50" s="41" t="e">
        <f t="shared" si="48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49"/>
        <v>0</v>
      </c>
      <c r="AO50" s="44">
        <f t="shared" si="50"/>
        <v>0</v>
      </c>
      <c r="AP50" s="44" t="e">
        <f t="shared" si="51"/>
        <v>#DIV/0!</v>
      </c>
    </row>
    <row r="51" spans="2:42" x14ac:dyDescent="0.25">
      <c r="B51" s="84" t="s">
        <v>60</v>
      </c>
      <c r="C51" s="56">
        <v>18230716</v>
      </c>
      <c r="D51" s="56" t="s">
        <v>536</v>
      </c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33"/>
        <v>0</v>
      </c>
      <c r="U51" s="44">
        <f t="shared" si="34"/>
        <v>0</v>
      </c>
      <c r="V51" s="45">
        <f t="shared" si="35"/>
        <v>0</v>
      </c>
      <c r="W51" s="46">
        <f t="shared" si="36"/>
        <v>0</v>
      </c>
      <c r="X51" s="41">
        <f t="shared" si="37"/>
        <v>0</v>
      </c>
      <c r="Y51" s="41">
        <f t="shared" si="38"/>
        <v>0</v>
      </c>
      <c r="Z51" s="41">
        <f t="shared" si="39"/>
        <v>0</v>
      </c>
      <c r="AA51" s="47">
        <f t="shared" si="40"/>
        <v>0</v>
      </c>
      <c r="AB51" s="48">
        <f t="shared" si="41"/>
        <v>0</v>
      </c>
      <c r="AC51" s="41">
        <f t="shared" si="42"/>
        <v>0</v>
      </c>
      <c r="AD51" s="41">
        <f t="shared" si="43"/>
        <v>0</v>
      </c>
      <c r="AE51" s="41">
        <f t="shared" si="44"/>
        <v>0</v>
      </c>
      <c r="AF51" s="49" t="e">
        <f>HLOOKUP(I51,ElecAvoidedCostsWOCC!$A$5:$Q$50,G51+1,FALSE)</f>
        <v>#N/A</v>
      </c>
      <c r="AG51" s="41" t="e">
        <f t="shared" si="45"/>
        <v>#N/A</v>
      </c>
      <c r="AH51" s="49" t="e">
        <f>HLOOKUP(I51,ElecAvoidedCostsWOCC!$A$5:$Q$50,T51+1,FALSE)</f>
        <v>#N/A</v>
      </c>
      <c r="AI51" s="41" t="e">
        <f t="shared" si="46"/>
        <v>#N/A</v>
      </c>
      <c r="AJ51" s="41" t="e">
        <f t="shared" si="47"/>
        <v>#N/A</v>
      </c>
      <c r="AK51" s="41" t="e">
        <f>HLOOKUP(I51,ElecAvoidedCostsWOCC!$A$5:$Q$50,G51+1,FALSE)*J51*L51</f>
        <v>#N/A</v>
      </c>
      <c r="AL51" s="41" t="e">
        <f t="shared" si="48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49"/>
        <v>0</v>
      </c>
      <c r="AO51" s="44">
        <f t="shared" si="50"/>
        <v>0</v>
      </c>
      <c r="AP51" s="44" t="e">
        <f t="shared" si="51"/>
        <v>#DIV/0!</v>
      </c>
    </row>
    <row r="52" spans="2:42" x14ac:dyDescent="0.25">
      <c r="B52" s="84" t="s">
        <v>60</v>
      </c>
      <c r="C52" s="56">
        <v>18230716</v>
      </c>
      <c r="D52" s="56" t="s">
        <v>536</v>
      </c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33"/>
        <v>0</v>
      </c>
      <c r="U52" s="44">
        <f t="shared" si="34"/>
        <v>0</v>
      </c>
      <c r="V52" s="45">
        <f t="shared" si="35"/>
        <v>0</v>
      </c>
      <c r="W52" s="46">
        <f t="shared" si="36"/>
        <v>0</v>
      </c>
      <c r="X52" s="41">
        <f t="shared" si="37"/>
        <v>0</v>
      </c>
      <c r="Y52" s="41">
        <f t="shared" si="38"/>
        <v>0</v>
      </c>
      <c r="Z52" s="41">
        <f t="shared" si="39"/>
        <v>0</v>
      </c>
      <c r="AA52" s="47">
        <f t="shared" si="40"/>
        <v>0</v>
      </c>
      <c r="AB52" s="48">
        <f t="shared" si="41"/>
        <v>0</v>
      </c>
      <c r="AC52" s="41">
        <f t="shared" si="42"/>
        <v>0</v>
      </c>
      <c r="AD52" s="41">
        <f t="shared" si="43"/>
        <v>0</v>
      </c>
      <c r="AE52" s="41">
        <f t="shared" si="44"/>
        <v>0</v>
      </c>
      <c r="AF52" s="49" t="e">
        <f>HLOOKUP(I52,ElecAvoidedCostsWOCC!$A$5:$Q$50,G52+1,FALSE)</f>
        <v>#N/A</v>
      </c>
      <c r="AG52" s="41" t="e">
        <f t="shared" si="45"/>
        <v>#N/A</v>
      </c>
      <c r="AH52" s="49" t="e">
        <f>HLOOKUP(I52,ElecAvoidedCostsWOCC!$A$5:$Q$50,T52+1,FALSE)</f>
        <v>#N/A</v>
      </c>
      <c r="AI52" s="41" t="e">
        <f t="shared" si="46"/>
        <v>#N/A</v>
      </c>
      <c r="AJ52" s="41" t="e">
        <f t="shared" si="47"/>
        <v>#N/A</v>
      </c>
      <c r="AK52" s="41" t="e">
        <f>HLOOKUP(I52,ElecAvoidedCostsWOCC!$A$5:$Q$50,G52+1,FALSE)*J52*L52</f>
        <v>#N/A</v>
      </c>
      <c r="AL52" s="41" t="e">
        <f t="shared" si="48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49"/>
        <v>0</v>
      </c>
      <c r="AO52" s="44">
        <f t="shared" si="50"/>
        <v>0</v>
      </c>
      <c r="AP52" s="44" t="e">
        <f t="shared" si="51"/>
        <v>#DIV/0!</v>
      </c>
    </row>
    <row r="53" spans="2:42" x14ac:dyDescent="0.25">
      <c r="B53" s="84" t="s">
        <v>60</v>
      </c>
      <c r="C53" s="56">
        <v>18230716</v>
      </c>
      <c r="D53" s="56" t="s">
        <v>536</v>
      </c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33"/>
        <v>0</v>
      </c>
      <c r="U53" s="44">
        <f t="shared" si="34"/>
        <v>0</v>
      </c>
      <c r="V53" s="45">
        <f t="shared" si="35"/>
        <v>0</v>
      </c>
      <c r="W53" s="46">
        <f t="shared" si="36"/>
        <v>0</v>
      </c>
      <c r="X53" s="41">
        <f t="shared" si="37"/>
        <v>0</v>
      </c>
      <c r="Y53" s="41">
        <f t="shared" si="38"/>
        <v>0</v>
      </c>
      <c r="Z53" s="41">
        <f t="shared" si="39"/>
        <v>0</v>
      </c>
      <c r="AA53" s="47">
        <f t="shared" si="40"/>
        <v>0</v>
      </c>
      <c r="AB53" s="48">
        <f t="shared" si="41"/>
        <v>0</v>
      </c>
      <c r="AC53" s="41">
        <f t="shared" si="42"/>
        <v>0</v>
      </c>
      <c r="AD53" s="41">
        <f t="shared" si="43"/>
        <v>0</v>
      </c>
      <c r="AE53" s="41">
        <f t="shared" si="44"/>
        <v>0</v>
      </c>
      <c r="AF53" s="49" t="e">
        <f>HLOOKUP(I53,ElecAvoidedCostsWOCC!$A$5:$Q$50,G53+1,FALSE)</f>
        <v>#N/A</v>
      </c>
      <c r="AG53" s="41" t="e">
        <f t="shared" si="45"/>
        <v>#N/A</v>
      </c>
      <c r="AH53" s="49" t="e">
        <f>HLOOKUP(I53,ElecAvoidedCostsWOCC!$A$5:$Q$50,T53+1,FALSE)</f>
        <v>#N/A</v>
      </c>
      <c r="AI53" s="41" t="e">
        <f t="shared" si="46"/>
        <v>#N/A</v>
      </c>
      <c r="AJ53" s="41" t="e">
        <f t="shared" si="47"/>
        <v>#N/A</v>
      </c>
      <c r="AK53" s="41" t="e">
        <f>HLOOKUP(I53,ElecAvoidedCostsWOCC!$A$5:$Q$50,G53+1,FALSE)*J53*L53</f>
        <v>#N/A</v>
      </c>
      <c r="AL53" s="41" t="e">
        <f t="shared" si="48"/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si="49"/>
        <v>0</v>
      </c>
      <c r="AO53" s="44">
        <f t="shared" si="50"/>
        <v>0</v>
      </c>
      <c r="AP53" s="44" t="e">
        <f t="shared" si="51"/>
        <v>#DIV/0!</v>
      </c>
    </row>
    <row r="54" spans="2:42" x14ac:dyDescent="0.25">
      <c r="B54" s="84" t="s">
        <v>60</v>
      </c>
      <c r="C54" s="56">
        <v>18230716</v>
      </c>
      <c r="D54" s="56" t="s">
        <v>536</v>
      </c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ref="T54:T111" si="52">G54+H54</f>
        <v>0</v>
      </c>
      <c r="U54" s="44">
        <f t="shared" ref="U54:U111" si="53">(O54/$A$10)*T54</f>
        <v>0</v>
      </c>
      <c r="V54" s="45">
        <f t="shared" ref="V54:V111" si="54">N54-M54</f>
        <v>0</v>
      </c>
      <c r="W54" s="46">
        <f t="shared" ref="W54:W111" si="55">(O54/A$10)</f>
        <v>0</v>
      </c>
      <c r="X54" s="41">
        <f t="shared" ref="X54:X111" si="56">W54*A$8</f>
        <v>0</v>
      </c>
      <c r="Y54" s="41">
        <f t="shared" ref="Y54:Y111" si="57">Q54-P54</f>
        <v>0</v>
      </c>
      <c r="Z54" s="41">
        <f t="shared" ref="Z54:Z111" si="58">X54+(A$6*W54)</f>
        <v>0</v>
      </c>
      <c r="AA54" s="47">
        <f t="shared" ref="AA54:AA111" si="59">Q54+X54</f>
        <v>0</v>
      </c>
      <c r="AB54" s="48">
        <f t="shared" ref="AB54:AB111" si="60">Z54/(1+ElecDiscountRate)^1</f>
        <v>0</v>
      </c>
      <c r="AC54" s="41">
        <f t="shared" ref="AC54:AC111" si="61">AA54/(1+ElecDiscountRate)^1</f>
        <v>0</v>
      </c>
      <c r="AD54" s="41">
        <f t="shared" ref="AD54:AD111" si="62">-PV(ElecDiscountRate,T54,R54)*J54</f>
        <v>0</v>
      </c>
      <c r="AE54" s="41">
        <f t="shared" ref="AE54:AE111" si="63">-PV(ElecDiscountRate,T54,S54)*J54</f>
        <v>0</v>
      </c>
      <c r="AF54" s="49" t="e">
        <f>HLOOKUP(I54,ElecAvoidedCostsWOCC!$A$5:$Q$50,G54+1,FALSE)</f>
        <v>#N/A</v>
      </c>
      <c r="AG54" s="41" t="e">
        <f t="shared" ref="AG54:AG111" si="64">AF54*J54*K54</f>
        <v>#N/A</v>
      </c>
      <c r="AH54" s="49" t="e">
        <f>HLOOKUP(I54,ElecAvoidedCostsWOCC!$A$5:$Q$50,T54+1,FALSE)</f>
        <v>#N/A</v>
      </c>
      <c r="AI54" s="41" t="e">
        <f t="shared" ref="AI54:AI111" si="65">AH54*J54*L54</f>
        <v>#N/A</v>
      </c>
      <c r="AJ54" s="41" t="e">
        <f t="shared" ref="AJ54:AJ111" si="66">AG54+AI54</f>
        <v>#N/A</v>
      </c>
      <c r="AK54" s="41" t="e">
        <f>HLOOKUP(I54,ElecAvoidedCostsWOCC!$A$5:$Q$50,G54+1,FALSE)*J54*L54</f>
        <v>#N/A</v>
      </c>
      <c r="AL54" s="41" t="e">
        <f t="shared" ref="AL54:AL111" si="67">AG54+AI54-AK54</f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ref="AN54:AN111" si="68">AM54*1.1+AD54+AE54</f>
        <v>0</v>
      </c>
      <c r="AO54" s="44">
        <f t="shared" ref="AO54:AO111" si="69">IFERROR(AM54/AB54,0)</f>
        <v>0</v>
      </c>
      <c r="AP54" s="44" t="e">
        <f t="shared" ref="AP54:AP111" si="70">AN54/AC54</f>
        <v>#DIV/0!</v>
      </c>
    </row>
    <row r="55" spans="2:42" x14ac:dyDescent="0.25">
      <c r="B55" s="84" t="s">
        <v>60</v>
      </c>
      <c r="C55" s="56">
        <v>18230716</v>
      </c>
      <c r="D55" s="56" t="s">
        <v>536</v>
      </c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52"/>
        <v>0</v>
      </c>
      <c r="U55" s="44">
        <f t="shared" si="53"/>
        <v>0</v>
      </c>
      <c r="V55" s="45">
        <f t="shared" si="54"/>
        <v>0</v>
      </c>
      <c r="W55" s="46">
        <f t="shared" si="55"/>
        <v>0</v>
      </c>
      <c r="X55" s="41">
        <f t="shared" si="56"/>
        <v>0</v>
      </c>
      <c r="Y55" s="41">
        <f t="shared" si="57"/>
        <v>0</v>
      </c>
      <c r="Z55" s="41">
        <f t="shared" si="58"/>
        <v>0</v>
      </c>
      <c r="AA55" s="47">
        <f t="shared" si="59"/>
        <v>0</v>
      </c>
      <c r="AB55" s="48">
        <f t="shared" si="60"/>
        <v>0</v>
      </c>
      <c r="AC55" s="41">
        <f t="shared" si="61"/>
        <v>0</v>
      </c>
      <c r="AD55" s="41">
        <f t="shared" si="62"/>
        <v>0</v>
      </c>
      <c r="AE55" s="41">
        <f t="shared" si="63"/>
        <v>0</v>
      </c>
      <c r="AF55" s="49" t="e">
        <f>HLOOKUP(I55,ElecAvoidedCostsWOCC!$A$5:$Q$50,G55+1,FALSE)</f>
        <v>#N/A</v>
      </c>
      <c r="AG55" s="41" t="e">
        <f t="shared" si="64"/>
        <v>#N/A</v>
      </c>
      <c r="AH55" s="49" t="e">
        <f>HLOOKUP(I55,ElecAvoidedCostsWOCC!$A$5:$Q$50,T55+1,FALSE)</f>
        <v>#N/A</v>
      </c>
      <c r="AI55" s="41" t="e">
        <f t="shared" si="65"/>
        <v>#N/A</v>
      </c>
      <c r="AJ55" s="41" t="e">
        <f t="shared" si="66"/>
        <v>#N/A</v>
      </c>
      <c r="AK55" s="41" t="e">
        <f>HLOOKUP(I55,ElecAvoidedCostsWOCC!$A$5:$Q$50,G55+1,FALSE)*J55*L55</f>
        <v>#N/A</v>
      </c>
      <c r="AL55" s="41" t="e">
        <f t="shared" si="67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68"/>
        <v>0</v>
      </c>
      <c r="AO55" s="44">
        <f t="shared" si="69"/>
        <v>0</v>
      </c>
      <c r="AP55" s="44" t="e">
        <f t="shared" si="70"/>
        <v>#DIV/0!</v>
      </c>
    </row>
    <row r="56" spans="2:42" x14ac:dyDescent="0.25">
      <c r="B56" s="84" t="s">
        <v>60</v>
      </c>
      <c r="C56" s="56">
        <v>18230716</v>
      </c>
      <c r="D56" s="56" t="s">
        <v>536</v>
      </c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52"/>
        <v>0</v>
      </c>
      <c r="U56" s="44">
        <f t="shared" si="53"/>
        <v>0</v>
      </c>
      <c r="V56" s="45">
        <f t="shared" si="54"/>
        <v>0</v>
      </c>
      <c r="W56" s="46">
        <f t="shared" si="55"/>
        <v>0</v>
      </c>
      <c r="X56" s="41">
        <f t="shared" si="56"/>
        <v>0</v>
      </c>
      <c r="Y56" s="41">
        <f t="shared" si="57"/>
        <v>0</v>
      </c>
      <c r="Z56" s="41">
        <f t="shared" si="58"/>
        <v>0</v>
      </c>
      <c r="AA56" s="47">
        <f t="shared" si="59"/>
        <v>0</v>
      </c>
      <c r="AB56" s="48">
        <f t="shared" si="60"/>
        <v>0</v>
      </c>
      <c r="AC56" s="41">
        <f t="shared" si="61"/>
        <v>0</v>
      </c>
      <c r="AD56" s="41">
        <f t="shared" si="62"/>
        <v>0</v>
      </c>
      <c r="AE56" s="41">
        <f t="shared" si="63"/>
        <v>0</v>
      </c>
      <c r="AF56" s="49" t="e">
        <f>HLOOKUP(I56,ElecAvoidedCostsWOCC!$A$5:$Q$50,G56+1,FALSE)</f>
        <v>#N/A</v>
      </c>
      <c r="AG56" s="41" t="e">
        <f t="shared" si="64"/>
        <v>#N/A</v>
      </c>
      <c r="AH56" s="49" t="e">
        <f>HLOOKUP(I56,ElecAvoidedCostsWOCC!$A$5:$Q$50,T56+1,FALSE)</f>
        <v>#N/A</v>
      </c>
      <c r="AI56" s="41" t="e">
        <f t="shared" si="65"/>
        <v>#N/A</v>
      </c>
      <c r="AJ56" s="41" t="e">
        <f t="shared" si="66"/>
        <v>#N/A</v>
      </c>
      <c r="AK56" s="41" t="e">
        <f>HLOOKUP(I56,ElecAvoidedCostsWOCC!$A$5:$Q$50,G56+1,FALSE)*J56*L56</f>
        <v>#N/A</v>
      </c>
      <c r="AL56" s="41" t="e">
        <f t="shared" si="67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68"/>
        <v>0</v>
      </c>
      <c r="AO56" s="44">
        <f t="shared" si="69"/>
        <v>0</v>
      </c>
      <c r="AP56" s="44" t="e">
        <f t="shared" si="70"/>
        <v>#DIV/0!</v>
      </c>
    </row>
    <row r="57" spans="2:42" x14ac:dyDescent="0.25">
      <c r="B57" s="84" t="s">
        <v>60</v>
      </c>
      <c r="C57" s="56">
        <v>18230716</v>
      </c>
      <c r="D57" s="56" t="s">
        <v>536</v>
      </c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52"/>
        <v>0</v>
      </c>
      <c r="U57" s="44">
        <f t="shared" si="53"/>
        <v>0</v>
      </c>
      <c r="V57" s="45">
        <f t="shared" si="54"/>
        <v>0</v>
      </c>
      <c r="W57" s="46">
        <f t="shared" si="55"/>
        <v>0</v>
      </c>
      <c r="X57" s="41">
        <f t="shared" si="56"/>
        <v>0</v>
      </c>
      <c r="Y57" s="41">
        <f t="shared" si="57"/>
        <v>0</v>
      </c>
      <c r="Z57" s="41">
        <f t="shared" si="58"/>
        <v>0</v>
      </c>
      <c r="AA57" s="47">
        <f t="shared" si="59"/>
        <v>0</v>
      </c>
      <c r="AB57" s="48">
        <f t="shared" si="60"/>
        <v>0</v>
      </c>
      <c r="AC57" s="41">
        <f t="shared" si="61"/>
        <v>0</v>
      </c>
      <c r="AD57" s="41">
        <f t="shared" si="62"/>
        <v>0</v>
      </c>
      <c r="AE57" s="41">
        <f t="shared" si="63"/>
        <v>0</v>
      </c>
      <c r="AF57" s="49" t="e">
        <f>HLOOKUP(I57,ElecAvoidedCostsWOCC!$A$5:$Q$50,G57+1,FALSE)</f>
        <v>#N/A</v>
      </c>
      <c r="AG57" s="41" t="e">
        <f t="shared" si="64"/>
        <v>#N/A</v>
      </c>
      <c r="AH57" s="49" t="e">
        <f>HLOOKUP(I57,ElecAvoidedCostsWOCC!$A$5:$Q$50,T57+1,FALSE)</f>
        <v>#N/A</v>
      </c>
      <c r="AI57" s="41" t="e">
        <f t="shared" si="65"/>
        <v>#N/A</v>
      </c>
      <c r="AJ57" s="41" t="e">
        <f t="shared" si="66"/>
        <v>#N/A</v>
      </c>
      <c r="AK57" s="41" t="e">
        <f>HLOOKUP(I57,ElecAvoidedCostsWOCC!$A$5:$Q$50,G57+1,FALSE)*J57*L57</f>
        <v>#N/A</v>
      </c>
      <c r="AL57" s="41" t="e">
        <f t="shared" si="67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68"/>
        <v>0</v>
      </c>
      <c r="AO57" s="44">
        <f t="shared" si="69"/>
        <v>0</v>
      </c>
      <c r="AP57" s="44" t="e">
        <f t="shared" si="70"/>
        <v>#DIV/0!</v>
      </c>
    </row>
    <row r="58" spans="2:42" x14ac:dyDescent="0.25">
      <c r="B58" s="84" t="s">
        <v>60</v>
      </c>
      <c r="C58" s="56">
        <v>18230716</v>
      </c>
      <c r="D58" s="56" t="s">
        <v>536</v>
      </c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52"/>
        <v>0</v>
      </c>
      <c r="U58" s="44">
        <f t="shared" si="53"/>
        <v>0</v>
      </c>
      <c r="V58" s="45">
        <f t="shared" si="54"/>
        <v>0</v>
      </c>
      <c r="W58" s="46">
        <f t="shared" si="55"/>
        <v>0</v>
      </c>
      <c r="X58" s="41">
        <f t="shared" si="56"/>
        <v>0</v>
      </c>
      <c r="Y58" s="41">
        <f t="shared" si="57"/>
        <v>0</v>
      </c>
      <c r="Z58" s="41">
        <f t="shared" si="58"/>
        <v>0</v>
      </c>
      <c r="AA58" s="47">
        <f t="shared" si="59"/>
        <v>0</v>
      </c>
      <c r="AB58" s="48">
        <f t="shared" si="60"/>
        <v>0</v>
      </c>
      <c r="AC58" s="41">
        <f t="shared" si="61"/>
        <v>0</v>
      </c>
      <c r="AD58" s="41">
        <f t="shared" si="62"/>
        <v>0</v>
      </c>
      <c r="AE58" s="41">
        <f t="shared" si="63"/>
        <v>0</v>
      </c>
      <c r="AF58" s="49" t="e">
        <f>HLOOKUP(I58,ElecAvoidedCostsWOCC!$A$5:$Q$50,G58+1,FALSE)</f>
        <v>#N/A</v>
      </c>
      <c r="AG58" s="41" t="e">
        <f t="shared" si="64"/>
        <v>#N/A</v>
      </c>
      <c r="AH58" s="49" t="e">
        <f>HLOOKUP(I58,ElecAvoidedCostsWOCC!$A$5:$Q$50,T58+1,FALSE)</f>
        <v>#N/A</v>
      </c>
      <c r="AI58" s="41" t="e">
        <f t="shared" si="65"/>
        <v>#N/A</v>
      </c>
      <c r="AJ58" s="41" t="e">
        <f t="shared" si="66"/>
        <v>#N/A</v>
      </c>
      <c r="AK58" s="41" t="e">
        <f>HLOOKUP(I58,ElecAvoidedCostsWOCC!$A$5:$Q$50,G58+1,FALSE)*J58*L58</f>
        <v>#N/A</v>
      </c>
      <c r="AL58" s="41" t="e">
        <f t="shared" si="67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68"/>
        <v>0</v>
      </c>
      <c r="AO58" s="44">
        <f t="shared" si="69"/>
        <v>0</v>
      </c>
      <c r="AP58" s="44" t="e">
        <f t="shared" si="70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52"/>
        <v>0</v>
      </c>
      <c r="U59" s="44">
        <f t="shared" si="53"/>
        <v>0</v>
      </c>
      <c r="V59" s="45">
        <f t="shared" si="54"/>
        <v>0</v>
      </c>
      <c r="W59" s="46">
        <f t="shared" si="55"/>
        <v>0</v>
      </c>
      <c r="X59" s="41">
        <f t="shared" si="56"/>
        <v>0</v>
      </c>
      <c r="Y59" s="41">
        <f t="shared" si="57"/>
        <v>0</v>
      </c>
      <c r="Z59" s="41">
        <f t="shared" si="58"/>
        <v>0</v>
      </c>
      <c r="AA59" s="47">
        <f t="shared" si="59"/>
        <v>0</v>
      </c>
      <c r="AB59" s="48">
        <f t="shared" si="60"/>
        <v>0</v>
      </c>
      <c r="AC59" s="41">
        <f t="shared" si="61"/>
        <v>0</v>
      </c>
      <c r="AD59" s="41">
        <f t="shared" si="62"/>
        <v>0</v>
      </c>
      <c r="AE59" s="41">
        <f t="shared" si="63"/>
        <v>0</v>
      </c>
      <c r="AF59" s="49" t="e">
        <f>HLOOKUP(I59,ElecAvoidedCostsWOCC!$A$5:$Q$50,G59+1,FALSE)</f>
        <v>#N/A</v>
      </c>
      <c r="AG59" s="41" t="e">
        <f t="shared" si="64"/>
        <v>#N/A</v>
      </c>
      <c r="AH59" s="49" t="e">
        <f>HLOOKUP(I59,ElecAvoidedCostsWOCC!$A$5:$Q$50,T59+1,FALSE)</f>
        <v>#N/A</v>
      </c>
      <c r="AI59" s="41" t="e">
        <f t="shared" si="65"/>
        <v>#N/A</v>
      </c>
      <c r="AJ59" s="41" t="e">
        <f t="shared" si="66"/>
        <v>#N/A</v>
      </c>
      <c r="AK59" s="41" t="e">
        <f>HLOOKUP(I59,ElecAvoidedCostsWOCC!$A$5:$Q$50,G59+1,FALSE)*J59*L59</f>
        <v>#N/A</v>
      </c>
      <c r="AL59" s="41" t="e">
        <f t="shared" si="67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68"/>
        <v>0</v>
      </c>
      <c r="AO59" s="44">
        <f t="shared" si="69"/>
        <v>0</v>
      </c>
      <c r="AP59" s="44" t="e">
        <f t="shared" si="70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52"/>
        <v>0</v>
      </c>
      <c r="U60" s="44">
        <f t="shared" si="53"/>
        <v>0</v>
      </c>
      <c r="V60" s="45">
        <f t="shared" si="54"/>
        <v>0</v>
      </c>
      <c r="W60" s="46">
        <f t="shared" si="55"/>
        <v>0</v>
      </c>
      <c r="X60" s="41">
        <f t="shared" si="56"/>
        <v>0</v>
      </c>
      <c r="Y60" s="41">
        <f t="shared" si="57"/>
        <v>0</v>
      </c>
      <c r="Z60" s="41">
        <f t="shared" si="58"/>
        <v>0</v>
      </c>
      <c r="AA60" s="47">
        <f t="shared" si="59"/>
        <v>0</v>
      </c>
      <c r="AB60" s="48">
        <f t="shared" si="60"/>
        <v>0</v>
      </c>
      <c r="AC60" s="41">
        <f t="shared" si="61"/>
        <v>0</v>
      </c>
      <c r="AD60" s="41">
        <f t="shared" si="62"/>
        <v>0</v>
      </c>
      <c r="AE60" s="41">
        <f t="shared" si="63"/>
        <v>0</v>
      </c>
      <c r="AF60" s="49" t="e">
        <f>HLOOKUP(I60,ElecAvoidedCostsWOCC!$A$5:$Q$50,G60+1,FALSE)</f>
        <v>#N/A</v>
      </c>
      <c r="AG60" s="41" t="e">
        <f t="shared" si="64"/>
        <v>#N/A</v>
      </c>
      <c r="AH60" s="49" t="e">
        <f>HLOOKUP(I60,ElecAvoidedCostsWOCC!$A$5:$Q$50,T60+1,FALSE)</f>
        <v>#N/A</v>
      </c>
      <c r="AI60" s="41" t="e">
        <f t="shared" si="65"/>
        <v>#N/A</v>
      </c>
      <c r="AJ60" s="41" t="e">
        <f t="shared" si="66"/>
        <v>#N/A</v>
      </c>
      <c r="AK60" s="41" t="e">
        <f>HLOOKUP(I60,ElecAvoidedCostsWOCC!$A$5:$Q$50,G60+1,FALSE)*J60*L60</f>
        <v>#N/A</v>
      </c>
      <c r="AL60" s="41" t="e">
        <f t="shared" si="67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68"/>
        <v>0</v>
      </c>
      <c r="AO60" s="44">
        <f t="shared" si="69"/>
        <v>0</v>
      </c>
      <c r="AP60" s="44" t="e">
        <f t="shared" si="70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52"/>
        <v>0</v>
      </c>
      <c r="U61" s="44">
        <f t="shared" si="53"/>
        <v>0</v>
      </c>
      <c r="V61" s="45">
        <f t="shared" si="54"/>
        <v>0</v>
      </c>
      <c r="W61" s="46">
        <f t="shared" si="55"/>
        <v>0</v>
      </c>
      <c r="X61" s="41">
        <f t="shared" si="56"/>
        <v>0</v>
      </c>
      <c r="Y61" s="41">
        <f t="shared" si="57"/>
        <v>0</v>
      </c>
      <c r="Z61" s="41">
        <f t="shared" si="58"/>
        <v>0</v>
      </c>
      <c r="AA61" s="47">
        <f t="shared" si="59"/>
        <v>0</v>
      </c>
      <c r="AB61" s="48">
        <f t="shared" si="60"/>
        <v>0</v>
      </c>
      <c r="AC61" s="41">
        <f t="shared" si="61"/>
        <v>0</v>
      </c>
      <c r="AD61" s="41">
        <f t="shared" si="62"/>
        <v>0</v>
      </c>
      <c r="AE61" s="41">
        <f t="shared" si="63"/>
        <v>0</v>
      </c>
      <c r="AF61" s="49" t="e">
        <f>HLOOKUP(I61,ElecAvoidedCostsWOCC!$A$5:$Q$50,G61+1,FALSE)</f>
        <v>#N/A</v>
      </c>
      <c r="AG61" s="41" t="e">
        <f t="shared" si="64"/>
        <v>#N/A</v>
      </c>
      <c r="AH61" s="49" t="e">
        <f>HLOOKUP(I61,ElecAvoidedCostsWOCC!$A$5:$Q$50,T61+1,FALSE)</f>
        <v>#N/A</v>
      </c>
      <c r="AI61" s="41" t="e">
        <f t="shared" si="65"/>
        <v>#N/A</v>
      </c>
      <c r="AJ61" s="41" t="e">
        <f t="shared" si="66"/>
        <v>#N/A</v>
      </c>
      <c r="AK61" s="41" t="e">
        <f>HLOOKUP(I61,ElecAvoidedCostsWOCC!$A$5:$Q$50,G61+1,FALSE)*J61*L61</f>
        <v>#N/A</v>
      </c>
      <c r="AL61" s="41" t="e">
        <f t="shared" si="67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68"/>
        <v>0</v>
      </c>
      <c r="AO61" s="44">
        <f t="shared" si="69"/>
        <v>0</v>
      </c>
      <c r="AP61" s="44" t="e">
        <f t="shared" si="70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52"/>
        <v>0</v>
      </c>
      <c r="U62" s="44">
        <f t="shared" si="53"/>
        <v>0</v>
      </c>
      <c r="V62" s="45">
        <f t="shared" si="54"/>
        <v>0</v>
      </c>
      <c r="W62" s="46">
        <f t="shared" si="55"/>
        <v>0</v>
      </c>
      <c r="X62" s="41">
        <f t="shared" si="56"/>
        <v>0</v>
      </c>
      <c r="Y62" s="41">
        <f t="shared" si="57"/>
        <v>0</v>
      </c>
      <c r="Z62" s="41">
        <f t="shared" si="58"/>
        <v>0</v>
      </c>
      <c r="AA62" s="47">
        <f t="shared" si="59"/>
        <v>0</v>
      </c>
      <c r="AB62" s="48">
        <f t="shared" si="60"/>
        <v>0</v>
      </c>
      <c r="AC62" s="41">
        <f t="shared" si="61"/>
        <v>0</v>
      </c>
      <c r="AD62" s="41">
        <f t="shared" si="62"/>
        <v>0</v>
      </c>
      <c r="AE62" s="41">
        <f t="shared" si="63"/>
        <v>0</v>
      </c>
      <c r="AF62" s="49" t="e">
        <f>HLOOKUP(I62,ElecAvoidedCostsWOCC!$A$5:$Q$50,G62+1,FALSE)</f>
        <v>#N/A</v>
      </c>
      <c r="AG62" s="41" t="e">
        <f t="shared" si="64"/>
        <v>#N/A</v>
      </c>
      <c r="AH62" s="49" t="e">
        <f>HLOOKUP(I62,ElecAvoidedCostsWOCC!$A$5:$Q$50,T62+1,FALSE)</f>
        <v>#N/A</v>
      </c>
      <c r="AI62" s="41" t="e">
        <f t="shared" si="65"/>
        <v>#N/A</v>
      </c>
      <c r="AJ62" s="41" t="e">
        <f t="shared" si="66"/>
        <v>#N/A</v>
      </c>
      <c r="AK62" s="41" t="e">
        <f>HLOOKUP(I62,ElecAvoidedCostsWOCC!$A$5:$Q$50,G62+1,FALSE)*J62*L62</f>
        <v>#N/A</v>
      </c>
      <c r="AL62" s="41" t="e">
        <f t="shared" si="67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68"/>
        <v>0</v>
      </c>
      <c r="AO62" s="44">
        <f t="shared" si="69"/>
        <v>0</v>
      </c>
      <c r="AP62" s="44" t="e">
        <f t="shared" si="70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52"/>
        <v>0</v>
      </c>
      <c r="U63" s="44">
        <f t="shared" si="53"/>
        <v>0</v>
      </c>
      <c r="V63" s="45">
        <f t="shared" si="54"/>
        <v>0</v>
      </c>
      <c r="W63" s="46">
        <f t="shared" si="55"/>
        <v>0</v>
      </c>
      <c r="X63" s="41">
        <f t="shared" si="56"/>
        <v>0</v>
      </c>
      <c r="Y63" s="41">
        <f t="shared" si="57"/>
        <v>0</v>
      </c>
      <c r="Z63" s="41">
        <f t="shared" si="58"/>
        <v>0</v>
      </c>
      <c r="AA63" s="47">
        <f t="shared" si="59"/>
        <v>0</v>
      </c>
      <c r="AB63" s="48">
        <f t="shared" si="60"/>
        <v>0</v>
      </c>
      <c r="AC63" s="41">
        <f t="shared" si="61"/>
        <v>0</v>
      </c>
      <c r="AD63" s="41">
        <f t="shared" si="62"/>
        <v>0</v>
      </c>
      <c r="AE63" s="41">
        <f t="shared" si="63"/>
        <v>0</v>
      </c>
      <c r="AF63" s="49" t="e">
        <f>HLOOKUP(I63,ElecAvoidedCostsWOCC!$A$5:$Q$50,G63+1,FALSE)</f>
        <v>#N/A</v>
      </c>
      <c r="AG63" s="41" t="e">
        <f t="shared" si="64"/>
        <v>#N/A</v>
      </c>
      <c r="AH63" s="49" t="e">
        <f>HLOOKUP(I63,ElecAvoidedCostsWOCC!$A$5:$Q$50,T63+1,FALSE)</f>
        <v>#N/A</v>
      </c>
      <c r="AI63" s="41" t="e">
        <f t="shared" si="65"/>
        <v>#N/A</v>
      </c>
      <c r="AJ63" s="41" t="e">
        <f t="shared" si="66"/>
        <v>#N/A</v>
      </c>
      <c r="AK63" s="41" t="e">
        <f>HLOOKUP(I63,ElecAvoidedCostsWOCC!$A$5:$Q$50,G63+1,FALSE)*J63*L63</f>
        <v>#N/A</v>
      </c>
      <c r="AL63" s="41" t="e">
        <f t="shared" si="67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68"/>
        <v>0</v>
      </c>
      <c r="AO63" s="44">
        <f t="shared" si="69"/>
        <v>0</v>
      </c>
      <c r="AP63" s="44" t="e">
        <f t="shared" si="70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52"/>
        <v>0</v>
      </c>
      <c r="U64" s="44">
        <f t="shared" si="53"/>
        <v>0</v>
      </c>
      <c r="V64" s="45">
        <f t="shared" si="54"/>
        <v>0</v>
      </c>
      <c r="W64" s="46">
        <f t="shared" si="55"/>
        <v>0</v>
      </c>
      <c r="X64" s="41">
        <f t="shared" si="56"/>
        <v>0</v>
      </c>
      <c r="Y64" s="41">
        <f t="shared" si="57"/>
        <v>0</v>
      </c>
      <c r="Z64" s="41">
        <f t="shared" si="58"/>
        <v>0</v>
      </c>
      <c r="AA64" s="47">
        <f t="shared" si="59"/>
        <v>0</v>
      </c>
      <c r="AB64" s="48">
        <f t="shared" si="60"/>
        <v>0</v>
      </c>
      <c r="AC64" s="41">
        <f t="shared" si="61"/>
        <v>0</v>
      </c>
      <c r="AD64" s="41">
        <f t="shared" si="62"/>
        <v>0</v>
      </c>
      <c r="AE64" s="41">
        <f t="shared" si="63"/>
        <v>0</v>
      </c>
      <c r="AF64" s="49" t="e">
        <f>HLOOKUP(I64,ElecAvoidedCostsWOCC!$A$5:$Q$50,G64+1,FALSE)</f>
        <v>#N/A</v>
      </c>
      <c r="AG64" s="41" t="e">
        <f t="shared" si="64"/>
        <v>#N/A</v>
      </c>
      <c r="AH64" s="49" t="e">
        <f>HLOOKUP(I64,ElecAvoidedCostsWOCC!$A$5:$Q$50,T64+1,FALSE)</f>
        <v>#N/A</v>
      </c>
      <c r="AI64" s="41" t="e">
        <f t="shared" si="65"/>
        <v>#N/A</v>
      </c>
      <c r="AJ64" s="41" t="e">
        <f t="shared" si="66"/>
        <v>#N/A</v>
      </c>
      <c r="AK64" s="41" t="e">
        <f>HLOOKUP(I64,ElecAvoidedCostsWOCC!$A$5:$Q$50,G64+1,FALSE)*J64*L64</f>
        <v>#N/A</v>
      </c>
      <c r="AL64" s="41" t="e">
        <f t="shared" si="67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68"/>
        <v>0</v>
      </c>
      <c r="AO64" s="44">
        <f t="shared" si="69"/>
        <v>0</v>
      </c>
      <c r="AP64" s="44" t="e">
        <f t="shared" si="70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52"/>
        <v>0</v>
      </c>
      <c r="U65" s="44">
        <f t="shared" si="53"/>
        <v>0</v>
      </c>
      <c r="V65" s="45">
        <f t="shared" si="54"/>
        <v>0</v>
      </c>
      <c r="W65" s="46">
        <f t="shared" si="55"/>
        <v>0</v>
      </c>
      <c r="X65" s="41">
        <f t="shared" si="56"/>
        <v>0</v>
      </c>
      <c r="Y65" s="41">
        <f t="shared" si="57"/>
        <v>0</v>
      </c>
      <c r="Z65" s="41">
        <f t="shared" si="58"/>
        <v>0</v>
      </c>
      <c r="AA65" s="47">
        <f t="shared" si="59"/>
        <v>0</v>
      </c>
      <c r="AB65" s="48">
        <f t="shared" si="60"/>
        <v>0</v>
      </c>
      <c r="AC65" s="41">
        <f t="shared" si="61"/>
        <v>0</v>
      </c>
      <c r="AD65" s="41">
        <f t="shared" si="62"/>
        <v>0</v>
      </c>
      <c r="AE65" s="41">
        <f t="shared" si="63"/>
        <v>0</v>
      </c>
      <c r="AF65" s="49" t="e">
        <f>HLOOKUP(I65,ElecAvoidedCostsWOCC!$A$5:$Q$50,G65+1,FALSE)</f>
        <v>#N/A</v>
      </c>
      <c r="AG65" s="41" t="e">
        <f t="shared" si="64"/>
        <v>#N/A</v>
      </c>
      <c r="AH65" s="49" t="e">
        <f>HLOOKUP(I65,ElecAvoidedCostsWOCC!$A$5:$Q$50,T65+1,FALSE)</f>
        <v>#N/A</v>
      </c>
      <c r="AI65" s="41" t="e">
        <f t="shared" si="65"/>
        <v>#N/A</v>
      </c>
      <c r="AJ65" s="41" t="e">
        <f t="shared" si="66"/>
        <v>#N/A</v>
      </c>
      <c r="AK65" s="41" t="e">
        <f>HLOOKUP(I65,ElecAvoidedCostsWOCC!$A$5:$Q$50,G65+1,FALSE)*J65*L65</f>
        <v>#N/A</v>
      </c>
      <c r="AL65" s="41" t="e">
        <f t="shared" si="67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68"/>
        <v>0</v>
      </c>
      <c r="AO65" s="44">
        <f t="shared" si="69"/>
        <v>0</v>
      </c>
      <c r="AP65" s="44" t="e">
        <f t="shared" si="70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52"/>
        <v>0</v>
      </c>
      <c r="U66" s="44">
        <f t="shared" si="53"/>
        <v>0</v>
      </c>
      <c r="V66" s="45">
        <f t="shared" si="54"/>
        <v>0</v>
      </c>
      <c r="W66" s="46">
        <f t="shared" si="55"/>
        <v>0</v>
      </c>
      <c r="X66" s="41">
        <f t="shared" si="56"/>
        <v>0</v>
      </c>
      <c r="Y66" s="41">
        <f t="shared" si="57"/>
        <v>0</v>
      </c>
      <c r="Z66" s="41">
        <f t="shared" si="58"/>
        <v>0</v>
      </c>
      <c r="AA66" s="47">
        <f t="shared" si="59"/>
        <v>0</v>
      </c>
      <c r="AB66" s="48">
        <f t="shared" si="60"/>
        <v>0</v>
      </c>
      <c r="AC66" s="41">
        <f t="shared" si="61"/>
        <v>0</v>
      </c>
      <c r="AD66" s="41">
        <f t="shared" si="62"/>
        <v>0</v>
      </c>
      <c r="AE66" s="41">
        <f t="shared" si="63"/>
        <v>0</v>
      </c>
      <c r="AF66" s="49" t="e">
        <f>HLOOKUP(I66,ElecAvoidedCostsWOCC!$A$5:$Q$50,G66+1,FALSE)</f>
        <v>#N/A</v>
      </c>
      <c r="AG66" s="41" t="e">
        <f t="shared" si="64"/>
        <v>#N/A</v>
      </c>
      <c r="AH66" s="49" t="e">
        <f>HLOOKUP(I66,ElecAvoidedCostsWOCC!$A$5:$Q$50,T66+1,FALSE)</f>
        <v>#N/A</v>
      </c>
      <c r="AI66" s="41" t="e">
        <f t="shared" si="65"/>
        <v>#N/A</v>
      </c>
      <c r="AJ66" s="41" t="e">
        <f t="shared" si="66"/>
        <v>#N/A</v>
      </c>
      <c r="AK66" s="41" t="e">
        <f>HLOOKUP(I66,ElecAvoidedCostsWOCC!$A$5:$Q$50,G66+1,FALSE)*J66*L66</f>
        <v>#N/A</v>
      </c>
      <c r="AL66" s="41" t="e">
        <f t="shared" si="67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68"/>
        <v>0</v>
      </c>
      <c r="AO66" s="44">
        <f t="shared" si="69"/>
        <v>0</v>
      </c>
      <c r="AP66" s="44" t="e">
        <f t="shared" si="70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52"/>
        <v>0</v>
      </c>
      <c r="U67" s="44">
        <f t="shared" si="53"/>
        <v>0</v>
      </c>
      <c r="V67" s="45">
        <f t="shared" si="54"/>
        <v>0</v>
      </c>
      <c r="W67" s="46">
        <f t="shared" si="55"/>
        <v>0</v>
      </c>
      <c r="X67" s="41">
        <f t="shared" si="56"/>
        <v>0</v>
      </c>
      <c r="Y67" s="41">
        <f t="shared" si="57"/>
        <v>0</v>
      </c>
      <c r="Z67" s="41">
        <f t="shared" si="58"/>
        <v>0</v>
      </c>
      <c r="AA67" s="47">
        <f t="shared" si="59"/>
        <v>0</v>
      </c>
      <c r="AB67" s="48">
        <f t="shared" si="60"/>
        <v>0</v>
      </c>
      <c r="AC67" s="41">
        <f t="shared" si="61"/>
        <v>0</v>
      </c>
      <c r="AD67" s="41">
        <f t="shared" si="62"/>
        <v>0</v>
      </c>
      <c r="AE67" s="41">
        <f t="shared" si="63"/>
        <v>0</v>
      </c>
      <c r="AF67" s="49" t="e">
        <f>HLOOKUP(I67,ElecAvoidedCostsWOCC!$A$5:$Q$50,G67+1,FALSE)</f>
        <v>#N/A</v>
      </c>
      <c r="AG67" s="41" t="e">
        <f t="shared" si="64"/>
        <v>#N/A</v>
      </c>
      <c r="AH67" s="49" t="e">
        <f>HLOOKUP(I67,ElecAvoidedCostsWOCC!$A$5:$Q$50,T67+1,FALSE)</f>
        <v>#N/A</v>
      </c>
      <c r="AI67" s="41" t="e">
        <f t="shared" si="65"/>
        <v>#N/A</v>
      </c>
      <c r="AJ67" s="41" t="e">
        <f t="shared" si="66"/>
        <v>#N/A</v>
      </c>
      <c r="AK67" s="41" t="e">
        <f>HLOOKUP(I67,ElecAvoidedCostsWOCC!$A$5:$Q$50,G67+1,FALSE)*J67*L67</f>
        <v>#N/A</v>
      </c>
      <c r="AL67" s="41" t="e">
        <f t="shared" si="67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68"/>
        <v>0</v>
      </c>
      <c r="AO67" s="44">
        <f t="shared" si="69"/>
        <v>0</v>
      </c>
      <c r="AP67" s="44" t="e">
        <f t="shared" si="70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52"/>
        <v>0</v>
      </c>
      <c r="U68" s="44">
        <f t="shared" si="53"/>
        <v>0</v>
      </c>
      <c r="V68" s="45">
        <f t="shared" si="54"/>
        <v>0</v>
      </c>
      <c r="W68" s="46">
        <f t="shared" si="55"/>
        <v>0</v>
      </c>
      <c r="X68" s="41">
        <f t="shared" si="56"/>
        <v>0</v>
      </c>
      <c r="Y68" s="41">
        <f t="shared" si="57"/>
        <v>0</v>
      </c>
      <c r="Z68" s="41">
        <f t="shared" si="58"/>
        <v>0</v>
      </c>
      <c r="AA68" s="47">
        <f t="shared" si="59"/>
        <v>0</v>
      </c>
      <c r="AB68" s="48">
        <f t="shared" si="60"/>
        <v>0</v>
      </c>
      <c r="AC68" s="41">
        <f t="shared" si="61"/>
        <v>0</v>
      </c>
      <c r="AD68" s="41">
        <f t="shared" si="62"/>
        <v>0</v>
      </c>
      <c r="AE68" s="41">
        <f t="shared" si="63"/>
        <v>0</v>
      </c>
      <c r="AF68" s="49" t="e">
        <f>HLOOKUP(I68,ElecAvoidedCostsWOCC!$A$5:$Q$50,G68+1,FALSE)</f>
        <v>#N/A</v>
      </c>
      <c r="AG68" s="41" t="e">
        <f t="shared" si="64"/>
        <v>#N/A</v>
      </c>
      <c r="AH68" s="49" t="e">
        <f>HLOOKUP(I68,ElecAvoidedCostsWOCC!$A$5:$Q$50,T68+1,FALSE)</f>
        <v>#N/A</v>
      </c>
      <c r="AI68" s="41" t="e">
        <f t="shared" si="65"/>
        <v>#N/A</v>
      </c>
      <c r="AJ68" s="41" t="e">
        <f t="shared" si="66"/>
        <v>#N/A</v>
      </c>
      <c r="AK68" s="41" t="e">
        <f>HLOOKUP(I68,ElecAvoidedCostsWOCC!$A$5:$Q$50,G68+1,FALSE)*J68*L68</f>
        <v>#N/A</v>
      </c>
      <c r="AL68" s="41" t="e">
        <f t="shared" si="67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68"/>
        <v>0</v>
      </c>
      <c r="AO68" s="44">
        <f t="shared" si="69"/>
        <v>0</v>
      </c>
      <c r="AP68" s="44" t="e">
        <f t="shared" si="70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52"/>
        <v>0</v>
      </c>
      <c r="U69" s="44">
        <f t="shared" si="53"/>
        <v>0</v>
      </c>
      <c r="V69" s="45">
        <f t="shared" si="54"/>
        <v>0</v>
      </c>
      <c r="W69" s="46">
        <f t="shared" si="55"/>
        <v>0</v>
      </c>
      <c r="X69" s="41">
        <f t="shared" si="56"/>
        <v>0</v>
      </c>
      <c r="Y69" s="41">
        <f t="shared" si="57"/>
        <v>0</v>
      </c>
      <c r="Z69" s="41">
        <f t="shared" si="58"/>
        <v>0</v>
      </c>
      <c r="AA69" s="47">
        <f t="shared" si="59"/>
        <v>0</v>
      </c>
      <c r="AB69" s="48">
        <f t="shared" si="60"/>
        <v>0</v>
      </c>
      <c r="AC69" s="41">
        <f t="shared" si="61"/>
        <v>0</v>
      </c>
      <c r="AD69" s="41">
        <f t="shared" si="62"/>
        <v>0</v>
      </c>
      <c r="AE69" s="41">
        <f t="shared" si="63"/>
        <v>0</v>
      </c>
      <c r="AF69" s="49" t="e">
        <f>HLOOKUP(I69,ElecAvoidedCostsWOCC!$A$5:$Q$50,G69+1,FALSE)</f>
        <v>#N/A</v>
      </c>
      <c r="AG69" s="41" t="e">
        <f t="shared" si="64"/>
        <v>#N/A</v>
      </c>
      <c r="AH69" s="49" t="e">
        <f>HLOOKUP(I69,ElecAvoidedCostsWOCC!$A$5:$Q$50,T69+1,FALSE)</f>
        <v>#N/A</v>
      </c>
      <c r="AI69" s="41" t="e">
        <f t="shared" si="65"/>
        <v>#N/A</v>
      </c>
      <c r="AJ69" s="41" t="e">
        <f t="shared" si="66"/>
        <v>#N/A</v>
      </c>
      <c r="AK69" s="41" t="e">
        <f>HLOOKUP(I69,ElecAvoidedCostsWOCC!$A$5:$Q$50,G69+1,FALSE)*J69*L69</f>
        <v>#N/A</v>
      </c>
      <c r="AL69" s="41" t="e">
        <f t="shared" si="67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68"/>
        <v>0</v>
      </c>
      <c r="AO69" s="44">
        <f t="shared" si="69"/>
        <v>0</v>
      </c>
      <c r="AP69" s="44" t="e">
        <f t="shared" si="70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52"/>
        <v>0</v>
      </c>
      <c r="U70" s="44">
        <f t="shared" si="53"/>
        <v>0</v>
      </c>
      <c r="V70" s="45">
        <f t="shared" si="54"/>
        <v>0</v>
      </c>
      <c r="W70" s="46">
        <f t="shared" si="55"/>
        <v>0</v>
      </c>
      <c r="X70" s="41">
        <f t="shared" si="56"/>
        <v>0</v>
      </c>
      <c r="Y70" s="41">
        <f t="shared" si="57"/>
        <v>0</v>
      </c>
      <c r="Z70" s="41">
        <f t="shared" si="58"/>
        <v>0</v>
      </c>
      <c r="AA70" s="47">
        <f t="shared" si="59"/>
        <v>0</v>
      </c>
      <c r="AB70" s="48">
        <f t="shared" si="60"/>
        <v>0</v>
      </c>
      <c r="AC70" s="41">
        <f t="shared" si="61"/>
        <v>0</v>
      </c>
      <c r="AD70" s="41">
        <f t="shared" si="62"/>
        <v>0</v>
      </c>
      <c r="AE70" s="41">
        <f t="shared" si="63"/>
        <v>0</v>
      </c>
      <c r="AF70" s="49" t="e">
        <f>HLOOKUP(I70,ElecAvoidedCostsWOCC!$A$5:$Q$50,G70+1,FALSE)</f>
        <v>#N/A</v>
      </c>
      <c r="AG70" s="41" t="e">
        <f t="shared" si="64"/>
        <v>#N/A</v>
      </c>
      <c r="AH70" s="49" t="e">
        <f>HLOOKUP(I70,ElecAvoidedCostsWOCC!$A$5:$Q$50,T70+1,FALSE)</f>
        <v>#N/A</v>
      </c>
      <c r="AI70" s="41" t="e">
        <f t="shared" si="65"/>
        <v>#N/A</v>
      </c>
      <c r="AJ70" s="41" t="e">
        <f t="shared" si="66"/>
        <v>#N/A</v>
      </c>
      <c r="AK70" s="41" t="e">
        <f>HLOOKUP(I70,ElecAvoidedCostsWOCC!$A$5:$Q$50,G70+1,FALSE)*J70*L70</f>
        <v>#N/A</v>
      </c>
      <c r="AL70" s="41" t="e">
        <f t="shared" si="67"/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si="68"/>
        <v>0</v>
      </c>
      <c r="AO70" s="44">
        <f t="shared" si="69"/>
        <v>0</v>
      </c>
      <c r="AP70" s="44" t="e">
        <f t="shared" si="70"/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52"/>
        <v>0</v>
      </c>
      <c r="U71" s="44">
        <f t="shared" si="53"/>
        <v>0</v>
      </c>
      <c r="V71" s="45">
        <f t="shared" si="54"/>
        <v>0</v>
      </c>
      <c r="W71" s="46">
        <f t="shared" si="55"/>
        <v>0</v>
      </c>
      <c r="X71" s="41">
        <f t="shared" si="56"/>
        <v>0</v>
      </c>
      <c r="Y71" s="41">
        <f t="shared" si="57"/>
        <v>0</v>
      </c>
      <c r="Z71" s="41">
        <f t="shared" si="58"/>
        <v>0</v>
      </c>
      <c r="AA71" s="47">
        <f t="shared" si="59"/>
        <v>0</v>
      </c>
      <c r="AB71" s="48">
        <f t="shared" si="60"/>
        <v>0</v>
      </c>
      <c r="AC71" s="41">
        <f t="shared" si="61"/>
        <v>0</v>
      </c>
      <c r="AD71" s="41">
        <f t="shared" si="62"/>
        <v>0</v>
      </c>
      <c r="AE71" s="41">
        <f t="shared" si="63"/>
        <v>0</v>
      </c>
      <c r="AF71" s="49" t="e">
        <f>HLOOKUP(I71,ElecAvoidedCostsWOCC!$A$5:$Q$50,G71+1,FALSE)</f>
        <v>#N/A</v>
      </c>
      <c r="AG71" s="41" t="e">
        <f t="shared" si="64"/>
        <v>#N/A</v>
      </c>
      <c r="AH71" s="49" t="e">
        <f>HLOOKUP(I71,ElecAvoidedCostsWOCC!$A$5:$Q$50,T71+1,FALSE)</f>
        <v>#N/A</v>
      </c>
      <c r="AI71" s="41" t="e">
        <f t="shared" si="65"/>
        <v>#N/A</v>
      </c>
      <c r="AJ71" s="41" t="e">
        <f t="shared" si="66"/>
        <v>#N/A</v>
      </c>
      <c r="AK71" s="41" t="e">
        <f>HLOOKUP(I71,ElecAvoidedCostsWOCC!$A$5:$Q$50,G71+1,FALSE)*J71*L71</f>
        <v>#N/A</v>
      </c>
      <c r="AL71" s="41" t="e">
        <f t="shared" si="67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68"/>
        <v>0</v>
      </c>
      <c r="AO71" s="44">
        <f t="shared" si="69"/>
        <v>0</v>
      </c>
      <c r="AP71" s="44" t="e">
        <f t="shared" si="70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52"/>
        <v>0</v>
      </c>
      <c r="U72" s="44">
        <f t="shared" si="53"/>
        <v>0</v>
      </c>
      <c r="V72" s="45">
        <f t="shared" si="54"/>
        <v>0</v>
      </c>
      <c r="W72" s="46">
        <f t="shared" si="55"/>
        <v>0</v>
      </c>
      <c r="X72" s="41">
        <f t="shared" si="56"/>
        <v>0</v>
      </c>
      <c r="Y72" s="41">
        <f t="shared" si="57"/>
        <v>0</v>
      </c>
      <c r="Z72" s="41">
        <f t="shared" si="58"/>
        <v>0</v>
      </c>
      <c r="AA72" s="47">
        <f t="shared" si="59"/>
        <v>0</v>
      </c>
      <c r="AB72" s="48">
        <f t="shared" si="60"/>
        <v>0</v>
      </c>
      <c r="AC72" s="41">
        <f t="shared" si="61"/>
        <v>0</v>
      </c>
      <c r="AD72" s="41">
        <f t="shared" si="62"/>
        <v>0</v>
      </c>
      <c r="AE72" s="41">
        <f t="shared" si="63"/>
        <v>0</v>
      </c>
      <c r="AF72" s="49" t="e">
        <f>HLOOKUP(I72,ElecAvoidedCostsWOCC!$A$5:$Q$50,G72+1,FALSE)</f>
        <v>#N/A</v>
      </c>
      <c r="AG72" s="41" t="e">
        <f t="shared" si="64"/>
        <v>#N/A</v>
      </c>
      <c r="AH72" s="49" t="e">
        <f>HLOOKUP(I72,ElecAvoidedCostsWOCC!$A$5:$Q$50,T72+1,FALSE)</f>
        <v>#N/A</v>
      </c>
      <c r="AI72" s="41" t="e">
        <f t="shared" si="65"/>
        <v>#N/A</v>
      </c>
      <c r="AJ72" s="41" t="e">
        <f t="shared" si="66"/>
        <v>#N/A</v>
      </c>
      <c r="AK72" s="41" t="e">
        <f>HLOOKUP(I72,ElecAvoidedCostsWOCC!$A$5:$Q$50,G72+1,FALSE)*J72*L72</f>
        <v>#N/A</v>
      </c>
      <c r="AL72" s="41" t="e">
        <f t="shared" si="67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68"/>
        <v>0</v>
      </c>
      <c r="AO72" s="44">
        <f t="shared" si="69"/>
        <v>0</v>
      </c>
      <c r="AP72" s="44" t="e">
        <f t="shared" si="70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52"/>
        <v>0</v>
      </c>
      <c r="U73" s="44">
        <f t="shared" si="53"/>
        <v>0</v>
      </c>
      <c r="V73" s="45">
        <f t="shared" si="54"/>
        <v>0</v>
      </c>
      <c r="W73" s="46">
        <f t="shared" si="55"/>
        <v>0</v>
      </c>
      <c r="X73" s="41">
        <f t="shared" si="56"/>
        <v>0</v>
      </c>
      <c r="Y73" s="41">
        <f t="shared" si="57"/>
        <v>0</v>
      </c>
      <c r="Z73" s="41">
        <f t="shared" si="58"/>
        <v>0</v>
      </c>
      <c r="AA73" s="47">
        <f t="shared" si="59"/>
        <v>0</v>
      </c>
      <c r="AB73" s="48">
        <f t="shared" si="60"/>
        <v>0</v>
      </c>
      <c r="AC73" s="41">
        <f t="shared" si="61"/>
        <v>0</v>
      </c>
      <c r="AD73" s="41">
        <f t="shared" si="62"/>
        <v>0</v>
      </c>
      <c r="AE73" s="41">
        <f t="shared" si="63"/>
        <v>0</v>
      </c>
      <c r="AF73" s="49" t="e">
        <f>HLOOKUP(I73,ElecAvoidedCostsWOCC!$A$5:$Q$50,G73+1,FALSE)</f>
        <v>#N/A</v>
      </c>
      <c r="AG73" s="41" t="e">
        <f t="shared" si="64"/>
        <v>#N/A</v>
      </c>
      <c r="AH73" s="49" t="e">
        <f>HLOOKUP(I73,ElecAvoidedCostsWOCC!$A$5:$Q$50,T73+1,FALSE)</f>
        <v>#N/A</v>
      </c>
      <c r="AI73" s="41" t="e">
        <f t="shared" si="65"/>
        <v>#N/A</v>
      </c>
      <c r="AJ73" s="41" t="e">
        <f t="shared" si="66"/>
        <v>#N/A</v>
      </c>
      <c r="AK73" s="41" t="e">
        <f>HLOOKUP(I73,ElecAvoidedCostsWOCC!$A$5:$Q$50,G73+1,FALSE)*J73*L73</f>
        <v>#N/A</v>
      </c>
      <c r="AL73" s="41" t="e">
        <f t="shared" si="67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68"/>
        <v>0</v>
      </c>
      <c r="AO73" s="44">
        <f t="shared" si="69"/>
        <v>0</v>
      </c>
      <c r="AP73" s="44" t="e">
        <f t="shared" si="70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52"/>
        <v>0</v>
      </c>
      <c r="U74" s="44">
        <f t="shared" si="53"/>
        <v>0</v>
      </c>
      <c r="V74" s="45">
        <f t="shared" si="54"/>
        <v>0</v>
      </c>
      <c r="W74" s="46">
        <f t="shared" si="55"/>
        <v>0</v>
      </c>
      <c r="X74" s="41">
        <f t="shared" si="56"/>
        <v>0</v>
      </c>
      <c r="Y74" s="41">
        <f t="shared" si="57"/>
        <v>0</v>
      </c>
      <c r="Z74" s="41">
        <f t="shared" si="58"/>
        <v>0</v>
      </c>
      <c r="AA74" s="47">
        <f t="shared" si="59"/>
        <v>0</v>
      </c>
      <c r="AB74" s="48">
        <f t="shared" si="60"/>
        <v>0</v>
      </c>
      <c r="AC74" s="41">
        <f t="shared" si="61"/>
        <v>0</v>
      </c>
      <c r="AD74" s="41">
        <f t="shared" si="62"/>
        <v>0</v>
      </c>
      <c r="AE74" s="41">
        <f t="shared" si="63"/>
        <v>0</v>
      </c>
      <c r="AF74" s="49" t="e">
        <f>HLOOKUP(I74,ElecAvoidedCostsWOCC!$A$5:$Q$50,G74+1,FALSE)</f>
        <v>#N/A</v>
      </c>
      <c r="AG74" s="41" t="e">
        <f t="shared" si="64"/>
        <v>#N/A</v>
      </c>
      <c r="AH74" s="49" t="e">
        <f>HLOOKUP(I74,ElecAvoidedCostsWOCC!$A$5:$Q$50,T74+1,FALSE)</f>
        <v>#N/A</v>
      </c>
      <c r="AI74" s="41" t="e">
        <f t="shared" si="65"/>
        <v>#N/A</v>
      </c>
      <c r="AJ74" s="41" t="e">
        <f t="shared" si="66"/>
        <v>#N/A</v>
      </c>
      <c r="AK74" s="41" t="e">
        <f>HLOOKUP(I74,ElecAvoidedCostsWOCC!$A$5:$Q$50,G74+1,FALSE)*J74*L74</f>
        <v>#N/A</v>
      </c>
      <c r="AL74" s="41" t="e">
        <f t="shared" si="67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68"/>
        <v>0</v>
      </c>
      <c r="AO74" s="44">
        <f t="shared" si="69"/>
        <v>0</v>
      </c>
      <c r="AP74" s="44" t="e">
        <f t="shared" si="70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52"/>
        <v>0</v>
      </c>
      <c r="U75" s="44">
        <f t="shared" si="53"/>
        <v>0</v>
      </c>
      <c r="V75" s="45">
        <f t="shared" si="54"/>
        <v>0</v>
      </c>
      <c r="W75" s="46">
        <f t="shared" si="55"/>
        <v>0</v>
      </c>
      <c r="X75" s="41">
        <f t="shared" si="56"/>
        <v>0</v>
      </c>
      <c r="Y75" s="41">
        <f t="shared" si="57"/>
        <v>0</v>
      </c>
      <c r="Z75" s="41">
        <f t="shared" si="58"/>
        <v>0</v>
      </c>
      <c r="AA75" s="47">
        <f t="shared" si="59"/>
        <v>0</v>
      </c>
      <c r="AB75" s="48">
        <f t="shared" si="60"/>
        <v>0</v>
      </c>
      <c r="AC75" s="41">
        <f t="shared" si="61"/>
        <v>0</v>
      </c>
      <c r="AD75" s="41">
        <f t="shared" si="62"/>
        <v>0</v>
      </c>
      <c r="AE75" s="41">
        <f t="shared" si="63"/>
        <v>0</v>
      </c>
      <c r="AF75" s="49" t="e">
        <f>HLOOKUP(I75,ElecAvoidedCostsWOCC!$A$5:$Q$50,G75+1,FALSE)</f>
        <v>#N/A</v>
      </c>
      <c r="AG75" s="41" t="e">
        <f t="shared" si="64"/>
        <v>#N/A</v>
      </c>
      <c r="AH75" s="49" t="e">
        <f>HLOOKUP(I75,ElecAvoidedCostsWOCC!$A$5:$Q$50,T75+1,FALSE)</f>
        <v>#N/A</v>
      </c>
      <c r="AI75" s="41" t="e">
        <f t="shared" si="65"/>
        <v>#N/A</v>
      </c>
      <c r="AJ75" s="41" t="e">
        <f t="shared" si="66"/>
        <v>#N/A</v>
      </c>
      <c r="AK75" s="41" t="e">
        <f>HLOOKUP(I75,ElecAvoidedCostsWOCC!$A$5:$Q$50,G75+1,FALSE)*J75*L75</f>
        <v>#N/A</v>
      </c>
      <c r="AL75" s="41" t="e">
        <f t="shared" si="67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68"/>
        <v>0</v>
      </c>
      <c r="AO75" s="44">
        <f t="shared" si="69"/>
        <v>0</v>
      </c>
      <c r="AP75" s="44" t="e">
        <f t="shared" si="70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52"/>
        <v>0</v>
      </c>
      <c r="U76" s="44">
        <f t="shared" si="53"/>
        <v>0</v>
      </c>
      <c r="V76" s="45">
        <f t="shared" si="54"/>
        <v>0</v>
      </c>
      <c r="W76" s="46">
        <f t="shared" si="55"/>
        <v>0</v>
      </c>
      <c r="X76" s="41">
        <f t="shared" si="56"/>
        <v>0</v>
      </c>
      <c r="Y76" s="41">
        <f t="shared" si="57"/>
        <v>0</v>
      </c>
      <c r="Z76" s="41">
        <f t="shared" si="58"/>
        <v>0</v>
      </c>
      <c r="AA76" s="47">
        <f t="shared" si="59"/>
        <v>0</v>
      </c>
      <c r="AB76" s="48">
        <f t="shared" si="60"/>
        <v>0</v>
      </c>
      <c r="AC76" s="41">
        <f t="shared" si="61"/>
        <v>0</v>
      </c>
      <c r="AD76" s="41">
        <f t="shared" si="62"/>
        <v>0</v>
      </c>
      <c r="AE76" s="41">
        <f t="shared" si="63"/>
        <v>0</v>
      </c>
      <c r="AF76" s="49" t="e">
        <f>HLOOKUP(I76,ElecAvoidedCostsWOCC!$A$5:$Q$50,G76+1,FALSE)</f>
        <v>#N/A</v>
      </c>
      <c r="AG76" s="41" t="e">
        <f t="shared" si="64"/>
        <v>#N/A</v>
      </c>
      <c r="AH76" s="49" t="e">
        <f>HLOOKUP(I76,ElecAvoidedCostsWOCC!$A$5:$Q$50,T76+1,FALSE)</f>
        <v>#N/A</v>
      </c>
      <c r="AI76" s="41" t="e">
        <f t="shared" si="65"/>
        <v>#N/A</v>
      </c>
      <c r="AJ76" s="41" t="e">
        <f t="shared" si="66"/>
        <v>#N/A</v>
      </c>
      <c r="AK76" s="41" t="e">
        <f>HLOOKUP(I76,ElecAvoidedCostsWOCC!$A$5:$Q$50,G76+1,FALSE)*J76*L76</f>
        <v>#N/A</v>
      </c>
      <c r="AL76" s="41" t="e">
        <f t="shared" si="67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68"/>
        <v>0</v>
      </c>
      <c r="AO76" s="44">
        <f t="shared" si="69"/>
        <v>0</v>
      </c>
      <c r="AP76" s="44" t="e">
        <f t="shared" si="70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52"/>
        <v>0</v>
      </c>
      <c r="U77" s="44">
        <f t="shared" si="53"/>
        <v>0</v>
      </c>
      <c r="V77" s="45">
        <f t="shared" si="54"/>
        <v>0</v>
      </c>
      <c r="W77" s="46">
        <f t="shared" si="55"/>
        <v>0</v>
      </c>
      <c r="X77" s="41">
        <f t="shared" si="56"/>
        <v>0</v>
      </c>
      <c r="Y77" s="41">
        <f t="shared" si="57"/>
        <v>0</v>
      </c>
      <c r="Z77" s="41">
        <f t="shared" si="58"/>
        <v>0</v>
      </c>
      <c r="AA77" s="47">
        <f t="shared" si="59"/>
        <v>0</v>
      </c>
      <c r="AB77" s="48">
        <f t="shared" si="60"/>
        <v>0</v>
      </c>
      <c r="AC77" s="41">
        <f t="shared" si="61"/>
        <v>0</v>
      </c>
      <c r="AD77" s="41">
        <f t="shared" si="62"/>
        <v>0</v>
      </c>
      <c r="AE77" s="41">
        <f t="shared" si="63"/>
        <v>0</v>
      </c>
      <c r="AF77" s="49" t="e">
        <f>HLOOKUP(I77,ElecAvoidedCostsWOCC!$A$5:$Q$50,G77+1,FALSE)</f>
        <v>#N/A</v>
      </c>
      <c r="AG77" s="41" t="e">
        <f t="shared" si="64"/>
        <v>#N/A</v>
      </c>
      <c r="AH77" s="49" t="e">
        <f>HLOOKUP(I77,ElecAvoidedCostsWOCC!$A$5:$Q$50,T77+1,FALSE)</f>
        <v>#N/A</v>
      </c>
      <c r="AI77" s="41" t="e">
        <f t="shared" si="65"/>
        <v>#N/A</v>
      </c>
      <c r="AJ77" s="41" t="e">
        <f t="shared" si="66"/>
        <v>#N/A</v>
      </c>
      <c r="AK77" s="41" t="e">
        <f>HLOOKUP(I77,ElecAvoidedCostsWOCC!$A$5:$Q$50,G77+1,FALSE)*J77*L77</f>
        <v>#N/A</v>
      </c>
      <c r="AL77" s="41" t="e">
        <f t="shared" si="67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68"/>
        <v>0</v>
      </c>
      <c r="AO77" s="44">
        <f t="shared" si="69"/>
        <v>0</v>
      </c>
      <c r="AP77" s="44" t="e">
        <f t="shared" si="70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52"/>
        <v>0</v>
      </c>
      <c r="U78" s="44">
        <f t="shared" si="53"/>
        <v>0</v>
      </c>
      <c r="V78" s="45">
        <f t="shared" si="54"/>
        <v>0</v>
      </c>
      <c r="W78" s="46">
        <f t="shared" si="55"/>
        <v>0</v>
      </c>
      <c r="X78" s="41">
        <f t="shared" si="56"/>
        <v>0</v>
      </c>
      <c r="Y78" s="41">
        <f t="shared" si="57"/>
        <v>0</v>
      </c>
      <c r="Z78" s="41">
        <f t="shared" si="58"/>
        <v>0</v>
      </c>
      <c r="AA78" s="47">
        <f t="shared" si="59"/>
        <v>0</v>
      </c>
      <c r="AB78" s="48">
        <f t="shared" si="60"/>
        <v>0</v>
      </c>
      <c r="AC78" s="41">
        <f t="shared" si="61"/>
        <v>0</v>
      </c>
      <c r="AD78" s="41">
        <f t="shared" si="62"/>
        <v>0</v>
      </c>
      <c r="AE78" s="41">
        <f t="shared" si="63"/>
        <v>0</v>
      </c>
      <c r="AF78" s="49" t="e">
        <f>HLOOKUP(I78,ElecAvoidedCostsWOCC!$A$5:$Q$50,G78+1,FALSE)</f>
        <v>#N/A</v>
      </c>
      <c r="AG78" s="41" t="e">
        <f t="shared" si="64"/>
        <v>#N/A</v>
      </c>
      <c r="AH78" s="49" t="e">
        <f>HLOOKUP(I78,ElecAvoidedCostsWOCC!$A$5:$Q$50,T78+1,FALSE)</f>
        <v>#N/A</v>
      </c>
      <c r="AI78" s="41" t="e">
        <f t="shared" si="65"/>
        <v>#N/A</v>
      </c>
      <c r="AJ78" s="41" t="e">
        <f t="shared" si="66"/>
        <v>#N/A</v>
      </c>
      <c r="AK78" s="41" t="e">
        <f>HLOOKUP(I78,ElecAvoidedCostsWOCC!$A$5:$Q$50,G78+1,FALSE)*J78*L78</f>
        <v>#N/A</v>
      </c>
      <c r="AL78" s="41" t="e">
        <f t="shared" si="67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68"/>
        <v>0</v>
      </c>
      <c r="AO78" s="44">
        <f t="shared" si="69"/>
        <v>0</v>
      </c>
      <c r="AP78" s="44" t="e">
        <f t="shared" si="70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52"/>
        <v>0</v>
      </c>
      <c r="U79" s="44">
        <f t="shared" si="53"/>
        <v>0</v>
      </c>
      <c r="V79" s="45">
        <f t="shared" si="54"/>
        <v>0</v>
      </c>
      <c r="W79" s="46">
        <f t="shared" si="55"/>
        <v>0</v>
      </c>
      <c r="X79" s="41">
        <f t="shared" si="56"/>
        <v>0</v>
      </c>
      <c r="Y79" s="41">
        <f t="shared" si="57"/>
        <v>0</v>
      </c>
      <c r="Z79" s="41">
        <f t="shared" si="58"/>
        <v>0</v>
      </c>
      <c r="AA79" s="47">
        <f t="shared" si="59"/>
        <v>0</v>
      </c>
      <c r="AB79" s="48">
        <f t="shared" si="60"/>
        <v>0</v>
      </c>
      <c r="AC79" s="41">
        <f t="shared" si="61"/>
        <v>0</v>
      </c>
      <c r="AD79" s="41">
        <f t="shared" si="62"/>
        <v>0</v>
      </c>
      <c r="AE79" s="41">
        <f t="shared" si="63"/>
        <v>0</v>
      </c>
      <c r="AF79" s="49" t="e">
        <f>HLOOKUP(I79,ElecAvoidedCostsWOCC!$A$5:$Q$50,G79+1,FALSE)</f>
        <v>#N/A</v>
      </c>
      <c r="AG79" s="41" t="e">
        <f t="shared" si="64"/>
        <v>#N/A</v>
      </c>
      <c r="AH79" s="49" t="e">
        <f>HLOOKUP(I79,ElecAvoidedCostsWOCC!$A$5:$Q$50,T79+1,FALSE)</f>
        <v>#N/A</v>
      </c>
      <c r="AI79" s="41" t="e">
        <f t="shared" si="65"/>
        <v>#N/A</v>
      </c>
      <c r="AJ79" s="41" t="e">
        <f t="shared" si="66"/>
        <v>#N/A</v>
      </c>
      <c r="AK79" s="41" t="e">
        <f>HLOOKUP(I79,ElecAvoidedCostsWOCC!$A$5:$Q$50,G79+1,FALSE)*J79*L79</f>
        <v>#N/A</v>
      </c>
      <c r="AL79" s="41" t="e">
        <f t="shared" si="67"/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si="68"/>
        <v>0</v>
      </c>
      <c r="AO79" s="44">
        <f t="shared" si="69"/>
        <v>0</v>
      </c>
      <c r="AP79" s="44" t="e">
        <f t="shared" si="70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52"/>
        <v>0</v>
      </c>
      <c r="U80" s="44">
        <f t="shared" si="53"/>
        <v>0</v>
      </c>
      <c r="V80" s="45">
        <f t="shared" si="54"/>
        <v>0</v>
      </c>
      <c r="W80" s="46">
        <f t="shared" si="55"/>
        <v>0</v>
      </c>
      <c r="X80" s="41">
        <f t="shared" si="56"/>
        <v>0</v>
      </c>
      <c r="Y80" s="41">
        <f t="shared" si="57"/>
        <v>0</v>
      </c>
      <c r="Z80" s="41">
        <f t="shared" si="58"/>
        <v>0</v>
      </c>
      <c r="AA80" s="47">
        <f t="shared" si="59"/>
        <v>0</v>
      </c>
      <c r="AB80" s="48">
        <f t="shared" si="60"/>
        <v>0</v>
      </c>
      <c r="AC80" s="41">
        <f t="shared" si="61"/>
        <v>0</v>
      </c>
      <c r="AD80" s="41">
        <f t="shared" si="62"/>
        <v>0</v>
      </c>
      <c r="AE80" s="41">
        <f t="shared" si="63"/>
        <v>0</v>
      </c>
      <c r="AF80" s="49" t="e">
        <f>HLOOKUP(I80,ElecAvoidedCostsWOCC!$A$5:$Q$50,G80+1,FALSE)</f>
        <v>#N/A</v>
      </c>
      <c r="AG80" s="41" t="e">
        <f t="shared" si="64"/>
        <v>#N/A</v>
      </c>
      <c r="AH80" s="49" t="e">
        <f>HLOOKUP(I80,ElecAvoidedCostsWOCC!$A$5:$Q$50,T80+1,FALSE)</f>
        <v>#N/A</v>
      </c>
      <c r="AI80" s="41" t="e">
        <f t="shared" si="65"/>
        <v>#N/A</v>
      </c>
      <c r="AJ80" s="41" t="e">
        <f t="shared" si="66"/>
        <v>#N/A</v>
      </c>
      <c r="AK80" s="41" t="e">
        <f>HLOOKUP(I80,ElecAvoidedCostsWOCC!$A$5:$Q$50,G80+1,FALSE)*J80*L80</f>
        <v>#N/A</v>
      </c>
      <c r="AL80" s="41" t="e">
        <f t="shared" si="67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68"/>
        <v>0</v>
      </c>
      <c r="AO80" s="44">
        <f t="shared" si="69"/>
        <v>0</v>
      </c>
      <c r="AP80" s="44" t="e">
        <f t="shared" si="70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52"/>
        <v>0</v>
      </c>
      <c r="U81" s="44">
        <f t="shared" si="53"/>
        <v>0</v>
      </c>
      <c r="V81" s="45">
        <f t="shared" si="54"/>
        <v>0</v>
      </c>
      <c r="W81" s="46">
        <f t="shared" si="55"/>
        <v>0</v>
      </c>
      <c r="X81" s="41">
        <f t="shared" si="56"/>
        <v>0</v>
      </c>
      <c r="Y81" s="41">
        <f t="shared" si="57"/>
        <v>0</v>
      </c>
      <c r="Z81" s="41">
        <f t="shared" si="58"/>
        <v>0</v>
      </c>
      <c r="AA81" s="47">
        <f t="shared" si="59"/>
        <v>0</v>
      </c>
      <c r="AB81" s="48">
        <f t="shared" si="60"/>
        <v>0</v>
      </c>
      <c r="AC81" s="41">
        <f t="shared" si="61"/>
        <v>0</v>
      </c>
      <c r="AD81" s="41">
        <f t="shared" si="62"/>
        <v>0</v>
      </c>
      <c r="AE81" s="41">
        <f t="shared" si="63"/>
        <v>0</v>
      </c>
      <c r="AF81" s="49" t="e">
        <f>HLOOKUP(I81,ElecAvoidedCostsWOCC!$A$5:$Q$50,G81+1,FALSE)</f>
        <v>#N/A</v>
      </c>
      <c r="AG81" s="41" t="e">
        <f t="shared" si="64"/>
        <v>#N/A</v>
      </c>
      <c r="AH81" s="49" t="e">
        <f>HLOOKUP(I81,ElecAvoidedCostsWOCC!$A$5:$Q$50,T81+1,FALSE)</f>
        <v>#N/A</v>
      </c>
      <c r="AI81" s="41" t="e">
        <f t="shared" si="65"/>
        <v>#N/A</v>
      </c>
      <c r="AJ81" s="41" t="e">
        <f t="shared" si="66"/>
        <v>#N/A</v>
      </c>
      <c r="AK81" s="41" t="e">
        <f>HLOOKUP(I81,ElecAvoidedCostsWOCC!$A$5:$Q$50,G81+1,FALSE)*J81*L81</f>
        <v>#N/A</v>
      </c>
      <c r="AL81" s="41" t="e">
        <f t="shared" si="67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68"/>
        <v>0</v>
      </c>
      <c r="AO81" s="44">
        <f t="shared" si="69"/>
        <v>0</v>
      </c>
      <c r="AP81" s="44" t="e">
        <f t="shared" si="70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52"/>
        <v>0</v>
      </c>
      <c r="U82" s="44">
        <f t="shared" si="53"/>
        <v>0</v>
      </c>
      <c r="V82" s="45">
        <f t="shared" si="54"/>
        <v>0</v>
      </c>
      <c r="W82" s="46">
        <f t="shared" si="55"/>
        <v>0</v>
      </c>
      <c r="X82" s="41">
        <f t="shared" si="56"/>
        <v>0</v>
      </c>
      <c r="Y82" s="41">
        <f t="shared" si="57"/>
        <v>0</v>
      </c>
      <c r="Z82" s="41">
        <f t="shared" si="58"/>
        <v>0</v>
      </c>
      <c r="AA82" s="47">
        <f t="shared" si="59"/>
        <v>0</v>
      </c>
      <c r="AB82" s="48">
        <f t="shared" si="60"/>
        <v>0</v>
      </c>
      <c r="AC82" s="41">
        <f t="shared" si="61"/>
        <v>0</v>
      </c>
      <c r="AD82" s="41">
        <f t="shared" si="62"/>
        <v>0</v>
      </c>
      <c r="AE82" s="41">
        <f t="shared" si="63"/>
        <v>0</v>
      </c>
      <c r="AF82" s="49" t="e">
        <f>HLOOKUP(I82,ElecAvoidedCostsWOCC!$A$5:$Q$50,G82+1,FALSE)</f>
        <v>#N/A</v>
      </c>
      <c r="AG82" s="41" t="e">
        <f t="shared" si="64"/>
        <v>#N/A</v>
      </c>
      <c r="AH82" s="49" t="e">
        <f>HLOOKUP(I82,ElecAvoidedCostsWOCC!$A$5:$Q$50,T82+1,FALSE)</f>
        <v>#N/A</v>
      </c>
      <c r="AI82" s="41" t="e">
        <f t="shared" si="65"/>
        <v>#N/A</v>
      </c>
      <c r="AJ82" s="41" t="e">
        <f t="shared" si="66"/>
        <v>#N/A</v>
      </c>
      <c r="AK82" s="41" t="e">
        <f>HLOOKUP(I82,ElecAvoidedCostsWOCC!$A$5:$Q$50,G82+1,FALSE)*J82*L82</f>
        <v>#N/A</v>
      </c>
      <c r="AL82" s="41" t="e">
        <f t="shared" si="67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68"/>
        <v>0</v>
      </c>
      <c r="AO82" s="44">
        <f t="shared" si="69"/>
        <v>0</v>
      </c>
      <c r="AP82" s="44" t="e">
        <f t="shared" si="70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52"/>
        <v>0</v>
      </c>
      <c r="U83" s="44">
        <f t="shared" si="53"/>
        <v>0</v>
      </c>
      <c r="V83" s="45">
        <f t="shared" si="54"/>
        <v>0</v>
      </c>
      <c r="W83" s="46">
        <f t="shared" si="55"/>
        <v>0</v>
      </c>
      <c r="X83" s="41">
        <f t="shared" si="56"/>
        <v>0</v>
      </c>
      <c r="Y83" s="41">
        <f t="shared" si="57"/>
        <v>0</v>
      </c>
      <c r="Z83" s="41">
        <f t="shared" si="58"/>
        <v>0</v>
      </c>
      <c r="AA83" s="47">
        <f t="shared" si="59"/>
        <v>0</v>
      </c>
      <c r="AB83" s="48">
        <f t="shared" si="60"/>
        <v>0</v>
      </c>
      <c r="AC83" s="41">
        <f t="shared" si="61"/>
        <v>0</v>
      </c>
      <c r="AD83" s="41">
        <f t="shared" si="62"/>
        <v>0</v>
      </c>
      <c r="AE83" s="41">
        <f t="shared" si="63"/>
        <v>0</v>
      </c>
      <c r="AF83" s="49" t="e">
        <f>HLOOKUP(I83,ElecAvoidedCostsWOCC!$A$5:$Q$50,G83+1,FALSE)</f>
        <v>#N/A</v>
      </c>
      <c r="AG83" s="41" t="e">
        <f t="shared" si="64"/>
        <v>#N/A</v>
      </c>
      <c r="AH83" s="49" t="e">
        <f>HLOOKUP(I83,ElecAvoidedCostsWOCC!$A$5:$Q$50,T83+1,FALSE)</f>
        <v>#N/A</v>
      </c>
      <c r="AI83" s="41" t="e">
        <f t="shared" si="65"/>
        <v>#N/A</v>
      </c>
      <c r="AJ83" s="41" t="e">
        <f t="shared" si="66"/>
        <v>#N/A</v>
      </c>
      <c r="AK83" s="41" t="e">
        <f>HLOOKUP(I83,ElecAvoidedCostsWOCC!$A$5:$Q$50,G83+1,FALSE)*J83*L83</f>
        <v>#N/A</v>
      </c>
      <c r="AL83" s="41" t="e">
        <f t="shared" si="67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68"/>
        <v>0</v>
      </c>
      <c r="AO83" s="44">
        <f t="shared" si="69"/>
        <v>0</v>
      </c>
      <c r="AP83" s="44" t="e">
        <f t="shared" si="70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52"/>
        <v>0</v>
      </c>
      <c r="U84" s="44">
        <f t="shared" si="53"/>
        <v>0</v>
      </c>
      <c r="V84" s="45">
        <f t="shared" si="54"/>
        <v>0</v>
      </c>
      <c r="W84" s="46">
        <f t="shared" si="55"/>
        <v>0</v>
      </c>
      <c r="X84" s="41">
        <f t="shared" si="56"/>
        <v>0</v>
      </c>
      <c r="Y84" s="41">
        <f t="shared" si="57"/>
        <v>0</v>
      </c>
      <c r="Z84" s="41">
        <f t="shared" si="58"/>
        <v>0</v>
      </c>
      <c r="AA84" s="47">
        <f t="shared" si="59"/>
        <v>0</v>
      </c>
      <c r="AB84" s="48">
        <f t="shared" si="60"/>
        <v>0</v>
      </c>
      <c r="AC84" s="41">
        <f t="shared" si="61"/>
        <v>0</v>
      </c>
      <c r="AD84" s="41">
        <f t="shared" si="62"/>
        <v>0</v>
      </c>
      <c r="AE84" s="41">
        <f t="shared" si="63"/>
        <v>0</v>
      </c>
      <c r="AF84" s="49" t="e">
        <f>HLOOKUP(I84,ElecAvoidedCostsWOCC!$A$5:$Q$50,G84+1,FALSE)</f>
        <v>#N/A</v>
      </c>
      <c r="AG84" s="41" t="e">
        <f t="shared" si="64"/>
        <v>#N/A</v>
      </c>
      <c r="AH84" s="49" t="e">
        <f>HLOOKUP(I84,ElecAvoidedCostsWOCC!$A$5:$Q$50,T84+1,FALSE)</f>
        <v>#N/A</v>
      </c>
      <c r="AI84" s="41" t="e">
        <f t="shared" si="65"/>
        <v>#N/A</v>
      </c>
      <c r="AJ84" s="41" t="e">
        <f t="shared" si="66"/>
        <v>#N/A</v>
      </c>
      <c r="AK84" s="41" t="e">
        <f>HLOOKUP(I84,ElecAvoidedCostsWOCC!$A$5:$Q$50,G84+1,FALSE)*J84*L84</f>
        <v>#N/A</v>
      </c>
      <c r="AL84" s="41" t="e">
        <f t="shared" si="67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68"/>
        <v>0</v>
      </c>
      <c r="AO84" s="44">
        <f t="shared" si="69"/>
        <v>0</v>
      </c>
      <c r="AP84" s="44" t="e">
        <f t="shared" si="70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52"/>
        <v>0</v>
      </c>
      <c r="U85" s="44">
        <f t="shared" si="53"/>
        <v>0</v>
      </c>
      <c r="V85" s="45">
        <f t="shared" si="54"/>
        <v>0</v>
      </c>
      <c r="W85" s="46">
        <f t="shared" si="55"/>
        <v>0</v>
      </c>
      <c r="X85" s="41">
        <f t="shared" si="56"/>
        <v>0</v>
      </c>
      <c r="Y85" s="41">
        <f t="shared" si="57"/>
        <v>0</v>
      </c>
      <c r="Z85" s="41">
        <f t="shared" si="58"/>
        <v>0</v>
      </c>
      <c r="AA85" s="47">
        <f t="shared" si="59"/>
        <v>0</v>
      </c>
      <c r="AB85" s="48">
        <f t="shared" si="60"/>
        <v>0</v>
      </c>
      <c r="AC85" s="41">
        <f t="shared" si="61"/>
        <v>0</v>
      </c>
      <c r="AD85" s="41">
        <f t="shared" si="62"/>
        <v>0</v>
      </c>
      <c r="AE85" s="41">
        <f t="shared" si="63"/>
        <v>0</v>
      </c>
      <c r="AF85" s="49" t="e">
        <f>HLOOKUP(I85,ElecAvoidedCostsWOCC!$A$5:$Q$50,G85+1,FALSE)</f>
        <v>#N/A</v>
      </c>
      <c r="AG85" s="41" t="e">
        <f t="shared" si="64"/>
        <v>#N/A</v>
      </c>
      <c r="AH85" s="49" t="e">
        <f>HLOOKUP(I85,ElecAvoidedCostsWOCC!$A$5:$Q$50,T85+1,FALSE)</f>
        <v>#N/A</v>
      </c>
      <c r="AI85" s="41" t="e">
        <f t="shared" si="65"/>
        <v>#N/A</v>
      </c>
      <c r="AJ85" s="41" t="e">
        <f t="shared" si="66"/>
        <v>#N/A</v>
      </c>
      <c r="AK85" s="41" t="e">
        <f>HLOOKUP(I85,ElecAvoidedCostsWOCC!$A$5:$Q$50,G85+1,FALSE)*J85*L85</f>
        <v>#N/A</v>
      </c>
      <c r="AL85" s="41" t="e">
        <f t="shared" si="67"/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si="68"/>
        <v>0</v>
      </c>
      <c r="AO85" s="44">
        <f t="shared" si="69"/>
        <v>0</v>
      </c>
      <c r="AP85" s="44" t="e">
        <f t="shared" si="70"/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52"/>
        <v>0</v>
      </c>
      <c r="U86" s="44">
        <f t="shared" si="53"/>
        <v>0</v>
      </c>
      <c r="V86" s="45">
        <f t="shared" si="54"/>
        <v>0</v>
      </c>
      <c r="W86" s="46">
        <f t="shared" si="55"/>
        <v>0</v>
      </c>
      <c r="X86" s="41">
        <f t="shared" si="56"/>
        <v>0</v>
      </c>
      <c r="Y86" s="41">
        <f t="shared" si="57"/>
        <v>0</v>
      </c>
      <c r="Z86" s="41">
        <f t="shared" si="58"/>
        <v>0</v>
      </c>
      <c r="AA86" s="47">
        <f t="shared" si="59"/>
        <v>0</v>
      </c>
      <c r="AB86" s="48">
        <f t="shared" si="60"/>
        <v>0</v>
      </c>
      <c r="AC86" s="41">
        <f t="shared" si="61"/>
        <v>0</v>
      </c>
      <c r="AD86" s="41">
        <f t="shared" si="62"/>
        <v>0</v>
      </c>
      <c r="AE86" s="41">
        <f t="shared" si="63"/>
        <v>0</v>
      </c>
      <c r="AF86" s="49" t="e">
        <f>HLOOKUP(I86,ElecAvoidedCostsWOCC!$A$5:$Q$50,G86+1,FALSE)</f>
        <v>#N/A</v>
      </c>
      <c r="AG86" s="41" t="e">
        <f t="shared" si="64"/>
        <v>#N/A</v>
      </c>
      <c r="AH86" s="49" t="e">
        <f>HLOOKUP(I86,ElecAvoidedCostsWOCC!$A$5:$Q$50,T86+1,FALSE)</f>
        <v>#N/A</v>
      </c>
      <c r="AI86" s="41" t="e">
        <f t="shared" si="65"/>
        <v>#N/A</v>
      </c>
      <c r="AJ86" s="41" t="e">
        <f t="shared" si="66"/>
        <v>#N/A</v>
      </c>
      <c r="AK86" s="41" t="e">
        <f>HLOOKUP(I86,ElecAvoidedCostsWOCC!$A$5:$Q$50,G86+1,FALSE)*J86*L86</f>
        <v>#N/A</v>
      </c>
      <c r="AL86" s="41" t="e">
        <f t="shared" si="67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68"/>
        <v>0</v>
      </c>
      <c r="AO86" s="44">
        <f t="shared" si="69"/>
        <v>0</v>
      </c>
      <c r="AP86" s="44" t="e">
        <f t="shared" si="70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52"/>
        <v>0</v>
      </c>
      <c r="U87" s="44">
        <f t="shared" si="53"/>
        <v>0</v>
      </c>
      <c r="V87" s="45">
        <f t="shared" si="54"/>
        <v>0</v>
      </c>
      <c r="W87" s="46">
        <f t="shared" si="55"/>
        <v>0</v>
      </c>
      <c r="X87" s="41">
        <f t="shared" si="56"/>
        <v>0</v>
      </c>
      <c r="Y87" s="41">
        <f t="shared" si="57"/>
        <v>0</v>
      </c>
      <c r="Z87" s="41">
        <f t="shared" si="58"/>
        <v>0</v>
      </c>
      <c r="AA87" s="47">
        <f t="shared" si="59"/>
        <v>0</v>
      </c>
      <c r="AB87" s="48">
        <f t="shared" si="60"/>
        <v>0</v>
      </c>
      <c r="AC87" s="41">
        <f t="shared" si="61"/>
        <v>0</v>
      </c>
      <c r="AD87" s="41">
        <f t="shared" si="62"/>
        <v>0</v>
      </c>
      <c r="AE87" s="41">
        <f t="shared" si="63"/>
        <v>0</v>
      </c>
      <c r="AF87" s="49" t="e">
        <f>HLOOKUP(I87,ElecAvoidedCostsWOCC!$A$5:$Q$50,G87+1,FALSE)</f>
        <v>#N/A</v>
      </c>
      <c r="AG87" s="41" t="e">
        <f t="shared" si="64"/>
        <v>#N/A</v>
      </c>
      <c r="AH87" s="49" t="e">
        <f>HLOOKUP(I87,ElecAvoidedCostsWOCC!$A$5:$Q$50,T87+1,FALSE)</f>
        <v>#N/A</v>
      </c>
      <c r="AI87" s="41" t="e">
        <f t="shared" si="65"/>
        <v>#N/A</v>
      </c>
      <c r="AJ87" s="41" t="e">
        <f t="shared" si="66"/>
        <v>#N/A</v>
      </c>
      <c r="AK87" s="41" t="e">
        <f>HLOOKUP(I87,ElecAvoidedCostsWOCC!$A$5:$Q$50,G87+1,FALSE)*J87*L87</f>
        <v>#N/A</v>
      </c>
      <c r="AL87" s="41" t="e">
        <f t="shared" si="67"/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68"/>
        <v>0</v>
      </c>
      <c r="AO87" s="44">
        <f t="shared" si="69"/>
        <v>0</v>
      </c>
      <c r="AP87" s="44" t="e">
        <f t="shared" si="70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52"/>
        <v>0</v>
      </c>
      <c r="U88" s="44">
        <f t="shared" si="53"/>
        <v>0</v>
      </c>
      <c r="V88" s="45">
        <f t="shared" si="54"/>
        <v>0</v>
      </c>
      <c r="W88" s="46">
        <f t="shared" si="55"/>
        <v>0</v>
      </c>
      <c r="X88" s="41">
        <f t="shared" si="56"/>
        <v>0</v>
      </c>
      <c r="Y88" s="41">
        <f t="shared" si="57"/>
        <v>0</v>
      </c>
      <c r="Z88" s="41">
        <f t="shared" si="58"/>
        <v>0</v>
      </c>
      <c r="AA88" s="47">
        <f t="shared" si="59"/>
        <v>0</v>
      </c>
      <c r="AB88" s="48">
        <f t="shared" si="60"/>
        <v>0</v>
      </c>
      <c r="AC88" s="41">
        <f t="shared" si="61"/>
        <v>0</v>
      </c>
      <c r="AD88" s="41">
        <f t="shared" si="62"/>
        <v>0</v>
      </c>
      <c r="AE88" s="41">
        <f t="shared" si="63"/>
        <v>0</v>
      </c>
      <c r="AF88" s="49" t="e">
        <f>HLOOKUP(I88,ElecAvoidedCostsWOCC!$A$5:$Q$50,G88+1,FALSE)</f>
        <v>#N/A</v>
      </c>
      <c r="AG88" s="41" t="e">
        <f t="shared" si="64"/>
        <v>#N/A</v>
      </c>
      <c r="AH88" s="49" t="e">
        <f>HLOOKUP(I88,ElecAvoidedCostsWOCC!$A$5:$Q$50,T88+1,FALSE)</f>
        <v>#N/A</v>
      </c>
      <c r="AI88" s="41" t="e">
        <f t="shared" si="65"/>
        <v>#N/A</v>
      </c>
      <c r="AJ88" s="41" t="e">
        <f t="shared" si="66"/>
        <v>#N/A</v>
      </c>
      <c r="AK88" s="41" t="e">
        <f>HLOOKUP(I88,ElecAvoidedCostsWOCC!$A$5:$Q$50,G88+1,FALSE)*J88*L88</f>
        <v>#N/A</v>
      </c>
      <c r="AL88" s="41" t="e">
        <f t="shared" si="67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68"/>
        <v>0</v>
      </c>
      <c r="AO88" s="44">
        <f t="shared" si="69"/>
        <v>0</v>
      </c>
      <c r="AP88" s="44" t="e">
        <f t="shared" si="70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 t="shared" si="52"/>
        <v>0</v>
      </c>
      <c r="U89" s="44">
        <f t="shared" si="53"/>
        <v>0</v>
      </c>
      <c r="V89" s="45">
        <f t="shared" si="54"/>
        <v>0</v>
      </c>
      <c r="W89" s="46">
        <f t="shared" si="55"/>
        <v>0</v>
      </c>
      <c r="X89" s="41">
        <f t="shared" si="56"/>
        <v>0</v>
      </c>
      <c r="Y89" s="41">
        <f t="shared" si="57"/>
        <v>0</v>
      </c>
      <c r="Z89" s="41">
        <f t="shared" si="58"/>
        <v>0</v>
      </c>
      <c r="AA89" s="47">
        <f t="shared" si="59"/>
        <v>0</v>
      </c>
      <c r="AB89" s="48">
        <f t="shared" si="60"/>
        <v>0</v>
      </c>
      <c r="AC89" s="41">
        <f t="shared" si="61"/>
        <v>0</v>
      </c>
      <c r="AD89" s="41">
        <f t="shared" si="62"/>
        <v>0</v>
      </c>
      <c r="AE89" s="41">
        <f t="shared" si="63"/>
        <v>0</v>
      </c>
      <c r="AF89" s="49" t="e">
        <f>HLOOKUP(I89,ElecAvoidedCostsWOCC!$A$5:$Q$50,G89+1,FALSE)</f>
        <v>#N/A</v>
      </c>
      <c r="AG89" s="41" t="e">
        <f t="shared" si="64"/>
        <v>#N/A</v>
      </c>
      <c r="AH89" s="49" t="e">
        <f>HLOOKUP(I89,ElecAvoidedCostsWOCC!$A$5:$Q$50,T89+1,FALSE)</f>
        <v>#N/A</v>
      </c>
      <c r="AI89" s="41" t="e">
        <f t="shared" si="65"/>
        <v>#N/A</v>
      </c>
      <c r="AJ89" s="41" t="e">
        <f t="shared" si="66"/>
        <v>#N/A</v>
      </c>
      <c r="AK89" s="41" t="e">
        <f>HLOOKUP(I89,ElecAvoidedCostsWOCC!$A$5:$Q$50,G89+1,FALSE)*J89*L89</f>
        <v>#N/A</v>
      </c>
      <c r="AL89" s="41" t="e">
        <f t="shared" si="67"/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 t="shared" si="68"/>
        <v>0</v>
      </c>
      <c r="AO89" s="44">
        <f t="shared" si="69"/>
        <v>0</v>
      </c>
      <c r="AP89" s="44" t="e">
        <f t="shared" si="70"/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 t="shared" si="52"/>
        <v>0</v>
      </c>
      <c r="U90" s="44">
        <f t="shared" si="53"/>
        <v>0</v>
      </c>
      <c r="V90" s="45">
        <f t="shared" si="54"/>
        <v>0</v>
      </c>
      <c r="W90" s="46">
        <f t="shared" si="55"/>
        <v>0</v>
      </c>
      <c r="X90" s="41">
        <f t="shared" si="56"/>
        <v>0</v>
      </c>
      <c r="Y90" s="41">
        <f t="shared" si="57"/>
        <v>0</v>
      </c>
      <c r="Z90" s="41">
        <f t="shared" si="58"/>
        <v>0</v>
      </c>
      <c r="AA90" s="47">
        <f t="shared" si="59"/>
        <v>0</v>
      </c>
      <c r="AB90" s="48">
        <f t="shared" si="60"/>
        <v>0</v>
      </c>
      <c r="AC90" s="41">
        <f t="shared" si="61"/>
        <v>0</v>
      </c>
      <c r="AD90" s="41">
        <f t="shared" si="62"/>
        <v>0</v>
      </c>
      <c r="AE90" s="41">
        <f t="shared" si="63"/>
        <v>0</v>
      </c>
      <c r="AF90" s="49" t="e">
        <f>HLOOKUP(I90,ElecAvoidedCostsWOCC!$A$5:$Q$50,G90+1,FALSE)</f>
        <v>#N/A</v>
      </c>
      <c r="AG90" s="41" t="e">
        <f t="shared" si="64"/>
        <v>#N/A</v>
      </c>
      <c r="AH90" s="49" t="e">
        <f>HLOOKUP(I90,ElecAvoidedCostsWOCC!$A$5:$Q$50,T90+1,FALSE)</f>
        <v>#N/A</v>
      </c>
      <c r="AI90" s="41" t="e">
        <f t="shared" si="65"/>
        <v>#N/A</v>
      </c>
      <c r="AJ90" s="41" t="e">
        <f t="shared" si="66"/>
        <v>#N/A</v>
      </c>
      <c r="AK90" s="41" t="e">
        <f>HLOOKUP(I90,ElecAvoidedCostsWOCC!$A$5:$Q$50,G90+1,FALSE)*J90*L90</f>
        <v>#N/A</v>
      </c>
      <c r="AL90" s="41" t="e">
        <f t="shared" si="67"/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 t="shared" si="68"/>
        <v>0</v>
      </c>
      <c r="AO90" s="44">
        <f t="shared" si="69"/>
        <v>0</v>
      </c>
      <c r="AP90" s="44" t="e">
        <f t="shared" si="70"/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 t="shared" si="52"/>
        <v>0</v>
      </c>
      <c r="U91" s="44">
        <f t="shared" si="53"/>
        <v>0</v>
      </c>
      <c r="V91" s="45">
        <f t="shared" si="54"/>
        <v>0</v>
      </c>
      <c r="W91" s="46">
        <f t="shared" si="55"/>
        <v>0</v>
      </c>
      <c r="X91" s="41">
        <f t="shared" si="56"/>
        <v>0</v>
      </c>
      <c r="Y91" s="41">
        <f t="shared" si="57"/>
        <v>0</v>
      </c>
      <c r="Z91" s="41">
        <f t="shared" si="58"/>
        <v>0</v>
      </c>
      <c r="AA91" s="47">
        <f t="shared" si="59"/>
        <v>0</v>
      </c>
      <c r="AB91" s="48">
        <f t="shared" si="60"/>
        <v>0</v>
      </c>
      <c r="AC91" s="41">
        <f t="shared" si="61"/>
        <v>0</v>
      </c>
      <c r="AD91" s="41">
        <f t="shared" si="62"/>
        <v>0</v>
      </c>
      <c r="AE91" s="41">
        <f t="shared" si="63"/>
        <v>0</v>
      </c>
      <c r="AF91" s="49" t="e">
        <f>HLOOKUP(I91,ElecAvoidedCostsWOCC!$A$5:$Q$50,G91+1,FALSE)</f>
        <v>#N/A</v>
      </c>
      <c r="AG91" s="41" t="e">
        <f t="shared" si="64"/>
        <v>#N/A</v>
      </c>
      <c r="AH91" s="49" t="e">
        <f>HLOOKUP(I91,ElecAvoidedCostsWOCC!$A$5:$Q$50,T91+1,FALSE)</f>
        <v>#N/A</v>
      </c>
      <c r="AI91" s="41" t="e">
        <f t="shared" si="65"/>
        <v>#N/A</v>
      </c>
      <c r="AJ91" s="41" t="e">
        <f t="shared" si="66"/>
        <v>#N/A</v>
      </c>
      <c r="AK91" s="41" t="e">
        <f>HLOOKUP(I91,ElecAvoidedCostsWOCC!$A$5:$Q$50,G91+1,FALSE)*J91*L91</f>
        <v>#N/A</v>
      </c>
      <c r="AL91" s="41" t="e">
        <f t="shared" si="67"/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 t="shared" si="68"/>
        <v>0</v>
      </c>
      <c r="AO91" s="44">
        <f t="shared" si="69"/>
        <v>0</v>
      </c>
      <c r="AP91" s="44" t="e">
        <f t="shared" si="70"/>
        <v>#DIV/0!</v>
      </c>
    </row>
    <row r="92" spans="2:42" x14ac:dyDescent="0.25">
      <c r="B92" s="34"/>
      <c r="C92" s="56"/>
      <c r="D92" s="56"/>
      <c r="E92" s="35"/>
      <c r="F92" s="36"/>
      <c r="G92" s="36"/>
      <c r="H92" s="36"/>
      <c r="I92" s="37"/>
      <c r="J92" s="38"/>
      <c r="K92" s="38"/>
      <c r="L92" s="38"/>
      <c r="M92" s="39"/>
      <c r="N92" s="39"/>
      <c r="O92" s="40"/>
      <c r="P92" s="41"/>
      <c r="Q92" s="41"/>
      <c r="R92" s="42"/>
      <c r="S92" s="43"/>
      <c r="T92" s="36">
        <f t="shared" si="52"/>
        <v>0</v>
      </c>
      <c r="U92" s="44">
        <f t="shared" si="53"/>
        <v>0</v>
      </c>
      <c r="V92" s="45">
        <f t="shared" si="54"/>
        <v>0</v>
      </c>
      <c r="W92" s="46">
        <f t="shared" si="55"/>
        <v>0</v>
      </c>
      <c r="X92" s="41">
        <f t="shared" si="56"/>
        <v>0</v>
      </c>
      <c r="Y92" s="41">
        <f t="shared" si="57"/>
        <v>0</v>
      </c>
      <c r="Z92" s="41">
        <f t="shared" si="58"/>
        <v>0</v>
      </c>
      <c r="AA92" s="47">
        <f t="shared" si="59"/>
        <v>0</v>
      </c>
      <c r="AB92" s="48">
        <f t="shared" si="60"/>
        <v>0</v>
      </c>
      <c r="AC92" s="41">
        <f t="shared" si="61"/>
        <v>0</v>
      </c>
      <c r="AD92" s="41">
        <f t="shared" si="62"/>
        <v>0</v>
      </c>
      <c r="AE92" s="41">
        <f t="shared" si="63"/>
        <v>0</v>
      </c>
      <c r="AF92" s="49" t="e">
        <f>HLOOKUP(I92,ElecAvoidedCostsWOCC!$A$5:$Q$50,G92+1,FALSE)</f>
        <v>#N/A</v>
      </c>
      <c r="AG92" s="41" t="e">
        <f t="shared" si="64"/>
        <v>#N/A</v>
      </c>
      <c r="AH92" s="49" t="e">
        <f>HLOOKUP(I92,ElecAvoidedCostsWOCC!$A$5:$Q$50,T92+1,FALSE)</f>
        <v>#N/A</v>
      </c>
      <c r="AI92" s="41" t="e">
        <f t="shared" si="65"/>
        <v>#N/A</v>
      </c>
      <c r="AJ92" s="41" t="e">
        <f t="shared" si="66"/>
        <v>#N/A</v>
      </c>
      <c r="AK92" s="41" t="e">
        <f>HLOOKUP(I92,ElecAvoidedCostsWOCC!$A$5:$Q$50,G92+1,FALSE)*J92*L92</f>
        <v>#N/A</v>
      </c>
      <c r="AL92" s="41" t="e">
        <f t="shared" si="67"/>
        <v>#N/A</v>
      </c>
      <c r="AM92" s="45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5">
        <f t="shared" si="68"/>
        <v>0</v>
      </c>
      <c r="AO92" s="44">
        <f t="shared" si="69"/>
        <v>0</v>
      </c>
      <c r="AP92" s="44" t="e">
        <f t="shared" si="70"/>
        <v>#DIV/0!</v>
      </c>
    </row>
    <row r="93" spans="2:42" x14ac:dyDescent="0.25">
      <c r="B93" s="34"/>
      <c r="C93" s="56"/>
      <c r="D93" s="56"/>
      <c r="E93" s="35"/>
      <c r="F93" s="36"/>
      <c r="G93" s="36"/>
      <c r="H93" s="36"/>
      <c r="I93" s="37"/>
      <c r="J93" s="38"/>
      <c r="K93" s="38"/>
      <c r="L93" s="38"/>
      <c r="M93" s="39"/>
      <c r="N93" s="39"/>
      <c r="O93" s="40"/>
      <c r="P93" s="41"/>
      <c r="Q93" s="41"/>
      <c r="R93" s="42"/>
      <c r="S93" s="43"/>
      <c r="T93" s="36">
        <f t="shared" si="52"/>
        <v>0</v>
      </c>
      <c r="U93" s="44">
        <f t="shared" si="53"/>
        <v>0</v>
      </c>
      <c r="V93" s="45">
        <f t="shared" si="54"/>
        <v>0</v>
      </c>
      <c r="W93" s="46">
        <f t="shared" si="55"/>
        <v>0</v>
      </c>
      <c r="X93" s="41">
        <f t="shared" si="56"/>
        <v>0</v>
      </c>
      <c r="Y93" s="41">
        <f t="shared" si="57"/>
        <v>0</v>
      </c>
      <c r="Z93" s="41">
        <f t="shared" si="58"/>
        <v>0</v>
      </c>
      <c r="AA93" s="47">
        <f t="shared" si="59"/>
        <v>0</v>
      </c>
      <c r="AB93" s="48">
        <f t="shared" si="60"/>
        <v>0</v>
      </c>
      <c r="AC93" s="41">
        <f t="shared" si="61"/>
        <v>0</v>
      </c>
      <c r="AD93" s="41">
        <f t="shared" si="62"/>
        <v>0</v>
      </c>
      <c r="AE93" s="41">
        <f t="shared" si="63"/>
        <v>0</v>
      </c>
      <c r="AF93" s="49" t="e">
        <f>HLOOKUP(I93,ElecAvoidedCostsWOCC!$A$5:$Q$50,G93+1,FALSE)</f>
        <v>#N/A</v>
      </c>
      <c r="AG93" s="41" t="e">
        <f t="shared" si="64"/>
        <v>#N/A</v>
      </c>
      <c r="AH93" s="49" t="e">
        <f>HLOOKUP(I93,ElecAvoidedCostsWOCC!$A$5:$Q$50,T93+1,FALSE)</f>
        <v>#N/A</v>
      </c>
      <c r="AI93" s="41" t="e">
        <f t="shared" si="65"/>
        <v>#N/A</v>
      </c>
      <c r="AJ93" s="41" t="e">
        <f t="shared" si="66"/>
        <v>#N/A</v>
      </c>
      <c r="AK93" s="41" t="e">
        <f>HLOOKUP(I93,ElecAvoidedCostsWOCC!$A$5:$Q$50,G93+1,FALSE)*J93*L93</f>
        <v>#N/A</v>
      </c>
      <c r="AL93" s="41" t="e">
        <f t="shared" si="67"/>
        <v>#N/A</v>
      </c>
      <c r="AM93" s="45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5">
        <f t="shared" si="68"/>
        <v>0</v>
      </c>
      <c r="AO93" s="44">
        <f t="shared" si="69"/>
        <v>0</v>
      </c>
      <c r="AP93" s="44" t="e">
        <f t="shared" si="70"/>
        <v>#DIV/0!</v>
      </c>
    </row>
    <row r="94" spans="2:42" x14ac:dyDescent="0.25">
      <c r="B94" s="34"/>
      <c r="C94" s="56"/>
      <c r="D94" s="56"/>
      <c r="E94" s="35"/>
      <c r="F94" s="36"/>
      <c r="G94" s="36"/>
      <c r="H94" s="36"/>
      <c r="I94" s="37"/>
      <c r="J94" s="38"/>
      <c r="K94" s="38"/>
      <c r="L94" s="38"/>
      <c r="M94" s="39"/>
      <c r="N94" s="39"/>
      <c r="O94" s="40"/>
      <c r="P94" s="41"/>
      <c r="Q94" s="41"/>
      <c r="R94" s="42"/>
      <c r="S94" s="43"/>
      <c r="T94" s="36">
        <f t="shared" si="52"/>
        <v>0</v>
      </c>
      <c r="U94" s="44">
        <f t="shared" si="53"/>
        <v>0</v>
      </c>
      <c r="V94" s="45">
        <f t="shared" si="54"/>
        <v>0</v>
      </c>
      <c r="W94" s="46">
        <f t="shared" si="55"/>
        <v>0</v>
      </c>
      <c r="X94" s="41">
        <f t="shared" si="56"/>
        <v>0</v>
      </c>
      <c r="Y94" s="41">
        <f t="shared" si="57"/>
        <v>0</v>
      </c>
      <c r="Z94" s="41">
        <f t="shared" si="58"/>
        <v>0</v>
      </c>
      <c r="AA94" s="47">
        <f t="shared" si="59"/>
        <v>0</v>
      </c>
      <c r="AB94" s="48">
        <f t="shared" si="60"/>
        <v>0</v>
      </c>
      <c r="AC94" s="41">
        <f t="shared" si="61"/>
        <v>0</v>
      </c>
      <c r="AD94" s="41">
        <f t="shared" si="62"/>
        <v>0</v>
      </c>
      <c r="AE94" s="41">
        <f t="shared" si="63"/>
        <v>0</v>
      </c>
      <c r="AF94" s="49" t="e">
        <f>HLOOKUP(I94,ElecAvoidedCostsWOCC!$A$5:$Q$50,G94+1,FALSE)</f>
        <v>#N/A</v>
      </c>
      <c r="AG94" s="41" t="e">
        <f t="shared" si="64"/>
        <v>#N/A</v>
      </c>
      <c r="AH94" s="49" t="e">
        <f>HLOOKUP(I94,ElecAvoidedCostsWOCC!$A$5:$Q$50,T94+1,FALSE)</f>
        <v>#N/A</v>
      </c>
      <c r="AI94" s="41" t="e">
        <f t="shared" si="65"/>
        <v>#N/A</v>
      </c>
      <c r="AJ94" s="41" t="e">
        <f t="shared" si="66"/>
        <v>#N/A</v>
      </c>
      <c r="AK94" s="41" t="e">
        <f>HLOOKUP(I94,ElecAvoidedCostsWOCC!$A$5:$Q$50,G94+1,FALSE)*J94*L94</f>
        <v>#N/A</v>
      </c>
      <c r="AL94" s="41" t="e">
        <f t="shared" si="67"/>
        <v>#N/A</v>
      </c>
      <c r="AM94" s="45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5">
        <f t="shared" si="68"/>
        <v>0</v>
      </c>
      <c r="AO94" s="44">
        <f t="shared" si="69"/>
        <v>0</v>
      </c>
      <c r="AP94" s="44" t="e">
        <f t="shared" si="70"/>
        <v>#DIV/0!</v>
      </c>
    </row>
    <row r="95" spans="2:42" x14ac:dyDescent="0.25">
      <c r="B95" s="34"/>
      <c r="C95" s="56"/>
      <c r="D95" s="56"/>
      <c r="E95" s="35"/>
      <c r="F95" s="36"/>
      <c r="G95" s="36"/>
      <c r="H95" s="36"/>
      <c r="I95" s="37"/>
      <c r="J95" s="38"/>
      <c r="K95" s="38"/>
      <c r="L95" s="38"/>
      <c r="M95" s="39"/>
      <c r="N95" s="39"/>
      <c r="O95" s="40"/>
      <c r="P95" s="41"/>
      <c r="Q95" s="41"/>
      <c r="R95" s="42"/>
      <c r="S95" s="43"/>
      <c r="T95" s="36">
        <f t="shared" si="52"/>
        <v>0</v>
      </c>
      <c r="U95" s="44">
        <f t="shared" si="53"/>
        <v>0</v>
      </c>
      <c r="V95" s="45">
        <f t="shared" si="54"/>
        <v>0</v>
      </c>
      <c r="W95" s="46">
        <f t="shared" si="55"/>
        <v>0</v>
      </c>
      <c r="X95" s="41">
        <f t="shared" si="56"/>
        <v>0</v>
      </c>
      <c r="Y95" s="41">
        <f t="shared" si="57"/>
        <v>0</v>
      </c>
      <c r="Z95" s="41">
        <f t="shared" si="58"/>
        <v>0</v>
      </c>
      <c r="AA95" s="47">
        <f t="shared" si="59"/>
        <v>0</v>
      </c>
      <c r="AB95" s="48">
        <f t="shared" si="60"/>
        <v>0</v>
      </c>
      <c r="AC95" s="41">
        <f t="shared" si="61"/>
        <v>0</v>
      </c>
      <c r="AD95" s="41">
        <f t="shared" si="62"/>
        <v>0</v>
      </c>
      <c r="AE95" s="41">
        <f t="shared" si="63"/>
        <v>0</v>
      </c>
      <c r="AF95" s="49" t="e">
        <f>HLOOKUP(I95,ElecAvoidedCostsWOCC!$A$5:$Q$50,G95+1,FALSE)</f>
        <v>#N/A</v>
      </c>
      <c r="AG95" s="41" t="e">
        <f t="shared" si="64"/>
        <v>#N/A</v>
      </c>
      <c r="AH95" s="49" t="e">
        <f>HLOOKUP(I95,ElecAvoidedCostsWOCC!$A$5:$Q$50,T95+1,FALSE)</f>
        <v>#N/A</v>
      </c>
      <c r="AI95" s="41" t="e">
        <f t="shared" si="65"/>
        <v>#N/A</v>
      </c>
      <c r="AJ95" s="41" t="e">
        <f t="shared" si="66"/>
        <v>#N/A</v>
      </c>
      <c r="AK95" s="41" t="e">
        <f>HLOOKUP(I95,ElecAvoidedCostsWOCC!$A$5:$Q$50,G95+1,FALSE)*J95*L95</f>
        <v>#N/A</v>
      </c>
      <c r="AL95" s="41" t="e">
        <f t="shared" si="67"/>
        <v>#N/A</v>
      </c>
      <c r="AM95" s="45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5">
        <f t="shared" si="68"/>
        <v>0</v>
      </c>
      <c r="AO95" s="44">
        <f t="shared" si="69"/>
        <v>0</v>
      </c>
      <c r="AP95" s="44" t="e">
        <f t="shared" si="70"/>
        <v>#DIV/0!</v>
      </c>
    </row>
    <row r="96" spans="2:42" x14ac:dyDescent="0.25">
      <c r="B96" s="34"/>
      <c r="C96" s="56"/>
      <c r="D96" s="56"/>
      <c r="E96" s="35"/>
      <c r="F96" s="36"/>
      <c r="G96" s="36"/>
      <c r="H96" s="36"/>
      <c r="I96" s="37"/>
      <c r="J96" s="38"/>
      <c r="K96" s="38"/>
      <c r="L96" s="38"/>
      <c r="M96" s="39"/>
      <c r="N96" s="39"/>
      <c r="O96" s="40"/>
      <c r="P96" s="41"/>
      <c r="Q96" s="41"/>
      <c r="R96" s="42"/>
      <c r="S96" s="43"/>
      <c r="T96" s="36">
        <f t="shared" si="52"/>
        <v>0</v>
      </c>
      <c r="U96" s="44">
        <f t="shared" si="53"/>
        <v>0</v>
      </c>
      <c r="V96" s="45">
        <f t="shared" si="54"/>
        <v>0</v>
      </c>
      <c r="W96" s="46">
        <f t="shared" si="55"/>
        <v>0</v>
      </c>
      <c r="X96" s="41">
        <f t="shared" si="56"/>
        <v>0</v>
      </c>
      <c r="Y96" s="41">
        <f t="shared" si="57"/>
        <v>0</v>
      </c>
      <c r="Z96" s="41">
        <f t="shared" si="58"/>
        <v>0</v>
      </c>
      <c r="AA96" s="47">
        <f t="shared" si="59"/>
        <v>0</v>
      </c>
      <c r="AB96" s="48">
        <f t="shared" si="60"/>
        <v>0</v>
      </c>
      <c r="AC96" s="41">
        <f t="shared" si="61"/>
        <v>0</v>
      </c>
      <c r="AD96" s="41">
        <f t="shared" si="62"/>
        <v>0</v>
      </c>
      <c r="AE96" s="41">
        <f t="shared" si="63"/>
        <v>0</v>
      </c>
      <c r="AF96" s="49" t="e">
        <f>HLOOKUP(I96,ElecAvoidedCostsWOCC!$A$5:$Q$50,G96+1,FALSE)</f>
        <v>#N/A</v>
      </c>
      <c r="AG96" s="41" t="e">
        <f t="shared" si="64"/>
        <v>#N/A</v>
      </c>
      <c r="AH96" s="49" t="e">
        <f>HLOOKUP(I96,ElecAvoidedCostsWOCC!$A$5:$Q$50,T96+1,FALSE)</f>
        <v>#N/A</v>
      </c>
      <c r="AI96" s="41" t="e">
        <f t="shared" si="65"/>
        <v>#N/A</v>
      </c>
      <c r="AJ96" s="41" t="e">
        <f t="shared" si="66"/>
        <v>#N/A</v>
      </c>
      <c r="AK96" s="41" t="e">
        <f>HLOOKUP(I96,ElecAvoidedCostsWOCC!$A$5:$Q$50,G96+1,FALSE)*J96*L96</f>
        <v>#N/A</v>
      </c>
      <c r="AL96" s="41" t="e">
        <f t="shared" si="67"/>
        <v>#N/A</v>
      </c>
      <c r="AM96" s="45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5">
        <f t="shared" si="68"/>
        <v>0</v>
      </c>
      <c r="AO96" s="44">
        <f t="shared" si="69"/>
        <v>0</v>
      </c>
      <c r="AP96" s="44" t="e">
        <f t="shared" si="70"/>
        <v>#DIV/0!</v>
      </c>
    </row>
    <row r="97" spans="2:42" x14ac:dyDescent="0.25">
      <c r="B97" s="34"/>
      <c r="C97" s="56"/>
      <c r="D97" s="56"/>
      <c r="E97" s="35"/>
      <c r="F97" s="36"/>
      <c r="G97" s="36"/>
      <c r="H97" s="36"/>
      <c r="I97" s="37"/>
      <c r="J97" s="38"/>
      <c r="K97" s="38"/>
      <c r="L97" s="38"/>
      <c r="M97" s="39"/>
      <c r="N97" s="39"/>
      <c r="O97" s="40"/>
      <c r="P97" s="41"/>
      <c r="Q97" s="41"/>
      <c r="R97" s="42"/>
      <c r="S97" s="43"/>
      <c r="T97" s="36">
        <f t="shared" si="52"/>
        <v>0</v>
      </c>
      <c r="U97" s="44">
        <f t="shared" si="53"/>
        <v>0</v>
      </c>
      <c r="V97" s="45">
        <f t="shared" si="54"/>
        <v>0</v>
      </c>
      <c r="W97" s="46">
        <f t="shared" si="55"/>
        <v>0</v>
      </c>
      <c r="X97" s="41">
        <f t="shared" si="56"/>
        <v>0</v>
      </c>
      <c r="Y97" s="41">
        <f t="shared" si="57"/>
        <v>0</v>
      </c>
      <c r="Z97" s="41">
        <f t="shared" si="58"/>
        <v>0</v>
      </c>
      <c r="AA97" s="47">
        <f t="shared" si="59"/>
        <v>0</v>
      </c>
      <c r="AB97" s="48">
        <f t="shared" si="60"/>
        <v>0</v>
      </c>
      <c r="AC97" s="41">
        <f t="shared" si="61"/>
        <v>0</v>
      </c>
      <c r="AD97" s="41">
        <f t="shared" si="62"/>
        <v>0</v>
      </c>
      <c r="AE97" s="41">
        <f t="shared" si="63"/>
        <v>0</v>
      </c>
      <c r="AF97" s="49" t="e">
        <f>HLOOKUP(I97,ElecAvoidedCostsWOCC!$A$5:$Q$50,G97+1,FALSE)</f>
        <v>#N/A</v>
      </c>
      <c r="AG97" s="41" t="e">
        <f t="shared" si="64"/>
        <v>#N/A</v>
      </c>
      <c r="AH97" s="49" t="e">
        <f>HLOOKUP(I97,ElecAvoidedCostsWOCC!$A$5:$Q$50,T97+1,FALSE)</f>
        <v>#N/A</v>
      </c>
      <c r="AI97" s="41" t="e">
        <f t="shared" si="65"/>
        <v>#N/A</v>
      </c>
      <c r="AJ97" s="41" t="e">
        <f t="shared" si="66"/>
        <v>#N/A</v>
      </c>
      <c r="AK97" s="41" t="e">
        <f>HLOOKUP(I97,ElecAvoidedCostsWOCC!$A$5:$Q$50,G97+1,FALSE)*J97*L97</f>
        <v>#N/A</v>
      </c>
      <c r="AL97" s="41" t="e">
        <f t="shared" si="67"/>
        <v>#N/A</v>
      </c>
      <c r="AM97" s="45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5">
        <f t="shared" si="68"/>
        <v>0</v>
      </c>
      <c r="AO97" s="44">
        <f t="shared" si="69"/>
        <v>0</v>
      </c>
      <c r="AP97" s="44" t="e">
        <f t="shared" si="70"/>
        <v>#DIV/0!</v>
      </c>
    </row>
    <row r="98" spans="2:42" x14ac:dyDescent="0.25">
      <c r="B98" s="34"/>
      <c r="C98" s="56"/>
      <c r="D98" s="56"/>
      <c r="E98" s="35"/>
      <c r="F98" s="36"/>
      <c r="G98" s="36"/>
      <c r="H98" s="36"/>
      <c r="I98" s="37"/>
      <c r="J98" s="38"/>
      <c r="K98" s="38"/>
      <c r="L98" s="38"/>
      <c r="M98" s="39"/>
      <c r="N98" s="39"/>
      <c r="O98" s="40"/>
      <c r="P98" s="41"/>
      <c r="Q98" s="41"/>
      <c r="R98" s="42"/>
      <c r="S98" s="43"/>
      <c r="T98" s="36">
        <f t="shared" si="52"/>
        <v>0</v>
      </c>
      <c r="U98" s="44">
        <f t="shared" si="53"/>
        <v>0</v>
      </c>
      <c r="V98" s="45">
        <f t="shared" si="54"/>
        <v>0</v>
      </c>
      <c r="W98" s="46">
        <f t="shared" si="55"/>
        <v>0</v>
      </c>
      <c r="X98" s="41">
        <f t="shared" si="56"/>
        <v>0</v>
      </c>
      <c r="Y98" s="41">
        <f t="shared" si="57"/>
        <v>0</v>
      </c>
      <c r="Z98" s="41">
        <f t="shared" si="58"/>
        <v>0</v>
      </c>
      <c r="AA98" s="47">
        <f t="shared" si="59"/>
        <v>0</v>
      </c>
      <c r="AB98" s="48">
        <f t="shared" si="60"/>
        <v>0</v>
      </c>
      <c r="AC98" s="41">
        <f t="shared" si="61"/>
        <v>0</v>
      </c>
      <c r="AD98" s="41">
        <f t="shared" si="62"/>
        <v>0</v>
      </c>
      <c r="AE98" s="41">
        <f t="shared" si="63"/>
        <v>0</v>
      </c>
      <c r="AF98" s="49" t="e">
        <f>HLOOKUP(I98,ElecAvoidedCostsWOCC!$A$5:$Q$50,G98+1,FALSE)</f>
        <v>#N/A</v>
      </c>
      <c r="AG98" s="41" t="e">
        <f t="shared" si="64"/>
        <v>#N/A</v>
      </c>
      <c r="AH98" s="49" t="e">
        <f>HLOOKUP(I98,ElecAvoidedCostsWOCC!$A$5:$Q$50,T98+1,FALSE)</f>
        <v>#N/A</v>
      </c>
      <c r="AI98" s="41" t="e">
        <f t="shared" si="65"/>
        <v>#N/A</v>
      </c>
      <c r="AJ98" s="41" t="e">
        <f t="shared" si="66"/>
        <v>#N/A</v>
      </c>
      <c r="AK98" s="41" t="e">
        <f>HLOOKUP(I98,ElecAvoidedCostsWOCC!$A$5:$Q$50,G98+1,FALSE)*J98*L98</f>
        <v>#N/A</v>
      </c>
      <c r="AL98" s="41" t="e">
        <f t="shared" si="67"/>
        <v>#N/A</v>
      </c>
      <c r="AM98" s="45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5">
        <f t="shared" si="68"/>
        <v>0</v>
      </c>
      <c r="AO98" s="44">
        <f t="shared" si="69"/>
        <v>0</v>
      </c>
      <c r="AP98" s="44" t="e">
        <f t="shared" si="70"/>
        <v>#DIV/0!</v>
      </c>
    </row>
    <row r="99" spans="2:42" x14ac:dyDescent="0.25">
      <c r="B99" s="34"/>
      <c r="C99" s="56"/>
      <c r="D99" s="56"/>
      <c r="E99" s="35"/>
      <c r="F99" s="36"/>
      <c r="G99" s="36"/>
      <c r="H99" s="36"/>
      <c r="I99" s="37"/>
      <c r="J99" s="38"/>
      <c r="K99" s="38"/>
      <c r="L99" s="38"/>
      <c r="M99" s="39"/>
      <c r="N99" s="39"/>
      <c r="O99" s="40"/>
      <c r="P99" s="41"/>
      <c r="Q99" s="41"/>
      <c r="R99" s="42"/>
      <c r="S99" s="43"/>
      <c r="T99" s="36">
        <f t="shared" si="52"/>
        <v>0</v>
      </c>
      <c r="U99" s="44">
        <f t="shared" si="53"/>
        <v>0</v>
      </c>
      <c r="V99" s="45">
        <f t="shared" si="54"/>
        <v>0</v>
      </c>
      <c r="W99" s="46">
        <f t="shared" si="55"/>
        <v>0</v>
      </c>
      <c r="X99" s="41">
        <f t="shared" si="56"/>
        <v>0</v>
      </c>
      <c r="Y99" s="41">
        <f t="shared" si="57"/>
        <v>0</v>
      </c>
      <c r="Z99" s="41">
        <f t="shared" si="58"/>
        <v>0</v>
      </c>
      <c r="AA99" s="47">
        <f t="shared" si="59"/>
        <v>0</v>
      </c>
      <c r="AB99" s="48">
        <f t="shared" si="60"/>
        <v>0</v>
      </c>
      <c r="AC99" s="41">
        <f t="shared" si="61"/>
        <v>0</v>
      </c>
      <c r="AD99" s="41">
        <f t="shared" si="62"/>
        <v>0</v>
      </c>
      <c r="AE99" s="41">
        <f t="shared" si="63"/>
        <v>0</v>
      </c>
      <c r="AF99" s="49" t="e">
        <f>HLOOKUP(I99,ElecAvoidedCostsWOCC!$A$5:$Q$50,G99+1,FALSE)</f>
        <v>#N/A</v>
      </c>
      <c r="AG99" s="41" t="e">
        <f t="shared" si="64"/>
        <v>#N/A</v>
      </c>
      <c r="AH99" s="49" t="e">
        <f>HLOOKUP(I99,ElecAvoidedCostsWOCC!$A$5:$Q$50,T99+1,FALSE)</f>
        <v>#N/A</v>
      </c>
      <c r="AI99" s="41" t="e">
        <f t="shared" si="65"/>
        <v>#N/A</v>
      </c>
      <c r="AJ99" s="41" t="e">
        <f t="shared" si="66"/>
        <v>#N/A</v>
      </c>
      <c r="AK99" s="41" t="e">
        <f>HLOOKUP(I99,ElecAvoidedCostsWOCC!$A$5:$Q$50,G99+1,FALSE)*J99*L99</f>
        <v>#N/A</v>
      </c>
      <c r="AL99" s="41" t="e">
        <f t="shared" si="67"/>
        <v>#N/A</v>
      </c>
      <c r="AM99" s="45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5">
        <f t="shared" si="68"/>
        <v>0</v>
      </c>
      <c r="AO99" s="44">
        <f t="shared" si="69"/>
        <v>0</v>
      </c>
      <c r="AP99" s="44" t="e">
        <f t="shared" si="70"/>
        <v>#DIV/0!</v>
      </c>
    </row>
    <row r="100" spans="2:42" x14ac:dyDescent="0.25">
      <c r="B100" s="34"/>
      <c r="C100" s="56"/>
      <c r="D100" s="56"/>
      <c r="E100" s="35"/>
      <c r="F100" s="36"/>
      <c r="G100" s="36"/>
      <c r="H100" s="36"/>
      <c r="I100" s="37"/>
      <c r="J100" s="38"/>
      <c r="K100" s="38"/>
      <c r="L100" s="38"/>
      <c r="M100" s="39"/>
      <c r="N100" s="39"/>
      <c r="O100" s="40"/>
      <c r="P100" s="41"/>
      <c r="Q100" s="41"/>
      <c r="R100" s="42"/>
      <c r="S100" s="43"/>
      <c r="T100" s="36">
        <f t="shared" si="52"/>
        <v>0</v>
      </c>
      <c r="U100" s="44">
        <f t="shared" si="53"/>
        <v>0</v>
      </c>
      <c r="V100" s="45">
        <f t="shared" si="54"/>
        <v>0</v>
      </c>
      <c r="W100" s="46">
        <f t="shared" si="55"/>
        <v>0</v>
      </c>
      <c r="X100" s="41">
        <f t="shared" si="56"/>
        <v>0</v>
      </c>
      <c r="Y100" s="41">
        <f t="shared" si="57"/>
        <v>0</v>
      </c>
      <c r="Z100" s="41">
        <f t="shared" si="58"/>
        <v>0</v>
      </c>
      <c r="AA100" s="47">
        <f t="shared" si="59"/>
        <v>0</v>
      </c>
      <c r="AB100" s="48">
        <f t="shared" si="60"/>
        <v>0</v>
      </c>
      <c r="AC100" s="41">
        <f t="shared" si="61"/>
        <v>0</v>
      </c>
      <c r="AD100" s="41">
        <f t="shared" si="62"/>
        <v>0</v>
      </c>
      <c r="AE100" s="41">
        <f t="shared" si="63"/>
        <v>0</v>
      </c>
      <c r="AF100" s="49" t="e">
        <f>HLOOKUP(I100,ElecAvoidedCostsWOCC!$A$5:$Q$50,G100+1,FALSE)</f>
        <v>#N/A</v>
      </c>
      <c r="AG100" s="41" t="e">
        <f t="shared" si="64"/>
        <v>#N/A</v>
      </c>
      <c r="AH100" s="49" t="e">
        <f>HLOOKUP(I100,ElecAvoidedCostsWOCC!$A$5:$Q$50,T100+1,FALSE)</f>
        <v>#N/A</v>
      </c>
      <c r="AI100" s="41" t="e">
        <f t="shared" si="65"/>
        <v>#N/A</v>
      </c>
      <c r="AJ100" s="41" t="e">
        <f t="shared" si="66"/>
        <v>#N/A</v>
      </c>
      <c r="AK100" s="41" t="e">
        <f>HLOOKUP(I100,ElecAvoidedCostsWOCC!$A$5:$Q$50,G100+1,FALSE)*J100*L100</f>
        <v>#N/A</v>
      </c>
      <c r="AL100" s="41" t="e">
        <f t="shared" si="67"/>
        <v>#N/A</v>
      </c>
      <c r="AM100" s="45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5">
        <f t="shared" si="68"/>
        <v>0</v>
      </c>
      <c r="AO100" s="44">
        <f t="shared" si="69"/>
        <v>0</v>
      </c>
      <c r="AP100" s="44" t="e">
        <f t="shared" si="70"/>
        <v>#DIV/0!</v>
      </c>
    </row>
    <row r="101" spans="2:42" x14ac:dyDescent="0.25">
      <c r="B101" s="34"/>
      <c r="C101" s="56"/>
      <c r="D101" s="56"/>
      <c r="E101" s="35"/>
      <c r="F101" s="36"/>
      <c r="G101" s="36"/>
      <c r="H101" s="36"/>
      <c r="I101" s="37"/>
      <c r="J101" s="38"/>
      <c r="K101" s="38"/>
      <c r="L101" s="38"/>
      <c r="M101" s="39"/>
      <c r="N101" s="39"/>
      <c r="O101" s="40"/>
      <c r="P101" s="41"/>
      <c r="Q101" s="41"/>
      <c r="R101" s="42"/>
      <c r="S101" s="43"/>
      <c r="T101" s="36">
        <f t="shared" si="52"/>
        <v>0</v>
      </c>
      <c r="U101" s="44">
        <f t="shared" si="53"/>
        <v>0</v>
      </c>
      <c r="V101" s="45">
        <f t="shared" si="54"/>
        <v>0</v>
      </c>
      <c r="W101" s="46">
        <f t="shared" si="55"/>
        <v>0</v>
      </c>
      <c r="X101" s="41">
        <f t="shared" si="56"/>
        <v>0</v>
      </c>
      <c r="Y101" s="41">
        <f t="shared" si="57"/>
        <v>0</v>
      </c>
      <c r="Z101" s="41">
        <f t="shared" si="58"/>
        <v>0</v>
      </c>
      <c r="AA101" s="47">
        <f t="shared" si="59"/>
        <v>0</v>
      </c>
      <c r="AB101" s="48">
        <f t="shared" si="60"/>
        <v>0</v>
      </c>
      <c r="AC101" s="41">
        <f t="shared" si="61"/>
        <v>0</v>
      </c>
      <c r="AD101" s="41">
        <f t="shared" si="62"/>
        <v>0</v>
      </c>
      <c r="AE101" s="41">
        <f t="shared" si="63"/>
        <v>0</v>
      </c>
      <c r="AF101" s="49" t="e">
        <f>HLOOKUP(I101,ElecAvoidedCostsWOCC!$A$5:$Q$50,G101+1,FALSE)</f>
        <v>#N/A</v>
      </c>
      <c r="AG101" s="41" t="e">
        <f t="shared" si="64"/>
        <v>#N/A</v>
      </c>
      <c r="AH101" s="49" t="e">
        <f>HLOOKUP(I101,ElecAvoidedCostsWOCC!$A$5:$Q$50,T101+1,FALSE)</f>
        <v>#N/A</v>
      </c>
      <c r="AI101" s="41" t="e">
        <f t="shared" si="65"/>
        <v>#N/A</v>
      </c>
      <c r="AJ101" s="41" t="e">
        <f t="shared" si="66"/>
        <v>#N/A</v>
      </c>
      <c r="AK101" s="41" t="e">
        <f>HLOOKUP(I101,ElecAvoidedCostsWOCC!$A$5:$Q$50,G101+1,FALSE)*J101*L101</f>
        <v>#N/A</v>
      </c>
      <c r="AL101" s="41" t="e">
        <f t="shared" si="67"/>
        <v>#N/A</v>
      </c>
      <c r="AM101" s="45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5">
        <f t="shared" si="68"/>
        <v>0</v>
      </c>
      <c r="AO101" s="44">
        <f t="shared" si="69"/>
        <v>0</v>
      </c>
      <c r="AP101" s="44" t="e">
        <f t="shared" si="70"/>
        <v>#DIV/0!</v>
      </c>
    </row>
    <row r="102" spans="2:42" x14ac:dyDescent="0.25">
      <c r="B102" s="34"/>
      <c r="C102" s="56"/>
      <c r="D102" s="56"/>
      <c r="E102" s="35"/>
      <c r="F102" s="36"/>
      <c r="G102" s="36"/>
      <c r="H102" s="36"/>
      <c r="I102" s="37"/>
      <c r="J102" s="38"/>
      <c r="K102" s="38"/>
      <c r="L102" s="38"/>
      <c r="M102" s="39"/>
      <c r="N102" s="39"/>
      <c r="O102" s="40"/>
      <c r="P102" s="41"/>
      <c r="Q102" s="41"/>
      <c r="R102" s="42"/>
      <c r="S102" s="43"/>
      <c r="T102" s="36">
        <f t="shared" si="52"/>
        <v>0</v>
      </c>
      <c r="U102" s="44">
        <f t="shared" si="53"/>
        <v>0</v>
      </c>
      <c r="V102" s="45">
        <f t="shared" si="54"/>
        <v>0</v>
      </c>
      <c r="W102" s="46">
        <f t="shared" si="55"/>
        <v>0</v>
      </c>
      <c r="X102" s="41">
        <f t="shared" si="56"/>
        <v>0</v>
      </c>
      <c r="Y102" s="41">
        <f t="shared" si="57"/>
        <v>0</v>
      </c>
      <c r="Z102" s="41">
        <f t="shared" si="58"/>
        <v>0</v>
      </c>
      <c r="AA102" s="47">
        <f t="shared" si="59"/>
        <v>0</v>
      </c>
      <c r="AB102" s="48">
        <f t="shared" si="60"/>
        <v>0</v>
      </c>
      <c r="AC102" s="41">
        <f t="shared" si="61"/>
        <v>0</v>
      </c>
      <c r="AD102" s="41">
        <f t="shared" si="62"/>
        <v>0</v>
      </c>
      <c r="AE102" s="41">
        <f t="shared" si="63"/>
        <v>0</v>
      </c>
      <c r="AF102" s="49" t="e">
        <f>HLOOKUP(I102,ElecAvoidedCostsWOCC!$A$5:$Q$50,G102+1,FALSE)</f>
        <v>#N/A</v>
      </c>
      <c r="AG102" s="41" t="e">
        <f t="shared" si="64"/>
        <v>#N/A</v>
      </c>
      <c r="AH102" s="49" t="e">
        <f>HLOOKUP(I102,ElecAvoidedCostsWOCC!$A$5:$Q$50,T102+1,FALSE)</f>
        <v>#N/A</v>
      </c>
      <c r="AI102" s="41" t="e">
        <f t="shared" si="65"/>
        <v>#N/A</v>
      </c>
      <c r="AJ102" s="41" t="e">
        <f t="shared" si="66"/>
        <v>#N/A</v>
      </c>
      <c r="AK102" s="41" t="e">
        <f>HLOOKUP(I102,ElecAvoidedCostsWOCC!$A$5:$Q$50,G102+1,FALSE)*J102*L102</f>
        <v>#N/A</v>
      </c>
      <c r="AL102" s="41" t="e">
        <f t="shared" si="67"/>
        <v>#N/A</v>
      </c>
      <c r="AM102" s="45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5">
        <f t="shared" si="68"/>
        <v>0</v>
      </c>
      <c r="AO102" s="44">
        <f t="shared" si="69"/>
        <v>0</v>
      </c>
      <c r="AP102" s="44" t="e">
        <f t="shared" si="70"/>
        <v>#DIV/0!</v>
      </c>
    </row>
    <row r="103" spans="2:42" x14ac:dyDescent="0.25">
      <c r="B103" s="34"/>
      <c r="C103" s="56"/>
      <c r="D103" s="56"/>
      <c r="E103" s="35"/>
      <c r="F103" s="36"/>
      <c r="G103" s="36"/>
      <c r="H103" s="36"/>
      <c r="I103" s="37"/>
      <c r="J103" s="38"/>
      <c r="K103" s="38"/>
      <c r="L103" s="38"/>
      <c r="M103" s="39"/>
      <c r="N103" s="39"/>
      <c r="O103" s="40"/>
      <c r="P103" s="41"/>
      <c r="Q103" s="41"/>
      <c r="R103" s="42"/>
      <c r="S103" s="43"/>
      <c r="T103" s="36">
        <f t="shared" si="52"/>
        <v>0</v>
      </c>
      <c r="U103" s="44">
        <f t="shared" si="53"/>
        <v>0</v>
      </c>
      <c r="V103" s="45">
        <f t="shared" si="54"/>
        <v>0</v>
      </c>
      <c r="W103" s="46">
        <f t="shared" si="55"/>
        <v>0</v>
      </c>
      <c r="X103" s="41">
        <f t="shared" si="56"/>
        <v>0</v>
      </c>
      <c r="Y103" s="41">
        <f t="shared" si="57"/>
        <v>0</v>
      </c>
      <c r="Z103" s="41">
        <f t="shared" si="58"/>
        <v>0</v>
      </c>
      <c r="AA103" s="47">
        <f t="shared" si="59"/>
        <v>0</v>
      </c>
      <c r="AB103" s="48">
        <f t="shared" si="60"/>
        <v>0</v>
      </c>
      <c r="AC103" s="41">
        <f t="shared" si="61"/>
        <v>0</v>
      </c>
      <c r="AD103" s="41">
        <f t="shared" si="62"/>
        <v>0</v>
      </c>
      <c r="AE103" s="41">
        <f t="shared" si="63"/>
        <v>0</v>
      </c>
      <c r="AF103" s="49" t="e">
        <f>HLOOKUP(I103,ElecAvoidedCostsWOCC!$A$5:$Q$50,G103+1,FALSE)</f>
        <v>#N/A</v>
      </c>
      <c r="AG103" s="41" t="e">
        <f t="shared" si="64"/>
        <v>#N/A</v>
      </c>
      <c r="AH103" s="49" t="e">
        <f>HLOOKUP(I103,ElecAvoidedCostsWOCC!$A$5:$Q$50,T103+1,FALSE)</f>
        <v>#N/A</v>
      </c>
      <c r="AI103" s="41" t="e">
        <f t="shared" si="65"/>
        <v>#N/A</v>
      </c>
      <c r="AJ103" s="41" t="e">
        <f t="shared" si="66"/>
        <v>#N/A</v>
      </c>
      <c r="AK103" s="41" t="e">
        <f>HLOOKUP(I103,ElecAvoidedCostsWOCC!$A$5:$Q$50,G103+1,FALSE)*J103*L103</f>
        <v>#N/A</v>
      </c>
      <c r="AL103" s="41" t="e">
        <f t="shared" si="67"/>
        <v>#N/A</v>
      </c>
      <c r="AM103" s="45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5">
        <f t="shared" si="68"/>
        <v>0</v>
      </c>
      <c r="AO103" s="44">
        <f t="shared" si="69"/>
        <v>0</v>
      </c>
      <c r="AP103" s="44" t="e">
        <f t="shared" si="70"/>
        <v>#DIV/0!</v>
      </c>
    </row>
    <row r="104" spans="2:42" x14ac:dyDescent="0.25">
      <c r="B104" s="34"/>
      <c r="C104" s="56"/>
      <c r="D104" s="56"/>
      <c r="E104" s="35"/>
      <c r="F104" s="36"/>
      <c r="G104" s="36"/>
      <c r="H104" s="36"/>
      <c r="I104" s="37"/>
      <c r="J104" s="38"/>
      <c r="K104" s="38"/>
      <c r="L104" s="38"/>
      <c r="M104" s="39"/>
      <c r="N104" s="39"/>
      <c r="O104" s="40"/>
      <c r="P104" s="41"/>
      <c r="Q104" s="41"/>
      <c r="R104" s="42"/>
      <c r="S104" s="43"/>
      <c r="T104" s="36">
        <f t="shared" si="52"/>
        <v>0</v>
      </c>
      <c r="U104" s="44">
        <f t="shared" si="53"/>
        <v>0</v>
      </c>
      <c r="V104" s="45">
        <f t="shared" si="54"/>
        <v>0</v>
      </c>
      <c r="W104" s="46">
        <f t="shared" si="55"/>
        <v>0</v>
      </c>
      <c r="X104" s="41">
        <f t="shared" si="56"/>
        <v>0</v>
      </c>
      <c r="Y104" s="41">
        <f t="shared" si="57"/>
        <v>0</v>
      </c>
      <c r="Z104" s="41">
        <f t="shared" si="58"/>
        <v>0</v>
      </c>
      <c r="AA104" s="47">
        <f t="shared" si="59"/>
        <v>0</v>
      </c>
      <c r="AB104" s="48">
        <f t="shared" si="60"/>
        <v>0</v>
      </c>
      <c r="AC104" s="41">
        <f t="shared" si="61"/>
        <v>0</v>
      </c>
      <c r="AD104" s="41">
        <f t="shared" si="62"/>
        <v>0</v>
      </c>
      <c r="AE104" s="41">
        <f t="shared" si="63"/>
        <v>0</v>
      </c>
      <c r="AF104" s="49" t="e">
        <f>HLOOKUP(I104,ElecAvoidedCostsWOCC!$A$5:$Q$50,G104+1,FALSE)</f>
        <v>#N/A</v>
      </c>
      <c r="AG104" s="41" t="e">
        <f t="shared" si="64"/>
        <v>#N/A</v>
      </c>
      <c r="AH104" s="49" t="e">
        <f>HLOOKUP(I104,ElecAvoidedCostsWOCC!$A$5:$Q$50,T104+1,FALSE)</f>
        <v>#N/A</v>
      </c>
      <c r="AI104" s="41" t="e">
        <f t="shared" si="65"/>
        <v>#N/A</v>
      </c>
      <c r="AJ104" s="41" t="e">
        <f t="shared" si="66"/>
        <v>#N/A</v>
      </c>
      <c r="AK104" s="41" t="e">
        <f>HLOOKUP(I104,ElecAvoidedCostsWOCC!$A$5:$Q$50,G104+1,FALSE)*J104*L104</f>
        <v>#N/A</v>
      </c>
      <c r="AL104" s="41" t="e">
        <f t="shared" si="67"/>
        <v>#N/A</v>
      </c>
      <c r="AM104" s="45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5">
        <f t="shared" si="68"/>
        <v>0</v>
      </c>
      <c r="AO104" s="44">
        <f t="shared" si="69"/>
        <v>0</v>
      </c>
      <c r="AP104" s="44" t="e">
        <f t="shared" si="70"/>
        <v>#DIV/0!</v>
      </c>
    </row>
    <row r="105" spans="2:42" x14ac:dyDescent="0.25">
      <c r="B105" s="34"/>
      <c r="C105" s="56"/>
      <c r="D105" s="56"/>
      <c r="E105" s="35"/>
      <c r="F105" s="36"/>
      <c r="G105" s="36"/>
      <c r="H105" s="36"/>
      <c r="I105" s="37"/>
      <c r="J105" s="38"/>
      <c r="K105" s="38"/>
      <c r="L105" s="38"/>
      <c r="M105" s="39"/>
      <c r="N105" s="39"/>
      <c r="O105" s="40"/>
      <c r="P105" s="41"/>
      <c r="Q105" s="41"/>
      <c r="R105" s="42"/>
      <c r="S105" s="43"/>
      <c r="T105" s="36">
        <f t="shared" si="52"/>
        <v>0</v>
      </c>
      <c r="U105" s="44">
        <f t="shared" si="53"/>
        <v>0</v>
      </c>
      <c r="V105" s="45">
        <f t="shared" si="54"/>
        <v>0</v>
      </c>
      <c r="W105" s="46">
        <f t="shared" si="55"/>
        <v>0</v>
      </c>
      <c r="X105" s="41">
        <f t="shared" si="56"/>
        <v>0</v>
      </c>
      <c r="Y105" s="41">
        <f t="shared" si="57"/>
        <v>0</v>
      </c>
      <c r="Z105" s="41">
        <f t="shared" si="58"/>
        <v>0</v>
      </c>
      <c r="AA105" s="47">
        <f t="shared" si="59"/>
        <v>0</v>
      </c>
      <c r="AB105" s="48">
        <f t="shared" si="60"/>
        <v>0</v>
      </c>
      <c r="AC105" s="41">
        <f t="shared" si="61"/>
        <v>0</v>
      </c>
      <c r="AD105" s="41">
        <f t="shared" si="62"/>
        <v>0</v>
      </c>
      <c r="AE105" s="41">
        <f t="shared" si="63"/>
        <v>0</v>
      </c>
      <c r="AF105" s="49" t="e">
        <f>HLOOKUP(I105,ElecAvoidedCostsWOCC!$A$5:$Q$50,G105+1,FALSE)</f>
        <v>#N/A</v>
      </c>
      <c r="AG105" s="41" t="e">
        <f t="shared" si="64"/>
        <v>#N/A</v>
      </c>
      <c r="AH105" s="49" t="e">
        <f>HLOOKUP(I105,ElecAvoidedCostsWOCC!$A$5:$Q$50,T105+1,FALSE)</f>
        <v>#N/A</v>
      </c>
      <c r="AI105" s="41" t="e">
        <f t="shared" si="65"/>
        <v>#N/A</v>
      </c>
      <c r="AJ105" s="41" t="e">
        <f t="shared" si="66"/>
        <v>#N/A</v>
      </c>
      <c r="AK105" s="41" t="e">
        <f>HLOOKUP(I105,ElecAvoidedCostsWOCC!$A$5:$Q$50,G105+1,FALSE)*J105*L105</f>
        <v>#N/A</v>
      </c>
      <c r="AL105" s="41" t="e">
        <f t="shared" si="67"/>
        <v>#N/A</v>
      </c>
      <c r="AM105" s="45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5">
        <f t="shared" si="68"/>
        <v>0</v>
      </c>
      <c r="AO105" s="44">
        <f t="shared" si="69"/>
        <v>0</v>
      </c>
      <c r="AP105" s="44" t="e">
        <f t="shared" si="70"/>
        <v>#DIV/0!</v>
      </c>
    </row>
    <row r="106" spans="2:42" x14ac:dyDescent="0.25">
      <c r="B106" s="34"/>
      <c r="C106" s="56"/>
      <c r="D106" s="56"/>
      <c r="E106" s="35"/>
      <c r="F106" s="36"/>
      <c r="G106" s="36"/>
      <c r="H106" s="36"/>
      <c r="I106" s="37"/>
      <c r="J106" s="38"/>
      <c r="K106" s="38"/>
      <c r="L106" s="38"/>
      <c r="M106" s="39"/>
      <c r="N106" s="39"/>
      <c r="O106" s="40"/>
      <c r="P106" s="41"/>
      <c r="Q106" s="41"/>
      <c r="R106" s="42"/>
      <c r="S106" s="43"/>
      <c r="T106" s="36">
        <f t="shared" si="52"/>
        <v>0</v>
      </c>
      <c r="U106" s="44">
        <f t="shared" si="53"/>
        <v>0</v>
      </c>
      <c r="V106" s="45">
        <f t="shared" si="54"/>
        <v>0</v>
      </c>
      <c r="W106" s="46">
        <f t="shared" si="55"/>
        <v>0</v>
      </c>
      <c r="X106" s="41">
        <f t="shared" si="56"/>
        <v>0</v>
      </c>
      <c r="Y106" s="41">
        <f t="shared" si="57"/>
        <v>0</v>
      </c>
      <c r="Z106" s="41">
        <f t="shared" si="58"/>
        <v>0</v>
      </c>
      <c r="AA106" s="47">
        <f t="shared" si="59"/>
        <v>0</v>
      </c>
      <c r="AB106" s="48">
        <f t="shared" si="60"/>
        <v>0</v>
      </c>
      <c r="AC106" s="41">
        <f t="shared" si="61"/>
        <v>0</v>
      </c>
      <c r="AD106" s="41">
        <f t="shared" si="62"/>
        <v>0</v>
      </c>
      <c r="AE106" s="41">
        <f t="shared" si="63"/>
        <v>0</v>
      </c>
      <c r="AF106" s="49" t="e">
        <f>HLOOKUP(I106,ElecAvoidedCostsWOCC!$A$5:$Q$50,G106+1,FALSE)</f>
        <v>#N/A</v>
      </c>
      <c r="AG106" s="41" t="e">
        <f t="shared" si="64"/>
        <v>#N/A</v>
      </c>
      <c r="AH106" s="49" t="e">
        <f>HLOOKUP(I106,ElecAvoidedCostsWOCC!$A$5:$Q$50,T106+1,FALSE)</f>
        <v>#N/A</v>
      </c>
      <c r="AI106" s="41" t="e">
        <f t="shared" si="65"/>
        <v>#N/A</v>
      </c>
      <c r="AJ106" s="41" t="e">
        <f t="shared" si="66"/>
        <v>#N/A</v>
      </c>
      <c r="AK106" s="41" t="e">
        <f>HLOOKUP(I106,ElecAvoidedCostsWOCC!$A$5:$Q$50,G106+1,FALSE)*J106*L106</f>
        <v>#N/A</v>
      </c>
      <c r="AL106" s="41" t="e">
        <f t="shared" si="67"/>
        <v>#N/A</v>
      </c>
      <c r="AM106" s="45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5">
        <f t="shared" si="68"/>
        <v>0</v>
      </c>
      <c r="AO106" s="44">
        <f t="shared" si="69"/>
        <v>0</v>
      </c>
      <c r="AP106" s="44" t="e">
        <f t="shared" si="70"/>
        <v>#DIV/0!</v>
      </c>
    </row>
    <row r="107" spans="2:42" x14ac:dyDescent="0.25">
      <c r="B107" s="34"/>
      <c r="C107" s="56"/>
      <c r="D107" s="56"/>
      <c r="E107" s="35"/>
      <c r="F107" s="36"/>
      <c r="G107" s="36"/>
      <c r="H107" s="36"/>
      <c r="I107" s="37"/>
      <c r="J107" s="38"/>
      <c r="K107" s="38"/>
      <c r="L107" s="38"/>
      <c r="M107" s="39"/>
      <c r="N107" s="39"/>
      <c r="O107" s="40"/>
      <c r="P107" s="41"/>
      <c r="Q107" s="41"/>
      <c r="R107" s="42"/>
      <c r="S107" s="43"/>
      <c r="T107" s="36">
        <f t="shared" si="52"/>
        <v>0</v>
      </c>
      <c r="U107" s="44">
        <f t="shared" si="53"/>
        <v>0</v>
      </c>
      <c r="V107" s="45">
        <f t="shared" si="54"/>
        <v>0</v>
      </c>
      <c r="W107" s="46">
        <f t="shared" si="55"/>
        <v>0</v>
      </c>
      <c r="X107" s="41">
        <f t="shared" si="56"/>
        <v>0</v>
      </c>
      <c r="Y107" s="41">
        <f t="shared" si="57"/>
        <v>0</v>
      </c>
      <c r="Z107" s="41">
        <f t="shared" si="58"/>
        <v>0</v>
      </c>
      <c r="AA107" s="47">
        <f t="shared" si="59"/>
        <v>0</v>
      </c>
      <c r="AB107" s="48">
        <f t="shared" si="60"/>
        <v>0</v>
      </c>
      <c r="AC107" s="41">
        <f t="shared" si="61"/>
        <v>0</v>
      </c>
      <c r="AD107" s="41">
        <f t="shared" si="62"/>
        <v>0</v>
      </c>
      <c r="AE107" s="41">
        <f t="shared" si="63"/>
        <v>0</v>
      </c>
      <c r="AF107" s="49" t="e">
        <f>HLOOKUP(I107,ElecAvoidedCostsWOCC!$A$5:$Q$50,G107+1,FALSE)</f>
        <v>#N/A</v>
      </c>
      <c r="AG107" s="41" t="e">
        <f t="shared" si="64"/>
        <v>#N/A</v>
      </c>
      <c r="AH107" s="49" t="e">
        <f>HLOOKUP(I107,ElecAvoidedCostsWOCC!$A$5:$Q$50,T107+1,FALSE)</f>
        <v>#N/A</v>
      </c>
      <c r="AI107" s="41" t="e">
        <f t="shared" si="65"/>
        <v>#N/A</v>
      </c>
      <c r="AJ107" s="41" t="e">
        <f t="shared" si="66"/>
        <v>#N/A</v>
      </c>
      <c r="AK107" s="41" t="e">
        <f>HLOOKUP(I107,ElecAvoidedCostsWOCC!$A$5:$Q$50,G107+1,FALSE)*J107*L107</f>
        <v>#N/A</v>
      </c>
      <c r="AL107" s="41" t="e">
        <f t="shared" si="67"/>
        <v>#N/A</v>
      </c>
      <c r="AM107" s="45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5">
        <f t="shared" si="68"/>
        <v>0</v>
      </c>
      <c r="AO107" s="44">
        <f t="shared" si="69"/>
        <v>0</v>
      </c>
      <c r="AP107" s="44" t="e">
        <f t="shared" si="70"/>
        <v>#DIV/0!</v>
      </c>
    </row>
    <row r="108" spans="2:42" x14ac:dyDescent="0.25">
      <c r="B108" s="34"/>
      <c r="C108" s="56"/>
      <c r="D108" s="56"/>
      <c r="E108" s="35"/>
      <c r="F108" s="36"/>
      <c r="G108" s="36"/>
      <c r="H108" s="36"/>
      <c r="I108" s="37"/>
      <c r="J108" s="38"/>
      <c r="K108" s="38"/>
      <c r="L108" s="38"/>
      <c r="M108" s="39"/>
      <c r="N108" s="39"/>
      <c r="O108" s="40"/>
      <c r="P108" s="41"/>
      <c r="Q108" s="41"/>
      <c r="R108" s="42"/>
      <c r="S108" s="43"/>
      <c r="T108" s="36">
        <f t="shared" si="52"/>
        <v>0</v>
      </c>
      <c r="U108" s="44">
        <f t="shared" si="53"/>
        <v>0</v>
      </c>
      <c r="V108" s="45">
        <f t="shared" si="54"/>
        <v>0</v>
      </c>
      <c r="W108" s="46">
        <f t="shared" si="55"/>
        <v>0</v>
      </c>
      <c r="X108" s="41">
        <f t="shared" si="56"/>
        <v>0</v>
      </c>
      <c r="Y108" s="41">
        <f t="shared" si="57"/>
        <v>0</v>
      </c>
      <c r="Z108" s="41">
        <f t="shared" si="58"/>
        <v>0</v>
      </c>
      <c r="AA108" s="47">
        <f t="shared" si="59"/>
        <v>0</v>
      </c>
      <c r="AB108" s="48">
        <f t="shared" si="60"/>
        <v>0</v>
      </c>
      <c r="AC108" s="41">
        <f t="shared" si="61"/>
        <v>0</v>
      </c>
      <c r="AD108" s="41">
        <f t="shared" si="62"/>
        <v>0</v>
      </c>
      <c r="AE108" s="41">
        <f t="shared" si="63"/>
        <v>0</v>
      </c>
      <c r="AF108" s="49" t="e">
        <f>HLOOKUP(I108,ElecAvoidedCostsWOCC!$A$5:$Q$50,G108+1,FALSE)</f>
        <v>#N/A</v>
      </c>
      <c r="AG108" s="41" t="e">
        <f t="shared" si="64"/>
        <v>#N/A</v>
      </c>
      <c r="AH108" s="49" t="e">
        <f>HLOOKUP(I108,ElecAvoidedCostsWOCC!$A$5:$Q$50,T108+1,FALSE)</f>
        <v>#N/A</v>
      </c>
      <c r="AI108" s="41" t="e">
        <f t="shared" si="65"/>
        <v>#N/A</v>
      </c>
      <c r="AJ108" s="41" t="e">
        <f t="shared" si="66"/>
        <v>#N/A</v>
      </c>
      <c r="AK108" s="41" t="e">
        <f>HLOOKUP(I108,ElecAvoidedCostsWOCC!$A$5:$Q$50,G108+1,FALSE)*J108*L108</f>
        <v>#N/A</v>
      </c>
      <c r="AL108" s="41" t="e">
        <f t="shared" si="67"/>
        <v>#N/A</v>
      </c>
      <c r="AM108" s="45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5">
        <f t="shared" si="68"/>
        <v>0</v>
      </c>
      <c r="AO108" s="44">
        <f t="shared" si="69"/>
        <v>0</v>
      </c>
      <c r="AP108" s="44" t="e">
        <f t="shared" si="70"/>
        <v>#DIV/0!</v>
      </c>
    </row>
    <row r="109" spans="2:42" x14ac:dyDescent="0.25">
      <c r="B109" s="34"/>
      <c r="C109" s="56"/>
      <c r="D109" s="56"/>
      <c r="E109" s="35"/>
      <c r="F109" s="36"/>
      <c r="G109" s="36"/>
      <c r="H109" s="36"/>
      <c r="I109" s="37"/>
      <c r="J109" s="38"/>
      <c r="K109" s="38"/>
      <c r="L109" s="38"/>
      <c r="M109" s="39"/>
      <c r="N109" s="39"/>
      <c r="O109" s="40"/>
      <c r="P109" s="41"/>
      <c r="Q109" s="41"/>
      <c r="R109" s="42"/>
      <c r="S109" s="43"/>
      <c r="T109" s="36">
        <f t="shared" si="52"/>
        <v>0</v>
      </c>
      <c r="U109" s="44">
        <f t="shared" si="53"/>
        <v>0</v>
      </c>
      <c r="V109" s="45">
        <f t="shared" si="54"/>
        <v>0</v>
      </c>
      <c r="W109" s="46">
        <f t="shared" si="55"/>
        <v>0</v>
      </c>
      <c r="X109" s="41">
        <f t="shared" si="56"/>
        <v>0</v>
      </c>
      <c r="Y109" s="41">
        <f t="shared" si="57"/>
        <v>0</v>
      </c>
      <c r="Z109" s="41">
        <f t="shared" si="58"/>
        <v>0</v>
      </c>
      <c r="AA109" s="47">
        <f t="shared" si="59"/>
        <v>0</v>
      </c>
      <c r="AB109" s="48">
        <f t="shared" si="60"/>
        <v>0</v>
      </c>
      <c r="AC109" s="41">
        <f t="shared" si="61"/>
        <v>0</v>
      </c>
      <c r="AD109" s="41">
        <f t="shared" si="62"/>
        <v>0</v>
      </c>
      <c r="AE109" s="41">
        <f t="shared" si="63"/>
        <v>0</v>
      </c>
      <c r="AF109" s="49" t="e">
        <f>HLOOKUP(I109,ElecAvoidedCostsWOCC!$A$5:$Q$50,G109+1,FALSE)</f>
        <v>#N/A</v>
      </c>
      <c r="AG109" s="41" t="e">
        <f t="shared" si="64"/>
        <v>#N/A</v>
      </c>
      <c r="AH109" s="49" t="e">
        <f>HLOOKUP(I109,ElecAvoidedCostsWOCC!$A$5:$Q$50,T109+1,FALSE)</f>
        <v>#N/A</v>
      </c>
      <c r="AI109" s="41" t="e">
        <f t="shared" si="65"/>
        <v>#N/A</v>
      </c>
      <c r="AJ109" s="41" t="e">
        <f t="shared" si="66"/>
        <v>#N/A</v>
      </c>
      <c r="AK109" s="41" t="e">
        <f>HLOOKUP(I109,ElecAvoidedCostsWOCC!$A$5:$Q$50,G109+1,FALSE)*J109*L109</f>
        <v>#N/A</v>
      </c>
      <c r="AL109" s="41" t="e">
        <f t="shared" si="67"/>
        <v>#N/A</v>
      </c>
      <c r="AM109" s="45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5">
        <f t="shared" si="68"/>
        <v>0</v>
      </c>
      <c r="AO109" s="44">
        <f t="shared" si="69"/>
        <v>0</v>
      </c>
      <c r="AP109" s="44" t="e">
        <f t="shared" si="70"/>
        <v>#DIV/0!</v>
      </c>
    </row>
    <row r="110" spans="2:42" x14ac:dyDescent="0.25">
      <c r="B110" s="34"/>
      <c r="C110" s="56"/>
      <c r="D110" s="56"/>
      <c r="E110" s="35"/>
      <c r="F110" s="36"/>
      <c r="G110" s="36"/>
      <c r="H110" s="36"/>
      <c r="I110" s="37"/>
      <c r="J110" s="38"/>
      <c r="K110" s="38"/>
      <c r="L110" s="38"/>
      <c r="M110" s="39"/>
      <c r="N110" s="39"/>
      <c r="O110" s="40"/>
      <c r="P110" s="41"/>
      <c r="Q110" s="41"/>
      <c r="R110" s="42"/>
      <c r="S110" s="43"/>
      <c r="T110" s="36">
        <f t="shared" si="52"/>
        <v>0</v>
      </c>
      <c r="U110" s="44">
        <f t="shared" si="53"/>
        <v>0</v>
      </c>
      <c r="V110" s="45">
        <f t="shared" si="54"/>
        <v>0</v>
      </c>
      <c r="W110" s="46">
        <f t="shared" si="55"/>
        <v>0</v>
      </c>
      <c r="X110" s="41">
        <f t="shared" si="56"/>
        <v>0</v>
      </c>
      <c r="Y110" s="41">
        <f t="shared" si="57"/>
        <v>0</v>
      </c>
      <c r="Z110" s="41">
        <f t="shared" si="58"/>
        <v>0</v>
      </c>
      <c r="AA110" s="47">
        <f t="shared" si="59"/>
        <v>0</v>
      </c>
      <c r="AB110" s="48">
        <f t="shared" si="60"/>
        <v>0</v>
      </c>
      <c r="AC110" s="41">
        <f t="shared" si="61"/>
        <v>0</v>
      </c>
      <c r="AD110" s="41">
        <f t="shared" si="62"/>
        <v>0</v>
      </c>
      <c r="AE110" s="41">
        <f t="shared" si="63"/>
        <v>0</v>
      </c>
      <c r="AF110" s="49" t="e">
        <f>HLOOKUP(I110,ElecAvoidedCostsWOCC!$A$5:$Q$50,G110+1,FALSE)</f>
        <v>#N/A</v>
      </c>
      <c r="AG110" s="41" t="e">
        <f t="shared" si="64"/>
        <v>#N/A</v>
      </c>
      <c r="AH110" s="49" t="e">
        <f>HLOOKUP(I110,ElecAvoidedCostsWOCC!$A$5:$Q$50,T110+1,FALSE)</f>
        <v>#N/A</v>
      </c>
      <c r="AI110" s="41" t="e">
        <f t="shared" si="65"/>
        <v>#N/A</v>
      </c>
      <c r="AJ110" s="41" t="e">
        <f t="shared" si="66"/>
        <v>#N/A</v>
      </c>
      <c r="AK110" s="41" t="e">
        <f>HLOOKUP(I110,ElecAvoidedCostsWOCC!$A$5:$Q$50,G110+1,FALSE)*J110*L110</f>
        <v>#N/A</v>
      </c>
      <c r="AL110" s="41" t="e">
        <f t="shared" si="67"/>
        <v>#N/A</v>
      </c>
      <c r="AM110" s="45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5">
        <f t="shared" si="68"/>
        <v>0</v>
      </c>
      <c r="AO110" s="44">
        <f t="shared" si="69"/>
        <v>0</v>
      </c>
      <c r="AP110" s="44" t="e">
        <f t="shared" si="70"/>
        <v>#DIV/0!</v>
      </c>
    </row>
    <row r="111" spans="2:42" x14ac:dyDescent="0.25">
      <c r="B111" s="34"/>
      <c r="C111" s="56"/>
      <c r="D111" s="56"/>
      <c r="E111" s="35"/>
      <c r="F111" s="36"/>
      <c r="G111" s="36"/>
      <c r="H111" s="36"/>
      <c r="I111" s="37"/>
      <c r="J111" s="38"/>
      <c r="K111" s="38"/>
      <c r="L111" s="38"/>
      <c r="M111" s="39"/>
      <c r="N111" s="39"/>
      <c r="O111" s="40"/>
      <c r="P111" s="41"/>
      <c r="Q111" s="41"/>
      <c r="R111" s="42"/>
      <c r="S111" s="43"/>
      <c r="T111" s="36">
        <f t="shared" si="52"/>
        <v>0</v>
      </c>
      <c r="U111" s="44">
        <f t="shared" si="53"/>
        <v>0</v>
      </c>
      <c r="V111" s="45">
        <f t="shared" si="54"/>
        <v>0</v>
      </c>
      <c r="W111" s="46">
        <f t="shared" si="55"/>
        <v>0</v>
      </c>
      <c r="X111" s="41">
        <f t="shared" si="56"/>
        <v>0</v>
      </c>
      <c r="Y111" s="41">
        <f t="shared" si="57"/>
        <v>0</v>
      </c>
      <c r="Z111" s="41">
        <f t="shared" si="58"/>
        <v>0</v>
      </c>
      <c r="AA111" s="47">
        <f t="shared" si="59"/>
        <v>0</v>
      </c>
      <c r="AB111" s="48">
        <f t="shared" si="60"/>
        <v>0</v>
      </c>
      <c r="AC111" s="41">
        <f t="shared" si="61"/>
        <v>0</v>
      </c>
      <c r="AD111" s="41">
        <f t="shared" si="62"/>
        <v>0</v>
      </c>
      <c r="AE111" s="41">
        <f t="shared" si="63"/>
        <v>0</v>
      </c>
      <c r="AF111" s="49" t="e">
        <f>HLOOKUP(I111,ElecAvoidedCostsWOCC!$A$5:$Q$50,G111+1,FALSE)</f>
        <v>#N/A</v>
      </c>
      <c r="AG111" s="41" t="e">
        <f t="shared" si="64"/>
        <v>#N/A</v>
      </c>
      <c r="AH111" s="49" t="e">
        <f>HLOOKUP(I111,ElecAvoidedCostsWOCC!$A$5:$Q$50,T111+1,FALSE)</f>
        <v>#N/A</v>
      </c>
      <c r="AI111" s="41" t="e">
        <f t="shared" si="65"/>
        <v>#N/A</v>
      </c>
      <c r="AJ111" s="41" t="e">
        <f t="shared" si="66"/>
        <v>#N/A</v>
      </c>
      <c r="AK111" s="41" t="e">
        <f>HLOOKUP(I111,ElecAvoidedCostsWOCC!$A$5:$Q$50,G111+1,FALSE)*J111*L111</f>
        <v>#N/A</v>
      </c>
      <c r="AL111" s="41" t="e">
        <f t="shared" si="67"/>
        <v>#N/A</v>
      </c>
      <c r="AM111" s="45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5">
        <f t="shared" si="68"/>
        <v>0</v>
      </c>
      <c r="AO111" s="44">
        <f t="shared" si="69"/>
        <v>0</v>
      </c>
      <c r="AP111" s="44" t="e">
        <f t="shared" si="70"/>
        <v>#DIV/0!</v>
      </c>
    </row>
    <row r="112" spans="2:42" x14ac:dyDescent="0.25">
      <c r="B112" s="34"/>
      <c r="C112" s="56"/>
      <c r="D112" s="56"/>
      <c r="E112" s="35"/>
      <c r="F112" s="36"/>
      <c r="G112" s="36"/>
      <c r="H112" s="36"/>
      <c r="I112" s="37"/>
      <c r="J112" s="38"/>
      <c r="K112" s="38"/>
      <c r="L112" s="38"/>
      <c r="M112" s="39"/>
      <c r="N112" s="39"/>
      <c r="O112" s="40"/>
      <c r="P112" s="41"/>
      <c r="Q112" s="41"/>
      <c r="R112" s="42"/>
      <c r="S112" s="43"/>
      <c r="T112" s="36">
        <f t="shared" ref="T112:T130" si="71">G112+H112</f>
        <v>0</v>
      </c>
      <c r="U112" s="44">
        <f t="shared" ref="U112:U130" si="72">(O112/$A$10)*T112</f>
        <v>0</v>
      </c>
      <c r="V112" s="45">
        <f t="shared" ref="V112:V130" si="73">N112-M112</f>
        <v>0</v>
      </c>
      <c r="W112" s="46">
        <f t="shared" ref="W112:W130" si="74">(O112/A$10)</f>
        <v>0</v>
      </c>
      <c r="X112" s="41">
        <f t="shared" ref="X112:X130" si="75">W112*A$8</f>
        <v>0</v>
      </c>
      <c r="Y112" s="41">
        <f t="shared" ref="Y112:Y130" si="76">Q112-P112</f>
        <v>0</v>
      </c>
      <c r="Z112" s="41">
        <f t="shared" ref="Z112:Z130" si="77">X112+(A$6*W112)</f>
        <v>0</v>
      </c>
      <c r="AA112" s="47">
        <f t="shared" ref="AA112:AA130" si="78">Q112+X112</f>
        <v>0</v>
      </c>
      <c r="AB112" s="48">
        <f t="shared" ref="AB112:AB130" si="79">Z112/(1+ElecDiscountRate)^1</f>
        <v>0</v>
      </c>
      <c r="AC112" s="41">
        <f t="shared" ref="AC112:AC130" si="80">AA112/(1+ElecDiscountRate)^1</f>
        <v>0</v>
      </c>
      <c r="AD112" s="41">
        <f t="shared" ref="AD112:AD130" si="81">-PV(ElecDiscountRate,T112,R112)*J112</f>
        <v>0</v>
      </c>
      <c r="AE112" s="41">
        <f t="shared" ref="AE112:AE130" si="82">-PV(ElecDiscountRate,T112,S112)*J112</f>
        <v>0</v>
      </c>
      <c r="AF112" s="49" t="e">
        <f>HLOOKUP(I112,ElecAvoidedCostsWOCC!$A$5:$Q$50,G112+1,FALSE)</f>
        <v>#N/A</v>
      </c>
      <c r="AG112" s="41" t="e">
        <f t="shared" ref="AG112:AG130" si="83">AF112*J112*K112</f>
        <v>#N/A</v>
      </c>
      <c r="AH112" s="49" t="e">
        <f>HLOOKUP(I112,ElecAvoidedCostsWOCC!$A$5:$Q$50,T112+1,FALSE)</f>
        <v>#N/A</v>
      </c>
      <c r="AI112" s="41" t="e">
        <f t="shared" ref="AI112:AI130" si="84">AH112*J112*L112</f>
        <v>#N/A</v>
      </c>
      <c r="AJ112" s="41" t="e">
        <f t="shared" ref="AJ112:AJ130" si="85">AG112+AI112</f>
        <v>#N/A</v>
      </c>
      <c r="AK112" s="41" t="e">
        <f>HLOOKUP(I112,ElecAvoidedCostsWOCC!$A$5:$Q$50,G112+1,FALSE)*J112*L112</f>
        <v>#N/A</v>
      </c>
      <c r="AL112" s="41" t="e">
        <f t="shared" ref="AL112:AL130" si="86">AG112+AI112-AK112</f>
        <v>#N/A</v>
      </c>
      <c r="AM112" s="45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5">
        <f t="shared" ref="AN112:AN130" si="87">AM112*1.1+AD112+AE112</f>
        <v>0</v>
      </c>
      <c r="AO112" s="44">
        <f t="shared" ref="AO112:AO130" si="88">IFERROR(AM112/AB112,0)</f>
        <v>0</v>
      </c>
      <c r="AP112" s="44" t="e">
        <f t="shared" ref="AP112:AP130" si="89">AN112/AC112</f>
        <v>#DIV/0!</v>
      </c>
    </row>
    <row r="113" spans="2:42" x14ac:dyDescent="0.25">
      <c r="B113" s="34"/>
      <c r="C113" s="56"/>
      <c r="D113" s="56"/>
      <c r="E113" s="35"/>
      <c r="F113" s="36"/>
      <c r="G113" s="36"/>
      <c r="H113" s="36"/>
      <c r="I113" s="37"/>
      <c r="J113" s="38"/>
      <c r="K113" s="38"/>
      <c r="L113" s="38"/>
      <c r="M113" s="39"/>
      <c r="N113" s="39"/>
      <c r="O113" s="40"/>
      <c r="P113" s="41"/>
      <c r="Q113" s="41"/>
      <c r="R113" s="42"/>
      <c r="S113" s="43"/>
      <c r="T113" s="36">
        <f t="shared" si="71"/>
        <v>0</v>
      </c>
      <c r="U113" s="44">
        <f t="shared" si="72"/>
        <v>0</v>
      </c>
      <c r="V113" s="45">
        <f t="shared" si="73"/>
        <v>0</v>
      </c>
      <c r="W113" s="46">
        <f t="shared" si="74"/>
        <v>0</v>
      </c>
      <c r="X113" s="41">
        <f t="shared" si="75"/>
        <v>0</v>
      </c>
      <c r="Y113" s="41">
        <f t="shared" si="76"/>
        <v>0</v>
      </c>
      <c r="Z113" s="41">
        <f t="shared" si="77"/>
        <v>0</v>
      </c>
      <c r="AA113" s="47">
        <f t="shared" si="78"/>
        <v>0</v>
      </c>
      <c r="AB113" s="48">
        <f t="shared" si="79"/>
        <v>0</v>
      </c>
      <c r="AC113" s="41">
        <f t="shared" si="80"/>
        <v>0</v>
      </c>
      <c r="AD113" s="41">
        <f t="shared" si="81"/>
        <v>0</v>
      </c>
      <c r="AE113" s="41">
        <f t="shared" si="82"/>
        <v>0</v>
      </c>
      <c r="AF113" s="49" t="e">
        <f>HLOOKUP(I113,ElecAvoidedCostsWOCC!$A$5:$Q$50,G113+1,FALSE)</f>
        <v>#N/A</v>
      </c>
      <c r="AG113" s="41" t="e">
        <f t="shared" si="83"/>
        <v>#N/A</v>
      </c>
      <c r="AH113" s="49" t="e">
        <f>HLOOKUP(I113,ElecAvoidedCostsWOCC!$A$5:$Q$50,T113+1,FALSE)</f>
        <v>#N/A</v>
      </c>
      <c r="AI113" s="41" t="e">
        <f t="shared" si="84"/>
        <v>#N/A</v>
      </c>
      <c r="AJ113" s="41" t="e">
        <f t="shared" si="85"/>
        <v>#N/A</v>
      </c>
      <c r="AK113" s="41" t="e">
        <f>HLOOKUP(I113,ElecAvoidedCostsWOCC!$A$5:$Q$50,G113+1,FALSE)*J113*L113</f>
        <v>#N/A</v>
      </c>
      <c r="AL113" s="41" t="e">
        <f t="shared" si="86"/>
        <v>#N/A</v>
      </c>
      <c r="AM113" s="45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5">
        <f t="shared" si="87"/>
        <v>0</v>
      </c>
      <c r="AO113" s="44">
        <f t="shared" si="88"/>
        <v>0</v>
      </c>
      <c r="AP113" s="44" t="e">
        <f t="shared" si="89"/>
        <v>#DIV/0!</v>
      </c>
    </row>
    <row r="114" spans="2:42" x14ac:dyDescent="0.25">
      <c r="B114" s="34"/>
      <c r="C114" s="56"/>
      <c r="D114" s="56"/>
      <c r="E114" s="35"/>
      <c r="F114" s="36"/>
      <c r="G114" s="36"/>
      <c r="H114" s="36"/>
      <c r="I114" s="37"/>
      <c r="J114" s="38"/>
      <c r="K114" s="38"/>
      <c r="L114" s="38"/>
      <c r="M114" s="39"/>
      <c r="N114" s="39"/>
      <c r="O114" s="40"/>
      <c r="P114" s="41"/>
      <c r="Q114" s="41"/>
      <c r="R114" s="42"/>
      <c r="S114" s="43"/>
      <c r="T114" s="36">
        <f t="shared" si="71"/>
        <v>0</v>
      </c>
      <c r="U114" s="44">
        <f t="shared" si="72"/>
        <v>0</v>
      </c>
      <c r="V114" s="45">
        <f t="shared" si="73"/>
        <v>0</v>
      </c>
      <c r="W114" s="46">
        <f t="shared" si="74"/>
        <v>0</v>
      </c>
      <c r="X114" s="41">
        <f t="shared" si="75"/>
        <v>0</v>
      </c>
      <c r="Y114" s="41">
        <f t="shared" si="76"/>
        <v>0</v>
      </c>
      <c r="Z114" s="41">
        <f t="shared" si="77"/>
        <v>0</v>
      </c>
      <c r="AA114" s="47">
        <f t="shared" si="78"/>
        <v>0</v>
      </c>
      <c r="AB114" s="48">
        <f t="shared" si="79"/>
        <v>0</v>
      </c>
      <c r="AC114" s="41">
        <f t="shared" si="80"/>
        <v>0</v>
      </c>
      <c r="AD114" s="41">
        <f t="shared" si="81"/>
        <v>0</v>
      </c>
      <c r="AE114" s="41">
        <f t="shared" si="82"/>
        <v>0</v>
      </c>
      <c r="AF114" s="49" t="e">
        <f>HLOOKUP(I114,ElecAvoidedCostsWOCC!$A$5:$Q$50,G114+1,FALSE)</f>
        <v>#N/A</v>
      </c>
      <c r="AG114" s="41" t="e">
        <f t="shared" si="83"/>
        <v>#N/A</v>
      </c>
      <c r="AH114" s="49" t="e">
        <f>HLOOKUP(I114,ElecAvoidedCostsWOCC!$A$5:$Q$50,T114+1,FALSE)</f>
        <v>#N/A</v>
      </c>
      <c r="AI114" s="41" t="e">
        <f t="shared" si="84"/>
        <v>#N/A</v>
      </c>
      <c r="AJ114" s="41" t="e">
        <f t="shared" si="85"/>
        <v>#N/A</v>
      </c>
      <c r="AK114" s="41" t="e">
        <f>HLOOKUP(I114,ElecAvoidedCostsWOCC!$A$5:$Q$50,G114+1,FALSE)*J114*L114</f>
        <v>#N/A</v>
      </c>
      <c r="AL114" s="41" t="e">
        <f t="shared" si="86"/>
        <v>#N/A</v>
      </c>
      <c r="AM114" s="45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5">
        <f t="shared" si="87"/>
        <v>0</v>
      </c>
      <c r="AO114" s="44">
        <f t="shared" si="88"/>
        <v>0</v>
      </c>
      <c r="AP114" s="44" t="e">
        <f t="shared" si="89"/>
        <v>#DIV/0!</v>
      </c>
    </row>
    <row r="115" spans="2:42" x14ac:dyDescent="0.25">
      <c r="B115" s="34"/>
      <c r="C115" s="56"/>
      <c r="D115" s="56"/>
      <c r="E115" s="35"/>
      <c r="F115" s="36"/>
      <c r="G115" s="36"/>
      <c r="H115" s="36"/>
      <c r="I115" s="37"/>
      <c r="J115" s="38"/>
      <c r="K115" s="38"/>
      <c r="L115" s="38"/>
      <c r="M115" s="39"/>
      <c r="N115" s="39"/>
      <c r="O115" s="40"/>
      <c r="P115" s="41"/>
      <c r="Q115" s="41"/>
      <c r="R115" s="42"/>
      <c r="S115" s="43"/>
      <c r="T115" s="36">
        <f t="shared" si="71"/>
        <v>0</v>
      </c>
      <c r="U115" s="44">
        <f t="shared" si="72"/>
        <v>0</v>
      </c>
      <c r="V115" s="45">
        <f t="shared" si="73"/>
        <v>0</v>
      </c>
      <c r="W115" s="46">
        <f t="shared" si="74"/>
        <v>0</v>
      </c>
      <c r="X115" s="41">
        <f t="shared" si="75"/>
        <v>0</v>
      </c>
      <c r="Y115" s="41">
        <f t="shared" si="76"/>
        <v>0</v>
      </c>
      <c r="Z115" s="41">
        <f t="shared" si="77"/>
        <v>0</v>
      </c>
      <c r="AA115" s="47">
        <f t="shared" si="78"/>
        <v>0</v>
      </c>
      <c r="AB115" s="48">
        <f t="shared" si="79"/>
        <v>0</v>
      </c>
      <c r="AC115" s="41">
        <f t="shared" si="80"/>
        <v>0</v>
      </c>
      <c r="AD115" s="41">
        <f t="shared" si="81"/>
        <v>0</v>
      </c>
      <c r="AE115" s="41">
        <f t="shared" si="82"/>
        <v>0</v>
      </c>
      <c r="AF115" s="49" t="e">
        <f>HLOOKUP(I115,ElecAvoidedCostsWOCC!$A$5:$Q$50,G115+1,FALSE)</f>
        <v>#N/A</v>
      </c>
      <c r="AG115" s="41" t="e">
        <f t="shared" si="83"/>
        <v>#N/A</v>
      </c>
      <c r="AH115" s="49" t="e">
        <f>HLOOKUP(I115,ElecAvoidedCostsWOCC!$A$5:$Q$50,T115+1,FALSE)</f>
        <v>#N/A</v>
      </c>
      <c r="AI115" s="41" t="e">
        <f t="shared" si="84"/>
        <v>#N/A</v>
      </c>
      <c r="AJ115" s="41" t="e">
        <f t="shared" si="85"/>
        <v>#N/A</v>
      </c>
      <c r="AK115" s="41" t="e">
        <f>HLOOKUP(I115,ElecAvoidedCostsWOCC!$A$5:$Q$50,G115+1,FALSE)*J115*L115</f>
        <v>#N/A</v>
      </c>
      <c r="AL115" s="41" t="e">
        <f t="shared" si="86"/>
        <v>#N/A</v>
      </c>
      <c r="AM115" s="45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5">
        <f t="shared" si="87"/>
        <v>0</v>
      </c>
      <c r="AO115" s="44">
        <f t="shared" si="88"/>
        <v>0</v>
      </c>
      <c r="AP115" s="44" t="e">
        <f t="shared" si="89"/>
        <v>#DIV/0!</v>
      </c>
    </row>
    <row r="116" spans="2:42" x14ac:dyDescent="0.25">
      <c r="B116" s="34"/>
      <c r="C116" s="56"/>
      <c r="D116" s="56"/>
      <c r="E116" s="35"/>
      <c r="F116" s="36"/>
      <c r="G116" s="36"/>
      <c r="H116" s="36"/>
      <c r="I116" s="37"/>
      <c r="J116" s="38"/>
      <c r="K116" s="38"/>
      <c r="L116" s="38"/>
      <c r="M116" s="39"/>
      <c r="N116" s="39"/>
      <c r="O116" s="40"/>
      <c r="P116" s="41"/>
      <c r="Q116" s="41"/>
      <c r="R116" s="42"/>
      <c r="S116" s="43"/>
      <c r="T116" s="36">
        <f t="shared" si="71"/>
        <v>0</v>
      </c>
      <c r="U116" s="44">
        <f t="shared" si="72"/>
        <v>0</v>
      </c>
      <c r="V116" s="45">
        <f t="shared" si="73"/>
        <v>0</v>
      </c>
      <c r="W116" s="46">
        <f t="shared" si="74"/>
        <v>0</v>
      </c>
      <c r="X116" s="41">
        <f t="shared" si="75"/>
        <v>0</v>
      </c>
      <c r="Y116" s="41">
        <f t="shared" si="76"/>
        <v>0</v>
      </c>
      <c r="Z116" s="41">
        <f t="shared" si="77"/>
        <v>0</v>
      </c>
      <c r="AA116" s="47">
        <f t="shared" si="78"/>
        <v>0</v>
      </c>
      <c r="AB116" s="48">
        <f t="shared" si="79"/>
        <v>0</v>
      </c>
      <c r="AC116" s="41">
        <f t="shared" si="80"/>
        <v>0</v>
      </c>
      <c r="AD116" s="41">
        <f t="shared" si="81"/>
        <v>0</v>
      </c>
      <c r="AE116" s="41">
        <f t="shared" si="82"/>
        <v>0</v>
      </c>
      <c r="AF116" s="49" t="e">
        <f>HLOOKUP(I116,ElecAvoidedCostsWOCC!$A$5:$Q$50,G116+1,FALSE)</f>
        <v>#N/A</v>
      </c>
      <c r="AG116" s="41" t="e">
        <f t="shared" si="83"/>
        <v>#N/A</v>
      </c>
      <c r="AH116" s="49" t="e">
        <f>HLOOKUP(I116,ElecAvoidedCostsWOCC!$A$5:$Q$50,T116+1,FALSE)</f>
        <v>#N/A</v>
      </c>
      <c r="AI116" s="41" t="e">
        <f t="shared" si="84"/>
        <v>#N/A</v>
      </c>
      <c r="AJ116" s="41" t="e">
        <f t="shared" si="85"/>
        <v>#N/A</v>
      </c>
      <c r="AK116" s="41" t="e">
        <f>HLOOKUP(I116,ElecAvoidedCostsWOCC!$A$5:$Q$50,G116+1,FALSE)*J116*L116</f>
        <v>#N/A</v>
      </c>
      <c r="AL116" s="41" t="e">
        <f t="shared" si="86"/>
        <v>#N/A</v>
      </c>
      <c r="AM116" s="45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5">
        <f t="shared" si="87"/>
        <v>0</v>
      </c>
      <c r="AO116" s="44">
        <f t="shared" si="88"/>
        <v>0</v>
      </c>
      <c r="AP116" s="44" t="e">
        <f t="shared" si="89"/>
        <v>#DIV/0!</v>
      </c>
    </row>
    <row r="117" spans="2:42" x14ac:dyDescent="0.25">
      <c r="B117" s="34"/>
      <c r="C117" s="56"/>
      <c r="D117" s="56"/>
      <c r="E117" s="35"/>
      <c r="F117" s="36"/>
      <c r="G117" s="36"/>
      <c r="H117" s="36"/>
      <c r="I117" s="37"/>
      <c r="J117" s="38"/>
      <c r="K117" s="38"/>
      <c r="L117" s="38"/>
      <c r="M117" s="39"/>
      <c r="N117" s="39"/>
      <c r="O117" s="40"/>
      <c r="P117" s="41"/>
      <c r="Q117" s="41"/>
      <c r="R117" s="42"/>
      <c r="S117" s="43"/>
      <c r="T117" s="36">
        <f t="shared" si="71"/>
        <v>0</v>
      </c>
      <c r="U117" s="44">
        <f t="shared" si="72"/>
        <v>0</v>
      </c>
      <c r="V117" s="45">
        <f t="shared" si="73"/>
        <v>0</v>
      </c>
      <c r="W117" s="46">
        <f t="shared" si="74"/>
        <v>0</v>
      </c>
      <c r="X117" s="41">
        <f t="shared" si="75"/>
        <v>0</v>
      </c>
      <c r="Y117" s="41">
        <f t="shared" si="76"/>
        <v>0</v>
      </c>
      <c r="Z117" s="41">
        <f t="shared" si="77"/>
        <v>0</v>
      </c>
      <c r="AA117" s="47">
        <f t="shared" si="78"/>
        <v>0</v>
      </c>
      <c r="AB117" s="48">
        <f t="shared" si="79"/>
        <v>0</v>
      </c>
      <c r="AC117" s="41">
        <f t="shared" si="80"/>
        <v>0</v>
      </c>
      <c r="AD117" s="41">
        <f t="shared" si="81"/>
        <v>0</v>
      </c>
      <c r="AE117" s="41">
        <f t="shared" si="82"/>
        <v>0</v>
      </c>
      <c r="AF117" s="49" t="e">
        <f>HLOOKUP(I117,ElecAvoidedCostsWOCC!$A$5:$Q$50,G117+1,FALSE)</f>
        <v>#N/A</v>
      </c>
      <c r="AG117" s="41" t="e">
        <f t="shared" si="83"/>
        <v>#N/A</v>
      </c>
      <c r="AH117" s="49" t="e">
        <f>HLOOKUP(I117,ElecAvoidedCostsWOCC!$A$5:$Q$50,T117+1,FALSE)</f>
        <v>#N/A</v>
      </c>
      <c r="AI117" s="41" t="e">
        <f t="shared" si="84"/>
        <v>#N/A</v>
      </c>
      <c r="AJ117" s="41" t="e">
        <f t="shared" si="85"/>
        <v>#N/A</v>
      </c>
      <c r="AK117" s="41" t="e">
        <f>HLOOKUP(I117,ElecAvoidedCostsWOCC!$A$5:$Q$50,G117+1,FALSE)*J117*L117</f>
        <v>#N/A</v>
      </c>
      <c r="AL117" s="41" t="e">
        <f t="shared" si="86"/>
        <v>#N/A</v>
      </c>
      <c r="AM117" s="45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5">
        <f t="shared" si="87"/>
        <v>0</v>
      </c>
      <c r="AO117" s="44">
        <f t="shared" si="88"/>
        <v>0</v>
      </c>
      <c r="AP117" s="44" t="e">
        <f t="shared" si="89"/>
        <v>#DIV/0!</v>
      </c>
    </row>
    <row r="118" spans="2:42" x14ac:dyDescent="0.25">
      <c r="B118" s="34"/>
      <c r="C118" s="56"/>
      <c r="D118" s="56"/>
      <c r="E118" s="35"/>
      <c r="F118" s="36"/>
      <c r="G118" s="36"/>
      <c r="H118" s="36"/>
      <c r="I118" s="37"/>
      <c r="J118" s="38"/>
      <c r="K118" s="38"/>
      <c r="L118" s="38"/>
      <c r="M118" s="39"/>
      <c r="N118" s="39"/>
      <c r="O118" s="40"/>
      <c r="P118" s="41"/>
      <c r="Q118" s="41"/>
      <c r="R118" s="42"/>
      <c r="S118" s="43"/>
      <c r="T118" s="36">
        <f t="shared" si="71"/>
        <v>0</v>
      </c>
      <c r="U118" s="44">
        <f t="shared" si="72"/>
        <v>0</v>
      </c>
      <c r="V118" s="45">
        <f t="shared" si="73"/>
        <v>0</v>
      </c>
      <c r="W118" s="46">
        <f t="shared" si="74"/>
        <v>0</v>
      </c>
      <c r="X118" s="41">
        <f t="shared" si="75"/>
        <v>0</v>
      </c>
      <c r="Y118" s="41">
        <f t="shared" si="76"/>
        <v>0</v>
      </c>
      <c r="Z118" s="41">
        <f t="shared" si="77"/>
        <v>0</v>
      </c>
      <c r="AA118" s="47">
        <f t="shared" si="78"/>
        <v>0</v>
      </c>
      <c r="AB118" s="48">
        <f t="shared" si="79"/>
        <v>0</v>
      </c>
      <c r="AC118" s="41">
        <f t="shared" si="80"/>
        <v>0</v>
      </c>
      <c r="AD118" s="41">
        <f t="shared" si="81"/>
        <v>0</v>
      </c>
      <c r="AE118" s="41">
        <f t="shared" si="82"/>
        <v>0</v>
      </c>
      <c r="AF118" s="49" t="e">
        <f>HLOOKUP(I118,ElecAvoidedCostsWOCC!$A$5:$Q$50,G118+1,FALSE)</f>
        <v>#N/A</v>
      </c>
      <c r="AG118" s="41" t="e">
        <f t="shared" si="83"/>
        <v>#N/A</v>
      </c>
      <c r="AH118" s="49" t="e">
        <f>HLOOKUP(I118,ElecAvoidedCostsWOCC!$A$5:$Q$50,T118+1,FALSE)</f>
        <v>#N/A</v>
      </c>
      <c r="AI118" s="41" t="e">
        <f t="shared" si="84"/>
        <v>#N/A</v>
      </c>
      <c r="AJ118" s="41" t="e">
        <f t="shared" si="85"/>
        <v>#N/A</v>
      </c>
      <c r="AK118" s="41" t="e">
        <f>HLOOKUP(I118,ElecAvoidedCostsWOCC!$A$5:$Q$50,G118+1,FALSE)*J118*L118</f>
        <v>#N/A</v>
      </c>
      <c r="AL118" s="41" t="e">
        <f t="shared" si="86"/>
        <v>#N/A</v>
      </c>
      <c r="AM118" s="45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5">
        <f t="shared" si="87"/>
        <v>0</v>
      </c>
      <c r="AO118" s="44">
        <f t="shared" si="88"/>
        <v>0</v>
      </c>
      <c r="AP118" s="44" t="e">
        <f t="shared" si="89"/>
        <v>#DIV/0!</v>
      </c>
    </row>
    <row r="119" spans="2:42" x14ac:dyDescent="0.25">
      <c r="B119" s="34"/>
      <c r="C119" s="56"/>
      <c r="D119" s="56"/>
      <c r="E119" s="35"/>
      <c r="F119" s="36"/>
      <c r="G119" s="36"/>
      <c r="H119" s="36"/>
      <c r="I119" s="37"/>
      <c r="J119" s="38"/>
      <c r="K119" s="38"/>
      <c r="L119" s="38"/>
      <c r="M119" s="39"/>
      <c r="N119" s="39"/>
      <c r="O119" s="40"/>
      <c r="P119" s="41"/>
      <c r="Q119" s="41"/>
      <c r="R119" s="42"/>
      <c r="S119" s="43"/>
      <c r="T119" s="36">
        <f t="shared" si="71"/>
        <v>0</v>
      </c>
      <c r="U119" s="44">
        <f t="shared" si="72"/>
        <v>0</v>
      </c>
      <c r="V119" s="45">
        <f t="shared" si="73"/>
        <v>0</v>
      </c>
      <c r="W119" s="46">
        <f t="shared" si="74"/>
        <v>0</v>
      </c>
      <c r="X119" s="41">
        <f t="shared" si="75"/>
        <v>0</v>
      </c>
      <c r="Y119" s="41">
        <f t="shared" si="76"/>
        <v>0</v>
      </c>
      <c r="Z119" s="41">
        <f t="shared" si="77"/>
        <v>0</v>
      </c>
      <c r="AA119" s="47">
        <f t="shared" si="78"/>
        <v>0</v>
      </c>
      <c r="AB119" s="48">
        <f t="shared" si="79"/>
        <v>0</v>
      </c>
      <c r="AC119" s="41">
        <f t="shared" si="80"/>
        <v>0</v>
      </c>
      <c r="AD119" s="41">
        <f t="shared" si="81"/>
        <v>0</v>
      </c>
      <c r="AE119" s="41">
        <f t="shared" si="82"/>
        <v>0</v>
      </c>
      <c r="AF119" s="49" t="e">
        <f>HLOOKUP(I119,ElecAvoidedCostsWOCC!$A$5:$Q$50,G119+1,FALSE)</f>
        <v>#N/A</v>
      </c>
      <c r="AG119" s="41" t="e">
        <f t="shared" si="83"/>
        <v>#N/A</v>
      </c>
      <c r="AH119" s="49" t="e">
        <f>HLOOKUP(I119,ElecAvoidedCostsWOCC!$A$5:$Q$50,T119+1,FALSE)</f>
        <v>#N/A</v>
      </c>
      <c r="AI119" s="41" t="e">
        <f t="shared" si="84"/>
        <v>#N/A</v>
      </c>
      <c r="AJ119" s="41" t="e">
        <f t="shared" si="85"/>
        <v>#N/A</v>
      </c>
      <c r="AK119" s="41" t="e">
        <f>HLOOKUP(I119,ElecAvoidedCostsWOCC!$A$5:$Q$50,G119+1,FALSE)*J119*L119</f>
        <v>#N/A</v>
      </c>
      <c r="AL119" s="41" t="e">
        <f t="shared" si="86"/>
        <v>#N/A</v>
      </c>
      <c r="AM119" s="45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5">
        <f t="shared" si="87"/>
        <v>0</v>
      </c>
      <c r="AO119" s="44">
        <f t="shared" si="88"/>
        <v>0</v>
      </c>
      <c r="AP119" s="44" t="e">
        <f t="shared" si="89"/>
        <v>#DIV/0!</v>
      </c>
    </row>
    <row r="120" spans="2:42" x14ac:dyDescent="0.25">
      <c r="B120" s="34"/>
      <c r="C120" s="56"/>
      <c r="D120" s="56"/>
      <c r="E120" s="35"/>
      <c r="F120" s="36"/>
      <c r="G120" s="36"/>
      <c r="H120" s="36"/>
      <c r="I120" s="37"/>
      <c r="J120" s="38"/>
      <c r="K120" s="38"/>
      <c r="L120" s="38"/>
      <c r="M120" s="39"/>
      <c r="N120" s="39"/>
      <c r="O120" s="40"/>
      <c r="P120" s="41"/>
      <c r="Q120" s="41"/>
      <c r="R120" s="42"/>
      <c r="S120" s="43"/>
      <c r="T120" s="36">
        <f t="shared" si="71"/>
        <v>0</v>
      </c>
      <c r="U120" s="44">
        <f t="shared" si="72"/>
        <v>0</v>
      </c>
      <c r="V120" s="45">
        <f t="shared" si="73"/>
        <v>0</v>
      </c>
      <c r="W120" s="46">
        <f t="shared" si="74"/>
        <v>0</v>
      </c>
      <c r="X120" s="41">
        <f t="shared" si="75"/>
        <v>0</v>
      </c>
      <c r="Y120" s="41">
        <f t="shared" si="76"/>
        <v>0</v>
      </c>
      <c r="Z120" s="41">
        <f t="shared" si="77"/>
        <v>0</v>
      </c>
      <c r="AA120" s="47">
        <f t="shared" si="78"/>
        <v>0</v>
      </c>
      <c r="AB120" s="48">
        <f t="shared" si="79"/>
        <v>0</v>
      </c>
      <c r="AC120" s="41">
        <f t="shared" si="80"/>
        <v>0</v>
      </c>
      <c r="AD120" s="41">
        <f t="shared" si="81"/>
        <v>0</v>
      </c>
      <c r="AE120" s="41">
        <f t="shared" si="82"/>
        <v>0</v>
      </c>
      <c r="AF120" s="49" t="e">
        <f>HLOOKUP(I120,ElecAvoidedCostsWOCC!$A$5:$Q$50,G120+1,FALSE)</f>
        <v>#N/A</v>
      </c>
      <c r="AG120" s="41" t="e">
        <f t="shared" si="83"/>
        <v>#N/A</v>
      </c>
      <c r="AH120" s="49" t="e">
        <f>HLOOKUP(I120,ElecAvoidedCostsWOCC!$A$5:$Q$50,T120+1,FALSE)</f>
        <v>#N/A</v>
      </c>
      <c r="AI120" s="41" t="e">
        <f t="shared" si="84"/>
        <v>#N/A</v>
      </c>
      <c r="AJ120" s="41" t="e">
        <f t="shared" si="85"/>
        <v>#N/A</v>
      </c>
      <c r="AK120" s="41" t="e">
        <f>HLOOKUP(I120,ElecAvoidedCostsWOCC!$A$5:$Q$50,G120+1,FALSE)*J120*L120</f>
        <v>#N/A</v>
      </c>
      <c r="AL120" s="41" t="e">
        <f t="shared" si="86"/>
        <v>#N/A</v>
      </c>
      <c r="AM120" s="45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5">
        <f t="shared" si="87"/>
        <v>0</v>
      </c>
      <c r="AO120" s="44">
        <f t="shared" si="88"/>
        <v>0</v>
      </c>
      <c r="AP120" s="44" t="e">
        <f t="shared" si="89"/>
        <v>#DIV/0!</v>
      </c>
    </row>
    <row r="121" spans="2:42" x14ac:dyDescent="0.25">
      <c r="B121" s="34"/>
      <c r="C121" s="56"/>
      <c r="D121" s="56"/>
      <c r="E121" s="35"/>
      <c r="F121" s="36"/>
      <c r="G121" s="36"/>
      <c r="H121" s="36"/>
      <c r="I121" s="37"/>
      <c r="J121" s="38"/>
      <c r="K121" s="38"/>
      <c r="L121" s="38"/>
      <c r="M121" s="39"/>
      <c r="N121" s="39"/>
      <c r="O121" s="40"/>
      <c r="P121" s="41"/>
      <c r="Q121" s="41"/>
      <c r="R121" s="42"/>
      <c r="S121" s="43"/>
      <c r="T121" s="36">
        <f t="shared" si="71"/>
        <v>0</v>
      </c>
      <c r="U121" s="44">
        <f t="shared" si="72"/>
        <v>0</v>
      </c>
      <c r="V121" s="45">
        <f t="shared" si="73"/>
        <v>0</v>
      </c>
      <c r="W121" s="46">
        <f t="shared" si="74"/>
        <v>0</v>
      </c>
      <c r="X121" s="41">
        <f t="shared" si="75"/>
        <v>0</v>
      </c>
      <c r="Y121" s="41">
        <f t="shared" si="76"/>
        <v>0</v>
      </c>
      <c r="Z121" s="41">
        <f t="shared" si="77"/>
        <v>0</v>
      </c>
      <c r="AA121" s="47">
        <f t="shared" si="78"/>
        <v>0</v>
      </c>
      <c r="AB121" s="48">
        <f t="shared" si="79"/>
        <v>0</v>
      </c>
      <c r="AC121" s="41">
        <f t="shared" si="80"/>
        <v>0</v>
      </c>
      <c r="AD121" s="41">
        <f t="shared" si="81"/>
        <v>0</v>
      </c>
      <c r="AE121" s="41">
        <f t="shared" si="82"/>
        <v>0</v>
      </c>
      <c r="AF121" s="49" t="e">
        <f>HLOOKUP(I121,ElecAvoidedCostsWOCC!$A$5:$Q$50,G121+1,FALSE)</f>
        <v>#N/A</v>
      </c>
      <c r="AG121" s="41" t="e">
        <f t="shared" si="83"/>
        <v>#N/A</v>
      </c>
      <c r="AH121" s="49" t="e">
        <f>HLOOKUP(I121,ElecAvoidedCostsWOCC!$A$5:$Q$50,T121+1,FALSE)</f>
        <v>#N/A</v>
      </c>
      <c r="AI121" s="41" t="e">
        <f t="shared" si="84"/>
        <v>#N/A</v>
      </c>
      <c r="AJ121" s="41" t="e">
        <f t="shared" si="85"/>
        <v>#N/A</v>
      </c>
      <c r="AK121" s="41" t="e">
        <f>HLOOKUP(I121,ElecAvoidedCostsWOCC!$A$5:$Q$50,G121+1,FALSE)*J121*L121</f>
        <v>#N/A</v>
      </c>
      <c r="AL121" s="41" t="e">
        <f t="shared" si="86"/>
        <v>#N/A</v>
      </c>
      <c r="AM121" s="45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5">
        <f t="shared" si="87"/>
        <v>0</v>
      </c>
      <c r="AO121" s="44">
        <f t="shared" si="88"/>
        <v>0</v>
      </c>
      <c r="AP121" s="44" t="e">
        <f t="shared" si="89"/>
        <v>#DIV/0!</v>
      </c>
    </row>
    <row r="122" spans="2:42" x14ac:dyDescent="0.25">
      <c r="B122" s="34"/>
      <c r="C122" s="56"/>
      <c r="D122" s="56"/>
      <c r="E122" s="35"/>
      <c r="F122" s="36"/>
      <c r="G122" s="36"/>
      <c r="H122" s="36"/>
      <c r="I122" s="37"/>
      <c r="J122" s="38"/>
      <c r="K122" s="38"/>
      <c r="L122" s="38"/>
      <c r="M122" s="39"/>
      <c r="N122" s="39"/>
      <c r="O122" s="40"/>
      <c r="P122" s="41"/>
      <c r="Q122" s="41"/>
      <c r="R122" s="42"/>
      <c r="S122" s="43"/>
      <c r="T122" s="36">
        <f t="shared" si="71"/>
        <v>0</v>
      </c>
      <c r="U122" s="44">
        <f t="shared" si="72"/>
        <v>0</v>
      </c>
      <c r="V122" s="45">
        <f t="shared" si="73"/>
        <v>0</v>
      </c>
      <c r="W122" s="46">
        <f t="shared" si="74"/>
        <v>0</v>
      </c>
      <c r="X122" s="41">
        <f t="shared" si="75"/>
        <v>0</v>
      </c>
      <c r="Y122" s="41">
        <f t="shared" si="76"/>
        <v>0</v>
      </c>
      <c r="Z122" s="41">
        <f t="shared" si="77"/>
        <v>0</v>
      </c>
      <c r="AA122" s="47">
        <f t="shared" si="78"/>
        <v>0</v>
      </c>
      <c r="AB122" s="48">
        <f t="shared" si="79"/>
        <v>0</v>
      </c>
      <c r="AC122" s="41">
        <f t="shared" si="80"/>
        <v>0</v>
      </c>
      <c r="AD122" s="41">
        <f t="shared" si="81"/>
        <v>0</v>
      </c>
      <c r="AE122" s="41">
        <f t="shared" si="82"/>
        <v>0</v>
      </c>
      <c r="AF122" s="49" t="e">
        <f>HLOOKUP(I122,ElecAvoidedCostsWOCC!$A$5:$Q$50,G122+1,FALSE)</f>
        <v>#N/A</v>
      </c>
      <c r="AG122" s="41" t="e">
        <f t="shared" si="83"/>
        <v>#N/A</v>
      </c>
      <c r="AH122" s="49" t="e">
        <f>HLOOKUP(I122,ElecAvoidedCostsWOCC!$A$5:$Q$50,T122+1,FALSE)</f>
        <v>#N/A</v>
      </c>
      <c r="AI122" s="41" t="e">
        <f t="shared" si="84"/>
        <v>#N/A</v>
      </c>
      <c r="AJ122" s="41" t="e">
        <f t="shared" si="85"/>
        <v>#N/A</v>
      </c>
      <c r="AK122" s="41" t="e">
        <f>HLOOKUP(I122,ElecAvoidedCostsWOCC!$A$5:$Q$50,G122+1,FALSE)*J122*L122</f>
        <v>#N/A</v>
      </c>
      <c r="AL122" s="41" t="e">
        <f t="shared" si="86"/>
        <v>#N/A</v>
      </c>
      <c r="AM122" s="45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5">
        <f t="shared" si="87"/>
        <v>0</v>
      </c>
      <c r="AO122" s="44">
        <f t="shared" si="88"/>
        <v>0</v>
      </c>
      <c r="AP122" s="44" t="e">
        <f t="shared" si="89"/>
        <v>#DIV/0!</v>
      </c>
    </row>
    <row r="123" spans="2:42" x14ac:dyDescent="0.25">
      <c r="B123" s="34"/>
      <c r="C123" s="56"/>
      <c r="D123" s="56"/>
      <c r="E123" s="35"/>
      <c r="F123" s="36"/>
      <c r="G123" s="36"/>
      <c r="H123" s="36"/>
      <c r="I123" s="37"/>
      <c r="J123" s="38"/>
      <c r="K123" s="38"/>
      <c r="L123" s="38"/>
      <c r="M123" s="39"/>
      <c r="N123" s="39"/>
      <c r="O123" s="40"/>
      <c r="P123" s="41"/>
      <c r="Q123" s="41"/>
      <c r="R123" s="42"/>
      <c r="S123" s="43"/>
      <c r="T123" s="36">
        <f t="shared" si="71"/>
        <v>0</v>
      </c>
      <c r="U123" s="44">
        <f t="shared" si="72"/>
        <v>0</v>
      </c>
      <c r="V123" s="45">
        <f t="shared" si="73"/>
        <v>0</v>
      </c>
      <c r="W123" s="46">
        <f t="shared" si="74"/>
        <v>0</v>
      </c>
      <c r="X123" s="41">
        <f t="shared" si="75"/>
        <v>0</v>
      </c>
      <c r="Y123" s="41">
        <f t="shared" si="76"/>
        <v>0</v>
      </c>
      <c r="Z123" s="41">
        <f t="shared" si="77"/>
        <v>0</v>
      </c>
      <c r="AA123" s="47">
        <f t="shared" si="78"/>
        <v>0</v>
      </c>
      <c r="AB123" s="48">
        <f t="shared" si="79"/>
        <v>0</v>
      </c>
      <c r="AC123" s="41">
        <f t="shared" si="80"/>
        <v>0</v>
      </c>
      <c r="AD123" s="41">
        <f t="shared" si="81"/>
        <v>0</v>
      </c>
      <c r="AE123" s="41">
        <f t="shared" si="82"/>
        <v>0</v>
      </c>
      <c r="AF123" s="49" t="e">
        <f>HLOOKUP(I123,ElecAvoidedCostsWOCC!$A$5:$Q$50,G123+1,FALSE)</f>
        <v>#N/A</v>
      </c>
      <c r="AG123" s="41" t="e">
        <f t="shared" si="83"/>
        <v>#N/A</v>
      </c>
      <c r="AH123" s="49" t="e">
        <f>HLOOKUP(I123,ElecAvoidedCostsWOCC!$A$5:$Q$50,T123+1,FALSE)</f>
        <v>#N/A</v>
      </c>
      <c r="AI123" s="41" t="e">
        <f t="shared" si="84"/>
        <v>#N/A</v>
      </c>
      <c r="AJ123" s="41" t="e">
        <f t="shared" si="85"/>
        <v>#N/A</v>
      </c>
      <c r="AK123" s="41" t="e">
        <f>HLOOKUP(I123,ElecAvoidedCostsWOCC!$A$5:$Q$50,G123+1,FALSE)*J123*L123</f>
        <v>#N/A</v>
      </c>
      <c r="AL123" s="41" t="e">
        <f t="shared" si="86"/>
        <v>#N/A</v>
      </c>
      <c r="AM123" s="45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5">
        <f t="shared" si="87"/>
        <v>0</v>
      </c>
      <c r="AO123" s="44">
        <f t="shared" si="88"/>
        <v>0</v>
      </c>
      <c r="AP123" s="44" t="e">
        <f t="shared" si="89"/>
        <v>#DIV/0!</v>
      </c>
    </row>
    <row r="124" spans="2:42" x14ac:dyDescent="0.25">
      <c r="B124" s="34"/>
      <c r="C124" s="56"/>
      <c r="D124" s="56"/>
      <c r="E124" s="35"/>
      <c r="F124" s="36"/>
      <c r="G124" s="36"/>
      <c r="H124" s="36"/>
      <c r="I124" s="37"/>
      <c r="J124" s="38"/>
      <c r="K124" s="38"/>
      <c r="L124" s="38"/>
      <c r="M124" s="39"/>
      <c r="N124" s="39"/>
      <c r="O124" s="40"/>
      <c r="P124" s="41"/>
      <c r="Q124" s="41"/>
      <c r="R124" s="42"/>
      <c r="S124" s="43"/>
      <c r="T124" s="36">
        <f t="shared" si="71"/>
        <v>0</v>
      </c>
      <c r="U124" s="44">
        <f t="shared" si="72"/>
        <v>0</v>
      </c>
      <c r="V124" s="45">
        <f t="shared" si="73"/>
        <v>0</v>
      </c>
      <c r="W124" s="46">
        <f t="shared" si="74"/>
        <v>0</v>
      </c>
      <c r="X124" s="41">
        <f t="shared" si="75"/>
        <v>0</v>
      </c>
      <c r="Y124" s="41">
        <f t="shared" si="76"/>
        <v>0</v>
      </c>
      <c r="Z124" s="41">
        <f t="shared" si="77"/>
        <v>0</v>
      </c>
      <c r="AA124" s="47">
        <f t="shared" si="78"/>
        <v>0</v>
      </c>
      <c r="AB124" s="48">
        <f t="shared" si="79"/>
        <v>0</v>
      </c>
      <c r="AC124" s="41">
        <f t="shared" si="80"/>
        <v>0</v>
      </c>
      <c r="AD124" s="41">
        <f t="shared" si="81"/>
        <v>0</v>
      </c>
      <c r="AE124" s="41">
        <f t="shared" si="82"/>
        <v>0</v>
      </c>
      <c r="AF124" s="49" t="e">
        <f>HLOOKUP(I124,ElecAvoidedCostsWOCC!$A$5:$Q$50,G124+1,FALSE)</f>
        <v>#N/A</v>
      </c>
      <c r="AG124" s="41" t="e">
        <f t="shared" si="83"/>
        <v>#N/A</v>
      </c>
      <c r="AH124" s="49" t="e">
        <f>HLOOKUP(I124,ElecAvoidedCostsWOCC!$A$5:$Q$50,T124+1,FALSE)</f>
        <v>#N/A</v>
      </c>
      <c r="AI124" s="41" t="e">
        <f t="shared" si="84"/>
        <v>#N/A</v>
      </c>
      <c r="AJ124" s="41" t="e">
        <f t="shared" si="85"/>
        <v>#N/A</v>
      </c>
      <c r="AK124" s="41" t="e">
        <f>HLOOKUP(I124,ElecAvoidedCostsWOCC!$A$5:$Q$50,G124+1,FALSE)*J124*L124</f>
        <v>#N/A</v>
      </c>
      <c r="AL124" s="41" t="e">
        <f t="shared" si="86"/>
        <v>#N/A</v>
      </c>
      <c r="AM124" s="45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5">
        <f t="shared" si="87"/>
        <v>0</v>
      </c>
      <c r="AO124" s="44">
        <f t="shared" si="88"/>
        <v>0</v>
      </c>
      <c r="AP124" s="44" t="e">
        <f t="shared" si="89"/>
        <v>#DIV/0!</v>
      </c>
    </row>
    <row r="125" spans="2:42" x14ac:dyDescent="0.25">
      <c r="B125" s="34"/>
      <c r="C125" s="56"/>
      <c r="D125" s="56"/>
      <c r="E125" s="35"/>
      <c r="F125" s="36"/>
      <c r="G125" s="36"/>
      <c r="H125" s="36"/>
      <c r="I125" s="37"/>
      <c r="J125" s="38"/>
      <c r="K125" s="38"/>
      <c r="L125" s="38"/>
      <c r="M125" s="39"/>
      <c r="N125" s="39"/>
      <c r="O125" s="40"/>
      <c r="P125" s="41"/>
      <c r="Q125" s="41"/>
      <c r="R125" s="42"/>
      <c r="S125" s="43"/>
      <c r="T125" s="36">
        <f t="shared" si="71"/>
        <v>0</v>
      </c>
      <c r="U125" s="44">
        <f t="shared" si="72"/>
        <v>0</v>
      </c>
      <c r="V125" s="45">
        <f t="shared" si="73"/>
        <v>0</v>
      </c>
      <c r="W125" s="46">
        <f t="shared" si="74"/>
        <v>0</v>
      </c>
      <c r="X125" s="41">
        <f t="shared" si="75"/>
        <v>0</v>
      </c>
      <c r="Y125" s="41">
        <f t="shared" si="76"/>
        <v>0</v>
      </c>
      <c r="Z125" s="41">
        <f t="shared" si="77"/>
        <v>0</v>
      </c>
      <c r="AA125" s="47">
        <f t="shared" si="78"/>
        <v>0</v>
      </c>
      <c r="AB125" s="48">
        <f t="shared" si="79"/>
        <v>0</v>
      </c>
      <c r="AC125" s="41">
        <f t="shared" si="80"/>
        <v>0</v>
      </c>
      <c r="AD125" s="41">
        <f t="shared" si="81"/>
        <v>0</v>
      </c>
      <c r="AE125" s="41">
        <f t="shared" si="82"/>
        <v>0</v>
      </c>
      <c r="AF125" s="49" t="e">
        <f>HLOOKUP(I125,ElecAvoidedCostsWOCC!$A$5:$Q$50,G125+1,FALSE)</f>
        <v>#N/A</v>
      </c>
      <c r="AG125" s="41" t="e">
        <f t="shared" si="83"/>
        <v>#N/A</v>
      </c>
      <c r="AH125" s="49" t="e">
        <f>HLOOKUP(I125,ElecAvoidedCostsWOCC!$A$5:$Q$50,T125+1,FALSE)</f>
        <v>#N/A</v>
      </c>
      <c r="AI125" s="41" t="e">
        <f t="shared" si="84"/>
        <v>#N/A</v>
      </c>
      <c r="AJ125" s="41" t="e">
        <f t="shared" si="85"/>
        <v>#N/A</v>
      </c>
      <c r="AK125" s="41" t="e">
        <f>HLOOKUP(I125,ElecAvoidedCostsWOCC!$A$5:$Q$50,G125+1,FALSE)*J125*L125</f>
        <v>#N/A</v>
      </c>
      <c r="AL125" s="41" t="e">
        <f t="shared" si="86"/>
        <v>#N/A</v>
      </c>
      <c r="AM125" s="45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5">
        <f t="shared" si="87"/>
        <v>0</v>
      </c>
      <c r="AO125" s="44">
        <f t="shared" si="88"/>
        <v>0</v>
      </c>
      <c r="AP125" s="44" t="e">
        <f t="shared" si="89"/>
        <v>#DIV/0!</v>
      </c>
    </row>
    <row r="126" spans="2:42" x14ac:dyDescent="0.25">
      <c r="B126" s="34"/>
      <c r="C126" s="56"/>
      <c r="D126" s="56"/>
      <c r="E126" s="35"/>
      <c r="F126" s="36"/>
      <c r="G126" s="36"/>
      <c r="H126" s="36"/>
      <c r="I126" s="37"/>
      <c r="J126" s="38"/>
      <c r="K126" s="38"/>
      <c r="L126" s="38"/>
      <c r="M126" s="39"/>
      <c r="N126" s="39"/>
      <c r="O126" s="40"/>
      <c r="P126" s="41"/>
      <c r="Q126" s="41"/>
      <c r="R126" s="42"/>
      <c r="S126" s="43"/>
      <c r="T126" s="36">
        <f t="shared" si="71"/>
        <v>0</v>
      </c>
      <c r="U126" s="44">
        <f t="shared" si="72"/>
        <v>0</v>
      </c>
      <c r="V126" s="45">
        <f t="shared" si="73"/>
        <v>0</v>
      </c>
      <c r="W126" s="46">
        <f t="shared" si="74"/>
        <v>0</v>
      </c>
      <c r="X126" s="41">
        <f t="shared" si="75"/>
        <v>0</v>
      </c>
      <c r="Y126" s="41">
        <f t="shared" si="76"/>
        <v>0</v>
      </c>
      <c r="Z126" s="41">
        <f t="shared" si="77"/>
        <v>0</v>
      </c>
      <c r="AA126" s="47">
        <f t="shared" si="78"/>
        <v>0</v>
      </c>
      <c r="AB126" s="48">
        <f t="shared" si="79"/>
        <v>0</v>
      </c>
      <c r="AC126" s="41">
        <f t="shared" si="80"/>
        <v>0</v>
      </c>
      <c r="AD126" s="41">
        <f t="shared" si="81"/>
        <v>0</v>
      </c>
      <c r="AE126" s="41">
        <f t="shared" si="82"/>
        <v>0</v>
      </c>
      <c r="AF126" s="49" t="e">
        <f>HLOOKUP(I126,ElecAvoidedCostsWOCC!$A$5:$Q$50,G126+1,FALSE)</f>
        <v>#N/A</v>
      </c>
      <c r="AG126" s="41" t="e">
        <f t="shared" si="83"/>
        <v>#N/A</v>
      </c>
      <c r="AH126" s="49" t="e">
        <f>HLOOKUP(I126,ElecAvoidedCostsWOCC!$A$5:$Q$50,T126+1,FALSE)</f>
        <v>#N/A</v>
      </c>
      <c r="AI126" s="41" t="e">
        <f t="shared" si="84"/>
        <v>#N/A</v>
      </c>
      <c r="AJ126" s="41" t="e">
        <f t="shared" si="85"/>
        <v>#N/A</v>
      </c>
      <c r="AK126" s="41" t="e">
        <f>HLOOKUP(I126,ElecAvoidedCostsWOCC!$A$5:$Q$50,G126+1,FALSE)*J126*L126</f>
        <v>#N/A</v>
      </c>
      <c r="AL126" s="41" t="e">
        <f t="shared" si="86"/>
        <v>#N/A</v>
      </c>
      <c r="AM126" s="45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5">
        <f t="shared" si="87"/>
        <v>0</v>
      </c>
      <c r="AO126" s="44">
        <f t="shared" si="88"/>
        <v>0</v>
      </c>
      <c r="AP126" s="44" t="e">
        <f t="shared" si="89"/>
        <v>#DIV/0!</v>
      </c>
    </row>
    <row r="127" spans="2:42" x14ac:dyDescent="0.25">
      <c r="B127" s="34"/>
      <c r="C127" s="56"/>
      <c r="D127" s="56"/>
      <c r="E127" s="35"/>
      <c r="F127" s="36"/>
      <c r="G127" s="36"/>
      <c r="H127" s="36"/>
      <c r="I127" s="37"/>
      <c r="J127" s="38"/>
      <c r="K127" s="38"/>
      <c r="L127" s="38"/>
      <c r="M127" s="39"/>
      <c r="N127" s="39"/>
      <c r="O127" s="40"/>
      <c r="P127" s="41"/>
      <c r="Q127" s="41"/>
      <c r="R127" s="42"/>
      <c r="S127" s="43"/>
      <c r="T127" s="36">
        <f t="shared" si="71"/>
        <v>0</v>
      </c>
      <c r="U127" s="44">
        <f t="shared" si="72"/>
        <v>0</v>
      </c>
      <c r="V127" s="45">
        <f t="shared" si="73"/>
        <v>0</v>
      </c>
      <c r="W127" s="46">
        <f t="shared" si="74"/>
        <v>0</v>
      </c>
      <c r="X127" s="41">
        <f t="shared" si="75"/>
        <v>0</v>
      </c>
      <c r="Y127" s="41">
        <f t="shared" si="76"/>
        <v>0</v>
      </c>
      <c r="Z127" s="41">
        <f t="shared" si="77"/>
        <v>0</v>
      </c>
      <c r="AA127" s="47">
        <f t="shared" si="78"/>
        <v>0</v>
      </c>
      <c r="AB127" s="48">
        <f t="shared" si="79"/>
        <v>0</v>
      </c>
      <c r="AC127" s="41">
        <f t="shared" si="80"/>
        <v>0</v>
      </c>
      <c r="AD127" s="41">
        <f t="shared" si="81"/>
        <v>0</v>
      </c>
      <c r="AE127" s="41">
        <f t="shared" si="82"/>
        <v>0</v>
      </c>
      <c r="AF127" s="49" t="e">
        <f>HLOOKUP(I127,ElecAvoidedCostsWOCC!$A$5:$Q$50,G127+1,FALSE)</f>
        <v>#N/A</v>
      </c>
      <c r="AG127" s="41" t="e">
        <f t="shared" si="83"/>
        <v>#N/A</v>
      </c>
      <c r="AH127" s="49" t="e">
        <f>HLOOKUP(I127,ElecAvoidedCostsWOCC!$A$5:$Q$50,T127+1,FALSE)</f>
        <v>#N/A</v>
      </c>
      <c r="AI127" s="41" t="e">
        <f t="shared" si="84"/>
        <v>#N/A</v>
      </c>
      <c r="AJ127" s="41" t="e">
        <f t="shared" si="85"/>
        <v>#N/A</v>
      </c>
      <c r="AK127" s="41" t="e">
        <f>HLOOKUP(I127,ElecAvoidedCostsWOCC!$A$5:$Q$50,G127+1,FALSE)*J127*L127</f>
        <v>#N/A</v>
      </c>
      <c r="AL127" s="41" t="e">
        <f t="shared" si="86"/>
        <v>#N/A</v>
      </c>
      <c r="AM127" s="45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5">
        <f t="shared" si="87"/>
        <v>0</v>
      </c>
      <c r="AO127" s="44">
        <f t="shared" si="88"/>
        <v>0</v>
      </c>
      <c r="AP127" s="44" t="e">
        <f t="shared" si="89"/>
        <v>#DIV/0!</v>
      </c>
    </row>
    <row r="128" spans="2:42" x14ac:dyDescent="0.25">
      <c r="B128" s="34"/>
      <c r="C128" s="56"/>
      <c r="D128" s="56"/>
      <c r="E128" s="35"/>
      <c r="F128" s="36"/>
      <c r="G128" s="36"/>
      <c r="H128" s="36"/>
      <c r="I128" s="37"/>
      <c r="J128" s="38"/>
      <c r="K128" s="38"/>
      <c r="L128" s="38"/>
      <c r="M128" s="39"/>
      <c r="N128" s="39"/>
      <c r="O128" s="40"/>
      <c r="P128" s="41"/>
      <c r="Q128" s="41"/>
      <c r="R128" s="42"/>
      <c r="S128" s="43"/>
      <c r="T128" s="36">
        <f t="shared" si="71"/>
        <v>0</v>
      </c>
      <c r="U128" s="44">
        <f t="shared" si="72"/>
        <v>0</v>
      </c>
      <c r="V128" s="45">
        <f t="shared" si="73"/>
        <v>0</v>
      </c>
      <c r="W128" s="46">
        <f t="shared" si="74"/>
        <v>0</v>
      </c>
      <c r="X128" s="41">
        <f t="shared" si="75"/>
        <v>0</v>
      </c>
      <c r="Y128" s="41">
        <f t="shared" si="76"/>
        <v>0</v>
      </c>
      <c r="Z128" s="41">
        <f t="shared" si="77"/>
        <v>0</v>
      </c>
      <c r="AA128" s="47">
        <f t="shared" si="78"/>
        <v>0</v>
      </c>
      <c r="AB128" s="48">
        <f t="shared" si="79"/>
        <v>0</v>
      </c>
      <c r="AC128" s="41">
        <f t="shared" si="80"/>
        <v>0</v>
      </c>
      <c r="AD128" s="41">
        <f t="shared" si="81"/>
        <v>0</v>
      </c>
      <c r="AE128" s="41">
        <f t="shared" si="82"/>
        <v>0</v>
      </c>
      <c r="AF128" s="49" t="e">
        <f>HLOOKUP(I128,ElecAvoidedCostsWOCC!$A$5:$Q$50,G128+1,FALSE)</f>
        <v>#N/A</v>
      </c>
      <c r="AG128" s="41" t="e">
        <f t="shared" si="83"/>
        <v>#N/A</v>
      </c>
      <c r="AH128" s="49" t="e">
        <f>HLOOKUP(I128,ElecAvoidedCostsWOCC!$A$5:$Q$50,T128+1,FALSE)</f>
        <v>#N/A</v>
      </c>
      <c r="AI128" s="41" t="e">
        <f t="shared" si="84"/>
        <v>#N/A</v>
      </c>
      <c r="AJ128" s="41" t="e">
        <f t="shared" si="85"/>
        <v>#N/A</v>
      </c>
      <c r="AK128" s="41" t="e">
        <f>HLOOKUP(I128,ElecAvoidedCostsWOCC!$A$5:$Q$50,G128+1,FALSE)*J128*L128</f>
        <v>#N/A</v>
      </c>
      <c r="AL128" s="41" t="e">
        <f t="shared" si="86"/>
        <v>#N/A</v>
      </c>
      <c r="AM128" s="45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5">
        <f t="shared" si="87"/>
        <v>0</v>
      </c>
      <c r="AO128" s="44">
        <f t="shared" si="88"/>
        <v>0</v>
      </c>
      <c r="AP128" s="44" t="e">
        <f t="shared" si="89"/>
        <v>#DIV/0!</v>
      </c>
    </row>
    <row r="129" spans="2:42" x14ac:dyDescent="0.25">
      <c r="B129" s="34"/>
      <c r="C129" s="56"/>
      <c r="D129" s="56"/>
      <c r="E129" s="35"/>
      <c r="F129" s="36"/>
      <c r="G129" s="36"/>
      <c r="H129" s="36"/>
      <c r="I129" s="37"/>
      <c r="J129" s="38"/>
      <c r="K129" s="38"/>
      <c r="L129" s="38"/>
      <c r="M129" s="39"/>
      <c r="N129" s="39"/>
      <c r="O129" s="40"/>
      <c r="P129" s="41"/>
      <c r="Q129" s="41"/>
      <c r="R129" s="42"/>
      <c r="S129" s="43"/>
      <c r="T129" s="36">
        <f t="shared" si="71"/>
        <v>0</v>
      </c>
      <c r="U129" s="44">
        <f t="shared" si="72"/>
        <v>0</v>
      </c>
      <c r="V129" s="45">
        <f t="shared" si="73"/>
        <v>0</v>
      </c>
      <c r="W129" s="46">
        <f t="shared" si="74"/>
        <v>0</v>
      </c>
      <c r="X129" s="41">
        <f t="shared" si="75"/>
        <v>0</v>
      </c>
      <c r="Y129" s="41">
        <f t="shared" si="76"/>
        <v>0</v>
      </c>
      <c r="Z129" s="41">
        <f t="shared" si="77"/>
        <v>0</v>
      </c>
      <c r="AA129" s="47">
        <f t="shared" si="78"/>
        <v>0</v>
      </c>
      <c r="AB129" s="48">
        <f t="shared" si="79"/>
        <v>0</v>
      </c>
      <c r="AC129" s="41">
        <f t="shared" si="80"/>
        <v>0</v>
      </c>
      <c r="AD129" s="41">
        <f t="shared" si="81"/>
        <v>0</v>
      </c>
      <c r="AE129" s="41">
        <f t="shared" si="82"/>
        <v>0</v>
      </c>
      <c r="AF129" s="49" t="e">
        <f>HLOOKUP(I129,ElecAvoidedCostsWOCC!$A$5:$Q$50,G129+1,FALSE)</f>
        <v>#N/A</v>
      </c>
      <c r="AG129" s="41" t="e">
        <f t="shared" si="83"/>
        <v>#N/A</v>
      </c>
      <c r="AH129" s="49" t="e">
        <f>HLOOKUP(I129,ElecAvoidedCostsWOCC!$A$5:$Q$50,T129+1,FALSE)</f>
        <v>#N/A</v>
      </c>
      <c r="AI129" s="41" t="e">
        <f t="shared" si="84"/>
        <v>#N/A</v>
      </c>
      <c r="AJ129" s="41" t="e">
        <f t="shared" si="85"/>
        <v>#N/A</v>
      </c>
      <c r="AK129" s="41" t="e">
        <f>HLOOKUP(I129,ElecAvoidedCostsWOCC!$A$5:$Q$50,G129+1,FALSE)*J129*L129</f>
        <v>#N/A</v>
      </c>
      <c r="AL129" s="41" t="e">
        <f t="shared" si="86"/>
        <v>#N/A</v>
      </c>
      <c r="AM129" s="45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5">
        <f t="shared" si="87"/>
        <v>0</v>
      </c>
      <c r="AO129" s="44">
        <f t="shared" si="88"/>
        <v>0</v>
      </c>
      <c r="AP129" s="44" t="e">
        <f t="shared" si="89"/>
        <v>#DIV/0!</v>
      </c>
    </row>
    <row r="130" spans="2:42" x14ac:dyDescent="0.25">
      <c r="B130" s="34"/>
      <c r="C130" s="56"/>
      <c r="D130" s="56"/>
      <c r="E130" s="35"/>
      <c r="F130" s="36"/>
      <c r="G130" s="36"/>
      <c r="H130" s="36"/>
      <c r="I130" s="37"/>
      <c r="J130" s="38"/>
      <c r="K130" s="38"/>
      <c r="L130" s="38"/>
      <c r="M130" s="39"/>
      <c r="N130" s="39"/>
      <c r="O130" s="40"/>
      <c r="P130" s="41"/>
      <c r="Q130" s="41"/>
      <c r="R130" s="42"/>
      <c r="S130" s="43"/>
      <c r="T130" s="36">
        <f t="shared" si="71"/>
        <v>0</v>
      </c>
      <c r="U130" s="44">
        <f t="shared" si="72"/>
        <v>0</v>
      </c>
      <c r="V130" s="45">
        <f t="shared" si="73"/>
        <v>0</v>
      </c>
      <c r="W130" s="46">
        <f t="shared" si="74"/>
        <v>0</v>
      </c>
      <c r="X130" s="41">
        <f t="shared" si="75"/>
        <v>0</v>
      </c>
      <c r="Y130" s="41">
        <f t="shared" si="76"/>
        <v>0</v>
      </c>
      <c r="Z130" s="41">
        <f t="shared" si="77"/>
        <v>0</v>
      </c>
      <c r="AA130" s="47">
        <f t="shared" si="78"/>
        <v>0</v>
      </c>
      <c r="AB130" s="48">
        <f t="shared" si="79"/>
        <v>0</v>
      </c>
      <c r="AC130" s="41">
        <f t="shared" si="80"/>
        <v>0</v>
      </c>
      <c r="AD130" s="41">
        <f t="shared" si="81"/>
        <v>0</v>
      </c>
      <c r="AE130" s="41">
        <f t="shared" si="82"/>
        <v>0</v>
      </c>
      <c r="AF130" s="49" t="e">
        <f>HLOOKUP(I130,ElecAvoidedCostsWOCC!$A$5:$Q$50,G130+1,FALSE)</f>
        <v>#N/A</v>
      </c>
      <c r="AG130" s="41" t="e">
        <f t="shared" si="83"/>
        <v>#N/A</v>
      </c>
      <c r="AH130" s="49" t="e">
        <f>HLOOKUP(I130,ElecAvoidedCostsWOCC!$A$5:$Q$50,T130+1,FALSE)</f>
        <v>#N/A</v>
      </c>
      <c r="AI130" s="41" t="e">
        <f t="shared" si="84"/>
        <v>#N/A</v>
      </c>
      <c r="AJ130" s="41" t="e">
        <f t="shared" si="85"/>
        <v>#N/A</v>
      </c>
      <c r="AK130" s="41" t="e">
        <f>HLOOKUP(I130,ElecAvoidedCostsWOCC!$A$5:$Q$50,G130+1,FALSE)*J130*L130</f>
        <v>#N/A</v>
      </c>
      <c r="AL130" s="41" t="e">
        <f t="shared" si="86"/>
        <v>#N/A</v>
      </c>
      <c r="AM130" s="45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5">
        <f t="shared" si="87"/>
        <v>0</v>
      </c>
      <c r="AO130" s="44">
        <f t="shared" si="88"/>
        <v>0</v>
      </c>
      <c r="AP130" s="44" t="e">
        <f t="shared" si="89"/>
        <v>#DIV/0!</v>
      </c>
    </row>
  </sheetData>
  <autoFilter ref="B4:AP130" xr:uid="{00000000-0009-0000-0000-000021000000}"/>
  <conditionalFormatting sqref="J5:N130 R5:S130">
    <cfRule type="expression" dxfId="125" priority="4">
      <formula>ISTEXT(J5)</formula>
    </cfRule>
    <cfRule type="notContainsBlanks" dxfId="124" priority="5">
      <formula>LEN(TRIM(J5))&gt;0</formula>
    </cfRule>
  </conditionalFormatting>
  <conditionalFormatting sqref="O5:O7">
    <cfRule type="expression" dxfId="123" priority="1">
      <formula>ISTEXT(O5)</formula>
    </cfRule>
    <cfRule type="notContainsBlanks" dxfId="122" priority="2">
      <formula>LEN(TRIM(O5))&gt;0</formula>
    </cfRule>
  </conditionalFormatting>
  <conditionalFormatting sqref="R5:S130">
    <cfRule type="expression" dxfId="121" priority="3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800080"/>
  </sheetPr>
  <dimension ref="A1:AP111"/>
  <sheetViews>
    <sheetView zoomScale="85" zoomScaleNormal="85" workbookViewId="0">
      <selection activeCell="P30" sqref="P3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18230718</v>
      </c>
      <c r="D2" s="17" t="s">
        <v>118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60</v>
      </c>
      <c r="C5" s="56">
        <v>18230718</v>
      </c>
      <c r="D5" s="56" t="s">
        <v>118</v>
      </c>
      <c r="E5" s="35">
        <v>13025</v>
      </c>
      <c r="F5" s="444" t="s">
        <v>586</v>
      </c>
      <c r="G5" s="36">
        <v>15</v>
      </c>
      <c r="H5" s="36"/>
      <c r="I5" s="37" t="s">
        <v>253</v>
      </c>
      <c r="J5" s="38">
        <v>1</v>
      </c>
      <c r="K5" s="38">
        <v>522</v>
      </c>
      <c r="L5" s="38"/>
      <c r="M5" s="39">
        <v>1000</v>
      </c>
      <c r="N5" s="39">
        <v>225.2</v>
      </c>
      <c r="O5" s="40">
        <v>10440</v>
      </c>
      <c r="P5" s="41">
        <v>1000</v>
      </c>
      <c r="Q5" s="41">
        <f>N5*J5</f>
        <v>225.2</v>
      </c>
      <c r="R5" s="42">
        <v>6.73</v>
      </c>
      <c r="S5" s="43"/>
      <c r="T5" s="36">
        <f t="shared" ref="T5:T24" si="0">G5+H5</f>
        <v>15</v>
      </c>
      <c r="U5" s="44">
        <f t="shared" ref="U5:U24" si="1">(O5/$A$10)*T5</f>
        <v>0.22870059245720914</v>
      </c>
      <c r="V5" s="45">
        <f t="shared" ref="V5:V24" si="2">N5-M5</f>
        <v>-774.8</v>
      </c>
      <c r="W5" s="46">
        <f t="shared" ref="W5:W24" si="3">(O5/A$10)</f>
        <v>1.5246706163813942E-2</v>
      </c>
      <c r="X5" s="41">
        <f t="shared" ref="X5:X24" si="4">W5*A$8</f>
        <v>3827.434164240849</v>
      </c>
      <c r="Y5" s="41">
        <f t="shared" ref="Y5:Y24" si="5">Q5-P5</f>
        <v>-774.8</v>
      </c>
      <c r="Z5" s="41">
        <f t="shared" ref="Z5:Z24" si="6">X5+(A$6*W5)</f>
        <v>9317.7730538302494</v>
      </c>
      <c r="AA5" s="47">
        <f t="shared" ref="AA5:AA24" si="7">Q5+X5</f>
        <v>4052.6341642408488</v>
      </c>
      <c r="AB5" s="48">
        <f t="shared" ref="AB5:AC20" si="8">Z5/(1+ElecDiscountRate)^1</f>
        <v>8724.5066047099717</v>
      </c>
      <c r="AC5" s="41">
        <f t="shared" si="8"/>
        <v>3794.6012773790717</v>
      </c>
      <c r="AD5" s="41">
        <f t="shared" ref="AD5:AD24" si="9">-PV(ElecDiscountRate,T5,R5)*J5</f>
        <v>62.078149807454608</v>
      </c>
      <c r="AE5" s="41">
        <v>0</v>
      </c>
      <c r="AF5" s="49">
        <f>HLOOKUP(I5,ElecAvoidedCostsWOCC!$A$5:$Q$50,G5+1,FALSE)</f>
        <v>1.3271773764776009</v>
      </c>
      <c r="AG5" s="41">
        <f t="shared" ref="AG5:AG24" si="10">AF5*J5*K5</f>
        <v>692.78659052130763</v>
      </c>
      <c r="AH5" s="49">
        <f>HLOOKUP(I5,ElecAvoidedCostsWOCC!$A$5:$Q$50,T5+1,FALSE)</f>
        <v>1.3271773764776009</v>
      </c>
      <c r="AI5" s="41">
        <f t="shared" ref="AI5:AI24" si="11">AH5*J5*L5</f>
        <v>0</v>
      </c>
      <c r="AJ5" s="41">
        <f>AG5+AI5</f>
        <v>692.78659052130763</v>
      </c>
      <c r="AK5" s="41">
        <f>HLOOKUP(I5,ElecAvoidedCostsWOCC!$A$5:$Q$50,G5+1,FALSE)*J5*L5</f>
        <v>0</v>
      </c>
      <c r="AL5" s="41">
        <f>AG5+AI5-AK5</f>
        <v>692.78659052130763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692.78659052130763</v>
      </c>
      <c r="AN5" s="45">
        <f>AM5*1.1+AD5+AE5</f>
        <v>824.14339938089302</v>
      </c>
      <c r="AO5" s="44">
        <f>IFERROR(AM5/AB5,0)</f>
        <v>7.9406964990696785E-2</v>
      </c>
      <c r="AP5" s="44">
        <f>AN5/AC5</f>
        <v>0.2171884050885389</v>
      </c>
    </row>
    <row r="6" spans="1:42" ht="13.5" customHeight="1" x14ac:dyDescent="0.25">
      <c r="A6" s="50">
        <f>SUMIF('Program Costs'!D:D,C2,'Program Costs'!L:L)</f>
        <v>360100</v>
      </c>
      <c r="B6" s="84" t="s">
        <v>60</v>
      </c>
      <c r="C6" s="56">
        <v>18230718</v>
      </c>
      <c r="D6" s="56" t="s">
        <v>118</v>
      </c>
      <c r="E6" s="35">
        <v>13026</v>
      </c>
      <c r="F6" s="444" t="s">
        <v>587</v>
      </c>
      <c r="G6" s="36">
        <v>15</v>
      </c>
      <c r="H6" s="36"/>
      <c r="I6" s="37" t="s">
        <v>253</v>
      </c>
      <c r="J6" s="38">
        <v>1</v>
      </c>
      <c r="K6" s="38">
        <v>440</v>
      </c>
      <c r="L6" s="38"/>
      <c r="M6" s="39">
        <v>1000</v>
      </c>
      <c r="N6" s="39">
        <v>225.2</v>
      </c>
      <c r="O6" s="40">
        <v>11000</v>
      </c>
      <c r="P6" s="41">
        <v>1000</v>
      </c>
      <c r="Q6" s="41">
        <f t="shared" ref="Q6:Q47" si="12">N6*J6</f>
        <v>225.2</v>
      </c>
      <c r="R6" s="42">
        <v>5.67</v>
      </c>
      <c r="S6" s="43"/>
      <c r="T6" s="36">
        <f t="shared" si="0"/>
        <v>15</v>
      </c>
      <c r="U6" s="44">
        <f t="shared" si="1"/>
        <v>0.2409680571867146</v>
      </c>
      <c r="V6" s="45">
        <f t="shared" si="2"/>
        <v>-774.8</v>
      </c>
      <c r="W6" s="46">
        <f t="shared" si="3"/>
        <v>1.6064537145780974E-2</v>
      </c>
      <c r="X6" s="41">
        <f t="shared" si="4"/>
        <v>4032.7371462307797</v>
      </c>
      <c r="Y6" s="41">
        <f t="shared" si="5"/>
        <v>-774.8</v>
      </c>
      <c r="Z6" s="41">
        <f t="shared" si="6"/>
        <v>9817.5769724265083</v>
      </c>
      <c r="AA6" s="47">
        <f t="shared" si="7"/>
        <v>4257.9371462307799</v>
      </c>
      <c r="AB6" s="48">
        <f t="shared" si="8"/>
        <v>9192.4878018974796</v>
      </c>
      <c r="AC6" s="41">
        <f t="shared" si="8"/>
        <v>3986.8325339239509</v>
      </c>
      <c r="AD6" s="41">
        <f t="shared" si="9"/>
        <v>52.300610610440948</v>
      </c>
      <c r="AE6" s="41">
        <v>0</v>
      </c>
      <c r="AF6" s="49">
        <f>HLOOKUP(I6,ElecAvoidedCostsWOCC!$A$5:$Q$50,G6+1,FALSE)</f>
        <v>1.3271773764776009</v>
      </c>
      <c r="AG6" s="41">
        <f t="shared" si="10"/>
        <v>583.95804565014441</v>
      </c>
      <c r="AH6" s="49">
        <f>HLOOKUP(I6,ElecAvoidedCostsWOCC!$A$5:$Q$50,T6+1,FALSE)</f>
        <v>1.3271773764776009</v>
      </c>
      <c r="AI6" s="41">
        <f t="shared" si="11"/>
        <v>0</v>
      </c>
      <c r="AJ6" s="41">
        <f t="shared" ref="AJ6:AJ24" si="13">AG6+AI6</f>
        <v>583.95804565014441</v>
      </c>
      <c r="AK6" s="41">
        <f>HLOOKUP(I6,ElecAvoidedCostsWOCC!$A$5:$Q$50,G6+1,FALSE)*J6*L6</f>
        <v>0</v>
      </c>
      <c r="AL6" s="41">
        <f t="shared" ref="AL6:AL24" si="14">AG6+AI6-AK6</f>
        <v>583.95804565014441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583.95804565014441</v>
      </c>
      <c r="AN6" s="45">
        <f t="shared" ref="AN6:AN24" si="15">AM6*1.1+AD6+AE6</f>
        <v>694.65446082559981</v>
      </c>
      <c r="AO6" s="44">
        <f t="shared" ref="AO6:AO24" si="16">IFERROR(AM6/AB6,0)</f>
        <v>6.3525571992557442E-2</v>
      </c>
      <c r="AP6" s="44">
        <f t="shared" ref="AP6:AP24" si="17">AN6/AC6</f>
        <v>0.17423718074807162</v>
      </c>
    </row>
    <row r="7" spans="1:42" ht="13.5" customHeight="1" x14ac:dyDescent="0.25">
      <c r="A7" s="33" t="s">
        <v>232</v>
      </c>
      <c r="B7" s="84" t="s">
        <v>60</v>
      </c>
      <c r="C7" s="56">
        <v>18230718</v>
      </c>
      <c r="D7" s="56" t="s">
        <v>118</v>
      </c>
      <c r="E7" s="35">
        <v>13027</v>
      </c>
      <c r="F7" s="444" t="s">
        <v>588</v>
      </c>
      <c r="G7" s="36">
        <v>15</v>
      </c>
      <c r="H7" s="36"/>
      <c r="I7" s="37" t="s">
        <v>253</v>
      </c>
      <c r="J7" s="38">
        <v>2</v>
      </c>
      <c r="K7" s="38">
        <v>522</v>
      </c>
      <c r="L7" s="38"/>
      <c r="M7" s="39">
        <v>800</v>
      </c>
      <c r="N7" s="39">
        <v>225.2</v>
      </c>
      <c r="O7" s="40">
        <v>10440</v>
      </c>
      <c r="P7" s="41">
        <v>1600</v>
      </c>
      <c r="Q7" s="41">
        <f t="shared" si="12"/>
        <v>450.4</v>
      </c>
      <c r="R7" s="42">
        <v>6.73</v>
      </c>
      <c r="S7" s="43"/>
      <c r="T7" s="36">
        <f t="shared" si="0"/>
        <v>15</v>
      </c>
      <c r="U7" s="44">
        <f t="shared" si="1"/>
        <v>0.22870059245720914</v>
      </c>
      <c r="V7" s="45">
        <f t="shared" si="2"/>
        <v>-574.79999999999995</v>
      </c>
      <c r="W7" s="46">
        <f t="shared" si="3"/>
        <v>1.5246706163813942E-2</v>
      </c>
      <c r="X7" s="41">
        <f t="shared" si="4"/>
        <v>3827.434164240849</v>
      </c>
      <c r="Y7" s="41">
        <f t="shared" si="5"/>
        <v>-1149.5999999999999</v>
      </c>
      <c r="Z7" s="41">
        <f t="shared" si="6"/>
        <v>9317.7730538302494</v>
      </c>
      <c r="AA7" s="47">
        <f t="shared" si="7"/>
        <v>4277.8341642408486</v>
      </c>
      <c r="AB7" s="48">
        <f t="shared" si="8"/>
        <v>8724.5066047099717</v>
      </c>
      <c r="AC7" s="41">
        <f t="shared" si="8"/>
        <v>4005.4627006000451</v>
      </c>
      <c r="AD7" s="41">
        <f t="shared" si="9"/>
        <v>124.15629961490922</v>
      </c>
      <c r="AE7" s="41">
        <v>0</v>
      </c>
      <c r="AF7" s="49">
        <f>HLOOKUP(I7,ElecAvoidedCostsWOCC!$A$5:$Q$50,G7+1,FALSE)</f>
        <v>1.3271773764776009</v>
      </c>
      <c r="AG7" s="41">
        <f t="shared" si="10"/>
        <v>1385.5731810426153</v>
      </c>
      <c r="AH7" s="49">
        <f>HLOOKUP(I7,ElecAvoidedCostsWOCC!$A$5:$Q$50,T7+1,FALSE)</f>
        <v>1.3271773764776009</v>
      </c>
      <c r="AI7" s="41">
        <f t="shared" si="11"/>
        <v>0</v>
      </c>
      <c r="AJ7" s="41">
        <f t="shared" si="13"/>
        <v>1385.5731810426153</v>
      </c>
      <c r="AK7" s="41">
        <f>HLOOKUP(I7,ElecAvoidedCostsWOCC!$A$5:$Q$50,G7+1,FALSE)*J7*L7</f>
        <v>0</v>
      </c>
      <c r="AL7" s="41">
        <f t="shared" si="14"/>
        <v>1385.5731810426153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1385.5731810426153</v>
      </c>
      <c r="AN7" s="45">
        <f t="shared" si="15"/>
        <v>1648.286798761786</v>
      </c>
      <c r="AO7" s="44">
        <f t="shared" si="16"/>
        <v>0.15881392998139357</v>
      </c>
      <c r="AP7" s="44">
        <f t="shared" si="17"/>
        <v>0.41150971110400347</v>
      </c>
    </row>
    <row r="8" spans="1:42" ht="13.5" customHeight="1" x14ac:dyDescent="0.25">
      <c r="A8" s="50">
        <f>SUMIF('Program Costs'!D:D,C2,'Program Costs'!O:O)</f>
        <v>251033.51</v>
      </c>
      <c r="B8" s="84" t="s">
        <v>60</v>
      </c>
      <c r="C8" s="56">
        <v>18230718</v>
      </c>
      <c r="D8" s="56" t="s">
        <v>118</v>
      </c>
      <c r="E8" s="35">
        <v>13028</v>
      </c>
      <c r="F8" s="444" t="s">
        <v>589</v>
      </c>
      <c r="G8" s="36">
        <v>15</v>
      </c>
      <c r="H8" s="36"/>
      <c r="I8" s="37" t="s">
        <v>253</v>
      </c>
      <c r="J8" s="38">
        <v>2</v>
      </c>
      <c r="K8" s="38">
        <v>440</v>
      </c>
      <c r="L8" s="38"/>
      <c r="M8" s="39">
        <v>800</v>
      </c>
      <c r="N8" s="39">
        <v>225.2</v>
      </c>
      <c r="O8" s="40">
        <v>8800</v>
      </c>
      <c r="P8" s="41">
        <v>1600</v>
      </c>
      <c r="Q8" s="41">
        <f t="shared" si="12"/>
        <v>450.4</v>
      </c>
      <c r="R8" s="42">
        <v>5.67</v>
      </c>
      <c r="S8" s="43"/>
      <c r="T8" s="36">
        <f t="shared" si="0"/>
        <v>15</v>
      </c>
      <c r="U8" s="44">
        <f t="shared" si="1"/>
        <v>0.19277444574937166</v>
      </c>
      <c r="V8" s="45">
        <f t="shared" si="2"/>
        <v>-574.79999999999995</v>
      </c>
      <c r="W8" s="46">
        <f t="shared" si="3"/>
        <v>1.2851629716624778E-2</v>
      </c>
      <c r="X8" s="41">
        <f t="shared" si="4"/>
        <v>3226.1897169846238</v>
      </c>
      <c r="Y8" s="41">
        <f t="shared" si="5"/>
        <v>-1149.5999999999999</v>
      </c>
      <c r="Z8" s="41">
        <f t="shared" si="6"/>
        <v>7854.0615779412074</v>
      </c>
      <c r="AA8" s="47">
        <f t="shared" si="7"/>
        <v>3676.5897169846239</v>
      </c>
      <c r="AB8" s="48">
        <f t="shared" si="8"/>
        <v>7353.990241517984</v>
      </c>
      <c r="AC8" s="41">
        <f t="shared" si="8"/>
        <v>3442.4997350043295</v>
      </c>
      <c r="AD8" s="41">
        <f t="shared" si="9"/>
        <v>104.6012212208819</v>
      </c>
      <c r="AE8" s="41">
        <v>0</v>
      </c>
      <c r="AF8" s="49">
        <f>HLOOKUP(I8,ElecAvoidedCostsWOCC!$A$5:$Q$50,G8+1,FALSE)</f>
        <v>1.3271773764776009</v>
      </c>
      <c r="AG8" s="41">
        <f t="shared" si="10"/>
        <v>1167.9160913002888</v>
      </c>
      <c r="AH8" s="49">
        <f>HLOOKUP(I8,ElecAvoidedCostsWOCC!$A$5:$Q$50,T8+1,FALSE)</f>
        <v>1.3271773764776009</v>
      </c>
      <c r="AI8" s="41">
        <f t="shared" si="11"/>
        <v>0</v>
      </c>
      <c r="AJ8" s="41">
        <f t="shared" si="13"/>
        <v>1167.9160913002888</v>
      </c>
      <c r="AK8" s="41">
        <f>HLOOKUP(I8,ElecAvoidedCostsWOCC!$A$5:$Q$50,G8+1,FALSE)*J8*L8</f>
        <v>0</v>
      </c>
      <c r="AL8" s="41">
        <f t="shared" si="14"/>
        <v>1167.9160913002888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1167.9160913002888</v>
      </c>
      <c r="AN8" s="45">
        <f t="shared" si="15"/>
        <v>1389.3089216511996</v>
      </c>
      <c r="AO8" s="44">
        <f t="shared" si="16"/>
        <v>0.1588139299813936</v>
      </c>
      <c r="AP8" s="44">
        <f t="shared" si="17"/>
        <v>0.40357560743558119</v>
      </c>
    </row>
    <row r="9" spans="1:42" ht="13.5" customHeight="1" x14ac:dyDescent="0.25">
      <c r="A9" s="33" t="s">
        <v>234</v>
      </c>
      <c r="B9" s="84" t="s">
        <v>60</v>
      </c>
      <c r="C9" s="56">
        <v>18230718</v>
      </c>
      <c r="D9" s="56" t="s">
        <v>118</v>
      </c>
      <c r="E9" s="35">
        <v>13029</v>
      </c>
      <c r="F9" s="444" t="s">
        <v>590</v>
      </c>
      <c r="G9" s="36">
        <v>15</v>
      </c>
      <c r="H9" s="36"/>
      <c r="I9" s="37" t="s">
        <v>253</v>
      </c>
      <c r="J9" s="38">
        <v>2</v>
      </c>
      <c r="K9" s="38">
        <v>522</v>
      </c>
      <c r="L9" s="38"/>
      <c r="M9" s="39">
        <v>500</v>
      </c>
      <c r="N9" s="39">
        <v>275</v>
      </c>
      <c r="O9" s="40">
        <v>5220</v>
      </c>
      <c r="P9" s="41">
        <v>1000</v>
      </c>
      <c r="Q9" s="41">
        <f t="shared" si="12"/>
        <v>550</v>
      </c>
      <c r="R9" s="42">
        <v>6.73</v>
      </c>
      <c r="S9" s="43"/>
      <c r="T9" s="36">
        <f t="shared" si="0"/>
        <v>15</v>
      </c>
      <c r="U9" s="44">
        <f t="shared" si="1"/>
        <v>0.11435029622860457</v>
      </c>
      <c r="V9" s="45">
        <f t="shared" si="2"/>
        <v>-225</v>
      </c>
      <c r="W9" s="46">
        <f t="shared" si="3"/>
        <v>7.623353081906971E-3</v>
      </c>
      <c r="X9" s="41">
        <f t="shared" si="4"/>
        <v>1913.7170821204245</v>
      </c>
      <c r="Y9" s="41">
        <f t="shared" si="5"/>
        <v>-450</v>
      </c>
      <c r="Z9" s="41">
        <f t="shared" si="6"/>
        <v>4658.8865269151247</v>
      </c>
      <c r="AA9" s="47">
        <f t="shared" si="7"/>
        <v>2463.7170821204245</v>
      </c>
      <c r="AB9" s="48">
        <f t="shared" si="8"/>
        <v>4362.2533023549859</v>
      </c>
      <c r="AC9" s="41">
        <f t="shared" si="8"/>
        <v>2306.8512004872887</v>
      </c>
      <c r="AD9" s="41">
        <f t="shared" si="9"/>
        <v>124.15629961490922</v>
      </c>
      <c r="AE9" s="41">
        <f t="shared" ref="AE9:AE24" si="18">-PV(ElecDiscountRate,T9,S9)*J9</f>
        <v>0</v>
      </c>
      <c r="AF9" s="49">
        <f>HLOOKUP(I9,ElecAvoidedCostsWOCC!$A$5:$Q$50,G9+1,FALSE)</f>
        <v>1.3271773764776009</v>
      </c>
      <c r="AG9" s="41">
        <f t="shared" si="10"/>
        <v>1385.5731810426153</v>
      </c>
      <c r="AH9" s="49">
        <f>HLOOKUP(I9,ElecAvoidedCostsWOCC!$A$5:$Q$50,T9+1,FALSE)</f>
        <v>1.3271773764776009</v>
      </c>
      <c r="AI9" s="41">
        <f t="shared" si="11"/>
        <v>0</v>
      </c>
      <c r="AJ9" s="41">
        <f t="shared" si="13"/>
        <v>1385.5731810426153</v>
      </c>
      <c r="AK9" s="41">
        <f>HLOOKUP(I9,ElecAvoidedCostsWOCC!$A$5:$Q$50,G9+1,FALSE)*J9*L9</f>
        <v>0</v>
      </c>
      <c r="AL9" s="41">
        <f t="shared" si="14"/>
        <v>1385.5731810426153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1385.5731810426153</v>
      </c>
      <c r="AN9" s="45">
        <f t="shared" si="15"/>
        <v>1648.286798761786</v>
      </c>
      <c r="AO9" s="44">
        <f t="shared" si="16"/>
        <v>0.31762785996278714</v>
      </c>
      <c r="AP9" s="44">
        <f t="shared" si="17"/>
        <v>0.7145180401811827</v>
      </c>
    </row>
    <row r="10" spans="1:42" ht="13.5" customHeight="1" x14ac:dyDescent="0.25">
      <c r="A10" s="51">
        <f>SUM(O5:O995)</f>
        <v>684738.05999999994</v>
      </c>
      <c r="B10" s="84" t="s">
        <v>60</v>
      </c>
      <c r="C10" s="56">
        <v>18230718</v>
      </c>
      <c r="D10" s="56" t="s">
        <v>118</v>
      </c>
      <c r="E10" s="35">
        <v>13030</v>
      </c>
      <c r="F10" s="444" t="s">
        <v>591</v>
      </c>
      <c r="G10" s="36">
        <v>15</v>
      </c>
      <c r="H10" s="36"/>
      <c r="I10" s="37" t="s">
        <v>253</v>
      </c>
      <c r="J10" s="38">
        <v>2</v>
      </c>
      <c r="K10" s="38">
        <v>440</v>
      </c>
      <c r="L10" s="38"/>
      <c r="M10" s="39">
        <v>500</v>
      </c>
      <c r="N10" s="39">
        <v>275</v>
      </c>
      <c r="O10" s="40">
        <v>4400</v>
      </c>
      <c r="P10" s="41">
        <v>1000</v>
      </c>
      <c r="Q10" s="41">
        <f t="shared" si="12"/>
        <v>550</v>
      </c>
      <c r="R10" s="42">
        <v>5.67</v>
      </c>
      <c r="S10" s="43"/>
      <c r="T10" s="36">
        <f t="shared" si="0"/>
        <v>15</v>
      </c>
      <c r="U10" s="44">
        <f t="shared" si="1"/>
        <v>9.6387222874685832E-2</v>
      </c>
      <c r="V10" s="45">
        <f t="shared" si="2"/>
        <v>-225</v>
      </c>
      <c r="W10" s="46">
        <f t="shared" si="3"/>
        <v>6.4258148583123892E-3</v>
      </c>
      <c r="X10" s="41">
        <f t="shared" si="4"/>
        <v>1613.0948584923119</v>
      </c>
      <c r="Y10" s="41">
        <f t="shared" si="5"/>
        <v>-450</v>
      </c>
      <c r="Z10" s="41">
        <f t="shared" si="6"/>
        <v>3927.0307889706037</v>
      </c>
      <c r="AA10" s="47">
        <f t="shared" si="7"/>
        <v>2163.0948584923117</v>
      </c>
      <c r="AB10" s="48">
        <f t="shared" si="8"/>
        <v>3676.995120758992</v>
      </c>
      <c r="AC10" s="41">
        <f t="shared" si="8"/>
        <v>2025.3697176894302</v>
      </c>
      <c r="AD10" s="41">
        <f t="shared" si="9"/>
        <v>104.6012212208819</v>
      </c>
      <c r="AE10" s="41">
        <f t="shared" si="18"/>
        <v>0</v>
      </c>
      <c r="AF10" s="49">
        <f>HLOOKUP(I10,ElecAvoidedCostsWOCC!$A$5:$Q$50,G10+1,FALSE)</f>
        <v>1.3271773764776009</v>
      </c>
      <c r="AG10" s="41">
        <f t="shared" si="10"/>
        <v>1167.9160913002888</v>
      </c>
      <c r="AH10" s="49">
        <f>HLOOKUP(I10,ElecAvoidedCostsWOCC!$A$5:$Q$50,T10+1,FALSE)</f>
        <v>1.3271773764776009</v>
      </c>
      <c r="AI10" s="41">
        <f t="shared" si="11"/>
        <v>0</v>
      </c>
      <c r="AJ10" s="41">
        <f t="shared" si="13"/>
        <v>1167.9160913002888</v>
      </c>
      <c r="AK10" s="41">
        <f>HLOOKUP(I10,ElecAvoidedCostsWOCC!$A$5:$Q$50,G10+1,FALSE)*J10*L10</f>
        <v>0</v>
      </c>
      <c r="AL10" s="41">
        <f t="shared" si="14"/>
        <v>1167.9160913002888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1167.9160913002888</v>
      </c>
      <c r="AN10" s="45">
        <f t="shared" si="15"/>
        <v>1389.3089216511996</v>
      </c>
      <c r="AO10" s="44">
        <f t="shared" si="16"/>
        <v>0.3176278599627872</v>
      </c>
      <c r="AP10" s="44">
        <f t="shared" si="17"/>
        <v>0.68595324079207742</v>
      </c>
    </row>
    <row r="11" spans="1:42" ht="13.5" customHeight="1" x14ac:dyDescent="0.25">
      <c r="A11" s="33" t="s">
        <v>235</v>
      </c>
      <c r="B11" s="84" t="s">
        <v>60</v>
      </c>
      <c r="C11" s="56">
        <v>18230718</v>
      </c>
      <c r="D11" s="56" t="s">
        <v>118</v>
      </c>
      <c r="E11" s="35">
        <v>13031</v>
      </c>
      <c r="F11" s="444" t="s">
        <v>592</v>
      </c>
      <c r="G11" s="36">
        <v>15</v>
      </c>
      <c r="H11" s="36"/>
      <c r="I11" s="37" t="s">
        <v>253</v>
      </c>
      <c r="J11" s="38">
        <v>1</v>
      </c>
      <c r="K11" s="38">
        <v>522</v>
      </c>
      <c r="L11" s="38"/>
      <c r="M11" s="39">
        <v>2000</v>
      </c>
      <c r="N11" s="39">
        <v>225.2</v>
      </c>
      <c r="O11" s="40">
        <v>7830</v>
      </c>
      <c r="P11" s="41">
        <v>2000</v>
      </c>
      <c r="Q11" s="41">
        <f t="shared" si="12"/>
        <v>225.2</v>
      </c>
      <c r="R11" s="42">
        <v>6.73</v>
      </c>
      <c r="S11" s="43"/>
      <c r="T11" s="36">
        <f t="shared" si="0"/>
        <v>15</v>
      </c>
      <c r="U11" s="44">
        <f t="shared" si="1"/>
        <v>0.17152544434290684</v>
      </c>
      <c r="V11" s="45">
        <f t="shared" si="2"/>
        <v>-1774.8</v>
      </c>
      <c r="W11" s="46">
        <f t="shared" si="3"/>
        <v>1.1435029622860457E-2</v>
      </c>
      <c r="X11" s="41">
        <f t="shared" si="4"/>
        <v>2870.5756231806367</v>
      </c>
      <c r="Y11" s="41">
        <f t="shared" si="5"/>
        <v>-1774.8</v>
      </c>
      <c r="Z11" s="41">
        <f t="shared" si="6"/>
        <v>6988.3297903726871</v>
      </c>
      <c r="AA11" s="47">
        <f t="shared" si="7"/>
        <v>3095.7756231806366</v>
      </c>
      <c r="AB11" s="48">
        <f t="shared" si="8"/>
        <v>6543.3799535324779</v>
      </c>
      <c r="AC11" s="41">
        <f t="shared" si="8"/>
        <v>2898.666313839547</v>
      </c>
      <c r="AD11" s="41">
        <f t="shared" si="9"/>
        <v>62.078149807454608</v>
      </c>
      <c r="AE11" s="41">
        <f t="shared" si="18"/>
        <v>0</v>
      </c>
      <c r="AF11" s="49">
        <f>HLOOKUP(I11,ElecAvoidedCostsWOCC!$A$5:$Q$50,G11+1,FALSE)</f>
        <v>1.3271773764776009</v>
      </c>
      <c r="AG11" s="41">
        <f t="shared" si="10"/>
        <v>692.78659052130763</v>
      </c>
      <c r="AH11" s="49">
        <f>HLOOKUP(I11,ElecAvoidedCostsWOCC!$A$5:$Q$50,T11+1,FALSE)</f>
        <v>1.3271773764776009</v>
      </c>
      <c r="AI11" s="41">
        <f t="shared" si="11"/>
        <v>0</v>
      </c>
      <c r="AJ11" s="41">
        <f t="shared" si="13"/>
        <v>692.78659052130763</v>
      </c>
      <c r="AK11" s="41">
        <f>HLOOKUP(I11,ElecAvoidedCostsWOCC!$A$5:$Q$50,G11+1,FALSE)*J11*L11</f>
        <v>0</v>
      </c>
      <c r="AL11" s="41">
        <f t="shared" si="14"/>
        <v>692.78659052130763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692.78659052130763</v>
      </c>
      <c r="AN11" s="45">
        <f t="shared" si="15"/>
        <v>824.14339938089302</v>
      </c>
      <c r="AO11" s="44">
        <f t="shared" si="16"/>
        <v>0.10587595332092907</v>
      </c>
      <c r="AP11" s="44">
        <f t="shared" si="17"/>
        <v>0.28431813466974754</v>
      </c>
    </row>
    <row r="12" spans="1:42" ht="13.5" customHeight="1" x14ac:dyDescent="0.25">
      <c r="A12" s="52">
        <f>SUM(P5:P996)</f>
        <v>360100</v>
      </c>
      <c r="B12" s="84" t="s">
        <v>60</v>
      </c>
      <c r="C12" s="56">
        <v>18230718</v>
      </c>
      <c r="D12" s="56" t="s">
        <v>118</v>
      </c>
      <c r="E12" s="35">
        <v>13032</v>
      </c>
      <c r="F12" s="444" t="s">
        <v>593</v>
      </c>
      <c r="G12" s="36">
        <v>15</v>
      </c>
      <c r="H12" s="36"/>
      <c r="I12" s="37" t="s">
        <v>253</v>
      </c>
      <c r="J12" s="38">
        <v>2</v>
      </c>
      <c r="K12" s="38">
        <v>440</v>
      </c>
      <c r="L12" s="38"/>
      <c r="M12" s="39">
        <v>2000</v>
      </c>
      <c r="N12" s="39">
        <v>225.2</v>
      </c>
      <c r="O12" s="40">
        <v>4400</v>
      </c>
      <c r="P12" s="41">
        <v>4000</v>
      </c>
      <c r="Q12" s="41">
        <f t="shared" si="12"/>
        <v>450.4</v>
      </c>
      <c r="R12" s="42">
        <v>5.67</v>
      </c>
      <c r="S12" s="43"/>
      <c r="T12" s="36">
        <f t="shared" si="0"/>
        <v>15</v>
      </c>
      <c r="U12" s="44">
        <f t="shared" si="1"/>
        <v>9.6387222874685832E-2</v>
      </c>
      <c r="V12" s="45">
        <f t="shared" si="2"/>
        <v>-1774.8</v>
      </c>
      <c r="W12" s="46">
        <f t="shared" si="3"/>
        <v>6.4258148583123892E-3</v>
      </c>
      <c r="X12" s="41">
        <f t="shared" si="4"/>
        <v>1613.0948584923119</v>
      </c>
      <c r="Y12" s="41">
        <f t="shared" si="5"/>
        <v>-3549.6</v>
      </c>
      <c r="Z12" s="41">
        <f t="shared" si="6"/>
        <v>3927.0307889706037</v>
      </c>
      <c r="AA12" s="47">
        <f t="shared" si="7"/>
        <v>2063.4948584923118</v>
      </c>
      <c r="AB12" s="48">
        <f t="shared" si="8"/>
        <v>3676.995120758992</v>
      </c>
      <c r="AC12" s="41">
        <f t="shared" si="8"/>
        <v>1932.1112907231382</v>
      </c>
      <c r="AD12" s="41">
        <f t="shared" si="9"/>
        <v>104.6012212208819</v>
      </c>
      <c r="AE12" s="41">
        <f t="shared" si="18"/>
        <v>0</v>
      </c>
      <c r="AF12" s="49">
        <f>HLOOKUP(I12,ElecAvoidedCostsWOCC!$A$5:$Q$50,G12+1,FALSE)</f>
        <v>1.3271773764776009</v>
      </c>
      <c r="AG12" s="41">
        <f t="shared" si="10"/>
        <v>1167.9160913002888</v>
      </c>
      <c r="AH12" s="49">
        <f>HLOOKUP(I12,ElecAvoidedCostsWOCC!$A$5:$Q$50,T12+1,FALSE)</f>
        <v>1.3271773764776009</v>
      </c>
      <c r="AI12" s="41">
        <f t="shared" si="11"/>
        <v>0</v>
      </c>
      <c r="AJ12" s="41">
        <f t="shared" si="13"/>
        <v>1167.9160913002888</v>
      </c>
      <c r="AK12" s="41">
        <f>HLOOKUP(I12,ElecAvoidedCostsWOCC!$A$5:$Q$50,G12+1,FALSE)*J12*L12</f>
        <v>0</v>
      </c>
      <c r="AL12" s="41">
        <f t="shared" si="14"/>
        <v>1167.9160913002888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1167.9160913002888</v>
      </c>
      <c r="AN12" s="45">
        <f t="shared" si="15"/>
        <v>1389.3089216511996</v>
      </c>
      <c r="AO12" s="44">
        <f t="shared" si="16"/>
        <v>0.3176278599627872</v>
      </c>
      <c r="AP12" s="44">
        <f t="shared" si="17"/>
        <v>0.71906257590949541</v>
      </c>
    </row>
    <row r="13" spans="1:42" ht="13.5" customHeight="1" x14ac:dyDescent="0.25">
      <c r="A13" s="53" t="s">
        <v>238</v>
      </c>
      <c r="B13" s="84" t="s">
        <v>60</v>
      </c>
      <c r="C13" s="56">
        <v>18230718</v>
      </c>
      <c r="D13" s="56" t="s">
        <v>118</v>
      </c>
      <c r="E13" s="35">
        <v>13033</v>
      </c>
      <c r="F13" s="444" t="s">
        <v>594</v>
      </c>
      <c r="G13" s="36">
        <v>15</v>
      </c>
      <c r="H13" s="36"/>
      <c r="I13" s="37" t="s">
        <v>253</v>
      </c>
      <c r="J13" s="38">
        <v>10</v>
      </c>
      <c r="K13" s="38">
        <v>803</v>
      </c>
      <c r="L13" s="38"/>
      <c r="M13" s="39">
        <v>2500</v>
      </c>
      <c r="N13" s="39">
        <v>312.91000000000003</v>
      </c>
      <c r="O13" s="40">
        <v>60225</v>
      </c>
      <c r="P13" s="41">
        <v>25000</v>
      </c>
      <c r="Q13" s="41">
        <f t="shared" si="12"/>
        <v>3129.1000000000004</v>
      </c>
      <c r="R13" s="42">
        <v>10.36</v>
      </c>
      <c r="S13" s="43"/>
      <c r="T13" s="36">
        <f t="shared" si="0"/>
        <v>15</v>
      </c>
      <c r="U13" s="44">
        <f t="shared" si="1"/>
        <v>1.3193001130972626</v>
      </c>
      <c r="V13" s="45">
        <f t="shared" si="2"/>
        <v>-2187.09</v>
      </c>
      <c r="W13" s="46">
        <f t="shared" si="3"/>
        <v>8.7953340873150834E-2</v>
      </c>
      <c r="X13" s="41">
        <f t="shared" si="4"/>
        <v>22079.235875613518</v>
      </c>
      <c r="Y13" s="41">
        <f t="shared" si="5"/>
        <v>-21870.9</v>
      </c>
      <c r="Z13" s="41">
        <f t="shared" si="6"/>
        <v>53751.233924035128</v>
      </c>
      <c r="AA13" s="47">
        <f t="shared" si="7"/>
        <v>25208.33587561352</v>
      </c>
      <c r="AB13" s="48">
        <f t="shared" si="8"/>
        <v>50328.870715388693</v>
      </c>
      <c r="AC13" s="41">
        <f t="shared" si="8"/>
        <v>23603.310744956478</v>
      </c>
      <c r="AD13" s="41">
        <f t="shared" si="9"/>
        <v>955.61609510435301</v>
      </c>
      <c r="AE13" s="41">
        <f t="shared" si="18"/>
        <v>0</v>
      </c>
      <c r="AF13" s="49">
        <f>HLOOKUP(I13,ElecAvoidedCostsWOCC!$A$5:$Q$50,G13+1,FALSE)</f>
        <v>1.3271773764776009</v>
      </c>
      <c r="AG13" s="41">
        <f t="shared" si="10"/>
        <v>10657.234333115135</v>
      </c>
      <c r="AH13" s="49">
        <f>HLOOKUP(I13,ElecAvoidedCostsWOCC!$A$5:$Q$50,T13+1,FALSE)</f>
        <v>1.3271773764776009</v>
      </c>
      <c r="AI13" s="41">
        <f t="shared" si="11"/>
        <v>0</v>
      </c>
      <c r="AJ13" s="41">
        <f t="shared" si="13"/>
        <v>10657.234333115135</v>
      </c>
      <c r="AK13" s="41">
        <f>HLOOKUP(I13,ElecAvoidedCostsWOCC!$A$5:$Q$50,G13+1,FALSE)*J13*L13</f>
        <v>0</v>
      </c>
      <c r="AL13" s="41">
        <f t="shared" si="14"/>
        <v>10657.234333115135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10657.234333115137</v>
      </c>
      <c r="AN13" s="45">
        <f t="shared" si="15"/>
        <v>12678.573861531004</v>
      </c>
      <c r="AO13" s="44">
        <f t="shared" si="16"/>
        <v>0.2117519066418582</v>
      </c>
      <c r="AP13" s="44">
        <f t="shared" si="17"/>
        <v>0.53715235114803306</v>
      </c>
    </row>
    <row r="14" spans="1:42" ht="13.5" customHeight="1" x14ac:dyDescent="0.25">
      <c r="A14" s="52">
        <f>SUM(Y5:Y996)</f>
        <v>240399.49</v>
      </c>
      <c r="B14" s="84" t="s">
        <v>60</v>
      </c>
      <c r="C14" s="56">
        <v>18230718</v>
      </c>
      <c r="D14" s="56" t="s">
        <v>118</v>
      </c>
      <c r="E14" s="35">
        <v>13034</v>
      </c>
      <c r="F14" s="444" t="s">
        <v>595</v>
      </c>
      <c r="G14" s="36">
        <v>15</v>
      </c>
      <c r="H14" s="36"/>
      <c r="I14" s="37" t="s">
        <v>253</v>
      </c>
      <c r="J14" s="38">
        <v>1</v>
      </c>
      <c r="K14" s="38">
        <v>955</v>
      </c>
      <c r="L14" s="38"/>
      <c r="M14" s="39">
        <v>2500</v>
      </c>
      <c r="N14" s="39">
        <v>312.91000000000003</v>
      </c>
      <c r="O14" s="40">
        <v>9550</v>
      </c>
      <c r="P14" s="41">
        <v>2500</v>
      </c>
      <c r="Q14" s="41">
        <f t="shared" si="12"/>
        <v>312.91000000000003</v>
      </c>
      <c r="R14" s="42">
        <v>12.32</v>
      </c>
      <c r="S14" s="43"/>
      <c r="T14" s="36">
        <f t="shared" si="0"/>
        <v>15</v>
      </c>
      <c r="U14" s="44">
        <f t="shared" si="1"/>
        <v>0.20920408601210222</v>
      </c>
      <c r="V14" s="45">
        <f t="shared" si="2"/>
        <v>-2187.09</v>
      </c>
      <c r="W14" s="46">
        <f t="shared" si="3"/>
        <v>1.3946939067473482E-2</v>
      </c>
      <c r="X14" s="41">
        <f t="shared" si="4"/>
        <v>3501.1490678639952</v>
      </c>
      <c r="Y14" s="41">
        <f t="shared" si="5"/>
        <v>-2187.09</v>
      </c>
      <c r="Z14" s="41">
        <f t="shared" si="6"/>
        <v>8523.4418260611965</v>
      </c>
      <c r="AA14" s="47">
        <f t="shared" si="7"/>
        <v>3814.0590678639951</v>
      </c>
      <c r="AB14" s="48">
        <f t="shared" si="8"/>
        <v>7980.7507734655392</v>
      </c>
      <c r="AC14" s="41">
        <f t="shared" si="8"/>
        <v>3571.2163556778978</v>
      </c>
      <c r="AD14" s="41">
        <f t="shared" si="9"/>
        <v>113.64083293132849</v>
      </c>
      <c r="AE14" s="41">
        <f t="shared" si="18"/>
        <v>0</v>
      </c>
      <c r="AF14" s="49">
        <f>HLOOKUP(I14,ElecAvoidedCostsWOCC!$A$5:$Q$50,G14+1,FALSE)</f>
        <v>1.3271773764776009</v>
      </c>
      <c r="AG14" s="41">
        <f t="shared" si="10"/>
        <v>1267.4543945361088</v>
      </c>
      <c r="AH14" s="49">
        <f>HLOOKUP(I14,ElecAvoidedCostsWOCC!$A$5:$Q$50,T14+1,FALSE)</f>
        <v>1.3271773764776009</v>
      </c>
      <c r="AI14" s="41">
        <f t="shared" si="11"/>
        <v>0</v>
      </c>
      <c r="AJ14" s="41">
        <f t="shared" si="13"/>
        <v>1267.4543945361088</v>
      </c>
      <c r="AK14" s="41">
        <f>HLOOKUP(I14,ElecAvoidedCostsWOCC!$A$5:$Q$50,G14+1,FALSE)*J14*L14</f>
        <v>0</v>
      </c>
      <c r="AL14" s="41">
        <f t="shared" si="14"/>
        <v>1267.4543945361088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1267.4543945361088</v>
      </c>
      <c r="AN14" s="45">
        <f t="shared" si="15"/>
        <v>1507.8406669210483</v>
      </c>
      <c r="AO14" s="44">
        <f t="shared" si="16"/>
        <v>0.15881392998139357</v>
      </c>
      <c r="AP14" s="44">
        <f t="shared" si="17"/>
        <v>0.42222047525172302</v>
      </c>
    </row>
    <row r="15" spans="1:42" ht="13.5" customHeight="1" x14ac:dyDescent="0.25">
      <c r="A15" s="33" t="s">
        <v>241</v>
      </c>
      <c r="B15" s="84" t="s">
        <v>60</v>
      </c>
      <c r="C15" s="56">
        <v>18230718</v>
      </c>
      <c r="D15" s="56" t="s">
        <v>118</v>
      </c>
      <c r="E15" s="35">
        <v>13035</v>
      </c>
      <c r="F15" s="444" t="s">
        <v>596</v>
      </c>
      <c r="G15" s="36">
        <v>15</v>
      </c>
      <c r="H15" s="36"/>
      <c r="I15" s="37" t="s">
        <v>253</v>
      </c>
      <c r="J15" s="38">
        <v>10</v>
      </c>
      <c r="K15" s="38">
        <v>803</v>
      </c>
      <c r="L15" s="38"/>
      <c r="M15" s="39">
        <v>1500</v>
      </c>
      <c r="N15" s="39">
        <v>312.91000000000003</v>
      </c>
      <c r="O15" s="40">
        <v>92345</v>
      </c>
      <c r="P15" s="41">
        <v>15000</v>
      </c>
      <c r="Q15" s="41">
        <f t="shared" si="12"/>
        <v>3129.1000000000004</v>
      </c>
      <c r="R15" s="42">
        <v>10.36</v>
      </c>
      <c r="S15" s="43"/>
      <c r="T15" s="36">
        <f t="shared" si="0"/>
        <v>15</v>
      </c>
      <c r="U15" s="44">
        <f t="shared" si="1"/>
        <v>2.0229268400824694</v>
      </c>
      <c r="V15" s="45">
        <f t="shared" si="2"/>
        <v>-1187.0899999999999</v>
      </c>
      <c r="W15" s="46">
        <f t="shared" si="3"/>
        <v>0.13486178933883128</v>
      </c>
      <c r="X15" s="41">
        <f t="shared" si="4"/>
        <v>33854.828342607398</v>
      </c>
      <c r="Y15" s="41">
        <f t="shared" si="5"/>
        <v>-11870.9</v>
      </c>
      <c r="Z15" s="41">
        <f t="shared" si="6"/>
        <v>82418.558683520532</v>
      </c>
      <c r="AA15" s="47">
        <f t="shared" si="7"/>
        <v>36983.928342607396</v>
      </c>
      <c r="AB15" s="48">
        <f t="shared" si="8"/>
        <v>77170.93509692933</v>
      </c>
      <c r="AC15" s="41">
        <f t="shared" si="8"/>
        <v>34629.14638820917</v>
      </c>
      <c r="AD15" s="41">
        <f t="shared" si="9"/>
        <v>955.61609510435301</v>
      </c>
      <c r="AE15" s="41">
        <f t="shared" si="18"/>
        <v>0</v>
      </c>
      <c r="AF15" s="49">
        <f>HLOOKUP(I15,ElecAvoidedCostsWOCC!$A$5:$Q$50,G15+1,FALSE)</f>
        <v>1.3271773764776009</v>
      </c>
      <c r="AG15" s="41">
        <f t="shared" si="10"/>
        <v>10657.234333115135</v>
      </c>
      <c r="AH15" s="49">
        <f>HLOOKUP(I15,ElecAvoidedCostsWOCC!$A$5:$Q$50,T15+1,FALSE)</f>
        <v>1.3271773764776009</v>
      </c>
      <c r="AI15" s="41">
        <f t="shared" si="11"/>
        <v>0</v>
      </c>
      <c r="AJ15" s="41">
        <f t="shared" si="13"/>
        <v>10657.234333115135</v>
      </c>
      <c r="AK15" s="41">
        <f>HLOOKUP(I15,ElecAvoidedCostsWOCC!$A$5:$Q$50,G15+1,FALSE)*J15*L15</f>
        <v>0</v>
      </c>
      <c r="AL15" s="41">
        <f t="shared" si="14"/>
        <v>10657.234333115135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10657.234333115137</v>
      </c>
      <c r="AN15" s="45">
        <f t="shared" si="15"/>
        <v>12678.573861531004</v>
      </c>
      <c r="AO15" s="44">
        <f t="shared" si="16"/>
        <v>0.13809906954903794</v>
      </c>
      <c r="AP15" s="44">
        <f t="shared" si="17"/>
        <v>0.36612435430542156</v>
      </c>
    </row>
    <row r="16" spans="1:42" ht="13.5" customHeight="1" x14ac:dyDescent="0.25">
      <c r="A16" s="51">
        <f>SUM(U5:U995)</f>
        <v>20.306870089855966</v>
      </c>
      <c r="B16" s="84" t="s">
        <v>60</v>
      </c>
      <c r="C16" s="56">
        <v>18230718</v>
      </c>
      <c r="D16" s="56" t="s">
        <v>118</v>
      </c>
      <c r="E16" s="35">
        <v>13036</v>
      </c>
      <c r="F16" s="444" t="s">
        <v>597</v>
      </c>
      <c r="G16" s="36">
        <v>15</v>
      </c>
      <c r="H16" s="36"/>
      <c r="I16" s="37" t="s">
        <v>253</v>
      </c>
      <c r="J16" s="38">
        <v>1</v>
      </c>
      <c r="K16" s="38">
        <v>955</v>
      </c>
      <c r="L16" s="38"/>
      <c r="M16" s="39">
        <v>1500</v>
      </c>
      <c r="N16" s="39">
        <v>312.91000000000003</v>
      </c>
      <c r="O16" s="40">
        <v>9550</v>
      </c>
      <c r="P16" s="41">
        <v>1500</v>
      </c>
      <c r="Q16" s="41">
        <f t="shared" si="12"/>
        <v>312.91000000000003</v>
      </c>
      <c r="R16" s="42">
        <v>12.32</v>
      </c>
      <c r="S16" s="43"/>
      <c r="T16" s="36">
        <f t="shared" si="0"/>
        <v>15</v>
      </c>
      <c r="U16" s="44">
        <f t="shared" si="1"/>
        <v>0.20920408601210222</v>
      </c>
      <c r="V16" s="45">
        <f t="shared" si="2"/>
        <v>-1187.0899999999999</v>
      </c>
      <c r="W16" s="46">
        <f t="shared" si="3"/>
        <v>1.3946939067473482E-2</v>
      </c>
      <c r="X16" s="41">
        <f t="shared" si="4"/>
        <v>3501.1490678639952</v>
      </c>
      <c r="Y16" s="41">
        <f t="shared" si="5"/>
        <v>-1187.0899999999999</v>
      </c>
      <c r="Z16" s="41">
        <f t="shared" si="6"/>
        <v>8523.4418260611965</v>
      </c>
      <c r="AA16" s="47">
        <f t="shared" si="7"/>
        <v>3814.0590678639951</v>
      </c>
      <c r="AB16" s="48">
        <f t="shared" si="8"/>
        <v>7980.7507734655392</v>
      </c>
      <c r="AC16" s="41">
        <f t="shared" si="8"/>
        <v>3571.2163556778978</v>
      </c>
      <c r="AD16" s="41">
        <f t="shared" si="9"/>
        <v>113.64083293132849</v>
      </c>
      <c r="AE16" s="41">
        <f t="shared" si="18"/>
        <v>0</v>
      </c>
      <c r="AF16" s="49">
        <f>HLOOKUP(I16,ElecAvoidedCostsWOCC!$A$5:$Q$50,G16+1,FALSE)</f>
        <v>1.3271773764776009</v>
      </c>
      <c r="AG16" s="41">
        <f t="shared" si="10"/>
        <v>1267.4543945361088</v>
      </c>
      <c r="AH16" s="49">
        <f>HLOOKUP(I16,ElecAvoidedCostsWOCC!$A$5:$Q$50,T16+1,FALSE)</f>
        <v>1.3271773764776009</v>
      </c>
      <c r="AI16" s="41">
        <f t="shared" si="11"/>
        <v>0</v>
      </c>
      <c r="AJ16" s="41">
        <f t="shared" si="13"/>
        <v>1267.4543945361088</v>
      </c>
      <c r="AK16" s="41">
        <f>HLOOKUP(I16,ElecAvoidedCostsWOCC!$A$5:$Q$50,G16+1,FALSE)*J16*L16</f>
        <v>0</v>
      </c>
      <c r="AL16" s="41">
        <f t="shared" si="14"/>
        <v>1267.4543945361088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1267.4543945361088</v>
      </c>
      <c r="AN16" s="45">
        <f t="shared" si="15"/>
        <v>1507.8406669210483</v>
      </c>
      <c r="AO16" s="44">
        <f t="shared" si="16"/>
        <v>0.15881392998139357</v>
      </c>
      <c r="AP16" s="44">
        <f t="shared" si="17"/>
        <v>0.42222047525172302</v>
      </c>
    </row>
    <row r="17" spans="1:42" ht="13.5" customHeight="1" x14ac:dyDescent="0.25">
      <c r="A17" s="54" t="s">
        <v>244</v>
      </c>
      <c r="B17" s="84" t="s">
        <v>60</v>
      </c>
      <c r="C17" s="56">
        <v>18230718</v>
      </c>
      <c r="D17" s="56" t="s">
        <v>118</v>
      </c>
      <c r="E17" s="35">
        <v>13037</v>
      </c>
      <c r="F17" s="444" t="s">
        <v>598</v>
      </c>
      <c r="G17" s="36">
        <v>15</v>
      </c>
      <c r="H17" s="36"/>
      <c r="I17" s="37" t="s">
        <v>253</v>
      </c>
      <c r="J17" s="38">
        <v>4</v>
      </c>
      <c r="K17" s="38">
        <v>803</v>
      </c>
      <c r="L17" s="38"/>
      <c r="M17" s="39">
        <v>4500</v>
      </c>
      <c r="N17" s="39">
        <v>312.91000000000003</v>
      </c>
      <c r="O17" s="40">
        <v>120450</v>
      </c>
      <c r="P17" s="41">
        <v>18000</v>
      </c>
      <c r="Q17" s="41">
        <f t="shared" si="12"/>
        <v>1251.6400000000001</v>
      </c>
      <c r="R17" s="42">
        <v>10.36</v>
      </c>
      <c r="S17" s="43"/>
      <c r="T17" s="36">
        <f t="shared" si="0"/>
        <v>15</v>
      </c>
      <c r="U17" s="44">
        <f t="shared" si="1"/>
        <v>2.6386002261945252</v>
      </c>
      <c r="V17" s="45">
        <f t="shared" si="2"/>
        <v>-4187.09</v>
      </c>
      <c r="W17" s="46">
        <f t="shared" si="3"/>
        <v>0.17590668174630167</v>
      </c>
      <c r="X17" s="41">
        <f t="shared" si="4"/>
        <v>44158.471751227036</v>
      </c>
      <c r="Y17" s="41">
        <f t="shared" si="5"/>
        <v>-16748.36</v>
      </c>
      <c r="Z17" s="41">
        <f t="shared" si="6"/>
        <v>107502.46784807026</v>
      </c>
      <c r="AA17" s="47">
        <f t="shared" si="7"/>
        <v>45410.111751227036</v>
      </c>
      <c r="AB17" s="48">
        <f t="shared" si="8"/>
        <v>100657.74143077739</v>
      </c>
      <c r="AC17" s="41">
        <f t="shared" si="8"/>
        <v>42518.831227740666</v>
      </c>
      <c r="AD17" s="41">
        <f t="shared" si="9"/>
        <v>382.24643804174121</v>
      </c>
      <c r="AE17" s="41">
        <f t="shared" si="18"/>
        <v>0</v>
      </c>
      <c r="AF17" s="49">
        <f>HLOOKUP(I17,ElecAvoidedCostsWOCC!$A$5:$Q$50,G17+1,FALSE)</f>
        <v>1.3271773764776009</v>
      </c>
      <c r="AG17" s="41">
        <f t="shared" si="10"/>
        <v>4262.8937332460546</v>
      </c>
      <c r="AH17" s="49">
        <f>HLOOKUP(I17,ElecAvoidedCostsWOCC!$A$5:$Q$50,T17+1,FALSE)</f>
        <v>1.3271773764776009</v>
      </c>
      <c r="AI17" s="41">
        <f t="shared" si="11"/>
        <v>0</v>
      </c>
      <c r="AJ17" s="41">
        <f t="shared" si="13"/>
        <v>4262.8937332460546</v>
      </c>
      <c r="AK17" s="41">
        <f>HLOOKUP(I17,ElecAvoidedCostsWOCC!$A$5:$Q$50,G17+1,FALSE)*J17*L17</f>
        <v>0</v>
      </c>
      <c r="AL17" s="41">
        <f t="shared" si="14"/>
        <v>4262.8937332460546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4262.8937332460546</v>
      </c>
      <c r="AN17" s="45">
        <f t="shared" si="15"/>
        <v>5071.4295446124015</v>
      </c>
      <c r="AO17" s="44">
        <f t="shared" si="16"/>
        <v>4.2350381328371635E-2</v>
      </c>
      <c r="AP17" s="44">
        <f t="shared" si="17"/>
        <v>0.11927490474629124</v>
      </c>
    </row>
    <row r="18" spans="1:42" ht="13.5" customHeight="1" x14ac:dyDescent="0.25">
      <c r="A18" s="52">
        <f>A6+A8</f>
        <v>611133.51</v>
      </c>
      <c r="B18" s="84" t="s">
        <v>60</v>
      </c>
      <c r="C18" s="56">
        <v>18230718</v>
      </c>
      <c r="D18" s="56" t="s">
        <v>118</v>
      </c>
      <c r="E18" s="35">
        <v>13038</v>
      </c>
      <c r="F18" s="36" t="s">
        <v>599</v>
      </c>
      <c r="G18" s="36">
        <v>15</v>
      </c>
      <c r="H18" s="36"/>
      <c r="I18" s="37" t="s">
        <v>253</v>
      </c>
      <c r="J18" s="38">
        <v>1</v>
      </c>
      <c r="K18" s="38">
        <v>955</v>
      </c>
      <c r="L18" s="38"/>
      <c r="M18" s="39">
        <v>4500</v>
      </c>
      <c r="N18" s="39">
        <v>312.91000000000003</v>
      </c>
      <c r="O18" s="40">
        <v>9550</v>
      </c>
      <c r="P18" s="41">
        <v>4500</v>
      </c>
      <c r="Q18" s="41">
        <f t="shared" si="12"/>
        <v>312.91000000000003</v>
      </c>
      <c r="R18" s="42">
        <v>12.32</v>
      </c>
      <c r="S18" s="43"/>
      <c r="T18" s="36">
        <f t="shared" si="0"/>
        <v>15</v>
      </c>
      <c r="U18" s="44">
        <f t="shared" si="1"/>
        <v>0.20920408601210222</v>
      </c>
      <c r="V18" s="45">
        <f t="shared" si="2"/>
        <v>-4187.09</v>
      </c>
      <c r="W18" s="46">
        <f t="shared" si="3"/>
        <v>1.3946939067473482E-2</v>
      </c>
      <c r="X18" s="41">
        <f t="shared" si="4"/>
        <v>3501.1490678639952</v>
      </c>
      <c r="Y18" s="41">
        <f t="shared" si="5"/>
        <v>-4187.09</v>
      </c>
      <c r="Z18" s="41">
        <f t="shared" si="6"/>
        <v>8523.4418260611965</v>
      </c>
      <c r="AA18" s="47">
        <f t="shared" si="7"/>
        <v>3814.0590678639951</v>
      </c>
      <c r="AB18" s="48">
        <f t="shared" si="8"/>
        <v>7980.7507734655392</v>
      </c>
      <c r="AC18" s="41">
        <f t="shared" si="8"/>
        <v>3571.2163556778978</v>
      </c>
      <c r="AD18" s="41">
        <f t="shared" si="9"/>
        <v>113.64083293132849</v>
      </c>
      <c r="AE18" s="41">
        <f t="shared" si="18"/>
        <v>0</v>
      </c>
      <c r="AF18" s="49">
        <f>HLOOKUP(I18,ElecAvoidedCostsWOCC!$A$5:$Q$50,G18+1,FALSE)</f>
        <v>1.3271773764776009</v>
      </c>
      <c r="AG18" s="41">
        <f t="shared" si="10"/>
        <v>1267.4543945361088</v>
      </c>
      <c r="AH18" s="49">
        <f>HLOOKUP(I18,ElecAvoidedCostsWOCC!$A$5:$Q$50,T18+1,FALSE)</f>
        <v>1.3271773764776009</v>
      </c>
      <c r="AI18" s="41">
        <f t="shared" si="11"/>
        <v>0</v>
      </c>
      <c r="AJ18" s="41">
        <f t="shared" si="13"/>
        <v>1267.4543945361088</v>
      </c>
      <c r="AK18" s="41">
        <f>HLOOKUP(I18,ElecAvoidedCostsWOCC!$A$5:$Q$50,G18+1,FALSE)*J18*L18</f>
        <v>0</v>
      </c>
      <c r="AL18" s="41">
        <f t="shared" si="14"/>
        <v>1267.4543945361088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1267.4543945361088</v>
      </c>
      <c r="AN18" s="45">
        <f t="shared" si="15"/>
        <v>1507.8406669210483</v>
      </c>
      <c r="AO18" s="44">
        <f t="shared" si="16"/>
        <v>0.15881392998139357</v>
      </c>
      <c r="AP18" s="44">
        <f t="shared" si="17"/>
        <v>0.42222047525172302</v>
      </c>
    </row>
    <row r="19" spans="1:42" ht="13.5" customHeight="1" x14ac:dyDescent="0.25">
      <c r="A19" s="54" t="s">
        <v>214</v>
      </c>
      <c r="B19" s="84" t="s">
        <v>60</v>
      </c>
      <c r="C19" s="56">
        <v>18230718</v>
      </c>
      <c r="D19" s="56" t="s">
        <v>118</v>
      </c>
      <c r="E19" s="35">
        <v>13815</v>
      </c>
      <c r="F19" s="36" t="s">
        <v>600</v>
      </c>
      <c r="G19" s="36">
        <v>15</v>
      </c>
      <c r="H19" s="36"/>
      <c r="I19" s="37" t="s">
        <v>258</v>
      </c>
      <c r="J19" s="38">
        <v>90</v>
      </c>
      <c r="K19" s="38">
        <v>1589</v>
      </c>
      <c r="L19" s="38"/>
      <c r="M19" s="39">
        <v>1000</v>
      </c>
      <c r="N19" s="39">
        <v>2115.35</v>
      </c>
      <c r="O19" s="40">
        <v>143010</v>
      </c>
      <c r="P19" s="41">
        <v>90000</v>
      </c>
      <c r="Q19" s="41">
        <f t="shared" si="12"/>
        <v>190381.5</v>
      </c>
      <c r="R19" s="42">
        <v>0</v>
      </c>
      <c r="S19" s="43"/>
      <c r="T19" s="36">
        <f t="shared" si="0"/>
        <v>15</v>
      </c>
      <c r="U19" s="44">
        <f t="shared" si="1"/>
        <v>3.1328038052974598</v>
      </c>
      <c r="V19" s="45">
        <f t="shared" si="2"/>
        <v>1115.3499999999999</v>
      </c>
      <c r="W19" s="46">
        <f t="shared" si="3"/>
        <v>0.20885358701983064</v>
      </c>
      <c r="X19" s="41">
        <f t="shared" si="4"/>
        <v>52429.249025678531</v>
      </c>
      <c r="Y19" s="41">
        <f t="shared" si="5"/>
        <v>100381.5</v>
      </c>
      <c r="Z19" s="41">
        <f t="shared" si="6"/>
        <v>127637.42571151955</v>
      </c>
      <c r="AA19" s="47">
        <f t="shared" si="7"/>
        <v>242810.74902567852</v>
      </c>
      <c r="AB19" s="48">
        <f t="shared" si="8"/>
        <v>119510.69823175987</v>
      </c>
      <c r="AC19" s="41">
        <f t="shared" si="8"/>
        <v>227350.88860082257</v>
      </c>
      <c r="AD19" s="41">
        <f t="shared" si="9"/>
        <v>0</v>
      </c>
      <c r="AE19" s="41">
        <f t="shared" si="18"/>
        <v>0</v>
      </c>
      <c r="AF19" s="49">
        <f>HLOOKUP(I19,ElecAvoidedCostsWOCC!$A$5:$Q$50,G19+1,FALSE)</f>
        <v>1.7172657854551547</v>
      </c>
      <c r="AG19" s="41">
        <f t="shared" si="10"/>
        <v>245586.17997794171</v>
      </c>
      <c r="AH19" s="49">
        <f>HLOOKUP(I19,ElecAvoidedCostsWOCC!$A$5:$Q$50,T19+1,FALSE)</f>
        <v>1.7172657854551547</v>
      </c>
      <c r="AI19" s="41">
        <f t="shared" si="11"/>
        <v>0</v>
      </c>
      <c r="AJ19" s="41">
        <f t="shared" si="13"/>
        <v>245586.17997794171</v>
      </c>
      <c r="AK19" s="41">
        <f>HLOOKUP(I19,ElecAvoidedCostsWOCC!$A$5:$Q$50,G19+1,FALSE)*J19*L19</f>
        <v>0</v>
      </c>
      <c r="AL19" s="41">
        <f t="shared" si="14"/>
        <v>245586.17997794171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245586.17997794171</v>
      </c>
      <c r="AN19" s="45">
        <f t="shared" si="15"/>
        <v>270144.79797573591</v>
      </c>
      <c r="AO19" s="44">
        <f t="shared" si="16"/>
        <v>2.0549305092477268</v>
      </c>
      <c r="AP19" s="44">
        <f t="shared" si="17"/>
        <v>1.1882284676267525</v>
      </c>
    </row>
    <row r="20" spans="1:42" ht="13.5" customHeight="1" x14ac:dyDescent="0.25">
      <c r="A20" s="52">
        <f>A8+SUM(Q5:Q902)</f>
        <v>851533</v>
      </c>
      <c r="B20" s="84" t="s">
        <v>60</v>
      </c>
      <c r="C20" s="56">
        <v>18230718</v>
      </c>
      <c r="D20" s="56" t="s">
        <v>118</v>
      </c>
      <c r="E20" s="35">
        <v>12350</v>
      </c>
      <c r="F20" s="36" t="s">
        <v>601</v>
      </c>
      <c r="G20" s="36">
        <v>10</v>
      </c>
      <c r="H20" s="36"/>
      <c r="I20" s="37" t="s">
        <v>258</v>
      </c>
      <c r="J20" s="38">
        <v>1</v>
      </c>
      <c r="K20" s="38">
        <v>501</v>
      </c>
      <c r="L20" s="38"/>
      <c r="M20" s="39">
        <v>200</v>
      </c>
      <c r="N20" s="39">
        <v>74.22</v>
      </c>
      <c r="O20" s="40">
        <v>2004</v>
      </c>
      <c r="P20" s="41">
        <v>200</v>
      </c>
      <c r="Q20" s="41">
        <f t="shared" si="12"/>
        <v>74.22</v>
      </c>
      <c r="R20" s="42">
        <v>0</v>
      </c>
      <c r="S20" s="43"/>
      <c r="T20" s="36">
        <f t="shared" si="0"/>
        <v>10</v>
      </c>
      <c r="U20" s="44">
        <f t="shared" si="1"/>
        <v>2.926666585467734E-2</v>
      </c>
      <c r="V20" s="45">
        <f t="shared" si="2"/>
        <v>-125.78</v>
      </c>
      <c r="W20" s="46">
        <f t="shared" si="3"/>
        <v>2.9266665854677338E-3</v>
      </c>
      <c r="X20" s="41">
        <f t="shared" si="4"/>
        <v>734.69138554968026</v>
      </c>
      <c r="Y20" s="41">
        <f t="shared" si="5"/>
        <v>-125.78</v>
      </c>
      <c r="Z20" s="41">
        <f t="shared" si="6"/>
        <v>1788.5840229766113</v>
      </c>
      <c r="AA20" s="47">
        <f t="shared" si="7"/>
        <v>808.91138554968029</v>
      </c>
      <c r="AB20" s="48">
        <f t="shared" si="8"/>
        <v>1674.7041413638681</v>
      </c>
      <c r="AC20" s="41">
        <f t="shared" si="8"/>
        <v>757.40766437235982</v>
      </c>
      <c r="AD20" s="41">
        <f t="shared" si="9"/>
        <v>0</v>
      </c>
      <c r="AE20" s="41">
        <f t="shared" si="18"/>
        <v>0</v>
      </c>
      <c r="AF20" s="49">
        <f>HLOOKUP(I20,ElecAvoidedCostsWOCC!$A$5:$Q$50,G20+1,FALSE)</f>
        <v>1.2963360504949972</v>
      </c>
      <c r="AG20" s="41">
        <f t="shared" si="10"/>
        <v>649.46436129799361</v>
      </c>
      <c r="AH20" s="49">
        <f>HLOOKUP(I20,ElecAvoidedCostsWOCC!$A$5:$Q$50,T20+1,FALSE)</f>
        <v>1.2963360504949972</v>
      </c>
      <c r="AI20" s="41">
        <f t="shared" si="11"/>
        <v>0</v>
      </c>
      <c r="AJ20" s="41">
        <f t="shared" si="13"/>
        <v>649.46436129799361</v>
      </c>
      <c r="AK20" s="41">
        <f>HLOOKUP(I20,ElecAvoidedCostsWOCC!$A$5:$Q$50,G20+1,FALSE)*J20*L20</f>
        <v>0</v>
      </c>
      <c r="AL20" s="41">
        <f t="shared" si="14"/>
        <v>649.46436129799361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649.46436129799361</v>
      </c>
      <c r="AN20" s="45">
        <f t="shared" si="15"/>
        <v>714.410797427793</v>
      </c>
      <c r="AO20" s="44">
        <f t="shared" si="16"/>
        <v>0.38780841657743442</v>
      </c>
      <c r="AP20" s="44">
        <f t="shared" si="17"/>
        <v>0.94323153967527251</v>
      </c>
    </row>
    <row r="21" spans="1:42" ht="13.5" customHeight="1" x14ac:dyDescent="0.25">
      <c r="A21" s="54" t="s">
        <v>228</v>
      </c>
      <c r="B21" s="84" t="s">
        <v>60</v>
      </c>
      <c r="C21" s="56">
        <v>18230718</v>
      </c>
      <c r="D21" s="56" t="s">
        <v>118</v>
      </c>
      <c r="E21" s="35">
        <v>12351</v>
      </c>
      <c r="F21" s="36" t="s">
        <v>602</v>
      </c>
      <c r="G21" s="36">
        <v>10</v>
      </c>
      <c r="H21" s="36"/>
      <c r="I21" s="37" t="s">
        <v>258</v>
      </c>
      <c r="J21" s="38">
        <v>1</v>
      </c>
      <c r="K21" s="38">
        <v>295</v>
      </c>
      <c r="L21" s="38"/>
      <c r="M21" s="39">
        <v>200</v>
      </c>
      <c r="N21" s="39">
        <v>74.22</v>
      </c>
      <c r="O21" s="40">
        <v>590</v>
      </c>
      <c r="P21" s="41">
        <v>200</v>
      </c>
      <c r="Q21" s="41">
        <f t="shared" si="12"/>
        <v>74.22</v>
      </c>
      <c r="R21" s="42">
        <v>0</v>
      </c>
      <c r="S21" s="43"/>
      <c r="T21" s="36">
        <f t="shared" si="0"/>
        <v>10</v>
      </c>
      <c r="U21" s="44">
        <f t="shared" si="1"/>
        <v>8.6164335600097952E-3</v>
      </c>
      <c r="V21" s="45">
        <f t="shared" si="2"/>
        <v>-125.78</v>
      </c>
      <c r="W21" s="46">
        <f t="shared" si="3"/>
        <v>8.616433560009795E-4</v>
      </c>
      <c r="X21" s="41">
        <f t="shared" si="4"/>
        <v>216.30135602510546</v>
      </c>
      <c r="Y21" s="41">
        <f t="shared" si="5"/>
        <v>-125.78</v>
      </c>
      <c r="Z21" s="41">
        <f t="shared" si="6"/>
        <v>526.57912852105824</v>
      </c>
      <c r="AA21" s="47">
        <f t="shared" si="7"/>
        <v>290.52135602510543</v>
      </c>
      <c r="AB21" s="48">
        <f t="shared" ref="AB21:AC24" si="19">Z21/(1+ElecDiscountRate)^1</f>
        <v>493.05161846541029</v>
      </c>
      <c r="AC21" s="41">
        <f t="shared" si="19"/>
        <v>272.02374159654067</v>
      </c>
      <c r="AD21" s="41">
        <f t="shared" si="9"/>
        <v>0</v>
      </c>
      <c r="AE21" s="41">
        <f t="shared" si="18"/>
        <v>0</v>
      </c>
      <c r="AF21" s="49">
        <f>HLOOKUP(I21,ElecAvoidedCostsWOCC!$A$5:$Q$50,G21+1,FALSE)</f>
        <v>1.2963360504949972</v>
      </c>
      <c r="AG21" s="41">
        <f t="shared" si="10"/>
        <v>382.41913489602416</v>
      </c>
      <c r="AH21" s="49">
        <f>HLOOKUP(I21,ElecAvoidedCostsWOCC!$A$5:$Q$50,T21+1,FALSE)</f>
        <v>1.2963360504949972</v>
      </c>
      <c r="AI21" s="41">
        <f t="shared" si="11"/>
        <v>0</v>
      </c>
      <c r="AJ21" s="41">
        <f t="shared" si="13"/>
        <v>382.41913489602416</v>
      </c>
      <c r="AK21" s="41">
        <f>HLOOKUP(I21,ElecAvoidedCostsWOCC!$A$5:$Q$50,G21+1,FALSE)*J21*L21</f>
        <v>0</v>
      </c>
      <c r="AL21" s="41">
        <f t="shared" si="14"/>
        <v>382.41913489602416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382.41913489602416</v>
      </c>
      <c r="AN21" s="45">
        <f t="shared" si="15"/>
        <v>420.6610483856266</v>
      </c>
      <c r="AO21" s="44">
        <f t="shared" si="16"/>
        <v>0.77561683315486885</v>
      </c>
      <c r="AP21" s="44">
        <f t="shared" si="17"/>
        <v>1.5464129929127339</v>
      </c>
    </row>
    <row r="22" spans="1:42" ht="13.5" customHeight="1" x14ac:dyDescent="0.25">
      <c r="A22" s="55">
        <f>(SUM(AM5:AM996)/(SUM(AB5:AB996)))</f>
        <v>1.3078492484863522</v>
      </c>
      <c r="B22" s="84" t="s">
        <v>60</v>
      </c>
      <c r="C22" s="56">
        <v>18230718</v>
      </c>
      <c r="D22" s="56" t="s">
        <v>118</v>
      </c>
      <c r="E22" s="35">
        <v>12352</v>
      </c>
      <c r="F22" s="36" t="s">
        <v>603</v>
      </c>
      <c r="G22" s="36">
        <v>10</v>
      </c>
      <c r="H22" s="36"/>
      <c r="I22" s="37" t="s">
        <v>258</v>
      </c>
      <c r="J22" s="38">
        <v>1</v>
      </c>
      <c r="K22" s="38">
        <v>108</v>
      </c>
      <c r="L22" s="38"/>
      <c r="M22" s="39">
        <v>200</v>
      </c>
      <c r="N22" s="39">
        <v>74.22</v>
      </c>
      <c r="O22" s="40">
        <v>216</v>
      </c>
      <c r="P22" s="41">
        <v>200</v>
      </c>
      <c r="Q22" s="41">
        <f t="shared" si="12"/>
        <v>74.22</v>
      </c>
      <c r="R22" s="42">
        <v>0</v>
      </c>
      <c r="S22" s="43"/>
      <c r="T22" s="36">
        <f t="shared" si="0"/>
        <v>10</v>
      </c>
      <c r="U22" s="44">
        <f t="shared" si="1"/>
        <v>3.1544909304442635E-3</v>
      </c>
      <c r="V22" s="45">
        <f t="shared" si="2"/>
        <v>-125.78</v>
      </c>
      <c r="W22" s="46">
        <f t="shared" si="3"/>
        <v>3.1544909304442637E-4</v>
      </c>
      <c r="X22" s="41">
        <f t="shared" si="4"/>
        <v>79.188293053258946</v>
      </c>
      <c r="Y22" s="41">
        <f t="shared" si="5"/>
        <v>-125.78</v>
      </c>
      <c r="Z22" s="41">
        <f t="shared" si="6"/>
        <v>192.78151145855688</v>
      </c>
      <c r="AA22" s="47">
        <f t="shared" si="7"/>
        <v>153.40829305325894</v>
      </c>
      <c r="AB22" s="48">
        <f t="shared" si="19"/>
        <v>180.50703320089593</v>
      </c>
      <c r="AC22" s="41">
        <f t="shared" si="19"/>
        <v>143.64072383263945</v>
      </c>
      <c r="AD22" s="41">
        <f t="shared" si="9"/>
        <v>0</v>
      </c>
      <c r="AE22" s="41">
        <f t="shared" si="18"/>
        <v>0</v>
      </c>
      <c r="AF22" s="49">
        <f>HLOOKUP(I22,ElecAvoidedCostsWOCC!$A$5:$Q$50,G22+1,FALSE)</f>
        <v>1.2963360504949972</v>
      </c>
      <c r="AG22" s="41">
        <f t="shared" si="10"/>
        <v>140.0042934534597</v>
      </c>
      <c r="AH22" s="49">
        <f>HLOOKUP(I22,ElecAvoidedCostsWOCC!$A$5:$Q$50,T22+1,FALSE)</f>
        <v>1.2963360504949972</v>
      </c>
      <c r="AI22" s="41">
        <f t="shared" si="11"/>
        <v>0</v>
      </c>
      <c r="AJ22" s="41">
        <f t="shared" si="13"/>
        <v>140.0042934534597</v>
      </c>
      <c r="AK22" s="41">
        <f>HLOOKUP(I22,ElecAvoidedCostsWOCC!$A$5:$Q$50,G22+1,FALSE)*J22*L22</f>
        <v>0</v>
      </c>
      <c r="AL22" s="41">
        <f t="shared" si="14"/>
        <v>140.0042934534597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140.0042934534597</v>
      </c>
      <c r="AN22" s="45">
        <f t="shared" si="15"/>
        <v>154.00472279880569</v>
      </c>
      <c r="AO22" s="44">
        <f t="shared" si="16"/>
        <v>0.77561683315486896</v>
      </c>
      <c r="AP22" s="44">
        <f t="shared" si="17"/>
        <v>1.0721522329436439</v>
      </c>
    </row>
    <row r="23" spans="1:42" ht="13.5" customHeight="1" x14ac:dyDescent="0.25">
      <c r="A23" s="54" t="s">
        <v>229</v>
      </c>
      <c r="B23" s="84" t="s">
        <v>60</v>
      </c>
      <c r="C23" s="56">
        <v>18230718</v>
      </c>
      <c r="D23" s="56" t="s">
        <v>118</v>
      </c>
      <c r="E23" s="35">
        <v>12353</v>
      </c>
      <c r="F23" s="36" t="s">
        <v>604</v>
      </c>
      <c r="G23" s="36">
        <v>10</v>
      </c>
      <c r="H23" s="36"/>
      <c r="I23" s="37" t="s">
        <v>258</v>
      </c>
      <c r="J23" s="38">
        <v>1</v>
      </c>
      <c r="K23" s="38">
        <v>499</v>
      </c>
      <c r="L23" s="38"/>
      <c r="M23" s="39">
        <v>200</v>
      </c>
      <c r="N23" s="39">
        <v>74.22</v>
      </c>
      <c r="O23" s="40">
        <v>998</v>
      </c>
      <c r="P23" s="41">
        <v>200</v>
      </c>
      <c r="Q23" s="41">
        <f t="shared" si="12"/>
        <v>74.22</v>
      </c>
      <c r="R23" s="42">
        <v>0</v>
      </c>
      <c r="S23" s="43"/>
      <c r="T23" s="36">
        <f t="shared" si="0"/>
        <v>10</v>
      </c>
      <c r="U23" s="44">
        <f t="shared" si="1"/>
        <v>1.4574916428626737E-2</v>
      </c>
      <c r="V23" s="45">
        <f t="shared" si="2"/>
        <v>-125.78</v>
      </c>
      <c r="W23" s="46">
        <f t="shared" si="3"/>
        <v>1.4574916428626737E-3</v>
      </c>
      <c r="X23" s="41">
        <f t="shared" si="4"/>
        <v>365.87924290348343</v>
      </c>
      <c r="Y23" s="41">
        <f t="shared" si="5"/>
        <v>-125.78</v>
      </c>
      <c r="Z23" s="41">
        <f t="shared" si="6"/>
        <v>890.72198349833229</v>
      </c>
      <c r="AA23" s="47">
        <f t="shared" si="7"/>
        <v>440.0992429034834</v>
      </c>
      <c r="AB23" s="48">
        <f t="shared" si="19"/>
        <v>834.00934784488038</v>
      </c>
      <c r="AC23" s="41">
        <f t="shared" si="19"/>
        <v>412.07794279352373</v>
      </c>
      <c r="AD23" s="41">
        <f t="shared" si="9"/>
        <v>0</v>
      </c>
      <c r="AE23" s="41">
        <f t="shared" si="18"/>
        <v>0</v>
      </c>
      <c r="AF23" s="49">
        <f>HLOOKUP(I23,ElecAvoidedCostsWOCC!$A$5:$Q$50,G23+1,FALSE)</f>
        <v>1.2963360504949972</v>
      </c>
      <c r="AG23" s="41">
        <f t="shared" si="10"/>
        <v>646.87168919700366</v>
      </c>
      <c r="AH23" s="49">
        <f>HLOOKUP(I23,ElecAvoidedCostsWOCC!$A$5:$Q$50,T23+1,FALSE)</f>
        <v>1.2963360504949972</v>
      </c>
      <c r="AI23" s="41">
        <f t="shared" si="11"/>
        <v>0</v>
      </c>
      <c r="AJ23" s="41">
        <f t="shared" si="13"/>
        <v>646.87168919700366</v>
      </c>
      <c r="AK23" s="41">
        <f>HLOOKUP(I23,ElecAvoidedCostsWOCC!$A$5:$Q$50,G23+1,FALSE)*J23*L23</f>
        <v>0</v>
      </c>
      <c r="AL23" s="41">
        <f t="shared" si="14"/>
        <v>646.87168919700366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646.87168919700366</v>
      </c>
      <c r="AN23" s="45">
        <f t="shared" si="15"/>
        <v>711.55885811670407</v>
      </c>
      <c r="AO23" s="44">
        <f t="shared" si="16"/>
        <v>0.77561683315486896</v>
      </c>
      <c r="AP23" s="44">
        <f t="shared" si="17"/>
        <v>1.7267579363577794</v>
      </c>
    </row>
    <row r="24" spans="1:42" ht="13.5" customHeight="1" x14ac:dyDescent="0.25">
      <c r="A24" s="55">
        <f>(SUM(AN5:AN996)/SUM(AC5:AC996))</f>
        <v>1.0367183520882135</v>
      </c>
      <c r="B24" s="84" t="s">
        <v>60</v>
      </c>
      <c r="C24" s="56">
        <v>18230718</v>
      </c>
      <c r="D24" s="56" t="s">
        <v>118</v>
      </c>
      <c r="E24" s="35">
        <v>12354</v>
      </c>
      <c r="F24" s="36" t="s">
        <v>605</v>
      </c>
      <c r="G24" s="36">
        <v>10</v>
      </c>
      <c r="H24" s="36"/>
      <c r="I24" s="37" t="s">
        <v>258</v>
      </c>
      <c r="J24" s="38">
        <v>1</v>
      </c>
      <c r="K24" s="38">
        <v>293</v>
      </c>
      <c r="L24" s="38"/>
      <c r="M24" s="39">
        <v>200</v>
      </c>
      <c r="N24" s="39">
        <v>74.22</v>
      </c>
      <c r="O24" s="40">
        <v>586</v>
      </c>
      <c r="P24" s="41">
        <v>200</v>
      </c>
      <c r="Q24" s="41">
        <f t="shared" si="12"/>
        <v>74.22</v>
      </c>
      <c r="R24" s="42">
        <v>0</v>
      </c>
      <c r="S24" s="43"/>
      <c r="T24" s="36">
        <f t="shared" si="0"/>
        <v>10</v>
      </c>
      <c r="U24" s="44">
        <f t="shared" si="1"/>
        <v>8.5580170612978637E-3</v>
      </c>
      <c r="V24" s="45">
        <f t="shared" si="2"/>
        <v>-125.78</v>
      </c>
      <c r="W24" s="46">
        <f t="shared" si="3"/>
        <v>8.5580170612978637E-4</v>
      </c>
      <c r="X24" s="41">
        <f t="shared" si="4"/>
        <v>214.83490615374879</v>
      </c>
      <c r="Y24" s="41">
        <f t="shared" si="5"/>
        <v>-125.78</v>
      </c>
      <c r="Z24" s="41">
        <f t="shared" si="6"/>
        <v>523.00910053108487</v>
      </c>
      <c r="AA24" s="47">
        <f t="shared" si="7"/>
        <v>289.05490615374879</v>
      </c>
      <c r="AB24" s="48">
        <f t="shared" si="19"/>
        <v>489.70889562835657</v>
      </c>
      <c r="AC24" s="41">
        <f t="shared" si="19"/>
        <v>270.65066119264867</v>
      </c>
      <c r="AD24" s="41">
        <f t="shared" si="9"/>
        <v>0</v>
      </c>
      <c r="AE24" s="41">
        <f t="shared" si="18"/>
        <v>0</v>
      </c>
      <c r="AF24" s="49">
        <f>HLOOKUP(I24,ElecAvoidedCostsWOCC!$A$5:$Q$50,G24+1,FALSE)</f>
        <v>1.2963360504949972</v>
      </c>
      <c r="AG24" s="41">
        <f t="shared" si="10"/>
        <v>379.82646279503416</v>
      </c>
      <c r="AH24" s="49">
        <f>HLOOKUP(I24,ElecAvoidedCostsWOCC!$A$5:$Q$50,T24+1,FALSE)</f>
        <v>1.2963360504949972</v>
      </c>
      <c r="AI24" s="41">
        <f t="shared" si="11"/>
        <v>0</v>
      </c>
      <c r="AJ24" s="41">
        <f t="shared" si="13"/>
        <v>379.82646279503416</v>
      </c>
      <c r="AK24" s="41">
        <f>HLOOKUP(I24,ElecAvoidedCostsWOCC!$A$5:$Q$50,G24+1,FALSE)*J24*L24</f>
        <v>0</v>
      </c>
      <c r="AL24" s="41">
        <f t="shared" si="14"/>
        <v>379.82646279503416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379.82646279503416</v>
      </c>
      <c r="AN24" s="45">
        <f t="shared" si="15"/>
        <v>417.80910907453762</v>
      </c>
      <c r="AO24" s="44">
        <f t="shared" si="16"/>
        <v>0.77561683315486896</v>
      </c>
      <c r="AP24" s="44">
        <f t="shared" si="17"/>
        <v>1.5437209989933918</v>
      </c>
    </row>
    <row r="25" spans="1:42" ht="13.5" customHeight="1" x14ac:dyDescent="0.25">
      <c r="B25" s="84" t="s">
        <v>60</v>
      </c>
      <c r="C25" s="56">
        <v>18230718</v>
      </c>
      <c r="D25" s="56" t="s">
        <v>118</v>
      </c>
      <c r="E25" s="35">
        <v>12355</v>
      </c>
      <c r="F25" s="36" t="s">
        <v>606</v>
      </c>
      <c r="G25" s="36">
        <v>10</v>
      </c>
      <c r="H25" s="36"/>
      <c r="I25" s="37" t="s">
        <v>258</v>
      </c>
      <c r="J25" s="38">
        <v>1</v>
      </c>
      <c r="K25" s="38">
        <v>106</v>
      </c>
      <c r="L25" s="38"/>
      <c r="M25" s="39">
        <v>200</v>
      </c>
      <c r="N25" s="39">
        <v>74.22</v>
      </c>
      <c r="O25" s="40">
        <v>1060</v>
      </c>
      <c r="P25" s="41">
        <v>200</v>
      </c>
      <c r="Q25" s="41">
        <f t="shared" si="12"/>
        <v>74.22</v>
      </c>
      <c r="R25" s="42">
        <v>0</v>
      </c>
      <c r="S25" s="43"/>
      <c r="T25" s="36">
        <f t="shared" ref="T25:T84" si="20">G25+H25</f>
        <v>10</v>
      </c>
      <c r="U25" s="44">
        <f t="shared" ref="U25:U84" si="21">(O25/$A$10)*T25</f>
        <v>1.5480372158661665E-2</v>
      </c>
      <c r="V25" s="45">
        <f t="shared" ref="V25:V84" si="22">N25-M25</f>
        <v>-125.78</v>
      </c>
      <c r="W25" s="46">
        <f t="shared" ref="W25:W84" si="23">(O25/A$10)</f>
        <v>1.5480372158661665E-3</v>
      </c>
      <c r="X25" s="41">
        <f t="shared" ref="X25:X84" si="24">W25*A$8</f>
        <v>388.60921590951148</v>
      </c>
      <c r="Y25" s="41">
        <f t="shared" ref="Y25:Y84" si="25">Q25-P25</f>
        <v>-125.78</v>
      </c>
      <c r="Z25" s="41">
        <f t="shared" ref="Z25:Z84" si="26">X25+(A$6*W25)</f>
        <v>946.05741734291803</v>
      </c>
      <c r="AA25" s="47">
        <f t="shared" ref="AA25:AA84" si="27">Q25+X25</f>
        <v>462.8292159095115</v>
      </c>
      <c r="AB25" s="48">
        <f t="shared" ref="AB25:AB84" si="28">Z25/(1+ElecDiscountRate)^1</f>
        <v>885.82155181921155</v>
      </c>
      <c r="AC25" s="41">
        <f t="shared" ref="AC25:AC84" si="29">AA25/(1+ElecDiscountRate)^1</f>
        <v>433.36068905384968</v>
      </c>
      <c r="AD25" s="41">
        <f t="shared" ref="AD25:AD84" si="30">-PV(ElecDiscountRate,T25,R25)*J25</f>
        <v>0</v>
      </c>
      <c r="AE25" s="41">
        <f t="shared" ref="AE25:AE84" si="31">-PV(ElecDiscountRate,T25,S25)*J25</f>
        <v>0</v>
      </c>
      <c r="AF25" s="49">
        <f>HLOOKUP(I25,ElecAvoidedCostsWOCC!$A$5:$Q$50,G25+1,FALSE)</f>
        <v>1.2963360504949972</v>
      </c>
      <c r="AG25" s="41">
        <f t="shared" ref="AG25:AG84" si="32">AF25*J25*K25</f>
        <v>137.41162135246969</v>
      </c>
      <c r="AH25" s="49">
        <f>HLOOKUP(I25,ElecAvoidedCostsWOCC!$A$5:$Q$50,T25+1,FALSE)</f>
        <v>1.2963360504949972</v>
      </c>
      <c r="AI25" s="41">
        <f t="shared" ref="AI25:AI84" si="33">AH25*J25*L25</f>
        <v>0</v>
      </c>
      <c r="AJ25" s="41">
        <f t="shared" ref="AJ25:AJ84" si="34">AG25+AI25</f>
        <v>137.41162135246969</v>
      </c>
      <c r="AK25" s="41">
        <f>HLOOKUP(I25,ElecAvoidedCostsWOCC!$A$5:$Q$50,G25+1,FALSE)*J25*L25</f>
        <v>0</v>
      </c>
      <c r="AL25" s="41">
        <f t="shared" ref="AL25:AL84" si="35">AG25+AI25-AK25</f>
        <v>137.41162135246969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137.41162135246969</v>
      </c>
      <c r="AN25" s="45">
        <f t="shared" ref="AN25:AN84" si="36">AM25*1.1+AD25+AE25</f>
        <v>151.15278348771668</v>
      </c>
      <c r="AO25" s="44">
        <f t="shared" ref="AO25:AO84" si="37">IFERROR(AM25/AB25,0)</f>
        <v>0.15512336663097379</v>
      </c>
      <c r="AP25" s="44">
        <f t="shared" ref="AP25:AP84" si="38">AN25/AC25</f>
        <v>0.34879209698906105</v>
      </c>
    </row>
    <row r="26" spans="1:42" ht="13.5" customHeight="1" x14ac:dyDescent="0.25">
      <c r="B26" s="84" t="s">
        <v>60</v>
      </c>
      <c r="C26" s="56">
        <v>18230718</v>
      </c>
      <c r="D26" s="56" t="s">
        <v>118</v>
      </c>
      <c r="E26" s="35">
        <v>12356</v>
      </c>
      <c r="F26" s="36" t="s">
        <v>607</v>
      </c>
      <c r="G26" s="36">
        <v>10</v>
      </c>
      <c r="H26" s="36"/>
      <c r="I26" s="37" t="s">
        <v>258</v>
      </c>
      <c r="J26" s="38">
        <v>10</v>
      </c>
      <c r="K26" s="38">
        <v>188</v>
      </c>
      <c r="L26" s="38"/>
      <c r="M26" s="39">
        <v>200</v>
      </c>
      <c r="N26" s="39">
        <v>74.22</v>
      </c>
      <c r="O26" s="40">
        <v>1128</v>
      </c>
      <c r="P26" s="41">
        <v>2000</v>
      </c>
      <c r="Q26" s="41">
        <f t="shared" si="12"/>
        <v>742.2</v>
      </c>
      <c r="R26" s="42">
        <v>0</v>
      </c>
      <c r="S26" s="43"/>
      <c r="T26" s="36">
        <f t="shared" si="20"/>
        <v>10</v>
      </c>
      <c r="U26" s="44">
        <f t="shared" si="21"/>
        <v>1.6473452636764488E-2</v>
      </c>
      <c r="V26" s="45">
        <f t="shared" si="22"/>
        <v>-125.78</v>
      </c>
      <c r="W26" s="46">
        <f t="shared" si="23"/>
        <v>1.6473452636764489E-3</v>
      </c>
      <c r="X26" s="41">
        <f t="shared" si="24"/>
        <v>413.53886372257449</v>
      </c>
      <c r="Y26" s="41">
        <f t="shared" si="25"/>
        <v>-1257.8</v>
      </c>
      <c r="Z26" s="41">
        <f t="shared" si="26"/>
        <v>1006.7478931724638</v>
      </c>
      <c r="AA26" s="47">
        <f t="shared" si="27"/>
        <v>1155.7388637225745</v>
      </c>
      <c r="AB26" s="48">
        <f t="shared" si="28"/>
        <v>942.64784004912337</v>
      </c>
      <c r="AC26" s="41">
        <f t="shared" si="29"/>
        <v>1082.1524941222606</v>
      </c>
      <c r="AD26" s="41">
        <f t="shared" si="30"/>
        <v>0</v>
      </c>
      <c r="AE26" s="41">
        <f t="shared" si="31"/>
        <v>0</v>
      </c>
      <c r="AF26" s="49">
        <f>HLOOKUP(I26,ElecAvoidedCostsWOCC!$A$5:$Q$50,G26+1,FALSE)</f>
        <v>1.2963360504949972</v>
      </c>
      <c r="AG26" s="41">
        <f t="shared" si="32"/>
        <v>2437.1117749305945</v>
      </c>
      <c r="AH26" s="49">
        <f>HLOOKUP(I26,ElecAvoidedCostsWOCC!$A$5:$Q$50,T26+1,FALSE)</f>
        <v>1.2963360504949972</v>
      </c>
      <c r="AI26" s="41">
        <f t="shared" si="33"/>
        <v>0</v>
      </c>
      <c r="AJ26" s="41">
        <f t="shared" si="34"/>
        <v>2437.1117749305945</v>
      </c>
      <c r="AK26" s="41">
        <f>HLOOKUP(I26,ElecAvoidedCostsWOCC!$A$5:$Q$50,G26+1,FALSE)*J26*L26</f>
        <v>0</v>
      </c>
      <c r="AL26" s="41">
        <f t="shared" si="35"/>
        <v>2437.1117749305945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2437.1117749305945</v>
      </c>
      <c r="AN26" s="45">
        <f t="shared" si="36"/>
        <v>2680.822952423654</v>
      </c>
      <c r="AO26" s="44">
        <f t="shared" si="37"/>
        <v>2.5853894438495626</v>
      </c>
      <c r="AP26" s="44">
        <f t="shared" si="38"/>
        <v>2.4773060793045469</v>
      </c>
    </row>
    <row r="27" spans="1:42" ht="13.5" customHeight="1" x14ac:dyDescent="0.25">
      <c r="B27" s="84" t="s">
        <v>60</v>
      </c>
      <c r="C27" s="56">
        <v>18230718</v>
      </c>
      <c r="D27" s="56" t="s">
        <v>118</v>
      </c>
      <c r="E27" s="35">
        <v>12357</v>
      </c>
      <c r="F27" s="36" t="s">
        <v>608</v>
      </c>
      <c r="G27" s="36">
        <v>10</v>
      </c>
      <c r="H27" s="36"/>
      <c r="I27" s="37" t="s">
        <v>258</v>
      </c>
      <c r="J27" s="38">
        <v>22</v>
      </c>
      <c r="K27" s="38">
        <v>116</v>
      </c>
      <c r="L27" s="38"/>
      <c r="M27" s="39">
        <v>200</v>
      </c>
      <c r="N27" s="39">
        <v>74.22</v>
      </c>
      <c r="O27" s="40">
        <v>19720</v>
      </c>
      <c r="P27" s="41">
        <v>4400</v>
      </c>
      <c r="Q27" s="41">
        <f t="shared" si="12"/>
        <v>1632.84</v>
      </c>
      <c r="R27" s="42">
        <v>0</v>
      </c>
      <c r="S27" s="43"/>
      <c r="T27" s="36">
        <f t="shared" si="20"/>
        <v>10</v>
      </c>
      <c r="U27" s="44">
        <f t="shared" si="21"/>
        <v>0.28799333864981891</v>
      </c>
      <c r="V27" s="45">
        <f t="shared" si="22"/>
        <v>-125.78</v>
      </c>
      <c r="W27" s="46">
        <f t="shared" si="23"/>
        <v>2.8799333864981892E-2</v>
      </c>
      <c r="X27" s="41">
        <f t="shared" si="24"/>
        <v>7229.5978657882706</v>
      </c>
      <c r="Y27" s="41">
        <f t="shared" si="25"/>
        <v>-2767.16</v>
      </c>
      <c r="Z27" s="41">
        <f t="shared" si="26"/>
        <v>17600.23799056825</v>
      </c>
      <c r="AA27" s="47">
        <f t="shared" si="27"/>
        <v>8862.4378657882698</v>
      </c>
      <c r="AB27" s="48">
        <f t="shared" si="28"/>
        <v>16479.623586674392</v>
      </c>
      <c r="AC27" s="41">
        <f t="shared" si="29"/>
        <v>8298.1627956818993</v>
      </c>
      <c r="AD27" s="41">
        <f t="shared" si="30"/>
        <v>0</v>
      </c>
      <c r="AE27" s="41">
        <f t="shared" si="31"/>
        <v>0</v>
      </c>
      <c r="AF27" s="49">
        <f>HLOOKUP(I27,ElecAvoidedCostsWOCC!$A$5:$Q$50,G27+1,FALSE)</f>
        <v>1.2963360504949972</v>
      </c>
      <c r="AG27" s="41">
        <f t="shared" si="32"/>
        <v>3308.2496008632329</v>
      </c>
      <c r="AH27" s="49">
        <f>HLOOKUP(I27,ElecAvoidedCostsWOCC!$A$5:$Q$50,T27+1,FALSE)</f>
        <v>1.2963360504949972</v>
      </c>
      <c r="AI27" s="41">
        <f t="shared" si="33"/>
        <v>0</v>
      </c>
      <c r="AJ27" s="41">
        <f t="shared" si="34"/>
        <v>3308.2496008632329</v>
      </c>
      <c r="AK27" s="41">
        <f>HLOOKUP(I27,ElecAvoidedCostsWOCC!$A$5:$Q$50,G27+1,FALSE)*J27*L27</f>
        <v>0</v>
      </c>
      <c r="AL27" s="41">
        <f t="shared" si="35"/>
        <v>3308.2496008632329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3308.2496008632329</v>
      </c>
      <c r="AN27" s="45">
        <f t="shared" si="36"/>
        <v>3639.0745609495566</v>
      </c>
      <c r="AO27" s="44">
        <f t="shared" si="37"/>
        <v>0.20074788622831899</v>
      </c>
      <c r="AP27" s="44">
        <f t="shared" si="38"/>
        <v>0.43853978893294498</v>
      </c>
    </row>
    <row r="28" spans="1:42" ht="13.5" customHeight="1" x14ac:dyDescent="0.25">
      <c r="B28" s="84" t="s">
        <v>60</v>
      </c>
      <c r="C28" s="56">
        <v>18230718</v>
      </c>
      <c r="D28" s="56" t="s">
        <v>118</v>
      </c>
      <c r="E28" s="35">
        <v>12358</v>
      </c>
      <c r="F28" s="36" t="s">
        <v>609</v>
      </c>
      <c r="G28" s="36">
        <v>10</v>
      </c>
      <c r="H28" s="36"/>
      <c r="I28" s="37" t="s">
        <v>258</v>
      </c>
      <c r="J28" s="38">
        <v>15</v>
      </c>
      <c r="K28" s="38">
        <v>51</v>
      </c>
      <c r="L28" s="38"/>
      <c r="M28" s="39">
        <v>200</v>
      </c>
      <c r="N28" s="39">
        <v>74.22</v>
      </c>
      <c r="O28" s="40">
        <v>2550</v>
      </c>
      <c r="P28" s="41">
        <v>3000</v>
      </c>
      <c r="Q28" s="41">
        <f t="shared" si="12"/>
        <v>1113.3</v>
      </c>
      <c r="R28" s="42">
        <v>0</v>
      </c>
      <c r="S28" s="43"/>
      <c r="T28" s="36">
        <f t="shared" si="20"/>
        <v>10</v>
      </c>
      <c r="U28" s="44">
        <f t="shared" si="21"/>
        <v>3.7240517928855889E-2</v>
      </c>
      <c r="V28" s="45">
        <f t="shared" si="22"/>
        <v>-125.78</v>
      </c>
      <c r="W28" s="46">
        <f t="shared" si="23"/>
        <v>3.7240517928855891E-3</v>
      </c>
      <c r="X28" s="41">
        <f t="shared" si="24"/>
        <v>934.86179298986247</v>
      </c>
      <c r="Y28" s="41">
        <f t="shared" si="25"/>
        <v>-1886.7</v>
      </c>
      <c r="Z28" s="41">
        <f t="shared" si="26"/>
        <v>2275.8928436079632</v>
      </c>
      <c r="AA28" s="47">
        <f t="shared" si="27"/>
        <v>2048.1617929898625</v>
      </c>
      <c r="AB28" s="48">
        <f t="shared" si="28"/>
        <v>2130.9858086216882</v>
      </c>
      <c r="AC28" s="41">
        <f t="shared" si="29"/>
        <v>1917.7544878182232</v>
      </c>
      <c r="AD28" s="41">
        <f t="shared" si="30"/>
        <v>0</v>
      </c>
      <c r="AE28" s="41">
        <f t="shared" si="31"/>
        <v>0</v>
      </c>
      <c r="AF28" s="49">
        <f>HLOOKUP(I28,ElecAvoidedCostsWOCC!$A$5:$Q$50,G28+1,FALSE)</f>
        <v>1.2963360504949972</v>
      </c>
      <c r="AG28" s="41">
        <f t="shared" si="32"/>
        <v>991.6970786286729</v>
      </c>
      <c r="AH28" s="49">
        <f>HLOOKUP(I28,ElecAvoidedCostsWOCC!$A$5:$Q$50,T28+1,FALSE)</f>
        <v>1.2963360504949972</v>
      </c>
      <c r="AI28" s="41">
        <f t="shared" si="33"/>
        <v>0</v>
      </c>
      <c r="AJ28" s="41">
        <f t="shared" si="34"/>
        <v>991.6970786286729</v>
      </c>
      <c r="AK28" s="41">
        <f>HLOOKUP(I28,ElecAvoidedCostsWOCC!$A$5:$Q$50,G28+1,FALSE)*J28*L28</f>
        <v>0</v>
      </c>
      <c r="AL28" s="41">
        <f t="shared" si="35"/>
        <v>991.6970786286729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991.6970786286729</v>
      </c>
      <c r="AN28" s="45">
        <f t="shared" si="36"/>
        <v>1090.8667864915403</v>
      </c>
      <c r="AO28" s="44">
        <f t="shared" si="37"/>
        <v>0.46537009989292139</v>
      </c>
      <c r="AP28" s="44">
        <f t="shared" si="38"/>
        <v>0.56882504690816271</v>
      </c>
    </row>
    <row r="29" spans="1:42" x14ac:dyDescent="0.25">
      <c r="B29" s="84" t="s">
        <v>60</v>
      </c>
      <c r="C29" s="56">
        <v>18230718</v>
      </c>
      <c r="D29" s="56" t="s">
        <v>118</v>
      </c>
      <c r="E29" s="35">
        <v>12359</v>
      </c>
      <c r="F29" s="36" t="s">
        <v>610</v>
      </c>
      <c r="G29" s="36">
        <v>10</v>
      </c>
      <c r="H29" s="36"/>
      <c r="I29" s="37" t="s">
        <v>258</v>
      </c>
      <c r="J29" s="38">
        <v>1</v>
      </c>
      <c r="K29" s="38">
        <v>183</v>
      </c>
      <c r="L29" s="38"/>
      <c r="M29" s="39">
        <v>200</v>
      </c>
      <c r="N29" s="39">
        <v>74.22</v>
      </c>
      <c r="O29" s="40">
        <v>732</v>
      </c>
      <c r="P29" s="41">
        <v>200</v>
      </c>
      <c r="Q29" s="41">
        <f t="shared" si="12"/>
        <v>74.22</v>
      </c>
      <c r="R29" s="42">
        <v>0</v>
      </c>
      <c r="S29" s="43"/>
      <c r="T29" s="36">
        <f t="shared" si="20"/>
        <v>10</v>
      </c>
      <c r="U29" s="44">
        <f t="shared" si="21"/>
        <v>1.0690219264283339E-2</v>
      </c>
      <c r="V29" s="45">
        <f t="shared" si="22"/>
        <v>-125.78</v>
      </c>
      <c r="W29" s="46">
        <f t="shared" si="23"/>
        <v>1.0690219264283339E-3</v>
      </c>
      <c r="X29" s="41">
        <f t="shared" si="24"/>
        <v>268.3603264582664</v>
      </c>
      <c r="Y29" s="41">
        <f t="shared" si="25"/>
        <v>-125.78</v>
      </c>
      <c r="Z29" s="41">
        <f t="shared" si="26"/>
        <v>653.31512216510941</v>
      </c>
      <c r="AA29" s="47">
        <f t="shared" si="27"/>
        <v>342.58032645826643</v>
      </c>
      <c r="AB29" s="48">
        <f t="shared" si="28"/>
        <v>611.71827918081408</v>
      </c>
      <c r="AC29" s="41">
        <f t="shared" si="29"/>
        <v>320.76809593470637</v>
      </c>
      <c r="AD29" s="41">
        <f t="shared" si="30"/>
        <v>0</v>
      </c>
      <c r="AE29" s="41">
        <f t="shared" si="31"/>
        <v>0</v>
      </c>
      <c r="AF29" s="49">
        <f>HLOOKUP(I29,ElecAvoidedCostsWOCC!$A$5:$Q$50,G29+1,FALSE)</f>
        <v>1.2963360504949972</v>
      </c>
      <c r="AG29" s="41">
        <f t="shared" si="32"/>
        <v>237.22949724058449</v>
      </c>
      <c r="AH29" s="49">
        <f>HLOOKUP(I29,ElecAvoidedCostsWOCC!$A$5:$Q$50,T29+1,FALSE)</f>
        <v>1.2963360504949972</v>
      </c>
      <c r="AI29" s="41">
        <f t="shared" si="33"/>
        <v>0</v>
      </c>
      <c r="AJ29" s="41">
        <f t="shared" si="34"/>
        <v>237.22949724058449</v>
      </c>
      <c r="AK29" s="41">
        <f>HLOOKUP(I29,ElecAvoidedCostsWOCC!$A$5:$Q$50,G29+1,FALSE)*J29*L29</f>
        <v>0</v>
      </c>
      <c r="AL29" s="41">
        <f t="shared" si="35"/>
        <v>237.22949724058449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237.22949724058449</v>
      </c>
      <c r="AN29" s="45">
        <f t="shared" si="36"/>
        <v>260.95244696464295</v>
      </c>
      <c r="AO29" s="44">
        <f t="shared" si="37"/>
        <v>0.38780841657743442</v>
      </c>
      <c r="AP29" s="44">
        <f t="shared" si="38"/>
        <v>0.81352369600298668</v>
      </c>
    </row>
    <row r="30" spans="1:42" x14ac:dyDescent="0.25">
      <c r="B30" s="84" t="s">
        <v>60</v>
      </c>
      <c r="C30" s="56">
        <v>18230718</v>
      </c>
      <c r="D30" s="56" t="s">
        <v>118</v>
      </c>
      <c r="E30" s="35">
        <v>12360</v>
      </c>
      <c r="F30" s="36" t="s">
        <v>611</v>
      </c>
      <c r="G30" s="36">
        <v>10</v>
      </c>
      <c r="H30" s="36"/>
      <c r="I30" s="37" t="s">
        <v>258</v>
      </c>
      <c r="J30" s="38">
        <v>1</v>
      </c>
      <c r="K30" s="38">
        <v>112</v>
      </c>
      <c r="L30" s="38"/>
      <c r="M30" s="39">
        <v>200</v>
      </c>
      <c r="N30" s="39">
        <v>74.22</v>
      </c>
      <c r="O30" s="40">
        <v>336</v>
      </c>
      <c r="P30" s="41">
        <v>200</v>
      </c>
      <c r="Q30" s="41">
        <f t="shared" si="12"/>
        <v>74.22</v>
      </c>
      <c r="R30" s="42">
        <v>0</v>
      </c>
      <c r="S30" s="43"/>
      <c r="T30" s="36">
        <f t="shared" si="20"/>
        <v>10</v>
      </c>
      <c r="U30" s="44">
        <f t="shared" si="21"/>
        <v>4.9069858918021885E-3</v>
      </c>
      <c r="V30" s="45">
        <f t="shared" si="22"/>
        <v>-125.78</v>
      </c>
      <c r="W30" s="46">
        <f t="shared" si="23"/>
        <v>4.9069858918021885E-4</v>
      </c>
      <c r="X30" s="41">
        <f t="shared" si="24"/>
        <v>123.18178919395837</v>
      </c>
      <c r="Y30" s="41">
        <f t="shared" si="25"/>
        <v>-125.78</v>
      </c>
      <c r="Z30" s="41">
        <f t="shared" si="26"/>
        <v>299.88235115775518</v>
      </c>
      <c r="AA30" s="47">
        <f t="shared" si="27"/>
        <v>197.40178919395836</v>
      </c>
      <c r="AB30" s="48">
        <f t="shared" si="28"/>
        <v>280.78871831250484</v>
      </c>
      <c r="AC30" s="41">
        <f t="shared" si="29"/>
        <v>184.83313594939921</v>
      </c>
      <c r="AD30" s="41">
        <f t="shared" si="30"/>
        <v>0</v>
      </c>
      <c r="AE30" s="41">
        <f t="shared" si="31"/>
        <v>0</v>
      </c>
      <c r="AF30" s="49">
        <f>HLOOKUP(I30,ElecAvoidedCostsWOCC!$A$5:$Q$50,G30+1,FALSE)</f>
        <v>1.2963360504949972</v>
      </c>
      <c r="AG30" s="41">
        <f t="shared" si="32"/>
        <v>145.1896376554397</v>
      </c>
      <c r="AH30" s="49">
        <f>HLOOKUP(I30,ElecAvoidedCostsWOCC!$A$5:$Q$50,T30+1,FALSE)</f>
        <v>1.2963360504949972</v>
      </c>
      <c r="AI30" s="41">
        <f t="shared" si="33"/>
        <v>0</v>
      </c>
      <c r="AJ30" s="41">
        <f t="shared" si="34"/>
        <v>145.1896376554397</v>
      </c>
      <c r="AK30" s="41">
        <f>HLOOKUP(I30,ElecAvoidedCostsWOCC!$A$5:$Q$50,G30+1,FALSE)*J30*L30</f>
        <v>0</v>
      </c>
      <c r="AL30" s="41">
        <f t="shared" si="35"/>
        <v>145.1896376554397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145.1896376554397</v>
      </c>
      <c r="AN30" s="45">
        <f t="shared" si="36"/>
        <v>159.70860142098368</v>
      </c>
      <c r="AO30" s="44">
        <f t="shared" si="37"/>
        <v>0.51707788876991256</v>
      </c>
      <c r="AP30" s="44">
        <f t="shared" si="38"/>
        <v>0.86406909995135428</v>
      </c>
    </row>
    <row r="31" spans="1:42" x14ac:dyDescent="0.25">
      <c r="B31" s="84" t="s">
        <v>60</v>
      </c>
      <c r="C31" s="56">
        <v>18230718</v>
      </c>
      <c r="D31" s="56" t="s">
        <v>118</v>
      </c>
      <c r="E31" s="35">
        <v>12361</v>
      </c>
      <c r="F31" s="36" t="s">
        <v>612</v>
      </c>
      <c r="G31" s="36">
        <v>10</v>
      </c>
      <c r="H31" s="36"/>
      <c r="I31" s="37" t="s">
        <v>258</v>
      </c>
      <c r="J31" s="38">
        <v>1</v>
      </c>
      <c r="K31" s="38">
        <v>47</v>
      </c>
      <c r="L31" s="38"/>
      <c r="M31" s="39">
        <v>200</v>
      </c>
      <c r="N31" s="39">
        <v>74.22</v>
      </c>
      <c r="O31" s="40">
        <v>235</v>
      </c>
      <c r="P31" s="41">
        <v>200</v>
      </c>
      <c r="Q31" s="41">
        <f t="shared" si="12"/>
        <v>74.22</v>
      </c>
      <c r="R31" s="42">
        <v>0</v>
      </c>
      <c r="S31" s="43"/>
      <c r="T31" s="36">
        <f t="shared" si="20"/>
        <v>10</v>
      </c>
      <c r="U31" s="44">
        <f t="shared" si="21"/>
        <v>3.4319692993259356E-3</v>
      </c>
      <c r="V31" s="45">
        <f t="shared" si="22"/>
        <v>-125.78</v>
      </c>
      <c r="W31" s="46">
        <f t="shared" si="23"/>
        <v>3.4319692993259353E-4</v>
      </c>
      <c r="X31" s="41">
        <f t="shared" si="24"/>
        <v>86.153929942203021</v>
      </c>
      <c r="Y31" s="41">
        <f t="shared" si="25"/>
        <v>-125.78</v>
      </c>
      <c r="Z31" s="41">
        <f t="shared" si="26"/>
        <v>209.73914441092995</v>
      </c>
      <c r="AA31" s="47">
        <f t="shared" si="27"/>
        <v>160.37392994220301</v>
      </c>
      <c r="AB31" s="48">
        <f t="shared" si="28"/>
        <v>196.38496667690069</v>
      </c>
      <c r="AC31" s="41">
        <f t="shared" si="29"/>
        <v>150.16285575112641</v>
      </c>
      <c r="AD31" s="41">
        <f t="shared" si="30"/>
        <v>0</v>
      </c>
      <c r="AE31" s="41">
        <f t="shared" si="31"/>
        <v>0</v>
      </c>
      <c r="AF31" s="49">
        <f>HLOOKUP(I31,ElecAvoidedCostsWOCC!$A$5:$Q$50,G31+1,FALSE)</f>
        <v>1.2963360504949972</v>
      </c>
      <c r="AG31" s="41">
        <f t="shared" si="32"/>
        <v>60.927794373264867</v>
      </c>
      <c r="AH31" s="49">
        <f>HLOOKUP(I31,ElecAvoidedCostsWOCC!$A$5:$Q$50,T31+1,FALSE)</f>
        <v>1.2963360504949972</v>
      </c>
      <c r="AI31" s="41">
        <f t="shared" si="33"/>
        <v>0</v>
      </c>
      <c r="AJ31" s="41">
        <f t="shared" si="34"/>
        <v>60.927794373264867</v>
      </c>
      <c r="AK31" s="41">
        <f>HLOOKUP(I31,ElecAvoidedCostsWOCC!$A$5:$Q$50,G31+1,FALSE)*J31*L31</f>
        <v>0</v>
      </c>
      <c r="AL31" s="41">
        <f t="shared" si="35"/>
        <v>60.927794373264867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60.927794373264867</v>
      </c>
      <c r="AN31" s="45">
        <f t="shared" si="36"/>
        <v>67.020573810591358</v>
      </c>
      <c r="AO31" s="44">
        <f t="shared" si="37"/>
        <v>0.31024673326194757</v>
      </c>
      <c r="AP31" s="44">
        <f t="shared" si="38"/>
        <v>0.44631925435454178</v>
      </c>
    </row>
    <row r="32" spans="1:42" x14ac:dyDescent="0.25">
      <c r="B32" s="84" t="s">
        <v>60</v>
      </c>
      <c r="C32" s="56">
        <v>18230718</v>
      </c>
      <c r="D32" s="56" t="s">
        <v>118</v>
      </c>
      <c r="E32" s="35" t="s">
        <v>1038</v>
      </c>
      <c r="F32" s="36" t="s">
        <v>613</v>
      </c>
      <c r="G32" s="36">
        <v>45</v>
      </c>
      <c r="H32" s="36"/>
      <c r="I32" s="37" t="s">
        <v>258</v>
      </c>
      <c r="J32" s="38">
        <v>1000</v>
      </c>
      <c r="K32" s="38">
        <v>1.48</v>
      </c>
      <c r="L32" s="38"/>
      <c r="M32" s="39">
        <v>1.4</v>
      </c>
      <c r="N32" s="39">
        <v>1.64</v>
      </c>
      <c r="O32" s="40">
        <v>1480</v>
      </c>
      <c r="P32" s="41">
        <v>1400</v>
      </c>
      <c r="Q32" s="41">
        <f t="shared" si="12"/>
        <v>1640</v>
      </c>
      <c r="R32" s="42">
        <v>0</v>
      </c>
      <c r="S32" s="43"/>
      <c r="T32" s="36">
        <f t="shared" si="20"/>
        <v>45</v>
      </c>
      <c r="U32" s="44">
        <f t="shared" si="21"/>
        <v>9.7263470355364812E-2</v>
      </c>
      <c r="V32" s="45">
        <f t="shared" si="22"/>
        <v>0.24</v>
      </c>
      <c r="W32" s="46">
        <f t="shared" si="23"/>
        <v>2.1614104523414402E-3</v>
      </c>
      <c r="X32" s="41">
        <f t="shared" si="24"/>
        <v>542.58645240195949</v>
      </c>
      <c r="Y32" s="41">
        <f t="shared" si="25"/>
        <v>240</v>
      </c>
      <c r="Z32" s="41">
        <f t="shared" si="26"/>
        <v>1320.9103562901121</v>
      </c>
      <c r="AA32" s="47">
        <f t="shared" si="27"/>
        <v>2182.5864524019594</v>
      </c>
      <c r="AB32" s="48">
        <f t="shared" si="28"/>
        <v>1236.8074497098428</v>
      </c>
      <c r="AC32" s="41">
        <f t="shared" si="29"/>
        <v>2043.6202737846061</v>
      </c>
      <c r="AD32" s="41">
        <f t="shared" si="30"/>
        <v>0</v>
      </c>
      <c r="AE32" s="41">
        <f t="shared" si="31"/>
        <v>0</v>
      </c>
      <c r="AF32" s="49">
        <f>HLOOKUP(I32,ElecAvoidedCostsWOCC!$A$5:$Q$50,G32+1,FALSE)</f>
        <v>3.4687238784313914</v>
      </c>
      <c r="AG32" s="41">
        <f t="shared" si="32"/>
        <v>5133.7113400784592</v>
      </c>
      <c r="AH32" s="49">
        <f>HLOOKUP(I32,ElecAvoidedCostsWOCC!$A$5:$Q$50,T32+1,FALSE)</f>
        <v>3.4687238784313914</v>
      </c>
      <c r="AI32" s="41">
        <f t="shared" si="33"/>
        <v>0</v>
      </c>
      <c r="AJ32" s="41">
        <f t="shared" si="34"/>
        <v>5133.7113400784592</v>
      </c>
      <c r="AK32" s="41">
        <f>HLOOKUP(I32,ElecAvoidedCostsWOCC!$A$5:$Q$50,G32+1,FALSE)*J32*L32</f>
        <v>0</v>
      </c>
      <c r="AL32" s="41">
        <f t="shared" si="35"/>
        <v>5133.7113400784592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5133.7113400784592</v>
      </c>
      <c r="AN32" s="45">
        <f t="shared" si="36"/>
        <v>5647.0824740863054</v>
      </c>
      <c r="AO32" s="44">
        <f t="shared" si="37"/>
        <v>4.150776534603537</v>
      </c>
      <c r="AP32" s="44">
        <f t="shared" si="38"/>
        <v>2.7632738559734498</v>
      </c>
    </row>
    <row r="33" spans="2:42" x14ac:dyDescent="0.25">
      <c r="B33" s="84" t="s">
        <v>60</v>
      </c>
      <c r="C33" s="56">
        <v>18230718</v>
      </c>
      <c r="D33" s="56" t="s">
        <v>118</v>
      </c>
      <c r="E33" s="35" t="s">
        <v>1038</v>
      </c>
      <c r="F33" s="36" t="s">
        <v>614</v>
      </c>
      <c r="G33" s="36">
        <v>45</v>
      </c>
      <c r="H33" s="36"/>
      <c r="I33" s="37" t="s">
        <v>258</v>
      </c>
      <c r="J33" s="38">
        <v>19000</v>
      </c>
      <c r="K33" s="38">
        <v>1.173</v>
      </c>
      <c r="L33" s="38"/>
      <c r="M33" s="39">
        <v>1.4</v>
      </c>
      <c r="N33" s="39">
        <v>1.64</v>
      </c>
      <c r="O33" s="40">
        <v>22287</v>
      </c>
      <c r="P33" s="41">
        <v>26600</v>
      </c>
      <c r="Q33" s="41">
        <f t="shared" si="12"/>
        <v>31159.999999999996</v>
      </c>
      <c r="R33" s="42">
        <v>0</v>
      </c>
      <c r="S33" s="43"/>
      <c r="T33" s="36">
        <f t="shared" si="20"/>
        <v>45</v>
      </c>
      <c r="U33" s="44">
        <f t="shared" si="21"/>
        <v>1.4646695701419024</v>
      </c>
      <c r="V33" s="45">
        <f t="shared" si="22"/>
        <v>0.24</v>
      </c>
      <c r="W33" s="46">
        <f t="shared" si="23"/>
        <v>3.2548212669820054E-2</v>
      </c>
      <c r="X33" s="41">
        <f t="shared" si="24"/>
        <v>8170.6920707313993</v>
      </c>
      <c r="Y33" s="41">
        <f t="shared" si="25"/>
        <v>4559.9999999999964</v>
      </c>
      <c r="Z33" s="41">
        <f t="shared" si="26"/>
        <v>19891.303453133602</v>
      </c>
      <c r="AA33" s="47">
        <f t="shared" si="27"/>
        <v>39330.692070731398</v>
      </c>
      <c r="AB33" s="48">
        <f t="shared" si="28"/>
        <v>18624.815967353559</v>
      </c>
      <c r="AC33" s="41">
        <f t="shared" si="29"/>
        <v>36826.490702932017</v>
      </c>
      <c r="AD33" s="41">
        <f t="shared" si="30"/>
        <v>0</v>
      </c>
      <c r="AE33" s="41">
        <f t="shared" si="31"/>
        <v>0</v>
      </c>
      <c r="AF33" s="49">
        <f>HLOOKUP(I33,ElecAvoidedCostsWOCC!$A$5:$Q$50,G33+1,FALSE)</f>
        <v>3.4687238784313914</v>
      </c>
      <c r="AG33" s="41">
        <f t="shared" si="32"/>
        <v>77307.449078600417</v>
      </c>
      <c r="AH33" s="49">
        <f>HLOOKUP(I33,ElecAvoidedCostsWOCC!$A$5:$Q$50,T33+1,FALSE)</f>
        <v>3.4687238784313914</v>
      </c>
      <c r="AI33" s="41">
        <f t="shared" si="33"/>
        <v>0</v>
      </c>
      <c r="AJ33" s="41">
        <f t="shared" si="34"/>
        <v>77307.449078600417</v>
      </c>
      <c r="AK33" s="41">
        <f>HLOOKUP(I33,ElecAvoidedCostsWOCC!$A$5:$Q$50,G33+1,FALSE)*J33*L33</f>
        <v>0</v>
      </c>
      <c r="AL33" s="41">
        <f t="shared" si="35"/>
        <v>77307.449078600417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77307.449078600417</v>
      </c>
      <c r="AN33" s="45">
        <f t="shared" si="36"/>
        <v>85038.193986460465</v>
      </c>
      <c r="AO33" s="44">
        <f t="shared" si="37"/>
        <v>4.1507765346035361</v>
      </c>
      <c r="AP33" s="44">
        <f t="shared" si="38"/>
        <v>2.3091582272239144</v>
      </c>
    </row>
    <row r="34" spans="2:42" x14ac:dyDescent="0.25">
      <c r="B34" s="84" t="s">
        <v>60</v>
      </c>
      <c r="C34" s="56">
        <v>18230718</v>
      </c>
      <c r="D34" s="56" t="s">
        <v>118</v>
      </c>
      <c r="E34" s="35" t="s">
        <v>1038</v>
      </c>
      <c r="F34" s="36" t="s">
        <v>615</v>
      </c>
      <c r="G34" s="36">
        <v>45</v>
      </c>
      <c r="H34" s="36"/>
      <c r="I34" s="37" t="s">
        <v>258</v>
      </c>
      <c r="J34" s="38">
        <v>1000</v>
      </c>
      <c r="K34" s="38">
        <v>1.639</v>
      </c>
      <c r="L34" s="38"/>
      <c r="M34" s="39">
        <v>1.5</v>
      </c>
      <c r="N34" s="39">
        <v>2.57</v>
      </c>
      <c r="O34" s="40">
        <v>1639</v>
      </c>
      <c r="P34" s="41">
        <v>1500</v>
      </c>
      <c r="Q34" s="41">
        <f t="shared" si="12"/>
        <v>2570</v>
      </c>
      <c r="R34" s="42">
        <v>0</v>
      </c>
      <c r="S34" s="43"/>
      <c r="T34" s="36">
        <f t="shared" si="20"/>
        <v>45</v>
      </c>
      <c r="U34" s="44">
        <f t="shared" si="21"/>
        <v>0.10771272156246142</v>
      </c>
      <c r="V34" s="45">
        <f t="shared" si="22"/>
        <v>1.0699999999999998</v>
      </c>
      <c r="W34" s="46">
        <f t="shared" si="23"/>
        <v>2.393616034721365E-3</v>
      </c>
      <c r="X34" s="41">
        <f t="shared" si="24"/>
        <v>600.87783478838617</v>
      </c>
      <c r="Y34" s="41">
        <f t="shared" si="25"/>
        <v>1070</v>
      </c>
      <c r="Z34" s="41">
        <f t="shared" si="26"/>
        <v>1462.8189688915497</v>
      </c>
      <c r="AA34" s="47">
        <f t="shared" si="27"/>
        <v>3170.8778347883863</v>
      </c>
      <c r="AB34" s="48">
        <f t="shared" si="28"/>
        <v>1369.6806824827245</v>
      </c>
      <c r="AC34" s="41">
        <f t="shared" si="29"/>
        <v>2968.9867366932453</v>
      </c>
      <c r="AD34" s="41">
        <f t="shared" si="30"/>
        <v>0</v>
      </c>
      <c r="AE34" s="41">
        <f t="shared" si="31"/>
        <v>0</v>
      </c>
      <c r="AF34" s="49">
        <f>HLOOKUP(I34,ElecAvoidedCostsWOCC!$A$5:$Q$50,G34+1,FALSE)</f>
        <v>3.4687238784313914</v>
      </c>
      <c r="AG34" s="41">
        <f t="shared" si="32"/>
        <v>5685.2384367490504</v>
      </c>
      <c r="AH34" s="49">
        <f>HLOOKUP(I34,ElecAvoidedCostsWOCC!$A$5:$Q$50,T34+1,FALSE)</f>
        <v>3.4687238784313914</v>
      </c>
      <c r="AI34" s="41">
        <f t="shared" si="33"/>
        <v>0</v>
      </c>
      <c r="AJ34" s="41">
        <f t="shared" si="34"/>
        <v>5685.2384367490504</v>
      </c>
      <c r="AK34" s="41">
        <f>HLOOKUP(I34,ElecAvoidedCostsWOCC!$A$5:$Q$50,G34+1,FALSE)*J34*L34</f>
        <v>0</v>
      </c>
      <c r="AL34" s="41">
        <f t="shared" si="35"/>
        <v>5685.2384367490504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5685.2384367490504</v>
      </c>
      <c r="AN34" s="45">
        <f t="shared" si="36"/>
        <v>6253.7622804239563</v>
      </c>
      <c r="AO34" s="44">
        <f t="shared" si="37"/>
        <v>4.150776534603537</v>
      </c>
      <c r="AP34" s="44">
        <f t="shared" si="38"/>
        <v>2.1063624849295151</v>
      </c>
    </row>
    <row r="35" spans="2:42" x14ac:dyDescent="0.25">
      <c r="B35" s="84" t="s">
        <v>60</v>
      </c>
      <c r="C35" s="56">
        <v>18230718</v>
      </c>
      <c r="D35" s="56" t="s">
        <v>118</v>
      </c>
      <c r="E35" s="35" t="s">
        <v>1038</v>
      </c>
      <c r="F35" s="36" t="s">
        <v>616</v>
      </c>
      <c r="G35" s="36">
        <v>45</v>
      </c>
      <c r="H35" s="36"/>
      <c r="I35" s="37" t="s">
        <v>258</v>
      </c>
      <c r="J35" s="38">
        <v>19000</v>
      </c>
      <c r="K35" s="38">
        <v>1.2889999999999999</v>
      </c>
      <c r="L35" s="38"/>
      <c r="M35" s="39">
        <v>1.5</v>
      </c>
      <c r="N35" s="39">
        <v>2.57</v>
      </c>
      <c r="O35" s="40">
        <v>24491</v>
      </c>
      <c r="P35" s="41">
        <v>28500</v>
      </c>
      <c r="Q35" s="41">
        <f t="shared" si="12"/>
        <v>48830</v>
      </c>
      <c r="R35" s="42">
        <v>0</v>
      </c>
      <c r="S35" s="43"/>
      <c r="T35" s="36">
        <f t="shared" si="20"/>
        <v>45</v>
      </c>
      <c r="U35" s="44">
        <f t="shared" si="21"/>
        <v>1.6095132786981345</v>
      </c>
      <c r="V35" s="45">
        <f t="shared" si="22"/>
        <v>1.0699999999999998</v>
      </c>
      <c r="W35" s="46">
        <f t="shared" si="23"/>
        <v>3.5766961748847435E-2</v>
      </c>
      <c r="X35" s="41">
        <f t="shared" si="24"/>
        <v>8978.7059498489107</v>
      </c>
      <c r="Y35" s="41">
        <f t="shared" si="25"/>
        <v>20330</v>
      </c>
      <c r="Z35" s="41">
        <f t="shared" si="26"/>
        <v>21858.388875608871</v>
      </c>
      <c r="AA35" s="47">
        <f t="shared" si="27"/>
        <v>57808.705949848911</v>
      </c>
      <c r="AB35" s="48">
        <f t="shared" si="28"/>
        <v>20466.656250570104</v>
      </c>
      <c r="AC35" s="41">
        <f t="shared" si="29"/>
        <v>54128.001825701227</v>
      </c>
      <c r="AD35" s="41">
        <f t="shared" si="30"/>
        <v>0</v>
      </c>
      <c r="AE35" s="41">
        <f t="shared" si="31"/>
        <v>0</v>
      </c>
      <c r="AF35" s="49">
        <f>HLOOKUP(I35,ElecAvoidedCostsWOCC!$A$5:$Q$50,G35+1,FALSE)</f>
        <v>3.4687238784313914</v>
      </c>
      <c r="AG35" s="41">
        <f t="shared" si="32"/>
        <v>84952.516506663203</v>
      </c>
      <c r="AH35" s="49">
        <f>HLOOKUP(I35,ElecAvoidedCostsWOCC!$A$5:$Q$50,T35+1,FALSE)</f>
        <v>3.4687238784313914</v>
      </c>
      <c r="AI35" s="41">
        <f t="shared" si="33"/>
        <v>0</v>
      </c>
      <c r="AJ35" s="41">
        <f t="shared" si="34"/>
        <v>84952.516506663203</v>
      </c>
      <c r="AK35" s="41">
        <f>HLOOKUP(I35,ElecAvoidedCostsWOCC!$A$5:$Q$50,G35+1,FALSE)*J35*L35</f>
        <v>0</v>
      </c>
      <c r="AL35" s="41">
        <f t="shared" si="35"/>
        <v>84952.516506663203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84952.516506663203</v>
      </c>
      <c r="AN35" s="45">
        <f t="shared" si="36"/>
        <v>93447.768157329527</v>
      </c>
      <c r="AO35" s="44">
        <f t="shared" si="37"/>
        <v>4.150776534603537</v>
      </c>
      <c r="AP35" s="44">
        <f t="shared" si="38"/>
        <v>1.7264219074305154</v>
      </c>
    </row>
    <row r="36" spans="2:42" x14ac:dyDescent="0.25">
      <c r="B36" s="84" t="s">
        <v>60</v>
      </c>
      <c r="C36" s="56">
        <v>18230718</v>
      </c>
      <c r="D36" s="56" t="s">
        <v>118</v>
      </c>
      <c r="E36" s="35" t="s">
        <v>1038</v>
      </c>
      <c r="F36" s="36" t="s">
        <v>617</v>
      </c>
      <c r="G36" s="36">
        <v>45</v>
      </c>
      <c r="H36" s="36"/>
      <c r="I36" s="37" t="s">
        <v>258</v>
      </c>
      <c r="J36" s="38">
        <v>1000</v>
      </c>
      <c r="K36" s="38">
        <v>0.80100000000000005</v>
      </c>
      <c r="L36" s="38"/>
      <c r="M36" s="39">
        <v>0.75</v>
      </c>
      <c r="N36" s="39">
        <v>3.04</v>
      </c>
      <c r="O36" s="40">
        <v>801</v>
      </c>
      <c r="P36" s="41">
        <v>750</v>
      </c>
      <c r="Q36" s="41">
        <f t="shared" si="12"/>
        <v>3040</v>
      </c>
      <c r="R36" s="42">
        <v>0</v>
      </c>
      <c r="S36" s="43"/>
      <c r="T36" s="36">
        <f t="shared" si="20"/>
        <v>45</v>
      </c>
      <c r="U36" s="44">
        <f t="shared" si="21"/>
        <v>5.264056740178865E-2</v>
      </c>
      <c r="V36" s="45">
        <f t="shared" si="22"/>
        <v>2.29</v>
      </c>
      <c r="W36" s="46">
        <f t="shared" si="23"/>
        <v>1.1697903867064145E-3</v>
      </c>
      <c r="X36" s="41">
        <f t="shared" si="24"/>
        <v>293.65658673916857</v>
      </c>
      <c r="Y36" s="41">
        <f t="shared" si="25"/>
        <v>2290</v>
      </c>
      <c r="Z36" s="41">
        <f t="shared" si="26"/>
        <v>714.89810499214843</v>
      </c>
      <c r="AA36" s="47">
        <f t="shared" si="27"/>
        <v>3333.6565867391687</v>
      </c>
      <c r="AB36" s="48">
        <f t="shared" si="28"/>
        <v>669.38024811998912</v>
      </c>
      <c r="AC36" s="41">
        <f t="shared" si="29"/>
        <v>3121.4012984449141</v>
      </c>
      <c r="AD36" s="41">
        <f t="shared" si="30"/>
        <v>0</v>
      </c>
      <c r="AE36" s="41">
        <f t="shared" si="31"/>
        <v>0</v>
      </c>
      <c r="AF36" s="49">
        <f>HLOOKUP(I36,ElecAvoidedCostsWOCC!$A$5:$Q$50,G36+1,FALSE)</f>
        <v>3.4687238784313914</v>
      </c>
      <c r="AG36" s="41">
        <f t="shared" si="32"/>
        <v>2778.4478266235446</v>
      </c>
      <c r="AH36" s="49">
        <f>HLOOKUP(I36,ElecAvoidedCostsWOCC!$A$5:$Q$50,T36+1,FALSE)</f>
        <v>3.4687238784313914</v>
      </c>
      <c r="AI36" s="41">
        <f t="shared" si="33"/>
        <v>0</v>
      </c>
      <c r="AJ36" s="41">
        <f t="shared" si="34"/>
        <v>2778.4478266235446</v>
      </c>
      <c r="AK36" s="41">
        <f>HLOOKUP(I36,ElecAvoidedCostsWOCC!$A$5:$Q$50,G36+1,FALSE)*J36*L36</f>
        <v>0</v>
      </c>
      <c r="AL36" s="41">
        <f t="shared" si="35"/>
        <v>2778.4478266235446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2778.4478266235446</v>
      </c>
      <c r="AN36" s="45">
        <f t="shared" si="36"/>
        <v>3056.2926092858993</v>
      </c>
      <c r="AO36" s="44">
        <f t="shared" si="37"/>
        <v>4.1507765346035379</v>
      </c>
      <c r="AP36" s="44">
        <f t="shared" si="38"/>
        <v>0.97914119879701078</v>
      </c>
    </row>
    <row r="37" spans="2:42" x14ac:dyDescent="0.25">
      <c r="B37" s="84" t="s">
        <v>60</v>
      </c>
      <c r="C37" s="56">
        <v>18230718</v>
      </c>
      <c r="D37" s="56" t="s">
        <v>118</v>
      </c>
      <c r="E37" s="35" t="s">
        <v>1038</v>
      </c>
      <c r="F37" s="36" t="s">
        <v>618</v>
      </c>
      <c r="G37" s="36">
        <v>45</v>
      </c>
      <c r="H37" s="36"/>
      <c r="I37" s="37" t="s">
        <v>258</v>
      </c>
      <c r="J37" s="38">
        <v>100</v>
      </c>
      <c r="K37" s="38">
        <v>0.92900000000000005</v>
      </c>
      <c r="L37" s="38"/>
      <c r="M37" s="39">
        <v>1</v>
      </c>
      <c r="N37" s="39">
        <v>4.33</v>
      </c>
      <c r="O37" s="40">
        <v>92.9</v>
      </c>
      <c r="P37" s="41">
        <v>100</v>
      </c>
      <c r="Q37" s="41">
        <f t="shared" si="12"/>
        <v>433</v>
      </c>
      <c r="R37" s="42">
        <v>0</v>
      </c>
      <c r="S37" s="43"/>
      <c r="T37" s="36">
        <f t="shared" si="20"/>
        <v>45</v>
      </c>
      <c r="U37" s="44">
        <f t="shared" si="21"/>
        <v>6.1052543216306692E-3</v>
      </c>
      <c r="V37" s="45">
        <f t="shared" si="22"/>
        <v>3.33</v>
      </c>
      <c r="W37" s="46">
        <f t="shared" si="23"/>
        <v>1.3567231825845931E-4</v>
      </c>
      <c r="X37" s="41">
        <f t="shared" si="24"/>
        <v>34.058298262258127</v>
      </c>
      <c r="Y37" s="41">
        <f t="shared" si="25"/>
        <v>333</v>
      </c>
      <c r="Z37" s="41">
        <f t="shared" si="26"/>
        <v>82.913900067129333</v>
      </c>
      <c r="AA37" s="47">
        <f t="shared" si="27"/>
        <v>467.05829826225812</v>
      </c>
      <c r="AB37" s="48">
        <f t="shared" si="28"/>
        <v>77.634737890570534</v>
      </c>
      <c r="AC37" s="41">
        <f t="shared" si="29"/>
        <v>437.32050399087836</v>
      </c>
      <c r="AD37" s="41">
        <f t="shared" si="30"/>
        <v>0</v>
      </c>
      <c r="AE37" s="41">
        <f t="shared" si="31"/>
        <v>0</v>
      </c>
      <c r="AF37" s="49">
        <f>HLOOKUP(I37,ElecAvoidedCostsWOCC!$A$5:$Q$50,G37+1,FALSE)</f>
        <v>3.4687238784313914</v>
      </c>
      <c r="AG37" s="41">
        <f t="shared" si="32"/>
        <v>322.2444483062763</v>
      </c>
      <c r="AH37" s="49">
        <f>HLOOKUP(I37,ElecAvoidedCostsWOCC!$A$5:$Q$50,T37+1,FALSE)</f>
        <v>3.4687238784313914</v>
      </c>
      <c r="AI37" s="41">
        <f t="shared" si="33"/>
        <v>0</v>
      </c>
      <c r="AJ37" s="41">
        <f t="shared" si="34"/>
        <v>322.2444483062763</v>
      </c>
      <c r="AK37" s="41">
        <f>HLOOKUP(I37,ElecAvoidedCostsWOCC!$A$5:$Q$50,G37+1,FALSE)*J37*L37</f>
        <v>0</v>
      </c>
      <c r="AL37" s="41">
        <f t="shared" si="35"/>
        <v>322.2444483062763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322.2444483062763</v>
      </c>
      <c r="AN37" s="45">
        <f t="shared" si="36"/>
        <v>354.46889313690394</v>
      </c>
      <c r="AO37" s="44">
        <f t="shared" si="37"/>
        <v>4.150776534603537</v>
      </c>
      <c r="AP37" s="44">
        <f t="shared" si="38"/>
        <v>0.81054716141161642</v>
      </c>
    </row>
    <row r="38" spans="2:42" x14ac:dyDescent="0.25">
      <c r="B38" s="84" t="s">
        <v>60</v>
      </c>
      <c r="C38" s="56">
        <v>18230718</v>
      </c>
      <c r="D38" s="56" t="s">
        <v>118</v>
      </c>
      <c r="E38" s="35" t="s">
        <v>1038</v>
      </c>
      <c r="F38" s="36" t="s">
        <v>619</v>
      </c>
      <c r="G38" s="36">
        <v>45</v>
      </c>
      <c r="H38" s="36"/>
      <c r="I38" s="37" t="s">
        <v>258</v>
      </c>
      <c r="J38" s="38">
        <v>8000</v>
      </c>
      <c r="K38" s="38">
        <v>0.90800000000000003</v>
      </c>
      <c r="L38" s="38"/>
      <c r="M38" s="39">
        <v>0.75</v>
      </c>
      <c r="N38" s="39">
        <v>3.04</v>
      </c>
      <c r="O38" s="40">
        <v>7264</v>
      </c>
      <c r="P38" s="41">
        <v>6000</v>
      </c>
      <c r="Q38" s="41">
        <f t="shared" si="12"/>
        <v>24320</v>
      </c>
      <c r="R38" s="42">
        <v>0</v>
      </c>
      <c r="S38" s="43"/>
      <c r="T38" s="36">
        <f t="shared" si="20"/>
        <v>45</v>
      </c>
      <c r="U38" s="44">
        <f t="shared" si="21"/>
        <v>0.47737962747389862</v>
      </c>
      <c r="V38" s="45">
        <f t="shared" si="22"/>
        <v>2.29</v>
      </c>
      <c r="W38" s="46">
        <f t="shared" si="23"/>
        <v>1.0608436166086636E-2</v>
      </c>
      <c r="X38" s="41">
        <f t="shared" si="24"/>
        <v>2663.0729663836714</v>
      </c>
      <c r="Y38" s="41">
        <f t="shared" si="25"/>
        <v>18320</v>
      </c>
      <c r="Z38" s="41">
        <f t="shared" si="26"/>
        <v>6483.1708297914693</v>
      </c>
      <c r="AA38" s="47">
        <f t="shared" si="27"/>
        <v>26983.072966383672</v>
      </c>
      <c r="AB38" s="48">
        <f t="shared" si="28"/>
        <v>6070.3846720893907</v>
      </c>
      <c r="AC38" s="41">
        <f t="shared" si="29"/>
        <v>25265.0495939922</v>
      </c>
      <c r="AD38" s="41">
        <f t="shared" si="30"/>
        <v>0</v>
      </c>
      <c r="AE38" s="41">
        <f t="shared" si="31"/>
        <v>0</v>
      </c>
      <c r="AF38" s="49">
        <f>HLOOKUP(I38,ElecAvoidedCostsWOCC!$A$5:$Q$50,G38+1,FALSE)</f>
        <v>3.4687238784313914</v>
      </c>
      <c r="AG38" s="41">
        <f t="shared" si="32"/>
        <v>25196.810252925628</v>
      </c>
      <c r="AH38" s="49">
        <f>HLOOKUP(I38,ElecAvoidedCostsWOCC!$A$5:$Q$50,T38+1,FALSE)</f>
        <v>3.4687238784313914</v>
      </c>
      <c r="AI38" s="41">
        <f t="shared" si="33"/>
        <v>0</v>
      </c>
      <c r="AJ38" s="41">
        <f t="shared" si="34"/>
        <v>25196.810252925628</v>
      </c>
      <c r="AK38" s="41">
        <f>HLOOKUP(I38,ElecAvoidedCostsWOCC!$A$5:$Q$50,G38+1,FALSE)*J38*L38</f>
        <v>0</v>
      </c>
      <c r="AL38" s="41">
        <f t="shared" si="35"/>
        <v>25196.810252925628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25196.810252925625</v>
      </c>
      <c r="AN38" s="45">
        <f t="shared" si="36"/>
        <v>27716.491278218189</v>
      </c>
      <c r="AO38" s="44">
        <f t="shared" si="37"/>
        <v>4.1507765346035361</v>
      </c>
      <c r="AP38" s="44">
        <f t="shared" si="38"/>
        <v>1.0970289678279088</v>
      </c>
    </row>
    <row r="39" spans="2:42" x14ac:dyDescent="0.25">
      <c r="B39" s="84" t="s">
        <v>60</v>
      </c>
      <c r="C39" s="56">
        <v>18230718</v>
      </c>
      <c r="D39" s="56" t="s">
        <v>118</v>
      </c>
      <c r="E39" s="35" t="s">
        <v>1038</v>
      </c>
      <c r="F39" s="36" t="s">
        <v>620</v>
      </c>
      <c r="G39" s="36">
        <v>45</v>
      </c>
      <c r="H39" s="36"/>
      <c r="I39" s="37" t="s">
        <v>258</v>
      </c>
      <c r="J39" s="38">
        <v>8000</v>
      </c>
      <c r="K39" s="38">
        <v>1.0429999999999999</v>
      </c>
      <c r="L39" s="38"/>
      <c r="M39" s="39">
        <v>1</v>
      </c>
      <c r="N39" s="39">
        <v>4.33</v>
      </c>
      <c r="O39" s="40">
        <v>8344</v>
      </c>
      <c r="P39" s="41">
        <v>8000</v>
      </c>
      <c r="Q39" s="41">
        <f t="shared" si="12"/>
        <v>34640</v>
      </c>
      <c r="R39" s="42">
        <v>0</v>
      </c>
      <c r="S39" s="43"/>
      <c r="T39" s="36">
        <f t="shared" si="20"/>
        <v>45</v>
      </c>
      <c r="U39" s="44">
        <f t="shared" si="21"/>
        <v>0.54835567340889457</v>
      </c>
      <c r="V39" s="45">
        <f t="shared" si="22"/>
        <v>3.33</v>
      </c>
      <c r="W39" s="46">
        <f t="shared" si="23"/>
        <v>1.2185681631308768E-2</v>
      </c>
      <c r="X39" s="41">
        <f t="shared" si="24"/>
        <v>3059.0144316499659</v>
      </c>
      <c r="Y39" s="41">
        <f t="shared" si="25"/>
        <v>26640</v>
      </c>
      <c r="Z39" s="41">
        <f t="shared" si="26"/>
        <v>7447.0783870842533</v>
      </c>
      <c r="AA39" s="47">
        <f t="shared" si="27"/>
        <v>37699.014431649965</v>
      </c>
      <c r="AB39" s="48">
        <f t="shared" si="28"/>
        <v>6972.9198380938697</v>
      </c>
      <c r="AC39" s="41">
        <f t="shared" si="29"/>
        <v>35298.702651357642</v>
      </c>
      <c r="AD39" s="41">
        <f t="shared" si="30"/>
        <v>0</v>
      </c>
      <c r="AE39" s="41">
        <f t="shared" si="31"/>
        <v>0</v>
      </c>
      <c r="AF39" s="49">
        <f>HLOOKUP(I39,ElecAvoidedCostsWOCC!$A$5:$Q$50,G39+1,FALSE)</f>
        <v>3.4687238784313914</v>
      </c>
      <c r="AG39" s="41">
        <f t="shared" si="32"/>
        <v>28943.032041631526</v>
      </c>
      <c r="AH39" s="49">
        <f>HLOOKUP(I39,ElecAvoidedCostsWOCC!$A$5:$Q$50,T39+1,FALSE)</f>
        <v>3.4687238784313914</v>
      </c>
      <c r="AI39" s="41">
        <f t="shared" si="33"/>
        <v>0</v>
      </c>
      <c r="AJ39" s="41">
        <f t="shared" si="34"/>
        <v>28943.032041631526</v>
      </c>
      <c r="AK39" s="41">
        <f>HLOOKUP(I39,ElecAvoidedCostsWOCC!$A$5:$Q$50,G39+1,FALSE)*J39*L39</f>
        <v>0</v>
      </c>
      <c r="AL39" s="41">
        <f t="shared" si="35"/>
        <v>28943.032041631526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28943.03204163153</v>
      </c>
      <c r="AN39" s="45">
        <f t="shared" si="36"/>
        <v>31837.335245794686</v>
      </c>
      <c r="AO39" s="44">
        <f t="shared" si="37"/>
        <v>4.150776534603537</v>
      </c>
      <c r="AP39" s="44">
        <f t="shared" si="38"/>
        <v>0.90194066224612857</v>
      </c>
    </row>
    <row r="40" spans="2:42" x14ac:dyDescent="0.25">
      <c r="B40" s="84" t="s">
        <v>60</v>
      </c>
      <c r="C40" s="56">
        <v>18230718</v>
      </c>
      <c r="D40" s="56" t="s">
        <v>118</v>
      </c>
      <c r="E40" s="35" t="s">
        <v>1038</v>
      </c>
      <c r="F40" s="36" t="s">
        <v>621</v>
      </c>
      <c r="G40" s="36">
        <v>45</v>
      </c>
      <c r="H40" s="36"/>
      <c r="I40" s="37" t="s">
        <v>258</v>
      </c>
      <c r="J40" s="38">
        <v>3100</v>
      </c>
      <c r="K40" s="38">
        <v>12.244</v>
      </c>
      <c r="L40" s="38"/>
      <c r="M40" s="39">
        <v>20</v>
      </c>
      <c r="N40" s="39">
        <v>54</v>
      </c>
      <c r="O40" s="40">
        <v>37956.400000000001</v>
      </c>
      <c r="P40" s="41">
        <v>62000</v>
      </c>
      <c r="Q40" s="41">
        <f t="shared" si="12"/>
        <v>167400</v>
      </c>
      <c r="R40" s="42">
        <v>0</v>
      </c>
      <c r="S40" s="43"/>
      <c r="T40" s="36">
        <f t="shared" si="20"/>
        <v>45</v>
      </c>
      <c r="U40" s="44">
        <f t="shared" si="21"/>
        <v>2.494439990673222</v>
      </c>
      <c r="V40" s="45">
        <f t="shared" si="22"/>
        <v>34</v>
      </c>
      <c r="W40" s="46">
        <f t="shared" si="23"/>
        <v>5.5431999792738267E-2</v>
      </c>
      <c r="X40" s="41">
        <f t="shared" si="24"/>
        <v>13915.289474290361</v>
      </c>
      <c r="Y40" s="41">
        <f t="shared" si="25"/>
        <v>105400</v>
      </c>
      <c r="Z40" s="41">
        <f t="shared" si="26"/>
        <v>33876.352599655409</v>
      </c>
      <c r="AA40" s="47">
        <f t="shared" si="27"/>
        <v>181315.28947429036</v>
      </c>
      <c r="AB40" s="48">
        <f t="shared" si="28"/>
        <v>31719.431273085585</v>
      </c>
      <c r="AC40" s="41">
        <f t="shared" si="29"/>
        <v>169770.87029427936</v>
      </c>
      <c r="AD40" s="41">
        <f t="shared" si="30"/>
        <v>0</v>
      </c>
      <c r="AE40" s="41">
        <f t="shared" si="31"/>
        <v>0</v>
      </c>
      <c r="AF40" s="49">
        <f>HLOOKUP(I40,ElecAvoidedCostsWOCC!$A$5:$Q$50,G40+1,FALSE)</f>
        <v>3.4687238784313914</v>
      </c>
      <c r="AG40" s="41">
        <f t="shared" si="32"/>
        <v>131660.27101929326</v>
      </c>
      <c r="AH40" s="49">
        <f>HLOOKUP(I40,ElecAvoidedCostsWOCC!$A$5:$Q$50,T40+1,FALSE)</f>
        <v>3.4687238784313914</v>
      </c>
      <c r="AI40" s="41">
        <f t="shared" si="33"/>
        <v>0</v>
      </c>
      <c r="AJ40" s="41">
        <f t="shared" si="34"/>
        <v>131660.27101929326</v>
      </c>
      <c r="AK40" s="41">
        <f>HLOOKUP(I40,ElecAvoidedCostsWOCC!$A$5:$Q$50,G40+1,FALSE)*J40*L40</f>
        <v>0</v>
      </c>
      <c r="AL40" s="41">
        <f t="shared" si="35"/>
        <v>131660.27101929326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131660.27101929326</v>
      </c>
      <c r="AN40" s="45">
        <f t="shared" si="36"/>
        <v>144826.29812122259</v>
      </c>
      <c r="AO40" s="44">
        <f t="shared" si="37"/>
        <v>4.150776534603537</v>
      </c>
      <c r="AP40" s="44">
        <f t="shared" si="38"/>
        <v>0.85306918595741388</v>
      </c>
    </row>
    <row r="41" spans="2:42" x14ac:dyDescent="0.25">
      <c r="B41" s="84" t="s">
        <v>60</v>
      </c>
      <c r="C41" s="56">
        <v>18230718</v>
      </c>
      <c r="D41" s="56" t="s">
        <v>118</v>
      </c>
      <c r="E41" s="35" t="s">
        <v>1038</v>
      </c>
      <c r="F41" s="36" t="s">
        <v>622</v>
      </c>
      <c r="G41" s="36">
        <v>45</v>
      </c>
      <c r="H41" s="36"/>
      <c r="I41" s="37" t="s">
        <v>258</v>
      </c>
      <c r="J41" s="38">
        <v>300</v>
      </c>
      <c r="K41" s="38">
        <v>9.4339999999999993</v>
      </c>
      <c r="L41" s="38"/>
      <c r="M41" s="39">
        <v>20</v>
      </c>
      <c r="N41" s="39">
        <v>54.4</v>
      </c>
      <c r="O41" s="40">
        <v>2830.2</v>
      </c>
      <c r="P41" s="41">
        <v>6000</v>
      </c>
      <c r="Q41" s="41">
        <f t="shared" si="12"/>
        <v>16320</v>
      </c>
      <c r="R41" s="42">
        <v>0</v>
      </c>
      <c r="S41" s="43"/>
      <c r="T41" s="36">
        <f t="shared" si="20"/>
        <v>45</v>
      </c>
      <c r="U41" s="44">
        <f t="shared" si="21"/>
        <v>0.1859966714863199</v>
      </c>
      <c r="V41" s="45">
        <f t="shared" si="22"/>
        <v>34.4</v>
      </c>
      <c r="W41" s="46">
        <f t="shared" si="23"/>
        <v>4.1332593663626644E-3</v>
      </c>
      <c r="X41" s="41">
        <f t="shared" si="24"/>
        <v>1037.5866064783957</v>
      </c>
      <c r="Y41" s="41">
        <f t="shared" si="25"/>
        <v>10320</v>
      </c>
      <c r="Z41" s="41">
        <f t="shared" si="26"/>
        <v>2525.9733043055912</v>
      </c>
      <c r="AA41" s="47">
        <f t="shared" si="27"/>
        <v>17357.586606478395</v>
      </c>
      <c r="AB41" s="48">
        <f t="shared" si="28"/>
        <v>2365.1435433572951</v>
      </c>
      <c r="AC41" s="41">
        <f t="shared" si="29"/>
        <v>16252.421916178271</v>
      </c>
      <c r="AD41" s="41">
        <f t="shared" si="30"/>
        <v>0</v>
      </c>
      <c r="AE41" s="41">
        <f t="shared" si="31"/>
        <v>0</v>
      </c>
      <c r="AF41" s="49">
        <f>HLOOKUP(I41,ElecAvoidedCostsWOCC!$A$5:$Q$50,G41+1,FALSE)</f>
        <v>3.4687238784313914</v>
      </c>
      <c r="AG41" s="41">
        <f t="shared" si="32"/>
        <v>9817.1823207365233</v>
      </c>
      <c r="AH41" s="49">
        <f>HLOOKUP(I41,ElecAvoidedCostsWOCC!$A$5:$Q$50,T41+1,FALSE)</f>
        <v>3.4687238784313914</v>
      </c>
      <c r="AI41" s="41">
        <f t="shared" si="33"/>
        <v>0</v>
      </c>
      <c r="AJ41" s="41">
        <f t="shared" si="34"/>
        <v>9817.1823207365233</v>
      </c>
      <c r="AK41" s="41">
        <f>HLOOKUP(I41,ElecAvoidedCostsWOCC!$A$5:$Q$50,G41+1,FALSE)*J41*L41</f>
        <v>0</v>
      </c>
      <c r="AL41" s="41">
        <f t="shared" si="35"/>
        <v>9817.1823207365233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9817.1823207365233</v>
      </c>
      <c r="AN41" s="45">
        <f t="shared" si="36"/>
        <v>10798.900552810177</v>
      </c>
      <c r="AO41" s="44">
        <f t="shared" si="37"/>
        <v>4.150776534603537</v>
      </c>
      <c r="AP41" s="44">
        <f t="shared" si="38"/>
        <v>0.66444869623157798</v>
      </c>
    </row>
    <row r="42" spans="2:42" x14ac:dyDescent="0.25">
      <c r="B42" s="84" t="s">
        <v>60</v>
      </c>
      <c r="C42" s="56">
        <v>18230718</v>
      </c>
      <c r="D42" s="56" t="s">
        <v>118</v>
      </c>
      <c r="E42" s="35" t="s">
        <v>1038</v>
      </c>
      <c r="F42" s="36" t="s">
        <v>623</v>
      </c>
      <c r="G42" s="36">
        <v>45</v>
      </c>
      <c r="H42" s="36"/>
      <c r="I42" s="37" t="s">
        <v>258</v>
      </c>
      <c r="J42" s="38">
        <v>2500</v>
      </c>
      <c r="K42" s="38">
        <v>6.2190000000000003</v>
      </c>
      <c r="L42" s="38"/>
      <c r="M42" s="39">
        <v>9</v>
      </c>
      <c r="N42" s="39">
        <v>17.55</v>
      </c>
      <c r="O42" s="40">
        <v>15547.5</v>
      </c>
      <c r="P42" s="41">
        <v>22500</v>
      </c>
      <c r="Q42" s="41">
        <f t="shared" si="12"/>
        <v>43875</v>
      </c>
      <c r="R42" s="42">
        <v>0</v>
      </c>
      <c r="S42" s="43"/>
      <c r="T42" s="36">
        <f t="shared" si="20"/>
        <v>45</v>
      </c>
      <c r="U42" s="44">
        <f t="shared" si="21"/>
        <v>1.0217593279392123</v>
      </c>
      <c r="V42" s="45">
        <f t="shared" si="22"/>
        <v>8.5500000000000007</v>
      </c>
      <c r="W42" s="46">
        <f t="shared" si="23"/>
        <v>2.2705762843093606E-2</v>
      </c>
      <c r="X42" s="41">
        <f t="shared" si="24"/>
        <v>5699.9073437293673</v>
      </c>
      <c r="Y42" s="41">
        <f t="shared" si="25"/>
        <v>21375</v>
      </c>
      <c r="Z42" s="41">
        <f t="shared" si="26"/>
        <v>13876.252543527375</v>
      </c>
      <c r="AA42" s="47">
        <f t="shared" si="27"/>
        <v>49574.90734372937</v>
      </c>
      <c r="AB42" s="48">
        <f t="shared" si="28"/>
        <v>12992.745827272822</v>
      </c>
      <c r="AC42" s="41">
        <f t="shared" si="29"/>
        <v>46418.452569034991</v>
      </c>
      <c r="AD42" s="41">
        <f t="shared" si="30"/>
        <v>0</v>
      </c>
      <c r="AE42" s="41">
        <f t="shared" si="31"/>
        <v>0</v>
      </c>
      <c r="AF42" s="49">
        <f>HLOOKUP(I42,ElecAvoidedCostsWOCC!$A$5:$Q$50,G42+1,FALSE)</f>
        <v>3.4687238784313914</v>
      </c>
      <c r="AG42" s="41">
        <f t="shared" si="32"/>
        <v>53929.984499912061</v>
      </c>
      <c r="AH42" s="49">
        <f>HLOOKUP(I42,ElecAvoidedCostsWOCC!$A$5:$Q$50,T42+1,FALSE)</f>
        <v>3.4687238784313914</v>
      </c>
      <c r="AI42" s="41">
        <f t="shared" si="33"/>
        <v>0</v>
      </c>
      <c r="AJ42" s="41">
        <f t="shared" si="34"/>
        <v>53929.984499912061</v>
      </c>
      <c r="AK42" s="41">
        <f>HLOOKUP(I42,ElecAvoidedCostsWOCC!$A$5:$Q$50,G42+1,FALSE)*J42*L42</f>
        <v>0</v>
      </c>
      <c r="AL42" s="41">
        <f t="shared" si="35"/>
        <v>53929.984499912061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53929.984499912061</v>
      </c>
      <c r="AN42" s="45">
        <f t="shared" si="36"/>
        <v>59322.982949903271</v>
      </c>
      <c r="AO42" s="44">
        <f t="shared" si="37"/>
        <v>4.1507765346035379</v>
      </c>
      <c r="AP42" s="44">
        <f t="shared" si="38"/>
        <v>1.2780043208393528</v>
      </c>
    </row>
    <row r="43" spans="2:42" x14ac:dyDescent="0.25">
      <c r="B43" s="84" t="s">
        <v>60</v>
      </c>
      <c r="C43" s="56">
        <v>18230718</v>
      </c>
      <c r="D43" s="56" t="s">
        <v>118</v>
      </c>
      <c r="E43" s="35" t="s">
        <v>1038</v>
      </c>
      <c r="F43" s="36" t="s">
        <v>624</v>
      </c>
      <c r="G43" s="36">
        <v>45</v>
      </c>
      <c r="H43" s="36"/>
      <c r="I43" s="37" t="s">
        <v>258</v>
      </c>
      <c r="J43" s="38">
        <v>250</v>
      </c>
      <c r="K43" s="38">
        <v>4.2489999999999997</v>
      </c>
      <c r="L43" s="38"/>
      <c r="M43" s="39">
        <v>9</v>
      </c>
      <c r="N43" s="39">
        <v>17.55</v>
      </c>
      <c r="O43" s="40">
        <v>1062.25</v>
      </c>
      <c r="P43" s="41">
        <v>2250</v>
      </c>
      <c r="Q43" s="41">
        <f t="shared" si="12"/>
        <v>4387.5</v>
      </c>
      <c r="R43" s="42">
        <v>0</v>
      </c>
      <c r="S43" s="43"/>
      <c r="T43" s="36">
        <f t="shared" si="20"/>
        <v>45</v>
      </c>
      <c r="U43" s="44">
        <f t="shared" si="21"/>
        <v>6.980954147634208E-2</v>
      </c>
      <c r="V43" s="45">
        <f t="shared" si="22"/>
        <v>8.5500000000000007</v>
      </c>
      <c r="W43" s="46">
        <f t="shared" si="23"/>
        <v>1.5513231439187127E-3</v>
      </c>
      <c r="X43" s="41">
        <f t="shared" si="24"/>
        <v>389.43409396214963</v>
      </c>
      <c r="Y43" s="41">
        <f t="shared" si="25"/>
        <v>2137.5</v>
      </c>
      <c r="Z43" s="41">
        <f t="shared" si="26"/>
        <v>948.06555808727808</v>
      </c>
      <c r="AA43" s="47">
        <f t="shared" si="27"/>
        <v>4776.9340939621497</v>
      </c>
      <c r="AB43" s="48">
        <f t="shared" si="28"/>
        <v>887.70183341505435</v>
      </c>
      <c r="AC43" s="41">
        <f t="shared" si="29"/>
        <v>4472.7847321742975</v>
      </c>
      <c r="AD43" s="41">
        <f t="shared" si="30"/>
        <v>0</v>
      </c>
      <c r="AE43" s="41">
        <f t="shared" si="31"/>
        <v>0</v>
      </c>
      <c r="AF43" s="49">
        <f>HLOOKUP(I43,ElecAvoidedCostsWOCC!$A$5:$Q$50,G43+1,FALSE)</f>
        <v>3.4687238784313914</v>
      </c>
      <c r="AG43" s="41">
        <f t="shared" si="32"/>
        <v>3684.6519398637452</v>
      </c>
      <c r="AH43" s="49">
        <f>HLOOKUP(I43,ElecAvoidedCostsWOCC!$A$5:$Q$50,T43+1,FALSE)</f>
        <v>3.4687238784313914</v>
      </c>
      <c r="AI43" s="41">
        <f t="shared" si="33"/>
        <v>0</v>
      </c>
      <c r="AJ43" s="41">
        <f t="shared" si="34"/>
        <v>3684.6519398637452</v>
      </c>
      <c r="AK43" s="41">
        <f>HLOOKUP(I43,ElecAvoidedCostsWOCC!$A$5:$Q$50,G43+1,FALSE)*J43*L43</f>
        <v>0</v>
      </c>
      <c r="AL43" s="41">
        <f t="shared" si="35"/>
        <v>3684.6519398637452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3684.6519398637452</v>
      </c>
      <c r="AN43" s="45">
        <f t="shared" si="36"/>
        <v>4053.1171338501199</v>
      </c>
      <c r="AO43" s="44">
        <f t="shared" si="37"/>
        <v>4.1507765346035361</v>
      </c>
      <c r="AP43" s="44">
        <f t="shared" si="38"/>
        <v>0.90617308378260142</v>
      </c>
    </row>
    <row r="44" spans="2:42" x14ac:dyDescent="0.25">
      <c r="B44" s="84" t="s">
        <v>60</v>
      </c>
      <c r="C44" s="56">
        <v>18230718</v>
      </c>
      <c r="D44" s="56" t="s">
        <v>118</v>
      </c>
      <c r="E44" s="35" t="s">
        <v>1038</v>
      </c>
      <c r="F44" s="36" t="s">
        <v>625</v>
      </c>
      <c r="G44" s="36">
        <v>18</v>
      </c>
      <c r="H44" s="36"/>
      <c r="I44" s="37" t="s">
        <v>252</v>
      </c>
      <c r="J44" s="38">
        <v>3</v>
      </c>
      <c r="K44" s="38">
        <v>1454.32</v>
      </c>
      <c r="L44" s="38"/>
      <c r="M44" s="39">
        <v>850</v>
      </c>
      <c r="N44" s="39">
        <v>1143.5999999999999</v>
      </c>
      <c r="O44" s="40">
        <v>4362.96</v>
      </c>
      <c r="P44" s="41">
        <v>2550</v>
      </c>
      <c r="Q44" s="41">
        <f t="shared" si="12"/>
        <v>3430.7999999999997</v>
      </c>
      <c r="R44" s="42">
        <v>0</v>
      </c>
      <c r="S44" s="43"/>
      <c r="T44" s="36">
        <f t="shared" si="20"/>
        <v>18</v>
      </c>
      <c r="U44" s="44">
        <f t="shared" si="21"/>
        <v>0.11469098124909255</v>
      </c>
      <c r="V44" s="45">
        <f t="shared" si="22"/>
        <v>293.59999999999991</v>
      </c>
      <c r="W44" s="46">
        <f t="shared" si="23"/>
        <v>6.3717211805051415E-3</v>
      </c>
      <c r="X44" s="41">
        <f t="shared" si="24"/>
        <v>1599.5155326835493</v>
      </c>
      <c r="Y44" s="41">
        <f t="shared" si="25"/>
        <v>880.79999999999973</v>
      </c>
      <c r="Z44" s="41">
        <f t="shared" si="26"/>
        <v>3893.9723297834507</v>
      </c>
      <c r="AA44" s="47">
        <f t="shared" si="27"/>
        <v>5030.3155326835495</v>
      </c>
      <c r="AB44" s="48">
        <f t="shared" si="28"/>
        <v>3646.041507287875</v>
      </c>
      <c r="AC44" s="41">
        <f t="shared" si="29"/>
        <v>4710.0332703029489</v>
      </c>
      <c r="AD44" s="41">
        <f t="shared" si="30"/>
        <v>0</v>
      </c>
      <c r="AE44" s="41">
        <f t="shared" si="31"/>
        <v>0</v>
      </c>
      <c r="AF44" s="49">
        <f>HLOOKUP(I44,ElecAvoidedCostsWOCC!$A$5:$Q$50,G44+1,FALSE)</f>
        <v>1.1130103076093709</v>
      </c>
      <c r="AG44" s="41">
        <f t="shared" si="32"/>
        <v>4856.0194516873808</v>
      </c>
      <c r="AH44" s="49">
        <f>HLOOKUP(I44,ElecAvoidedCostsWOCC!$A$5:$Q$50,T44+1,FALSE)</f>
        <v>1.1130103076093709</v>
      </c>
      <c r="AI44" s="41">
        <f t="shared" si="33"/>
        <v>0</v>
      </c>
      <c r="AJ44" s="41">
        <f t="shared" si="34"/>
        <v>4856.0194516873808</v>
      </c>
      <c r="AK44" s="41">
        <f>HLOOKUP(I44,ElecAvoidedCostsWOCC!$A$5:$Q$50,G44+1,FALSE)*J44*L44</f>
        <v>0</v>
      </c>
      <c r="AL44" s="41">
        <f t="shared" si="35"/>
        <v>4856.0194516873808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4856.0194516873808</v>
      </c>
      <c r="AN44" s="45">
        <f t="shared" si="36"/>
        <v>5341.6213968561196</v>
      </c>
      <c r="AO44" s="44">
        <f t="shared" si="37"/>
        <v>1.3318607157875044</v>
      </c>
      <c r="AP44" s="44">
        <f t="shared" si="38"/>
        <v>1.1340941964328306</v>
      </c>
    </row>
    <row r="45" spans="2:42" x14ac:dyDescent="0.25">
      <c r="B45" s="84" t="s">
        <v>60</v>
      </c>
      <c r="C45" s="56">
        <v>18230718</v>
      </c>
      <c r="D45" s="56" t="s">
        <v>118</v>
      </c>
      <c r="E45" s="35" t="s">
        <v>1038</v>
      </c>
      <c r="F45" s="36" t="s">
        <v>626</v>
      </c>
      <c r="G45" s="36">
        <v>18</v>
      </c>
      <c r="H45" s="36"/>
      <c r="I45" s="37" t="s">
        <v>252</v>
      </c>
      <c r="J45" s="38">
        <v>3</v>
      </c>
      <c r="K45" s="38">
        <v>1573.45</v>
      </c>
      <c r="L45" s="38"/>
      <c r="M45" s="39">
        <v>850</v>
      </c>
      <c r="N45" s="39">
        <v>1143.5999999999999</v>
      </c>
      <c r="O45" s="40">
        <v>4720.3500000000004</v>
      </c>
      <c r="P45" s="41">
        <v>2550</v>
      </c>
      <c r="Q45" s="41">
        <f t="shared" si="12"/>
        <v>3430.7999999999997</v>
      </c>
      <c r="R45" s="42">
        <v>0</v>
      </c>
      <c r="S45" s="43"/>
      <c r="T45" s="36">
        <f t="shared" si="20"/>
        <v>18</v>
      </c>
      <c r="U45" s="44">
        <f t="shared" si="21"/>
        <v>0.12408584386268819</v>
      </c>
      <c r="V45" s="45">
        <f t="shared" si="22"/>
        <v>293.59999999999991</v>
      </c>
      <c r="W45" s="46">
        <f t="shared" si="23"/>
        <v>6.8936579923715661E-3</v>
      </c>
      <c r="X45" s="41">
        <f t="shared" si="24"/>
        <v>1730.5391625645875</v>
      </c>
      <c r="Y45" s="41">
        <f t="shared" si="25"/>
        <v>880.79999999999973</v>
      </c>
      <c r="Z45" s="41">
        <f t="shared" si="26"/>
        <v>4212.9454056175891</v>
      </c>
      <c r="AA45" s="47">
        <f t="shared" si="27"/>
        <v>5161.3391625645872</v>
      </c>
      <c r="AB45" s="48">
        <f t="shared" si="28"/>
        <v>3944.7054359715253</v>
      </c>
      <c r="AC45" s="41">
        <f t="shared" si="29"/>
        <v>4832.7145716896885</v>
      </c>
      <c r="AD45" s="41">
        <f t="shared" si="30"/>
        <v>0</v>
      </c>
      <c r="AE45" s="41">
        <f t="shared" si="31"/>
        <v>0</v>
      </c>
      <c r="AF45" s="49">
        <f>HLOOKUP(I45,ElecAvoidedCostsWOCC!$A$5:$Q$50,G45+1,FALSE)</f>
        <v>1.1130103076093709</v>
      </c>
      <c r="AG45" s="41">
        <f t="shared" si="32"/>
        <v>5253.7982055238945</v>
      </c>
      <c r="AH45" s="49">
        <f>HLOOKUP(I45,ElecAvoidedCostsWOCC!$A$5:$Q$50,T45+1,FALSE)</f>
        <v>1.1130103076093709</v>
      </c>
      <c r="AI45" s="41">
        <f t="shared" si="33"/>
        <v>0</v>
      </c>
      <c r="AJ45" s="41">
        <f t="shared" si="34"/>
        <v>5253.7982055238945</v>
      </c>
      <c r="AK45" s="41">
        <f>HLOOKUP(I45,ElecAvoidedCostsWOCC!$A$5:$Q$50,G45+1,FALSE)*J45*L45</f>
        <v>0</v>
      </c>
      <c r="AL45" s="41">
        <f t="shared" si="35"/>
        <v>5253.7982055238945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5253.7982055238945</v>
      </c>
      <c r="AN45" s="45">
        <f t="shared" si="36"/>
        <v>5779.1780260762844</v>
      </c>
      <c r="AO45" s="44">
        <f t="shared" si="37"/>
        <v>1.3318607157875042</v>
      </c>
      <c r="AP45" s="44">
        <f t="shared" si="38"/>
        <v>1.1958450970663634</v>
      </c>
    </row>
    <row r="46" spans="2:42" x14ac:dyDescent="0.25">
      <c r="B46" s="84" t="s">
        <v>60</v>
      </c>
      <c r="C46" s="56">
        <v>18230718</v>
      </c>
      <c r="D46" s="56" t="s">
        <v>118</v>
      </c>
      <c r="E46" s="35" t="s">
        <v>1038</v>
      </c>
      <c r="F46" s="36" t="s">
        <v>627</v>
      </c>
      <c r="G46" s="36">
        <v>18</v>
      </c>
      <c r="H46" s="36"/>
      <c r="I46" s="37" t="s">
        <v>252</v>
      </c>
      <c r="J46" s="38">
        <v>5</v>
      </c>
      <c r="K46" s="38">
        <v>1357.9</v>
      </c>
      <c r="L46" s="38"/>
      <c r="M46" s="39">
        <v>850</v>
      </c>
      <c r="N46" s="39">
        <v>890.92</v>
      </c>
      <c r="O46" s="40">
        <v>6789.5</v>
      </c>
      <c r="P46" s="41">
        <v>4250</v>
      </c>
      <c r="Q46" s="41">
        <f t="shared" si="12"/>
        <v>4454.5999999999995</v>
      </c>
      <c r="R46" s="42">
        <v>0</v>
      </c>
      <c r="S46" s="43"/>
      <c r="T46" s="36">
        <f t="shared" si="20"/>
        <v>18</v>
      </c>
      <c r="U46" s="44">
        <f t="shared" si="21"/>
        <v>0.17847846810209442</v>
      </c>
      <c r="V46" s="45">
        <f t="shared" si="22"/>
        <v>40.919999999999959</v>
      </c>
      <c r="W46" s="46">
        <f t="shared" si="23"/>
        <v>9.9154704501163565E-3</v>
      </c>
      <c r="X46" s="41">
        <f t="shared" si="24"/>
        <v>2489.115350393989</v>
      </c>
      <c r="Y46" s="41">
        <f t="shared" si="25"/>
        <v>204.59999999999945</v>
      </c>
      <c r="Z46" s="41">
        <f t="shared" si="26"/>
        <v>6059.6762594808897</v>
      </c>
      <c r="AA46" s="47">
        <f t="shared" si="27"/>
        <v>6943.715350393988</v>
      </c>
      <c r="AB46" s="48">
        <f t="shared" si="28"/>
        <v>5673.8541755439037</v>
      </c>
      <c r="AC46" s="41">
        <f t="shared" si="29"/>
        <v>6501.6061333277039</v>
      </c>
      <c r="AD46" s="41">
        <f t="shared" si="30"/>
        <v>0</v>
      </c>
      <c r="AE46" s="41">
        <f t="shared" si="31"/>
        <v>0</v>
      </c>
      <c r="AF46" s="49">
        <f>HLOOKUP(I46,ElecAvoidedCostsWOCC!$A$5:$Q$50,G46+1,FALSE)</f>
        <v>1.1130103076093709</v>
      </c>
      <c r="AG46" s="41">
        <f t="shared" si="32"/>
        <v>7556.7834835138246</v>
      </c>
      <c r="AH46" s="49">
        <f>HLOOKUP(I46,ElecAvoidedCostsWOCC!$A$5:$Q$50,T46+1,FALSE)</f>
        <v>1.1130103076093709</v>
      </c>
      <c r="AI46" s="41">
        <f t="shared" si="33"/>
        <v>0</v>
      </c>
      <c r="AJ46" s="41">
        <f t="shared" si="34"/>
        <v>7556.7834835138246</v>
      </c>
      <c r="AK46" s="41">
        <f>HLOOKUP(I46,ElecAvoidedCostsWOCC!$A$5:$Q$50,G46+1,FALSE)*J46*L46</f>
        <v>0</v>
      </c>
      <c r="AL46" s="41">
        <f t="shared" si="35"/>
        <v>7556.7834835138246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7556.7834835138237</v>
      </c>
      <c r="AN46" s="45">
        <f t="shared" si="36"/>
        <v>8312.4618318652065</v>
      </c>
      <c r="AO46" s="44">
        <f t="shared" si="37"/>
        <v>1.3318607157875044</v>
      </c>
      <c r="AP46" s="44">
        <f t="shared" si="38"/>
        <v>1.2785243617350066</v>
      </c>
    </row>
    <row r="47" spans="2:42" x14ac:dyDescent="0.25">
      <c r="B47" s="84" t="s">
        <v>60</v>
      </c>
      <c r="C47" s="56">
        <v>18230718</v>
      </c>
      <c r="D47" s="56" t="s">
        <v>118</v>
      </c>
      <c r="E47" s="35" t="s">
        <v>1038</v>
      </c>
      <c r="F47" s="36" t="s">
        <v>628</v>
      </c>
      <c r="G47" s="36">
        <v>18</v>
      </c>
      <c r="H47" s="36"/>
      <c r="I47" s="37" t="s">
        <v>252</v>
      </c>
      <c r="J47" s="38">
        <v>5</v>
      </c>
      <c r="K47" s="38">
        <v>1541</v>
      </c>
      <c r="L47" s="38"/>
      <c r="M47" s="39">
        <v>850</v>
      </c>
      <c r="N47" s="39">
        <v>890.92</v>
      </c>
      <c r="O47" s="40">
        <v>7705</v>
      </c>
      <c r="P47" s="41">
        <v>4250</v>
      </c>
      <c r="Q47" s="41">
        <f t="shared" si="12"/>
        <v>4454.5999999999995</v>
      </c>
      <c r="R47" s="42">
        <v>0</v>
      </c>
      <c r="S47" s="43"/>
      <c r="T47" s="36">
        <f t="shared" si="20"/>
        <v>18</v>
      </c>
      <c r="U47" s="44">
        <f t="shared" si="21"/>
        <v>0.20254460515894213</v>
      </c>
      <c r="V47" s="45">
        <f t="shared" si="22"/>
        <v>40.919999999999959</v>
      </c>
      <c r="W47" s="46">
        <f t="shared" si="23"/>
        <v>1.1252478064385674E-2</v>
      </c>
      <c r="X47" s="41">
        <f t="shared" si="24"/>
        <v>2824.7490647007417</v>
      </c>
      <c r="Y47" s="41">
        <f t="shared" si="25"/>
        <v>204.59999999999945</v>
      </c>
      <c r="Z47" s="41">
        <f t="shared" si="26"/>
        <v>6876.7664156860228</v>
      </c>
      <c r="AA47" s="47">
        <f t="shared" si="27"/>
        <v>7279.3490647007411</v>
      </c>
      <c r="AB47" s="48">
        <f t="shared" si="28"/>
        <v>6438.9198648745532</v>
      </c>
      <c r="AC47" s="41">
        <f t="shared" si="29"/>
        <v>6815.8699107684834</v>
      </c>
      <c r="AD47" s="41">
        <f t="shared" si="30"/>
        <v>0</v>
      </c>
      <c r="AE47" s="41">
        <f t="shared" si="31"/>
        <v>0</v>
      </c>
      <c r="AF47" s="49">
        <f>HLOOKUP(I47,ElecAvoidedCostsWOCC!$A$5:$Q$50,G47+1,FALSE)</f>
        <v>1.1130103076093709</v>
      </c>
      <c r="AG47" s="41">
        <f t="shared" si="32"/>
        <v>8575.7444201302023</v>
      </c>
      <c r="AH47" s="49">
        <f>HLOOKUP(I47,ElecAvoidedCostsWOCC!$A$5:$Q$50,T47+1,FALSE)</f>
        <v>1.1130103076093709</v>
      </c>
      <c r="AI47" s="41">
        <f t="shared" si="33"/>
        <v>0</v>
      </c>
      <c r="AJ47" s="41">
        <f t="shared" si="34"/>
        <v>8575.7444201302023</v>
      </c>
      <c r="AK47" s="41">
        <f>HLOOKUP(I47,ElecAvoidedCostsWOCC!$A$5:$Q$50,G47+1,FALSE)*J47*L47</f>
        <v>0</v>
      </c>
      <c r="AL47" s="41">
        <f t="shared" si="35"/>
        <v>8575.7444201302023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8575.7444201302023</v>
      </c>
      <c r="AN47" s="45">
        <f t="shared" si="36"/>
        <v>9433.3188621432237</v>
      </c>
      <c r="AO47" s="44">
        <f t="shared" si="37"/>
        <v>1.3318607157875042</v>
      </c>
      <c r="AP47" s="44">
        <f t="shared" si="38"/>
        <v>1.3840227272001477</v>
      </c>
    </row>
    <row r="48" spans="2:42" x14ac:dyDescent="0.25">
      <c r="B48" s="84" t="s">
        <v>60</v>
      </c>
      <c r="C48" s="56">
        <v>18230718</v>
      </c>
      <c r="D48" s="56" t="s">
        <v>118</v>
      </c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20"/>
        <v>0</v>
      </c>
      <c r="U48" s="44">
        <f t="shared" si="21"/>
        <v>0</v>
      </c>
      <c r="V48" s="45">
        <f t="shared" si="22"/>
        <v>0</v>
      </c>
      <c r="W48" s="46">
        <f t="shared" si="23"/>
        <v>0</v>
      </c>
      <c r="X48" s="41">
        <f t="shared" si="24"/>
        <v>0</v>
      </c>
      <c r="Y48" s="41">
        <f t="shared" si="25"/>
        <v>0</v>
      </c>
      <c r="Z48" s="41">
        <f t="shared" si="26"/>
        <v>0</v>
      </c>
      <c r="AA48" s="47">
        <f t="shared" si="27"/>
        <v>0</v>
      </c>
      <c r="AB48" s="48">
        <f t="shared" si="28"/>
        <v>0</v>
      </c>
      <c r="AC48" s="41">
        <f t="shared" si="29"/>
        <v>0</v>
      </c>
      <c r="AD48" s="41">
        <f t="shared" si="30"/>
        <v>0</v>
      </c>
      <c r="AE48" s="41">
        <f t="shared" si="31"/>
        <v>0</v>
      </c>
      <c r="AF48" s="49" t="e">
        <f>HLOOKUP(I48,ElecAvoidedCostsWOCC!$A$5:$Q$50,G48+1,FALSE)</f>
        <v>#N/A</v>
      </c>
      <c r="AG48" s="41" t="e">
        <f t="shared" si="32"/>
        <v>#N/A</v>
      </c>
      <c r="AH48" s="49" t="e">
        <f>HLOOKUP(I48,ElecAvoidedCostsWOCC!$A$5:$Q$50,T48+1,FALSE)</f>
        <v>#N/A</v>
      </c>
      <c r="AI48" s="41" t="e">
        <f t="shared" si="33"/>
        <v>#N/A</v>
      </c>
      <c r="AJ48" s="41" t="e">
        <f t="shared" si="34"/>
        <v>#N/A</v>
      </c>
      <c r="AK48" s="41" t="e">
        <f>HLOOKUP(I48,ElecAvoidedCostsWOCC!$A$5:$Q$50,G48+1,FALSE)*J48*L48</f>
        <v>#N/A</v>
      </c>
      <c r="AL48" s="41" t="e">
        <f t="shared" si="35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36"/>
        <v>0</v>
      </c>
      <c r="AO48" s="44">
        <f t="shared" si="37"/>
        <v>0</v>
      </c>
      <c r="AP48" s="44" t="e">
        <f t="shared" si="38"/>
        <v>#DIV/0!</v>
      </c>
    </row>
    <row r="49" spans="2:42" x14ac:dyDescent="0.25">
      <c r="B49" s="84" t="s">
        <v>60</v>
      </c>
      <c r="C49" s="56">
        <v>18230718</v>
      </c>
      <c r="D49" s="56" t="s">
        <v>118</v>
      </c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20"/>
        <v>0</v>
      </c>
      <c r="U49" s="44">
        <f t="shared" si="21"/>
        <v>0</v>
      </c>
      <c r="V49" s="45">
        <f t="shared" si="22"/>
        <v>0</v>
      </c>
      <c r="W49" s="46">
        <f t="shared" si="23"/>
        <v>0</v>
      </c>
      <c r="X49" s="41">
        <f t="shared" si="24"/>
        <v>0</v>
      </c>
      <c r="Y49" s="41">
        <f t="shared" si="25"/>
        <v>0</v>
      </c>
      <c r="Z49" s="41">
        <f t="shared" si="26"/>
        <v>0</v>
      </c>
      <c r="AA49" s="47">
        <f t="shared" si="27"/>
        <v>0</v>
      </c>
      <c r="AB49" s="48">
        <f t="shared" si="28"/>
        <v>0</v>
      </c>
      <c r="AC49" s="41">
        <f t="shared" si="29"/>
        <v>0</v>
      </c>
      <c r="AD49" s="41">
        <f t="shared" si="30"/>
        <v>0</v>
      </c>
      <c r="AE49" s="41">
        <f t="shared" si="31"/>
        <v>0</v>
      </c>
      <c r="AF49" s="49" t="e">
        <f>HLOOKUP(I49,ElecAvoidedCostsWOCC!$A$5:$Q$50,G49+1,FALSE)</f>
        <v>#N/A</v>
      </c>
      <c r="AG49" s="41" t="e">
        <f t="shared" si="32"/>
        <v>#N/A</v>
      </c>
      <c r="AH49" s="49" t="e">
        <f>HLOOKUP(I49,ElecAvoidedCostsWOCC!$A$5:$Q$50,T49+1,FALSE)</f>
        <v>#N/A</v>
      </c>
      <c r="AI49" s="41" t="e">
        <f t="shared" si="33"/>
        <v>#N/A</v>
      </c>
      <c r="AJ49" s="41" t="e">
        <f t="shared" si="34"/>
        <v>#N/A</v>
      </c>
      <c r="AK49" s="41" t="e">
        <f>HLOOKUP(I49,ElecAvoidedCostsWOCC!$A$5:$Q$50,G49+1,FALSE)*J49*L49</f>
        <v>#N/A</v>
      </c>
      <c r="AL49" s="41" t="e">
        <f t="shared" si="35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36"/>
        <v>0</v>
      </c>
      <c r="AO49" s="44">
        <f t="shared" si="37"/>
        <v>0</v>
      </c>
      <c r="AP49" s="44" t="e">
        <f t="shared" si="38"/>
        <v>#DIV/0!</v>
      </c>
    </row>
    <row r="50" spans="2:42" x14ac:dyDescent="0.25">
      <c r="B50" s="84" t="s">
        <v>60</v>
      </c>
      <c r="C50" s="56">
        <v>18230718</v>
      </c>
      <c r="D50" s="56" t="s">
        <v>118</v>
      </c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20"/>
        <v>0</v>
      </c>
      <c r="U50" s="44">
        <f t="shared" si="21"/>
        <v>0</v>
      </c>
      <c r="V50" s="45">
        <f t="shared" si="22"/>
        <v>0</v>
      </c>
      <c r="W50" s="46">
        <f t="shared" si="23"/>
        <v>0</v>
      </c>
      <c r="X50" s="41">
        <f t="shared" si="24"/>
        <v>0</v>
      </c>
      <c r="Y50" s="41">
        <f t="shared" si="25"/>
        <v>0</v>
      </c>
      <c r="Z50" s="41">
        <f t="shared" si="26"/>
        <v>0</v>
      </c>
      <c r="AA50" s="47">
        <f t="shared" si="27"/>
        <v>0</v>
      </c>
      <c r="AB50" s="48">
        <f t="shared" si="28"/>
        <v>0</v>
      </c>
      <c r="AC50" s="41">
        <f t="shared" si="29"/>
        <v>0</v>
      </c>
      <c r="AD50" s="41">
        <f t="shared" si="30"/>
        <v>0</v>
      </c>
      <c r="AE50" s="41">
        <f t="shared" si="31"/>
        <v>0</v>
      </c>
      <c r="AF50" s="49" t="e">
        <f>HLOOKUP(I50,ElecAvoidedCostsWOCC!$A$5:$Q$50,G50+1,FALSE)</f>
        <v>#N/A</v>
      </c>
      <c r="AG50" s="41" t="e">
        <f t="shared" si="32"/>
        <v>#N/A</v>
      </c>
      <c r="AH50" s="49" t="e">
        <f>HLOOKUP(I50,ElecAvoidedCostsWOCC!$A$5:$Q$50,T50+1,FALSE)</f>
        <v>#N/A</v>
      </c>
      <c r="AI50" s="41" t="e">
        <f t="shared" si="33"/>
        <v>#N/A</v>
      </c>
      <c r="AJ50" s="41" t="e">
        <f t="shared" si="34"/>
        <v>#N/A</v>
      </c>
      <c r="AK50" s="41" t="e">
        <f>HLOOKUP(I50,ElecAvoidedCostsWOCC!$A$5:$Q$50,G50+1,FALSE)*J50*L50</f>
        <v>#N/A</v>
      </c>
      <c r="AL50" s="41" t="e">
        <f t="shared" si="35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36"/>
        <v>0</v>
      </c>
      <c r="AO50" s="44">
        <f t="shared" si="37"/>
        <v>0</v>
      </c>
      <c r="AP50" s="44" t="e">
        <f t="shared" si="38"/>
        <v>#DIV/0!</v>
      </c>
    </row>
    <row r="51" spans="2:42" x14ac:dyDescent="0.25">
      <c r="B51" s="84" t="s">
        <v>60</v>
      </c>
      <c r="C51" s="56">
        <v>18230718</v>
      </c>
      <c r="D51" s="56" t="s">
        <v>118</v>
      </c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20"/>
        <v>0</v>
      </c>
      <c r="U51" s="44">
        <f t="shared" si="21"/>
        <v>0</v>
      </c>
      <c r="V51" s="45">
        <f t="shared" si="22"/>
        <v>0</v>
      </c>
      <c r="W51" s="46">
        <f t="shared" si="23"/>
        <v>0</v>
      </c>
      <c r="X51" s="41">
        <f t="shared" si="24"/>
        <v>0</v>
      </c>
      <c r="Y51" s="41">
        <f t="shared" si="25"/>
        <v>0</v>
      </c>
      <c r="Z51" s="41">
        <f t="shared" si="26"/>
        <v>0</v>
      </c>
      <c r="AA51" s="47">
        <f t="shared" si="27"/>
        <v>0</v>
      </c>
      <c r="AB51" s="48">
        <f t="shared" si="28"/>
        <v>0</v>
      </c>
      <c r="AC51" s="41">
        <f t="shared" si="29"/>
        <v>0</v>
      </c>
      <c r="AD51" s="41">
        <f t="shared" si="30"/>
        <v>0</v>
      </c>
      <c r="AE51" s="41">
        <f t="shared" si="31"/>
        <v>0</v>
      </c>
      <c r="AF51" s="49" t="e">
        <f>HLOOKUP(I51,ElecAvoidedCostsWOCC!$A$5:$Q$50,G51+1,FALSE)</f>
        <v>#N/A</v>
      </c>
      <c r="AG51" s="41" t="e">
        <f t="shared" si="32"/>
        <v>#N/A</v>
      </c>
      <c r="AH51" s="49" t="e">
        <f>HLOOKUP(I51,ElecAvoidedCostsWOCC!$A$5:$Q$50,T51+1,FALSE)</f>
        <v>#N/A</v>
      </c>
      <c r="AI51" s="41" t="e">
        <f t="shared" si="33"/>
        <v>#N/A</v>
      </c>
      <c r="AJ51" s="41" t="e">
        <f t="shared" si="34"/>
        <v>#N/A</v>
      </c>
      <c r="AK51" s="41" t="e">
        <f>HLOOKUP(I51,ElecAvoidedCostsWOCC!$A$5:$Q$50,G51+1,FALSE)*J51*L51</f>
        <v>#N/A</v>
      </c>
      <c r="AL51" s="41" t="e">
        <f t="shared" si="35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36"/>
        <v>0</v>
      </c>
      <c r="AO51" s="44">
        <f t="shared" si="37"/>
        <v>0</v>
      </c>
      <c r="AP51" s="44" t="e">
        <f t="shared" si="38"/>
        <v>#DIV/0!</v>
      </c>
    </row>
    <row r="52" spans="2:42" x14ac:dyDescent="0.25">
      <c r="B52" s="84" t="s">
        <v>60</v>
      </c>
      <c r="C52" s="56">
        <v>18230718</v>
      </c>
      <c r="D52" s="56" t="s">
        <v>118</v>
      </c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20"/>
        <v>0</v>
      </c>
      <c r="U52" s="44">
        <f t="shared" si="21"/>
        <v>0</v>
      </c>
      <c r="V52" s="45">
        <f t="shared" si="22"/>
        <v>0</v>
      </c>
      <c r="W52" s="46">
        <f t="shared" si="23"/>
        <v>0</v>
      </c>
      <c r="X52" s="41">
        <f t="shared" si="24"/>
        <v>0</v>
      </c>
      <c r="Y52" s="41">
        <f t="shared" si="25"/>
        <v>0</v>
      </c>
      <c r="Z52" s="41">
        <f t="shared" si="26"/>
        <v>0</v>
      </c>
      <c r="AA52" s="47">
        <f t="shared" si="27"/>
        <v>0</v>
      </c>
      <c r="AB52" s="48">
        <f t="shared" si="28"/>
        <v>0</v>
      </c>
      <c r="AC52" s="41">
        <f t="shared" si="29"/>
        <v>0</v>
      </c>
      <c r="AD52" s="41">
        <f t="shared" si="30"/>
        <v>0</v>
      </c>
      <c r="AE52" s="41">
        <f t="shared" si="31"/>
        <v>0</v>
      </c>
      <c r="AF52" s="49" t="e">
        <f>HLOOKUP(I52,ElecAvoidedCostsWOCC!$A$5:$Q$50,G52+1,FALSE)</f>
        <v>#N/A</v>
      </c>
      <c r="AG52" s="41" t="e">
        <f t="shared" si="32"/>
        <v>#N/A</v>
      </c>
      <c r="AH52" s="49" t="e">
        <f>HLOOKUP(I52,ElecAvoidedCostsWOCC!$A$5:$Q$50,T52+1,FALSE)</f>
        <v>#N/A</v>
      </c>
      <c r="AI52" s="41" t="e">
        <f t="shared" si="33"/>
        <v>#N/A</v>
      </c>
      <c r="AJ52" s="41" t="e">
        <f t="shared" si="34"/>
        <v>#N/A</v>
      </c>
      <c r="AK52" s="41" t="e">
        <f>HLOOKUP(I52,ElecAvoidedCostsWOCC!$A$5:$Q$50,G52+1,FALSE)*J52*L52</f>
        <v>#N/A</v>
      </c>
      <c r="AL52" s="41" t="e">
        <f t="shared" si="35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36"/>
        <v>0</v>
      </c>
      <c r="AO52" s="44">
        <f t="shared" si="37"/>
        <v>0</v>
      </c>
      <c r="AP52" s="44" t="e">
        <f t="shared" si="38"/>
        <v>#DIV/0!</v>
      </c>
    </row>
    <row r="53" spans="2:42" x14ac:dyDescent="0.25">
      <c r="B53" s="84" t="s">
        <v>60</v>
      </c>
      <c r="C53" s="56">
        <v>18230718</v>
      </c>
      <c r="D53" s="56" t="s">
        <v>118</v>
      </c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20"/>
        <v>0</v>
      </c>
      <c r="U53" s="44">
        <f t="shared" si="21"/>
        <v>0</v>
      </c>
      <c r="V53" s="45">
        <f t="shared" si="22"/>
        <v>0</v>
      </c>
      <c r="W53" s="46">
        <f t="shared" si="23"/>
        <v>0</v>
      </c>
      <c r="X53" s="41">
        <f t="shared" si="24"/>
        <v>0</v>
      </c>
      <c r="Y53" s="41">
        <f t="shared" si="25"/>
        <v>0</v>
      </c>
      <c r="Z53" s="41">
        <f t="shared" si="26"/>
        <v>0</v>
      </c>
      <c r="AA53" s="47">
        <f t="shared" si="27"/>
        <v>0</v>
      </c>
      <c r="AB53" s="48">
        <f t="shared" si="28"/>
        <v>0</v>
      </c>
      <c r="AC53" s="41">
        <f t="shared" si="29"/>
        <v>0</v>
      </c>
      <c r="AD53" s="41">
        <f t="shared" si="30"/>
        <v>0</v>
      </c>
      <c r="AE53" s="41">
        <f t="shared" si="31"/>
        <v>0</v>
      </c>
      <c r="AF53" s="49" t="e">
        <f>HLOOKUP(I53,ElecAvoidedCostsWOCC!$A$5:$Q$50,G53+1,FALSE)</f>
        <v>#N/A</v>
      </c>
      <c r="AG53" s="41" t="e">
        <f t="shared" si="32"/>
        <v>#N/A</v>
      </c>
      <c r="AH53" s="49" t="e">
        <f>HLOOKUP(I53,ElecAvoidedCostsWOCC!$A$5:$Q$50,T53+1,FALSE)</f>
        <v>#N/A</v>
      </c>
      <c r="AI53" s="41" t="e">
        <f t="shared" si="33"/>
        <v>#N/A</v>
      </c>
      <c r="AJ53" s="41" t="e">
        <f t="shared" si="34"/>
        <v>#N/A</v>
      </c>
      <c r="AK53" s="41" t="e">
        <f>HLOOKUP(I53,ElecAvoidedCostsWOCC!$A$5:$Q$50,G53+1,FALSE)*J53*L53</f>
        <v>#N/A</v>
      </c>
      <c r="AL53" s="41" t="e">
        <f t="shared" si="35"/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si="36"/>
        <v>0</v>
      </c>
      <c r="AO53" s="44">
        <f t="shared" si="37"/>
        <v>0</v>
      </c>
      <c r="AP53" s="44" t="e">
        <f t="shared" si="38"/>
        <v>#DIV/0!</v>
      </c>
    </row>
    <row r="54" spans="2:42" x14ac:dyDescent="0.25">
      <c r="B54" s="84" t="s">
        <v>60</v>
      </c>
      <c r="C54" s="56">
        <v>18230718</v>
      </c>
      <c r="D54" s="56" t="s">
        <v>118</v>
      </c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20"/>
        <v>0</v>
      </c>
      <c r="U54" s="44">
        <f t="shared" si="21"/>
        <v>0</v>
      </c>
      <c r="V54" s="45">
        <f t="shared" si="22"/>
        <v>0</v>
      </c>
      <c r="W54" s="46">
        <f t="shared" si="23"/>
        <v>0</v>
      </c>
      <c r="X54" s="41">
        <f t="shared" si="24"/>
        <v>0</v>
      </c>
      <c r="Y54" s="41">
        <f t="shared" si="25"/>
        <v>0</v>
      </c>
      <c r="Z54" s="41">
        <f t="shared" si="26"/>
        <v>0</v>
      </c>
      <c r="AA54" s="47">
        <f t="shared" si="27"/>
        <v>0</v>
      </c>
      <c r="AB54" s="48">
        <f t="shared" si="28"/>
        <v>0</v>
      </c>
      <c r="AC54" s="41">
        <f t="shared" si="29"/>
        <v>0</v>
      </c>
      <c r="AD54" s="41">
        <f t="shared" si="30"/>
        <v>0</v>
      </c>
      <c r="AE54" s="41">
        <f t="shared" si="31"/>
        <v>0</v>
      </c>
      <c r="AF54" s="49" t="e">
        <f>HLOOKUP(I54,ElecAvoidedCostsWOCC!$A$5:$Q$50,G54+1,FALSE)</f>
        <v>#N/A</v>
      </c>
      <c r="AG54" s="41" t="e">
        <f t="shared" si="32"/>
        <v>#N/A</v>
      </c>
      <c r="AH54" s="49" t="e">
        <f>HLOOKUP(I54,ElecAvoidedCostsWOCC!$A$5:$Q$50,T54+1,FALSE)</f>
        <v>#N/A</v>
      </c>
      <c r="AI54" s="41" t="e">
        <f t="shared" si="33"/>
        <v>#N/A</v>
      </c>
      <c r="AJ54" s="41" t="e">
        <f t="shared" si="34"/>
        <v>#N/A</v>
      </c>
      <c r="AK54" s="41" t="e">
        <f>HLOOKUP(I54,ElecAvoidedCostsWOCC!$A$5:$Q$50,G54+1,FALSE)*J54*L54</f>
        <v>#N/A</v>
      </c>
      <c r="AL54" s="41" t="e">
        <f t="shared" si="35"/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si="36"/>
        <v>0</v>
      </c>
      <c r="AO54" s="44">
        <f t="shared" si="37"/>
        <v>0</v>
      </c>
      <c r="AP54" s="44" t="e">
        <f t="shared" si="38"/>
        <v>#DIV/0!</v>
      </c>
    </row>
    <row r="55" spans="2:42" x14ac:dyDescent="0.25">
      <c r="B55" s="84" t="s">
        <v>60</v>
      </c>
      <c r="C55" s="56">
        <v>18230718</v>
      </c>
      <c r="D55" s="56" t="s">
        <v>118</v>
      </c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20"/>
        <v>0</v>
      </c>
      <c r="U55" s="44">
        <f t="shared" si="21"/>
        <v>0</v>
      </c>
      <c r="V55" s="45">
        <f t="shared" si="22"/>
        <v>0</v>
      </c>
      <c r="W55" s="46">
        <f t="shared" si="23"/>
        <v>0</v>
      </c>
      <c r="X55" s="41">
        <f t="shared" si="24"/>
        <v>0</v>
      </c>
      <c r="Y55" s="41">
        <f t="shared" si="25"/>
        <v>0</v>
      </c>
      <c r="Z55" s="41">
        <f t="shared" si="26"/>
        <v>0</v>
      </c>
      <c r="AA55" s="47">
        <f t="shared" si="27"/>
        <v>0</v>
      </c>
      <c r="AB55" s="48">
        <f t="shared" si="28"/>
        <v>0</v>
      </c>
      <c r="AC55" s="41">
        <f t="shared" si="29"/>
        <v>0</v>
      </c>
      <c r="AD55" s="41">
        <f t="shared" si="30"/>
        <v>0</v>
      </c>
      <c r="AE55" s="41">
        <f t="shared" si="31"/>
        <v>0</v>
      </c>
      <c r="AF55" s="49" t="e">
        <f>HLOOKUP(I55,ElecAvoidedCostsWOCC!$A$5:$Q$50,G55+1,FALSE)</f>
        <v>#N/A</v>
      </c>
      <c r="AG55" s="41" t="e">
        <f t="shared" si="32"/>
        <v>#N/A</v>
      </c>
      <c r="AH55" s="49" t="e">
        <f>HLOOKUP(I55,ElecAvoidedCostsWOCC!$A$5:$Q$50,T55+1,FALSE)</f>
        <v>#N/A</v>
      </c>
      <c r="AI55" s="41" t="e">
        <f t="shared" si="33"/>
        <v>#N/A</v>
      </c>
      <c r="AJ55" s="41" t="e">
        <f t="shared" si="34"/>
        <v>#N/A</v>
      </c>
      <c r="AK55" s="41" t="e">
        <f>HLOOKUP(I55,ElecAvoidedCostsWOCC!$A$5:$Q$50,G55+1,FALSE)*J55*L55</f>
        <v>#N/A</v>
      </c>
      <c r="AL55" s="41" t="e">
        <f t="shared" si="35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36"/>
        <v>0</v>
      </c>
      <c r="AO55" s="44">
        <f t="shared" si="37"/>
        <v>0</v>
      </c>
      <c r="AP55" s="44" t="e">
        <f t="shared" si="38"/>
        <v>#DIV/0!</v>
      </c>
    </row>
    <row r="56" spans="2:42" x14ac:dyDescent="0.25">
      <c r="B56" s="84" t="s">
        <v>60</v>
      </c>
      <c r="C56" s="56">
        <v>18230718</v>
      </c>
      <c r="D56" s="56" t="s">
        <v>118</v>
      </c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20"/>
        <v>0</v>
      </c>
      <c r="U56" s="44">
        <f t="shared" si="21"/>
        <v>0</v>
      </c>
      <c r="V56" s="45">
        <f t="shared" si="22"/>
        <v>0</v>
      </c>
      <c r="W56" s="46">
        <f t="shared" si="23"/>
        <v>0</v>
      </c>
      <c r="X56" s="41">
        <f t="shared" si="24"/>
        <v>0</v>
      </c>
      <c r="Y56" s="41">
        <f t="shared" si="25"/>
        <v>0</v>
      </c>
      <c r="Z56" s="41">
        <f t="shared" si="26"/>
        <v>0</v>
      </c>
      <c r="AA56" s="47">
        <f t="shared" si="27"/>
        <v>0</v>
      </c>
      <c r="AB56" s="48">
        <f t="shared" si="28"/>
        <v>0</v>
      </c>
      <c r="AC56" s="41">
        <f t="shared" si="29"/>
        <v>0</v>
      </c>
      <c r="AD56" s="41">
        <f t="shared" si="30"/>
        <v>0</v>
      </c>
      <c r="AE56" s="41">
        <f t="shared" si="31"/>
        <v>0</v>
      </c>
      <c r="AF56" s="49" t="e">
        <f>HLOOKUP(I56,ElecAvoidedCostsWOCC!$A$5:$Q$50,G56+1,FALSE)</f>
        <v>#N/A</v>
      </c>
      <c r="AG56" s="41" t="e">
        <f t="shared" si="32"/>
        <v>#N/A</v>
      </c>
      <c r="AH56" s="49" t="e">
        <f>HLOOKUP(I56,ElecAvoidedCostsWOCC!$A$5:$Q$50,T56+1,FALSE)</f>
        <v>#N/A</v>
      </c>
      <c r="AI56" s="41" t="e">
        <f t="shared" si="33"/>
        <v>#N/A</v>
      </c>
      <c r="AJ56" s="41" t="e">
        <f t="shared" si="34"/>
        <v>#N/A</v>
      </c>
      <c r="AK56" s="41" t="e">
        <f>HLOOKUP(I56,ElecAvoidedCostsWOCC!$A$5:$Q$50,G56+1,FALSE)*J56*L56</f>
        <v>#N/A</v>
      </c>
      <c r="AL56" s="41" t="e">
        <f t="shared" si="35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36"/>
        <v>0</v>
      </c>
      <c r="AO56" s="44">
        <f t="shared" si="37"/>
        <v>0</v>
      </c>
      <c r="AP56" s="44" t="e">
        <f t="shared" si="38"/>
        <v>#DIV/0!</v>
      </c>
    </row>
    <row r="57" spans="2:42" x14ac:dyDescent="0.25">
      <c r="B57" s="84" t="s">
        <v>60</v>
      </c>
      <c r="C57" s="56">
        <v>18230718</v>
      </c>
      <c r="D57" s="56" t="s">
        <v>118</v>
      </c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20"/>
        <v>0</v>
      </c>
      <c r="U57" s="44">
        <f t="shared" si="21"/>
        <v>0</v>
      </c>
      <c r="V57" s="45">
        <f t="shared" si="22"/>
        <v>0</v>
      </c>
      <c r="W57" s="46">
        <f t="shared" si="23"/>
        <v>0</v>
      </c>
      <c r="X57" s="41">
        <f t="shared" si="24"/>
        <v>0</v>
      </c>
      <c r="Y57" s="41">
        <f t="shared" si="25"/>
        <v>0</v>
      </c>
      <c r="Z57" s="41">
        <f t="shared" si="26"/>
        <v>0</v>
      </c>
      <c r="AA57" s="47">
        <f t="shared" si="27"/>
        <v>0</v>
      </c>
      <c r="AB57" s="48">
        <f t="shared" si="28"/>
        <v>0</v>
      </c>
      <c r="AC57" s="41">
        <f t="shared" si="29"/>
        <v>0</v>
      </c>
      <c r="AD57" s="41">
        <f t="shared" si="30"/>
        <v>0</v>
      </c>
      <c r="AE57" s="41">
        <f t="shared" si="31"/>
        <v>0</v>
      </c>
      <c r="AF57" s="49" t="e">
        <f>HLOOKUP(I57,ElecAvoidedCostsWOCC!$A$5:$Q$50,G57+1,FALSE)</f>
        <v>#N/A</v>
      </c>
      <c r="AG57" s="41" t="e">
        <f t="shared" si="32"/>
        <v>#N/A</v>
      </c>
      <c r="AH57" s="49" t="e">
        <f>HLOOKUP(I57,ElecAvoidedCostsWOCC!$A$5:$Q$50,T57+1,FALSE)</f>
        <v>#N/A</v>
      </c>
      <c r="AI57" s="41" t="e">
        <f t="shared" si="33"/>
        <v>#N/A</v>
      </c>
      <c r="AJ57" s="41" t="e">
        <f t="shared" si="34"/>
        <v>#N/A</v>
      </c>
      <c r="AK57" s="41" t="e">
        <f>HLOOKUP(I57,ElecAvoidedCostsWOCC!$A$5:$Q$50,G57+1,FALSE)*J57*L57</f>
        <v>#N/A</v>
      </c>
      <c r="AL57" s="41" t="e">
        <f t="shared" si="35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36"/>
        <v>0</v>
      </c>
      <c r="AO57" s="44">
        <f t="shared" si="37"/>
        <v>0</v>
      </c>
      <c r="AP57" s="44" t="e">
        <f t="shared" si="38"/>
        <v>#DIV/0!</v>
      </c>
    </row>
    <row r="58" spans="2:42" x14ac:dyDescent="0.25">
      <c r="B58" s="84" t="s">
        <v>60</v>
      </c>
      <c r="C58" s="56">
        <v>18230718</v>
      </c>
      <c r="D58" s="56" t="s">
        <v>118</v>
      </c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20"/>
        <v>0</v>
      </c>
      <c r="U58" s="44">
        <f t="shared" si="21"/>
        <v>0</v>
      </c>
      <c r="V58" s="45">
        <f t="shared" si="22"/>
        <v>0</v>
      </c>
      <c r="W58" s="46">
        <f t="shared" si="23"/>
        <v>0</v>
      </c>
      <c r="X58" s="41">
        <f t="shared" si="24"/>
        <v>0</v>
      </c>
      <c r="Y58" s="41">
        <f t="shared" si="25"/>
        <v>0</v>
      </c>
      <c r="Z58" s="41">
        <f t="shared" si="26"/>
        <v>0</v>
      </c>
      <c r="AA58" s="47">
        <f t="shared" si="27"/>
        <v>0</v>
      </c>
      <c r="AB58" s="48">
        <f t="shared" si="28"/>
        <v>0</v>
      </c>
      <c r="AC58" s="41">
        <f t="shared" si="29"/>
        <v>0</v>
      </c>
      <c r="AD58" s="41">
        <f t="shared" si="30"/>
        <v>0</v>
      </c>
      <c r="AE58" s="41">
        <f t="shared" si="31"/>
        <v>0</v>
      </c>
      <c r="AF58" s="49" t="e">
        <f>HLOOKUP(I58,ElecAvoidedCostsWOCC!$A$5:$Q$50,G58+1,FALSE)</f>
        <v>#N/A</v>
      </c>
      <c r="AG58" s="41" t="e">
        <f t="shared" si="32"/>
        <v>#N/A</v>
      </c>
      <c r="AH58" s="49" t="e">
        <f>HLOOKUP(I58,ElecAvoidedCostsWOCC!$A$5:$Q$50,T58+1,FALSE)</f>
        <v>#N/A</v>
      </c>
      <c r="AI58" s="41" t="e">
        <f t="shared" si="33"/>
        <v>#N/A</v>
      </c>
      <c r="AJ58" s="41" t="e">
        <f t="shared" si="34"/>
        <v>#N/A</v>
      </c>
      <c r="AK58" s="41" t="e">
        <f>HLOOKUP(I58,ElecAvoidedCostsWOCC!$A$5:$Q$50,G58+1,FALSE)*J58*L58</f>
        <v>#N/A</v>
      </c>
      <c r="AL58" s="41" t="e">
        <f t="shared" si="35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36"/>
        <v>0</v>
      </c>
      <c r="AO58" s="44">
        <f t="shared" si="37"/>
        <v>0</v>
      </c>
      <c r="AP58" s="44" t="e">
        <f t="shared" si="38"/>
        <v>#DIV/0!</v>
      </c>
    </row>
    <row r="59" spans="2:42" x14ac:dyDescent="0.25">
      <c r="B59" s="84" t="s">
        <v>60</v>
      </c>
      <c r="C59" s="56">
        <v>18230718</v>
      </c>
      <c r="D59" s="56" t="s">
        <v>118</v>
      </c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20"/>
        <v>0</v>
      </c>
      <c r="U59" s="44">
        <f t="shared" si="21"/>
        <v>0</v>
      </c>
      <c r="V59" s="45">
        <f t="shared" si="22"/>
        <v>0</v>
      </c>
      <c r="W59" s="46">
        <f t="shared" si="23"/>
        <v>0</v>
      </c>
      <c r="X59" s="41">
        <f t="shared" si="24"/>
        <v>0</v>
      </c>
      <c r="Y59" s="41">
        <f t="shared" si="25"/>
        <v>0</v>
      </c>
      <c r="Z59" s="41">
        <f t="shared" si="26"/>
        <v>0</v>
      </c>
      <c r="AA59" s="47">
        <f t="shared" si="27"/>
        <v>0</v>
      </c>
      <c r="AB59" s="48">
        <f t="shared" si="28"/>
        <v>0</v>
      </c>
      <c r="AC59" s="41">
        <f t="shared" si="29"/>
        <v>0</v>
      </c>
      <c r="AD59" s="41">
        <f t="shared" si="30"/>
        <v>0</v>
      </c>
      <c r="AE59" s="41">
        <f t="shared" si="31"/>
        <v>0</v>
      </c>
      <c r="AF59" s="49" t="e">
        <f>HLOOKUP(I59,ElecAvoidedCostsWOCC!$A$5:$Q$50,G59+1,FALSE)</f>
        <v>#N/A</v>
      </c>
      <c r="AG59" s="41" t="e">
        <f t="shared" si="32"/>
        <v>#N/A</v>
      </c>
      <c r="AH59" s="49" t="e">
        <f>HLOOKUP(I59,ElecAvoidedCostsWOCC!$A$5:$Q$50,T59+1,FALSE)</f>
        <v>#N/A</v>
      </c>
      <c r="AI59" s="41" t="e">
        <f t="shared" si="33"/>
        <v>#N/A</v>
      </c>
      <c r="AJ59" s="41" t="e">
        <f t="shared" si="34"/>
        <v>#N/A</v>
      </c>
      <c r="AK59" s="41" t="e">
        <f>HLOOKUP(I59,ElecAvoidedCostsWOCC!$A$5:$Q$50,G59+1,FALSE)*J59*L59</f>
        <v>#N/A</v>
      </c>
      <c r="AL59" s="41" t="e">
        <f t="shared" si="35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36"/>
        <v>0</v>
      </c>
      <c r="AO59" s="44">
        <f t="shared" si="37"/>
        <v>0</v>
      </c>
      <c r="AP59" s="44" t="e">
        <f t="shared" si="38"/>
        <v>#DIV/0!</v>
      </c>
    </row>
    <row r="60" spans="2:42" x14ac:dyDescent="0.25">
      <c r="B60" s="84" t="s">
        <v>60</v>
      </c>
      <c r="C60" s="56">
        <v>18230718</v>
      </c>
      <c r="D60" s="56" t="s">
        <v>118</v>
      </c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20"/>
        <v>0</v>
      </c>
      <c r="U60" s="44">
        <f t="shared" si="21"/>
        <v>0</v>
      </c>
      <c r="V60" s="45">
        <f t="shared" si="22"/>
        <v>0</v>
      </c>
      <c r="W60" s="46">
        <f t="shared" si="23"/>
        <v>0</v>
      </c>
      <c r="X60" s="41">
        <f t="shared" si="24"/>
        <v>0</v>
      </c>
      <c r="Y60" s="41">
        <f t="shared" si="25"/>
        <v>0</v>
      </c>
      <c r="Z60" s="41">
        <f t="shared" si="26"/>
        <v>0</v>
      </c>
      <c r="AA60" s="47">
        <f t="shared" si="27"/>
        <v>0</v>
      </c>
      <c r="AB60" s="48">
        <f t="shared" si="28"/>
        <v>0</v>
      </c>
      <c r="AC60" s="41">
        <f t="shared" si="29"/>
        <v>0</v>
      </c>
      <c r="AD60" s="41">
        <f t="shared" si="30"/>
        <v>0</v>
      </c>
      <c r="AE60" s="41">
        <f t="shared" si="31"/>
        <v>0</v>
      </c>
      <c r="AF60" s="49" t="e">
        <f>HLOOKUP(I60,ElecAvoidedCostsWOCC!$A$5:$Q$50,G60+1,FALSE)</f>
        <v>#N/A</v>
      </c>
      <c r="AG60" s="41" t="e">
        <f t="shared" si="32"/>
        <v>#N/A</v>
      </c>
      <c r="AH60" s="49" t="e">
        <f>HLOOKUP(I60,ElecAvoidedCostsWOCC!$A$5:$Q$50,T60+1,FALSE)</f>
        <v>#N/A</v>
      </c>
      <c r="AI60" s="41" t="e">
        <f t="shared" si="33"/>
        <v>#N/A</v>
      </c>
      <c r="AJ60" s="41" t="e">
        <f t="shared" si="34"/>
        <v>#N/A</v>
      </c>
      <c r="AK60" s="41" t="e">
        <f>HLOOKUP(I60,ElecAvoidedCostsWOCC!$A$5:$Q$50,G60+1,FALSE)*J60*L60</f>
        <v>#N/A</v>
      </c>
      <c r="AL60" s="41" t="e">
        <f t="shared" si="35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36"/>
        <v>0</v>
      </c>
      <c r="AO60" s="44">
        <f t="shared" si="37"/>
        <v>0</v>
      </c>
      <c r="AP60" s="44" t="e">
        <f t="shared" si="38"/>
        <v>#DIV/0!</v>
      </c>
    </row>
    <row r="61" spans="2:42" x14ac:dyDescent="0.25">
      <c r="B61" s="84" t="s">
        <v>60</v>
      </c>
      <c r="C61" s="56">
        <v>18230718</v>
      </c>
      <c r="D61" s="56" t="s">
        <v>118</v>
      </c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20"/>
        <v>0</v>
      </c>
      <c r="U61" s="44">
        <f t="shared" si="21"/>
        <v>0</v>
      </c>
      <c r="V61" s="45">
        <f t="shared" si="22"/>
        <v>0</v>
      </c>
      <c r="W61" s="46">
        <f t="shared" si="23"/>
        <v>0</v>
      </c>
      <c r="X61" s="41">
        <f t="shared" si="24"/>
        <v>0</v>
      </c>
      <c r="Y61" s="41">
        <f t="shared" si="25"/>
        <v>0</v>
      </c>
      <c r="Z61" s="41">
        <f t="shared" si="26"/>
        <v>0</v>
      </c>
      <c r="AA61" s="47">
        <f t="shared" si="27"/>
        <v>0</v>
      </c>
      <c r="AB61" s="48">
        <f t="shared" si="28"/>
        <v>0</v>
      </c>
      <c r="AC61" s="41">
        <f t="shared" si="29"/>
        <v>0</v>
      </c>
      <c r="AD61" s="41">
        <f t="shared" si="30"/>
        <v>0</v>
      </c>
      <c r="AE61" s="41">
        <f t="shared" si="31"/>
        <v>0</v>
      </c>
      <c r="AF61" s="49" t="e">
        <f>HLOOKUP(I61,ElecAvoidedCostsWOCC!$A$5:$Q$50,G61+1,FALSE)</f>
        <v>#N/A</v>
      </c>
      <c r="AG61" s="41" t="e">
        <f t="shared" si="32"/>
        <v>#N/A</v>
      </c>
      <c r="AH61" s="49" t="e">
        <f>HLOOKUP(I61,ElecAvoidedCostsWOCC!$A$5:$Q$50,T61+1,FALSE)</f>
        <v>#N/A</v>
      </c>
      <c r="AI61" s="41" t="e">
        <f t="shared" si="33"/>
        <v>#N/A</v>
      </c>
      <c r="AJ61" s="41" t="e">
        <f t="shared" si="34"/>
        <v>#N/A</v>
      </c>
      <c r="AK61" s="41" t="e">
        <f>HLOOKUP(I61,ElecAvoidedCostsWOCC!$A$5:$Q$50,G61+1,FALSE)*J61*L61</f>
        <v>#N/A</v>
      </c>
      <c r="AL61" s="41" t="e">
        <f t="shared" si="35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36"/>
        <v>0</v>
      </c>
      <c r="AO61" s="44">
        <f t="shared" si="37"/>
        <v>0</v>
      </c>
      <c r="AP61" s="44" t="e">
        <f t="shared" si="38"/>
        <v>#DIV/0!</v>
      </c>
    </row>
    <row r="62" spans="2:42" x14ac:dyDescent="0.25">
      <c r="B62" s="84" t="s">
        <v>60</v>
      </c>
      <c r="C62" s="56">
        <v>18230718</v>
      </c>
      <c r="D62" s="56" t="s">
        <v>118</v>
      </c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20"/>
        <v>0</v>
      </c>
      <c r="U62" s="44">
        <f t="shared" si="21"/>
        <v>0</v>
      </c>
      <c r="V62" s="45">
        <f t="shared" si="22"/>
        <v>0</v>
      </c>
      <c r="W62" s="46">
        <f t="shared" si="23"/>
        <v>0</v>
      </c>
      <c r="X62" s="41">
        <f t="shared" si="24"/>
        <v>0</v>
      </c>
      <c r="Y62" s="41">
        <f t="shared" si="25"/>
        <v>0</v>
      </c>
      <c r="Z62" s="41">
        <f t="shared" si="26"/>
        <v>0</v>
      </c>
      <c r="AA62" s="47">
        <f t="shared" si="27"/>
        <v>0</v>
      </c>
      <c r="AB62" s="48">
        <f t="shared" si="28"/>
        <v>0</v>
      </c>
      <c r="AC62" s="41">
        <f t="shared" si="29"/>
        <v>0</v>
      </c>
      <c r="AD62" s="41">
        <f t="shared" si="30"/>
        <v>0</v>
      </c>
      <c r="AE62" s="41">
        <f t="shared" si="31"/>
        <v>0</v>
      </c>
      <c r="AF62" s="49" t="e">
        <f>HLOOKUP(I62,ElecAvoidedCostsWOCC!$A$5:$Q$50,G62+1,FALSE)</f>
        <v>#N/A</v>
      </c>
      <c r="AG62" s="41" t="e">
        <f t="shared" si="32"/>
        <v>#N/A</v>
      </c>
      <c r="AH62" s="49" t="e">
        <f>HLOOKUP(I62,ElecAvoidedCostsWOCC!$A$5:$Q$50,T62+1,FALSE)</f>
        <v>#N/A</v>
      </c>
      <c r="AI62" s="41" t="e">
        <f t="shared" si="33"/>
        <v>#N/A</v>
      </c>
      <c r="AJ62" s="41" t="e">
        <f t="shared" si="34"/>
        <v>#N/A</v>
      </c>
      <c r="AK62" s="41" t="e">
        <f>HLOOKUP(I62,ElecAvoidedCostsWOCC!$A$5:$Q$50,G62+1,FALSE)*J62*L62</f>
        <v>#N/A</v>
      </c>
      <c r="AL62" s="41" t="e">
        <f t="shared" si="35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36"/>
        <v>0</v>
      </c>
      <c r="AO62" s="44">
        <f t="shared" si="37"/>
        <v>0</v>
      </c>
      <c r="AP62" s="44" t="e">
        <f t="shared" si="38"/>
        <v>#DIV/0!</v>
      </c>
    </row>
    <row r="63" spans="2:42" x14ac:dyDescent="0.25">
      <c r="B63" s="84" t="s">
        <v>60</v>
      </c>
      <c r="C63" s="56">
        <v>18230718</v>
      </c>
      <c r="D63" s="56" t="s">
        <v>118</v>
      </c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20"/>
        <v>0</v>
      </c>
      <c r="U63" s="44">
        <f t="shared" si="21"/>
        <v>0</v>
      </c>
      <c r="V63" s="45">
        <f t="shared" si="22"/>
        <v>0</v>
      </c>
      <c r="W63" s="46">
        <f t="shared" si="23"/>
        <v>0</v>
      </c>
      <c r="X63" s="41">
        <f t="shared" si="24"/>
        <v>0</v>
      </c>
      <c r="Y63" s="41">
        <f t="shared" si="25"/>
        <v>0</v>
      </c>
      <c r="Z63" s="41">
        <f t="shared" si="26"/>
        <v>0</v>
      </c>
      <c r="AA63" s="47">
        <f t="shared" si="27"/>
        <v>0</v>
      </c>
      <c r="AB63" s="48">
        <f t="shared" si="28"/>
        <v>0</v>
      </c>
      <c r="AC63" s="41">
        <f t="shared" si="29"/>
        <v>0</v>
      </c>
      <c r="AD63" s="41">
        <f t="shared" si="30"/>
        <v>0</v>
      </c>
      <c r="AE63" s="41">
        <f t="shared" si="31"/>
        <v>0</v>
      </c>
      <c r="AF63" s="49" t="e">
        <f>HLOOKUP(I63,ElecAvoidedCostsWOCC!$A$5:$Q$50,G63+1,FALSE)</f>
        <v>#N/A</v>
      </c>
      <c r="AG63" s="41" t="e">
        <f t="shared" si="32"/>
        <v>#N/A</v>
      </c>
      <c r="AH63" s="49" t="e">
        <f>HLOOKUP(I63,ElecAvoidedCostsWOCC!$A$5:$Q$50,T63+1,FALSE)</f>
        <v>#N/A</v>
      </c>
      <c r="AI63" s="41" t="e">
        <f t="shared" si="33"/>
        <v>#N/A</v>
      </c>
      <c r="AJ63" s="41" t="e">
        <f t="shared" si="34"/>
        <v>#N/A</v>
      </c>
      <c r="AK63" s="41" t="e">
        <f>HLOOKUP(I63,ElecAvoidedCostsWOCC!$A$5:$Q$50,G63+1,FALSE)*J63*L63</f>
        <v>#N/A</v>
      </c>
      <c r="AL63" s="41" t="e">
        <f t="shared" si="35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36"/>
        <v>0</v>
      </c>
      <c r="AO63" s="44">
        <f t="shared" si="37"/>
        <v>0</v>
      </c>
      <c r="AP63" s="44" t="e">
        <f t="shared" si="38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>
        <v>5</v>
      </c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20"/>
        <v>0</v>
      </c>
      <c r="U64" s="44">
        <f t="shared" si="21"/>
        <v>0</v>
      </c>
      <c r="V64" s="45">
        <f t="shared" si="22"/>
        <v>0</v>
      </c>
      <c r="W64" s="46">
        <f t="shared" si="23"/>
        <v>0</v>
      </c>
      <c r="X64" s="41">
        <f t="shared" si="24"/>
        <v>0</v>
      </c>
      <c r="Y64" s="41">
        <f t="shared" si="25"/>
        <v>0</v>
      </c>
      <c r="Z64" s="41">
        <f t="shared" si="26"/>
        <v>0</v>
      </c>
      <c r="AA64" s="47">
        <f t="shared" si="27"/>
        <v>0</v>
      </c>
      <c r="AB64" s="48">
        <f t="shared" si="28"/>
        <v>0</v>
      </c>
      <c r="AC64" s="41">
        <f t="shared" si="29"/>
        <v>0</v>
      </c>
      <c r="AD64" s="41">
        <f t="shared" si="30"/>
        <v>0</v>
      </c>
      <c r="AE64" s="41">
        <f t="shared" si="31"/>
        <v>0</v>
      </c>
      <c r="AF64" s="49" t="e">
        <f>HLOOKUP(I64,ElecAvoidedCostsWOCC!$A$5:$Q$50,G64+1,FALSE)</f>
        <v>#N/A</v>
      </c>
      <c r="AG64" s="41" t="e">
        <f t="shared" si="32"/>
        <v>#N/A</v>
      </c>
      <c r="AH64" s="49" t="e">
        <f>HLOOKUP(I64,ElecAvoidedCostsWOCC!$A$5:$Q$50,T64+1,FALSE)</f>
        <v>#N/A</v>
      </c>
      <c r="AI64" s="41" t="e">
        <f t="shared" si="33"/>
        <v>#N/A</v>
      </c>
      <c r="AJ64" s="41" t="e">
        <f t="shared" si="34"/>
        <v>#N/A</v>
      </c>
      <c r="AK64" s="41" t="e">
        <f>HLOOKUP(I64,ElecAvoidedCostsWOCC!$A$5:$Q$50,G64+1,FALSE)*J64*L64</f>
        <v>#N/A</v>
      </c>
      <c r="AL64" s="41" t="e">
        <f t="shared" si="35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36"/>
        <v>0</v>
      </c>
      <c r="AO64" s="44">
        <f t="shared" si="37"/>
        <v>0</v>
      </c>
      <c r="AP64" s="44" t="e">
        <f t="shared" si="38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>
        <v>5</v>
      </c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20"/>
        <v>0</v>
      </c>
      <c r="U65" s="44">
        <f t="shared" si="21"/>
        <v>0</v>
      </c>
      <c r="V65" s="45">
        <f t="shared" si="22"/>
        <v>0</v>
      </c>
      <c r="W65" s="46">
        <f t="shared" si="23"/>
        <v>0</v>
      </c>
      <c r="X65" s="41">
        <f t="shared" si="24"/>
        <v>0</v>
      </c>
      <c r="Y65" s="41">
        <f t="shared" si="25"/>
        <v>0</v>
      </c>
      <c r="Z65" s="41">
        <f t="shared" si="26"/>
        <v>0</v>
      </c>
      <c r="AA65" s="47">
        <f t="shared" si="27"/>
        <v>0</v>
      </c>
      <c r="AB65" s="48">
        <f t="shared" si="28"/>
        <v>0</v>
      </c>
      <c r="AC65" s="41">
        <f t="shared" si="29"/>
        <v>0</v>
      </c>
      <c r="AD65" s="41">
        <f t="shared" si="30"/>
        <v>0</v>
      </c>
      <c r="AE65" s="41">
        <f t="shared" si="31"/>
        <v>0</v>
      </c>
      <c r="AF65" s="49" t="e">
        <f>HLOOKUP(I65,ElecAvoidedCostsWOCC!$A$5:$Q$50,G65+1,FALSE)</f>
        <v>#N/A</v>
      </c>
      <c r="AG65" s="41" t="e">
        <f t="shared" si="32"/>
        <v>#N/A</v>
      </c>
      <c r="AH65" s="49" t="e">
        <f>HLOOKUP(I65,ElecAvoidedCostsWOCC!$A$5:$Q$50,T65+1,FALSE)</f>
        <v>#N/A</v>
      </c>
      <c r="AI65" s="41" t="e">
        <f t="shared" si="33"/>
        <v>#N/A</v>
      </c>
      <c r="AJ65" s="41" t="e">
        <f t="shared" si="34"/>
        <v>#N/A</v>
      </c>
      <c r="AK65" s="41" t="e">
        <f>HLOOKUP(I65,ElecAvoidedCostsWOCC!$A$5:$Q$50,G65+1,FALSE)*J65*L65</f>
        <v>#N/A</v>
      </c>
      <c r="AL65" s="41" t="e">
        <f t="shared" si="35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36"/>
        <v>0</v>
      </c>
      <c r="AO65" s="44">
        <f t="shared" si="37"/>
        <v>0</v>
      </c>
      <c r="AP65" s="44" t="e">
        <f t="shared" si="38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20"/>
        <v>0</v>
      </c>
      <c r="U66" s="44">
        <f t="shared" si="21"/>
        <v>0</v>
      </c>
      <c r="V66" s="45">
        <f t="shared" si="22"/>
        <v>0</v>
      </c>
      <c r="W66" s="46">
        <f t="shared" si="23"/>
        <v>0</v>
      </c>
      <c r="X66" s="41">
        <f t="shared" si="24"/>
        <v>0</v>
      </c>
      <c r="Y66" s="41">
        <f t="shared" si="25"/>
        <v>0</v>
      </c>
      <c r="Z66" s="41">
        <f t="shared" si="26"/>
        <v>0</v>
      </c>
      <c r="AA66" s="47">
        <f t="shared" si="27"/>
        <v>0</v>
      </c>
      <c r="AB66" s="48">
        <f t="shared" si="28"/>
        <v>0</v>
      </c>
      <c r="AC66" s="41">
        <f t="shared" si="29"/>
        <v>0</v>
      </c>
      <c r="AD66" s="41">
        <f t="shared" si="30"/>
        <v>0</v>
      </c>
      <c r="AE66" s="41">
        <f t="shared" si="31"/>
        <v>0</v>
      </c>
      <c r="AF66" s="49" t="e">
        <f>HLOOKUP(I66,ElecAvoidedCostsWOCC!$A$5:$Q$50,G66+1,FALSE)</f>
        <v>#N/A</v>
      </c>
      <c r="AG66" s="41" t="e">
        <f t="shared" si="32"/>
        <v>#N/A</v>
      </c>
      <c r="AH66" s="49" t="e">
        <f>HLOOKUP(I66,ElecAvoidedCostsWOCC!$A$5:$Q$50,T66+1,FALSE)</f>
        <v>#N/A</v>
      </c>
      <c r="AI66" s="41" t="e">
        <f t="shared" si="33"/>
        <v>#N/A</v>
      </c>
      <c r="AJ66" s="41" t="e">
        <f t="shared" si="34"/>
        <v>#N/A</v>
      </c>
      <c r="AK66" s="41" t="e">
        <f>HLOOKUP(I66,ElecAvoidedCostsWOCC!$A$5:$Q$50,G66+1,FALSE)*J66*L66</f>
        <v>#N/A</v>
      </c>
      <c r="AL66" s="41" t="e">
        <f t="shared" si="35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36"/>
        <v>0</v>
      </c>
      <c r="AO66" s="44">
        <f t="shared" si="37"/>
        <v>0</v>
      </c>
      <c r="AP66" s="44" t="e">
        <f t="shared" si="38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20"/>
        <v>0</v>
      </c>
      <c r="U67" s="44">
        <f t="shared" si="21"/>
        <v>0</v>
      </c>
      <c r="V67" s="45">
        <f t="shared" si="22"/>
        <v>0</v>
      </c>
      <c r="W67" s="46">
        <f t="shared" si="23"/>
        <v>0</v>
      </c>
      <c r="X67" s="41">
        <f t="shared" si="24"/>
        <v>0</v>
      </c>
      <c r="Y67" s="41">
        <f t="shared" si="25"/>
        <v>0</v>
      </c>
      <c r="Z67" s="41">
        <f t="shared" si="26"/>
        <v>0</v>
      </c>
      <c r="AA67" s="47">
        <f t="shared" si="27"/>
        <v>0</v>
      </c>
      <c r="AB67" s="48">
        <f t="shared" si="28"/>
        <v>0</v>
      </c>
      <c r="AC67" s="41">
        <f t="shared" si="29"/>
        <v>0</v>
      </c>
      <c r="AD67" s="41">
        <f t="shared" si="30"/>
        <v>0</v>
      </c>
      <c r="AE67" s="41">
        <f t="shared" si="31"/>
        <v>0</v>
      </c>
      <c r="AF67" s="49" t="e">
        <f>HLOOKUP(I67,ElecAvoidedCostsWOCC!$A$5:$Q$50,G67+1,FALSE)</f>
        <v>#N/A</v>
      </c>
      <c r="AG67" s="41" t="e">
        <f t="shared" si="32"/>
        <v>#N/A</v>
      </c>
      <c r="AH67" s="49" t="e">
        <f>HLOOKUP(I67,ElecAvoidedCostsWOCC!$A$5:$Q$50,T67+1,FALSE)</f>
        <v>#N/A</v>
      </c>
      <c r="AI67" s="41" t="e">
        <f t="shared" si="33"/>
        <v>#N/A</v>
      </c>
      <c r="AJ67" s="41" t="e">
        <f t="shared" si="34"/>
        <v>#N/A</v>
      </c>
      <c r="AK67" s="41" t="e">
        <f>HLOOKUP(I67,ElecAvoidedCostsWOCC!$A$5:$Q$50,G67+1,FALSE)*J67*L67</f>
        <v>#N/A</v>
      </c>
      <c r="AL67" s="41" t="e">
        <f t="shared" si="35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36"/>
        <v>0</v>
      </c>
      <c r="AO67" s="44">
        <f t="shared" si="37"/>
        <v>0</v>
      </c>
      <c r="AP67" s="44" t="e">
        <f t="shared" si="38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20"/>
        <v>0</v>
      </c>
      <c r="U68" s="44">
        <f t="shared" si="21"/>
        <v>0</v>
      </c>
      <c r="V68" s="45">
        <f t="shared" si="22"/>
        <v>0</v>
      </c>
      <c r="W68" s="46">
        <f t="shared" si="23"/>
        <v>0</v>
      </c>
      <c r="X68" s="41">
        <f t="shared" si="24"/>
        <v>0</v>
      </c>
      <c r="Y68" s="41">
        <f t="shared" si="25"/>
        <v>0</v>
      </c>
      <c r="Z68" s="41">
        <f t="shared" si="26"/>
        <v>0</v>
      </c>
      <c r="AA68" s="47">
        <f t="shared" si="27"/>
        <v>0</v>
      </c>
      <c r="AB68" s="48">
        <f t="shared" si="28"/>
        <v>0</v>
      </c>
      <c r="AC68" s="41">
        <f t="shared" si="29"/>
        <v>0</v>
      </c>
      <c r="AD68" s="41">
        <f t="shared" si="30"/>
        <v>0</v>
      </c>
      <c r="AE68" s="41">
        <f t="shared" si="31"/>
        <v>0</v>
      </c>
      <c r="AF68" s="49" t="e">
        <f>HLOOKUP(I68,ElecAvoidedCostsWOCC!$A$5:$Q$50,G68+1,FALSE)</f>
        <v>#N/A</v>
      </c>
      <c r="AG68" s="41" t="e">
        <f t="shared" si="32"/>
        <v>#N/A</v>
      </c>
      <c r="AH68" s="49" t="e">
        <f>HLOOKUP(I68,ElecAvoidedCostsWOCC!$A$5:$Q$50,T68+1,FALSE)</f>
        <v>#N/A</v>
      </c>
      <c r="AI68" s="41" t="e">
        <f t="shared" si="33"/>
        <v>#N/A</v>
      </c>
      <c r="AJ68" s="41" t="e">
        <f t="shared" si="34"/>
        <v>#N/A</v>
      </c>
      <c r="AK68" s="41" t="e">
        <f>HLOOKUP(I68,ElecAvoidedCostsWOCC!$A$5:$Q$50,G68+1,FALSE)*J68*L68</f>
        <v>#N/A</v>
      </c>
      <c r="AL68" s="41" t="e">
        <f t="shared" si="35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36"/>
        <v>0</v>
      </c>
      <c r="AO68" s="44">
        <f t="shared" si="37"/>
        <v>0</v>
      </c>
      <c r="AP68" s="44" t="e">
        <f t="shared" si="38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20"/>
        <v>0</v>
      </c>
      <c r="U69" s="44">
        <f t="shared" si="21"/>
        <v>0</v>
      </c>
      <c r="V69" s="45">
        <f t="shared" si="22"/>
        <v>0</v>
      </c>
      <c r="W69" s="46">
        <f t="shared" si="23"/>
        <v>0</v>
      </c>
      <c r="X69" s="41">
        <f t="shared" si="24"/>
        <v>0</v>
      </c>
      <c r="Y69" s="41">
        <f t="shared" si="25"/>
        <v>0</v>
      </c>
      <c r="Z69" s="41">
        <f t="shared" si="26"/>
        <v>0</v>
      </c>
      <c r="AA69" s="47">
        <f t="shared" si="27"/>
        <v>0</v>
      </c>
      <c r="AB69" s="48">
        <f t="shared" si="28"/>
        <v>0</v>
      </c>
      <c r="AC69" s="41">
        <f t="shared" si="29"/>
        <v>0</v>
      </c>
      <c r="AD69" s="41">
        <f t="shared" si="30"/>
        <v>0</v>
      </c>
      <c r="AE69" s="41">
        <f t="shared" si="31"/>
        <v>0</v>
      </c>
      <c r="AF69" s="49" t="e">
        <f>HLOOKUP(I69,ElecAvoidedCostsWOCC!$A$5:$Q$50,G69+1,FALSE)</f>
        <v>#N/A</v>
      </c>
      <c r="AG69" s="41" t="e">
        <f t="shared" si="32"/>
        <v>#N/A</v>
      </c>
      <c r="AH69" s="49" t="e">
        <f>HLOOKUP(I69,ElecAvoidedCostsWOCC!$A$5:$Q$50,T69+1,FALSE)</f>
        <v>#N/A</v>
      </c>
      <c r="AI69" s="41" t="e">
        <f t="shared" si="33"/>
        <v>#N/A</v>
      </c>
      <c r="AJ69" s="41" t="e">
        <f t="shared" si="34"/>
        <v>#N/A</v>
      </c>
      <c r="AK69" s="41" t="e">
        <f>HLOOKUP(I69,ElecAvoidedCostsWOCC!$A$5:$Q$50,G69+1,FALSE)*J69*L69</f>
        <v>#N/A</v>
      </c>
      <c r="AL69" s="41" t="e">
        <f t="shared" si="35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36"/>
        <v>0</v>
      </c>
      <c r="AO69" s="44">
        <f t="shared" si="37"/>
        <v>0</v>
      </c>
      <c r="AP69" s="44" t="e">
        <f t="shared" si="38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20"/>
        <v>0</v>
      </c>
      <c r="U70" s="44">
        <f t="shared" si="21"/>
        <v>0</v>
      </c>
      <c r="V70" s="45">
        <f t="shared" si="22"/>
        <v>0</v>
      </c>
      <c r="W70" s="46">
        <f t="shared" si="23"/>
        <v>0</v>
      </c>
      <c r="X70" s="41">
        <f t="shared" si="24"/>
        <v>0</v>
      </c>
      <c r="Y70" s="41">
        <f t="shared" si="25"/>
        <v>0</v>
      </c>
      <c r="Z70" s="41">
        <f t="shared" si="26"/>
        <v>0</v>
      </c>
      <c r="AA70" s="47">
        <f t="shared" si="27"/>
        <v>0</v>
      </c>
      <c r="AB70" s="48">
        <f t="shared" si="28"/>
        <v>0</v>
      </c>
      <c r="AC70" s="41">
        <f t="shared" si="29"/>
        <v>0</v>
      </c>
      <c r="AD70" s="41">
        <f t="shared" si="30"/>
        <v>0</v>
      </c>
      <c r="AE70" s="41">
        <f t="shared" si="31"/>
        <v>0</v>
      </c>
      <c r="AF70" s="49" t="e">
        <f>HLOOKUP(I70,ElecAvoidedCostsWOCC!$A$5:$Q$50,G70+1,FALSE)</f>
        <v>#N/A</v>
      </c>
      <c r="AG70" s="41" t="e">
        <f t="shared" si="32"/>
        <v>#N/A</v>
      </c>
      <c r="AH70" s="49" t="e">
        <f>HLOOKUP(I70,ElecAvoidedCostsWOCC!$A$5:$Q$50,T70+1,FALSE)</f>
        <v>#N/A</v>
      </c>
      <c r="AI70" s="41" t="e">
        <f t="shared" si="33"/>
        <v>#N/A</v>
      </c>
      <c r="AJ70" s="41" t="e">
        <f t="shared" si="34"/>
        <v>#N/A</v>
      </c>
      <c r="AK70" s="41" t="e">
        <f>HLOOKUP(I70,ElecAvoidedCostsWOCC!$A$5:$Q$50,G70+1,FALSE)*J70*L70</f>
        <v>#N/A</v>
      </c>
      <c r="AL70" s="41" t="e">
        <f t="shared" si="35"/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si="36"/>
        <v>0</v>
      </c>
      <c r="AO70" s="44">
        <f t="shared" si="37"/>
        <v>0</v>
      </c>
      <c r="AP70" s="44" t="e">
        <f t="shared" si="38"/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20"/>
        <v>0</v>
      </c>
      <c r="U71" s="44">
        <f t="shared" si="21"/>
        <v>0</v>
      </c>
      <c r="V71" s="45">
        <f t="shared" si="22"/>
        <v>0</v>
      </c>
      <c r="W71" s="46">
        <f t="shared" si="23"/>
        <v>0</v>
      </c>
      <c r="X71" s="41">
        <f t="shared" si="24"/>
        <v>0</v>
      </c>
      <c r="Y71" s="41">
        <f t="shared" si="25"/>
        <v>0</v>
      </c>
      <c r="Z71" s="41">
        <f t="shared" si="26"/>
        <v>0</v>
      </c>
      <c r="AA71" s="47">
        <f t="shared" si="27"/>
        <v>0</v>
      </c>
      <c r="AB71" s="48">
        <f t="shared" si="28"/>
        <v>0</v>
      </c>
      <c r="AC71" s="41">
        <f t="shared" si="29"/>
        <v>0</v>
      </c>
      <c r="AD71" s="41">
        <f t="shared" si="30"/>
        <v>0</v>
      </c>
      <c r="AE71" s="41">
        <f t="shared" si="31"/>
        <v>0</v>
      </c>
      <c r="AF71" s="49" t="e">
        <f>HLOOKUP(I71,ElecAvoidedCostsWOCC!$A$5:$Q$50,G71+1,FALSE)</f>
        <v>#N/A</v>
      </c>
      <c r="AG71" s="41" t="e">
        <f t="shared" si="32"/>
        <v>#N/A</v>
      </c>
      <c r="AH71" s="49" t="e">
        <f>HLOOKUP(I71,ElecAvoidedCostsWOCC!$A$5:$Q$50,T71+1,FALSE)</f>
        <v>#N/A</v>
      </c>
      <c r="AI71" s="41" t="e">
        <f t="shared" si="33"/>
        <v>#N/A</v>
      </c>
      <c r="AJ71" s="41" t="e">
        <f t="shared" si="34"/>
        <v>#N/A</v>
      </c>
      <c r="AK71" s="41" t="e">
        <f>HLOOKUP(I71,ElecAvoidedCostsWOCC!$A$5:$Q$50,G71+1,FALSE)*J71*L71</f>
        <v>#N/A</v>
      </c>
      <c r="AL71" s="41" t="e">
        <f t="shared" si="35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36"/>
        <v>0</v>
      </c>
      <c r="AO71" s="44">
        <f t="shared" si="37"/>
        <v>0</v>
      </c>
      <c r="AP71" s="44" t="e">
        <f t="shared" si="38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20"/>
        <v>0</v>
      </c>
      <c r="U72" s="44">
        <f t="shared" si="21"/>
        <v>0</v>
      </c>
      <c r="V72" s="45">
        <f t="shared" si="22"/>
        <v>0</v>
      </c>
      <c r="W72" s="46">
        <f t="shared" si="23"/>
        <v>0</v>
      </c>
      <c r="X72" s="41">
        <f t="shared" si="24"/>
        <v>0</v>
      </c>
      <c r="Y72" s="41">
        <f t="shared" si="25"/>
        <v>0</v>
      </c>
      <c r="Z72" s="41">
        <f t="shared" si="26"/>
        <v>0</v>
      </c>
      <c r="AA72" s="47">
        <f t="shared" si="27"/>
        <v>0</v>
      </c>
      <c r="AB72" s="48">
        <f t="shared" si="28"/>
        <v>0</v>
      </c>
      <c r="AC72" s="41">
        <f t="shared" si="29"/>
        <v>0</v>
      </c>
      <c r="AD72" s="41">
        <f t="shared" si="30"/>
        <v>0</v>
      </c>
      <c r="AE72" s="41">
        <f t="shared" si="31"/>
        <v>0</v>
      </c>
      <c r="AF72" s="49" t="e">
        <f>HLOOKUP(I72,ElecAvoidedCostsWOCC!$A$5:$Q$50,G72+1,FALSE)</f>
        <v>#N/A</v>
      </c>
      <c r="AG72" s="41" t="e">
        <f t="shared" si="32"/>
        <v>#N/A</v>
      </c>
      <c r="AH72" s="49" t="e">
        <f>HLOOKUP(I72,ElecAvoidedCostsWOCC!$A$5:$Q$50,T72+1,FALSE)</f>
        <v>#N/A</v>
      </c>
      <c r="AI72" s="41" t="e">
        <f t="shared" si="33"/>
        <v>#N/A</v>
      </c>
      <c r="AJ72" s="41" t="e">
        <f t="shared" si="34"/>
        <v>#N/A</v>
      </c>
      <c r="AK72" s="41" t="e">
        <f>HLOOKUP(I72,ElecAvoidedCostsWOCC!$A$5:$Q$50,G72+1,FALSE)*J72*L72</f>
        <v>#N/A</v>
      </c>
      <c r="AL72" s="41" t="e">
        <f t="shared" si="35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36"/>
        <v>0</v>
      </c>
      <c r="AO72" s="44">
        <f t="shared" si="37"/>
        <v>0</v>
      </c>
      <c r="AP72" s="44" t="e">
        <f t="shared" si="38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20"/>
        <v>0</v>
      </c>
      <c r="U73" s="44">
        <f t="shared" si="21"/>
        <v>0</v>
      </c>
      <c r="V73" s="45">
        <f t="shared" si="22"/>
        <v>0</v>
      </c>
      <c r="W73" s="46">
        <f t="shared" si="23"/>
        <v>0</v>
      </c>
      <c r="X73" s="41">
        <f t="shared" si="24"/>
        <v>0</v>
      </c>
      <c r="Y73" s="41">
        <f t="shared" si="25"/>
        <v>0</v>
      </c>
      <c r="Z73" s="41">
        <f t="shared" si="26"/>
        <v>0</v>
      </c>
      <c r="AA73" s="47">
        <f t="shared" si="27"/>
        <v>0</v>
      </c>
      <c r="AB73" s="48">
        <f t="shared" si="28"/>
        <v>0</v>
      </c>
      <c r="AC73" s="41">
        <f t="shared" si="29"/>
        <v>0</v>
      </c>
      <c r="AD73" s="41">
        <f t="shared" si="30"/>
        <v>0</v>
      </c>
      <c r="AE73" s="41">
        <f t="shared" si="31"/>
        <v>0</v>
      </c>
      <c r="AF73" s="49" t="e">
        <f>HLOOKUP(I73,ElecAvoidedCostsWOCC!$A$5:$Q$50,G73+1,FALSE)</f>
        <v>#N/A</v>
      </c>
      <c r="AG73" s="41" t="e">
        <f t="shared" si="32"/>
        <v>#N/A</v>
      </c>
      <c r="AH73" s="49" t="e">
        <f>HLOOKUP(I73,ElecAvoidedCostsWOCC!$A$5:$Q$50,T73+1,FALSE)</f>
        <v>#N/A</v>
      </c>
      <c r="AI73" s="41" t="e">
        <f t="shared" si="33"/>
        <v>#N/A</v>
      </c>
      <c r="AJ73" s="41" t="e">
        <f t="shared" si="34"/>
        <v>#N/A</v>
      </c>
      <c r="AK73" s="41" t="e">
        <f>HLOOKUP(I73,ElecAvoidedCostsWOCC!$A$5:$Q$50,G73+1,FALSE)*J73*L73</f>
        <v>#N/A</v>
      </c>
      <c r="AL73" s="41" t="e">
        <f t="shared" si="35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36"/>
        <v>0</v>
      </c>
      <c r="AO73" s="44">
        <f t="shared" si="37"/>
        <v>0</v>
      </c>
      <c r="AP73" s="44" t="e">
        <f t="shared" si="38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20"/>
        <v>0</v>
      </c>
      <c r="U74" s="44">
        <f t="shared" si="21"/>
        <v>0</v>
      </c>
      <c r="V74" s="45">
        <f t="shared" si="22"/>
        <v>0</v>
      </c>
      <c r="W74" s="46">
        <f t="shared" si="23"/>
        <v>0</v>
      </c>
      <c r="X74" s="41">
        <f t="shared" si="24"/>
        <v>0</v>
      </c>
      <c r="Y74" s="41">
        <f t="shared" si="25"/>
        <v>0</v>
      </c>
      <c r="Z74" s="41">
        <f t="shared" si="26"/>
        <v>0</v>
      </c>
      <c r="AA74" s="47">
        <f t="shared" si="27"/>
        <v>0</v>
      </c>
      <c r="AB74" s="48">
        <f t="shared" si="28"/>
        <v>0</v>
      </c>
      <c r="AC74" s="41">
        <f t="shared" si="29"/>
        <v>0</v>
      </c>
      <c r="AD74" s="41">
        <f t="shared" si="30"/>
        <v>0</v>
      </c>
      <c r="AE74" s="41">
        <f t="shared" si="31"/>
        <v>0</v>
      </c>
      <c r="AF74" s="49" t="e">
        <f>HLOOKUP(I74,ElecAvoidedCostsWOCC!$A$5:$Q$50,G74+1,FALSE)</f>
        <v>#N/A</v>
      </c>
      <c r="AG74" s="41" t="e">
        <f t="shared" si="32"/>
        <v>#N/A</v>
      </c>
      <c r="AH74" s="49" t="e">
        <f>HLOOKUP(I74,ElecAvoidedCostsWOCC!$A$5:$Q$50,T74+1,FALSE)</f>
        <v>#N/A</v>
      </c>
      <c r="AI74" s="41" t="e">
        <f t="shared" si="33"/>
        <v>#N/A</v>
      </c>
      <c r="AJ74" s="41" t="e">
        <f t="shared" si="34"/>
        <v>#N/A</v>
      </c>
      <c r="AK74" s="41" t="e">
        <f>HLOOKUP(I74,ElecAvoidedCostsWOCC!$A$5:$Q$50,G74+1,FALSE)*J74*L74</f>
        <v>#N/A</v>
      </c>
      <c r="AL74" s="41" t="e">
        <f t="shared" si="35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36"/>
        <v>0</v>
      </c>
      <c r="AO74" s="44">
        <f t="shared" si="37"/>
        <v>0</v>
      </c>
      <c r="AP74" s="44" t="e">
        <f t="shared" si="38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20"/>
        <v>0</v>
      </c>
      <c r="U75" s="44">
        <f t="shared" si="21"/>
        <v>0</v>
      </c>
      <c r="V75" s="45">
        <f t="shared" si="22"/>
        <v>0</v>
      </c>
      <c r="W75" s="46">
        <f t="shared" si="23"/>
        <v>0</v>
      </c>
      <c r="X75" s="41">
        <f t="shared" si="24"/>
        <v>0</v>
      </c>
      <c r="Y75" s="41">
        <f t="shared" si="25"/>
        <v>0</v>
      </c>
      <c r="Z75" s="41">
        <f t="shared" si="26"/>
        <v>0</v>
      </c>
      <c r="AA75" s="47">
        <f t="shared" si="27"/>
        <v>0</v>
      </c>
      <c r="AB75" s="48">
        <f t="shared" si="28"/>
        <v>0</v>
      </c>
      <c r="AC75" s="41">
        <f t="shared" si="29"/>
        <v>0</v>
      </c>
      <c r="AD75" s="41">
        <f t="shared" si="30"/>
        <v>0</v>
      </c>
      <c r="AE75" s="41">
        <f t="shared" si="31"/>
        <v>0</v>
      </c>
      <c r="AF75" s="49" t="e">
        <f>HLOOKUP(I75,ElecAvoidedCostsWOCC!$A$5:$Q$50,G75+1,FALSE)</f>
        <v>#N/A</v>
      </c>
      <c r="AG75" s="41" t="e">
        <f t="shared" si="32"/>
        <v>#N/A</v>
      </c>
      <c r="AH75" s="49" t="e">
        <f>HLOOKUP(I75,ElecAvoidedCostsWOCC!$A$5:$Q$50,T75+1,FALSE)</f>
        <v>#N/A</v>
      </c>
      <c r="AI75" s="41" t="e">
        <f t="shared" si="33"/>
        <v>#N/A</v>
      </c>
      <c r="AJ75" s="41" t="e">
        <f t="shared" si="34"/>
        <v>#N/A</v>
      </c>
      <c r="AK75" s="41" t="e">
        <f>HLOOKUP(I75,ElecAvoidedCostsWOCC!$A$5:$Q$50,G75+1,FALSE)*J75*L75</f>
        <v>#N/A</v>
      </c>
      <c r="AL75" s="41" t="e">
        <f t="shared" si="35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36"/>
        <v>0</v>
      </c>
      <c r="AO75" s="44">
        <f t="shared" si="37"/>
        <v>0</v>
      </c>
      <c r="AP75" s="44" t="e">
        <f t="shared" si="38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20"/>
        <v>0</v>
      </c>
      <c r="U76" s="44">
        <f t="shared" si="21"/>
        <v>0</v>
      </c>
      <c r="V76" s="45">
        <f t="shared" si="22"/>
        <v>0</v>
      </c>
      <c r="W76" s="46">
        <f t="shared" si="23"/>
        <v>0</v>
      </c>
      <c r="X76" s="41">
        <f t="shared" si="24"/>
        <v>0</v>
      </c>
      <c r="Y76" s="41">
        <f t="shared" si="25"/>
        <v>0</v>
      </c>
      <c r="Z76" s="41">
        <f t="shared" si="26"/>
        <v>0</v>
      </c>
      <c r="AA76" s="47">
        <f t="shared" si="27"/>
        <v>0</v>
      </c>
      <c r="AB76" s="48">
        <f t="shared" si="28"/>
        <v>0</v>
      </c>
      <c r="AC76" s="41">
        <f t="shared" si="29"/>
        <v>0</v>
      </c>
      <c r="AD76" s="41">
        <f t="shared" si="30"/>
        <v>0</v>
      </c>
      <c r="AE76" s="41">
        <f t="shared" si="31"/>
        <v>0</v>
      </c>
      <c r="AF76" s="49" t="e">
        <f>HLOOKUP(I76,ElecAvoidedCostsWOCC!$A$5:$Q$50,G76+1,FALSE)</f>
        <v>#N/A</v>
      </c>
      <c r="AG76" s="41" t="e">
        <f t="shared" si="32"/>
        <v>#N/A</v>
      </c>
      <c r="AH76" s="49" t="e">
        <f>HLOOKUP(I76,ElecAvoidedCostsWOCC!$A$5:$Q$50,T76+1,FALSE)</f>
        <v>#N/A</v>
      </c>
      <c r="AI76" s="41" t="e">
        <f t="shared" si="33"/>
        <v>#N/A</v>
      </c>
      <c r="AJ76" s="41" t="e">
        <f t="shared" si="34"/>
        <v>#N/A</v>
      </c>
      <c r="AK76" s="41" t="e">
        <f>HLOOKUP(I76,ElecAvoidedCostsWOCC!$A$5:$Q$50,G76+1,FALSE)*J76*L76</f>
        <v>#N/A</v>
      </c>
      <c r="AL76" s="41" t="e">
        <f t="shared" si="35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36"/>
        <v>0</v>
      </c>
      <c r="AO76" s="44">
        <f t="shared" si="37"/>
        <v>0</v>
      </c>
      <c r="AP76" s="44" t="e">
        <f t="shared" si="38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20"/>
        <v>0</v>
      </c>
      <c r="U77" s="44">
        <f t="shared" si="21"/>
        <v>0</v>
      </c>
      <c r="V77" s="45">
        <f t="shared" si="22"/>
        <v>0</v>
      </c>
      <c r="W77" s="46">
        <f t="shared" si="23"/>
        <v>0</v>
      </c>
      <c r="X77" s="41">
        <f t="shared" si="24"/>
        <v>0</v>
      </c>
      <c r="Y77" s="41">
        <f t="shared" si="25"/>
        <v>0</v>
      </c>
      <c r="Z77" s="41">
        <f t="shared" si="26"/>
        <v>0</v>
      </c>
      <c r="AA77" s="47">
        <f t="shared" si="27"/>
        <v>0</v>
      </c>
      <c r="AB77" s="48">
        <f t="shared" si="28"/>
        <v>0</v>
      </c>
      <c r="AC77" s="41">
        <f t="shared" si="29"/>
        <v>0</v>
      </c>
      <c r="AD77" s="41">
        <f t="shared" si="30"/>
        <v>0</v>
      </c>
      <c r="AE77" s="41">
        <f t="shared" si="31"/>
        <v>0</v>
      </c>
      <c r="AF77" s="49" t="e">
        <f>HLOOKUP(I77,ElecAvoidedCostsWOCC!$A$5:$Q$50,G77+1,FALSE)</f>
        <v>#N/A</v>
      </c>
      <c r="AG77" s="41" t="e">
        <f t="shared" si="32"/>
        <v>#N/A</v>
      </c>
      <c r="AH77" s="49" t="e">
        <f>HLOOKUP(I77,ElecAvoidedCostsWOCC!$A$5:$Q$50,T77+1,FALSE)</f>
        <v>#N/A</v>
      </c>
      <c r="AI77" s="41" t="e">
        <f t="shared" si="33"/>
        <v>#N/A</v>
      </c>
      <c r="AJ77" s="41" t="e">
        <f t="shared" si="34"/>
        <v>#N/A</v>
      </c>
      <c r="AK77" s="41" t="e">
        <f>HLOOKUP(I77,ElecAvoidedCostsWOCC!$A$5:$Q$50,G77+1,FALSE)*J77*L77</f>
        <v>#N/A</v>
      </c>
      <c r="AL77" s="41" t="e">
        <f t="shared" si="35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36"/>
        <v>0</v>
      </c>
      <c r="AO77" s="44">
        <f t="shared" si="37"/>
        <v>0</v>
      </c>
      <c r="AP77" s="44" t="e">
        <f t="shared" si="38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20"/>
        <v>0</v>
      </c>
      <c r="U78" s="44">
        <f t="shared" si="21"/>
        <v>0</v>
      </c>
      <c r="V78" s="45">
        <f t="shared" si="22"/>
        <v>0</v>
      </c>
      <c r="W78" s="46">
        <f t="shared" si="23"/>
        <v>0</v>
      </c>
      <c r="X78" s="41">
        <f t="shared" si="24"/>
        <v>0</v>
      </c>
      <c r="Y78" s="41">
        <f t="shared" si="25"/>
        <v>0</v>
      </c>
      <c r="Z78" s="41">
        <f t="shared" si="26"/>
        <v>0</v>
      </c>
      <c r="AA78" s="47">
        <f t="shared" si="27"/>
        <v>0</v>
      </c>
      <c r="AB78" s="48">
        <f t="shared" si="28"/>
        <v>0</v>
      </c>
      <c r="AC78" s="41">
        <f t="shared" si="29"/>
        <v>0</v>
      </c>
      <c r="AD78" s="41">
        <f t="shared" si="30"/>
        <v>0</v>
      </c>
      <c r="AE78" s="41">
        <f t="shared" si="31"/>
        <v>0</v>
      </c>
      <c r="AF78" s="49" t="e">
        <f>HLOOKUP(I78,ElecAvoidedCostsWOCC!$A$5:$Q$50,G78+1,FALSE)</f>
        <v>#N/A</v>
      </c>
      <c r="AG78" s="41" t="e">
        <f t="shared" si="32"/>
        <v>#N/A</v>
      </c>
      <c r="AH78" s="49" t="e">
        <f>HLOOKUP(I78,ElecAvoidedCostsWOCC!$A$5:$Q$50,T78+1,FALSE)</f>
        <v>#N/A</v>
      </c>
      <c r="AI78" s="41" t="e">
        <f t="shared" si="33"/>
        <v>#N/A</v>
      </c>
      <c r="AJ78" s="41" t="e">
        <f t="shared" si="34"/>
        <v>#N/A</v>
      </c>
      <c r="AK78" s="41" t="e">
        <f>HLOOKUP(I78,ElecAvoidedCostsWOCC!$A$5:$Q$50,G78+1,FALSE)*J78*L78</f>
        <v>#N/A</v>
      </c>
      <c r="AL78" s="41" t="e">
        <f t="shared" si="35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36"/>
        <v>0</v>
      </c>
      <c r="AO78" s="44">
        <f t="shared" si="37"/>
        <v>0</v>
      </c>
      <c r="AP78" s="44" t="e">
        <f t="shared" si="38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20"/>
        <v>0</v>
      </c>
      <c r="U79" s="44">
        <f t="shared" si="21"/>
        <v>0</v>
      </c>
      <c r="V79" s="45">
        <f t="shared" si="22"/>
        <v>0</v>
      </c>
      <c r="W79" s="46">
        <f t="shared" si="23"/>
        <v>0</v>
      </c>
      <c r="X79" s="41">
        <f t="shared" si="24"/>
        <v>0</v>
      </c>
      <c r="Y79" s="41">
        <f t="shared" si="25"/>
        <v>0</v>
      </c>
      <c r="Z79" s="41">
        <f t="shared" si="26"/>
        <v>0</v>
      </c>
      <c r="AA79" s="47">
        <f t="shared" si="27"/>
        <v>0</v>
      </c>
      <c r="AB79" s="48">
        <f t="shared" si="28"/>
        <v>0</v>
      </c>
      <c r="AC79" s="41">
        <f t="shared" si="29"/>
        <v>0</v>
      </c>
      <c r="AD79" s="41">
        <f t="shared" si="30"/>
        <v>0</v>
      </c>
      <c r="AE79" s="41">
        <f t="shared" si="31"/>
        <v>0</v>
      </c>
      <c r="AF79" s="49" t="e">
        <f>HLOOKUP(I79,ElecAvoidedCostsWOCC!$A$5:$Q$50,G79+1,FALSE)</f>
        <v>#N/A</v>
      </c>
      <c r="AG79" s="41" t="e">
        <f t="shared" si="32"/>
        <v>#N/A</v>
      </c>
      <c r="AH79" s="49" t="e">
        <f>HLOOKUP(I79,ElecAvoidedCostsWOCC!$A$5:$Q$50,T79+1,FALSE)</f>
        <v>#N/A</v>
      </c>
      <c r="AI79" s="41" t="e">
        <f t="shared" si="33"/>
        <v>#N/A</v>
      </c>
      <c r="AJ79" s="41" t="e">
        <f t="shared" si="34"/>
        <v>#N/A</v>
      </c>
      <c r="AK79" s="41" t="e">
        <f>HLOOKUP(I79,ElecAvoidedCostsWOCC!$A$5:$Q$50,G79+1,FALSE)*J79*L79</f>
        <v>#N/A</v>
      </c>
      <c r="AL79" s="41" t="e">
        <f t="shared" si="35"/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si="36"/>
        <v>0</v>
      </c>
      <c r="AO79" s="44">
        <f t="shared" si="37"/>
        <v>0</v>
      </c>
      <c r="AP79" s="44" t="e">
        <f t="shared" si="38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20"/>
        <v>0</v>
      </c>
      <c r="U80" s="44">
        <f t="shared" si="21"/>
        <v>0</v>
      </c>
      <c r="V80" s="45">
        <f t="shared" si="22"/>
        <v>0</v>
      </c>
      <c r="W80" s="46">
        <f t="shared" si="23"/>
        <v>0</v>
      </c>
      <c r="X80" s="41">
        <f t="shared" si="24"/>
        <v>0</v>
      </c>
      <c r="Y80" s="41">
        <f t="shared" si="25"/>
        <v>0</v>
      </c>
      <c r="Z80" s="41">
        <f t="shared" si="26"/>
        <v>0</v>
      </c>
      <c r="AA80" s="47">
        <f t="shared" si="27"/>
        <v>0</v>
      </c>
      <c r="AB80" s="48">
        <f t="shared" si="28"/>
        <v>0</v>
      </c>
      <c r="AC80" s="41">
        <f t="shared" si="29"/>
        <v>0</v>
      </c>
      <c r="AD80" s="41">
        <f t="shared" si="30"/>
        <v>0</v>
      </c>
      <c r="AE80" s="41">
        <f t="shared" si="31"/>
        <v>0</v>
      </c>
      <c r="AF80" s="49" t="e">
        <f>HLOOKUP(I80,ElecAvoidedCostsWOCC!$A$5:$Q$50,G80+1,FALSE)</f>
        <v>#N/A</v>
      </c>
      <c r="AG80" s="41" t="e">
        <f t="shared" si="32"/>
        <v>#N/A</v>
      </c>
      <c r="AH80" s="49" t="e">
        <f>HLOOKUP(I80,ElecAvoidedCostsWOCC!$A$5:$Q$50,T80+1,FALSE)</f>
        <v>#N/A</v>
      </c>
      <c r="AI80" s="41" t="e">
        <f t="shared" si="33"/>
        <v>#N/A</v>
      </c>
      <c r="AJ80" s="41" t="e">
        <f t="shared" si="34"/>
        <v>#N/A</v>
      </c>
      <c r="AK80" s="41" t="e">
        <f>HLOOKUP(I80,ElecAvoidedCostsWOCC!$A$5:$Q$50,G80+1,FALSE)*J80*L80</f>
        <v>#N/A</v>
      </c>
      <c r="AL80" s="41" t="e">
        <f t="shared" si="35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36"/>
        <v>0</v>
      </c>
      <c r="AO80" s="44">
        <f t="shared" si="37"/>
        <v>0</v>
      </c>
      <c r="AP80" s="44" t="e">
        <f t="shared" si="38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20"/>
        <v>0</v>
      </c>
      <c r="U81" s="44">
        <f t="shared" si="21"/>
        <v>0</v>
      </c>
      <c r="V81" s="45">
        <f t="shared" si="22"/>
        <v>0</v>
      </c>
      <c r="W81" s="46">
        <f t="shared" si="23"/>
        <v>0</v>
      </c>
      <c r="X81" s="41">
        <f t="shared" si="24"/>
        <v>0</v>
      </c>
      <c r="Y81" s="41">
        <f t="shared" si="25"/>
        <v>0</v>
      </c>
      <c r="Z81" s="41">
        <f t="shared" si="26"/>
        <v>0</v>
      </c>
      <c r="AA81" s="47">
        <f t="shared" si="27"/>
        <v>0</v>
      </c>
      <c r="AB81" s="48">
        <f t="shared" si="28"/>
        <v>0</v>
      </c>
      <c r="AC81" s="41">
        <f t="shared" si="29"/>
        <v>0</v>
      </c>
      <c r="AD81" s="41">
        <f t="shared" si="30"/>
        <v>0</v>
      </c>
      <c r="AE81" s="41">
        <f t="shared" si="31"/>
        <v>0</v>
      </c>
      <c r="AF81" s="49" t="e">
        <f>HLOOKUP(I81,ElecAvoidedCostsWOCC!$A$5:$Q$50,G81+1,FALSE)</f>
        <v>#N/A</v>
      </c>
      <c r="AG81" s="41" t="e">
        <f t="shared" si="32"/>
        <v>#N/A</v>
      </c>
      <c r="AH81" s="49" t="e">
        <f>HLOOKUP(I81,ElecAvoidedCostsWOCC!$A$5:$Q$50,T81+1,FALSE)</f>
        <v>#N/A</v>
      </c>
      <c r="AI81" s="41" t="e">
        <f t="shared" si="33"/>
        <v>#N/A</v>
      </c>
      <c r="AJ81" s="41" t="e">
        <f t="shared" si="34"/>
        <v>#N/A</v>
      </c>
      <c r="AK81" s="41" t="e">
        <f>HLOOKUP(I81,ElecAvoidedCostsWOCC!$A$5:$Q$50,G81+1,FALSE)*J81*L81</f>
        <v>#N/A</v>
      </c>
      <c r="AL81" s="41" t="e">
        <f t="shared" si="35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36"/>
        <v>0</v>
      </c>
      <c r="AO81" s="44">
        <f t="shared" si="37"/>
        <v>0</v>
      </c>
      <c r="AP81" s="44" t="e">
        <f t="shared" si="38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20"/>
        <v>0</v>
      </c>
      <c r="U82" s="44">
        <f t="shared" si="21"/>
        <v>0</v>
      </c>
      <c r="V82" s="45">
        <f t="shared" si="22"/>
        <v>0</v>
      </c>
      <c r="W82" s="46">
        <f t="shared" si="23"/>
        <v>0</v>
      </c>
      <c r="X82" s="41">
        <f t="shared" si="24"/>
        <v>0</v>
      </c>
      <c r="Y82" s="41">
        <f t="shared" si="25"/>
        <v>0</v>
      </c>
      <c r="Z82" s="41">
        <f t="shared" si="26"/>
        <v>0</v>
      </c>
      <c r="AA82" s="47">
        <f t="shared" si="27"/>
        <v>0</v>
      </c>
      <c r="AB82" s="48">
        <f t="shared" si="28"/>
        <v>0</v>
      </c>
      <c r="AC82" s="41">
        <f t="shared" si="29"/>
        <v>0</v>
      </c>
      <c r="AD82" s="41">
        <f t="shared" si="30"/>
        <v>0</v>
      </c>
      <c r="AE82" s="41">
        <f t="shared" si="31"/>
        <v>0</v>
      </c>
      <c r="AF82" s="49" t="e">
        <f>HLOOKUP(I82,ElecAvoidedCostsWOCC!$A$5:$Q$50,G82+1,FALSE)</f>
        <v>#N/A</v>
      </c>
      <c r="AG82" s="41" t="e">
        <f t="shared" si="32"/>
        <v>#N/A</v>
      </c>
      <c r="AH82" s="49" t="e">
        <f>HLOOKUP(I82,ElecAvoidedCostsWOCC!$A$5:$Q$50,T82+1,FALSE)</f>
        <v>#N/A</v>
      </c>
      <c r="AI82" s="41" t="e">
        <f t="shared" si="33"/>
        <v>#N/A</v>
      </c>
      <c r="AJ82" s="41" t="e">
        <f t="shared" si="34"/>
        <v>#N/A</v>
      </c>
      <c r="AK82" s="41" t="e">
        <f>HLOOKUP(I82,ElecAvoidedCostsWOCC!$A$5:$Q$50,G82+1,FALSE)*J82*L82</f>
        <v>#N/A</v>
      </c>
      <c r="AL82" s="41" t="e">
        <f t="shared" si="35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36"/>
        <v>0</v>
      </c>
      <c r="AO82" s="44">
        <f t="shared" si="37"/>
        <v>0</v>
      </c>
      <c r="AP82" s="44" t="e">
        <f t="shared" si="38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20"/>
        <v>0</v>
      </c>
      <c r="U83" s="44">
        <f t="shared" si="21"/>
        <v>0</v>
      </c>
      <c r="V83" s="45">
        <f t="shared" si="22"/>
        <v>0</v>
      </c>
      <c r="W83" s="46">
        <f t="shared" si="23"/>
        <v>0</v>
      </c>
      <c r="X83" s="41">
        <f t="shared" si="24"/>
        <v>0</v>
      </c>
      <c r="Y83" s="41">
        <f t="shared" si="25"/>
        <v>0</v>
      </c>
      <c r="Z83" s="41">
        <f t="shared" si="26"/>
        <v>0</v>
      </c>
      <c r="AA83" s="47">
        <f t="shared" si="27"/>
        <v>0</v>
      </c>
      <c r="AB83" s="48">
        <f t="shared" si="28"/>
        <v>0</v>
      </c>
      <c r="AC83" s="41">
        <f t="shared" si="29"/>
        <v>0</v>
      </c>
      <c r="AD83" s="41">
        <f t="shared" si="30"/>
        <v>0</v>
      </c>
      <c r="AE83" s="41">
        <f t="shared" si="31"/>
        <v>0</v>
      </c>
      <c r="AF83" s="49" t="e">
        <f>HLOOKUP(I83,ElecAvoidedCostsWOCC!$A$5:$Q$50,G83+1,FALSE)</f>
        <v>#N/A</v>
      </c>
      <c r="AG83" s="41" t="e">
        <f t="shared" si="32"/>
        <v>#N/A</v>
      </c>
      <c r="AH83" s="49" t="e">
        <f>HLOOKUP(I83,ElecAvoidedCostsWOCC!$A$5:$Q$50,T83+1,FALSE)</f>
        <v>#N/A</v>
      </c>
      <c r="AI83" s="41" t="e">
        <f t="shared" si="33"/>
        <v>#N/A</v>
      </c>
      <c r="AJ83" s="41" t="e">
        <f t="shared" si="34"/>
        <v>#N/A</v>
      </c>
      <c r="AK83" s="41" t="e">
        <f>HLOOKUP(I83,ElecAvoidedCostsWOCC!$A$5:$Q$50,G83+1,FALSE)*J83*L83</f>
        <v>#N/A</v>
      </c>
      <c r="AL83" s="41" t="e">
        <f t="shared" si="35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36"/>
        <v>0</v>
      </c>
      <c r="AO83" s="44">
        <f t="shared" si="37"/>
        <v>0</v>
      </c>
      <c r="AP83" s="44" t="e">
        <f t="shared" si="38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20"/>
        <v>0</v>
      </c>
      <c r="U84" s="44">
        <f t="shared" si="21"/>
        <v>0</v>
      </c>
      <c r="V84" s="45">
        <f t="shared" si="22"/>
        <v>0</v>
      </c>
      <c r="W84" s="46">
        <f t="shared" si="23"/>
        <v>0</v>
      </c>
      <c r="X84" s="41">
        <f t="shared" si="24"/>
        <v>0</v>
      </c>
      <c r="Y84" s="41">
        <f t="shared" si="25"/>
        <v>0</v>
      </c>
      <c r="Z84" s="41">
        <f t="shared" si="26"/>
        <v>0</v>
      </c>
      <c r="AA84" s="47">
        <f t="shared" si="27"/>
        <v>0</v>
      </c>
      <c r="AB84" s="48">
        <f t="shared" si="28"/>
        <v>0</v>
      </c>
      <c r="AC84" s="41">
        <f t="shared" si="29"/>
        <v>0</v>
      </c>
      <c r="AD84" s="41">
        <f t="shared" si="30"/>
        <v>0</v>
      </c>
      <c r="AE84" s="41">
        <f t="shared" si="31"/>
        <v>0</v>
      </c>
      <c r="AF84" s="49" t="e">
        <f>HLOOKUP(I84,ElecAvoidedCostsWOCC!$A$5:$Q$50,G84+1,FALSE)</f>
        <v>#N/A</v>
      </c>
      <c r="AG84" s="41" t="e">
        <f t="shared" si="32"/>
        <v>#N/A</v>
      </c>
      <c r="AH84" s="49" t="e">
        <f>HLOOKUP(I84,ElecAvoidedCostsWOCC!$A$5:$Q$50,T84+1,FALSE)</f>
        <v>#N/A</v>
      </c>
      <c r="AI84" s="41" t="e">
        <f t="shared" si="33"/>
        <v>#N/A</v>
      </c>
      <c r="AJ84" s="41" t="e">
        <f t="shared" si="34"/>
        <v>#N/A</v>
      </c>
      <c r="AK84" s="41" t="e">
        <f>HLOOKUP(I84,ElecAvoidedCostsWOCC!$A$5:$Q$50,G84+1,FALSE)*J84*L84</f>
        <v>#N/A</v>
      </c>
      <c r="AL84" s="41" t="e">
        <f t="shared" si="35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36"/>
        <v>0</v>
      </c>
      <c r="AO84" s="44">
        <f t="shared" si="37"/>
        <v>0</v>
      </c>
      <c r="AP84" s="44" t="e">
        <f t="shared" si="38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ref="T85:T111" si="39">G85+H85</f>
        <v>0</v>
      </c>
      <c r="U85" s="44">
        <f t="shared" ref="U85:U111" si="40">(O85/$A$10)*T85</f>
        <v>0</v>
      </c>
      <c r="V85" s="45">
        <f t="shared" ref="V85:V111" si="41">N85-M85</f>
        <v>0</v>
      </c>
      <c r="W85" s="46">
        <f t="shared" ref="W85:W111" si="42">(O85/A$10)</f>
        <v>0</v>
      </c>
      <c r="X85" s="41">
        <f t="shared" ref="X85:X111" si="43">W85*A$8</f>
        <v>0</v>
      </c>
      <c r="Y85" s="41">
        <f t="shared" ref="Y85:Y111" si="44">Q85-P85</f>
        <v>0</v>
      </c>
      <c r="Z85" s="41">
        <f t="shared" ref="Z85:Z111" si="45">X85+(A$6*W85)</f>
        <v>0</v>
      </c>
      <c r="AA85" s="47">
        <f t="shared" ref="AA85:AA111" si="46">Q85+X85</f>
        <v>0</v>
      </c>
      <c r="AB85" s="48">
        <f t="shared" ref="AB85:AB111" si="47">Z85/(1+ElecDiscountRate)^1</f>
        <v>0</v>
      </c>
      <c r="AC85" s="41">
        <f t="shared" ref="AC85:AC111" si="48">AA85/(1+ElecDiscountRate)^1</f>
        <v>0</v>
      </c>
      <c r="AD85" s="41">
        <f t="shared" ref="AD85:AD111" si="49">-PV(ElecDiscountRate,T85,R85)*J85</f>
        <v>0</v>
      </c>
      <c r="AE85" s="41">
        <f t="shared" ref="AE85:AE111" si="50">-PV(ElecDiscountRate,T85,S85)*J85</f>
        <v>0</v>
      </c>
      <c r="AF85" s="49" t="e">
        <f>HLOOKUP(I85,ElecAvoidedCostsWOCC!$A$5:$Q$50,G85+1,FALSE)</f>
        <v>#N/A</v>
      </c>
      <c r="AG85" s="41" t="e">
        <f t="shared" ref="AG85:AG111" si="51">AF85*J85*K85</f>
        <v>#N/A</v>
      </c>
      <c r="AH85" s="49" t="e">
        <f>HLOOKUP(I85,ElecAvoidedCostsWOCC!$A$5:$Q$50,T85+1,FALSE)</f>
        <v>#N/A</v>
      </c>
      <c r="AI85" s="41" t="e">
        <f t="shared" ref="AI85:AI111" si="52">AH85*J85*L85</f>
        <v>#N/A</v>
      </c>
      <c r="AJ85" s="41" t="e">
        <f t="shared" ref="AJ85:AJ111" si="53">AG85+AI85</f>
        <v>#N/A</v>
      </c>
      <c r="AK85" s="41" t="e">
        <f>HLOOKUP(I85,ElecAvoidedCostsWOCC!$A$5:$Q$50,G85+1,FALSE)*J85*L85</f>
        <v>#N/A</v>
      </c>
      <c r="AL85" s="41" t="e">
        <f t="shared" ref="AL85:AL111" si="54">AG85+AI85-AK85</f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ref="AN85:AN111" si="55">AM85*1.1+AD85+AE85</f>
        <v>0</v>
      </c>
      <c r="AO85" s="44">
        <f t="shared" ref="AO85:AO111" si="56">IFERROR(AM85/AB85,0)</f>
        <v>0</v>
      </c>
      <c r="AP85" s="44" t="e">
        <f t="shared" ref="AP85:AP111" si="57">AN85/AC85</f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39"/>
        <v>0</v>
      </c>
      <c r="U86" s="44">
        <f t="shared" si="40"/>
        <v>0</v>
      </c>
      <c r="V86" s="45">
        <f t="shared" si="41"/>
        <v>0</v>
      </c>
      <c r="W86" s="46">
        <f t="shared" si="42"/>
        <v>0</v>
      </c>
      <c r="X86" s="41">
        <f t="shared" si="43"/>
        <v>0</v>
      </c>
      <c r="Y86" s="41">
        <f t="shared" si="44"/>
        <v>0</v>
      </c>
      <c r="Z86" s="41">
        <f t="shared" si="45"/>
        <v>0</v>
      </c>
      <c r="AA86" s="47">
        <f t="shared" si="46"/>
        <v>0</v>
      </c>
      <c r="AB86" s="48">
        <f t="shared" si="47"/>
        <v>0</v>
      </c>
      <c r="AC86" s="41">
        <f t="shared" si="48"/>
        <v>0</v>
      </c>
      <c r="AD86" s="41">
        <f t="shared" si="49"/>
        <v>0</v>
      </c>
      <c r="AE86" s="41">
        <f t="shared" si="50"/>
        <v>0</v>
      </c>
      <c r="AF86" s="49" t="e">
        <f>HLOOKUP(I86,ElecAvoidedCostsWOCC!$A$5:$Q$50,G86+1,FALSE)</f>
        <v>#N/A</v>
      </c>
      <c r="AG86" s="41" t="e">
        <f t="shared" si="51"/>
        <v>#N/A</v>
      </c>
      <c r="AH86" s="49" t="e">
        <f>HLOOKUP(I86,ElecAvoidedCostsWOCC!$A$5:$Q$50,T86+1,FALSE)</f>
        <v>#N/A</v>
      </c>
      <c r="AI86" s="41" t="e">
        <f t="shared" si="52"/>
        <v>#N/A</v>
      </c>
      <c r="AJ86" s="41" t="e">
        <f t="shared" si="53"/>
        <v>#N/A</v>
      </c>
      <c r="AK86" s="41" t="e">
        <f>HLOOKUP(I86,ElecAvoidedCostsWOCC!$A$5:$Q$50,G86+1,FALSE)*J86*L86</f>
        <v>#N/A</v>
      </c>
      <c r="AL86" s="41" t="e">
        <f t="shared" si="54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55"/>
        <v>0</v>
      </c>
      <c r="AO86" s="44">
        <f t="shared" si="56"/>
        <v>0</v>
      </c>
      <c r="AP86" s="44" t="e">
        <f t="shared" si="57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39"/>
        <v>0</v>
      </c>
      <c r="U87" s="44">
        <f t="shared" si="40"/>
        <v>0</v>
      </c>
      <c r="V87" s="45">
        <f t="shared" si="41"/>
        <v>0</v>
      </c>
      <c r="W87" s="46">
        <f t="shared" si="42"/>
        <v>0</v>
      </c>
      <c r="X87" s="41">
        <f t="shared" si="43"/>
        <v>0</v>
      </c>
      <c r="Y87" s="41">
        <f t="shared" si="44"/>
        <v>0</v>
      </c>
      <c r="Z87" s="41">
        <f t="shared" si="45"/>
        <v>0</v>
      </c>
      <c r="AA87" s="47">
        <f t="shared" si="46"/>
        <v>0</v>
      </c>
      <c r="AB87" s="48">
        <f t="shared" si="47"/>
        <v>0</v>
      </c>
      <c r="AC87" s="41">
        <f t="shared" si="48"/>
        <v>0</v>
      </c>
      <c r="AD87" s="41">
        <f t="shared" si="49"/>
        <v>0</v>
      </c>
      <c r="AE87" s="41">
        <f t="shared" si="50"/>
        <v>0</v>
      </c>
      <c r="AF87" s="49" t="e">
        <f>HLOOKUP(I87,ElecAvoidedCostsWOCC!$A$5:$Q$50,G87+1,FALSE)</f>
        <v>#N/A</v>
      </c>
      <c r="AG87" s="41" t="e">
        <f t="shared" si="51"/>
        <v>#N/A</v>
      </c>
      <c r="AH87" s="49" t="e">
        <f>HLOOKUP(I87,ElecAvoidedCostsWOCC!$A$5:$Q$50,T87+1,FALSE)</f>
        <v>#N/A</v>
      </c>
      <c r="AI87" s="41" t="e">
        <f t="shared" si="52"/>
        <v>#N/A</v>
      </c>
      <c r="AJ87" s="41" t="e">
        <f t="shared" si="53"/>
        <v>#N/A</v>
      </c>
      <c r="AK87" s="41" t="e">
        <f>HLOOKUP(I87,ElecAvoidedCostsWOCC!$A$5:$Q$50,G87+1,FALSE)*J87*L87</f>
        <v>#N/A</v>
      </c>
      <c r="AL87" s="41" t="e">
        <f t="shared" si="54"/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55"/>
        <v>0</v>
      </c>
      <c r="AO87" s="44">
        <f t="shared" si="56"/>
        <v>0</v>
      </c>
      <c r="AP87" s="44" t="e">
        <f t="shared" si="57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39"/>
        <v>0</v>
      </c>
      <c r="U88" s="44">
        <f t="shared" si="40"/>
        <v>0</v>
      </c>
      <c r="V88" s="45">
        <f t="shared" si="41"/>
        <v>0</v>
      </c>
      <c r="W88" s="46">
        <f t="shared" si="42"/>
        <v>0</v>
      </c>
      <c r="X88" s="41">
        <f t="shared" si="43"/>
        <v>0</v>
      </c>
      <c r="Y88" s="41">
        <f t="shared" si="44"/>
        <v>0</v>
      </c>
      <c r="Z88" s="41">
        <f t="shared" si="45"/>
        <v>0</v>
      </c>
      <c r="AA88" s="47">
        <f t="shared" si="46"/>
        <v>0</v>
      </c>
      <c r="AB88" s="48">
        <f t="shared" si="47"/>
        <v>0</v>
      </c>
      <c r="AC88" s="41">
        <f t="shared" si="48"/>
        <v>0</v>
      </c>
      <c r="AD88" s="41">
        <f t="shared" si="49"/>
        <v>0</v>
      </c>
      <c r="AE88" s="41">
        <f t="shared" si="50"/>
        <v>0</v>
      </c>
      <c r="AF88" s="49" t="e">
        <f>HLOOKUP(I88,ElecAvoidedCostsWOCC!$A$5:$Q$50,G88+1,FALSE)</f>
        <v>#N/A</v>
      </c>
      <c r="AG88" s="41" t="e">
        <f t="shared" si="51"/>
        <v>#N/A</v>
      </c>
      <c r="AH88" s="49" t="e">
        <f>HLOOKUP(I88,ElecAvoidedCostsWOCC!$A$5:$Q$50,T88+1,FALSE)</f>
        <v>#N/A</v>
      </c>
      <c r="AI88" s="41" t="e">
        <f t="shared" si="52"/>
        <v>#N/A</v>
      </c>
      <c r="AJ88" s="41" t="e">
        <f t="shared" si="53"/>
        <v>#N/A</v>
      </c>
      <c r="AK88" s="41" t="e">
        <f>HLOOKUP(I88,ElecAvoidedCostsWOCC!$A$5:$Q$50,G88+1,FALSE)*J88*L88</f>
        <v>#N/A</v>
      </c>
      <c r="AL88" s="41" t="e">
        <f t="shared" si="54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55"/>
        <v>0</v>
      </c>
      <c r="AO88" s="44">
        <f t="shared" si="56"/>
        <v>0</v>
      </c>
      <c r="AP88" s="44" t="e">
        <f t="shared" si="57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 t="shared" si="39"/>
        <v>0</v>
      </c>
      <c r="U89" s="44">
        <f t="shared" si="40"/>
        <v>0</v>
      </c>
      <c r="V89" s="45">
        <f t="shared" si="41"/>
        <v>0</v>
      </c>
      <c r="W89" s="46">
        <f t="shared" si="42"/>
        <v>0</v>
      </c>
      <c r="X89" s="41">
        <f t="shared" si="43"/>
        <v>0</v>
      </c>
      <c r="Y89" s="41">
        <f t="shared" si="44"/>
        <v>0</v>
      </c>
      <c r="Z89" s="41">
        <f t="shared" si="45"/>
        <v>0</v>
      </c>
      <c r="AA89" s="47">
        <f t="shared" si="46"/>
        <v>0</v>
      </c>
      <c r="AB89" s="48">
        <f t="shared" si="47"/>
        <v>0</v>
      </c>
      <c r="AC89" s="41">
        <f t="shared" si="48"/>
        <v>0</v>
      </c>
      <c r="AD89" s="41">
        <f t="shared" si="49"/>
        <v>0</v>
      </c>
      <c r="AE89" s="41">
        <f t="shared" si="50"/>
        <v>0</v>
      </c>
      <c r="AF89" s="49" t="e">
        <f>HLOOKUP(I89,ElecAvoidedCostsWOCC!$A$5:$Q$50,G89+1,FALSE)</f>
        <v>#N/A</v>
      </c>
      <c r="AG89" s="41" t="e">
        <f t="shared" si="51"/>
        <v>#N/A</v>
      </c>
      <c r="AH89" s="49" t="e">
        <f>HLOOKUP(I89,ElecAvoidedCostsWOCC!$A$5:$Q$50,T89+1,FALSE)</f>
        <v>#N/A</v>
      </c>
      <c r="AI89" s="41" t="e">
        <f t="shared" si="52"/>
        <v>#N/A</v>
      </c>
      <c r="AJ89" s="41" t="e">
        <f t="shared" si="53"/>
        <v>#N/A</v>
      </c>
      <c r="AK89" s="41" t="e">
        <f>HLOOKUP(I89,ElecAvoidedCostsWOCC!$A$5:$Q$50,G89+1,FALSE)*J89*L89</f>
        <v>#N/A</v>
      </c>
      <c r="AL89" s="41" t="e">
        <f t="shared" si="54"/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 t="shared" si="55"/>
        <v>0</v>
      </c>
      <c r="AO89" s="44">
        <f t="shared" si="56"/>
        <v>0</v>
      </c>
      <c r="AP89" s="44" t="e">
        <f t="shared" si="57"/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 t="shared" si="39"/>
        <v>0</v>
      </c>
      <c r="U90" s="44">
        <f t="shared" si="40"/>
        <v>0</v>
      </c>
      <c r="V90" s="45">
        <f t="shared" si="41"/>
        <v>0</v>
      </c>
      <c r="W90" s="46">
        <f t="shared" si="42"/>
        <v>0</v>
      </c>
      <c r="X90" s="41">
        <f t="shared" si="43"/>
        <v>0</v>
      </c>
      <c r="Y90" s="41">
        <f t="shared" si="44"/>
        <v>0</v>
      </c>
      <c r="Z90" s="41">
        <f t="shared" si="45"/>
        <v>0</v>
      </c>
      <c r="AA90" s="47">
        <f t="shared" si="46"/>
        <v>0</v>
      </c>
      <c r="AB90" s="48">
        <f t="shared" si="47"/>
        <v>0</v>
      </c>
      <c r="AC90" s="41">
        <f t="shared" si="48"/>
        <v>0</v>
      </c>
      <c r="AD90" s="41">
        <f t="shared" si="49"/>
        <v>0</v>
      </c>
      <c r="AE90" s="41">
        <f t="shared" si="50"/>
        <v>0</v>
      </c>
      <c r="AF90" s="49" t="e">
        <f>HLOOKUP(I90,ElecAvoidedCostsWOCC!$A$5:$Q$50,G90+1,FALSE)</f>
        <v>#N/A</v>
      </c>
      <c r="AG90" s="41" t="e">
        <f t="shared" si="51"/>
        <v>#N/A</v>
      </c>
      <c r="AH90" s="49" t="e">
        <f>HLOOKUP(I90,ElecAvoidedCostsWOCC!$A$5:$Q$50,T90+1,FALSE)</f>
        <v>#N/A</v>
      </c>
      <c r="AI90" s="41" t="e">
        <f t="shared" si="52"/>
        <v>#N/A</v>
      </c>
      <c r="AJ90" s="41" t="e">
        <f t="shared" si="53"/>
        <v>#N/A</v>
      </c>
      <c r="AK90" s="41" t="e">
        <f>HLOOKUP(I90,ElecAvoidedCostsWOCC!$A$5:$Q$50,G90+1,FALSE)*J90*L90</f>
        <v>#N/A</v>
      </c>
      <c r="AL90" s="41" t="e">
        <f t="shared" si="54"/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 t="shared" si="55"/>
        <v>0</v>
      </c>
      <c r="AO90" s="44">
        <f t="shared" si="56"/>
        <v>0</v>
      </c>
      <c r="AP90" s="44" t="e">
        <f t="shared" si="57"/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 t="shared" si="39"/>
        <v>0</v>
      </c>
      <c r="U91" s="44">
        <f t="shared" si="40"/>
        <v>0</v>
      </c>
      <c r="V91" s="45">
        <f t="shared" si="41"/>
        <v>0</v>
      </c>
      <c r="W91" s="46">
        <f t="shared" si="42"/>
        <v>0</v>
      </c>
      <c r="X91" s="41">
        <f t="shared" si="43"/>
        <v>0</v>
      </c>
      <c r="Y91" s="41">
        <f t="shared" si="44"/>
        <v>0</v>
      </c>
      <c r="Z91" s="41">
        <f t="shared" si="45"/>
        <v>0</v>
      </c>
      <c r="AA91" s="47">
        <f t="shared" si="46"/>
        <v>0</v>
      </c>
      <c r="AB91" s="48">
        <f t="shared" si="47"/>
        <v>0</v>
      </c>
      <c r="AC91" s="41">
        <f t="shared" si="48"/>
        <v>0</v>
      </c>
      <c r="AD91" s="41">
        <f t="shared" si="49"/>
        <v>0</v>
      </c>
      <c r="AE91" s="41">
        <f t="shared" si="50"/>
        <v>0</v>
      </c>
      <c r="AF91" s="49" t="e">
        <f>HLOOKUP(I91,ElecAvoidedCostsWOCC!$A$5:$Q$50,G91+1,FALSE)</f>
        <v>#N/A</v>
      </c>
      <c r="AG91" s="41" t="e">
        <f t="shared" si="51"/>
        <v>#N/A</v>
      </c>
      <c r="AH91" s="49" t="e">
        <f>HLOOKUP(I91,ElecAvoidedCostsWOCC!$A$5:$Q$50,T91+1,FALSE)</f>
        <v>#N/A</v>
      </c>
      <c r="AI91" s="41" t="e">
        <f t="shared" si="52"/>
        <v>#N/A</v>
      </c>
      <c r="AJ91" s="41" t="e">
        <f t="shared" si="53"/>
        <v>#N/A</v>
      </c>
      <c r="AK91" s="41" t="e">
        <f>HLOOKUP(I91,ElecAvoidedCostsWOCC!$A$5:$Q$50,G91+1,FALSE)*J91*L91</f>
        <v>#N/A</v>
      </c>
      <c r="AL91" s="41" t="e">
        <f t="shared" si="54"/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 t="shared" si="55"/>
        <v>0</v>
      </c>
      <c r="AO91" s="44">
        <f t="shared" si="56"/>
        <v>0</v>
      </c>
      <c r="AP91" s="44" t="e">
        <f t="shared" si="57"/>
        <v>#DIV/0!</v>
      </c>
    </row>
    <row r="92" spans="2:42" x14ac:dyDescent="0.25">
      <c r="B92" s="34"/>
      <c r="C92" s="56"/>
      <c r="D92" s="56"/>
      <c r="E92" s="35"/>
      <c r="F92" s="36"/>
      <c r="G92" s="36"/>
      <c r="H92" s="36"/>
      <c r="I92" s="37"/>
      <c r="J92" s="38"/>
      <c r="K92" s="38"/>
      <c r="L92" s="38"/>
      <c r="M92" s="39"/>
      <c r="N92" s="39"/>
      <c r="O92" s="40"/>
      <c r="P92" s="41"/>
      <c r="Q92" s="41"/>
      <c r="R92" s="42"/>
      <c r="S92" s="43"/>
      <c r="T92" s="36">
        <f t="shared" si="39"/>
        <v>0</v>
      </c>
      <c r="U92" s="44">
        <f t="shared" si="40"/>
        <v>0</v>
      </c>
      <c r="V92" s="45">
        <f t="shared" si="41"/>
        <v>0</v>
      </c>
      <c r="W92" s="46">
        <f t="shared" si="42"/>
        <v>0</v>
      </c>
      <c r="X92" s="41">
        <f t="shared" si="43"/>
        <v>0</v>
      </c>
      <c r="Y92" s="41">
        <f t="shared" si="44"/>
        <v>0</v>
      </c>
      <c r="Z92" s="41">
        <f t="shared" si="45"/>
        <v>0</v>
      </c>
      <c r="AA92" s="47">
        <f t="shared" si="46"/>
        <v>0</v>
      </c>
      <c r="AB92" s="48">
        <f t="shared" si="47"/>
        <v>0</v>
      </c>
      <c r="AC92" s="41">
        <f t="shared" si="48"/>
        <v>0</v>
      </c>
      <c r="AD92" s="41">
        <f t="shared" si="49"/>
        <v>0</v>
      </c>
      <c r="AE92" s="41">
        <f t="shared" si="50"/>
        <v>0</v>
      </c>
      <c r="AF92" s="49" t="e">
        <f>HLOOKUP(I92,ElecAvoidedCostsWOCC!$A$5:$Q$50,G92+1,FALSE)</f>
        <v>#N/A</v>
      </c>
      <c r="AG92" s="41" t="e">
        <f t="shared" si="51"/>
        <v>#N/A</v>
      </c>
      <c r="AH92" s="49" t="e">
        <f>HLOOKUP(I92,ElecAvoidedCostsWOCC!$A$5:$Q$50,T92+1,FALSE)</f>
        <v>#N/A</v>
      </c>
      <c r="AI92" s="41" t="e">
        <f t="shared" si="52"/>
        <v>#N/A</v>
      </c>
      <c r="AJ92" s="41" t="e">
        <f t="shared" si="53"/>
        <v>#N/A</v>
      </c>
      <c r="AK92" s="41" t="e">
        <f>HLOOKUP(I92,ElecAvoidedCostsWOCC!$A$5:$Q$50,G92+1,FALSE)*J92*L92</f>
        <v>#N/A</v>
      </c>
      <c r="AL92" s="41" t="e">
        <f t="shared" si="54"/>
        <v>#N/A</v>
      </c>
      <c r="AM92" s="45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5">
        <f t="shared" si="55"/>
        <v>0</v>
      </c>
      <c r="AO92" s="44">
        <f t="shared" si="56"/>
        <v>0</v>
      </c>
      <c r="AP92" s="44" t="e">
        <f t="shared" si="57"/>
        <v>#DIV/0!</v>
      </c>
    </row>
    <row r="93" spans="2:42" x14ac:dyDescent="0.25">
      <c r="B93" s="34"/>
      <c r="C93" s="56"/>
      <c r="D93" s="56"/>
      <c r="E93" s="35"/>
      <c r="F93" s="36"/>
      <c r="G93" s="36"/>
      <c r="H93" s="36"/>
      <c r="I93" s="37"/>
      <c r="J93" s="38"/>
      <c r="K93" s="38"/>
      <c r="L93" s="38"/>
      <c r="M93" s="39"/>
      <c r="N93" s="39"/>
      <c r="O93" s="40"/>
      <c r="P93" s="41"/>
      <c r="Q93" s="41"/>
      <c r="R93" s="42"/>
      <c r="S93" s="43"/>
      <c r="T93" s="36">
        <f t="shared" si="39"/>
        <v>0</v>
      </c>
      <c r="U93" s="44">
        <f t="shared" si="40"/>
        <v>0</v>
      </c>
      <c r="V93" s="45">
        <f t="shared" si="41"/>
        <v>0</v>
      </c>
      <c r="W93" s="46">
        <f t="shared" si="42"/>
        <v>0</v>
      </c>
      <c r="X93" s="41">
        <f t="shared" si="43"/>
        <v>0</v>
      </c>
      <c r="Y93" s="41">
        <f t="shared" si="44"/>
        <v>0</v>
      </c>
      <c r="Z93" s="41">
        <f t="shared" si="45"/>
        <v>0</v>
      </c>
      <c r="AA93" s="47">
        <f t="shared" si="46"/>
        <v>0</v>
      </c>
      <c r="AB93" s="48">
        <f t="shared" si="47"/>
        <v>0</v>
      </c>
      <c r="AC93" s="41">
        <f t="shared" si="48"/>
        <v>0</v>
      </c>
      <c r="AD93" s="41">
        <f t="shared" si="49"/>
        <v>0</v>
      </c>
      <c r="AE93" s="41">
        <f t="shared" si="50"/>
        <v>0</v>
      </c>
      <c r="AF93" s="49" t="e">
        <f>HLOOKUP(I93,ElecAvoidedCostsWOCC!$A$5:$Q$50,G93+1,FALSE)</f>
        <v>#N/A</v>
      </c>
      <c r="AG93" s="41" t="e">
        <f t="shared" si="51"/>
        <v>#N/A</v>
      </c>
      <c r="AH93" s="49" t="e">
        <f>HLOOKUP(I93,ElecAvoidedCostsWOCC!$A$5:$Q$50,T93+1,FALSE)</f>
        <v>#N/A</v>
      </c>
      <c r="AI93" s="41" t="e">
        <f t="shared" si="52"/>
        <v>#N/A</v>
      </c>
      <c r="AJ93" s="41" t="e">
        <f t="shared" si="53"/>
        <v>#N/A</v>
      </c>
      <c r="AK93" s="41" t="e">
        <f>HLOOKUP(I93,ElecAvoidedCostsWOCC!$A$5:$Q$50,G93+1,FALSE)*J93*L93</f>
        <v>#N/A</v>
      </c>
      <c r="AL93" s="41" t="e">
        <f t="shared" si="54"/>
        <v>#N/A</v>
      </c>
      <c r="AM93" s="45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5">
        <f t="shared" si="55"/>
        <v>0</v>
      </c>
      <c r="AO93" s="44">
        <f t="shared" si="56"/>
        <v>0</v>
      </c>
      <c r="AP93" s="44" t="e">
        <f t="shared" si="57"/>
        <v>#DIV/0!</v>
      </c>
    </row>
    <row r="94" spans="2:42" x14ac:dyDescent="0.25">
      <c r="B94" s="34"/>
      <c r="C94" s="56"/>
      <c r="D94" s="56"/>
      <c r="E94" s="35"/>
      <c r="F94" s="36"/>
      <c r="G94" s="36"/>
      <c r="H94" s="36"/>
      <c r="I94" s="37"/>
      <c r="J94" s="38"/>
      <c r="K94" s="38"/>
      <c r="L94" s="38"/>
      <c r="M94" s="39"/>
      <c r="N94" s="39"/>
      <c r="O94" s="40"/>
      <c r="P94" s="41"/>
      <c r="Q94" s="41"/>
      <c r="R94" s="42"/>
      <c r="S94" s="43"/>
      <c r="T94" s="36">
        <f t="shared" si="39"/>
        <v>0</v>
      </c>
      <c r="U94" s="44">
        <f t="shared" si="40"/>
        <v>0</v>
      </c>
      <c r="V94" s="45">
        <f t="shared" si="41"/>
        <v>0</v>
      </c>
      <c r="W94" s="46">
        <f t="shared" si="42"/>
        <v>0</v>
      </c>
      <c r="X94" s="41">
        <f t="shared" si="43"/>
        <v>0</v>
      </c>
      <c r="Y94" s="41">
        <f t="shared" si="44"/>
        <v>0</v>
      </c>
      <c r="Z94" s="41">
        <f t="shared" si="45"/>
        <v>0</v>
      </c>
      <c r="AA94" s="47">
        <f t="shared" si="46"/>
        <v>0</v>
      </c>
      <c r="AB94" s="48">
        <f t="shared" si="47"/>
        <v>0</v>
      </c>
      <c r="AC94" s="41">
        <f t="shared" si="48"/>
        <v>0</v>
      </c>
      <c r="AD94" s="41">
        <f t="shared" si="49"/>
        <v>0</v>
      </c>
      <c r="AE94" s="41">
        <f t="shared" si="50"/>
        <v>0</v>
      </c>
      <c r="AF94" s="49" t="e">
        <f>HLOOKUP(I94,ElecAvoidedCostsWOCC!$A$5:$Q$50,G94+1,FALSE)</f>
        <v>#N/A</v>
      </c>
      <c r="AG94" s="41" t="e">
        <f t="shared" si="51"/>
        <v>#N/A</v>
      </c>
      <c r="AH94" s="49" t="e">
        <f>HLOOKUP(I94,ElecAvoidedCostsWOCC!$A$5:$Q$50,T94+1,FALSE)</f>
        <v>#N/A</v>
      </c>
      <c r="AI94" s="41" t="e">
        <f t="shared" si="52"/>
        <v>#N/A</v>
      </c>
      <c r="AJ94" s="41" t="e">
        <f t="shared" si="53"/>
        <v>#N/A</v>
      </c>
      <c r="AK94" s="41" t="e">
        <f>HLOOKUP(I94,ElecAvoidedCostsWOCC!$A$5:$Q$50,G94+1,FALSE)*J94*L94</f>
        <v>#N/A</v>
      </c>
      <c r="AL94" s="41" t="e">
        <f t="shared" si="54"/>
        <v>#N/A</v>
      </c>
      <c r="AM94" s="45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5">
        <f t="shared" si="55"/>
        <v>0</v>
      </c>
      <c r="AO94" s="44">
        <f t="shared" si="56"/>
        <v>0</v>
      </c>
      <c r="AP94" s="44" t="e">
        <f t="shared" si="57"/>
        <v>#DIV/0!</v>
      </c>
    </row>
    <row r="95" spans="2:42" x14ac:dyDescent="0.25">
      <c r="B95" s="34"/>
      <c r="C95" s="56"/>
      <c r="D95" s="56"/>
      <c r="E95" s="35"/>
      <c r="F95" s="36"/>
      <c r="G95" s="36"/>
      <c r="H95" s="36"/>
      <c r="I95" s="37"/>
      <c r="J95" s="38"/>
      <c r="K95" s="38"/>
      <c r="L95" s="38"/>
      <c r="M95" s="39"/>
      <c r="N95" s="39"/>
      <c r="O95" s="40"/>
      <c r="P95" s="41"/>
      <c r="Q95" s="41"/>
      <c r="R95" s="42"/>
      <c r="S95" s="43"/>
      <c r="T95" s="36">
        <f t="shared" si="39"/>
        <v>0</v>
      </c>
      <c r="U95" s="44">
        <f t="shared" si="40"/>
        <v>0</v>
      </c>
      <c r="V95" s="45">
        <f t="shared" si="41"/>
        <v>0</v>
      </c>
      <c r="W95" s="46">
        <f t="shared" si="42"/>
        <v>0</v>
      </c>
      <c r="X95" s="41">
        <f t="shared" si="43"/>
        <v>0</v>
      </c>
      <c r="Y95" s="41">
        <f t="shared" si="44"/>
        <v>0</v>
      </c>
      <c r="Z95" s="41">
        <f t="shared" si="45"/>
        <v>0</v>
      </c>
      <c r="AA95" s="47">
        <f t="shared" si="46"/>
        <v>0</v>
      </c>
      <c r="AB95" s="48">
        <f t="shared" si="47"/>
        <v>0</v>
      </c>
      <c r="AC95" s="41">
        <f t="shared" si="48"/>
        <v>0</v>
      </c>
      <c r="AD95" s="41">
        <f t="shared" si="49"/>
        <v>0</v>
      </c>
      <c r="AE95" s="41">
        <f t="shared" si="50"/>
        <v>0</v>
      </c>
      <c r="AF95" s="49" t="e">
        <f>HLOOKUP(I95,ElecAvoidedCostsWOCC!$A$5:$Q$50,G95+1,FALSE)</f>
        <v>#N/A</v>
      </c>
      <c r="AG95" s="41" t="e">
        <f t="shared" si="51"/>
        <v>#N/A</v>
      </c>
      <c r="AH95" s="49" t="e">
        <f>HLOOKUP(I95,ElecAvoidedCostsWOCC!$A$5:$Q$50,T95+1,FALSE)</f>
        <v>#N/A</v>
      </c>
      <c r="AI95" s="41" t="e">
        <f t="shared" si="52"/>
        <v>#N/A</v>
      </c>
      <c r="AJ95" s="41" t="e">
        <f t="shared" si="53"/>
        <v>#N/A</v>
      </c>
      <c r="AK95" s="41" t="e">
        <f>HLOOKUP(I95,ElecAvoidedCostsWOCC!$A$5:$Q$50,G95+1,FALSE)*J95*L95</f>
        <v>#N/A</v>
      </c>
      <c r="AL95" s="41" t="e">
        <f t="shared" si="54"/>
        <v>#N/A</v>
      </c>
      <c r="AM95" s="45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5">
        <f t="shared" si="55"/>
        <v>0</v>
      </c>
      <c r="AO95" s="44">
        <f t="shared" si="56"/>
        <v>0</v>
      </c>
      <c r="AP95" s="44" t="e">
        <f t="shared" si="57"/>
        <v>#DIV/0!</v>
      </c>
    </row>
    <row r="96" spans="2:42" x14ac:dyDescent="0.25">
      <c r="B96" s="34"/>
      <c r="C96" s="56"/>
      <c r="D96" s="56"/>
      <c r="E96" s="35"/>
      <c r="F96" s="36"/>
      <c r="G96" s="36"/>
      <c r="H96" s="36"/>
      <c r="I96" s="37"/>
      <c r="J96" s="38"/>
      <c r="K96" s="38"/>
      <c r="L96" s="38"/>
      <c r="M96" s="39"/>
      <c r="N96" s="39"/>
      <c r="O96" s="40"/>
      <c r="P96" s="41"/>
      <c r="Q96" s="41"/>
      <c r="R96" s="42"/>
      <c r="S96" s="43"/>
      <c r="T96" s="36">
        <f t="shared" si="39"/>
        <v>0</v>
      </c>
      <c r="U96" s="44">
        <f t="shared" si="40"/>
        <v>0</v>
      </c>
      <c r="V96" s="45">
        <f t="shared" si="41"/>
        <v>0</v>
      </c>
      <c r="W96" s="46">
        <f t="shared" si="42"/>
        <v>0</v>
      </c>
      <c r="X96" s="41">
        <f t="shared" si="43"/>
        <v>0</v>
      </c>
      <c r="Y96" s="41">
        <f t="shared" si="44"/>
        <v>0</v>
      </c>
      <c r="Z96" s="41">
        <f t="shared" si="45"/>
        <v>0</v>
      </c>
      <c r="AA96" s="47">
        <f t="shared" si="46"/>
        <v>0</v>
      </c>
      <c r="AB96" s="48">
        <f t="shared" si="47"/>
        <v>0</v>
      </c>
      <c r="AC96" s="41">
        <f t="shared" si="48"/>
        <v>0</v>
      </c>
      <c r="AD96" s="41">
        <f t="shared" si="49"/>
        <v>0</v>
      </c>
      <c r="AE96" s="41">
        <f t="shared" si="50"/>
        <v>0</v>
      </c>
      <c r="AF96" s="49" t="e">
        <f>HLOOKUP(I96,ElecAvoidedCostsWOCC!$A$5:$Q$50,G96+1,FALSE)</f>
        <v>#N/A</v>
      </c>
      <c r="AG96" s="41" t="e">
        <f t="shared" si="51"/>
        <v>#N/A</v>
      </c>
      <c r="AH96" s="49" t="e">
        <f>HLOOKUP(I96,ElecAvoidedCostsWOCC!$A$5:$Q$50,T96+1,FALSE)</f>
        <v>#N/A</v>
      </c>
      <c r="AI96" s="41" t="e">
        <f t="shared" si="52"/>
        <v>#N/A</v>
      </c>
      <c r="AJ96" s="41" t="e">
        <f t="shared" si="53"/>
        <v>#N/A</v>
      </c>
      <c r="AK96" s="41" t="e">
        <f>HLOOKUP(I96,ElecAvoidedCostsWOCC!$A$5:$Q$50,G96+1,FALSE)*J96*L96</f>
        <v>#N/A</v>
      </c>
      <c r="AL96" s="41" t="e">
        <f t="shared" si="54"/>
        <v>#N/A</v>
      </c>
      <c r="AM96" s="45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5">
        <f t="shared" si="55"/>
        <v>0</v>
      </c>
      <c r="AO96" s="44">
        <f t="shared" si="56"/>
        <v>0</v>
      </c>
      <c r="AP96" s="44" t="e">
        <f t="shared" si="57"/>
        <v>#DIV/0!</v>
      </c>
    </row>
    <row r="97" spans="2:42" x14ac:dyDescent="0.25">
      <c r="B97" s="34"/>
      <c r="C97" s="56"/>
      <c r="D97" s="56"/>
      <c r="E97" s="35"/>
      <c r="F97" s="36"/>
      <c r="G97" s="36"/>
      <c r="H97" s="36"/>
      <c r="I97" s="37"/>
      <c r="J97" s="38"/>
      <c r="K97" s="38"/>
      <c r="L97" s="38"/>
      <c r="M97" s="39"/>
      <c r="N97" s="39"/>
      <c r="O97" s="40"/>
      <c r="P97" s="41"/>
      <c r="Q97" s="41"/>
      <c r="R97" s="42"/>
      <c r="S97" s="43"/>
      <c r="T97" s="36">
        <f t="shared" si="39"/>
        <v>0</v>
      </c>
      <c r="U97" s="44">
        <f t="shared" si="40"/>
        <v>0</v>
      </c>
      <c r="V97" s="45">
        <f t="shared" si="41"/>
        <v>0</v>
      </c>
      <c r="W97" s="46">
        <f t="shared" si="42"/>
        <v>0</v>
      </c>
      <c r="X97" s="41">
        <f t="shared" si="43"/>
        <v>0</v>
      </c>
      <c r="Y97" s="41">
        <f t="shared" si="44"/>
        <v>0</v>
      </c>
      <c r="Z97" s="41">
        <f t="shared" si="45"/>
        <v>0</v>
      </c>
      <c r="AA97" s="47">
        <f t="shared" si="46"/>
        <v>0</v>
      </c>
      <c r="AB97" s="48">
        <f t="shared" si="47"/>
        <v>0</v>
      </c>
      <c r="AC97" s="41">
        <f t="shared" si="48"/>
        <v>0</v>
      </c>
      <c r="AD97" s="41">
        <f t="shared" si="49"/>
        <v>0</v>
      </c>
      <c r="AE97" s="41">
        <f t="shared" si="50"/>
        <v>0</v>
      </c>
      <c r="AF97" s="49" t="e">
        <f>HLOOKUP(I97,ElecAvoidedCostsWOCC!$A$5:$Q$50,G97+1,FALSE)</f>
        <v>#N/A</v>
      </c>
      <c r="AG97" s="41" t="e">
        <f t="shared" si="51"/>
        <v>#N/A</v>
      </c>
      <c r="AH97" s="49" t="e">
        <f>HLOOKUP(I97,ElecAvoidedCostsWOCC!$A$5:$Q$50,T97+1,FALSE)</f>
        <v>#N/A</v>
      </c>
      <c r="AI97" s="41" t="e">
        <f t="shared" si="52"/>
        <v>#N/A</v>
      </c>
      <c r="AJ97" s="41" t="e">
        <f t="shared" si="53"/>
        <v>#N/A</v>
      </c>
      <c r="AK97" s="41" t="e">
        <f>HLOOKUP(I97,ElecAvoidedCostsWOCC!$A$5:$Q$50,G97+1,FALSE)*J97*L97</f>
        <v>#N/A</v>
      </c>
      <c r="AL97" s="41" t="e">
        <f t="shared" si="54"/>
        <v>#N/A</v>
      </c>
      <c r="AM97" s="45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5">
        <f t="shared" si="55"/>
        <v>0</v>
      </c>
      <c r="AO97" s="44">
        <f t="shared" si="56"/>
        <v>0</v>
      </c>
      <c r="AP97" s="44" t="e">
        <f t="shared" si="57"/>
        <v>#DIV/0!</v>
      </c>
    </row>
    <row r="98" spans="2:42" x14ac:dyDescent="0.25">
      <c r="B98" s="34"/>
      <c r="C98" s="56"/>
      <c r="D98" s="56"/>
      <c r="E98" s="35"/>
      <c r="F98" s="36"/>
      <c r="G98" s="36"/>
      <c r="H98" s="36"/>
      <c r="I98" s="37"/>
      <c r="J98" s="38"/>
      <c r="K98" s="38"/>
      <c r="L98" s="38"/>
      <c r="M98" s="39"/>
      <c r="N98" s="39"/>
      <c r="O98" s="40"/>
      <c r="P98" s="41"/>
      <c r="Q98" s="41"/>
      <c r="R98" s="42"/>
      <c r="S98" s="43"/>
      <c r="T98" s="36">
        <f t="shared" si="39"/>
        <v>0</v>
      </c>
      <c r="U98" s="44">
        <f t="shared" si="40"/>
        <v>0</v>
      </c>
      <c r="V98" s="45">
        <f t="shared" si="41"/>
        <v>0</v>
      </c>
      <c r="W98" s="46">
        <f t="shared" si="42"/>
        <v>0</v>
      </c>
      <c r="X98" s="41">
        <f t="shared" si="43"/>
        <v>0</v>
      </c>
      <c r="Y98" s="41">
        <f t="shared" si="44"/>
        <v>0</v>
      </c>
      <c r="Z98" s="41">
        <f t="shared" si="45"/>
        <v>0</v>
      </c>
      <c r="AA98" s="47">
        <f t="shared" si="46"/>
        <v>0</v>
      </c>
      <c r="AB98" s="48">
        <f t="shared" si="47"/>
        <v>0</v>
      </c>
      <c r="AC98" s="41">
        <f t="shared" si="48"/>
        <v>0</v>
      </c>
      <c r="AD98" s="41">
        <f t="shared" si="49"/>
        <v>0</v>
      </c>
      <c r="AE98" s="41">
        <f t="shared" si="50"/>
        <v>0</v>
      </c>
      <c r="AF98" s="49" t="e">
        <f>HLOOKUP(I98,ElecAvoidedCostsWOCC!$A$5:$Q$50,G98+1,FALSE)</f>
        <v>#N/A</v>
      </c>
      <c r="AG98" s="41" t="e">
        <f t="shared" si="51"/>
        <v>#N/A</v>
      </c>
      <c r="AH98" s="49" t="e">
        <f>HLOOKUP(I98,ElecAvoidedCostsWOCC!$A$5:$Q$50,T98+1,FALSE)</f>
        <v>#N/A</v>
      </c>
      <c r="AI98" s="41" t="e">
        <f t="shared" si="52"/>
        <v>#N/A</v>
      </c>
      <c r="AJ98" s="41" t="e">
        <f t="shared" si="53"/>
        <v>#N/A</v>
      </c>
      <c r="AK98" s="41" t="e">
        <f>HLOOKUP(I98,ElecAvoidedCostsWOCC!$A$5:$Q$50,G98+1,FALSE)*J98*L98</f>
        <v>#N/A</v>
      </c>
      <c r="AL98" s="41" t="e">
        <f t="shared" si="54"/>
        <v>#N/A</v>
      </c>
      <c r="AM98" s="45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5">
        <f t="shared" si="55"/>
        <v>0</v>
      </c>
      <c r="AO98" s="44">
        <f t="shared" si="56"/>
        <v>0</v>
      </c>
      <c r="AP98" s="44" t="e">
        <f t="shared" si="57"/>
        <v>#DIV/0!</v>
      </c>
    </row>
    <row r="99" spans="2:42" x14ac:dyDescent="0.25">
      <c r="B99" s="34"/>
      <c r="C99" s="56"/>
      <c r="D99" s="56"/>
      <c r="E99" s="35"/>
      <c r="F99" s="36"/>
      <c r="G99" s="36"/>
      <c r="H99" s="36"/>
      <c r="I99" s="37"/>
      <c r="J99" s="38"/>
      <c r="K99" s="38"/>
      <c r="L99" s="38"/>
      <c r="M99" s="39"/>
      <c r="N99" s="39"/>
      <c r="O99" s="40"/>
      <c r="P99" s="41"/>
      <c r="Q99" s="41"/>
      <c r="R99" s="42"/>
      <c r="S99" s="43"/>
      <c r="T99" s="36">
        <f t="shared" si="39"/>
        <v>0</v>
      </c>
      <c r="U99" s="44">
        <f t="shared" si="40"/>
        <v>0</v>
      </c>
      <c r="V99" s="45">
        <f t="shared" si="41"/>
        <v>0</v>
      </c>
      <c r="W99" s="46">
        <f t="shared" si="42"/>
        <v>0</v>
      </c>
      <c r="X99" s="41">
        <f t="shared" si="43"/>
        <v>0</v>
      </c>
      <c r="Y99" s="41">
        <f t="shared" si="44"/>
        <v>0</v>
      </c>
      <c r="Z99" s="41">
        <f t="shared" si="45"/>
        <v>0</v>
      </c>
      <c r="AA99" s="47">
        <f t="shared" si="46"/>
        <v>0</v>
      </c>
      <c r="AB99" s="48">
        <f t="shared" si="47"/>
        <v>0</v>
      </c>
      <c r="AC99" s="41">
        <f t="shared" si="48"/>
        <v>0</v>
      </c>
      <c r="AD99" s="41">
        <f t="shared" si="49"/>
        <v>0</v>
      </c>
      <c r="AE99" s="41">
        <f t="shared" si="50"/>
        <v>0</v>
      </c>
      <c r="AF99" s="49" t="e">
        <f>HLOOKUP(I99,ElecAvoidedCostsWOCC!$A$5:$Q$50,G99+1,FALSE)</f>
        <v>#N/A</v>
      </c>
      <c r="AG99" s="41" t="e">
        <f t="shared" si="51"/>
        <v>#N/A</v>
      </c>
      <c r="AH99" s="49" t="e">
        <f>HLOOKUP(I99,ElecAvoidedCostsWOCC!$A$5:$Q$50,T99+1,FALSE)</f>
        <v>#N/A</v>
      </c>
      <c r="AI99" s="41" t="e">
        <f t="shared" si="52"/>
        <v>#N/A</v>
      </c>
      <c r="AJ99" s="41" t="e">
        <f t="shared" si="53"/>
        <v>#N/A</v>
      </c>
      <c r="AK99" s="41" t="e">
        <f>HLOOKUP(I99,ElecAvoidedCostsWOCC!$A$5:$Q$50,G99+1,FALSE)*J99*L99</f>
        <v>#N/A</v>
      </c>
      <c r="AL99" s="41" t="e">
        <f t="shared" si="54"/>
        <v>#N/A</v>
      </c>
      <c r="AM99" s="45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5">
        <f t="shared" si="55"/>
        <v>0</v>
      </c>
      <c r="AO99" s="44">
        <f t="shared" si="56"/>
        <v>0</v>
      </c>
      <c r="AP99" s="44" t="e">
        <f t="shared" si="57"/>
        <v>#DIV/0!</v>
      </c>
    </row>
    <row r="100" spans="2:42" x14ac:dyDescent="0.25">
      <c r="B100" s="34"/>
      <c r="C100" s="56"/>
      <c r="D100" s="56"/>
      <c r="E100" s="35"/>
      <c r="F100" s="36"/>
      <c r="G100" s="36"/>
      <c r="H100" s="36"/>
      <c r="I100" s="37"/>
      <c r="J100" s="38"/>
      <c r="K100" s="38"/>
      <c r="L100" s="38"/>
      <c r="M100" s="39"/>
      <c r="N100" s="39"/>
      <c r="O100" s="40"/>
      <c r="P100" s="41"/>
      <c r="Q100" s="41"/>
      <c r="R100" s="42"/>
      <c r="S100" s="43"/>
      <c r="T100" s="36">
        <f t="shared" si="39"/>
        <v>0</v>
      </c>
      <c r="U100" s="44">
        <f t="shared" si="40"/>
        <v>0</v>
      </c>
      <c r="V100" s="45">
        <f t="shared" si="41"/>
        <v>0</v>
      </c>
      <c r="W100" s="46">
        <f t="shared" si="42"/>
        <v>0</v>
      </c>
      <c r="X100" s="41">
        <f t="shared" si="43"/>
        <v>0</v>
      </c>
      <c r="Y100" s="41">
        <f t="shared" si="44"/>
        <v>0</v>
      </c>
      <c r="Z100" s="41">
        <f t="shared" si="45"/>
        <v>0</v>
      </c>
      <c r="AA100" s="47">
        <f t="shared" si="46"/>
        <v>0</v>
      </c>
      <c r="AB100" s="48">
        <f t="shared" si="47"/>
        <v>0</v>
      </c>
      <c r="AC100" s="41">
        <f t="shared" si="48"/>
        <v>0</v>
      </c>
      <c r="AD100" s="41">
        <f t="shared" si="49"/>
        <v>0</v>
      </c>
      <c r="AE100" s="41">
        <f t="shared" si="50"/>
        <v>0</v>
      </c>
      <c r="AF100" s="49" t="e">
        <f>HLOOKUP(I100,ElecAvoidedCostsWOCC!$A$5:$Q$50,G100+1,FALSE)</f>
        <v>#N/A</v>
      </c>
      <c r="AG100" s="41" t="e">
        <f t="shared" si="51"/>
        <v>#N/A</v>
      </c>
      <c r="AH100" s="49" t="e">
        <f>HLOOKUP(I100,ElecAvoidedCostsWOCC!$A$5:$Q$50,T100+1,FALSE)</f>
        <v>#N/A</v>
      </c>
      <c r="AI100" s="41" t="e">
        <f t="shared" si="52"/>
        <v>#N/A</v>
      </c>
      <c r="AJ100" s="41" t="e">
        <f t="shared" si="53"/>
        <v>#N/A</v>
      </c>
      <c r="AK100" s="41" t="e">
        <f>HLOOKUP(I100,ElecAvoidedCostsWOCC!$A$5:$Q$50,G100+1,FALSE)*J100*L100</f>
        <v>#N/A</v>
      </c>
      <c r="AL100" s="41" t="e">
        <f t="shared" si="54"/>
        <v>#N/A</v>
      </c>
      <c r="AM100" s="45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5">
        <f t="shared" si="55"/>
        <v>0</v>
      </c>
      <c r="AO100" s="44">
        <f t="shared" si="56"/>
        <v>0</v>
      </c>
      <c r="AP100" s="44" t="e">
        <f t="shared" si="57"/>
        <v>#DIV/0!</v>
      </c>
    </row>
    <row r="101" spans="2:42" x14ac:dyDescent="0.25">
      <c r="B101" s="34"/>
      <c r="C101" s="56"/>
      <c r="D101" s="56"/>
      <c r="E101" s="35"/>
      <c r="F101" s="36"/>
      <c r="G101" s="36"/>
      <c r="H101" s="36"/>
      <c r="I101" s="37"/>
      <c r="J101" s="38"/>
      <c r="K101" s="38"/>
      <c r="L101" s="38"/>
      <c r="M101" s="39"/>
      <c r="N101" s="39"/>
      <c r="O101" s="40"/>
      <c r="P101" s="41"/>
      <c r="Q101" s="41"/>
      <c r="R101" s="42"/>
      <c r="S101" s="43"/>
      <c r="T101" s="36">
        <f t="shared" si="39"/>
        <v>0</v>
      </c>
      <c r="U101" s="44">
        <f t="shared" si="40"/>
        <v>0</v>
      </c>
      <c r="V101" s="45">
        <f t="shared" si="41"/>
        <v>0</v>
      </c>
      <c r="W101" s="46">
        <f t="shared" si="42"/>
        <v>0</v>
      </c>
      <c r="X101" s="41">
        <f t="shared" si="43"/>
        <v>0</v>
      </c>
      <c r="Y101" s="41">
        <f t="shared" si="44"/>
        <v>0</v>
      </c>
      <c r="Z101" s="41">
        <f t="shared" si="45"/>
        <v>0</v>
      </c>
      <c r="AA101" s="47">
        <f t="shared" si="46"/>
        <v>0</v>
      </c>
      <c r="AB101" s="48">
        <f t="shared" si="47"/>
        <v>0</v>
      </c>
      <c r="AC101" s="41">
        <f t="shared" si="48"/>
        <v>0</v>
      </c>
      <c r="AD101" s="41">
        <f t="shared" si="49"/>
        <v>0</v>
      </c>
      <c r="AE101" s="41">
        <f t="shared" si="50"/>
        <v>0</v>
      </c>
      <c r="AF101" s="49" t="e">
        <f>HLOOKUP(I101,ElecAvoidedCostsWOCC!$A$5:$Q$50,G101+1,FALSE)</f>
        <v>#N/A</v>
      </c>
      <c r="AG101" s="41" t="e">
        <f t="shared" si="51"/>
        <v>#N/A</v>
      </c>
      <c r="AH101" s="49" t="e">
        <f>HLOOKUP(I101,ElecAvoidedCostsWOCC!$A$5:$Q$50,T101+1,FALSE)</f>
        <v>#N/A</v>
      </c>
      <c r="AI101" s="41" t="e">
        <f t="shared" si="52"/>
        <v>#N/A</v>
      </c>
      <c r="AJ101" s="41" t="e">
        <f t="shared" si="53"/>
        <v>#N/A</v>
      </c>
      <c r="AK101" s="41" t="e">
        <f>HLOOKUP(I101,ElecAvoidedCostsWOCC!$A$5:$Q$50,G101+1,FALSE)*J101*L101</f>
        <v>#N/A</v>
      </c>
      <c r="AL101" s="41" t="e">
        <f t="shared" si="54"/>
        <v>#N/A</v>
      </c>
      <c r="AM101" s="45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5">
        <f t="shared" si="55"/>
        <v>0</v>
      </c>
      <c r="AO101" s="44">
        <f t="shared" si="56"/>
        <v>0</v>
      </c>
      <c r="AP101" s="44" t="e">
        <f t="shared" si="57"/>
        <v>#DIV/0!</v>
      </c>
    </row>
    <row r="102" spans="2:42" x14ac:dyDescent="0.25">
      <c r="B102" s="34"/>
      <c r="C102" s="56"/>
      <c r="D102" s="56"/>
      <c r="E102" s="35"/>
      <c r="F102" s="36"/>
      <c r="G102" s="36"/>
      <c r="H102" s="36"/>
      <c r="I102" s="37"/>
      <c r="J102" s="38"/>
      <c r="K102" s="38"/>
      <c r="L102" s="38"/>
      <c r="M102" s="39"/>
      <c r="N102" s="39"/>
      <c r="O102" s="40"/>
      <c r="P102" s="41"/>
      <c r="Q102" s="41"/>
      <c r="R102" s="42"/>
      <c r="S102" s="43"/>
      <c r="T102" s="36">
        <f t="shared" si="39"/>
        <v>0</v>
      </c>
      <c r="U102" s="44">
        <f t="shared" si="40"/>
        <v>0</v>
      </c>
      <c r="V102" s="45">
        <f t="shared" si="41"/>
        <v>0</v>
      </c>
      <c r="W102" s="46">
        <f t="shared" si="42"/>
        <v>0</v>
      </c>
      <c r="X102" s="41">
        <f t="shared" si="43"/>
        <v>0</v>
      </c>
      <c r="Y102" s="41">
        <f t="shared" si="44"/>
        <v>0</v>
      </c>
      <c r="Z102" s="41">
        <f t="shared" si="45"/>
        <v>0</v>
      </c>
      <c r="AA102" s="47">
        <f t="shared" si="46"/>
        <v>0</v>
      </c>
      <c r="AB102" s="48">
        <f t="shared" si="47"/>
        <v>0</v>
      </c>
      <c r="AC102" s="41">
        <f t="shared" si="48"/>
        <v>0</v>
      </c>
      <c r="AD102" s="41">
        <f t="shared" si="49"/>
        <v>0</v>
      </c>
      <c r="AE102" s="41">
        <f t="shared" si="50"/>
        <v>0</v>
      </c>
      <c r="AF102" s="49" t="e">
        <f>HLOOKUP(I102,ElecAvoidedCostsWOCC!$A$5:$Q$50,G102+1,FALSE)</f>
        <v>#N/A</v>
      </c>
      <c r="AG102" s="41" t="e">
        <f t="shared" si="51"/>
        <v>#N/A</v>
      </c>
      <c r="AH102" s="49" t="e">
        <f>HLOOKUP(I102,ElecAvoidedCostsWOCC!$A$5:$Q$50,T102+1,FALSE)</f>
        <v>#N/A</v>
      </c>
      <c r="AI102" s="41" t="e">
        <f t="shared" si="52"/>
        <v>#N/A</v>
      </c>
      <c r="AJ102" s="41" t="e">
        <f t="shared" si="53"/>
        <v>#N/A</v>
      </c>
      <c r="AK102" s="41" t="e">
        <f>HLOOKUP(I102,ElecAvoidedCostsWOCC!$A$5:$Q$50,G102+1,FALSE)*J102*L102</f>
        <v>#N/A</v>
      </c>
      <c r="AL102" s="41" t="e">
        <f t="shared" si="54"/>
        <v>#N/A</v>
      </c>
      <c r="AM102" s="45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5">
        <f t="shared" si="55"/>
        <v>0</v>
      </c>
      <c r="AO102" s="44">
        <f t="shared" si="56"/>
        <v>0</v>
      </c>
      <c r="AP102" s="44" t="e">
        <f t="shared" si="57"/>
        <v>#DIV/0!</v>
      </c>
    </row>
    <row r="103" spans="2:42" x14ac:dyDescent="0.25">
      <c r="B103" s="34"/>
      <c r="C103" s="56"/>
      <c r="D103" s="56"/>
      <c r="E103" s="35"/>
      <c r="F103" s="36"/>
      <c r="G103" s="36"/>
      <c r="H103" s="36"/>
      <c r="I103" s="37"/>
      <c r="J103" s="38"/>
      <c r="K103" s="38"/>
      <c r="L103" s="38"/>
      <c r="M103" s="39"/>
      <c r="N103" s="39"/>
      <c r="O103" s="40"/>
      <c r="P103" s="41"/>
      <c r="Q103" s="41"/>
      <c r="R103" s="42"/>
      <c r="S103" s="43"/>
      <c r="T103" s="36">
        <f t="shared" si="39"/>
        <v>0</v>
      </c>
      <c r="U103" s="44">
        <f t="shared" si="40"/>
        <v>0</v>
      </c>
      <c r="V103" s="45">
        <f t="shared" si="41"/>
        <v>0</v>
      </c>
      <c r="W103" s="46">
        <f t="shared" si="42"/>
        <v>0</v>
      </c>
      <c r="X103" s="41">
        <f t="shared" si="43"/>
        <v>0</v>
      </c>
      <c r="Y103" s="41">
        <f t="shared" si="44"/>
        <v>0</v>
      </c>
      <c r="Z103" s="41">
        <f t="shared" si="45"/>
        <v>0</v>
      </c>
      <c r="AA103" s="47">
        <f t="shared" si="46"/>
        <v>0</v>
      </c>
      <c r="AB103" s="48">
        <f t="shared" si="47"/>
        <v>0</v>
      </c>
      <c r="AC103" s="41">
        <f t="shared" si="48"/>
        <v>0</v>
      </c>
      <c r="AD103" s="41">
        <f t="shared" si="49"/>
        <v>0</v>
      </c>
      <c r="AE103" s="41">
        <f t="shared" si="50"/>
        <v>0</v>
      </c>
      <c r="AF103" s="49" t="e">
        <f>HLOOKUP(I103,ElecAvoidedCostsWOCC!$A$5:$Q$50,G103+1,FALSE)</f>
        <v>#N/A</v>
      </c>
      <c r="AG103" s="41" t="e">
        <f t="shared" si="51"/>
        <v>#N/A</v>
      </c>
      <c r="AH103" s="49" t="e">
        <f>HLOOKUP(I103,ElecAvoidedCostsWOCC!$A$5:$Q$50,T103+1,FALSE)</f>
        <v>#N/A</v>
      </c>
      <c r="AI103" s="41" t="e">
        <f t="shared" si="52"/>
        <v>#N/A</v>
      </c>
      <c r="AJ103" s="41" t="e">
        <f t="shared" si="53"/>
        <v>#N/A</v>
      </c>
      <c r="AK103" s="41" t="e">
        <f>HLOOKUP(I103,ElecAvoidedCostsWOCC!$A$5:$Q$50,G103+1,FALSE)*J103*L103</f>
        <v>#N/A</v>
      </c>
      <c r="AL103" s="41" t="e">
        <f t="shared" si="54"/>
        <v>#N/A</v>
      </c>
      <c r="AM103" s="45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5">
        <f t="shared" si="55"/>
        <v>0</v>
      </c>
      <c r="AO103" s="44">
        <f t="shared" si="56"/>
        <v>0</v>
      </c>
      <c r="AP103" s="44" t="e">
        <f t="shared" si="57"/>
        <v>#DIV/0!</v>
      </c>
    </row>
    <row r="104" spans="2:42" x14ac:dyDescent="0.25">
      <c r="B104" s="34"/>
      <c r="C104" s="56"/>
      <c r="D104" s="56"/>
      <c r="E104" s="35"/>
      <c r="F104" s="36"/>
      <c r="G104" s="36"/>
      <c r="H104" s="36"/>
      <c r="I104" s="37"/>
      <c r="J104" s="38"/>
      <c r="K104" s="38"/>
      <c r="L104" s="38"/>
      <c r="M104" s="39"/>
      <c r="N104" s="39"/>
      <c r="O104" s="40"/>
      <c r="P104" s="41"/>
      <c r="Q104" s="41"/>
      <c r="R104" s="42"/>
      <c r="S104" s="43"/>
      <c r="T104" s="36">
        <f t="shared" si="39"/>
        <v>0</v>
      </c>
      <c r="U104" s="44">
        <f t="shared" si="40"/>
        <v>0</v>
      </c>
      <c r="V104" s="45">
        <f t="shared" si="41"/>
        <v>0</v>
      </c>
      <c r="W104" s="46">
        <f t="shared" si="42"/>
        <v>0</v>
      </c>
      <c r="X104" s="41">
        <f t="shared" si="43"/>
        <v>0</v>
      </c>
      <c r="Y104" s="41">
        <f t="shared" si="44"/>
        <v>0</v>
      </c>
      <c r="Z104" s="41">
        <f t="shared" si="45"/>
        <v>0</v>
      </c>
      <c r="AA104" s="47">
        <f t="shared" si="46"/>
        <v>0</v>
      </c>
      <c r="AB104" s="48">
        <f t="shared" si="47"/>
        <v>0</v>
      </c>
      <c r="AC104" s="41">
        <f t="shared" si="48"/>
        <v>0</v>
      </c>
      <c r="AD104" s="41">
        <f t="shared" si="49"/>
        <v>0</v>
      </c>
      <c r="AE104" s="41">
        <f t="shared" si="50"/>
        <v>0</v>
      </c>
      <c r="AF104" s="49" t="e">
        <f>HLOOKUP(I104,ElecAvoidedCostsWOCC!$A$5:$Q$50,G104+1,FALSE)</f>
        <v>#N/A</v>
      </c>
      <c r="AG104" s="41" t="e">
        <f t="shared" si="51"/>
        <v>#N/A</v>
      </c>
      <c r="AH104" s="49" t="e">
        <f>HLOOKUP(I104,ElecAvoidedCostsWOCC!$A$5:$Q$50,T104+1,FALSE)</f>
        <v>#N/A</v>
      </c>
      <c r="AI104" s="41" t="e">
        <f t="shared" si="52"/>
        <v>#N/A</v>
      </c>
      <c r="AJ104" s="41" t="e">
        <f t="shared" si="53"/>
        <v>#N/A</v>
      </c>
      <c r="AK104" s="41" t="e">
        <f>HLOOKUP(I104,ElecAvoidedCostsWOCC!$A$5:$Q$50,G104+1,FALSE)*J104*L104</f>
        <v>#N/A</v>
      </c>
      <c r="AL104" s="41" t="e">
        <f t="shared" si="54"/>
        <v>#N/A</v>
      </c>
      <c r="AM104" s="45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5">
        <f t="shared" si="55"/>
        <v>0</v>
      </c>
      <c r="AO104" s="44">
        <f t="shared" si="56"/>
        <v>0</v>
      </c>
      <c r="AP104" s="44" t="e">
        <f t="shared" si="57"/>
        <v>#DIV/0!</v>
      </c>
    </row>
    <row r="105" spans="2:42" x14ac:dyDescent="0.25">
      <c r="B105" s="34"/>
      <c r="C105" s="56"/>
      <c r="D105" s="56"/>
      <c r="E105" s="35"/>
      <c r="F105" s="36"/>
      <c r="G105" s="36"/>
      <c r="H105" s="36"/>
      <c r="I105" s="37"/>
      <c r="J105" s="38"/>
      <c r="K105" s="38"/>
      <c r="L105" s="38"/>
      <c r="M105" s="39"/>
      <c r="N105" s="39"/>
      <c r="O105" s="40"/>
      <c r="P105" s="41"/>
      <c r="Q105" s="41"/>
      <c r="R105" s="42"/>
      <c r="S105" s="43"/>
      <c r="T105" s="36">
        <f t="shared" si="39"/>
        <v>0</v>
      </c>
      <c r="U105" s="44">
        <f t="shared" si="40"/>
        <v>0</v>
      </c>
      <c r="V105" s="45">
        <f t="shared" si="41"/>
        <v>0</v>
      </c>
      <c r="W105" s="46">
        <f t="shared" si="42"/>
        <v>0</v>
      </c>
      <c r="X105" s="41">
        <f t="shared" si="43"/>
        <v>0</v>
      </c>
      <c r="Y105" s="41">
        <f t="shared" si="44"/>
        <v>0</v>
      </c>
      <c r="Z105" s="41">
        <f t="shared" si="45"/>
        <v>0</v>
      </c>
      <c r="AA105" s="47">
        <f t="shared" si="46"/>
        <v>0</v>
      </c>
      <c r="AB105" s="48">
        <f t="shared" si="47"/>
        <v>0</v>
      </c>
      <c r="AC105" s="41">
        <f t="shared" si="48"/>
        <v>0</v>
      </c>
      <c r="AD105" s="41">
        <f t="shared" si="49"/>
        <v>0</v>
      </c>
      <c r="AE105" s="41">
        <f t="shared" si="50"/>
        <v>0</v>
      </c>
      <c r="AF105" s="49" t="e">
        <f>HLOOKUP(I105,ElecAvoidedCostsWOCC!$A$5:$Q$50,G105+1,FALSE)</f>
        <v>#N/A</v>
      </c>
      <c r="AG105" s="41" t="e">
        <f t="shared" si="51"/>
        <v>#N/A</v>
      </c>
      <c r="AH105" s="49" t="e">
        <f>HLOOKUP(I105,ElecAvoidedCostsWOCC!$A$5:$Q$50,T105+1,FALSE)</f>
        <v>#N/A</v>
      </c>
      <c r="AI105" s="41" t="e">
        <f t="shared" si="52"/>
        <v>#N/A</v>
      </c>
      <c r="AJ105" s="41" t="e">
        <f t="shared" si="53"/>
        <v>#N/A</v>
      </c>
      <c r="AK105" s="41" t="e">
        <f>HLOOKUP(I105,ElecAvoidedCostsWOCC!$A$5:$Q$50,G105+1,FALSE)*J105*L105</f>
        <v>#N/A</v>
      </c>
      <c r="AL105" s="41" t="e">
        <f t="shared" si="54"/>
        <v>#N/A</v>
      </c>
      <c r="AM105" s="45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5">
        <f t="shared" si="55"/>
        <v>0</v>
      </c>
      <c r="AO105" s="44">
        <f t="shared" si="56"/>
        <v>0</v>
      </c>
      <c r="AP105" s="44" t="e">
        <f t="shared" si="57"/>
        <v>#DIV/0!</v>
      </c>
    </row>
    <row r="106" spans="2:42" x14ac:dyDescent="0.25">
      <c r="B106" s="34"/>
      <c r="C106" s="56"/>
      <c r="D106" s="56"/>
      <c r="E106" s="35"/>
      <c r="F106" s="36"/>
      <c r="G106" s="36"/>
      <c r="H106" s="36"/>
      <c r="I106" s="37"/>
      <c r="J106" s="38"/>
      <c r="K106" s="38"/>
      <c r="L106" s="38"/>
      <c r="M106" s="39"/>
      <c r="N106" s="39"/>
      <c r="O106" s="40"/>
      <c r="P106" s="41"/>
      <c r="Q106" s="41"/>
      <c r="R106" s="42"/>
      <c r="S106" s="43"/>
      <c r="T106" s="36">
        <f t="shared" si="39"/>
        <v>0</v>
      </c>
      <c r="U106" s="44">
        <f t="shared" si="40"/>
        <v>0</v>
      </c>
      <c r="V106" s="45">
        <f t="shared" si="41"/>
        <v>0</v>
      </c>
      <c r="W106" s="46">
        <f t="shared" si="42"/>
        <v>0</v>
      </c>
      <c r="X106" s="41">
        <f t="shared" si="43"/>
        <v>0</v>
      </c>
      <c r="Y106" s="41">
        <f t="shared" si="44"/>
        <v>0</v>
      </c>
      <c r="Z106" s="41">
        <f t="shared" si="45"/>
        <v>0</v>
      </c>
      <c r="AA106" s="47">
        <f t="shared" si="46"/>
        <v>0</v>
      </c>
      <c r="AB106" s="48">
        <f t="shared" si="47"/>
        <v>0</v>
      </c>
      <c r="AC106" s="41">
        <f t="shared" si="48"/>
        <v>0</v>
      </c>
      <c r="AD106" s="41">
        <f t="shared" si="49"/>
        <v>0</v>
      </c>
      <c r="AE106" s="41">
        <f t="shared" si="50"/>
        <v>0</v>
      </c>
      <c r="AF106" s="49" t="e">
        <f>HLOOKUP(I106,ElecAvoidedCostsWOCC!$A$5:$Q$50,G106+1,FALSE)</f>
        <v>#N/A</v>
      </c>
      <c r="AG106" s="41" t="e">
        <f t="shared" si="51"/>
        <v>#N/A</v>
      </c>
      <c r="AH106" s="49" t="e">
        <f>HLOOKUP(I106,ElecAvoidedCostsWOCC!$A$5:$Q$50,T106+1,FALSE)</f>
        <v>#N/A</v>
      </c>
      <c r="AI106" s="41" t="e">
        <f t="shared" si="52"/>
        <v>#N/A</v>
      </c>
      <c r="AJ106" s="41" t="e">
        <f t="shared" si="53"/>
        <v>#N/A</v>
      </c>
      <c r="AK106" s="41" t="e">
        <f>HLOOKUP(I106,ElecAvoidedCostsWOCC!$A$5:$Q$50,G106+1,FALSE)*J106*L106</f>
        <v>#N/A</v>
      </c>
      <c r="AL106" s="41" t="e">
        <f t="shared" si="54"/>
        <v>#N/A</v>
      </c>
      <c r="AM106" s="45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5">
        <f t="shared" si="55"/>
        <v>0</v>
      </c>
      <c r="AO106" s="44">
        <f t="shared" si="56"/>
        <v>0</v>
      </c>
      <c r="AP106" s="44" t="e">
        <f t="shared" si="57"/>
        <v>#DIV/0!</v>
      </c>
    </row>
    <row r="107" spans="2:42" x14ac:dyDescent="0.25">
      <c r="B107" s="34"/>
      <c r="C107" s="56"/>
      <c r="D107" s="56"/>
      <c r="E107" s="35"/>
      <c r="F107" s="36"/>
      <c r="G107" s="36"/>
      <c r="H107" s="36"/>
      <c r="I107" s="37"/>
      <c r="J107" s="38"/>
      <c r="K107" s="38"/>
      <c r="L107" s="38"/>
      <c r="M107" s="39"/>
      <c r="N107" s="39"/>
      <c r="O107" s="40"/>
      <c r="P107" s="41"/>
      <c r="Q107" s="41"/>
      <c r="R107" s="42"/>
      <c r="S107" s="43"/>
      <c r="T107" s="36">
        <f t="shared" si="39"/>
        <v>0</v>
      </c>
      <c r="U107" s="44">
        <f t="shared" si="40"/>
        <v>0</v>
      </c>
      <c r="V107" s="45">
        <f t="shared" si="41"/>
        <v>0</v>
      </c>
      <c r="W107" s="46">
        <f t="shared" si="42"/>
        <v>0</v>
      </c>
      <c r="X107" s="41">
        <f t="shared" si="43"/>
        <v>0</v>
      </c>
      <c r="Y107" s="41">
        <f t="shared" si="44"/>
        <v>0</v>
      </c>
      <c r="Z107" s="41">
        <f t="shared" si="45"/>
        <v>0</v>
      </c>
      <c r="AA107" s="47">
        <f t="shared" si="46"/>
        <v>0</v>
      </c>
      <c r="AB107" s="48">
        <f t="shared" si="47"/>
        <v>0</v>
      </c>
      <c r="AC107" s="41">
        <f t="shared" si="48"/>
        <v>0</v>
      </c>
      <c r="AD107" s="41">
        <f t="shared" si="49"/>
        <v>0</v>
      </c>
      <c r="AE107" s="41">
        <f t="shared" si="50"/>
        <v>0</v>
      </c>
      <c r="AF107" s="49" t="e">
        <f>HLOOKUP(I107,ElecAvoidedCostsWOCC!$A$5:$Q$50,G107+1,FALSE)</f>
        <v>#N/A</v>
      </c>
      <c r="AG107" s="41" t="e">
        <f t="shared" si="51"/>
        <v>#N/A</v>
      </c>
      <c r="AH107" s="49" t="e">
        <f>HLOOKUP(I107,ElecAvoidedCostsWOCC!$A$5:$Q$50,T107+1,FALSE)</f>
        <v>#N/A</v>
      </c>
      <c r="AI107" s="41" t="e">
        <f t="shared" si="52"/>
        <v>#N/A</v>
      </c>
      <c r="AJ107" s="41" t="e">
        <f t="shared" si="53"/>
        <v>#N/A</v>
      </c>
      <c r="AK107" s="41" t="e">
        <f>HLOOKUP(I107,ElecAvoidedCostsWOCC!$A$5:$Q$50,G107+1,FALSE)*J107*L107</f>
        <v>#N/A</v>
      </c>
      <c r="AL107" s="41" t="e">
        <f t="shared" si="54"/>
        <v>#N/A</v>
      </c>
      <c r="AM107" s="45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5">
        <f t="shared" si="55"/>
        <v>0</v>
      </c>
      <c r="AO107" s="44">
        <f t="shared" si="56"/>
        <v>0</v>
      </c>
      <c r="AP107" s="44" t="e">
        <f t="shared" si="57"/>
        <v>#DIV/0!</v>
      </c>
    </row>
    <row r="108" spans="2:42" x14ac:dyDescent="0.25">
      <c r="B108" s="34"/>
      <c r="C108" s="56"/>
      <c r="D108" s="56"/>
      <c r="E108" s="35"/>
      <c r="F108" s="36"/>
      <c r="G108" s="36"/>
      <c r="H108" s="36"/>
      <c r="I108" s="37"/>
      <c r="J108" s="38"/>
      <c r="K108" s="38"/>
      <c r="L108" s="38"/>
      <c r="M108" s="39"/>
      <c r="N108" s="39"/>
      <c r="O108" s="40"/>
      <c r="P108" s="41"/>
      <c r="Q108" s="41"/>
      <c r="R108" s="42"/>
      <c r="S108" s="43"/>
      <c r="T108" s="36">
        <f t="shared" si="39"/>
        <v>0</v>
      </c>
      <c r="U108" s="44">
        <f t="shared" si="40"/>
        <v>0</v>
      </c>
      <c r="V108" s="45">
        <f t="shared" si="41"/>
        <v>0</v>
      </c>
      <c r="W108" s="46">
        <f t="shared" si="42"/>
        <v>0</v>
      </c>
      <c r="X108" s="41">
        <f t="shared" si="43"/>
        <v>0</v>
      </c>
      <c r="Y108" s="41">
        <f t="shared" si="44"/>
        <v>0</v>
      </c>
      <c r="Z108" s="41">
        <f t="shared" si="45"/>
        <v>0</v>
      </c>
      <c r="AA108" s="47">
        <f t="shared" si="46"/>
        <v>0</v>
      </c>
      <c r="AB108" s="48">
        <f t="shared" si="47"/>
        <v>0</v>
      </c>
      <c r="AC108" s="41">
        <f t="shared" si="48"/>
        <v>0</v>
      </c>
      <c r="AD108" s="41">
        <f t="shared" si="49"/>
        <v>0</v>
      </c>
      <c r="AE108" s="41">
        <f t="shared" si="50"/>
        <v>0</v>
      </c>
      <c r="AF108" s="49" t="e">
        <f>HLOOKUP(I108,ElecAvoidedCostsWOCC!$A$5:$Q$50,G108+1,FALSE)</f>
        <v>#N/A</v>
      </c>
      <c r="AG108" s="41" t="e">
        <f t="shared" si="51"/>
        <v>#N/A</v>
      </c>
      <c r="AH108" s="49" t="e">
        <f>HLOOKUP(I108,ElecAvoidedCostsWOCC!$A$5:$Q$50,T108+1,FALSE)</f>
        <v>#N/A</v>
      </c>
      <c r="AI108" s="41" t="e">
        <f t="shared" si="52"/>
        <v>#N/A</v>
      </c>
      <c r="AJ108" s="41" t="e">
        <f t="shared" si="53"/>
        <v>#N/A</v>
      </c>
      <c r="AK108" s="41" t="e">
        <f>HLOOKUP(I108,ElecAvoidedCostsWOCC!$A$5:$Q$50,G108+1,FALSE)*J108*L108</f>
        <v>#N/A</v>
      </c>
      <c r="AL108" s="41" t="e">
        <f t="shared" si="54"/>
        <v>#N/A</v>
      </c>
      <c r="AM108" s="45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5">
        <f t="shared" si="55"/>
        <v>0</v>
      </c>
      <c r="AO108" s="44">
        <f t="shared" si="56"/>
        <v>0</v>
      </c>
      <c r="AP108" s="44" t="e">
        <f t="shared" si="57"/>
        <v>#DIV/0!</v>
      </c>
    </row>
    <row r="109" spans="2:42" x14ac:dyDescent="0.25">
      <c r="B109" s="34"/>
      <c r="C109" s="56"/>
      <c r="D109" s="56"/>
      <c r="E109" s="35"/>
      <c r="F109" s="36"/>
      <c r="G109" s="36"/>
      <c r="H109" s="36"/>
      <c r="I109" s="37"/>
      <c r="J109" s="38"/>
      <c r="K109" s="38"/>
      <c r="L109" s="38"/>
      <c r="M109" s="39"/>
      <c r="N109" s="39"/>
      <c r="O109" s="40"/>
      <c r="P109" s="41"/>
      <c r="Q109" s="41"/>
      <c r="R109" s="42"/>
      <c r="S109" s="43"/>
      <c r="T109" s="36">
        <f t="shared" si="39"/>
        <v>0</v>
      </c>
      <c r="U109" s="44">
        <f t="shared" si="40"/>
        <v>0</v>
      </c>
      <c r="V109" s="45">
        <f t="shared" si="41"/>
        <v>0</v>
      </c>
      <c r="W109" s="46">
        <f t="shared" si="42"/>
        <v>0</v>
      </c>
      <c r="X109" s="41">
        <f t="shared" si="43"/>
        <v>0</v>
      </c>
      <c r="Y109" s="41">
        <f t="shared" si="44"/>
        <v>0</v>
      </c>
      <c r="Z109" s="41">
        <f t="shared" si="45"/>
        <v>0</v>
      </c>
      <c r="AA109" s="47">
        <f t="shared" si="46"/>
        <v>0</v>
      </c>
      <c r="AB109" s="48">
        <f t="shared" si="47"/>
        <v>0</v>
      </c>
      <c r="AC109" s="41">
        <f t="shared" si="48"/>
        <v>0</v>
      </c>
      <c r="AD109" s="41">
        <f t="shared" si="49"/>
        <v>0</v>
      </c>
      <c r="AE109" s="41">
        <f t="shared" si="50"/>
        <v>0</v>
      </c>
      <c r="AF109" s="49" t="e">
        <f>HLOOKUP(I109,ElecAvoidedCostsWOCC!$A$5:$Q$50,G109+1,FALSE)</f>
        <v>#N/A</v>
      </c>
      <c r="AG109" s="41" t="e">
        <f t="shared" si="51"/>
        <v>#N/A</v>
      </c>
      <c r="AH109" s="49" t="e">
        <f>HLOOKUP(I109,ElecAvoidedCostsWOCC!$A$5:$Q$50,T109+1,FALSE)</f>
        <v>#N/A</v>
      </c>
      <c r="AI109" s="41" t="e">
        <f t="shared" si="52"/>
        <v>#N/A</v>
      </c>
      <c r="AJ109" s="41" t="e">
        <f t="shared" si="53"/>
        <v>#N/A</v>
      </c>
      <c r="AK109" s="41" t="e">
        <f>HLOOKUP(I109,ElecAvoidedCostsWOCC!$A$5:$Q$50,G109+1,FALSE)*J109*L109</f>
        <v>#N/A</v>
      </c>
      <c r="AL109" s="41" t="e">
        <f t="shared" si="54"/>
        <v>#N/A</v>
      </c>
      <c r="AM109" s="45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5">
        <f t="shared" si="55"/>
        <v>0</v>
      </c>
      <c r="AO109" s="44">
        <f t="shared" si="56"/>
        <v>0</v>
      </c>
      <c r="AP109" s="44" t="e">
        <f t="shared" si="57"/>
        <v>#DIV/0!</v>
      </c>
    </row>
    <row r="110" spans="2:42" x14ac:dyDescent="0.25">
      <c r="B110" s="34"/>
      <c r="C110" s="56"/>
      <c r="D110" s="56"/>
      <c r="E110" s="35"/>
      <c r="F110" s="36"/>
      <c r="G110" s="36"/>
      <c r="H110" s="36"/>
      <c r="I110" s="37"/>
      <c r="J110" s="38"/>
      <c r="K110" s="38"/>
      <c r="L110" s="38"/>
      <c r="M110" s="39"/>
      <c r="N110" s="39"/>
      <c r="O110" s="40"/>
      <c r="P110" s="41"/>
      <c r="Q110" s="41"/>
      <c r="R110" s="42"/>
      <c r="S110" s="43"/>
      <c r="T110" s="36">
        <f t="shared" si="39"/>
        <v>0</v>
      </c>
      <c r="U110" s="44">
        <f t="shared" si="40"/>
        <v>0</v>
      </c>
      <c r="V110" s="45">
        <f t="shared" si="41"/>
        <v>0</v>
      </c>
      <c r="W110" s="46">
        <f t="shared" si="42"/>
        <v>0</v>
      </c>
      <c r="X110" s="41">
        <f t="shared" si="43"/>
        <v>0</v>
      </c>
      <c r="Y110" s="41">
        <f t="shared" si="44"/>
        <v>0</v>
      </c>
      <c r="Z110" s="41">
        <f t="shared" si="45"/>
        <v>0</v>
      </c>
      <c r="AA110" s="47">
        <f t="shared" si="46"/>
        <v>0</v>
      </c>
      <c r="AB110" s="48">
        <f t="shared" si="47"/>
        <v>0</v>
      </c>
      <c r="AC110" s="41">
        <f t="shared" si="48"/>
        <v>0</v>
      </c>
      <c r="AD110" s="41">
        <f t="shared" si="49"/>
        <v>0</v>
      </c>
      <c r="AE110" s="41">
        <f t="shared" si="50"/>
        <v>0</v>
      </c>
      <c r="AF110" s="49" t="e">
        <f>HLOOKUP(I110,ElecAvoidedCostsWOCC!$A$5:$Q$50,G110+1,FALSE)</f>
        <v>#N/A</v>
      </c>
      <c r="AG110" s="41" t="e">
        <f t="shared" si="51"/>
        <v>#N/A</v>
      </c>
      <c r="AH110" s="49" t="e">
        <f>HLOOKUP(I110,ElecAvoidedCostsWOCC!$A$5:$Q$50,T110+1,FALSE)</f>
        <v>#N/A</v>
      </c>
      <c r="AI110" s="41" t="e">
        <f t="shared" si="52"/>
        <v>#N/A</v>
      </c>
      <c r="AJ110" s="41" t="e">
        <f t="shared" si="53"/>
        <v>#N/A</v>
      </c>
      <c r="AK110" s="41" t="e">
        <f>HLOOKUP(I110,ElecAvoidedCostsWOCC!$A$5:$Q$50,G110+1,FALSE)*J110*L110</f>
        <v>#N/A</v>
      </c>
      <c r="AL110" s="41" t="e">
        <f t="shared" si="54"/>
        <v>#N/A</v>
      </c>
      <c r="AM110" s="45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5">
        <f t="shared" si="55"/>
        <v>0</v>
      </c>
      <c r="AO110" s="44">
        <f t="shared" si="56"/>
        <v>0</v>
      </c>
      <c r="AP110" s="44" t="e">
        <f t="shared" si="57"/>
        <v>#DIV/0!</v>
      </c>
    </row>
    <row r="111" spans="2:42" x14ac:dyDescent="0.25">
      <c r="B111" s="34"/>
      <c r="C111" s="56"/>
      <c r="D111" s="56"/>
      <c r="E111" s="35"/>
      <c r="F111" s="36"/>
      <c r="G111" s="36"/>
      <c r="H111" s="36"/>
      <c r="I111" s="37"/>
      <c r="J111" s="38"/>
      <c r="K111" s="38"/>
      <c r="L111" s="38"/>
      <c r="M111" s="39"/>
      <c r="N111" s="39"/>
      <c r="O111" s="40"/>
      <c r="P111" s="41"/>
      <c r="Q111" s="41"/>
      <c r="R111" s="42"/>
      <c r="S111" s="43"/>
      <c r="T111" s="36">
        <f t="shared" si="39"/>
        <v>0</v>
      </c>
      <c r="U111" s="44">
        <f t="shared" si="40"/>
        <v>0</v>
      </c>
      <c r="V111" s="45">
        <f t="shared" si="41"/>
        <v>0</v>
      </c>
      <c r="W111" s="46">
        <f t="shared" si="42"/>
        <v>0</v>
      </c>
      <c r="X111" s="41">
        <f t="shared" si="43"/>
        <v>0</v>
      </c>
      <c r="Y111" s="41">
        <f t="shared" si="44"/>
        <v>0</v>
      </c>
      <c r="Z111" s="41">
        <f t="shared" si="45"/>
        <v>0</v>
      </c>
      <c r="AA111" s="47">
        <f t="shared" si="46"/>
        <v>0</v>
      </c>
      <c r="AB111" s="48">
        <f t="shared" si="47"/>
        <v>0</v>
      </c>
      <c r="AC111" s="41">
        <f t="shared" si="48"/>
        <v>0</v>
      </c>
      <c r="AD111" s="41">
        <f t="shared" si="49"/>
        <v>0</v>
      </c>
      <c r="AE111" s="41">
        <f t="shared" si="50"/>
        <v>0</v>
      </c>
      <c r="AF111" s="49" t="e">
        <f>HLOOKUP(I111,ElecAvoidedCostsWOCC!$A$5:$Q$50,G111+1,FALSE)</f>
        <v>#N/A</v>
      </c>
      <c r="AG111" s="41" t="e">
        <f t="shared" si="51"/>
        <v>#N/A</v>
      </c>
      <c r="AH111" s="49" t="e">
        <f>HLOOKUP(I111,ElecAvoidedCostsWOCC!$A$5:$Q$50,T111+1,FALSE)</f>
        <v>#N/A</v>
      </c>
      <c r="AI111" s="41" t="e">
        <f t="shared" si="52"/>
        <v>#N/A</v>
      </c>
      <c r="AJ111" s="41" t="e">
        <f t="shared" si="53"/>
        <v>#N/A</v>
      </c>
      <c r="AK111" s="41" t="e">
        <f>HLOOKUP(I111,ElecAvoidedCostsWOCC!$A$5:$Q$50,G111+1,FALSE)*J111*L111</f>
        <v>#N/A</v>
      </c>
      <c r="AL111" s="41" t="e">
        <f t="shared" si="54"/>
        <v>#N/A</v>
      </c>
      <c r="AM111" s="45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5">
        <f t="shared" si="55"/>
        <v>0</v>
      </c>
      <c r="AO111" s="44">
        <f t="shared" si="56"/>
        <v>0</v>
      </c>
      <c r="AP111" s="44" t="e">
        <f t="shared" si="57"/>
        <v>#DIV/0!</v>
      </c>
    </row>
  </sheetData>
  <conditionalFormatting sqref="J5:N111 R5:S111">
    <cfRule type="expression" dxfId="120" priority="2">
      <formula>ISTEXT(J5)</formula>
    </cfRule>
    <cfRule type="notContainsBlanks" dxfId="119" priority="3">
      <formula>LEN(TRIM(J5))&gt;0</formula>
    </cfRule>
  </conditionalFormatting>
  <conditionalFormatting sqref="R5:S111">
    <cfRule type="expression" dxfId="118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800080"/>
  </sheetPr>
  <dimension ref="A1:AP158"/>
  <sheetViews>
    <sheetView zoomScale="85" zoomScaleNormal="85" workbookViewId="0">
      <selection activeCell="J12" sqref="J1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18230524</v>
      </c>
      <c r="D2" s="17" t="s">
        <v>61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60</v>
      </c>
      <c r="C5" s="56">
        <v>18230524</v>
      </c>
      <c r="D5" s="56" t="s">
        <v>61</v>
      </c>
      <c r="E5" s="35" t="s">
        <v>637</v>
      </c>
      <c r="F5" s="36" t="s">
        <v>583</v>
      </c>
      <c r="G5" s="36">
        <v>15</v>
      </c>
      <c r="H5" s="36">
        <v>0</v>
      </c>
      <c r="I5" s="37" t="s">
        <v>258</v>
      </c>
      <c r="J5" s="38">
        <v>1</v>
      </c>
      <c r="K5" s="38">
        <v>639450</v>
      </c>
      <c r="L5" s="38">
        <v>0</v>
      </c>
      <c r="M5" s="39">
        <v>409500</v>
      </c>
      <c r="N5" s="39">
        <v>716625</v>
      </c>
      <c r="O5" s="40">
        <v>639450</v>
      </c>
      <c r="P5" s="41">
        <v>409500</v>
      </c>
      <c r="Q5" s="41">
        <v>716625</v>
      </c>
      <c r="R5" s="42">
        <v>0</v>
      </c>
      <c r="S5" s="43"/>
      <c r="T5" s="36">
        <f t="shared" ref="T5:T24" si="0">G5+H5</f>
        <v>15</v>
      </c>
      <c r="U5" s="44">
        <f t="shared" ref="U5:U24" si="1">(O5/$A$10)*T5</f>
        <v>15</v>
      </c>
      <c r="V5" s="45">
        <f t="shared" ref="V5:V24" si="2">N5-M5</f>
        <v>307125</v>
      </c>
      <c r="W5" s="46">
        <f t="shared" ref="W5:W24" si="3">(O5/A$10)</f>
        <v>1</v>
      </c>
      <c r="X5" s="41">
        <f t="shared" ref="X5:X24" si="4">W5*A$8</f>
        <v>182507.66000000003</v>
      </c>
      <c r="Y5" s="41">
        <f t="shared" ref="Y5:Y24" si="5">Q5-P5</f>
        <v>307125</v>
      </c>
      <c r="Z5" s="41">
        <f t="shared" ref="Z5:Z24" si="6">X5+(A$6*W5)</f>
        <v>592007.66</v>
      </c>
      <c r="AA5" s="47">
        <f t="shared" ref="AA5:AA24" si="7">Q5+X5</f>
        <v>899132.66</v>
      </c>
      <c r="AB5" s="48">
        <f t="shared" ref="AB5:AC20" si="8">Z5/(1+ElecDiscountRate)^1</f>
        <v>554314.28838951315</v>
      </c>
      <c r="AC5" s="41">
        <f t="shared" si="8"/>
        <v>841884.51310861425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1.7172657854551547</v>
      </c>
      <c r="AG5" s="41">
        <f t="shared" ref="AG5:AG24" si="10">AF5*J5*K5</f>
        <v>1098105.6065092988</v>
      </c>
      <c r="AH5" s="49">
        <f>HLOOKUP(I5,ElecAvoidedCostsWOCC!$A$5:$Q$50,T5+1,FALSE)</f>
        <v>1.7172657854551547</v>
      </c>
      <c r="AI5" s="41">
        <f t="shared" ref="AI5:AI24" si="11">AH5*J5*L5</f>
        <v>0</v>
      </c>
      <c r="AJ5" s="41">
        <f>AG5+AI5</f>
        <v>1098105.6065092988</v>
      </c>
      <c r="AK5" s="41">
        <f>HLOOKUP(I5,ElecAvoidedCostsWOCC!$A$5:$Q$50,G5+1,FALSE)*J5*L5</f>
        <v>0</v>
      </c>
      <c r="AL5" s="41">
        <f>AG5+AI5-AK5</f>
        <v>1098105.6065092988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1098105.6065092988</v>
      </c>
      <c r="AN5" s="45">
        <f>AM5*1.1+AD5+AE5</f>
        <v>1207916.1671602288</v>
      </c>
      <c r="AO5" s="44">
        <f>IFERROR(AM5/AB5,0)</f>
        <v>1.9810162384586898</v>
      </c>
      <c r="AP5" s="44">
        <f>AN5/AC5</f>
        <v>1.4347765618113844</v>
      </c>
    </row>
    <row r="6" spans="1:42" ht="13.5" customHeight="1" x14ac:dyDescent="0.25">
      <c r="A6" s="50">
        <f>SUMIF('Program Costs'!D:D,C2,'Program Costs'!L:L)</f>
        <v>409500</v>
      </c>
      <c r="B6" s="84" t="s">
        <v>60</v>
      </c>
      <c r="C6" s="56">
        <v>18230524</v>
      </c>
      <c r="D6" s="56" t="s">
        <v>61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60</v>
      </c>
      <c r="C7" s="56">
        <v>18230524</v>
      </c>
      <c r="D7" s="56" t="s">
        <v>61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182507.66000000003</v>
      </c>
      <c r="B8" s="84" t="s">
        <v>60</v>
      </c>
      <c r="C8" s="56">
        <v>18230524</v>
      </c>
      <c r="D8" s="56" t="s">
        <v>61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60</v>
      </c>
      <c r="C9" s="56">
        <v>18230524</v>
      </c>
      <c r="D9" s="56" t="s">
        <v>61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SUM(O5:O997)</f>
        <v>639450</v>
      </c>
      <c r="B10" s="84" t="s">
        <v>60</v>
      </c>
      <c r="C10" s="56">
        <v>18230524</v>
      </c>
      <c r="D10" s="56" t="s">
        <v>61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60</v>
      </c>
      <c r="C11" s="56">
        <v>18230524</v>
      </c>
      <c r="D11" s="56" t="s">
        <v>61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SUM(P5:P998)</f>
        <v>409500</v>
      </c>
      <c r="B12" s="84" t="s">
        <v>60</v>
      </c>
      <c r="C12" s="56">
        <v>18230524</v>
      </c>
      <c r="D12" s="56" t="s">
        <v>61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60</v>
      </c>
      <c r="C13" s="56">
        <v>18230524</v>
      </c>
      <c r="D13" s="56" t="s">
        <v>61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SUM(Y5:Y998)</f>
        <v>307125</v>
      </c>
      <c r="B14" s="84" t="s">
        <v>60</v>
      </c>
      <c r="C14" s="56">
        <v>18230524</v>
      </c>
      <c r="D14" s="56" t="s">
        <v>61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60</v>
      </c>
      <c r="C15" s="56">
        <v>18230524</v>
      </c>
      <c r="D15" s="56" t="s">
        <v>61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SUM(U5:U997)</f>
        <v>15</v>
      </c>
      <c r="B16" s="84" t="s">
        <v>60</v>
      </c>
      <c r="C16" s="56">
        <v>18230524</v>
      </c>
      <c r="D16" s="56" t="s">
        <v>61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 t="s">
        <v>60</v>
      </c>
      <c r="C17" s="56">
        <v>18230524</v>
      </c>
      <c r="D17" s="56" t="s">
        <v>61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592007.66</v>
      </c>
      <c r="B18" s="84" t="s">
        <v>60</v>
      </c>
      <c r="C18" s="56">
        <v>18230524</v>
      </c>
      <c r="D18" s="56" t="s">
        <v>61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 t="s">
        <v>60</v>
      </c>
      <c r="C19" s="56">
        <v>18230524</v>
      </c>
      <c r="D19" s="56" t="s">
        <v>61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A8+SUM(Q5:Q904)</f>
        <v>899132.66</v>
      </c>
      <c r="B20" s="84" t="s">
        <v>60</v>
      </c>
      <c r="C20" s="56">
        <v>18230524</v>
      </c>
      <c r="D20" s="56" t="s">
        <v>61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 t="s">
        <v>60</v>
      </c>
      <c r="C21" s="56">
        <v>18230524</v>
      </c>
      <c r="D21" s="56" t="s">
        <v>61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(SUM(AM5:AM998)/(SUM(AB5:AB998)))</f>
        <v>1.9810162384586898</v>
      </c>
      <c r="B22" s="84" t="s">
        <v>60</v>
      </c>
      <c r="C22" s="56">
        <v>18230524</v>
      </c>
      <c r="D22" s="56" t="s">
        <v>61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 t="s">
        <v>60</v>
      </c>
      <c r="C23" s="56">
        <v>18230524</v>
      </c>
      <c r="D23" s="56" t="s">
        <v>61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(SUM(AN5:AN998)/SUM(AC5:AC998))</f>
        <v>1.4347765618113844</v>
      </c>
      <c r="B24" s="84" t="s">
        <v>60</v>
      </c>
      <c r="C24" s="56">
        <v>18230524</v>
      </c>
      <c r="D24" s="56" t="s">
        <v>61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84" t="s">
        <v>60</v>
      </c>
      <c r="C25" s="56">
        <v>18230524</v>
      </c>
      <c r="D25" s="56" t="s">
        <v>61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53" si="19">G25+H25</f>
        <v>0</v>
      </c>
      <c r="U25" s="44">
        <f t="shared" ref="U25:U53" si="20">(O25/$A$10)*T25</f>
        <v>0</v>
      </c>
      <c r="V25" s="45">
        <f t="shared" ref="V25:V53" si="21">N25-M25</f>
        <v>0</v>
      </c>
      <c r="W25" s="46">
        <f t="shared" ref="W25:W53" si="22">(O25/A$10)</f>
        <v>0</v>
      </c>
      <c r="X25" s="41">
        <f t="shared" ref="X25:X53" si="23">W25*A$8</f>
        <v>0</v>
      </c>
      <c r="Y25" s="41">
        <f t="shared" ref="Y25:Y53" si="24">Q25-P25</f>
        <v>0</v>
      </c>
      <c r="Z25" s="41">
        <f t="shared" ref="Z25:Z53" si="25">X25+(A$6*W25)</f>
        <v>0</v>
      </c>
      <c r="AA25" s="47">
        <f t="shared" ref="AA25:AA53" si="26">Q25+X25</f>
        <v>0</v>
      </c>
      <c r="AB25" s="48">
        <f t="shared" ref="AB25:AB53" si="27">Z25/(1+ElecDiscountRate)^1</f>
        <v>0</v>
      </c>
      <c r="AC25" s="41">
        <f t="shared" ref="AC25:AC53" si="28">AA25/(1+ElecDiscountRate)^1</f>
        <v>0</v>
      </c>
      <c r="AD25" s="41">
        <f t="shared" ref="AD25:AD53" si="29">-PV(ElecDiscountRate,T25,R25)*J25</f>
        <v>0</v>
      </c>
      <c r="AE25" s="41">
        <f t="shared" ref="AE25:AE53" si="30">-PV(ElecDiscountRate,T25,S25)*J25</f>
        <v>0</v>
      </c>
      <c r="AF25" s="49" t="e">
        <f>HLOOKUP(I25,ElecAvoidedCostsWOCC!$A$5:$Q$50,G25+1,FALSE)</f>
        <v>#N/A</v>
      </c>
      <c r="AG25" s="41" t="e">
        <f t="shared" ref="AG25:AG53" si="31">AF25*J25*K25</f>
        <v>#N/A</v>
      </c>
      <c r="AH25" s="49" t="e">
        <f>HLOOKUP(I25,ElecAvoidedCostsWOCC!$A$5:$Q$50,T25+1,FALSE)</f>
        <v>#N/A</v>
      </c>
      <c r="AI25" s="41" t="e">
        <f t="shared" ref="AI25:AI53" si="32">AH25*J25*L25</f>
        <v>#N/A</v>
      </c>
      <c r="AJ25" s="41" t="e">
        <f t="shared" ref="AJ25:AJ53" si="33">AG25+AI25</f>
        <v>#N/A</v>
      </c>
      <c r="AK25" s="41" t="e">
        <f>HLOOKUP(I25,ElecAvoidedCostsWOCC!$A$5:$Q$50,G25+1,FALSE)*J25*L25</f>
        <v>#N/A</v>
      </c>
      <c r="AL25" s="41" t="e">
        <f t="shared" ref="AL25:AL53" si="34">AG25+AI25-AK25</f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ref="AN25:AN53" si="35">AM25*1.1+AD25+AE25</f>
        <v>0</v>
      </c>
      <c r="AO25" s="44">
        <f t="shared" ref="AO25:AO53" si="36">IFERROR(AM25/AB25,0)</f>
        <v>0</v>
      </c>
      <c r="AP25" s="44" t="e">
        <f t="shared" ref="AP25:AP53" si="37">AN25/AC25</f>
        <v>#DIV/0!</v>
      </c>
    </row>
    <row r="26" spans="1:42" ht="13.5" customHeight="1" x14ac:dyDescent="0.25">
      <c r="B26" s="84" t="s">
        <v>60</v>
      </c>
      <c r="C26" s="56">
        <v>18230524</v>
      </c>
      <c r="D26" s="56" t="s">
        <v>61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HLOOKUP(I26,ElecAvoidedCostsWOCC!$A$5:$Q$50,G26+1,FALSE)</f>
        <v>#N/A</v>
      </c>
      <c r="AG26" s="41" t="e">
        <f t="shared" si="31"/>
        <v>#N/A</v>
      </c>
      <c r="AH26" s="49" t="e">
        <f>HLOOKUP(I26,ElecAvoidedCostsWOCC!$A$5:$Q$50,T26+1,FALSE)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HLOOKUP(I26,ElecAvoidedCostsWOCC!$A$5:$Q$50,G26+1,FALSE)*J26*L26</f>
        <v>#N/A</v>
      </c>
      <c r="AL26" s="41" t="e">
        <f t="shared" si="34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84" t="s">
        <v>60</v>
      </c>
      <c r="C27" s="56">
        <v>18230524</v>
      </c>
      <c r="D27" s="56" t="s">
        <v>61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HLOOKUP(I27,ElecAvoidedCostsWOCC!$A$5:$Q$50,G27+1,FALSE)</f>
        <v>#N/A</v>
      </c>
      <c r="AG27" s="41" t="e">
        <f t="shared" si="31"/>
        <v>#N/A</v>
      </c>
      <c r="AH27" s="49" t="e">
        <f>HLOOKUP(I27,ElecAvoidedCostsWOCC!$A$5:$Q$50,T27+1,FALSE)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HLOOKUP(I27,ElecAvoidedCostsWOCC!$A$5:$Q$50,G27+1,FALSE)*J27*L27</f>
        <v>#N/A</v>
      </c>
      <c r="AL27" s="41" t="e">
        <f t="shared" si="34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84" t="s">
        <v>60</v>
      </c>
      <c r="C28" s="56">
        <v>18230524</v>
      </c>
      <c r="D28" s="56" t="s">
        <v>61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HLOOKUP(I28,ElecAvoidedCostsWOCC!$A$5:$Q$50,G28+1,FALSE)</f>
        <v>#N/A</v>
      </c>
      <c r="AG28" s="41" t="e">
        <f t="shared" si="31"/>
        <v>#N/A</v>
      </c>
      <c r="AH28" s="49" t="e">
        <f>HLOOKUP(I28,ElecAvoidedCostsWOCC!$A$5:$Q$50,T28+1,FALSE)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HLOOKUP(I28,ElecAvoidedCostsWOCC!$A$5:$Q$50,G28+1,FALSE)*J28*L28</f>
        <v>#N/A</v>
      </c>
      <c r="AL28" s="41" t="e">
        <f t="shared" si="34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9"/>
        <v>0</v>
      </c>
      <c r="U29" s="44">
        <f t="shared" si="20"/>
        <v>0</v>
      </c>
      <c r="V29" s="45">
        <f t="shared" si="21"/>
        <v>0</v>
      </c>
      <c r="W29" s="46">
        <f t="shared" si="22"/>
        <v>0</v>
      </c>
      <c r="X29" s="41">
        <f t="shared" si="23"/>
        <v>0</v>
      </c>
      <c r="Y29" s="41">
        <f t="shared" si="24"/>
        <v>0</v>
      </c>
      <c r="Z29" s="41">
        <f t="shared" si="25"/>
        <v>0</v>
      </c>
      <c r="AA29" s="47">
        <f t="shared" si="26"/>
        <v>0</v>
      </c>
      <c r="AB29" s="48">
        <f t="shared" si="27"/>
        <v>0</v>
      </c>
      <c r="AC29" s="41">
        <f t="shared" si="28"/>
        <v>0</v>
      </c>
      <c r="AD29" s="41">
        <f t="shared" si="29"/>
        <v>0</v>
      </c>
      <c r="AE29" s="41">
        <f t="shared" si="30"/>
        <v>0</v>
      </c>
      <c r="AF29" s="49" t="e">
        <f>HLOOKUP(I29,ElecAvoidedCostsWOCC!$A$5:$Q$50,G29+1,FALSE)</f>
        <v>#N/A</v>
      </c>
      <c r="AG29" s="41" t="e">
        <f t="shared" si="31"/>
        <v>#N/A</v>
      </c>
      <c r="AH29" s="49" t="e">
        <f>HLOOKUP(I29,ElecAvoidedCostsWOCC!$A$5:$Q$50,T29+1,FALSE)</f>
        <v>#N/A</v>
      </c>
      <c r="AI29" s="41" t="e">
        <f t="shared" si="32"/>
        <v>#N/A</v>
      </c>
      <c r="AJ29" s="41" t="e">
        <f t="shared" si="33"/>
        <v>#N/A</v>
      </c>
      <c r="AK29" s="41" t="e">
        <f>HLOOKUP(I29,ElecAvoidedCostsWOCC!$A$5:$Q$50,G29+1,FALSE)*J29*L29</f>
        <v>#N/A</v>
      </c>
      <c r="AL29" s="41" t="e">
        <f t="shared" si="34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35"/>
        <v>0</v>
      </c>
      <c r="AO29" s="44">
        <f t="shared" si="36"/>
        <v>0</v>
      </c>
      <c r="AP29" s="44" t="e">
        <f t="shared" si="37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9"/>
        <v>0</v>
      </c>
      <c r="U30" s="44">
        <f t="shared" si="20"/>
        <v>0</v>
      </c>
      <c r="V30" s="45">
        <f t="shared" si="21"/>
        <v>0</v>
      </c>
      <c r="W30" s="46">
        <f t="shared" si="22"/>
        <v>0</v>
      </c>
      <c r="X30" s="41">
        <f t="shared" si="23"/>
        <v>0</v>
      </c>
      <c r="Y30" s="41">
        <f t="shared" si="24"/>
        <v>0</v>
      </c>
      <c r="Z30" s="41">
        <f t="shared" si="25"/>
        <v>0</v>
      </c>
      <c r="AA30" s="47">
        <f t="shared" si="26"/>
        <v>0</v>
      </c>
      <c r="AB30" s="48">
        <f t="shared" si="27"/>
        <v>0</v>
      </c>
      <c r="AC30" s="41">
        <f t="shared" si="28"/>
        <v>0</v>
      </c>
      <c r="AD30" s="41">
        <f t="shared" si="29"/>
        <v>0</v>
      </c>
      <c r="AE30" s="41">
        <f t="shared" si="30"/>
        <v>0</v>
      </c>
      <c r="AF30" s="49" t="e">
        <f>HLOOKUP(I30,ElecAvoidedCostsWOCC!$A$5:$Q$50,G30+1,FALSE)</f>
        <v>#N/A</v>
      </c>
      <c r="AG30" s="41" t="e">
        <f t="shared" si="31"/>
        <v>#N/A</v>
      </c>
      <c r="AH30" s="49" t="e">
        <f>HLOOKUP(I30,ElecAvoidedCostsWOCC!$A$5:$Q$50,T30+1,FALSE)</f>
        <v>#N/A</v>
      </c>
      <c r="AI30" s="41" t="e">
        <f t="shared" si="32"/>
        <v>#N/A</v>
      </c>
      <c r="AJ30" s="41" t="e">
        <f t="shared" si="33"/>
        <v>#N/A</v>
      </c>
      <c r="AK30" s="41" t="e">
        <f>HLOOKUP(I30,ElecAvoidedCostsWOCC!$A$5:$Q$50,G30+1,FALSE)*J30*L30</f>
        <v>#N/A</v>
      </c>
      <c r="AL30" s="41" t="e">
        <f t="shared" si="34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35"/>
        <v>0</v>
      </c>
      <c r="AO30" s="44">
        <f t="shared" si="36"/>
        <v>0</v>
      </c>
      <c r="AP30" s="44" t="e">
        <f t="shared" si="37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9"/>
        <v>0</v>
      </c>
      <c r="U31" s="44">
        <f t="shared" si="20"/>
        <v>0</v>
      </c>
      <c r="V31" s="45">
        <f t="shared" si="21"/>
        <v>0</v>
      </c>
      <c r="W31" s="46">
        <f t="shared" si="22"/>
        <v>0</v>
      </c>
      <c r="X31" s="41">
        <f t="shared" si="23"/>
        <v>0</v>
      </c>
      <c r="Y31" s="41">
        <f t="shared" si="24"/>
        <v>0</v>
      </c>
      <c r="Z31" s="41">
        <f t="shared" si="25"/>
        <v>0</v>
      </c>
      <c r="AA31" s="47">
        <f t="shared" si="26"/>
        <v>0</v>
      </c>
      <c r="AB31" s="48">
        <f t="shared" si="27"/>
        <v>0</v>
      </c>
      <c r="AC31" s="41">
        <f t="shared" si="28"/>
        <v>0</v>
      </c>
      <c r="AD31" s="41">
        <f t="shared" si="29"/>
        <v>0</v>
      </c>
      <c r="AE31" s="41">
        <f t="shared" si="30"/>
        <v>0</v>
      </c>
      <c r="AF31" s="49" t="e">
        <f>HLOOKUP(I31,ElecAvoidedCostsWOCC!$A$5:$Q$50,G31+1,FALSE)</f>
        <v>#N/A</v>
      </c>
      <c r="AG31" s="41" t="e">
        <f t="shared" si="31"/>
        <v>#N/A</v>
      </c>
      <c r="AH31" s="49" t="e">
        <f>HLOOKUP(I31,ElecAvoidedCostsWOCC!$A$5:$Q$50,T31+1,FALSE)</f>
        <v>#N/A</v>
      </c>
      <c r="AI31" s="41" t="e">
        <f t="shared" si="32"/>
        <v>#N/A</v>
      </c>
      <c r="AJ31" s="41" t="e">
        <f t="shared" si="33"/>
        <v>#N/A</v>
      </c>
      <c r="AK31" s="41" t="e">
        <f>HLOOKUP(I31,ElecAvoidedCostsWOCC!$A$5:$Q$50,G31+1,FALSE)*J31*L31</f>
        <v>#N/A</v>
      </c>
      <c r="AL31" s="41" t="e">
        <f t="shared" si="34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35"/>
        <v>0</v>
      </c>
      <c r="AO31" s="44">
        <f t="shared" si="36"/>
        <v>0</v>
      </c>
      <c r="AP31" s="44" t="e">
        <f t="shared" si="37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9"/>
        <v>0</v>
      </c>
      <c r="U32" s="44">
        <f t="shared" si="20"/>
        <v>0</v>
      </c>
      <c r="V32" s="45">
        <f t="shared" si="21"/>
        <v>0</v>
      </c>
      <c r="W32" s="46">
        <f t="shared" si="22"/>
        <v>0</v>
      </c>
      <c r="X32" s="41">
        <f t="shared" si="23"/>
        <v>0</v>
      </c>
      <c r="Y32" s="41">
        <f t="shared" si="24"/>
        <v>0</v>
      </c>
      <c r="Z32" s="41">
        <f t="shared" si="25"/>
        <v>0</v>
      </c>
      <c r="AA32" s="47">
        <f t="shared" si="26"/>
        <v>0</v>
      </c>
      <c r="AB32" s="48">
        <f t="shared" si="27"/>
        <v>0</v>
      </c>
      <c r="AC32" s="41">
        <f t="shared" si="28"/>
        <v>0</v>
      </c>
      <c r="AD32" s="41">
        <f t="shared" si="29"/>
        <v>0</v>
      </c>
      <c r="AE32" s="41">
        <f t="shared" si="30"/>
        <v>0</v>
      </c>
      <c r="AF32" s="49" t="e">
        <f>HLOOKUP(I32,ElecAvoidedCostsWOCC!$A$5:$Q$50,G32+1,FALSE)</f>
        <v>#N/A</v>
      </c>
      <c r="AG32" s="41" t="e">
        <f t="shared" si="31"/>
        <v>#N/A</v>
      </c>
      <c r="AH32" s="49" t="e">
        <f>HLOOKUP(I32,ElecAvoidedCostsWOCC!$A$5:$Q$50,T32+1,FALSE)</f>
        <v>#N/A</v>
      </c>
      <c r="AI32" s="41" t="e">
        <f t="shared" si="32"/>
        <v>#N/A</v>
      </c>
      <c r="AJ32" s="41" t="e">
        <f t="shared" si="33"/>
        <v>#N/A</v>
      </c>
      <c r="AK32" s="41" t="e">
        <f>HLOOKUP(I32,ElecAvoidedCostsWOCC!$A$5:$Q$50,G32+1,FALSE)*J32*L32</f>
        <v>#N/A</v>
      </c>
      <c r="AL32" s="41" t="e">
        <f t="shared" si="34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35"/>
        <v>0</v>
      </c>
      <c r="AO32" s="44">
        <f t="shared" si="36"/>
        <v>0</v>
      </c>
      <c r="AP32" s="44" t="e">
        <f t="shared" si="37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9"/>
        <v>0</v>
      </c>
      <c r="U33" s="44">
        <f t="shared" si="20"/>
        <v>0</v>
      </c>
      <c r="V33" s="45">
        <f t="shared" si="21"/>
        <v>0</v>
      </c>
      <c r="W33" s="46">
        <f t="shared" si="22"/>
        <v>0</v>
      </c>
      <c r="X33" s="41">
        <f t="shared" si="23"/>
        <v>0</v>
      </c>
      <c r="Y33" s="41">
        <f t="shared" si="24"/>
        <v>0</v>
      </c>
      <c r="Z33" s="41">
        <f t="shared" si="25"/>
        <v>0</v>
      </c>
      <c r="AA33" s="47">
        <f t="shared" si="26"/>
        <v>0</v>
      </c>
      <c r="AB33" s="48">
        <f t="shared" si="27"/>
        <v>0</v>
      </c>
      <c r="AC33" s="41">
        <f t="shared" si="28"/>
        <v>0</v>
      </c>
      <c r="AD33" s="41">
        <f t="shared" si="29"/>
        <v>0</v>
      </c>
      <c r="AE33" s="41">
        <f t="shared" si="30"/>
        <v>0</v>
      </c>
      <c r="AF33" s="49" t="e">
        <f>HLOOKUP(I33,ElecAvoidedCostsWOCC!$A$5:$Q$50,G33+1,FALSE)</f>
        <v>#N/A</v>
      </c>
      <c r="AG33" s="41" t="e">
        <f t="shared" si="31"/>
        <v>#N/A</v>
      </c>
      <c r="AH33" s="49" t="e">
        <f>HLOOKUP(I33,ElecAvoidedCostsWOCC!$A$5:$Q$50,T33+1,FALSE)</f>
        <v>#N/A</v>
      </c>
      <c r="AI33" s="41" t="e">
        <f t="shared" si="32"/>
        <v>#N/A</v>
      </c>
      <c r="AJ33" s="41" t="e">
        <f t="shared" si="33"/>
        <v>#N/A</v>
      </c>
      <c r="AK33" s="41" t="e">
        <f>HLOOKUP(I33,ElecAvoidedCostsWOCC!$A$5:$Q$50,G33+1,FALSE)*J33*L33</f>
        <v>#N/A</v>
      </c>
      <c r="AL33" s="41" t="e">
        <f t="shared" si="34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35"/>
        <v>0</v>
      </c>
      <c r="AO33" s="44">
        <f t="shared" si="36"/>
        <v>0</v>
      </c>
      <c r="AP33" s="44" t="e">
        <f t="shared" si="37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9"/>
        <v>0</v>
      </c>
      <c r="U34" s="44">
        <f t="shared" si="20"/>
        <v>0</v>
      </c>
      <c r="V34" s="45">
        <f t="shared" si="21"/>
        <v>0</v>
      </c>
      <c r="W34" s="46">
        <f t="shared" si="22"/>
        <v>0</v>
      </c>
      <c r="X34" s="41">
        <f t="shared" si="23"/>
        <v>0</v>
      </c>
      <c r="Y34" s="41">
        <f t="shared" si="24"/>
        <v>0</v>
      </c>
      <c r="Z34" s="41">
        <f t="shared" si="25"/>
        <v>0</v>
      </c>
      <c r="AA34" s="47">
        <f t="shared" si="26"/>
        <v>0</v>
      </c>
      <c r="AB34" s="48">
        <f t="shared" si="27"/>
        <v>0</v>
      </c>
      <c r="AC34" s="41">
        <f t="shared" si="28"/>
        <v>0</v>
      </c>
      <c r="AD34" s="41">
        <f t="shared" si="29"/>
        <v>0</v>
      </c>
      <c r="AE34" s="41">
        <f t="shared" si="30"/>
        <v>0</v>
      </c>
      <c r="AF34" s="49" t="e">
        <f>HLOOKUP(I34,ElecAvoidedCostsWOCC!$A$5:$Q$50,G34+1,FALSE)</f>
        <v>#N/A</v>
      </c>
      <c r="AG34" s="41" t="e">
        <f t="shared" si="31"/>
        <v>#N/A</v>
      </c>
      <c r="AH34" s="49" t="e">
        <f>HLOOKUP(I34,ElecAvoidedCostsWOCC!$A$5:$Q$50,T34+1,FALSE)</f>
        <v>#N/A</v>
      </c>
      <c r="AI34" s="41" t="e">
        <f t="shared" si="32"/>
        <v>#N/A</v>
      </c>
      <c r="AJ34" s="41" t="e">
        <f t="shared" si="33"/>
        <v>#N/A</v>
      </c>
      <c r="AK34" s="41" t="e">
        <f>HLOOKUP(I34,ElecAvoidedCostsWOCC!$A$5:$Q$50,G34+1,FALSE)*J34*L34</f>
        <v>#N/A</v>
      </c>
      <c r="AL34" s="41" t="e">
        <f t="shared" si="34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35"/>
        <v>0</v>
      </c>
      <c r="AO34" s="44">
        <f t="shared" si="36"/>
        <v>0</v>
      </c>
      <c r="AP34" s="44" t="e">
        <f t="shared" si="37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9"/>
        <v>0</v>
      </c>
      <c r="U35" s="44">
        <f t="shared" si="20"/>
        <v>0</v>
      </c>
      <c r="V35" s="45">
        <f t="shared" si="21"/>
        <v>0</v>
      </c>
      <c r="W35" s="46">
        <f t="shared" si="22"/>
        <v>0</v>
      </c>
      <c r="X35" s="41">
        <f t="shared" si="23"/>
        <v>0</v>
      </c>
      <c r="Y35" s="41">
        <f t="shared" si="24"/>
        <v>0</v>
      </c>
      <c r="Z35" s="41">
        <f t="shared" si="25"/>
        <v>0</v>
      </c>
      <c r="AA35" s="47">
        <f t="shared" si="26"/>
        <v>0</v>
      </c>
      <c r="AB35" s="48">
        <f t="shared" si="27"/>
        <v>0</v>
      </c>
      <c r="AC35" s="41">
        <f t="shared" si="28"/>
        <v>0</v>
      </c>
      <c r="AD35" s="41">
        <f t="shared" si="29"/>
        <v>0</v>
      </c>
      <c r="AE35" s="41">
        <f t="shared" si="30"/>
        <v>0</v>
      </c>
      <c r="AF35" s="49" t="e">
        <f>HLOOKUP(I35,ElecAvoidedCostsWOCC!$A$5:$Q$50,G35+1,FALSE)</f>
        <v>#N/A</v>
      </c>
      <c r="AG35" s="41" t="e">
        <f t="shared" si="31"/>
        <v>#N/A</v>
      </c>
      <c r="AH35" s="49" t="e">
        <f>HLOOKUP(I35,ElecAvoidedCostsWOCC!$A$5:$Q$50,T35+1,FALSE)</f>
        <v>#N/A</v>
      </c>
      <c r="AI35" s="41" t="e">
        <f t="shared" si="32"/>
        <v>#N/A</v>
      </c>
      <c r="AJ35" s="41" t="e">
        <f t="shared" si="33"/>
        <v>#N/A</v>
      </c>
      <c r="AK35" s="41" t="e">
        <f>HLOOKUP(I35,ElecAvoidedCostsWOCC!$A$5:$Q$50,G35+1,FALSE)*J35*L35</f>
        <v>#N/A</v>
      </c>
      <c r="AL35" s="41" t="e">
        <f t="shared" si="34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35"/>
        <v>0</v>
      </c>
      <c r="AO35" s="44">
        <f t="shared" si="36"/>
        <v>0</v>
      </c>
      <c r="AP35" s="44" t="e">
        <f t="shared" si="37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9"/>
        <v>0</v>
      </c>
      <c r="U36" s="44">
        <f t="shared" si="20"/>
        <v>0</v>
      </c>
      <c r="V36" s="45">
        <f t="shared" si="21"/>
        <v>0</v>
      </c>
      <c r="W36" s="46">
        <f t="shared" si="22"/>
        <v>0</v>
      </c>
      <c r="X36" s="41">
        <f t="shared" si="23"/>
        <v>0</v>
      </c>
      <c r="Y36" s="41">
        <f t="shared" si="24"/>
        <v>0</v>
      </c>
      <c r="Z36" s="41">
        <f t="shared" si="25"/>
        <v>0</v>
      </c>
      <c r="AA36" s="47">
        <f t="shared" si="26"/>
        <v>0</v>
      </c>
      <c r="AB36" s="48">
        <f t="shared" si="27"/>
        <v>0</v>
      </c>
      <c r="AC36" s="41">
        <f t="shared" si="28"/>
        <v>0</v>
      </c>
      <c r="AD36" s="41">
        <f t="shared" si="29"/>
        <v>0</v>
      </c>
      <c r="AE36" s="41">
        <f t="shared" si="30"/>
        <v>0</v>
      </c>
      <c r="AF36" s="49" t="e">
        <f>HLOOKUP(I36,ElecAvoidedCostsWOCC!$A$5:$Q$50,G36+1,FALSE)</f>
        <v>#N/A</v>
      </c>
      <c r="AG36" s="41" t="e">
        <f t="shared" si="31"/>
        <v>#N/A</v>
      </c>
      <c r="AH36" s="49" t="e">
        <f>HLOOKUP(I36,ElecAvoidedCostsWOCC!$A$5:$Q$50,T36+1,FALSE)</f>
        <v>#N/A</v>
      </c>
      <c r="AI36" s="41" t="e">
        <f t="shared" si="32"/>
        <v>#N/A</v>
      </c>
      <c r="AJ36" s="41" t="e">
        <f t="shared" si="33"/>
        <v>#N/A</v>
      </c>
      <c r="AK36" s="41" t="e">
        <f>HLOOKUP(I36,ElecAvoidedCostsWOCC!$A$5:$Q$50,G36+1,FALSE)*J36*L36</f>
        <v>#N/A</v>
      </c>
      <c r="AL36" s="41" t="e">
        <f t="shared" si="34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35"/>
        <v>0</v>
      </c>
      <c r="AO36" s="44">
        <f t="shared" si="36"/>
        <v>0</v>
      </c>
      <c r="AP36" s="44" t="e">
        <f t="shared" si="37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19"/>
        <v>0</v>
      </c>
      <c r="U37" s="44">
        <f t="shared" si="20"/>
        <v>0</v>
      </c>
      <c r="V37" s="45">
        <f t="shared" si="21"/>
        <v>0</v>
      </c>
      <c r="W37" s="46">
        <f t="shared" si="22"/>
        <v>0</v>
      </c>
      <c r="X37" s="41">
        <f t="shared" si="23"/>
        <v>0</v>
      </c>
      <c r="Y37" s="41">
        <f t="shared" si="24"/>
        <v>0</v>
      </c>
      <c r="Z37" s="41">
        <f t="shared" si="25"/>
        <v>0</v>
      </c>
      <c r="AA37" s="47">
        <f t="shared" si="26"/>
        <v>0</v>
      </c>
      <c r="AB37" s="48">
        <f t="shared" si="27"/>
        <v>0</v>
      </c>
      <c r="AC37" s="41">
        <f t="shared" si="28"/>
        <v>0</v>
      </c>
      <c r="AD37" s="41">
        <f t="shared" si="29"/>
        <v>0</v>
      </c>
      <c r="AE37" s="41">
        <f t="shared" si="30"/>
        <v>0</v>
      </c>
      <c r="AF37" s="49" t="e">
        <f>HLOOKUP(I37,ElecAvoidedCostsWOCC!$A$5:$Q$50,G37+1,FALSE)</f>
        <v>#N/A</v>
      </c>
      <c r="AG37" s="41" t="e">
        <f t="shared" si="31"/>
        <v>#N/A</v>
      </c>
      <c r="AH37" s="49" t="e">
        <f>HLOOKUP(I37,ElecAvoidedCostsWOCC!$A$5:$Q$50,T37+1,FALSE)</f>
        <v>#N/A</v>
      </c>
      <c r="AI37" s="41" t="e">
        <f t="shared" si="32"/>
        <v>#N/A</v>
      </c>
      <c r="AJ37" s="41" t="e">
        <f t="shared" si="33"/>
        <v>#N/A</v>
      </c>
      <c r="AK37" s="41" t="e">
        <f>HLOOKUP(I37,ElecAvoidedCostsWOCC!$A$5:$Q$50,G37+1,FALSE)*J37*L37</f>
        <v>#N/A</v>
      </c>
      <c r="AL37" s="41" t="e">
        <f t="shared" si="34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35"/>
        <v>0</v>
      </c>
      <c r="AO37" s="44">
        <f t="shared" si="36"/>
        <v>0</v>
      </c>
      <c r="AP37" s="44" t="e">
        <f t="shared" si="37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19"/>
        <v>0</v>
      </c>
      <c r="U38" s="44">
        <f t="shared" si="20"/>
        <v>0</v>
      </c>
      <c r="V38" s="45">
        <f t="shared" si="21"/>
        <v>0</v>
      </c>
      <c r="W38" s="46">
        <f t="shared" si="22"/>
        <v>0</v>
      </c>
      <c r="X38" s="41">
        <f t="shared" si="23"/>
        <v>0</v>
      </c>
      <c r="Y38" s="41">
        <f t="shared" si="24"/>
        <v>0</v>
      </c>
      <c r="Z38" s="41">
        <f t="shared" si="25"/>
        <v>0</v>
      </c>
      <c r="AA38" s="47">
        <f t="shared" si="26"/>
        <v>0</v>
      </c>
      <c r="AB38" s="48">
        <f t="shared" si="27"/>
        <v>0</v>
      </c>
      <c r="AC38" s="41">
        <f t="shared" si="28"/>
        <v>0</v>
      </c>
      <c r="AD38" s="41">
        <f t="shared" si="29"/>
        <v>0</v>
      </c>
      <c r="AE38" s="41">
        <f t="shared" si="30"/>
        <v>0</v>
      </c>
      <c r="AF38" s="49" t="e">
        <f>HLOOKUP(I38,ElecAvoidedCostsWOCC!$A$5:$Q$50,G38+1,FALSE)</f>
        <v>#N/A</v>
      </c>
      <c r="AG38" s="41" t="e">
        <f t="shared" si="31"/>
        <v>#N/A</v>
      </c>
      <c r="AH38" s="49" t="e">
        <f>HLOOKUP(I38,ElecAvoidedCostsWOCC!$A$5:$Q$50,T38+1,FALSE)</f>
        <v>#N/A</v>
      </c>
      <c r="AI38" s="41" t="e">
        <f t="shared" si="32"/>
        <v>#N/A</v>
      </c>
      <c r="AJ38" s="41" t="e">
        <f t="shared" si="33"/>
        <v>#N/A</v>
      </c>
      <c r="AK38" s="41" t="e">
        <f>HLOOKUP(I38,ElecAvoidedCostsWOCC!$A$5:$Q$50,G38+1,FALSE)*J38*L38</f>
        <v>#N/A</v>
      </c>
      <c r="AL38" s="41" t="e">
        <f t="shared" si="34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35"/>
        <v>0</v>
      </c>
      <c r="AO38" s="44">
        <f t="shared" si="36"/>
        <v>0</v>
      </c>
      <c r="AP38" s="44" t="e">
        <f t="shared" si="37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19"/>
        <v>0</v>
      </c>
      <c r="U39" s="44">
        <f t="shared" si="20"/>
        <v>0</v>
      </c>
      <c r="V39" s="45">
        <f t="shared" si="21"/>
        <v>0</v>
      </c>
      <c r="W39" s="46">
        <f t="shared" si="22"/>
        <v>0</v>
      </c>
      <c r="X39" s="41">
        <f t="shared" si="23"/>
        <v>0</v>
      </c>
      <c r="Y39" s="41">
        <f t="shared" si="24"/>
        <v>0</v>
      </c>
      <c r="Z39" s="41">
        <f t="shared" si="25"/>
        <v>0</v>
      </c>
      <c r="AA39" s="47">
        <f t="shared" si="26"/>
        <v>0</v>
      </c>
      <c r="AB39" s="48">
        <f t="shared" si="27"/>
        <v>0</v>
      </c>
      <c r="AC39" s="41">
        <f t="shared" si="28"/>
        <v>0</v>
      </c>
      <c r="AD39" s="41">
        <f t="shared" si="29"/>
        <v>0</v>
      </c>
      <c r="AE39" s="41">
        <f t="shared" si="30"/>
        <v>0</v>
      </c>
      <c r="AF39" s="49" t="e">
        <f>HLOOKUP(I39,ElecAvoidedCostsWOCC!$A$5:$Q$50,G39+1,FALSE)</f>
        <v>#N/A</v>
      </c>
      <c r="AG39" s="41" t="e">
        <f t="shared" si="31"/>
        <v>#N/A</v>
      </c>
      <c r="AH39" s="49" t="e">
        <f>HLOOKUP(I39,ElecAvoidedCostsWOCC!$A$5:$Q$50,T39+1,FALSE)</f>
        <v>#N/A</v>
      </c>
      <c r="AI39" s="41" t="e">
        <f t="shared" si="32"/>
        <v>#N/A</v>
      </c>
      <c r="AJ39" s="41" t="e">
        <f t="shared" si="33"/>
        <v>#N/A</v>
      </c>
      <c r="AK39" s="41" t="e">
        <f>HLOOKUP(I39,ElecAvoidedCostsWOCC!$A$5:$Q$50,G39+1,FALSE)*J39*L39</f>
        <v>#N/A</v>
      </c>
      <c r="AL39" s="41" t="e">
        <f t="shared" si="34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35"/>
        <v>0</v>
      </c>
      <c r="AO39" s="44">
        <f t="shared" si="36"/>
        <v>0</v>
      </c>
      <c r="AP39" s="44" t="e">
        <f t="shared" si="37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19"/>
        <v>0</v>
      </c>
      <c r="U40" s="44">
        <f t="shared" si="20"/>
        <v>0</v>
      </c>
      <c r="V40" s="45">
        <f t="shared" si="21"/>
        <v>0</v>
      </c>
      <c r="W40" s="46">
        <f t="shared" si="22"/>
        <v>0</v>
      </c>
      <c r="X40" s="41">
        <f t="shared" si="23"/>
        <v>0</v>
      </c>
      <c r="Y40" s="41">
        <f t="shared" si="24"/>
        <v>0</v>
      </c>
      <c r="Z40" s="41">
        <f t="shared" si="25"/>
        <v>0</v>
      </c>
      <c r="AA40" s="47">
        <f t="shared" si="26"/>
        <v>0</v>
      </c>
      <c r="AB40" s="48">
        <f t="shared" si="27"/>
        <v>0</v>
      </c>
      <c r="AC40" s="41">
        <f t="shared" si="28"/>
        <v>0</v>
      </c>
      <c r="AD40" s="41">
        <f t="shared" si="29"/>
        <v>0</v>
      </c>
      <c r="AE40" s="41">
        <f t="shared" si="30"/>
        <v>0</v>
      </c>
      <c r="AF40" s="49" t="e">
        <f>HLOOKUP(I40,ElecAvoidedCostsWOCC!$A$5:$Q$50,G40+1,FALSE)</f>
        <v>#N/A</v>
      </c>
      <c r="AG40" s="41" t="e">
        <f t="shared" si="31"/>
        <v>#N/A</v>
      </c>
      <c r="AH40" s="49" t="e">
        <f>HLOOKUP(I40,ElecAvoidedCostsWOCC!$A$5:$Q$50,T40+1,FALSE)</f>
        <v>#N/A</v>
      </c>
      <c r="AI40" s="41" t="e">
        <f t="shared" si="32"/>
        <v>#N/A</v>
      </c>
      <c r="AJ40" s="41" t="e">
        <f t="shared" si="33"/>
        <v>#N/A</v>
      </c>
      <c r="AK40" s="41" t="e">
        <f>HLOOKUP(I40,ElecAvoidedCostsWOCC!$A$5:$Q$50,G40+1,FALSE)*J40*L40</f>
        <v>#N/A</v>
      </c>
      <c r="AL40" s="41" t="e">
        <f t="shared" si="34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35"/>
        <v>0</v>
      </c>
      <c r="AO40" s="44">
        <f t="shared" si="36"/>
        <v>0</v>
      </c>
      <c r="AP40" s="44" t="e">
        <f t="shared" si="37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19"/>
        <v>0</v>
      </c>
      <c r="U41" s="44">
        <f t="shared" si="20"/>
        <v>0</v>
      </c>
      <c r="V41" s="45">
        <f t="shared" si="21"/>
        <v>0</v>
      </c>
      <c r="W41" s="46">
        <f t="shared" si="22"/>
        <v>0</v>
      </c>
      <c r="X41" s="41">
        <f t="shared" si="23"/>
        <v>0</v>
      </c>
      <c r="Y41" s="41">
        <f t="shared" si="24"/>
        <v>0</v>
      </c>
      <c r="Z41" s="41">
        <f t="shared" si="25"/>
        <v>0</v>
      </c>
      <c r="AA41" s="47">
        <f t="shared" si="26"/>
        <v>0</v>
      </c>
      <c r="AB41" s="48">
        <f t="shared" si="27"/>
        <v>0</v>
      </c>
      <c r="AC41" s="41">
        <f t="shared" si="28"/>
        <v>0</v>
      </c>
      <c r="AD41" s="41">
        <f t="shared" si="29"/>
        <v>0</v>
      </c>
      <c r="AE41" s="41">
        <f t="shared" si="30"/>
        <v>0</v>
      </c>
      <c r="AF41" s="49" t="e">
        <f>HLOOKUP(I41,ElecAvoidedCostsWOCC!$A$5:$Q$50,G41+1,FALSE)</f>
        <v>#N/A</v>
      </c>
      <c r="AG41" s="41" t="e">
        <f t="shared" si="31"/>
        <v>#N/A</v>
      </c>
      <c r="AH41" s="49" t="e">
        <f>HLOOKUP(I41,ElecAvoidedCostsWOCC!$A$5:$Q$50,T41+1,FALSE)</f>
        <v>#N/A</v>
      </c>
      <c r="AI41" s="41" t="e">
        <f t="shared" si="32"/>
        <v>#N/A</v>
      </c>
      <c r="AJ41" s="41" t="e">
        <f t="shared" si="33"/>
        <v>#N/A</v>
      </c>
      <c r="AK41" s="41" t="e">
        <f>HLOOKUP(I41,ElecAvoidedCostsWOCC!$A$5:$Q$50,G41+1,FALSE)*J41*L41</f>
        <v>#N/A</v>
      </c>
      <c r="AL41" s="41" t="e">
        <f t="shared" si="34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35"/>
        <v>0</v>
      </c>
      <c r="AO41" s="44">
        <f t="shared" si="36"/>
        <v>0</v>
      </c>
      <c r="AP41" s="44" t="e">
        <f t="shared" si="37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19"/>
        <v>0</v>
      </c>
      <c r="U42" s="44">
        <f t="shared" si="20"/>
        <v>0</v>
      </c>
      <c r="V42" s="45">
        <f t="shared" si="21"/>
        <v>0</v>
      </c>
      <c r="W42" s="46">
        <f t="shared" si="22"/>
        <v>0</v>
      </c>
      <c r="X42" s="41">
        <f t="shared" si="23"/>
        <v>0</v>
      </c>
      <c r="Y42" s="41">
        <f t="shared" si="24"/>
        <v>0</v>
      </c>
      <c r="Z42" s="41">
        <f t="shared" si="25"/>
        <v>0</v>
      </c>
      <c r="AA42" s="47">
        <f t="shared" si="26"/>
        <v>0</v>
      </c>
      <c r="AB42" s="48">
        <f t="shared" si="27"/>
        <v>0</v>
      </c>
      <c r="AC42" s="41">
        <f t="shared" si="28"/>
        <v>0</v>
      </c>
      <c r="AD42" s="41">
        <f t="shared" si="29"/>
        <v>0</v>
      </c>
      <c r="AE42" s="41">
        <f t="shared" si="30"/>
        <v>0</v>
      </c>
      <c r="AF42" s="49" t="e">
        <f>HLOOKUP(I42,ElecAvoidedCostsWOCC!$A$5:$Q$50,G42+1,FALSE)</f>
        <v>#N/A</v>
      </c>
      <c r="AG42" s="41" t="e">
        <f t="shared" si="31"/>
        <v>#N/A</v>
      </c>
      <c r="AH42" s="49" t="e">
        <f>HLOOKUP(I42,ElecAvoidedCostsWOCC!$A$5:$Q$50,T42+1,FALSE)</f>
        <v>#N/A</v>
      </c>
      <c r="AI42" s="41" t="e">
        <f t="shared" si="32"/>
        <v>#N/A</v>
      </c>
      <c r="AJ42" s="41" t="e">
        <f t="shared" si="33"/>
        <v>#N/A</v>
      </c>
      <c r="AK42" s="41" t="e">
        <f>HLOOKUP(I42,ElecAvoidedCostsWOCC!$A$5:$Q$50,G42+1,FALSE)*J42*L42</f>
        <v>#N/A</v>
      </c>
      <c r="AL42" s="41" t="e">
        <f t="shared" si="34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35"/>
        <v>0</v>
      </c>
      <c r="AO42" s="44">
        <f t="shared" si="36"/>
        <v>0</v>
      </c>
      <c r="AP42" s="44" t="e">
        <f t="shared" si="37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19"/>
        <v>0</v>
      </c>
      <c r="U43" s="44">
        <f t="shared" si="20"/>
        <v>0</v>
      </c>
      <c r="V43" s="45">
        <f t="shared" si="21"/>
        <v>0</v>
      </c>
      <c r="W43" s="46">
        <f t="shared" si="22"/>
        <v>0</v>
      </c>
      <c r="X43" s="41">
        <f t="shared" si="23"/>
        <v>0</v>
      </c>
      <c r="Y43" s="41">
        <f t="shared" si="24"/>
        <v>0</v>
      </c>
      <c r="Z43" s="41">
        <f t="shared" si="25"/>
        <v>0</v>
      </c>
      <c r="AA43" s="47">
        <f t="shared" si="26"/>
        <v>0</v>
      </c>
      <c r="AB43" s="48">
        <f t="shared" si="27"/>
        <v>0</v>
      </c>
      <c r="AC43" s="41">
        <f t="shared" si="28"/>
        <v>0</v>
      </c>
      <c r="AD43" s="41">
        <f t="shared" si="29"/>
        <v>0</v>
      </c>
      <c r="AE43" s="41">
        <f t="shared" si="30"/>
        <v>0</v>
      </c>
      <c r="AF43" s="49" t="e">
        <f>HLOOKUP(I43,ElecAvoidedCostsWOCC!$A$5:$Q$50,G43+1,FALSE)</f>
        <v>#N/A</v>
      </c>
      <c r="AG43" s="41" t="e">
        <f t="shared" si="31"/>
        <v>#N/A</v>
      </c>
      <c r="AH43" s="49" t="e">
        <f>HLOOKUP(I43,ElecAvoidedCostsWOCC!$A$5:$Q$50,T43+1,FALSE)</f>
        <v>#N/A</v>
      </c>
      <c r="AI43" s="41" t="e">
        <f t="shared" si="32"/>
        <v>#N/A</v>
      </c>
      <c r="AJ43" s="41" t="e">
        <f t="shared" si="33"/>
        <v>#N/A</v>
      </c>
      <c r="AK43" s="41" t="e">
        <f>HLOOKUP(I43,ElecAvoidedCostsWOCC!$A$5:$Q$50,G43+1,FALSE)*J43*L43</f>
        <v>#N/A</v>
      </c>
      <c r="AL43" s="41" t="e">
        <f t="shared" si="34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35"/>
        <v>0</v>
      </c>
      <c r="AO43" s="44">
        <f t="shared" si="36"/>
        <v>0</v>
      </c>
      <c r="AP43" s="44" t="e">
        <f t="shared" si="37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19"/>
        <v>0</v>
      </c>
      <c r="U44" s="44">
        <f t="shared" si="20"/>
        <v>0</v>
      </c>
      <c r="V44" s="45">
        <f t="shared" si="21"/>
        <v>0</v>
      </c>
      <c r="W44" s="46">
        <f t="shared" si="22"/>
        <v>0</v>
      </c>
      <c r="X44" s="41">
        <f t="shared" si="23"/>
        <v>0</v>
      </c>
      <c r="Y44" s="41">
        <f t="shared" si="24"/>
        <v>0</v>
      </c>
      <c r="Z44" s="41">
        <f t="shared" si="25"/>
        <v>0</v>
      </c>
      <c r="AA44" s="47">
        <f t="shared" si="26"/>
        <v>0</v>
      </c>
      <c r="AB44" s="48">
        <f t="shared" si="27"/>
        <v>0</v>
      </c>
      <c r="AC44" s="41">
        <f t="shared" si="28"/>
        <v>0</v>
      </c>
      <c r="AD44" s="41">
        <f t="shared" si="29"/>
        <v>0</v>
      </c>
      <c r="AE44" s="41">
        <f t="shared" si="30"/>
        <v>0</v>
      </c>
      <c r="AF44" s="49" t="e">
        <f>HLOOKUP(I44,ElecAvoidedCostsWOCC!$A$5:$Q$50,G44+1,FALSE)</f>
        <v>#N/A</v>
      </c>
      <c r="AG44" s="41" t="e">
        <f t="shared" si="31"/>
        <v>#N/A</v>
      </c>
      <c r="AH44" s="49" t="e">
        <f>HLOOKUP(I44,ElecAvoidedCostsWOCC!$A$5:$Q$50,T44+1,FALSE)</f>
        <v>#N/A</v>
      </c>
      <c r="AI44" s="41" t="e">
        <f t="shared" si="32"/>
        <v>#N/A</v>
      </c>
      <c r="AJ44" s="41" t="e">
        <f t="shared" si="33"/>
        <v>#N/A</v>
      </c>
      <c r="AK44" s="41" t="e">
        <f>HLOOKUP(I44,ElecAvoidedCostsWOCC!$A$5:$Q$50,G44+1,FALSE)*J44*L44</f>
        <v>#N/A</v>
      </c>
      <c r="AL44" s="41" t="e">
        <f t="shared" si="34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35"/>
        <v>0</v>
      </c>
      <c r="AO44" s="44">
        <f t="shared" si="36"/>
        <v>0</v>
      </c>
      <c r="AP44" s="44" t="e">
        <f t="shared" si="37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HLOOKUP(I45,ElecAvoidedCostsWOCC!$A$5:$Q$50,G45+1,FALSE)</f>
        <v>#N/A</v>
      </c>
      <c r="AG45" s="41" t="e">
        <f t="shared" si="31"/>
        <v>#N/A</v>
      </c>
      <c r="AH45" s="49" t="e">
        <f>HLOOKUP(I45,ElecAvoidedCostsWOCC!$A$5:$Q$50,T45+1,FALSE)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HLOOKUP(I45,ElecAvoidedCostsWOCC!$A$5:$Q$50,G45+1,FALSE)*J45*L45</f>
        <v>#N/A</v>
      </c>
      <c r="AL45" s="41" t="e">
        <f t="shared" si="34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HLOOKUP(I46,ElecAvoidedCostsWOCC!$A$5:$Q$50,G46+1,FALSE)</f>
        <v>#N/A</v>
      </c>
      <c r="AG46" s="41" t="e">
        <f t="shared" si="31"/>
        <v>#N/A</v>
      </c>
      <c r="AH46" s="49" t="e">
        <f>HLOOKUP(I46,ElecAvoidedCostsWOCC!$A$5:$Q$50,T46+1,FALSE)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HLOOKUP(I46,ElecAvoidedCostsWOCC!$A$5:$Q$50,G46+1,FALSE)*J46*L46</f>
        <v>#N/A</v>
      </c>
      <c r="AL46" s="41" t="e">
        <f t="shared" si="34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HLOOKUP(I47,ElecAvoidedCostsWOCC!$A$5:$Q$50,G47+1,FALSE)</f>
        <v>#N/A</v>
      </c>
      <c r="AG47" s="41" t="e">
        <f t="shared" si="31"/>
        <v>#N/A</v>
      </c>
      <c r="AH47" s="49" t="e">
        <f>HLOOKUP(I47,ElecAvoidedCostsWOCC!$A$5:$Q$50,T47+1,FALSE)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HLOOKUP(I47,ElecAvoidedCostsWOCC!$A$5:$Q$50,G47+1,FALSE)*J47*L47</f>
        <v>#N/A</v>
      </c>
      <c r="AL47" s="41" t="e">
        <f t="shared" si="34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HLOOKUP(I48,ElecAvoidedCostsWOCC!$A$5:$Q$50,G48+1,FALSE)</f>
        <v>#N/A</v>
      </c>
      <c r="AG48" s="41" t="e">
        <f t="shared" si="31"/>
        <v>#N/A</v>
      </c>
      <c r="AH48" s="49" t="e">
        <f>HLOOKUP(I48,ElecAvoidedCostsWOCC!$A$5:$Q$50,T48+1,FALSE)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HLOOKUP(I48,ElecAvoidedCostsWOCC!$A$5:$Q$50,G48+1,FALSE)*J48*L48</f>
        <v>#N/A</v>
      </c>
      <c r="AL48" s="41" t="e">
        <f t="shared" si="34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19"/>
        <v>0</v>
      </c>
      <c r="U49" s="44">
        <f t="shared" si="20"/>
        <v>0</v>
      </c>
      <c r="V49" s="45">
        <f t="shared" si="21"/>
        <v>0</v>
      </c>
      <c r="W49" s="46">
        <f t="shared" si="22"/>
        <v>0</v>
      </c>
      <c r="X49" s="41">
        <f t="shared" si="23"/>
        <v>0</v>
      </c>
      <c r="Y49" s="41">
        <f t="shared" si="24"/>
        <v>0</v>
      </c>
      <c r="Z49" s="41">
        <f t="shared" si="25"/>
        <v>0</v>
      </c>
      <c r="AA49" s="47">
        <f t="shared" si="26"/>
        <v>0</v>
      </c>
      <c r="AB49" s="48">
        <f t="shared" si="27"/>
        <v>0</v>
      </c>
      <c r="AC49" s="41">
        <f t="shared" si="28"/>
        <v>0</v>
      </c>
      <c r="AD49" s="41">
        <f t="shared" si="29"/>
        <v>0</v>
      </c>
      <c r="AE49" s="41">
        <f t="shared" si="30"/>
        <v>0</v>
      </c>
      <c r="AF49" s="49" t="e">
        <f>HLOOKUP(I49,ElecAvoidedCostsWOCC!$A$5:$Q$50,G49+1,FALSE)</f>
        <v>#N/A</v>
      </c>
      <c r="AG49" s="41" t="e">
        <f t="shared" si="31"/>
        <v>#N/A</v>
      </c>
      <c r="AH49" s="49" t="e">
        <f>HLOOKUP(I49,ElecAvoidedCostsWOCC!$A$5:$Q$50,T49+1,FALSE)</f>
        <v>#N/A</v>
      </c>
      <c r="AI49" s="41" t="e">
        <f t="shared" si="32"/>
        <v>#N/A</v>
      </c>
      <c r="AJ49" s="41" t="e">
        <f t="shared" si="33"/>
        <v>#N/A</v>
      </c>
      <c r="AK49" s="41" t="e">
        <f>HLOOKUP(I49,ElecAvoidedCostsWOCC!$A$5:$Q$50,G49+1,FALSE)*J49*L49</f>
        <v>#N/A</v>
      </c>
      <c r="AL49" s="41" t="e">
        <f t="shared" si="34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35"/>
        <v>0</v>
      </c>
      <c r="AO49" s="44">
        <f t="shared" si="36"/>
        <v>0</v>
      </c>
      <c r="AP49" s="44" t="e">
        <f t="shared" si="37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19"/>
        <v>0</v>
      </c>
      <c r="U50" s="44">
        <f t="shared" si="20"/>
        <v>0</v>
      </c>
      <c r="V50" s="45">
        <f t="shared" si="21"/>
        <v>0</v>
      </c>
      <c r="W50" s="46">
        <f t="shared" si="22"/>
        <v>0</v>
      </c>
      <c r="X50" s="41">
        <f t="shared" si="23"/>
        <v>0</v>
      </c>
      <c r="Y50" s="41">
        <f t="shared" si="24"/>
        <v>0</v>
      </c>
      <c r="Z50" s="41">
        <f t="shared" si="25"/>
        <v>0</v>
      </c>
      <c r="AA50" s="47">
        <f t="shared" si="26"/>
        <v>0</v>
      </c>
      <c r="AB50" s="48">
        <f t="shared" si="27"/>
        <v>0</v>
      </c>
      <c r="AC50" s="41">
        <f t="shared" si="28"/>
        <v>0</v>
      </c>
      <c r="AD50" s="41">
        <f t="shared" si="29"/>
        <v>0</v>
      </c>
      <c r="AE50" s="41">
        <f t="shared" si="30"/>
        <v>0</v>
      </c>
      <c r="AF50" s="49" t="e">
        <f>HLOOKUP(I50,ElecAvoidedCostsWOCC!$A$5:$Q$50,G50+1,FALSE)</f>
        <v>#N/A</v>
      </c>
      <c r="AG50" s="41" t="e">
        <f t="shared" si="31"/>
        <v>#N/A</v>
      </c>
      <c r="AH50" s="49" t="e">
        <f>HLOOKUP(I50,ElecAvoidedCostsWOCC!$A$5:$Q$50,T50+1,FALSE)</f>
        <v>#N/A</v>
      </c>
      <c r="AI50" s="41" t="e">
        <f t="shared" si="32"/>
        <v>#N/A</v>
      </c>
      <c r="AJ50" s="41" t="e">
        <f t="shared" si="33"/>
        <v>#N/A</v>
      </c>
      <c r="AK50" s="41" t="e">
        <f>HLOOKUP(I50,ElecAvoidedCostsWOCC!$A$5:$Q$50,G50+1,FALSE)*J50*L50</f>
        <v>#N/A</v>
      </c>
      <c r="AL50" s="41" t="e">
        <f t="shared" si="34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35"/>
        <v>0</v>
      </c>
      <c r="AO50" s="44">
        <f t="shared" si="36"/>
        <v>0</v>
      </c>
      <c r="AP50" s="44" t="e">
        <f t="shared" si="37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19"/>
        <v>0</v>
      </c>
      <c r="U51" s="44">
        <f t="shared" si="20"/>
        <v>0</v>
      </c>
      <c r="V51" s="45">
        <f t="shared" si="21"/>
        <v>0</v>
      </c>
      <c r="W51" s="46">
        <f t="shared" si="22"/>
        <v>0</v>
      </c>
      <c r="X51" s="41">
        <f t="shared" si="23"/>
        <v>0</v>
      </c>
      <c r="Y51" s="41">
        <f t="shared" si="24"/>
        <v>0</v>
      </c>
      <c r="Z51" s="41">
        <f t="shared" si="25"/>
        <v>0</v>
      </c>
      <c r="AA51" s="47">
        <f t="shared" si="26"/>
        <v>0</v>
      </c>
      <c r="AB51" s="48">
        <f t="shared" si="27"/>
        <v>0</v>
      </c>
      <c r="AC51" s="41">
        <f t="shared" si="28"/>
        <v>0</v>
      </c>
      <c r="AD51" s="41">
        <f t="shared" si="29"/>
        <v>0</v>
      </c>
      <c r="AE51" s="41">
        <f t="shared" si="30"/>
        <v>0</v>
      </c>
      <c r="AF51" s="49" t="e">
        <f>HLOOKUP(I51,ElecAvoidedCostsWOCC!$A$5:$Q$50,G51+1,FALSE)</f>
        <v>#N/A</v>
      </c>
      <c r="AG51" s="41" t="e">
        <f t="shared" si="31"/>
        <v>#N/A</v>
      </c>
      <c r="AH51" s="49" t="e">
        <f>HLOOKUP(I51,ElecAvoidedCostsWOCC!$A$5:$Q$50,T51+1,FALSE)</f>
        <v>#N/A</v>
      </c>
      <c r="AI51" s="41" t="e">
        <f t="shared" si="32"/>
        <v>#N/A</v>
      </c>
      <c r="AJ51" s="41" t="e">
        <f t="shared" si="33"/>
        <v>#N/A</v>
      </c>
      <c r="AK51" s="41" t="e">
        <f>HLOOKUP(I51,ElecAvoidedCostsWOCC!$A$5:$Q$50,G51+1,FALSE)*J51*L51</f>
        <v>#N/A</v>
      </c>
      <c r="AL51" s="41" t="e">
        <f t="shared" si="34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35"/>
        <v>0</v>
      </c>
      <c r="AO51" s="44">
        <f t="shared" si="36"/>
        <v>0</v>
      </c>
      <c r="AP51" s="44" t="e">
        <f t="shared" si="37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19"/>
        <v>0</v>
      </c>
      <c r="U52" s="44">
        <f t="shared" si="20"/>
        <v>0</v>
      </c>
      <c r="V52" s="45">
        <f t="shared" si="21"/>
        <v>0</v>
      </c>
      <c r="W52" s="46">
        <f t="shared" si="22"/>
        <v>0</v>
      </c>
      <c r="X52" s="41">
        <f t="shared" si="23"/>
        <v>0</v>
      </c>
      <c r="Y52" s="41">
        <f t="shared" si="24"/>
        <v>0</v>
      </c>
      <c r="Z52" s="41">
        <f t="shared" si="25"/>
        <v>0</v>
      </c>
      <c r="AA52" s="47">
        <f t="shared" si="26"/>
        <v>0</v>
      </c>
      <c r="AB52" s="48">
        <f t="shared" si="27"/>
        <v>0</v>
      </c>
      <c r="AC52" s="41">
        <f t="shared" si="28"/>
        <v>0</v>
      </c>
      <c r="AD52" s="41">
        <f t="shared" si="29"/>
        <v>0</v>
      </c>
      <c r="AE52" s="41">
        <f t="shared" si="30"/>
        <v>0</v>
      </c>
      <c r="AF52" s="49" t="e">
        <f>HLOOKUP(I52,ElecAvoidedCostsWOCC!$A$5:$Q$50,G52+1,FALSE)</f>
        <v>#N/A</v>
      </c>
      <c r="AG52" s="41" t="e">
        <f t="shared" si="31"/>
        <v>#N/A</v>
      </c>
      <c r="AH52" s="49" t="e">
        <f>HLOOKUP(I52,ElecAvoidedCostsWOCC!$A$5:$Q$50,T52+1,FALSE)</f>
        <v>#N/A</v>
      </c>
      <c r="AI52" s="41" t="e">
        <f t="shared" si="32"/>
        <v>#N/A</v>
      </c>
      <c r="AJ52" s="41" t="e">
        <f t="shared" si="33"/>
        <v>#N/A</v>
      </c>
      <c r="AK52" s="41" t="e">
        <f>HLOOKUP(I52,ElecAvoidedCostsWOCC!$A$5:$Q$50,G52+1,FALSE)*J52*L52</f>
        <v>#N/A</v>
      </c>
      <c r="AL52" s="41" t="e">
        <f t="shared" si="34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35"/>
        <v>0</v>
      </c>
      <c r="AO52" s="44">
        <f t="shared" si="36"/>
        <v>0</v>
      </c>
      <c r="AP52" s="44" t="e">
        <f t="shared" si="37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19"/>
        <v>0</v>
      </c>
      <c r="U53" s="44">
        <f t="shared" si="20"/>
        <v>0</v>
      </c>
      <c r="V53" s="45">
        <f t="shared" si="21"/>
        <v>0</v>
      </c>
      <c r="W53" s="46">
        <f t="shared" si="22"/>
        <v>0</v>
      </c>
      <c r="X53" s="41">
        <f t="shared" si="23"/>
        <v>0</v>
      </c>
      <c r="Y53" s="41">
        <f t="shared" si="24"/>
        <v>0</v>
      </c>
      <c r="Z53" s="41">
        <f t="shared" si="25"/>
        <v>0</v>
      </c>
      <c r="AA53" s="47">
        <f t="shared" si="26"/>
        <v>0</v>
      </c>
      <c r="AB53" s="48">
        <f t="shared" si="27"/>
        <v>0</v>
      </c>
      <c r="AC53" s="41">
        <f t="shared" si="28"/>
        <v>0</v>
      </c>
      <c r="AD53" s="41">
        <f t="shared" si="29"/>
        <v>0</v>
      </c>
      <c r="AE53" s="41">
        <f t="shared" si="30"/>
        <v>0</v>
      </c>
      <c r="AF53" s="49" t="e">
        <f>HLOOKUP(I53,ElecAvoidedCostsWOCC!$A$5:$Q$50,G53+1,FALSE)</f>
        <v>#N/A</v>
      </c>
      <c r="AG53" s="41" t="e">
        <f t="shared" si="31"/>
        <v>#N/A</v>
      </c>
      <c r="AH53" s="49" t="e">
        <f>HLOOKUP(I53,ElecAvoidedCostsWOCC!$A$5:$Q$50,T53+1,FALSE)</f>
        <v>#N/A</v>
      </c>
      <c r="AI53" s="41" t="e">
        <f t="shared" si="32"/>
        <v>#N/A</v>
      </c>
      <c r="AJ53" s="41" t="e">
        <f t="shared" si="33"/>
        <v>#N/A</v>
      </c>
      <c r="AK53" s="41" t="e">
        <f>HLOOKUP(I53,ElecAvoidedCostsWOCC!$A$5:$Q$50,G53+1,FALSE)*J53*L53</f>
        <v>#N/A</v>
      </c>
      <c r="AL53" s="41" t="e">
        <f t="shared" si="34"/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si="35"/>
        <v>0</v>
      </c>
      <c r="AO53" s="44">
        <f t="shared" si="36"/>
        <v>0</v>
      </c>
      <c r="AP53" s="44" t="e">
        <f t="shared" si="37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ref="T54:T117" si="38">G54+H54</f>
        <v>0</v>
      </c>
      <c r="U54" s="44">
        <f t="shared" ref="U54:U117" si="39">(O54/$A$10)*T54</f>
        <v>0</v>
      </c>
      <c r="V54" s="45">
        <f t="shared" ref="V54:V117" si="40">N54-M54</f>
        <v>0</v>
      </c>
      <c r="W54" s="46">
        <f t="shared" ref="W54:W117" si="41">(O54/A$10)</f>
        <v>0</v>
      </c>
      <c r="X54" s="41">
        <f t="shared" ref="X54:X117" si="42">W54*A$8</f>
        <v>0</v>
      </c>
      <c r="Y54" s="41">
        <f t="shared" ref="Y54:Y117" si="43">Q54-P54</f>
        <v>0</v>
      </c>
      <c r="Z54" s="41">
        <f t="shared" ref="Z54:Z117" si="44">X54+(A$6*W54)</f>
        <v>0</v>
      </c>
      <c r="AA54" s="47">
        <f t="shared" ref="AA54:AA117" si="45">Q54+X54</f>
        <v>0</v>
      </c>
      <c r="AB54" s="48">
        <f t="shared" ref="AB54:AB117" si="46">Z54/(1+ElecDiscountRate)^1</f>
        <v>0</v>
      </c>
      <c r="AC54" s="41">
        <f t="shared" ref="AC54:AC117" si="47">AA54/(1+ElecDiscountRate)^1</f>
        <v>0</v>
      </c>
      <c r="AD54" s="41">
        <f t="shared" ref="AD54:AD117" si="48">-PV(ElecDiscountRate,T54,R54)*J54</f>
        <v>0</v>
      </c>
      <c r="AE54" s="41">
        <f t="shared" ref="AE54:AE117" si="49">-PV(ElecDiscountRate,T54,S54)*J54</f>
        <v>0</v>
      </c>
      <c r="AF54" s="49" t="e">
        <f>HLOOKUP(I54,ElecAvoidedCostsWOCC!$A$5:$Q$50,G54+1,FALSE)</f>
        <v>#N/A</v>
      </c>
      <c r="AG54" s="41" t="e">
        <f t="shared" ref="AG54:AG117" si="50">AF54*J54*K54</f>
        <v>#N/A</v>
      </c>
      <c r="AH54" s="49" t="e">
        <f>HLOOKUP(I54,ElecAvoidedCostsWOCC!$A$5:$Q$50,T54+1,FALSE)</f>
        <v>#N/A</v>
      </c>
      <c r="AI54" s="41" t="e">
        <f t="shared" ref="AI54:AI117" si="51">AH54*J54*L54</f>
        <v>#N/A</v>
      </c>
      <c r="AJ54" s="41" t="e">
        <f t="shared" ref="AJ54:AJ117" si="52">AG54+AI54</f>
        <v>#N/A</v>
      </c>
      <c r="AK54" s="41" t="e">
        <f>HLOOKUP(I54,ElecAvoidedCostsWOCC!$A$5:$Q$50,G54+1,FALSE)*J54*L54</f>
        <v>#N/A</v>
      </c>
      <c r="AL54" s="41" t="e">
        <f t="shared" ref="AL54:AL117" si="53">AG54+AI54-AK54</f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ref="AN54:AN117" si="54">AM54*1.1+AD54+AE54</f>
        <v>0</v>
      </c>
      <c r="AO54" s="44">
        <f t="shared" ref="AO54:AO117" si="55">IFERROR(AM54/AB54,0)</f>
        <v>0</v>
      </c>
      <c r="AP54" s="44" t="e">
        <f t="shared" ref="AP54:AP117" si="56">AN54/AC54</f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38"/>
        <v>0</v>
      </c>
      <c r="U55" s="44">
        <f t="shared" si="39"/>
        <v>0</v>
      </c>
      <c r="V55" s="45">
        <f t="shared" si="40"/>
        <v>0</v>
      </c>
      <c r="W55" s="46">
        <f t="shared" si="41"/>
        <v>0</v>
      </c>
      <c r="X55" s="41">
        <f t="shared" si="42"/>
        <v>0</v>
      </c>
      <c r="Y55" s="41">
        <f t="shared" si="43"/>
        <v>0</v>
      </c>
      <c r="Z55" s="41">
        <f t="shared" si="44"/>
        <v>0</v>
      </c>
      <c r="AA55" s="47">
        <f t="shared" si="45"/>
        <v>0</v>
      </c>
      <c r="AB55" s="48">
        <f t="shared" si="46"/>
        <v>0</v>
      </c>
      <c r="AC55" s="41">
        <f t="shared" si="47"/>
        <v>0</v>
      </c>
      <c r="AD55" s="41">
        <f t="shared" si="48"/>
        <v>0</v>
      </c>
      <c r="AE55" s="41">
        <f t="shared" si="49"/>
        <v>0</v>
      </c>
      <c r="AF55" s="49" t="e">
        <f>HLOOKUP(I55,ElecAvoidedCostsWOCC!$A$5:$Q$50,G55+1,FALSE)</f>
        <v>#N/A</v>
      </c>
      <c r="AG55" s="41" t="e">
        <f t="shared" si="50"/>
        <v>#N/A</v>
      </c>
      <c r="AH55" s="49" t="e">
        <f>HLOOKUP(I55,ElecAvoidedCostsWOCC!$A$5:$Q$50,T55+1,FALSE)</f>
        <v>#N/A</v>
      </c>
      <c r="AI55" s="41" t="e">
        <f t="shared" si="51"/>
        <v>#N/A</v>
      </c>
      <c r="AJ55" s="41" t="e">
        <f t="shared" si="52"/>
        <v>#N/A</v>
      </c>
      <c r="AK55" s="41" t="e">
        <f>HLOOKUP(I55,ElecAvoidedCostsWOCC!$A$5:$Q$50,G55+1,FALSE)*J55*L55</f>
        <v>#N/A</v>
      </c>
      <c r="AL55" s="41" t="e">
        <f t="shared" si="53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54"/>
        <v>0</v>
      </c>
      <c r="AO55" s="44">
        <f t="shared" si="55"/>
        <v>0</v>
      </c>
      <c r="AP55" s="44" t="e">
        <f t="shared" si="56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38"/>
        <v>0</v>
      </c>
      <c r="U56" s="44">
        <f t="shared" si="39"/>
        <v>0</v>
      </c>
      <c r="V56" s="45">
        <f t="shared" si="40"/>
        <v>0</v>
      </c>
      <c r="W56" s="46">
        <f t="shared" si="41"/>
        <v>0</v>
      </c>
      <c r="X56" s="41">
        <f t="shared" si="42"/>
        <v>0</v>
      </c>
      <c r="Y56" s="41">
        <f t="shared" si="43"/>
        <v>0</v>
      </c>
      <c r="Z56" s="41">
        <f t="shared" si="44"/>
        <v>0</v>
      </c>
      <c r="AA56" s="47">
        <f t="shared" si="45"/>
        <v>0</v>
      </c>
      <c r="AB56" s="48">
        <f t="shared" si="46"/>
        <v>0</v>
      </c>
      <c r="AC56" s="41">
        <f t="shared" si="47"/>
        <v>0</v>
      </c>
      <c r="AD56" s="41">
        <f t="shared" si="48"/>
        <v>0</v>
      </c>
      <c r="AE56" s="41">
        <f t="shared" si="49"/>
        <v>0</v>
      </c>
      <c r="AF56" s="49" t="e">
        <f>HLOOKUP(I56,ElecAvoidedCostsWOCC!$A$5:$Q$50,G56+1,FALSE)</f>
        <v>#N/A</v>
      </c>
      <c r="AG56" s="41" t="e">
        <f t="shared" si="50"/>
        <v>#N/A</v>
      </c>
      <c r="AH56" s="49" t="e">
        <f>HLOOKUP(I56,ElecAvoidedCostsWOCC!$A$5:$Q$50,T56+1,FALSE)</f>
        <v>#N/A</v>
      </c>
      <c r="AI56" s="41" t="e">
        <f t="shared" si="51"/>
        <v>#N/A</v>
      </c>
      <c r="AJ56" s="41" t="e">
        <f t="shared" si="52"/>
        <v>#N/A</v>
      </c>
      <c r="AK56" s="41" t="e">
        <f>HLOOKUP(I56,ElecAvoidedCostsWOCC!$A$5:$Q$50,G56+1,FALSE)*J56*L56</f>
        <v>#N/A</v>
      </c>
      <c r="AL56" s="41" t="e">
        <f t="shared" si="53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54"/>
        <v>0</v>
      </c>
      <c r="AO56" s="44">
        <f t="shared" si="55"/>
        <v>0</v>
      </c>
      <c r="AP56" s="44" t="e">
        <f t="shared" si="56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38"/>
        <v>0</v>
      </c>
      <c r="U57" s="44">
        <f t="shared" si="39"/>
        <v>0</v>
      </c>
      <c r="V57" s="45">
        <f t="shared" si="40"/>
        <v>0</v>
      </c>
      <c r="W57" s="46">
        <f t="shared" si="41"/>
        <v>0</v>
      </c>
      <c r="X57" s="41">
        <f t="shared" si="42"/>
        <v>0</v>
      </c>
      <c r="Y57" s="41">
        <f t="shared" si="43"/>
        <v>0</v>
      </c>
      <c r="Z57" s="41">
        <f t="shared" si="44"/>
        <v>0</v>
      </c>
      <c r="AA57" s="47">
        <f t="shared" si="45"/>
        <v>0</v>
      </c>
      <c r="AB57" s="48">
        <f t="shared" si="46"/>
        <v>0</v>
      </c>
      <c r="AC57" s="41">
        <f t="shared" si="47"/>
        <v>0</v>
      </c>
      <c r="AD57" s="41">
        <f t="shared" si="48"/>
        <v>0</v>
      </c>
      <c r="AE57" s="41">
        <f t="shared" si="49"/>
        <v>0</v>
      </c>
      <c r="AF57" s="49" t="e">
        <f>HLOOKUP(I57,ElecAvoidedCostsWOCC!$A$5:$Q$50,G57+1,FALSE)</f>
        <v>#N/A</v>
      </c>
      <c r="AG57" s="41" t="e">
        <f t="shared" si="50"/>
        <v>#N/A</v>
      </c>
      <c r="AH57" s="49" t="e">
        <f>HLOOKUP(I57,ElecAvoidedCostsWOCC!$A$5:$Q$50,T57+1,FALSE)</f>
        <v>#N/A</v>
      </c>
      <c r="AI57" s="41" t="e">
        <f t="shared" si="51"/>
        <v>#N/A</v>
      </c>
      <c r="AJ57" s="41" t="e">
        <f t="shared" si="52"/>
        <v>#N/A</v>
      </c>
      <c r="AK57" s="41" t="e">
        <f>HLOOKUP(I57,ElecAvoidedCostsWOCC!$A$5:$Q$50,G57+1,FALSE)*J57*L57</f>
        <v>#N/A</v>
      </c>
      <c r="AL57" s="41" t="e">
        <f t="shared" si="53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54"/>
        <v>0</v>
      </c>
      <c r="AO57" s="44">
        <f t="shared" si="55"/>
        <v>0</v>
      </c>
      <c r="AP57" s="44" t="e">
        <f t="shared" si="56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38"/>
        <v>0</v>
      </c>
      <c r="U58" s="44">
        <f t="shared" si="39"/>
        <v>0</v>
      </c>
      <c r="V58" s="45">
        <f t="shared" si="40"/>
        <v>0</v>
      </c>
      <c r="W58" s="46">
        <f t="shared" si="41"/>
        <v>0</v>
      </c>
      <c r="X58" s="41">
        <f t="shared" si="42"/>
        <v>0</v>
      </c>
      <c r="Y58" s="41">
        <f t="shared" si="43"/>
        <v>0</v>
      </c>
      <c r="Z58" s="41">
        <f t="shared" si="44"/>
        <v>0</v>
      </c>
      <c r="AA58" s="47">
        <f t="shared" si="45"/>
        <v>0</v>
      </c>
      <c r="AB58" s="48">
        <f t="shared" si="46"/>
        <v>0</v>
      </c>
      <c r="AC58" s="41">
        <f t="shared" si="47"/>
        <v>0</v>
      </c>
      <c r="AD58" s="41">
        <f t="shared" si="48"/>
        <v>0</v>
      </c>
      <c r="AE58" s="41">
        <f t="shared" si="49"/>
        <v>0</v>
      </c>
      <c r="AF58" s="49" t="e">
        <f>HLOOKUP(I58,ElecAvoidedCostsWOCC!$A$5:$Q$50,G58+1,FALSE)</f>
        <v>#N/A</v>
      </c>
      <c r="AG58" s="41" t="e">
        <f t="shared" si="50"/>
        <v>#N/A</v>
      </c>
      <c r="AH58" s="49" t="e">
        <f>HLOOKUP(I58,ElecAvoidedCostsWOCC!$A$5:$Q$50,T58+1,FALSE)</f>
        <v>#N/A</v>
      </c>
      <c r="AI58" s="41" t="e">
        <f t="shared" si="51"/>
        <v>#N/A</v>
      </c>
      <c r="AJ58" s="41" t="e">
        <f t="shared" si="52"/>
        <v>#N/A</v>
      </c>
      <c r="AK58" s="41" t="e">
        <f>HLOOKUP(I58,ElecAvoidedCostsWOCC!$A$5:$Q$50,G58+1,FALSE)*J58*L58</f>
        <v>#N/A</v>
      </c>
      <c r="AL58" s="41" t="e">
        <f t="shared" si="53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54"/>
        <v>0</v>
      </c>
      <c r="AO58" s="44">
        <f t="shared" si="55"/>
        <v>0</v>
      </c>
      <c r="AP58" s="44" t="e">
        <f t="shared" si="56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38"/>
        <v>0</v>
      </c>
      <c r="U59" s="44">
        <f t="shared" si="39"/>
        <v>0</v>
      </c>
      <c r="V59" s="45">
        <f t="shared" si="40"/>
        <v>0</v>
      </c>
      <c r="W59" s="46">
        <f t="shared" si="41"/>
        <v>0</v>
      </c>
      <c r="X59" s="41">
        <f t="shared" si="42"/>
        <v>0</v>
      </c>
      <c r="Y59" s="41">
        <f t="shared" si="43"/>
        <v>0</v>
      </c>
      <c r="Z59" s="41">
        <f t="shared" si="44"/>
        <v>0</v>
      </c>
      <c r="AA59" s="47">
        <f t="shared" si="45"/>
        <v>0</v>
      </c>
      <c r="AB59" s="48">
        <f t="shared" si="46"/>
        <v>0</v>
      </c>
      <c r="AC59" s="41">
        <f t="shared" si="47"/>
        <v>0</v>
      </c>
      <c r="AD59" s="41">
        <f t="shared" si="48"/>
        <v>0</v>
      </c>
      <c r="AE59" s="41">
        <f t="shared" si="49"/>
        <v>0</v>
      </c>
      <c r="AF59" s="49" t="e">
        <f>HLOOKUP(I59,ElecAvoidedCostsWOCC!$A$5:$Q$50,G59+1,FALSE)</f>
        <v>#N/A</v>
      </c>
      <c r="AG59" s="41" t="e">
        <f t="shared" si="50"/>
        <v>#N/A</v>
      </c>
      <c r="AH59" s="49" t="e">
        <f>HLOOKUP(I59,ElecAvoidedCostsWOCC!$A$5:$Q$50,T59+1,FALSE)</f>
        <v>#N/A</v>
      </c>
      <c r="AI59" s="41" t="e">
        <f t="shared" si="51"/>
        <v>#N/A</v>
      </c>
      <c r="AJ59" s="41" t="e">
        <f t="shared" si="52"/>
        <v>#N/A</v>
      </c>
      <c r="AK59" s="41" t="e">
        <f>HLOOKUP(I59,ElecAvoidedCostsWOCC!$A$5:$Q$50,G59+1,FALSE)*J59*L59</f>
        <v>#N/A</v>
      </c>
      <c r="AL59" s="41" t="e">
        <f t="shared" si="53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54"/>
        <v>0</v>
      </c>
      <c r="AO59" s="44">
        <f t="shared" si="55"/>
        <v>0</v>
      </c>
      <c r="AP59" s="44" t="e">
        <f t="shared" si="56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38"/>
        <v>0</v>
      </c>
      <c r="U60" s="44">
        <f t="shared" si="39"/>
        <v>0</v>
      </c>
      <c r="V60" s="45">
        <f t="shared" si="40"/>
        <v>0</v>
      </c>
      <c r="W60" s="46">
        <f t="shared" si="41"/>
        <v>0</v>
      </c>
      <c r="X60" s="41">
        <f t="shared" si="42"/>
        <v>0</v>
      </c>
      <c r="Y60" s="41">
        <f t="shared" si="43"/>
        <v>0</v>
      </c>
      <c r="Z60" s="41">
        <f t="shared" si="44"/>
        <v>0</v>
      </c>
      <c r="AA60" s="47">
        <f t="shared" si="45"/>
        <v>0</v>
      </c>
      <c r="AB60" s="48">
        <f t="shared" si="46"/>
        <v>0</v>
      </c>
      <c r="AC60" s="41">
        <f t="shared" si="47"/>
        <v>0</v>
      </c>
      <c r="AD60" s="41">
        <f t="shared" si="48"/>
        <v>0</v>
      </c>
      <c r="AE60" s="41">
        <f t="shared" si="49"/>
        <v>0</v>
      </c>
      <c r="AF60" s="49" t="e">
        <f>HLOOKUP(I60,ElecAvoidedCostsWOCC!$A$5:$Q$50,G60+1,FALSE)</f>
        <v>#N/A</v>
      </c>
      <c r="AG60" s="41" t="e">
        <f t="shared" si="50"/>
        <v>#N/A</v>
      </c>
      <c r="AH60" s="49" t="e">
        <f>HLOOKUP(I60,ElecAvoidedCostsWOCC!$A$5:$Q$50,T60+1,FALSE)</f>
        <v>#N/A</v>
      </c>
      <c r="AI60" s="41" t="e">
        <f t="shared" si="51"/>
        <v>#N/A</v>
      </c>
      <c r="AJ60" s="41" t="e">
        <f t="shared" si="52"/>
        <v>#N/A</v>
      </c>
      <c r="AK60" s="41" t="e">
        <f>HLOOKUP(I60,ElecAvoidedCostsWOCC!$A$5:$Q$50,G60+1,FALSE)*J60*L60</f>
        <v>#N/A</v>
      </c>
      <c r="AL60" s="41" t="e">
        <f t="shared" si="53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54"/>
        <v>0</v>
      </c>
      <c r="AO60" s="44">
        <f t="shared" si="55"/>
        <v>0</v>
      </c>
      <c r="AP60" s="44" t="e">
        <f t="shared" si="56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38"/>
        <v>0</v>
      </c>
      <c r="U61" s="44">
        <f t="shared" si="39"/>
        <v>0</v>
      </c>
      <c r="V61" s="45">
        <f t="shared" si="40"/>
        <v>0</v>
      </c>
      <c r="W61" s="46">
        <f t="shared" si="41"/>
        <v>0</v>
      </c>
      <c r="X61" s="41">
        <f t="shared" si="42"/>
        <v>0</v>
      </c>
      <c r="Y61" s="41">
        <f t="shared" si="43"/>
        <v>0</v>
      </c>
      <c r="Z61" s="41">
        <f t="shared" si="44"/>
        <v>0</v>
      </c>
      <c r="AA61" s="47">
        <f t="shared" si="45"/>
        <v>0</v>
      </c>
      <c r="AB61" s="48">
        <f t="shared" si="46"/>
        <v>0</v>
      </c>
      <c r="AC61" s="41">
        <f t="shared" si="47"/>
        <v>0</v>
      </c>
      <c r="AD61" s="41">
        <f t="shared" si="48"/>
        <v>0</v>
      </c>
      <c r="AE61" s="41">
        <f t="shared" si="49"/>
        <v>0</v>
      </c>
      <c r="AF61" s="49" t="e">
        <f>HLOOKUP(I61,ElecAvoidedCostsWOCC!$A$5:$Q$50,G61+1,FALSE)</f>
        <v>#N/A</v>
      </c>
      <c r="AG61" s="41" t="e">
        <f t="shared" si="50"/>
        <v>#N/A</v>
      </c>
      <c r="AH61" s="49" t="e">
        <f>HLOOKUP(I61,ElecAvoidedCostsWOCC!$A$5:$Q$50,T61+1,FALSE)</f>
        <v>#N/A</v>
      </c>
      <c r="AI61" s="41" t="e">
        <f t="shared" si="51"/>
        <v>#N/A</v>
      </c>
      <c r="AJ61" s="41" t="e">
        <f t="shared" si="52"/>
        <v>#N/A</v>
      </c>
      <c r="AK61" s="41" t="e">
        <f>HLOOKUP(I61,ElecAvoidedCostsWOCC!$A$5:$Q$50,G61+1,FALSE)*J61*L61</f>
        <v>#N/A</v>
      </c>
      <c r="AL61" s="41" t="e">
        <f t="shared" si="53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54"/>
        <v>0</v>
      </c>
      <c r="AO61" s="44">
        <f t="shared" si="55"/>
        <v>0</v>
      </c>
      <c r="AP61" s="44" t="e">
        <f t="shared" si="56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38"/>
        <v>0</v>
      </c>
      <c r="U62" s="44">
        <f t="shared" si="39"/>
        <v>0</v>
      </c>
      <c r="V62" s="45">
        <f t="shared" si="40"/>
        <v>0</v>
      </c>
      <c r="W62" s="46">
        <f t="shared" si="41"/>
        <v>0</v>
      </c>
      <c r="X62" s="41">
        <f t="shared" si="42"/>
        <v>0</v>
      </c>
      <c r="Y62" s="41">
        <f t="shared" si="43"/>
        <v>0</v>
      </c>
      <c r="Z62" s="41">
        <f t="shared" si="44"/>
        <v>0</v>
      </c>
      <c r="AA62" s="47">
        <f t="shared" si="45"/>
        <v>0</v>
      </c>
      <c r="AB62" s="48">
        <f t="shared" si="46"/>
        <v>0</v>
      </c>
      <c r="AC62" s="41">
        <f t="shared" si="47"/>
        <v>0</v>
      </c>
      <c r="AD62" s="41">
        <f t="shared" si="48"/>
        <v>0</v>
      </c>
      <c r="AE62" s="41">
        <f t="shared" si="49"/>
        <v>0</v>
      </c>
      <c r="AF62" s="49" t="e">
        <f>HLOOKUP(I62,ElecAvoidedCostsWOCC!$A$5:$Q$50,G62+1,FALSE)</f>
        <v>#N/A</v>
      </c>
      <c r="AG62" s="41" t="e">
        <f t="shared" si="50"/>
        <v>#N/A</v>
      </c>
      <c r="AH62" s="49" t="e">
        <f>HLOOKUP(I62,ElecAvoidedCostsWOCC!$A$5:$Q$50,T62+1,FALSE)</f>
        <v>#N/A</v>
      </c>
      <c r="AI62" s="41" t="e">
        <f t="shared" si="51"/>
        <v>#N/A</v>
      </c>
      <c r="AJ62" s="41" t="e">
        <f t="shared" si="52"/>
        <v>#N/A</v>
      </c>
      <c r="AK62" s="41" t="e">
        <f>HLOOKUP(I62,ElecAvoidedCostsWOCC!$A$5:$Q$50,G62+1,FALSE)*J62*L62</f>
        <v>#N/A</v>
      </c>
      <c r="AL62" s="41" t="e">
        <f t="shared" si="53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54"/>
        <v>0</v>
      </c>
      <c r="AO62" s="44">
        <f t="shared" si="55"/>
        <v>0</v>
      </c>
      <c r="AP62" s="44" t="e">
        <f t="shared" si="56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38"/>
        <v>0</v>
      </c>
      <c r="U63" s="44">
        <f t="shared" si="39"/>
        <v>0</v>
      </c>
      <c r="V63" s="45">
        <f t="shared" si="40"/>
        <v>0</v>
      </c>
      <c r="W63" s="46">
        <f t="shared" si="41"/>
        <v>0</v>
      </c>
      <c r="X63" s="41">
        <f t="shared" si="42"/>
        <v>0</v>
      </c>
      <c r="Y63" s="41">
        <f t="shared" si="43"/>
        <v>0</v>
      </c>
      <c r="Z63" s="41">
        <f t="shared" si="44"/>
        <v>0</v>
      </c>
      <c r="AA63" s="47">
        <f t="shared" si="45"/>
        <v>0</v>
      </c>
      <c r="AB63" s="48">
        <f t="shared" si="46"/>
        <v>0</v>
      </c>
      <c r="AC63" s="41">
        <f t="shared" si="47"/>
        <v>0</v>
      </c>
      <c r="AD63" s="41">
        <f t="shared" si="48"/>
        <v>0</v>
      </c>
      <c r="AE63" s="41">
        <f t="shared" si="49"/>
        <v>0</v>
      </c>
      <c r="AF63" s="49" t="e">
        <f>HLOOKUP(I63,ElecAvoidedCostsWOCC!$A$5:$Q$50,G63+1,FALSE)</f>
        <v>#N/A</v>
      </c>
      <c r="AG63" s="41" t="e">
        <f t="shared" si="50"/>
        <v>#N/A</v>
      </c>
      <c r="AH63" s="49" t="e">
        <f>HLOOKUP(I63,ElecAvoidedCostsWOCC!$A$5:$Q$50,T63+1,FALSE)</f>
        <v>#N/A</v>
      </c>
      <c r="AI63" s="41" t="e">
        <f t="shared" si="51"/>
        <v>#N/A</v>
      </c>
      <c r="AJ63" s="41" t="e">
        <f t="shared" si="52"/>
        <v>#N/A</v>
      </c>
      <c r="AK63" s="41" t="e">
        <f>HLOOKUP(I63,ElecAvoidedCostsWOCC!$A$5:$Q$50,G63+1,FALSE)*J63*L63</f>
        <v>#N/A</v>
      </c>
      <c r="AL63" s="41" t="e">
        <f t="shared" si="53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54"/>
        <v>0</v>
      </c>
      <c r="AO63" s="44">
        <f t="shared" si="55"/>
        <v>0</v>
      </c>
      <c r="AP63" s="44" t="e">
        <f t="shared" si="56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38"/>
        <v>0</v>
      </c>
      <c r="U64" s="44">
        <f t="shared" si="39"/>
        <v>0</v>
      </c>
      <c r="V64" s="45">
        <f t="shared" si="40"/>
        <v>0</v>
      </c>
      <c r="W64" s="46">
        <f t="shared" si="41"/>
        <v>0</v>
      </c>
      <c r="X64" s="41">
        <f t="shared" si="42"/>
        <v>0</v>
      </c>
      <c r="Y64" s="41">
        <f t="shared" si="43"/>
        <v>0</v>
      </c>
      <c r="Z64" s="41">
        <f t="shared" si="44"/>
        <v>0</v>
      </c>
      <c r="AA64" s="47">
        <f t="shared" si="45"/>
        <v>0</v>
      </c>
      <c r="AB64" s="48">
        <f t="shared" si="46"/>
        <v>0</v>
      </c>
      <c r="AC64" s="41">
        <f t="shared" si="47"/>
        <v>0</v>
      </c>
      <c r="AD64" s="41">
        <f t="shared" si="48"/>
        <v>0</v>
      </c>
      <c r="AE64" s="41">
        <f t="shared" si="49"/>
        <v>0</v>
      </c>
      <c r="AF64" s="49" t="e">
        <f>HLOOKUP(I64,ElecAvoidedCostsWOCC!$A$5:$Q$50,G64+1,FALSE)</f>
        <v>#N/A</v>
      </c>
      <c r="AG64" s="41" t="e">
        <f t="shared" si="50"/>
        <v>#N/A</v>
      </c>
      <c r="AH64" s="49" t="e">
        <f>HLOOKUP(I64,ElecAvoidedCostsWOCC!$A$5:$Q$50,T64+1,FALSE)</f>
        <v>#N/A</v>
      </c>
      <c r="AI64" s="41" t="e">
        <f t="shared" si="51"/>
        <v>#N/A</v>
      </c>
      <c r="AJ64" s="41" t="e">
        <f t="shared" si="52"/>
        <v>#N/A</v>
      </c>
      <c r="AK64" s="41" t="e">
        <f>HLOOKUP(I64,ElecAvoidedCostsWOCC!$A$5:$Q$50,G64+1,FALSE)*J64*L64</f>
        <v>#N/A</v>
      </c>
      <c r="AL64" s="41" t="e">
        <f t="shared" si="53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54"/>
        <v>0</v>
      </c>
      <c r="AO64" s="44">
        <f t="shared" si="55"/>
        <v>0</v>
      </c>
      <c r="AP64" s="44" t="e">
        <f t="shared" si="56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38"/>
        <v>0</v>
      </c>
      <c r="U65" s="44">
        <f t="shared" si="39"/>
        <v>0</v>
      </c>
      <c r="V65" s="45">
        <f t="shared" si="40"/>
        <v>0</v>
      </c>
      <c r="W65" s="46">
        <f t="shared" si="41"/>
        <v>0</v>
      </c>
      <c r="X65" s="41">
        <f t="shared" si="42"/>
        <v>0</v>
      </c>
      <c r="Y65" s="41">
        <f t="shared" si="43"/>
        <v>0</v>
      </c>
      <c r="Z65" s="41">
        <f t="shared" si="44"/>
        <v>0</v>
      </c>
      <c r="AA65" s="47">
        <f t="shared" si="45"/>
        <v>0</v>
      </c>
      <c r="AB65" s="48">
        <f t="shared" si="46"/>
        <v>0</v>
      </c>
      <c r="AC65" s="41">
        <f t="shared" si="47"/>
        <v>0</v>
      </c>
      <c r="AD65" s="41">
        <f t="shared" si="48"/>
        <v>0</v>
      </c>
      <c r="AE65" s="41">
        <f t="shared" si="49"/>
        <v>0</v>
      </c>
      <c r="AF65" s="49" t="e">
        <f>HLOOKUP(I65,ElecAvoidedCostsWOCC!$A$5:$Q$50,G65+1,FALSE)</f>
        <v>#N/A</v>
      </c>
      <c r="AG65" s="41" t="e">
        <f t="shared" si="50"/>
        <v>#N/A</v>
      </c>
      <c r="AH65" s="49" t="e">
        <f>HLOOKUP(I65,ElecAvoidedCostsWOCC!$A$5:$Q$50,T65+1,FALSE)</f>
        <v>#N/A</v>
      </c>
      <c r="AI65" s="41" t="e">
        <f t="shared" si="51"/>
        <v>#N/A</v>
      </c>
      <c r="AJ65" s="41" t="e">
        <f t="shared" si="52"/>
        <v>#N/A</v>
      </c>
      <c r="AK65" s="41" t="e">
        <f>HLOOKUP(I65,ElecAvoidedCostsWOCC!$A$5:$Q$50,G65+1,FALSE)*J65*L65</f>
        <v>#N/A</v>
      </c>
      <c r="AL65" s="41" t="e">
        <f t="shared" si="53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54"/>
        <v>0</v>
      </c>
      <c r="AO65" s="44">
        <f t="shared" si="55"/>
        <v>0</v>
      </c>
      <c r="AP65" s="44" t="e">
        <f t="shared" si="56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38"/>
        <v>0</v>
      </c>
      <c r="U66" s="44">
        <f t="shared" si="39"/>
        <v>0</v>
      </c>
      <c r="V66" s="45">
        <f t="shared" si="40"/>
        <v>0</v>
      </c>
      <c r="W66" s="46">
        <f t="shared" si="41"/>
        <v>0</v>
      </c>
      <c r="X66" s="41">
        <f t="shared" si="42"/>
        <v>0</v>
      </c>
      <c r="Y66" s="41">
        <f t="shared" si="43"/>
        <v>0</v>
      </c>
      <c r="Z66" s="41">
        <f t="shared" si="44"/>
        <v>0</v>
      </c>
      <c r="AA66" s="47">
        <f t="shared" si="45"/>
        <v>0</v>
      </c>
      <c r="AB66" s="48">
        <f t="shared" si="46"/>
        <v>0</v>
      </c>
      <c r="AC66" s="41">
        <f t="shared" si="47"/>
        <v>0</v>
      </c>
      <c r="AD66" s="41">
        <f t="shared" si="48"/>
        <v>0</v>
      </c>
      <c r="AE66" s="41">
        <f t="shared" si="49"/>
        <v>0</v>
      </c>
      <c r="AF66" s="49" t="e">
        <f>HLOOKUP(I66,ElecAvoidedCostsWOCC!$A$5:$Q$50,G66+1,FALSE)</f>
        <v>#N/A</v>
      </c>
      <c r="AG66" s="41" t="e">
        <f t="shared" si="50"/>
        <v>#N/A</v>
      </c>
      <c r="AH66" s="49" t="e">
        <f>HLOOKUP(I66,ElecAvoidedCostsWOCC!$A$5:$Q$50,T66+1,FALSE)</f>
        <v>#N/A</v>
      </c>
      <c r="AI66" s="41" t="e">
        <f t="shared" si="51"/>
        <v>#N/A</v>
      </c>
      <c r="AJ66" s="41" t="e">
        <f t="shared" si="52"/>
        <v>#N/A</v>
      </c>
      <c r="AK66" s="41" t="e">
        <f>HLOOKUP(I66,ElecAvoidedCostsWOCC!$A$5:$Q$50,G66+1,FALSE)*J66*L66</f>
        <v>#N/A</v>
      </c>
      <c r="AL66" s="41" t="e">
        <f t="shared" si="53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54"/>
        <v>0</v>
      </c>
      <c r="AO66" s="44">
        <f t="shared" si="55"/>
        <v>0</v>
      </c>
      <c r="AP66" s="44" t="e">
        <f t="shared" si="56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38"/>
        <v>0</v>
      </c>
      <c r="U67" s="44">
        <f t="shared" si="39"/>
        <v>0</v>
      </c>
      <c r="V67" s="45">
        <f t="shared" si="40"/>
        <v>0</v>
      </c>
      <c r="W67" s="46">
        <f t="shared" si="41"/>
        <v>0</v>
      </c>
      <c r="X67" s="41">
        <f t="shared" si="42"/>
        <v>0</v>
      </c>
      <c r="Y67" s="41">
        <f t="shared" si="43"/>
        <v>0</v>
      </c>
      <c r="Z67" s="41">
        <f t="shared" si="44"/>
        <v>0</v>
      </c>
      <c r="AA67" s="47">
        <f t="shared" si="45"/>
        <v>0</v>
      </c>
      <c r="AB67" s="48">
        <f t="shared" si="46"/>
        <v>0</v>
      </c>
      <c r="AC67" s="41">
        <f t="shared" si="47"/>
        <v>0</v>
      </c>
      <c r="AD67" s="41">
        <f t="shared" si="48"/>
        <v>0</v>
      </c>
      <c r="AE67" s="41">
        <f t="shared" si="49"/>
        <v>0</v>
      </c>
      <c r="AF67" s="49" t="e">
        <f>HLOOKUP(I67,ElecAvoidedCostsWOCC!$A$5:$Q$50,G67+1,FALSE)</f>
        <v>#N/A</v>
      </c>
      <c r="AG67" s="41" t="e">
        <f t="shared" si="50"/>
        <v>#N/A</v>
      </c>
      <c r="AH67" s="49" t="e">
        <f>HLOOKUP(I67,ElecAvoidedCostsWOCC!$A$5:$Q$50,T67+1,FALSE)</f>
        <v>#N/A</v>
      </c>
      <c r="AI67" s="41" t="e">
        <f t="shared" si="51"/>
        <v>#N/A</v>
      </c>
      <c r="AJ67" s="41" t="e">
        <f t="shared" si="52"/>
        <v>#N/A</v>
      </c>
      <c r="AK67" s="41" t="e">
        <f>HLOOKUP(I67,ElecAvoidedCostsWOCC!$A$5:$Q$50,G67+1,FALSE)*J67*L67</f>
        <v>#N/A</v>
      </c>
      <c r="AL67" s="41" t="e">
        <f t="shared" si="53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54"/>
        <v>0</v>
      </c>
      <c r="AO67" s="44">
        <f t="shared" si="55"/>
        <v>0</v>
      </c>
      <c r="AP67" s="44" t="e">
        <f t="shared" si="56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38"/>
        <v>0</v>
      </c>
      <c r="U68" s="44">
        <f t="shared" si="39"/>
        <v>0</v>
      </c>
      <c r="V68" s="45">
        <f t="shared" si="40"/>
        <v>0</v>
      </c>
      <c r="W68" s="46">
        <f t="shared" si="41"/>
        <v>0</v>
      </c>
      <c r="X68" s="41">
        <f t="shared" si="42"/>
        <v>0</v>
      </c>
      <c r="Y68" s="41">
        <f t="shared" si="43"/>
        <v>0</v>
      </c>
      <c r="Z68" s="41">
        <f t="shared" si="44"/>
        <v>0</v>
      </c>
      <c r="AA68" s="47">
        <f t="shared" si="45"/>
        <v>0</v>
      </c>
      <c r="AB68" s="48">
        <f t="shared" si="46"/>
        <v>0</v>
      </c>
      <c r="AC68" s="41">
        <f t="shared" si="47"/>
        <v>0</v>
      </c>
      <c r="AD68" s="41">
        <f t="shared" si="48"/>
        <v>0</v>
      </c>
      <c r="AE68" s="41">
        <f t="shared" si="49"/>
        <v>0</v>
      </c>
      <c r="AF68" s="49" t="e">
        <f>HLOOKUP(I68,ElecAvoidedCostsWOCC!$A$5:$Q$50,G68+1,FALSE)</f>
        <v>#N/A</v>
      </c>
      <c r="AG68" s="41" t="e">
        <f t="shared" si="50"/>
        <v>#N/A</v>
      </c>
      <c r="AH68" s="49" t="e">
        <f>HLOOKUP(I68,ElecAvoidedCostsWOCC!$A$5:$Q$50,T68+1,FALSE)</f>
        <v>#N/A</v>
      </c>
      <c r="AI68" s="41" t="e">
        <f t="shared" si="51"/>
        <v>#N/A</v>
      </c>
      <c r="AJ68" s="41" t="e">
        <f t="shared" si="52"/>
        <v>#N/A</v>
      </c>
      <c r="AK68" s="41" t="e">
        <f>HLOOKUP(I68,ElecAvoidedCostsWOCC!$A$5:$Q$50,G68+1,FALSE)*J68*L68</f>
        <v>#N/A</v>
      </c>
      <c r="AL68" s="41" t="e">
        <f t="shared" si="53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54"/>
        <v>0</v>
      </c>
      <c r="AO68" s="44">
        <f t="shared" si="55"/>
        <v>0</v>
      </c>
      <c r="AP68" s="44" t="e">
        <f t="shared" si="56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38"/>
        <v>0</v>
      </c>
      <c r="U69" s="44">
        <f t="shared" si="39"/>
        <v>0</v>
      </c>
      <c r="V69" s="45">
        <f t="shared" si="40"/>
        <v>0</v>
      </c>
      <c r="W69" s="46">
        <f t="shared" si="41"/>
        <v>0</v>
      </c>
      <c r="X69" s="41">
        <f t="shared" si="42"/>
        <v>0</v>
      </c>
      <c r="Y69" s="41">
        <f t="shared" si="43"/>
        <v>0</v>
      </c>
      <c r="Z69" s="41">
        <f t="shared" si="44"/>
        <v>0</v>
      </c>
      <c r="AA69" s="47">
        <f t="shared" si="45"/>
        <v>0</v>
      </c>
      <c r="AB69" s="48">
        <f t="shared" si="46"/>
        <v>0</v>
      </c>
      <c r="AC69" s="41">
        <f t="shared" si="47"/>
        <v>0</v>
      </c>
      <c r="AD69" s="41">
        <f t="shared" si="48"/>
        <v>0</v>
      </c>
      <c r="AE69" s="41">
        <f t="shared" si="49"/>
        <v>0</v>
      </c>
      <c r="AF69" s="49" t="e">
        <f>HLOOKUP(I69,ElecAvoidedCostsWOCC!$A$5:$Q$50,G69+1,FALSE)</f>
        <v>#N/A</v>
      </c>
      <c r="AG69" s="41" t="e">
        <f t="shared" si="50"/>
        <v>#N/A</v>
      </c>
      <c r="AH69" s="49" t="e">
        <f>HLOOKUP(I69,ElecAvoidedCostsWOCC!$A$5:$Q$50,T69+1,FALSE)</f>
        <v>#N/A</v>
      </c>
      <c r="AI69" s="41" t="e">
        <f t="shared" si="51"/>
        <v>#N/A</v>
      </c>
      <c r="AJ69" s="41" t="e">
        <f t="shared" si="52"/>
        <v>#N/A</v>
      </c>
      <c r="AK69" s="41" t="e">
        <f>HLOOKUP(I69,ElecAvoidedCostsWOCC!$A$5:$Q$50,G69+1,FALSE)*J69*L69</f>
        <v>#N/A</v>
      </c>
      <c r="AL69" s="41" t="e">
        <f t="shared" si="53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54"/>
        <v>0</v>
      </c>
      <c r="AO69" s="44">
        <f t="shared" si="55"/>
        <v>0</v>
      </c>
      <c r="AP69" s="44" t="e">
        <f t="shared" si="56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38"/>
        <v>0</v>
      </c>
      <c r="U70" s="44">
        <f t="shared" si="39"/>
        <v>0</v>
      </c>
      <c r="V70" s="45">
        <f t="shared" si="40"/>
        <v>0</v>
      </c>
      <c r="W70" s="46">
        <f t="shared" si="41"/>
        <v>0</v>
      </c>
      <c r="X70" s="41">
        <f t="shared" si="42"/>
        <v>0</v>
      </c>
      <c r="Y70" s="41">
        <f t="shared" si="43"/>
        <v>0</v>
      </c>
      <c r="Z70" s="41">
        <f t="shared" si="44"/>
        <v>0</v>
      </c>
      <c r="AA70" s="47">
        <f t="shared" si="45"/>
        <v>0</v>
      </c>
      <c r="AB70" s="48">
        <f t="shared" si="46"/>
        <v>0</v>
      </c>
      <c r="AC70" s="41">
        <f t="shared" si="47"/>
        <v>0</v>
      </c>
      <c r="AD70" s="41">
        <f t="shared" si="48"/>
        <v>0</v>
      </c>
      <c r="AE70" s="41">
        <f t="shared" si="49"/>
        <v>0</v>
      </c>
      <c r="AF70" s="49" t="e">
        <f>HLOOKUP(I70,ElecAvoidedCostsWOCC!$A$5:$Q$50,G70+1,FALSE)</f>
        <v>#N/A</v>
      </c>
      <c r="AG70" s="41" t="e">
        <f t="shared" si="50"/>
        <v>#N/A</v>
      </c>
      <c r="AH70" s="49" t="e">
        <f>HLOOKUP(I70,ElecAvoidedCostsWOCC!$A$5:$Q$50,T70+1,FALSE)</f>
        <v>#N/A</v>
      </c>
      <c r="AI70" s="41" t="e">
        <f t="shared" si="51"/>
        <v>#N/A</v>
      </c>
      <c r="AJ70" s="41" t="e">
        <f t="shared" si="52"/>
        <v>#N/A</v>
      </c>
      <c r="AK70" s="41" t="e">
        <f>HLOOKUP(I70,ElecAvoidedCostsWOCC!$A$5:$Q$50,G70+1,FALSE)*J70*L70</f>
        <v>#N/A</v>
      </c>
      <c r="AL70" s="41" t="e">
        <f t="shared" si="53"/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si="54"/>
        <v>0</v>
      </c>
      <c r="AO70" s="44">
        <f t="shared" si="55"/>
        <v>0</v>
      </c>
      <c r="AP70" s="44" t="e">
        <f t="shared" si="56"/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38"/>
        <v>0</v>
      </c>
      <c r="U71" s="44">
        <f t="shared" si="39"/>
        <v>0</v>
      </c>
      <c r="V71" s="45">
        <f t="shared" si="40"/>
        <v>0</v>
      </c>
      <c r="W71" s="46">
        <f t="shared" si="41"/>
        <v>0</v>
      </c>
      <c r="X71" s="41">
        <f t="shared" si="42"/>
        <v>0</v>
      </c>
      <c r="Y71" s="41">
        <f t="shared" si="43"/>
        <v>0</v>
      </c>
      <c r="Z71" s="41">
        <f t="shared" si="44"/>
        <v>0</v>
      </c>
      <c r="AA71" s="47">
        <f t="shared" si="45"/>
        <v>0</v>
      </c>
      <c r="AB71" s="48">
        <f t="shared" si="46"/>
        <v>0</v>
      </c>
      <c r="AC71" s="41">
        <f t="shared" si="47"/>
        <v>0</v>
      </c>
      <c r="AD71" s="41">
        <f t="shared" si="48"/>
        <v>0</v>
      </c>
      <c r="AE71" s="41">
        <f t="shared" si="49"/>
        <v>0</v>
      </c>
      <c r="AF71" s="49" t="e">
        <f>HLOOKUP(I71,ElecAvoidedCostsWOCC!$A$5:$Q$50,G71+1,FALSE)</f>
        <v>#N/A</v>
      </c>
      <c r="AG71" s="41" t="e">
        <f t="shared" si="50"/>
        <v>#N/A</v>
      </c>
      <c r="AH71" s="49" t="e">
        <f>HLOOKUP(I71,ElecAvoidedCostsWOCC!$A$5:$Q$50,T71+1,FALSE)</f>
        <v>#N/A</v>
      </c>
      <c r="AI71" s="41" t="e">
        <f t="shared" si="51"/>
        <v>#N/A</v>
      </c>
      <c r="AJ71" s="41" t="e">
        <f t="shared" si="52"/>
        <v>#N/A</v>
      </c>
      <c r="AK71" s="41" t="e">
        <f>HLOOKUP(I71,ElecAvoidedCostsWOCC!$A$5:$Q$50,G71+1,FALSE)*J71*L71</f>
        <v>#N/A</v>
      </c>
      <c r="AL71" s="41" t="e">
        <f t="shared" si="53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54"/>
        <v>0</v>
      </c>
      <c r="AO71" s="44">
        <f t="shared" si="55"/>
        <v>0</v>
      </c>
      <c r="AP71" s="44" t="e">
        <f t="shared" si="56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38"/>
        <v>0</v>
      </c>
      <c r="U72" s="44">
        <f t="shared" si="39"/>
        <v>0</v>
      </c>
      <c r="V72" s="45">
        <f t="shared" si="40"/>
        <v>0</v>
      </c>
      <c r="W72" s="46">
        <f t="shared" si="41"/>
        <v>0</v>
      </c>
      <c r="X72" s="41">
        <f t="shared" si="42"/>
        <v>0</v>
      </c>
      <c r="Y72" s="41">
        <f t="shared" si="43"/>
        <v>0</v>
      </c>
      <c r="Z72" s="41">
        <f t="shared" si="44"/>
        <v>0</v>
      </c>
      <c r="AA72" s="47">
        <f t="shared" si="45"/>
        <v>0</v>
      </c>
      <c r="AB72" s="48">
        <f t="shared" si="46"/>
        <v>0</v>
      </c>
      <c r="AC72" s="41">
        <f t="shared" si="47"/>
        <v>0</v>
      </c>
      <c r="AD72" s="41">
        <f t="shared" si="48"/>
        <v>0</v>
      </c>
      <c r="AE72" s="41">
        <f t="shared" si="49"/>
        <v>0</v>
      </c>
      <c r="AF72" s="49" t="e">
        <f>HLOOKUP(I72,ElecAvoidedCostsWOCC!$A$5:$Q$50,G72+1,FALSE)</f>
        <v>#N/A</v>
      </c>
      <c r="AG72" s="41" t="e">
        <f t="shared" si="50"/>
        <v>#N/A</v>
      </c>
      <c r="AH72" s="49" t="e">
        <f>HLOOKUP(I72,ElecAvoidedCostsWOCC!$A$5:$Q$50,T72+1,FALSE)</f>
        <v>#N/A</v>
      </c>
      <c r="AI72" s="41" t="e">
        <f t="shared" si="51"/>
        <v>#N/A</v>
      </c>
      <c r="AJ72" s="41" t="e">
        <f t="shared" si="52"/>
        <v>#N/A</v>
      </c>
      <c r="AK72" s="41" t="e">
        <f>HLOOKUP(I72,ElecAvoidedCostsWOCC!$A$5:$Q$50,G72+1,FALSE)*J72*L72</f>
        <v>#N/A</v>
      </c>
      <c r="AL72" s="41" t="e">
        <f t="shared" si="53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54"/>
        <v>0</v>
      </c>
      <c r="AO72" s="44">
        <f t="shared" si="55"/>
        <v>0</v>
      </c>
      <c r="AP72" s="44" t="e">
        <f t="shared" si="56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38"/>
        <v>0</v>
      </c>
      <c r="U73" s="44">
        <f t="shared" si="39"/>
        <v>0</v>
      </c>
      <c r="V73" s="45">
        <f t="shared" si="40"/>
        <v>0</v>
      </c>
      <c r="W73" s="46">
        <f t="shared" si="41"/>
        <v>0</v>
      </c>
      <c r="X73" s="41">
        <f t="shared" si="42"/>
        <v>0</v>
      </c>
      <c r="Y73" s="41">
        <f t="shared" si="43"/>
        <v>0</v>
      </c>
      <c r="Z73" s="41">
        <f t="shared" si="44"/>
        <v>0</v>
      </c>
      <c r="AA73" s="47">
        <f t="shared" si="45"/>
        <v>0</v>
      </c>
      <c r="AB73" s="48">
        <f t="shared" si="46"/>
        <v>0</v>
      </c>
      <c r="AC73" s="41">
        <f t="shared" si="47"/>
        <v>0</v>
      </c>
      <c r="AD73" s="41">
        <f t="shared" si="48"/>
        <v>0</v>
      </c>
      <c r="AE73" s="41">
        <f t="shared" si="49"/>
        <v>0</v>
      </c>
      <c r="AF73" s="49" t="e">
        <f>HLOOKUP(I73,ElecAvoidedCostsWOCC!$A$5:$Q$50,G73+1,FALSE)</f>
        <v>#N/A</v>
      </c>
      <c r="AG73" s="41" t="e">
        <f t="shared" si="50"/>
        <v>#N/A</v>
      </c>
      <c r="AH73" s="49" t="e">
        <f>HLOOKUP(I73,ElecAvoidedCostsWOCC!$A$5:$Q$50,T73+1,FALSE)</f>
        <v>#N/A</v>
      </c>
      <c r="AI73" s="41" t="e">
        <f t="shared" si="51"/>
        <v>#N/A</v>
      </c>
      <c r="AJ73" s="41" t="e">
        <f t="shared" si="52"/>
        <v>#N/A</v>
      </c>
      <c r="AK73" s="41" t="e">
        <f>HLOOKUP(I73,ElecAvoidedCostsWOCC!$A$5:$Q$50,G73+1,FALSE)*J73*L73</f>
        <v>#N/A</v>
      </c>
      <c r="AL73" s="41" t="e">
        <f t="shared" si="53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54"/>
        <v>0</v>
      </c>
      <c r="AO73" s="44">
        <f t="shared" si="55"/>
        <v>0</v>
      </c>
      <c r="AP73" s="44" t="e">
        <f t="shared" si="56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38"/>
        <v>0</v>
      </c>
      <c r="U74" s="44">
        <f t="shared" si="39"/>
        <v>0</v>
      </c>
      <c r="V74" s="45">
        <f t="shared" si="40"/>
        <v>0</v>
      </c>
      <c r="W74" s="46">
        <f t="shared" si="41"/>
        <v>0</v>
      </c>
      <c r="X74" s="41">
        <f t="shared" si="42"/>
        <v>0</v>
      </c>
      <c r="Y74" s="41">
        <f t="shared" si="43"/>
        <v>0</v>
      </c>
      <c r="Z74" s="41">
        <f t="shared" si="44"/>
        <v>0</v>
      </c>
      <c r="AA74" s="47">
        <f t="shared" si="45"/>
        <v>0</v>
      </c>
      <c r="AB74" s="48">
        <f t="shared" si="46"/>
        <v>0</v>
      </c>
      <c r="AC74" s="41">
        <f t="shared" si="47"/>
        <v>0</v>
      </c>
      <c r="AD74" s="41">
        <f t="shared" si="48"/>
        <v>0</v>
      </c>
      <c r="AE74" s="41">
        <f t="shared" si="49"/>
        <v>0</v>
      </c>
      <c r="AF74" s="49" t="e">
        <f>HLOOKUP(I74,ElecAvoidedCostsWOCC!$A$5:$Q$50,G74+1,FALSE)</f>
        <v>#N/A</v>
      </c>
      <c r="AG74" s="41" t="e">
        <f t="shared" si="50"/>
        <v>#N/A</v>
      </c>
      <c r="AH74" s="49" t="e">
        <f>HLOOKUP(I74,ElecAvoidedCostsWOCC!$A$5:$Q$50,T74+1,FALSE)</f>
        <v>#N/A</v>
      </c>
      <c r="AI74" s="41" t="e">
        <f t="shared" si="51"/>
        <v>#N/A</v>
      </c>
      <c r="AJ74" s="41" t="e">
        <f t="shared" si="52"/>
        <v>#N/A</v>
      </c>
      <c r="AK74" s="41" t="e">
        <f>HLOOKUP(I74,ElecAvoidedCostsWOCC!$A$5:$Q$50,G74+1,FALSE)*J74*L74</f>
        <v>#N/A</v>
      </c>
      <c r="AL74" s="41" t="e">
        <f t="shared" si="53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54"/>
        <v>0</v>
      </c>
      <c r="AO74" s="44">
        <f t="shared" si="55"/>
        <v>0</v>
      </c>
      <c r="AP74" s="44" t="e">
        <f t="shared" si="56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38"/>
        <v>0</v>
      </c>
      <c r="U75" s="44">
        <f t="shared" si="39"/>
        <v>0</v>
      </c>
      <c r="V75" s="45">
        <f t="shared" si="40"/>
        <v>0</v>
      </c>
      <c r="W75" s="46">
        <f t="shared" si="41"/>
        <v>0</v>
      </c>
      <c r="X75" s="41">
        <f t="shared" si="42"/>
        <v>0</v>
      </c>
      <c r="Y75" s="41">
        <f t="shared" si="43"/>
        <v>0</v>
      </c>
      <c r="Z75" s="41">
        <f t="shared" si="44"/>
        <v>0</v>
      </c>
      <c r="AA75" s="47">
        <f t="shared" si="45"/>
        <v>0</v>
      </c>
      <c r="AB75" s="48">
        <f t="shared" si="46"/>
        <v>0</v>
      </c>
      <c r="AC75" s="41">
        <f t="shared" si="47"/>
        <v>0</v>
      </c>
      <c r="AD75" s="41">
        <f t="shared" si="48"/>
        <v>0</v>
      </c>
      <c r="AE75" s="41">
        <f t="shared" si="49"/>
        <v>0</v>
      </c>
      <c r="AF75" s="49" t="e">
        <f>HLOOKUP(I75,ElecAvoidedCostsWOCC!$A$5:$Q$50,G75+1,FALSE)</f>
        <v>#N/A</v>
      </c>
      <c r="AG75" s="41" t="e">
        <f t="shared" si="50"/>
        <v>#N/A</v>
      </c>
      <c r="AH75" s="49" t="e">
        <f>HLOOKUP(I75,ElecAvoidedCostsWOCC!$A$5:$Q$50,T75+1,FALSE)</f>
        <v>#N/A</v>
      </c>
      <c r="AI75" s="41" t="e">
        <f t="shared" si="51"/>
        <v>#N/A</v>
      </c>
      <c r="AJ75" s="41" t="e">
        <f t="shared" si="52"/>
        <v>#N/A</v>
      </c>
      <c r="AK75" s="41" t="e">
        <f>HLOOKUP(I75,ElecAvoidedCostsWOCC!$A$5:$Q$50,G75+1,FALSE)*J75*L75</f>
        <v>#N/A</v>
      </c>
      <c r="AL75" s="41" t="e">
        <f t="shared" si="53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54"/>
        <v>0</v>
      </c>
      <c r="AO75" s="44">
        <f t="shared" si="55"/>
        <v>0</v>
      </c>
      <c r="AP75" s="44" t="e">
        <f t="shared" si="56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38"/>
        <v>0</v>
      </c>
      <c r="U76" s="44">
        <f t="shared" si="39"/>
        <v>0</v>
      </c>
      <c r="V76" s="45">
        <f t="shared" si="40"/>
        <v>0</v>
      </c>
      <c r="W76" s="46">
        <f t="shared" si="41"/>
        <v>0</v>
      </c>
      <c r="X76" s="41">
        <f t="shared" si="42"/>
        <v>0</v>
      </c>
      <c r="Y76" s="41">
        <f t="shared" si="43"/>
        <v>0</v>
      </c>
      <c r="Z76" s="41">
        <f t="shared" si="44"/>
        <v>0</v>
      </c>
      <c r="AA76" s="47">
        <f t="shared" si="45"/>
        <v>0</v>
      </c>
      <c r="AB76" s="48">
        <f t="shared" si="46"/>
        <v>0</v>
      </c>
      <c r="AC76" s="41">
        <f t="shared" si="47"/>
        <v>0</v>
      </c>
      <c r="AD76" s="41">
        <f t="shared" si="48"/>
        <v>0</v>
      </c>
      <c r="AE76" s="41">
        <f t="shared" si="49"/>
        <v>0</v>
      </c>
      <c r="AF76" s="49" t="e">
        <f>HLOOKUP(I76,ElecAvoidedCostsWOCC!$A$5:$Q$50,G76+1,FALSE)</f>
        <v>#N/A</v>
      </c>
      <c r="AG76" s="41" t="e">
        <f t="shared" si="50"/>
        <v>#N/A</v>
      </c>
      <c r="AH76" s="49" t="e">
        <f>HLOOKUP(I76,ElecAvoidedCostsWOCC!$A$5:$Q$50,T76+1,FALSE)</f>
        <v>#N/A</v>
      </c>
      <c r="AI76" s="41" t="e">
        <f t="shared" si="51"/>
        <v>#N/A</v>
      </c>
      <c r="AJ76" s="41" t="e">
        <f t="shared" si="52"/>
        <v>#N/A</v>
      </c>
      <c r="AK76" s="41" t="e">
        <f>HLOOKUP(I76,ElecAvoidedCostsWOCC!$A$5:$Q$50,G76+1,FALSE)*J76*L76</f>
        <v>#N/A</v>
      </c>
      <c r="AL76" s="41" t="e">
        <f t="shared" si="53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54"/>
        <v>0</v>
      </c>
      <c r="AO76" s="44">
        <f t="shared" si="55"/>
        <v>0</v>
      </c>
      <c r="AP76" s="44" t="e">
        <f t="shared" si="56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38"/>
        <v>0</v>
      </c>
      <c r="U77" s="44">
        <f t="shared" si="39"/>
        <v>0</v>
      </c>
      <c r="V77" s="45">
        <f t="shared" si="40"/>
        <v>0</v>
      </c>
      <c r="W77" s="46">
        <f t="shared" si="41"/>
        <v>0</v>
      </c>
      <c r="X77" s="41">
        <f t="shared" si="42"/>
        <v>0</v>
      </c>
      <c r="Y77" s="41">
        <f t="shared" si="43"/>
        <v>0</v>
      </c>
      <c r="Z77" s="41">
        <f t="shared" si="44"/>
        <v>0</v>
      </c>
      <c r="AA77" s="47">
        <f t="shared" si="45"/>
        <v>0</v>
      </c>
      <c r="AB77" s="48">
        <f t="shared" si="46"/>
        <v>0</v>
      </c>
      <c r="AC77" s="41">
        <f t="shared" si="47"/>
        <v>0</v>
      </c>
      <c r="AD77" s="41">
        <f t="shared" si="48"/>
        <v>0</v>
      </c>
      <c r="AE77" s="41">
        <f t="shared" si="49"/>
        <v>0</v>
      </c>
      <c r="AF77" s="49" t="e">
        <f>HLOOKUP(I77,ElecAvoidedCostsWOCC!$A$5:$Q$50,G77+1,FALSE)</f>
        <v>#N/A</v>
      </c>
      <c r="AG77" s="41" t="e">
        <f t="shared" si="50"/>
        <v>#N/A</v>
      </c>
      <c r="AH77" s="49" t="e">
        <f>HLOOKUP(I77,ElecAvoidedCostsWOCC!$A$5:$Q$50,T77+1,FALSE)</f>
        <v>#N/A</v>
      </c>
      <c r="AI77" s="41" t="e">
        <f t="shared" si="51"/>
        <v>#N/A</v>
      </c>
      <c r="AJ77" s="41" t="e">
        <f t="shared" si="52"/>
        <v>#N/A</v>
      </c>
      <c r="AK77" s="41" t="e">
        <f>HLOOKUP(I77,ElecAvoidedCostsWOCC!$A$5:$Q$50,G77+1,FALSE)*J77*L77</f>
        <v>#N/A</v>
      </c>
      <c r="AL77" s="41" t="e">
        <f t="shared" si="53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54"/>
        <v>0</v>
      </c>
      <c r="AO77" s="44">
        <f t="shared" si="55"/>
        <v>0</v>
      </c>
      <c r="AP77" s="44" t="e">
        <f t="shared" si="56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38"/>
        <v>0</v>
      </c>
      <c r="U78" s="44">
        <f t="shared" si="39"/>
        <v>0</v>
      </c>
      <c r="V78" s="45">
        <f t="shared" si="40"/>
        <v>0</v>
      </c>
      <c r="W78" s="46">
        <f t="shared" si="41"/>
        <v>0</v>
      </c>
      <c r="X78" s="41">
        <f t="shared" si="42"/>
        <v>0</v>
      </c>
      <c r="Y78" s="41">
        <f t="shared" si="43"/>
        <v>0</v>
      </c>
      <c r="Z78" s="41">
        <f t="shared" si="44"/>
        <v>0</v>
      </c>
      <c r="AA78" s="47">
        <f t="shared" si="45"/>
        <v>0</v>
      </c>
      <c r="AB78" s="48">
        <f t="shared" si="46"/>
        <v>0</v>
      </c>
      <c r="AC78" s="41">
        <f t="shared" si="47"/>
        <v>0</v>
      </c>
      <c r="AD78" s="41">
        <f t="shared" si="48"/>
        <v>0</v>
      </c>
      <c r="AE78" s="41">
        <f t="shared" si="49"/>
        <v>0</v>
      </c>
      <c r="AF78" s="49" t="e">
        <f>HLOOKUP(I78,ElecAvoidedCostsWOCC!$A$5:$Q$50,G78+1,FALSE)</f>
        <v>#N/A</v>
      </c>
      <c r="AG78" s="41" t="e">
        <f t="shared" si="50"/>
        <v>#N/A</v>
      </c>
      <c r="AH78" s="49" t="e">
        <f>HLOOKUP(I78,ElecAvoidedCostsWOCC!$A$5:$Q$50,T78+1,FALSE)</f>
        <v>#N/A</v>
      </c>
      <c r="AI78" s="41" t="e">
        <f t="shared" si="51"/>
        <v>#N/A</v>
      </c>
      <c r="AJ78" s="41" t="e">
        <f t="shared" si="52"/>
        <v>#N/A</v>
      </c>
      <c r="AK78" s="41" t="e">
        <f>HLOOKUP(I78,ElecAvoidedCostsWOCC!$A$5:$Q$50,G78+1,FALSE)*J78*L78</f>
        <v>#N/A</v>
      </c>
      <c r="AL78" s="41" t="e">
        <f t="shared" si="53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54"/>
        <v>0</v>
      </c>
      <c r="AO78" s="44">
        <f t="shared" si="55"/>
        <v>0</v>
      </c>
      <c r="AP78" s="44" t="e">
        <f t="shared" si="56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38"/>
        <v>0</v>
      </c>
      <c r="U79" s="44">
        <f t="shared" si="39"/>
        <v>0</v>
      </c>
      <c r="V79" s="45">
        <f t="shared" si="40"/>
        <v>0</v>
      </c>
      <c r="W79" s="46">
        <f t="shared" si="41"/>
        <v>0</v>
      </c>
      <c r="X79" s="41">
        <f t="shared" si="42"/>
        <v>0</v>
      </c>
      <c r="Y79" s="41">
        <f t="shared" si="43"/>
        <v>0</v>
      </c>
      <c r="Z79" s="41">
        <f t="shared" si="44"/>
        <v>0</v>
      </c>
      <c r="AA79" s="47">
        <f t="shared" si="45"/>
        <v>0</v>
      </c>
      <c r="AB79" s="48">
        <f t="shared" si="46"/>
        <v>0</v>
      </c>
      <c r="AC79" s="41">
        <f t="shared" si="47"/>
        <v>0</v>
      </c>
      <c r="AD79" s="41">
        <f t="shared" si="48"/>
        <v>0</v>
      </c>
      <c r="AE79" s="41">
        <f t="shared" si="49"/>
        <v>0</v>
      </c>
      <c r="AF79" s="49" t="e">
        <f>HLOOKUP(I79,ElecAvoidedCostsWOCC!$A$5:$Q$50,G79+1,FALSE)</f>
        <v>#N/A</v>
      </c>
      <c r="AG79" s="41" t="e">
        <f t="shared" si="50"/>
        <v>#N/A</v>
      </c>
      <c r="AH79" s="49" t="e">
        <f>HLOOKUP(I79,ElecAvoidedCostsWOCC!$A$5:$Q$50,T79+1,FALSE)</f>
        <v>#N/A</v>
      </c>
      <c r="AI79" s="41" t="e">
        <f t="shared" si="51"/>
        <v>#N/A</v>
      </c>
      <c r="AJ79" s="41" t="e">
        <f t="shared" si="52"/>
        <v>#N/A</v>
      </c>
      <c r="AK79" s="41" t="e">
        <f>HLOOKUP(I79,ElecAvoidedCostsWOCC!$A$5:$Q$50,G79+1,FALSE)*J79*L79</f>
        <v>#N/A</v>
      </c>
      <c r="AL79" s="41" t="e">
        <f t="shared" si="53"/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si="54"/>
        <v>0</v>
      </c>
      <c r="AO79" s="44">
        <f t="shared" si="55"/>
        <v>0</v>
      </c>
      <c r="AP79" s="44" t="e">
        <f t="shared" si="56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38"/>
        <v>0</v>
      </c>
      <c r="U80" s="44">
        <f t="shared" si="39"/>
        <v>0</v>
      </c>
      <c r="V80" s="45">
        <f t="shared" si="40"/>
        <v>0</v>
      </c>
      <c r="W80" s="46">
        <f t="shared" si="41"/>
        <v>0</v>
      </c>
      <c r="X80" s="41">
        <f t="shared" si="42"/>
        <v>0</v>
      </c>
      <c r="Y80" s="41">
        <f t="shared" si="43"/>
        <v>0</v>
      </c>
      <c r="Z80" s="41">
        <f t="shared" si="44"/>
        <v>0</v>
      </c>
      <c r="AA80" s="47">
        <f t="shared" si="45"/>
        <v>0</v>
      </c>
      <c r="AB80" s="48">
        <f t="shared" si="46"/>
        <v>0</v>
      </c>
      <c r="AC80" s="41">
        <f t="shared" si="47"/>
        <v>0</v>
      </c>
      <c r="AD80" s="41">
        <f t="shared" si="48"/>
        <v>0</v>
      </c>
      <c r="AE80" s="41">
        <f t="shared" si="49"/>
        <v>0</v>
      </c>
      <c r="AF80" s="49" t="e">
        <f>HLOOKUP(I80,ElecAvoidedCostsWOCC!$A$5:$Q$50,G80+1,FALSE)</f>
        <v>#N/A</v>
      </c>
      <c r="AG80" s="41" t="e">
        <f t="shared" si="50"/>
        <v>#N/A</v>
      </c>
      <c r="AH80" s="49" t="e">
        <f>HLOOKUP(I80,ElecAvoidedCostsWOCC!$A$5:$Q$50,T80+1,FALSE)</f>
        <v>#N/A</v>
      </c>
      <c r="AI80" s="41" t="e">
        <f t="shared" si="51"/>
        <v>#N/A</v>
      </c>
      <c r="AJ80" s="41" t="e">
        <f t="shared" si="52"/>
        <v>#N/A</v>
      </c>
      <c r="AK80" s="41" t="e">
        <f>HLOOKUP(I80,ElecAvoidedCostsWOCC!$A$5:$Q$50,G80+1,FALSE)*J80*L80</f>
        <v>#N/A</v>
      </c>
      <c r="AL80" s="41" t="e">
        <f t="shared" si="53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54"/>
        <v>0</v>
      </c>
      <c r="AO80" s="44">
        <f t="shared" si="55"/>
        <v>0</v>
      </c>
      <c r="AP80" s="44" t="e">
        <f t="shared" si="56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38"/>
        <v>0</v>
      </c>
      <c r="U81" s="44">
        <f t="shared" si="39"/>
        <v>0</v>
      </c>
      <c r="V81" s="45">
        <f t="shared" si="40"/>
        <v>0</v>
      </c>
      <c r="W81" s="46">
        <f t="shared" si="41"/>
        <v>0</v>
      </c>
      <c r="X81" s="41">
        <f t="shared" si="42"/>
        <v>0</v>
      </c>
      <c r="Y81" s="41">
        <f t="shared" si="43"/>
        <v>0</v>
      </c>
      <c r="Z81" s="41">
        <f t="shared" si="44"/>
        <v>0</v>
      </c>
      <c r="AA81" s="47">
        <f t="shared" si="45"/>
        <v>0</v>
      </c>
      <c r="AB81" s="48">
        <f t="shared" si="46"/>
        <v>0</v>
      </c>
      <c r="AC81" s="41">
        <f t="shared" si="47"/>
        <v>0</v>
      </c>
      <c r="AD81" s="41">
        <f t="shared" si="48"/>
        <v>0</v>
      </c>
      <c r="AE81" s="41">
        <f t="shared" si="49"/>
        <v>0</v>
      </c>
      <c r="AF81" s="49" t="e">
        <f>HLOOKUP(I81,ElecAvoidedCostsWOCC!$A$5:$Q$50,G81+1,FALSE)</f>
        <v>#N/A</v>
      </c>
      <c r="AG81" s="41" t="e">
        <f t="shared" si="50"/>
        <v>#N/A</v>
      </c>
      <c r="AH81" s="49" t="e">
        <f>HLOOKUP(I81,ElecAvoidedCostsWOCC!$A$5:$Q$50,T81+1,FALSE)</f>
        <v>#N/A</v>
      </c>
      <c r="AI81" s="41" t="e">
        <f t="shared" si="51"/>
        <v>#N/A</v>
      </c>
      <c r="AJ81" s="41" t="e">
        <f t="shared" si="52"/>
        <v>#N/A</v>
      </c>
      <c r="AK81" s="41" t="e">
        <f>HLOOKUP(I81,ElecAvoidedCostsWOCC!$A$5:$Q$50,G81+1,FALSE)*J81*L81</f>
        <v>#N/A</v>
      </c>
      <c r="AL81" s="41" t="e">
        <f t="shared" si="53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54"/>
        <v>0</v>
      </c>
      <c r="AO81" s="44">
        <f t="shared" si="55"/>
        <v>0</v>
      </c>
      <c r="AP81" s="44" t="e">
        <f t="shared" si="56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38"/>
        <v>0</v>
      </c>
      <c r="U82" s="44">
        <f t="shared" si="39"/>
        <v>0</v>
      </c>
      <c r="V82" s="45">
        <f t="shared" si="40"/>
        <v>0</v>
      </c>
      <c r="W82" s="46">
        <f t="shared" si="41"/>
        <v>0</v>
      </c>
      <c r="X82" s="41">
        <f t="shared" si="42"/>
        <v>0</v>
      </c>
      <c r="Y82" s="41">
        <f t="shared" si="43"/>
        <v>0</v>
      </c>
      <c r="Z82" s="41">
        <f t="shared" si="44"/>
        <v>0</v>
      </c>
      <c r="AA82" s="47">
        <f t="shared" si="45"/>
        <v>0</v>
      </c>
      <c r="AB82" s="48">
        <f t="shared" si="46"/>
        <v>0</v>
      </c>
      <c r="AC82" s="41">
        <f t="shared" si="47"/>
        <v>0</v>
      </c>
      <c r="AD82" s="41">
        <f t="shared" si="48"/>
        <v>0</v>
      </c>
      <c r="AE82" s="41">
        <f t="shared" si="49"/>
        <v>0</v>
      </c>
      <c r="AF82" s="49" t="e">
        <f>HLOOKUP(I82,ElecAvoidedCostsWOCC!$A$5:$Q$50,G82+1,FALSE)</f>
        <v>#N/A</v>
      </c>
      <c r="AG82" s="41" t="e">
        <f t="shared" si="50"/>
        <v>#N/A</v>
      </c>
      <c r="AH82" s="49" t="e">
        <f>HLOOKUP(I82,ElecAvoidedCostsWOCC!$A$5:$Q$50,T82+1,FALSE)</f>
        <v>#N/A</v>
      </c>
      <c r="AI82" s="41" t="e">
        <f t="shared" si="51"/>
        <v>#N/A</v>
      </c>
      <c r="AJ82" s="41" t="e">
        <f t="shared" si="52"/>
        <v>#N/A</v>
      </c>
      <c r="AK82" s="41" t="e">
        <f>HLOOKUP(I82,ElecAvoidedCostsWOCC!$A$5:$Q$50,G82+1,FALSE)*J82*L82</f>
        <v>#N/A</v>
      </c>
      <c r="AL82" s="41" t="e">
        <f t="shared" si="53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54"/>
        <v>0</v>
      </c>
      <c r="AO82" s="44">
        <f t="shared" si="55"/>
        <v>0</v>
      </c>
      <c r="AP82" s="44" t="e">
        <f t="shared" si="56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38"/>
        <v>0</v>
      </c>
      <c r="U83" s="44">
        <f t="shared" si="39"/>
        <v>0</v>
      </c>
      <c r="V83" s="45">
        <f t="shared" si="40"/>
        <v>0</v>
      </c>
      <c r="W83" s="46">
        <f t="shared" si="41"/>
        <v>0</v>
      </c>
      <c r="X83" s="41">
        <f t="shared" si="42"/>
        <v>0</v>
      </c>
      <c r="Y83" s="41">
        <f t="shared" si="43"/>
        <v>0</v>
      </c>
      <c r="Z83" s="41">
        <f t="shared" si="44"/>
        <v>0</v>
      </c>
      <c r="AA83" s="47">
        <f t="shared" si="45"/>
        <v>0</v>
      </c>
      <c r="AB83" s="48">
        <f t="shared" si="46"/>
        <v>0</v>
      </c>
      <c r="AC83" s="41">
        <f t="shared" si="47"/>
        <v>0</v>
      </c>
      <c r="AD83" s="41">
        <f t="shared" si="48"/>
        <v>0</v>
      </c>
      <c r="AE83" s="41">
        <f t="shared" si="49"/>
        <v>0</v>
      </c>
      <c r="AF83" s="49" t="e">
        <f>HLOOKUP(I83,ElecAvoidedCostsWOCC!$A$5:$Q$50,G83+1,FALSE)</f>
        <v>#N/A</v>
      </c>
      <c r="AG83" s="41" t="e">
        <f t="shared" si="50"/>
        <v>#N/A</v>
      </c>
      <c r="AH83" s="49" t="e">
        <f>HLOOKUP(I83,ElecAvoidedCostsWOCC!$A$5:$Q$50,T83+1,FALSE)</f>
        <v>#N/A</v>
      </c>
      <c r="AI83" s="41" t="e">
        <f t="shared" si="51"/>
        <v>#N/A</v>
      </c>
      <c r="AJ83" s="41" t="e">
        <f t="shared" si="52"/>
        <v>#N/A</v>
      </c>
      <c r="AK83" s="41" t="e">
        <f>HLOOKUP(I83,ElecAvoidedCostsWOCC!$A$5:$Q$50,G83+1,FALSE)*J83*L83</f>
        <v>#N/A</v>
      </c>
      <c r="AL83" s="41" t="e">
        <f t="shared" si="53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54"/>
        <v>0</v>
      </c>
      <c r="AO83" s="44">
        <f t="shared" si="55"/>
        <v>0</v>
      </c>
      <c r="AP83" s="44" t="e">
        <f t="shared" si="56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38"/>
        <v>0</v>
      </c>
      <c r="U84" s="44">
        <f t="shared" si="39"/>
        <v>0</v>
      </c>
      <c r="V84" s="45">
        <f t="shared" si="40"/>
        <v>0</v>
      </c>
      <c r="W84" s="46">
        <f t="shared" si="41"/>
        <v>0</v>
      </c>
      <c r="X84" s="41">
        <f t="shared" si="42"/>
        <v>0</v>
      </c>
      <c r="Y84" s="41">
        <f t="shared" si="43"/>
        <v>0</v>
      </c>
      <c r="Z84" s="41">
        <f t="shared" si="44"/>
        <v>0</v>
      </c>
      <c r="AA84" s="47">
        <f t="shared" si="45"/>
        <v>0</v>
      </c>
      <c r="AB84" s="48">
        <f t="shared" si="46"/>
        <v>0</v>
      </c>
      <c r="AC84" s="41">
        <f t="shared" si="47"/>
        <v>0</v>
      </c>
      <c r="AD84" s="41">
        <f t="shared" si="48"/>
        <v>0</v>
      </c>
      <c r="AE84" s="41">
        <f t="shared" si="49"/>
        <v>0</v>
      </c>
      <c r="AF84" s="49" t="e">
        <f>HLOOKUP(I84,ElecAvoidedCostsWOCC!$A$5:$Q$50,G84+1,FALSE)</f>
        <v>#N/A</v>
      </c>
      <c r="AG84" s="41" t="e">
        <f t="shared" si="50"/>
        <v>#N/A</v>
      </c>
      <c r="AH84" s="49" t="e">
        <f>HLOOKUP(I84,ElecAvoidedCostsWOCC!$A$5:$Q$50,T84+1,FALSE)</f>
        <v>#N/A</v>
      </c>
      <c r="AI84" s="41" t="e">
        <f t="shared" si="51"/>
        <v>#N/A</v>
      </c>
      <c r="AJ84" s="41" t="e">
        <f t="shared" si="52"/>
        <v>#N/A</v>
      </c>
      <c r="AK84" s="41" t="e">
        <f>HLOOKUP(I84,ElecAvoidedCostsWOCC!$A$5:$Q$50,G84+1,FALSE)*J84*L84</f>
        <v>#N/A</v>
      </c>
      <c r="AL84" s="41" t="e">
        <f t="shared" si="53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54"/>
        <v>0</v>
      </c>
      <c r="AO84" s="44">
        <f t="shared" si="55"/>
        <v>0</v>
      </c>
      <c r="AP84" s="44" t="e">
        <f t="shared" si="56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38"/>
        <v>0</v>
      </c>
      <c r="U85" s="44">
        <f t="shared" si="39"/>
        <v>0</v>
      </c>
      <c r="V85" s="45">
        <f t="shared" si="40"/>
        <v>0</v>
      </c>
      <c r="W85" s="46">
        <f t="shared" si="41"/>
        <v>0</v>
      </c>
      <c r="X85" s="41">
        <f t="shared" si="42"/>
        <v>0</v>
      </c>
      <c r="Y85" s="41">
        <f t="shared" si="43"/>
        <v>0</v>
      </c>
      <c r="Z85" s="41">
        <f t="shared" si="44"/>
        <v>0</v>
      </c>
      <c r="AA85" s="47">
        <f t="shared" si="45"/>
        <v>0</v>
      </c>
      <c r="AB85" s="48">
        <f t="shared" si="46"/>
        <v>0</v>
      </c>
      <c r="AC85" s="41">
        <f t="shared" si="47"/>
        <v>0</v>
      </c>
      <c r="AD85" s="41">
        <f t="shared" si="48"/>
        <v>0</v>
      </c>
      <c r="AE85" s="41">
        <f t="shared" si="49"/>
        <v>0</v>
      </c>
      <c r="AF85" s="49" t="e">
        <f>HLOOKUP(I85,ElecAvoidedCostsWOCC!$A$5:$Q$50,G85+1,FALSE)</f>
        <v>#N/A</v>
      </c>
      <c r="AG85" s="41" t="e">
        <f t="shared" si="50"/>
        <v>#N/A</v>
      </c>
      <c r="AH85" s="49" t="e">
        <f>HLOOKUP(I85,ElecAvoidedCostsWOCC!$A$5:$Q$50,T85+1,FALSE)</f>
        <v>#N/A</v>
      </c>
      <c r="AI85" s="41" t="e">
        <f t="shared" si="51"/>
        <v>#N/A</v>
      </c>
      <c r="AJ85" s="41" t="e">
        <f t="shared" si="52"/>
        <v>#N/A</v>
      </c>
      <c r="AK85" s="41" t="e">
        <f>HLOOKUP(I85,ElecAvoidedCostsWOCC!$A$5:$Q$50,G85+1,FALSE)*J85*L85</f>
        <v>#N/A</v>
      </c>
      <c r="AL85" s="41" t="e">
        <f t="shared" si="53"/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si="54"/>
        <v>0</v>
      </c>
      <c r="AO85" s="44">
        <f t="shared" si="55"/>
        <v>0</v>
      </c>
      <c r="AP85" s="44" t="e">
        <f t="shared" si="56"/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38"/>
        <v>0</v>
      </c>
      <c r="U86" s="44">
        <f t="shared" si="39"/>
        <v>0</v>
      </c>
      <c r="V86" s="45">
        <f t="shared" si="40"/>
        <v>0</v>
      </c>
      <c r="W86" s="46">
        <f t="shared" si="41"/>
        <v>0</v>
      </c>
      <c r="X86" s="41">
        <f t="shared" si="42"/>
        <v>0</v>
      </c>
      <c r="Y86" s="41">
        <f t="shared" si="43"/>
        <v>0</v>
      </c>
      <c r="Z86" s="41">
        <f t="shared" si="44"/>
        <v>0</v>
      </c>
      <c r="AA86" s="47">
        <f t="shared" si="45"/>
        <v>0</v>
      </c>
      <c r="AB86" s="48">
        <f t="shared" si="46"/>
        <v>0</v>
      </c>
      <c r="AC86" s="41">
        <f t="shared" si="47"/>
        <v>0</v>
      </c>
      <c r="AD86" s="41">
        <f t="shared" si="48"/>
        <v>0</v>
      </c>
      <c r="AE86" s="41">
        <f t="shared" si="49"/>
        <v>0</v>
      </c>
      <c r="AF86" s="49" t="e">
        <f>HLOOKUP(I86,ElecAvoidedCostsWOCC!$A$5:$Q$50,G86+1,FALSE)</f>
        <v>#N/A</v>
      </c>
      <c r="AG86" s="41" t="e">
        <f t="shared" si="50"/>
        <v>#N/A</v>
      </c>
      <c r="AH86" s="49" t="e">
        <f>HLOOKUP(I86,ElecAvoidedCostsWOCC!$A$5:$Q$50,T86+1,FALSE)</f>
        <v>#N/A</v>
      </c>
      <c r="AI86" s="41" t="e">
        <f t="shared" si="51"/>
        <v>#N/A</v>
      </c>
      <c r="AJ86" s="41" t="e">
        <f t="shared" si="52"/>
        <v>#N/A</v>
      </c>
      <c r="AK86" s="41" t="e">
        <f>HLOOKUP(I86,ElecAvoidedCostsWOCC!$A$5:$Q$50,G86+1,FALSE)*J86*L86</f>
        <v>#N/A</v>
      </c>
      <c r="AL86" s="41" t="e">
        <f t="shared" si="53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54"/>
        <v>0</v>
      </c>
      <c r="AO86" s="44">
        <f t="shared" si="55"/>
        <v>0</v>
      </c>
      <c r="AP86" s="44" t="e">
        <f t="shared" si="56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38"/>
        <v>0</v>
      </c>
      <c r="U87" s="44">
        <f t="shared" si="39"/>
        <v>0</v>
      </c>
      <c r="V87" s="45">
        <f t="shared" si="40"/>
        <v>0</v>
      </c>
      <c r="W87" s="46">
        <f t="shared" si="41"/>
        <v>0</v>
      </c>
      <c r="X87" s="41">
        <f t="shared" si="42"/>
        <v>0</v>
      </c>
      <c r="Y87" s="41">
        <f t="shared" si="43"/>
        <v>0</v>
      </c>
      <c r="Z87" s="41">
        <f t="shared" si="44"/>
        <v>0</v>
      </c>
      <c r="AA87" s="47">
        <f t="shared" si="45"/>
        <v>0</v>
      </c>
      <c r="AB87" s="48">
        <f t="shared" si="46"/>
        <v>0</v>
      </c>
      <c r="AC87" s="41">
        <f t="shared" si="47"/>
        <v>0</v>
      </c>
      <c r="AD87" s="41">
        <f t="shared" si="48"/>
        <v>0</v>
      </c>
      <c r="AE87" s="41">
        <f t="shared" si="49"/>
        <v>0</v>
      </c>
      <c r="AF87" s="49" t="e">
        <f>HLOOKUP(I87,ElecAvoidedCostsWOCC!$A$5:$Q$50,G87+1,FALSE)</f>
        <v>#N/A</v>
      </c>
      <c r="AG87" s="41" t="e">
        <f t="shared" si="50"/>
        <v>#N/A</v>
      </c>
      <c r="AH87" s="49" t="e">
        <f>HLOOKUP(I87,ElecAvoidedCostsWOCC!$A$5:$Q$50,T87+1,FALSE)</f>
        <v>#N/A</v>
      </c>
      <c r="AI87" s="41" t="e">
        <f t="shared" si="51"/>
        <v>#N/A</v>
      </c>
      <c r="AJ87" s="41" t="e">
        <f t="shared" si="52"/>
        <v>#N/A</v>
      </c>
      <c r="AK87" s="41" t="e">
        <f>HLOOKUP(I87,ElecAvoidedCostsWOCC!$A$5:$Q$50,G87+1,FALSE)*J87*L87</f>
        <v>#N/A</v>
      </c>
      <c r="AL87" s="41" t="e">
        <f t="shared" si="53"/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54"/>
        <v>0</v>
      </c>
      <c r="AO87" s="44">
        <f t="shared" si="55"/>
        <v>0</v>
      </c>
      <c r="AP87" s="44" t="e">
        <f t="shared" si="56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38"/>
        <v>0</v>
      </c>
      <c r="U88" s="44">
        <f t="shared" si="39"/>
        <v>0</v>
      </c>
      <c r="V88" s="45">
        <f t="shared" si="40"/>
        <v>0</v>
      </c>
      <c r="W88" s="46">
        <f t="shared" si="41"/>
        <v>0</v>
      </c>
      <c r="X88" s="41">
        <f t="shared" si="42"/>
        <v>0</v>
      </c>
      <c r="Y88" s="41">
        <f t="shared" si="43"/>
        <v>0</v>
      </c>
      <c r="Z88" s="41">
        <f t="shared" si="44"/>
        <v>0</v>
      </c>
      <c r="AA88" s="47">
        <f t="shared" si="45"/>
        <v>0</v>
      </c>
      <c r="AB88" s="48">
        <f t="shared" si="46"/>
        <v>0</v>
      </c>
      <c r="AC88" s="41">
        <f t="shared" si="47"/>
        <v>0</v>
      </c>
      <c r="AD88" s="41">
        <f t="shared" si="48"/>
        <v>0</v>
      </c>
      <c r="AE88" s="41">
        <f t="shared" si="49"/>
        <v>0</v>
      </c>
      <c r="AF88" s="49" t="e">
        <f>HLOOKUP(I88,ElecAvoidedCostsWOCC!$A$5:$Q$50,G88+1,FALSE)</f>
        <v>#N/A</v>
      </c>
      <c r="AG88" s="41" t="e">
        <f t="shared" si="50"/>
        <v>#N/A</v>
      </c>
      <c r="AH88" s="49" t="e">
        <f>HLOOKUP(I88,ElecAvoidedCostsWOCC!$A$5:$Q$50,T88+1,FALSE)</f>
        <v>#N/A</v>
      </c>
      <c r="AI88" s="41" t="e">
        <f t="shared" si="51"/>
        <v>#N/A</v>
      </c>
      <c r="AJ88" s="41" t="e">
        <f t="shared" si="52"/>
        <v>#N/A</v>
      </c>
      <c r="AK88" s="41" t="e">
        <f>HLOOKUP(I88,ElecAvoidedCostsWOCC!$A$5:$Q$50,G88+1,FALSE)*J88*L88</f>
        <v>#N/A</v>
      </c>
      <c r="AL88" s="41" t="e">
        <f t="shared" si="53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54"/>
        <v>0</v>
      </c>
      <c r="AO88" s="44">
        <f t="shared" si="55"/>
        <v>0</v>
      </c>
      <c r="AP88" s="44" t="e">
        <f t="shared" si="56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 t="shared" si="38"/>
        <v>0</v>
      </c>
      <c r="U89" s="44">
        <f t="shared" si="39"/>
        <v>0</v>
      </c>
      <c r="V89" s="45">
        <f t="shared" si="40"/>
        <v>0</v>
      </c>
      <c r="W89" s="46">
        <f t="shared" si="41"/>
        <v>0</v>
      </c>
      <c r="X89" s="41">
        <f t="shared" si="42"/>
        <v>0</v>
      </c>
      <c r="Y89" s="41">
        <f t="shared" si="43"/>
        <v>0</v>
      </c>
      <c r="Z89" s="41">
        <f t="shared" si="44"/>
        <v>0</v>
      </c>
      <c r="AA89" s="47">
        <f t="shared" si="45"/>
        <v>0</v>
      </c>
      <c r="AB89" s="48">
        <f t="shared" si="46"/>
        <v>0</v>
      </c>
      <c r="AC89" s="41">
        <f t="shared" si="47"/>
        <v>0</v>
      </c>
      <c r="AD89" s="41">
        <f t="shared" si="48"/>
        <v>0</v>
      </c>
      <c r="AE89" s="41">
        <f t="shared" si="49"/>
        <v>0</v>
      </c>
      <c r="AF89" s="49" t="e">
        <f>HLOOKUP(I89,ElecAvoidedCostsWOCC!$A$5:$Q$50,G89+1,FALSE)</f>
        <v>#N/A</v>
      </c>
      <c r="AG89" s="41" t="e">
        <f t="shared" si="50"/>
        <v>#N/A</v>
      </c>
      <c r="AH89" s="49" t="e">
        <f>HLOOKUP(I89,ElecAvoidedCostsWOCC!$A$5:$Q$50,T89+1,FALSE)</f>
        <v>#N/A</v>
      </c>
      <c r="AI89" s="41" t="e">
        <f t="shared" si="51"/>
        <v>#N/A</v>
      </c>
      <c r="AJ89" s="41" t="e">
        <f t="shared" si="52"/>
        <v>#N/A</v>
      </c>
      <c r="AK89" s="41" t="e">
        <f>HLOOKUP(I89,ElecAvoidedCostsWOCC!$A$5:$Q$50,G89+1,FALSE)*J89*L89</f>
        <v>#N/A</v>
      </c>
      <c r="AL89" s="41" t="e">
        <f t="shared" si="53"/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 t="shared" si="54"/>
        <v>0</v>
      </c>
      <c r="AO89" s="44">
        <f t="shared" si="55"/>
        <v>0</v>
      </c>
      <c r="AP89" s="44" t="e">
        <f t="shared" si="56"/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 t="shared" si="38"/>
        <v>0</v>
      </c>
      <c r="U90" s="44">
        <f t="shared" si="39"/>
        <v>0</v>
      </c>
      <c r="V90" s="45">
        <f t="shared" si="40"/>
        <v>0</v>
      </c>
      <c r="W90" s="46">
        <f t="shared" si="41"/>
        <v>0</v>
      </c>
      <c r="X90" s="41">
        <f t="shared" si="42"/>
        <v>0</v>
      </c>
      <c r="Y90" s="41">
        <f t="shared" si="43"/>
        <v>0</v>
      </c>
      <c r="Z90" s="41">
        <f t="shared" si="44"/>
        <v>0</v>
      </c>
      <c r="AA90" s="47">
        <f t="shared" si="45"/>
        <v>0</v>
      </c>
      <c r="AB90" s="48">
        <f t="shared" si="46"/>
        <v>0</v>
      </c>
      <c r="AC90" s="41">
        <f t="shared" si="47"/>
        <v>0</v>
      </c>
      <c r="AD90" s="41">
        <f t="shared" si="48"/>
        <v>0</v>
      </c>
      <c r="AE90" s="41">
        <f t="shared" si="49"/>
        <v>0</v>
      </c>
      <c r="AF90" s="49" t="e">
        <f>HLOOKUP(I90,ElecAvoidedCostsWOCC!$A$5:$Q$50,G90+1,FALSE)</f>
        <v>#N/A</v>
      </c>
      <c r="AG90" s="41" t="e">
        <f t="shared" si="50"/>
        <v>#N/A</v>
      </c>
      <c r="AH90" s="49" t="e">
        <f>HLOOKUP(I90,ElecAvoidedCostsWOCC!$A$5:$Q$50,T90+1,FALSE)</f>
        <v>#N/A</v>
      </c>
      <c r="AI90" s="41" t="e">
        <f t="shared" si="51"/>
        <v>#N/A</v>
      </c>
      <c r="AJ90" s="41" t="e">
        <f t="shared" si="52"/>
        <v>#N/A</v>
      </c>
      <c r="AK90" s="41" t="e">
        <f>HLOOKUP(I90,ElecAvoidedCostsWOCC!$A$5:$Q$50,G90+1,FALSE)*J90*L90</f>
        <v>#N/A</v>
      </c>
      <c r="AL90" s="41" t="e">
        <f t="shared" si="53"/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 t="shared" si="54"/>
        <v>0</v>
      </c>
      <c r="AO90" s="44">
        <f t="shared" si="55"/>
        <v>0</v>
      </c>
      <c r="AP90" s="44" t="e">
        <f t="shared" si="56"/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 t="shared" si="38"/>
        <v>0</v>
      </c>
      <c r="U91" s="44">
        <f t="shared" si="39"/>
        <v>0</v>
      </c>
      <c r="V91" s="45">
        <f t="shared" si="40"/>
        <v>0</v>
      </c>
      <c r="W91" s="46">
        <f t="shared" si="41"/>
        <v>0</v>
      </c>
      <c r="X91" s="41">
        <f t="shared" si="42"/>
        <v>0</v>
      </c>
      <c r="Y91" s="41">
        <f t="shared" si="43"/>
        <v>0</v>
      </c>
      <c r="Z91" s="41">
        <f t="shared" si="44"/>
        <v>0</v>
      </c>
      <c r="AA91" s="47">
        <f t="shared" si="45"/>
        <v>0</v>
      </c>
      <c r="AB91" s="48">
        <f t="shared" si="46"/>
        <v>0</v>
      </c>
      <c r="AC91" s="41">
        <f t="shared" si="47"/>
        <v>0</v>
      </c>
      <c r="AD91" s="41">
        <f t="shared" si="48"/>
        <v>0</v>
      </c>
      <c r="AE91" s="41">
        <f t="shared" si="49"/>
        <v>0</v>
      </c>
      <c r="AF91" s="49" t="e">
        <f>HLOOKUP(I91,ElecAvoidedCostsWOCC!$A$5:$Q$50,G91+1,FALSE)</f>
        <v>#N/A</v>
      </c>
      <c r="AG91" s="41" t="e">
        <f t="shared" si="50"/>
        <v>#N/A</v>
      </c>
      <c r="AH91" s="49" t="e">
        <f>HLOOKUP(I91,ElecAvoidedCostsWOCC!$A$5:$Q$50,T91+1,FALSE)</f>
        <v>#N/A</v>
      </c>
      <c r="AI91" s="41" t="e">
        <f t="shared" si="51"/>
        <v>#N/A</v>
      </c>
      <c r="AJ91" s="41" t="e">
        <f t="shared" si="52"/>
        <v>#N/A</v>
      </c>
      <c r="AK91" s="41" t="e">
        <f>HLOOKUP(I91,ElecAvoidedCostsWOCC!$A$5:$Q$50,G91+1,FALSE)*J91*L91</f>
        <v>#N/A</v>
      </c>
      <c r="AL91" s="41" t="e">
        <f t="shared" si="53"/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 t="shared" si="54"/>
        <v>0</v>
      </c>
      <c r="AO91" s="44">
        <f t="shared" si="55"/>
        <v>0</v>
      </c>
      <c r="AP91" s="44" t="e">
        <f t="shared" si="56"/>
        <v>#DIV/0!</v>
      </c>
    </row>
    <row r="92" spans="2:42" x14ac:dyDescent="0.25">
      <c r="B92" s="34"/>
      <c r="C92" s="56"/>
      <c r="D92" s="56"/>
      <c r="E92" s="35"/>
      <c r="F92" s="36"/>
      <c r="G92" s="36"/>
      <c r="H92" s="36"/>
      <c r="I92" s="37"/>
      <c r="J92" s="38"/>
      <c r="K92" s="38"/>
      <c r="L92" s="38"/>
      <c r="M92" s="39"/>
      <c r="N92" s="39"/>
      <c r="O92" s="40"/>
      <c r="P92" s="41"/>
      <c r="Q92" s="41"/>
      <c r="R92" s="42"/>
      <c r="S92" s="43"/>
      <c r="T92" s="36">
        <f t="shared" si="38"/>
        <v>0</v>
      </c>
      <c r="U92" s="44">
        <f t="shared" si="39"/>
        <v>0</v>
      </c>
      <c r="V92" s="45">
        <f t="shared" si="40"/>
        <v>0</v>
      </c>
      <c r="W92" s="46">
        <f t="shared" si="41"/>
        <v>0</v>
      </c>
      <c r="X92" s="41">
        <f t="shared" si="42"/>
        <v>0</v>
      </c>
      <c r="Y92" s="41">
        <f t="shared" si="43"/>
        <v>0</v>
      </c>
      <c r="Z92" s="41">
        <f t="shared" si="44"/>
        <v>0</v>
      </c>
      <c r="AA92" s="47">
        <f t="shared" si="45"/>
        <v>0</v>
      </c>
      <c r="AB92" s="48">
        <f t="shared" si="46"/>
        <v>0</v>
      </c>
      <c r="AC92" s="41">
        <f t="shared" si="47"/>
        <v>0</v>
      </c>
      <c r="AD92" s="41">
        <f t="shared" si="48"/>
        <v>0</v>
      </c>
      <c r="AE92" s="41">
        <f t="shared" si="49"/>
        <v>0</v>
      </c>
      <c r="AF92" s="49" t="e">
        <f>HLOOKUP(I92,ElecAvoidedCostsWOCC!$A$5:$Q$50,G92+1,FALSE)</f>
        <v>#N/A</v>
      </c>
      <c r="AG92" s="41" t="e">
        <f t="shared" si="50"/>
        <v>#N/A</v>
      </c>
      <c r="AH92" s="49" t="e">
        <f>HLOOKUP(I92,ElecAvoidedCostsWOCC!$A$5:$Q$50,T92+1,FALSE)</f>
        <v>#N/A</v>
      </c>
      <c r="AI92" s="41" t="e">
        <f t="shared" si="51"/>
        <v>#N/A</v>
      </c>
      <c r="AJ92" s="41" t="e">
        <f t="shared" si="52"/>
        <v>#N/A</v>
      </c>
      <c r="AK92" s="41" t="e">
        <f>HLOOKUP(I92,ElecAvoidedCostsWOCC!$A$5:$Q$50,G92+1,FALSE)*J92*L92</f>
        <v>#N/A</v>
      </c>
      <c r="AL92" s="41" t="e">
        <f t="shared" si="53"/>
        <v>#N/A</v>
      </c>
      <c r="AM92" s="45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5">
        <f t="shared" si="54"/>
        <v>0</v>
      </c>
      <c r="AO92" s="44">
        <f t="shared" si="55"/>
        <v>0</v>
      </c>
      <c r="AP92" s="44" t="e">
        <f t="shared" si="56"/>
        <v>#DIV/0!</v>
      </c>
    </row>
    <row r="93" spans="2:42" x14ac:dyDescent="0.25">
      <c r="B93" s="34"/>
      <c r="C93" s="56"/>
      <c r="D93" s="56"/>
      <c r="E93" s="35"/>
      <c r="F93" s="36"/>
      <c r="G93" s="36"/>
      <c r="H93" s="36"/>
      <c r="I93" s="37"/>
      <c r="J93" s="38"/>
      <c r="K93" s="38"/>
      <c r="L93" s="38"/>
      <c r="M93" s="39"/>
      <c r="N93" s="39"/>
      <c r="O93" s="40"/>
      <c r="P93" s="41"/>
      <c r="Q93" s="41"/>
      <c r="R93" s="42"/>
      <c r="S93" s="43"/>
      <c r="T93" s="36">
        <f t="shared" si="38"/>
        <v>0</v>
      </c>
      <c r="U93" s="44">
        <f t="shared" si="39"/>
        <v>0</v>
      </c>
      <c r="V93" s="45">
        <f t="shared" si="40"/>
        <v>0</v>
      </c>
      <c r="W93" s="46">
        <f t="shared" si="41"/>
        <v>0</v>
      </c>
      <c r="X93" s="41">
        <f t="shared" si="42"/>
        <v>0</v>
      </c>
      <c r="Y93" s="41">
        <f t="shared" si="43"/>
        <v>0</v>
      </c>
      <c r="Z93" s="41">
        <f t="shared" si="44"/>
        <v>0</v>
      </c>
      <c r="AA93" s="47">
        <f t="shared" si="45"/>
        <v>0</v>
      </c>
      <c r="AB93" s="48">
        <f t="shared" si="46"/>
        <v>0</v>
      </c>
      <c r="AC93" s="41">
        <f t="shared" si="47"/>
        <v>0</v>
      </c>
      <c r="AD93" s="41">
        <f t="shared" si="48"/>
        <v>0</v>
      </c>
      <c r="AE93" s="41">
        <f t="shared" si="49"/>
        <v>0</v>
      </c>
      <c r="AF93" s="49" t="e">
        <f>HLOOKUP(I93,ElecAvoidedCostsWOCC!$A$5:$Q$50,G93+1,FALSE)</f>
        <v>#N/A</v>
      </c>
      <c r="AG93" s="41" t="e">
        <f t="shared" si="50"/>
        <v>#N/A</v>
      </c>
      <c r="AH93" s="49" t="e">
        <f>HLOOKUP(I93,ElecAvoidedCostsWOCC!$A$5:$Q$50,T93+1,FALSE)</f>
        <v>#N/A</v>
      </c>
      <c r="AI93" s="41" t="e">
        <f t="shared" si="51"/>
        <v>#N/A</v>
      </c>
      <c r="AJ93" s="41" t="e">
        <f t="shared" si="52"/>
        <v>#N/A</v>
      </c>
      <c r="AK93" s="41" t="e">
        <f>HLOOKUP(I93,ElecAvoidedCostsWOCC!$A$5:$Q$50,G93+1,FALSE)*J93*L93</f>
        <v>#N/A</v>
      </c>
      <c r="AL93" s="41" t="e">
        <f t="shared" si="53"/>
        <v>#N/A</v>
      </c>
      <c r="AM93" s="45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5">
        <f t="shared" si="54"/>
        <v>0</v>
      </c>
      <c r="AO93" s="44">
        <f t="shared" si="55"/>
        <v>0</v>
      </c>
      <c r="AP93" s="44" t="e">
        <f t="shared" si="56"/>
        <v>#DIV/0!</v>
      </c>
    </row>
    <row r="94" spans="2:42" x14ac:dyDescent="0.25">
      <c r="B94" s="34"/>
      <c r="C94" s="56"/>
      <c r="D94" s="56"/>
      <c r="E94" s="35"/>
      <c r="F94" s="36"/>
      <c r="G94" s="36"/>
      <c r="H94" s="36"/>
      <c r="I94" s="37"/>
      <c r="J94" s="38"/>
      <c r="K94" s="38"/>
      <c r="L94" s="38"/>
      <c r="M94" s="39"/>
      <c r="N94" s="39"/>
      <c r="O94" s="40"/>
      <c r="P94" s="41"/>
      <c r="Q94" s="41"/>
      <c r="R94" s="42"/>
      <c r="S94" s="43"/>
      <c r="T94" s="36">
        <f t="shared" si="38"/>
        <v>0</v>
      </c>
      <c r="U94" s="44">
        <f t="shared" si="39"/>
        <v>0</v>
      </c>
      <c r="V94" s="45">
        <f t="shared" si="40"/>
        <v>0</v>
      </c>
      <c r="W94" s="46">
        <f t="shared" si="41"/>
        <v>0</v>
      </c>
      <c r="X94" s="41">
        <f t="shared" si="42"/>
        <v>0</v>
      </c>
      <c r="Y94" s="41">
        <f t="shared" si="43"/>
        <v>0</v>
      </c>
      <c r="Z94" s="41">
        <f t="shared" si="44"/>
        <v>0</v>
      </c>
      <c r="AA94" s="47">
        <f t="shared" si="45"/>
        <v>0</v>
      </c>
      <c r="AB94" s="48">
        <f t="shared" si="46"/>
        <v>0</v>
      </c>
      <c r="AC94" s="41">
        <f t="shared" si="47"/>
        <v>0</v>
      </c>
      <c r="AD94" s="41">
        <f t="shared" si="48"/>
        <v>0</v>
      </c>
      <c r="AE94" s="41">
        <f t="shared" si="49"/>
        <v>0</v>
      </c>
      <c r="AF94" s="49" t="e">
        <f>HLOOKUP(I94,ElecAvoidedCostsWOCC!$A$5:$Q$50,G94+1,FALSE)</f>
        <v>#N/A</v>
      </c>
      <c r="AG94" s="41" t="e">
        <f t="shared" si="50"/>
        <v>#N/A</v>
      </c>
      <c r="AH94" s="49" t="e">
        <f>HLOOKUP(I94,ElecAvoidedCostsWOCC!$A$5:$Q$50,T94+1,FALSE)</f>
        <v>#N/A</v>
      </c>
      <c r="AI94" s="41" t="e">
        <f t="shared" si="51"/>
        <v>#N/A</v>
      </c>
      <c r="AJ94" s="41" t="e">
        <f t="shared" si="52"/>
        <v>#N/A</v>
      </c>
      <c r="AK94" s="41" t="e">
        <f>HLOOKUP(I94,ElecAvoidedCostsWOCC!$A$5:$Q$50,G94+1,FALSE)*J94*L94</f>
        <v>#N/A</v>
      </c>
      <c r="AL94" s="41" t="e">
        <f t="shared" si="53"/>
        <v>#N/A</v>
      </c>
      <c r="AM94" s="45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5">
        <f t="shared" si="54"/>
        <v>0</v>
      </c>
      <c r="AO94" s="44">
        <f t="shared" si="55"/>
        <v>0</v>
      </c>
      <c r="AP94" s="44" t="e">
        <f t="shared" si="56"/>
        <v>#DIV/0!</v>
      </c>
    </row>
    <row r="95" spans="2:42" x14ac:dyDescent="0.25">
      <c r="B95" s="34"/>
      <c r="C95" s="56"/>
      <c r="D95" s="56"/>
      <c r="E95" s="35"/>
      <c r="F95" s="36"/>
      <c r="G95" s="36"/>
      <c r="H95" s="36"/>
      <c r="I95" s="37"/>
      <c r="J95" s="38"/>
      <c r="K95" s="38"/>
      <c r="L95" s="38"/>
      <c r="M95" s="39"/>
      <c r="N95" s="39"/>
      <c r="O95" s="40"/>
      <c r="P95" s="41"/>
      <c r="Q95" s="41"/>
      <c r="R95" s="42"/>
      <c r="S95" s="43"/>
      <c r="T95" s="36">
        <f t="shared" si="38"/>
        <v>0</v>
      </c>
      <c r="U95" s="44">
        <f t="shared" si="39"/>
        <v>0</v>
      </c>
      <c r="V95" s="45">
        <f t="shared" si="40"/>
        <v>0</v>
      </c>
      <c r="W95" s="46">
        <f t="shared" si="41"/>
        <v>0</v>
      </c>
      <c r="X95" s="41">
        <f t="shared" si="42"/>
        <v>0</v>
      </c>
      <c r="Y95" s="41">
        <f t="shared" si="43"/>
        <v>0</v>
      </c>
      <c r="Z95" s="41">
        <f t="shared" si="44"/>
        <v>0</v>
      </c>
      <c r="AA95" s="47">
        <f t="shared" si="45"/>
        <v>0</v>
      </c>
      <c r="AB95" s="48">
        <f t="shared" si="46"/>
        <v>0</v>
      </c>
      <c r="AC95" s="41">
        <f t="shared" si="47"/>
        <v>0</v>
      </c>
      <c r="AD95" s="41">
        <f t="shared" si="48"/>
        <v>0</v>
      </c>
      <c r="AE95" s="41">
        <f t="shared" si="49"/>
        <v>0</v>
      </c>
      <c r="AF95" s="49" t="e">
        <f>HLOOKUP(I95,ElecAvoidedCostsWOCC!$A$5:$Q$50,G95+1,FALSE)</f>
        <v>#N/A</v>
      </c>
      <c r="AG95" s="41" t="e">
        <f t="shared" si="50"/>
        <v>#N/A</v>
      </c>
      <c r="AH95" s="49" t="e">
        <f>HLOOKUP(I95,ElecAvoidedCostsWOCC!$A$5:$Q$50,T95+1,FALSE)</f>
        <v>#N/A</v>
      </c>
      <c r="AI95" s="41" t="e">
        <f t="shared" si="51"/>
        <v>#N/A</v>
      </c>
      <c r="AJ95" s="41" t="e">
        <f t="shared" si="52"/>
        <v>#N/A</v>
      </c>
      <c r="AK95" s="41" t="e">
        <f>HLOOKUP(I95,ElecAvoidedCostsWOCC!$A$5:$Q$50,G95+1,FALSE)*J95*L95</f>
        <v>#N/A</v>
      </c>
      <c r="AL95" s="41" t="e">
        <f t="shared" si="53"/>
        <v>#N/A</v>
      </c>
      <c r="AM95" s="45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5">
        <f t="shared" si="54"/>
        <v>0</v>
      </c>
      <c r="AO95" s="44">
        <f t="shared" si="55"/>
        <v>0</v>
      </c>
      <c r="AP95" s="44" t="e">
        <f t="shared" si="56"/>
        <v>#DIV/0!</v>
      </c>
    </row>
    <row r="96" spans="2:42" x14ac:dyDescent="0.25">
      <c r="B96" s="34"/>
      <c r="C96" s="56"/>
      <c r="D96" s="56"/>
      <c r="E96" s="35"/>
      <c r="F96" s="36"/>
      <c r="G96" s="36"/>
      <c r="H96" s="36"/>
      <c r="I96" s="37"/>
      <c r="J96" s="38"/>
      <c r="K96" s="38"/>
      <c r="L96" s="38"/>
      <c r="M96" s="39"/>
      <c r="N96" s="39"/>
      <c r="O96" s="40"/>
      <c r="P96" s="41"/>
      <c r="Q96" s="41"/>
      <c r="R96" s="42"/>
      <c r="S96" s="43"/>
      <c r="T96" s="36">
        <f t="shared" si="38"/>
        <v>0</v>
      </c>
      <c r="U96" s="44">
        <f t="shared" si="39"/>
        <v>0</v>
      </c>
      <c r="V96" s="45">
        <f t="shared" si="40"/>
        <v>0</v>
      </c>
      <c r="W96" s="46">
        <f t="shared" si="41"/>
        <v>0</v>
      </c>
      <c r="X96" s="41">
        <f t="shared" si="42"/>
        <v>0</v>
      </c>
      <c r="Y96" s="41">
        <f t="shared" si="43"/>
        <v>0</v>
      </c>
      <c r="Z96" s="41">
        <f t="shared" si="44"/>
        <v>0</v>
      </c>
      <c r="AA96" s="47">
        <f t="shared" si="45"/>
        <v>0</v>
      </c>
      <c r="AB96" s="48">
        <f t="shared" si="46"/>
        <v>0</v>
      </c>
      <c r="AC96" s="41">
        <f t="shared" si="47"/>
        <v>0</v>
      </c>
      <c r="AD96" s="41">
        <f t="shared" si="48"/>
        <v>0</v>
      </c>
      <c r="AE96" s="41">
        <f t="shared" si="49"/>
        <v>0</v>
      </c>
      <c r="AF96" s="49" t="e">
        <f>HLOOKUP(I96,ElecAvoidedCostsWOCC!$A$5:$Q$50,G96+1,FALSE)</f>
        <v>#N/A</v>
      </c>
      <c r="AG96" s="41" t="e">
        <f t="shared" si="50"/>
        <v>#N/A</v>
      </c>
      <c r="AH96" s="49" t="e">
        <f>HLOOKUP(I96,ElecAvoidedCostsWOCC!$A$5:$Q$50,T96+1,FALSE)</f>
        <v>#N/A</v>
      </c>
      <c r="AI96" s="41" t="e">
        <f t="shared" si="51"/>
        <v>#N/A</v>
      </c>
      <c r="AJ96" s="41" t="e">
        <f t="shared" si="52"/>
        <v>#N/A</v>
      </c>
      <c r="AK96" s="41" t="e">
        <f>HLOOKUP(I96,ElecAvoidedCostsWOCC!$A$5:$Q$50,G96+1,FALSE)*J96*L96</f>
        <v>#N/A</v>
      </c>
      <c r="AL96" s="41" t="e">
        <f t="shared" si="53"/>
        <v>#N/A</v>
      </c>
      <c r="AM96" s="45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5">
        <f t="shared" si="54"/>
        <v>0</v>
      </c>
      <c r="AO96" s="44">
        <f t="shared" si="55"/>
        <v>0</v>
      </c>
      <c r="AP96" s="44" t="e">
        <f t="shared" si="56"/>
        <v>#DIV/0!</v>
      </c>
    </row>
    <row r="97" spans="2:42" x14ac:dyDescent="0.25">
      <c r="B97" s="34"/>
      <c r="C97" s="56"/>
      <c r="D97" s="56"/>
      <c r="E97" s="35"/>
      <c r="F97" s="36"/>
      <c r="G97" s="36"/>
      <c r="H97" s="36"/>
      <c r="I97" s="37"/>
      <c r="J97" s="38"/>
      <c r="K97" s="38"/>
      <c r="L97" s="38"/>
      <c r="M97" s="39"/>
      <c r="N97" s="39"/>
      <c r="O97" s="40"/>
      <c r="P97" s="41"/>
      <c r="Q97" s="41"/>
      <c r="R97" s="42"/>
      <c r="S97" s="43"/>
      <c r="T97" s="36">
        <f t="shared" si="38"/>
        <v>0</v>
      </c>
      <c r="U97" s="44">
        <f t="shared" si="39"/>
        <v>0</v>
      </c>
      <c r="V97" s="45">
        <f t="shared" si="40"/>
        <v>0</v>
      </c>
      <c r="W97" s="46">
        <f t="shared" si="41"/>
        <v>0</v>
      </c>
      <c r="X97" s="41">
        <f t="shared" si="42"/>
        <v>0</v>
      </c>
      <c r="Y97" s="41">
        <f t="shared" si="43"/>
        <v>0</v>
      </c>
      <c r="Z97" s="41">
        <f t="shared" si="44"/>
        <v>0</v>
      </c>
      <c r="AA97" s="47">
        <f t="shared" si="45"/>
        <v>0</v>
      </c>
      <c r="AB97" s="48">
        <f t="shared" si="46"/>
        <v>0</v>
      </c>
      <c r="AC97" s="41">
        <f t="shared" si="47"/>
        <v>0</v>
      </c>
      <c r="AD97" s="41">
        <f t="shared" si="48"/>
        <v>0</v>
      </c>
      <c r="AE97" s="41">
        <f t="shared" si="49"/>
        <v>0</v>
      </c>
      <c r="AF97" s="49" t="e">
        <f>HLOOKUP(I97,ElecAvoidedCostsWOCC!$A$5:$Q$50,G97+1,FALSE)</f>
        <v>#N/A</v>
      </c>
      <c r="AG97" s="41" t="e">
        <f t="shared" si="50"/>
        <v>#N/A</v>
      </c>
      <c r="AH97" s="49" t="e">
        <f>HLOOKUP(I97,ElecAvoidedCostsWOCC!$A$5:$Q$50,T97+1,FALSE)</f>
        <v>#N/A</v>
      </c>
      <c r="AI97" s="41" t="e">
        <f t="shared" si="51"/>
        <v>#N/A</v>
      </c>
      <c r="AJ97" s="41" t="e">
        <f t="shared" si="52"/>
        <v>#N/A</v>
      </c>
      <c r="AK97" s="41" t="e">
        <f>HLOOKUP(I97,ElecAvoidedCostsWOCC!$A$5:$Q$50,G97+1,FALSE)*J97*L97</f>
        <v>#N/A</v>
      </c>
      <c r="AL97" s="41" t="e">
        <f t="shared" si="53"/>
        <v>#N/A</v>
      </c>
      <c r="AM97" s="45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5">
        <f t="shared" si="54"/>
        <v>0</v>
      </c>
      <c r="AO97" s="44">
        <f t="shared" si="55"/>
        <v>0</v>
      </c>
      <c r="AP97" s="44" t="e">
        <f t="shared" si="56"/>
        <v>#DIV/0!</v>
      </c>
    </row>
    <row r="98" spans="2:42" x14ac:dyDescent="0.25">
      <c r="B98" s="34"/>
      <c r="C98" s="56"/>
      <c r="D98" s="56"/>
      <c r="E98" s="35"/>
      <c r="F98" s="36"/>
      <c r="G98" s="36"/>
      <c r="H98" s="36"/>
      <c r="I98" s="37"/>
      <c r="J98" s="38"/>
      <c r="K98" s="38"/>
      <c r="L98" s="38"/>
      <c r="M98" s="39"/>
      <c r="N98" s="39"/>
      <c r="O98" s="40"/>
      <c r="P98" s="41"/>
      <c r="Q98" s="41"/>
      <c r="R98" s="42"/>
      <c r="S98" s="43"/>
      <c r="T98" s="36">
        <f t="shared" si="38"/>
        <v>0</v>
      </c>
      <c r="U98" s="44">
        <f t="shared" si="39"/>
        <v>0</v>
      </c>
      <c r="V98" s="45">
        <f t="shared" si="40"/>
        <v>0</v>
      </c>
      <c r="W98" s="46">
        <f t="shared" si="41"/>
        <v>0</v>
      </c>
      <c r="X98" s="41">
        <f t="shared" si="42"/>
        <v>0</v>
      </c>
      <c r="Y98" s="41">
        <f t="shared" si="43"/>
        <v>0</v>
      </c>
      <c r="Z98" s="41">
        <f t="shared" si="44"/>
        <v>0</v>
      </c>
      <c r="AA98" s="47">
        <f t="shared" si="45"/>
        <v>0</v>
      </c>
      <c r="AB98" s="48">
        <f t="shared" si="46"/>
        <v>0</v>
      </c>
      <c r="AC98" s="41">
        <f t="shared" si="47"/>
        <v>0</v>
      </c>
      <c r="AD98" s="41">
        <f t="shared" si="48"/>
        <v>0</v>
      </c>
      <c r="AE98" s="41">
        <f t="shared" si="49"/>
        <v>0</v>
      </c>
      <c r="AF98" s="49" t="e">
        <f>HLOOKUP(I98,ElecAvoidedCostsWOCC!$A$5:$Q$50,G98+1,FALSE)</f>
        <v>#N/A</v>
      </c>
      <c r="AG98" s="41" t="e">
        <f t="shared" si="50"/>
        <v>#N/A</v>
      </c>
      <c r="AH98" s="49" t="e">
        <f>HLOOKUP(I98,ElecAvoidedCostsWOCC!$A$5:$Q$50,T98+1,FALSE)</f>
        <v>#N/A</v>
      </c>
      <c r="AI98" s="41" t="e">
        <f t="shared" si="51"/>
        <v>#N/A</v>
      </c>
      <c r="AJ98" s="41" t="e">
        <f t="shared" si="52"/>
        <v>#N/A</v>
      </c>
      <c r="AK98" s="41" t="e">
        <f>HLOOKUP(I98,ElecAvoidedCostsWOCC!$A$5:$Q$50,G98+1,FALSE)*J98*L98</f>
        <v>#N/A</v>
      </c>
      <c r="AL98" s="41" t="e">
        <f t="shared" si="53"/>
        <v>#N/A</v>
      </c>
      <c r="AM98" s="45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5">
        <f t="shared" si="54"/>
        <v>0</v>
      </c>
      <c r="AO98" s="44">
        <f t="shared" si="55"/>
        <v>0</v>
      </c>
      <c r="AP98" s="44" t="e">
        <f t="shared" si="56"/>
        <v>#DIV/0!</v>
      </c>
    </row>
    <row r="99" spans="2:42" x14ac:dyDescent="0.25">
      <c r="B99" s="34"/>
      <c r="C99" s="56"/>
      <c r="D99" s="56"/>
      <c r="E99" s="35"/>
      <c r="F99" s="36"/>
      <c r="G99" s="36"/>
      <c r="H99" s="36"/>
      <c r="I99" s="37"/>
      <c r="J99" s="38"/>
      <c r="K99" s="38"/>
      <c r="L99" s="38"/>
      <c r="M99" s="39"/>
      <c r="N99" s="39"/>
      <c r="O99" s="40"/>
      <c r="P99" s="41"/>
      <c r="Q99" s="41"/>
      <c r="R99" s="42"/>
      <c r="S99" s="43"/>
      <c r="T99" s="36">
        <f t="shared" si="38"/>
        <v>0</v>
      </c>
      <c r="U99" s="44">
        <f t="shared" si="39"/>
        <v>0</v>
      </c>
      <c r="V99" s="45">
        <f t="shared" si="40"/>
        <v>0</v>
      </c>
      <c r="W99" s="46">
        <f t="shared" si="41"/>
        <v>0</v>
      </c>
      <c r="X99" s="41">
        <f t="shared" si="42"/>
        <v>0</v>
      </c>
      <c r="Y99" s="41">
        <f t="shared" si="43"/>
        <v>0</v>
      </c>
      <c r="Z99" s="41">
        <f t="shared" si="44"/>
        <v>0</v>
      </c>
      <c r="AA99" s="47">
        <f t="shared" si="45"/>
        <v>0</v>
      </c>
      <c r="AB99" s="48">
        <f t="shared" si="46"/>
        <v>0</v>
      </c>
      <c r="AC99" s="41">
        <f t="shared" si="47"/>
        <v>0</v>
      </c>
      <c r="AD99" s="41">
        <f t="shared" si="48"/>
        <v>0</v>
      </c>
      <c r="AE99" s="41">
        <f t="shared" si="49"/>
        <v>0</v>
      </c>
      <c r="AF99" s="49" t="e">
        <f>HLOOKUP(I99,ElecAvoidedCostsWOCC!$A$5:$Q$50,G99+1,FALSE)</f>
        <v>#N/A</v>
      </c>
      <c r="AG99" s="41" t="e">
        <f t="shared" si="50"/>
        <v>#N/A</v>
      </c>
      <c r="AH99" s="49" t="e">
        <f>HLOOKUP(I99,ElecAvoidedCostsWOCC!$A$5:$Q$50,T99+1,FALSE)</f>
        <v>#N/A</v>
      </c>
      <c r="AI99" s="41" t="e">
        <f t="shared" si="51"/>
        <v>#N/A</v>
      </c>
      <c r="AJ99" s="41" t="e">
        <f t="shared" si="52"/>
        <v>#N/A</v>
      </c>
      <c r="AK99" s="41" t="e">
        <f>HLOOKUP(I99,ElecAvoidedCostsWOCC!$A$5:$Q$50,G99+1,FALSE)*J99*L99</f>
        <v>#N/A</v>
      </c>
      <c r="AL99" s="41" t="e">
        <f t="shared" si="53"/>
        <v>#N/A</v>
      </c>
      <c r="AM99" s="45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5">
        <f t="shared" si="54"/>
        <v>0</v>
      </c>
      <c r="AO99" s="44">
        <f t="shared" si="55"/>
        <v>0</v>
      </c>
      <c r="AP99" s="44" t="e">
        <f t="shared" si="56"/>
        <v>#DIV/0!</v>
      </c>
    </row>
    <row r="100" spans="2:42" x14ac:dyDescent="0.25">
      <c r="B100" s="34"/>
      <c r="C100" s="56"/>
      <c r="D100" s="56"/>
      <c r="E100" s="35"/>
      <c r="F100" s="36"/>
      <c r="G100" s="36"/>
      <c r="H100" s="36"/>
      <c r="I100" s="37"/>
      <c r="J100" s="38"/>
      <c r="K100" s="38"/>
      <c r="L100" s="38"/>
      <c r="M100" s="39"/>
      <c r="N100" s="39"/>
      <c r="O100" s="40"/>
      <c r="P100" s="41"/>
      <c r="Q100" s="41"/>
      <c r="R100" s="42"/>
      <c r="S100" s="43"/>
      <c r="T100" s="36">
        <f t="shared" si="38"/>
        <v>0</v>
      </c>
      <c r="U100" s="44">
        <f t="shared" si="39"/>
        <v>0</v>
      </c>
      <c r="V100" s="45">
        <f t="shared" si="40"/>
        <v>0</v>
      </c>
      <c r="W100" s="46">
        <f t="shared" si="41"/>
        <v>0</v>
      </c>
      <c r="X100" s="41">
        <f t="shared" si="42"/>
        <v>0</v>
      </c>
      <c r="Y100" s="41">
        <f t="shared" si="43"/>
        <v>0</v>
      </c>
      <c r="Z100" s="41">
        <f t="shared" si="44"/>
        <v>0</v>
      </c>
      <c r="AA100" s="47">
        <f t="shared" si="45"/>
        <v>0</v>
      </c>
      <c r="AB100" s="48">
        <f t="shared" si="46"/>
        <v>0</v>
      </c>
      <c r="AC100" s="41">
        <f t="shared" si="47"/>
        <v>0</v>
      </c>
      <c r="AD100" s="41">
        <f t="shared" si="48"/>
        <v>0</v>
      </c>
      <c r="AE100" s="41">
        <f t="shared" si="49"/>
        <v>0</v>
      </c>
      <c r="AF100" s="49" t="e">
        <f>HLOOKUP(I100,ElecAvoidedCostsWOCC!$A$5:$Q$50,G100+1,FALSE)</f>
        <v>#N/A</v>
      </c>
      <c r="AG100" s="41" t="e">
        <f t="shared" si="50"/>
        <v>#N/A</v>
      </c>
      <c r="AH100" s="49" t="e">
        <f>HLOOKUP(I100,ElecAvoidedCostsWOCC!$A$5:$Q$50,T100+1,FALSE)</f>
        <v>#N/A</v>
      </c>
      <c r="AI100" s="41" t="e">
        <f t="shared" si="51"/>
        <v>#N/A</v>
      </c>
      <c r="AJ100" s="41" t="e">
        <f t="shared" si="52"/>
        <v>#N/A</v>
      </c>
      <c r="AK100" s="41" t="e">
        <f>HLOOKUP(I100,ElecAvoidedCostsWOCC!$A$5:$Q$50,G100+1,FALSE)*J100*L100</f>
        <v>#N/A</v>
      </c>
      <c r="AL100" s="41" t="e">
        <f t="shared" si="53"/>
        <v>#N/A</v>
      </c>
      <c r="AM100" s="45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5">
        <f t="shared" si="54"/>
        <v>0</v>
      </c>
      <c r="AO100" s="44">
        <f t="shared" si="55"/>
        <v>0</v>
      </c>
      <c r="AP100" s="44" t="e">
        <f t="shared" si="56"/>
        <v>#DIV/0!</v>
      </c>
    </row>
    <row r="101" spans="2:42" x14ac:dyDescent="0.25">
      <c r="B101" s="34"/>
      <c r="C101" s="56"/>
      <c r="D101" s="56"/>
      <c r="E101" s="35"/>
      <c r="F101" s="36"/>
      <c r="G101" s="36"/>
      <c r="H101" s="36"/>
      <c r="I101" s="37"/>
      <c r="J101" s="38"/>
      <c r="K101" s="38"/>
      <c r="L101" s="38"/>
      <c r="M101" s="39"/>
      <c r="N101" s="39"/>
      <c r="O101" s="40"/>
      <c r="P101" s="41"/>
      <c r="Q101" s="41"/>
      <c r="R101" s="42"/>
      <c r="S101" s="43"/>
      <c r="T101" s="36">
        <f t="shared" si="38"/>
        <v>0</v>
      </c>
      <c r="U101" s="44">
        <f t="shared" si="39"/>
        <v>0</v>
      </c>
      <c r="V101" s="45">
        <f t="shared" si="40"/>
        <v>0</v>
      </c>
      <c r="W101" s="46">
        <f t="shared" si="41"/>
        <v>0</v>
      </c>
      <c r="X101" s="41">
        <f t="shared" si="42"/>
        <v>0</v>
      </c>
      <c r="Y101" s="41">
        <f t="shared" si="43"/>
        <v>0</v>
      </c>
      <c r="Z101" s="41">
        <f t="shared" si="44"/>
        <v>0</v>
      </c>
      <c r="AA101" s="47">
        <f t="shared" si="45"/>
        <v>0</v>
      </c>
      <c r="AB101" s="48">
        <f t="shared" si="46"/>
        <v>0</v>
      </c>
      <c r="AC101" s="41">
        <f t="shared" si="47"/>
        <v>0</v>
      </c>
      <c r="AD101" s="41">
        <f t="shared" si="48"/>
        <v>0</v>
      </c>
      <c r="AE101" s="41">
        <f t="shared" si="49"/>
        <v>0</v>
      </c>
      <c r="AF101" s="49" t="e">
        <f>HLOOKUP(I101,ElecAvoidedCostsWOCC!$A$5:$Q$50,G101+1,FALSE)</f>
        <v>#N/A</v>
      </c>
      <c r="AG101" s="41" t="e">
        <f t="shared" si="50"/>
        <v>#N/A</v>
      </c>
      <c r="AH101" s="49" t="e">
        <f>HLOOKUP(I101,ElecAvoidedCostsWOCC!$A$5:$Q$50,T101+1,FALSE)</f>
        <v>#N/A</v>
      </c>
      <c r="AI101" s="41" t="e">
        <f t="shared" si="51"/>
        <v>#N/A</v>
      </c>
      <c r="AJ101" s="41" t="e">
        <f t="shared" si="52"/>
        <v>#N/A</v>
      </c>
      <c r="AK101" s="41" t="e">
        <f>HLOOKUP(I101,ElecAvoidedCostsWOCC!$A$5:$Q$50,G101+1,FALSE)*J101*L101</f>
        <v>#N/A</v>
      </c>
      <c r="AL101" s="41" t="e">
        <f t="shared" si="53"/>
        <v>#N/A</v>
      </c>
      <c r="AM101" s="45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5">
        <f t="shared" si="54"/>
        <v>0</v>
      </c>
      <c r="AO101" s="44">
        <f t="shared" si="55"/>
        <v>0</v>
      </c>
      <c r="AP101" s="44" t="e">
        <f t="shared" si="56"/>
        <v>#DIV/0!</v>
      </c>
    </row>
    <row r="102" spans="2:42" x14ac:dyDescent="0.25">
      <c r="B102" s="34"/>
      <c r="C102" s="56"/>
      <c r="D102" s="56"/>
      <c r="E102" s="35"/>
      <c r="F102" s="36"/>
      <c r="G102" s="36"/>
      <c r="H102" s="36"/>
      <c r="I102" s="37"/>
      <c r="J102" s="38"/>
      <c r="K102" s="38"/>
      <c r="L102" s="38"/>
      <c r="M102" s="39"/>
      <c r="N102" s="39"/>
      <c r="O102" s="40"/>
      <c r="P102" s="41"/>
      <c r="Q102" s="41"/>
      <c r="R102" s="42"/>
      <c r="S102" s="43"/>
      <c r="T102" s="36">
        <f t="shared" si="38"/>
        <v>0</v>
      </c>
      <c r="U102" s="44">
        <f t="shared" si="39"/>
        <v>0</v>
      </c>
      <c r="V102" s="45">
        <f t="shared" si="40"/>
        <v>0</v>
      </c>
      <c r="W102" s="46">
        <f t="shared" si="41"/>
        <v>0</v>
      </c>
      <c r="X102" s="41">
        <f t="shared" si="42"/>
        <v>0</v>
      </c>
      <c r="Y102" s="41">
        <f t="shared" si="43"/>
        <v>0</v>
      </c>
      <c r="Z102" s="41">
        <f t="shared" si="44"/>
        <v>0</v>
      </c>
      <c r="AA102" s="47">
        <f t="shared" si="45"/>
        <v>0</v>
      </c>
      <c r="AB102" s="48">
        <f t="shared" si="46"/>
        <v>0</v>
      </c>
      <c r="AC102" s="41">
        <f t="shared" si="47"/>
        <v>0</v>
      </c>
      <c r="AD102" s="41">
        <f t="shared" si="48"/>
        <v>0</v>
      </c>
      <c r="AE102" s="41">
        <f t="shared" si="49"/>
        <v>0</v>
      </c>
      <c r="AF102" s="49" t="e">
        <f>HLOOKUP(I102,ElecAvoidedCostsWOCC!$A$5:$Q$50,G102+1,FALSE)</f>
        <v>#N/A</v>
      </c>
      <c r="AG102" s="41" t="e">
        <f t="shared" si="50"/>
        <v>#N/A</v>
      </c>
      <c r="AH102" s="49" t="e">
        <f>HLOOKUP(I102,ElecAvoidedCostsWOCC!$A$5:$Q$50,T102+1,FALSE)</f>
        <v>#N/A</v>
      </c>
      <c r="AI102" s="41" t="e">
        <f t="shared" si="51"/>
        <v>#N/A</v>
      </c>
      <c r="AJ102" s="41" t="e">
        <f t="shared" si="52"/>
        <v>#N/A</v>
      </c>
      <c r="AK102" s="41" t="e">
        <f>HLOOKUP(I102,ElecAvoidedCostsWOCC!$A$5:$Q$50,G102+1,FALSE)*J102*L102</f>
        <v>#N/A</v>
      </c>
      <c r="AL102" s="41" t="e">
        <f t="shared" si="53"/>
        <v>#N/A</v>
      </c>
      <c r="AM102" s="45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5">
        <f t="shared" si="54"/>
        <v>0</v>
      </c>
      <c r="AO102" s="44">
        <f t="shared" si="55"/>
        <v>0</v>
      </c>
      <c r="AP102" s="44" t="e">
        <f t="shared" si="56"/>
        <v>#DIV/0!</v>
      </c>
    </row>
    <row r="103" spans="2:42" x14ac:dyDescent="0.25">
      <c r="B103" s="34"/>
      <c r="C103" s="56"/>
      <c r="D103" s="56"/>
      <c r="E103" s="35"/>
      <c r="F103" s="36"/>
      <c r="G103" s="36"/>
      <c r="H103" s="36"/>
      <c r="I103" s="37"/>
      <c r="J103" s="38"/>
      <c r="K103" s="38"/>
      <c r="L103" s="38"/>
      <c r="M103" s="39"/>
      <c r="N103" s="39"/>
      <c r="O103" s="40"/>
      <c r="P103" s="41"/>
      <c r="Q103" s="41"/>
      <c r="R103" s="42"/>
      <c r="S103" s="43"/>
      <c r="T103" s="36">
        <f t="shared" si="38"/>
        <v>0</v>
      </c>
      <c r="U103" s="44">
        <f t="shared" si="39"/>
        <v>0</v>
      </c>
      <c r="V103" s="45">
        <f t="shared" si="40"/>
        <v>0</v>
      </c>
      <c r="W103" s="46">
        <f t="shared" si="41"/>
        <v>0</v>
      </c>
      <c r="X103" s="41">
        <f t="shared" si="42"/>
        <v>0</v>
      </c>
      <c r="Y103" s="41">
        <f t="shared" si="43"/>
        <v>0</v>
      </c>
      <c r="Z103" s="41">
        <f t="shared" si="44"/>
        <v>0</v>
      </c>
      <c r="AA103" s="47">
        <f t="shared" si="45"/>
        <v>0</v>
      </c>
      <c r="AB103" s="48">
        <f t="shared" si="46"/>
        <v>0</v>
      </c>
      <c r="AC103" s="41">
        <f t="shared" si="47"/>
        <v>0</v>
      </c>
      <c r="AD103" s="41">
        <f t="shared" si="48"/>
        <v>0</v>
      </c>
      <c r="AE103" s="41">
        <f t="shared" si="49"/>
        <v>0</v>
      </c>
      <c r="AF103" s="49" t="e">
        <f>HLOOKUP(I103,ElecAvoidedCostsWOCC!$A$5:$Q$50,G103+1,FALSE)</f>
        <v>#N/A</v>
      </c>
      <c r="AG103" s="41" t="e">
        <f t="shared" si="50"/>
        <v>#N/A</v>
      </c>
      <c r="AH103" s="49" t="e">
        <f>HLOOKUP(I103,ElecAvoidedCostsWOCC!$A$5:$Q$50,T103+1,FALSE)</f>
        <v>#N/A</v>
      </c>
      <c r="AI103" s="41" t="e">
        <f t="shared" si="51"/>
        <v>#N/A</v>
      </c>
      <c r="AJ103" s="41" t="e">
        <f t="shared" si="52"/>
        <v>#N/A</v>
      </c>
      <c r="AK103" s="41" t="e">
        <f>HLOOKUP(I103,ElecAvoidedCostsWOCC!$A$5:$Q$50,G103+1,FALSE)*J103*L103</f>
        <v>#N/A</v>
      </c>
      <c r="AL103" s="41" t="e">
        <f t="shared" si="53"/>
        <v>#N/A</v>
      </c>
      <c r="AM103" s="45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5">
        <f t="shared" si="54"/>
        <v>0</v>
      </c>
      <c r="AO103" s="44">
        <f t="shared" si="55"/>
        <v>0</v>
      </c>
      <c r="AP103" s="44" t="e">
        <f t="shared" si="56"/>
        <v>#DIV/0!</v>
      </c>
    </row>
    <row r="104" spans="2:42" x14ac:dyDescent="0.25">
      <c r="B104" s="34"/>
      <c r="C104" s="56"/>
      <c r="D104" s="56"/>
      <c r="E104" s="35"/>
      <c r="F104" s="36"/>
      <c r="G104" s="36"/>
      <c r="H104" s="36"/>
      <c r="I104" s="37"/>
      <c r="J104" s="38"/>
      <c r="K104" s="38"/>
      <c r="L104" s="38"/>
      <c r="M104" s="39"/>
      <c r="N104" s="39"/>
      <c r="O104" s="40"/>
      <c r="P104" s="41"/>
      <c r="Q104" s="41"/>
      <c r="R104" s="42"/>
      <c r="S104" s="43"/>
      <c r="T104" s="36">
        <f t="shared" si="38"/>
        <v>0</v>
      </c>
      <c r="U104" s="44">
        <f t="shared" si="39"/>
        <v>0</v>
      </c>
      <c r="V104" s="45">
        <f t="shared" si="40"/>
        <v>0</v>
      </c>
      <c r="W104" s="46">
        <f t="shared" si="41"/>
        <v>0</v>
      </c>
      <c r="X104" s="41">
        <f t="shared" si="42"/>
        <v>0</v>
      </c>
      <c r="Y104" s="41">
        <f t="shared" si="43"/>
        <v>0</v>
      </c>
      <c r="Z104" s="41">
        <f t="shared" si="44"/>
        <v>0</v>
      </c>
      <c r="AA104" s="47">
        <f t="shared" si="45"/>
        <v>0</v>
      </c>
      <c r="AB104" s="48">
        <f t="shared" si="46"/>
        <v>0</v>
      </c>
      <c r="AC104" s="41">
        <f t="shared" si="47"/>
        <v>0</v>
      </c>
      <c r="AD104" s="41">
        <f t="shared" si="48"/>
        <v>0</v>
      </c>
      <c r="AE104" s="41">
        <f t="shared" si="49"/>
        <v>0</v>
      </c>
      <c r="AF104" s="49" t="e">
        <f>HLOOKUP(I104,ElecAvoidedCostsWOCC!$A$5:$Q$50,G104+1,FALSE)</f>
        <v>#N/A</v>
      </c>
      <c r="AG104" s="41" t="e">
        <f t="shared" si="50"/>
        <v>#N/A</v>
      </c>
      <c r="AH104" s="49" t="e">
        <f>HLOOKUP(I104,ElecAvoidedCostsWOCC!$A$5:$Q$50,T104+1,FALSE)</f>
        <v>#N/A</v>
      </c>
      <c r="AI104" s="41" t="e">
        <f t="shared" si="51"/>
        <v>#N/A</v>
      </c>
      <c r="AJ104" s="41" t="e">
        <f t="shared" si="52"/>
        <v>#N/A</v>
      </c>
      <c r="AK104" s="41" t="e">
        <f>HLOOKUP(I104,ElecAvoidedCostsWOCC!$A$5:$Q$50,G104+1,FALSE)*J104*L104</f>
        <v>#N/A</v>
      </c>
      <c r="AL104" s="41" t="e">
        <f t="shared" si="53"/>
        <v>#N/A</v>
      </c>
      <c r="AM104" s="45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5">
        <f t="shared" si="54"/>
        <v>0</v>
      </c>
      <c r="AO104" s="44">
        <f t="shared" si="55"/>
        <v>0</v>
      </c>
      <c r="AP104" s="44" t="e">
        <f t="shared" si="56"/>
        <v>#DIV/0!</v>
      </c>
    </row>
    <row r="105" spans="2:42" x14ac:dyDescent="0.25">
      <c r="B105" s="34"/>
      <c r="C105" s="56"/>
      <c r="D105" s="56"/>
      <c r="E105" s="35"/>
      <c r="F105" s="36"/>
      <c r="G105" s="36"/>
      <c r="H105" s="36"/>
      <c r="I105" s="37"/>
      <c r="J105" s="38"/>
      <c r="K105" s="38"/>
      <c r="L105" s="38"/>
      <c r="M105" s="39"/>
      <c r="N105" s="39"/>
      <c r="O105" s="40"/>
      <c r="P105" s="41"/>
      <c r="Q105" s="41"/>
      <c r="R105" s="42"/>
      <c r="S105" s="43"/>
      <c r="T105" s="36">
        <f t="shared" si="38"/>
        <v>0</v>
      </c>
      <c r="U105" s="44">
        <f t="shared" si="39"/>
        <v>0</v>
      </c>
      <c r="V105" s="45">
        <f t="shared" si="40"/>
        <v>0</v>
      </c>
      <c r="W105" s="46">
        <f t="shared" si="41"/>
        <v>0</v>
      </c>
      <c r="X105" s="41">
        <f t="shared" si="42"/>
        <v>0</v>
      </c>
      <c r="Y105" s="41">
        <f t="shared" si="43"/>
        <v>0</v>
      </c>
      <c r="Z105" s="41">
        <f t="shared" si="44"/>
        <v>0</v>
      </c>
      <c r="AA105" s="47">
        <f t="shared" si="45"/>
        <v>0</v>
      </c>
      <c r="AB105" s="48">
        <f t="shared" si="46"/>
        <v>0</v>
      </c>
      <c r="AC105" s="41">
        <f t="shared" si="47"/>
        <v>0</v>
      </c>
      <c r="AD105" s="41">
        <f t="shared" si="48"/>
        <v>0</v>
      </c>
      <c r="AE105" s="41">
        <f t="shared" si="49"/>
        <v>0</v>
      </c>
      <c r="AF105" s="49" t="e">
        <f>HLOOKUP(I105,ElecAvoidedCostsWOCC!$A$5:$Q$50,G105+1,FALSE)</f>
        <v>#N/A</v>
      </c>
      <c r="AG105" s="41" t="e">
        <f t="shared" si="50"/>
        <v>#N/A</v>
      </c>
      <c r="AH105" s="49" t="e">
        <f>HLOOKUP(I105,ElecAvoidedCostsWOCC!$A$5:$Q$50,T105+1,FALSE)</f>
        <v>#N/A</v>
      </c>
      <c r="AI105" s="41" t="e">
        <f t="shared" si="51"/>
        <v>#N/A</v>
      </c>
      <c r="AJ105" s="41" t="e">
        <f t="shared" si="52"/>
        <v>#N/A</v>
      </c>
      <c r="AK105" s="41" t="e">
        <f>HLOOKUP(I105,ElecAvoidedCostsWOCC!$A$5:$Q$50,G105+1,FALSE)*J105*L105</f>
        <v>#N/A</v>
      </c>
      <c r="AL105" s="41" t="e">
        <f t="shared" si="53"/>
        <v>#N/A</v>
      </c>
      <c r="AM105" s="45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5">
        <f t="shared" si="54"/>
        <v>0</v>
      </c>
      <c r="AO105" s="44">
        <f t="shared" si="55"/>
        <v>0</v>
      </c>
      <c r="AP105" s="44" t="e">
        <f t="shared" si="56"/>
        <v>#DIV/0!</v>
      </c>
    </row>
    <row r="106" spans="2:42" x14ac:dyDescent="0.25">
      <c r="B106" s="34"/>
      <c r="C106" s="56"/>
      <c r="D106" s="56"/>
      <c r="E106" s="35"/>
      <c r="F106" s="36"/>
      <c r="G106" s="36"/>
      <c r="H106" s="36"/>
      <c r="I106" s="37"/>
      <c r="J106" s="38"/>
      <c r="K106" s="38"/>
      <c r="L106" s="38"/>
      <c r="M106" s="39"/>
      <c r="N106" s="39"/>
      <c r="O106" s="40"/>
      <c r="P106" s="41"/>
      <c r="Q106" s="41"/>
      <c r="R106" s="42"/>
      <c r="S106" s="43"/>
      <c r="T106" s="36">
        <f t="shared" si="38"/>
        <v>0</v>
      </c>
      <c r="U106" s="44">
        <f t="shared" si="39"/>
        <v>0</v>
      </c>
      <c r="V106" s="45">
        <f t="shared" si="40"/>
        <v>0</v>
      </c>
      <c r="W106" s="46">
        <f t="shared" si="41"/>
        <v>0</v>
      </c>
      <c r="X106" s="41">
        <f t="shared" si="42"/>
        <v>0</v>
      </c>
      <c r="Y106" s="41">
        <f t="shared" si="43"/>
        <v>0</v>
      </c>
      <c r="Z106" s="41">
        <f t="shared" si="44"/>
        <v>0</v>
      </c>
      <c r="AA106" s="47">
        <f t="shared" si="45"/>
        <v>0</v>
      </c>
      <c r="AB106" s="48">
        <f t="shared" si="46"/>
        <v>0</v>
      </c>
      <c r="AC106" s="41">
        <f t="shared" si="47"/>
        <v>0</v>
      </c>
      <c r="AD106" s="41">
        <f t="shared" si="48"/>
        <v>0</v>
      </c>
      <c r="AE106" s="41">
        <f t="shared" si="49"/>
        <v>0</v>
      </c>
      <c r="AF106" s="49" t="e">
        <f>HLOOKUP(I106,ElecAvoidedCostsWOCC!$A$5:$Q$50,G106+1,FALSE)</f>
        <v>#N/A</v>
      </c>
      <c r="AG106" s="41" t="e">
        <f t="shared" si="50"/>
        <v>#N/A</v>
      </c>
      <c r="AH106" s="49" t="e">
        <f>HLOOKUP(I106,ElecAvoidedCostsWOCC!$A$5:$Q$50,T106+1,FALSE)</f>
        <v>#N/A</v>
      </c>
      <c r="AI106" s="41" t="e">
        <f t="shared" si="51"/>
        <v>#N/A</v>
      </c>
      <c r="AJ106" s="41" t="e">
        <f t="shared" si="52"/>
        <v>#N/A</v>
      </c>
      <c r="AK106" s="41" t="e">
        <f>HLOOKUP(I106,ElecAvoidedCostsWOCC!$A$5:$Q$50,G106+1,FALSE)*J106*L106</f>
        <v>#N/A</v>
      </c>
      <c r="AL106" s="41" t="e">
        <f t="shared" si="53"/>
        <v>#N/A</v>
      </c>
      <c r="AM106" s="45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5">
        <f t="shared" si="54"/>
        <v>0</v>
      </c>
      <c r="AO106" s="44">
        <f t="shared" si="55"/>
        <v>0</v>
      </c>
      <c r="AP106" s="44" t="e">
        <f t="shared" si="56"/>
        <v>#DIV/0!</v>
      </c>
    </row>
    <row r="107" spans="2:42" x14ac:dyDescent="0.25">
      <c r="B107" s="34"/>
      <c r="C107" s="56"/>
      <c r="D107" s="56"/>
      <c r="E107" s="35"/>
      <c r="F107" s="36"/>
      <c r="G107" s="36"/>
      <c r="H107" s="36"/>
      <c r="I107" s="37"/>
      <c r="J107" s="38"/>
      <c r="K107" s="38"/>
      <c r="L107" s="38"/>
      <c r="M107" s="39"/>
      <c r="N107" s="39"/>
      <c r="O107" s="40"/>
      <c r="P107" s="41"/>
      <c r="Q107" s="41"/>
      <c r="R107" s="42"/>
      <c r="S107" s="43"/>
      <c r="T107" s="36">
        <f t="shared" si="38"/>
        <v>0</v>
      </c>
      <c r="U107" s="44">
        <f t="shared" si="39"/>
        <v>0</v>
      </c>
      <c r="V107" s="45">
        <f t="shared" si="40"/>
        <v>0</v>
      </c>
      <c r="W107" s="46">
        <f t="shared" si="41"/>
        <v>0</v>
      </c>
      <c r="X107" s="41">
        <f t="shared" si="42"/>
        <v>0</v>
      </c>
      <c r="Y107" s="41">
        <f t="shared" si="43"/>
        <v>0</v>
      </c>
      <c r="Z107" s="41">
        <f t="shared" si="44"/>
        <v>0</v>
      </c>
      <c r="AA107" s="47">
        <f t="shared" si="45"/>
        <v>0</v>
      </c>
      <c r="AB107" s="48">
        <f t="shared" si="46"/>
        <v>0</v>
      </c>
      <c r="AC107" s="41">
        <f t="shared" si="47"/>
        <v>0</v>
      </c>
      <c r="AD107" s="41">
        <f t="shared" si="48"/>
        <v>0</v>
      </c>
      <c r="AE107" s="41">
        <f t="shared" si="49"/>
        <v>0</v>
      </c>
      <c r="AF107" s="49" t="e">
        <f>HLOOKUP(I107,ElecAvoidedCostsWOCC!$A$5:$Q$50,G107+1,FALSE)</f>
        <v>#N/A</v>
      </c>
      <c r="AG107" s="41" t="e">
        <f t="shared" si="50"/>
        <v>#N/A</v>
      </c>
      <c r="AH107" s="49" t="e">
        <f>HLOOKUP(I107,ElecAvoidedCostsWOCC!$A$5:$Q$50,T107+1,FALSE)</f>
        <v>#N/A</v>
      </c>
      <c r="AI107" s="41" t="e">
        <f t="shared" si="51"/>
        <v>#N/A</v>
      </c>
      <c r="AJ107" s="41" t="e">
        <f t="shared" si="52"/>
        <v>#N/A</v>
      </c>
      <c r="AK107" s="41" t="e">
        <f>HLOOKUP(I107,ElecAvoidedCostsWOCC!$A$5:$Q$50,G107+1,FALSE)*J107*L107</f>
        <v>#N/A</v>
      </c>
      <c r="AL107" s="41" t="e">
        <f t="shared" si="53"/>
        <v>#N/A</v>
      </c>
      <c r="AM107" s="45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5">
        <f t="shared" si="54"/>
        <v>0</v>
      </c>
      <c r="AO107" s="44">
        <f t="shared" si="55"/>
        <v>0</v>
      </c>
      <c r="AP107" s="44" t="e">
        <f t="shared" si="56"/>
        <v>#DIV/0!</v>
      </c>
    </row>
    <row r="108" spans="2:42" x14ac:dyDescent="0.25">
      <c r="B108" s="34"/>
      <c r="C108" s="56"/>
      <c r="D108" s="56"/>
      <c r="E108" s="35"/>
      <c r="F108" s="36"/>
      <c r="G108" s="36"/>
      <c r="H108" s="36"/>
      <c r="I108" s="37"/>
      <c r="J108" s="38"/>
      <c r="K108" s="38"/>
      <c r="L108" s="38"/>
      <c r="M108" s="39"/>
      <c r="N108" s="39"/>
      <c r="O108" s="40"/>
      <c r="P108" s="41"/>
      <c r="Q108" s="41"/>
      <c r="R108" s="42"/>
      <c r="S108" s="43"/>
      <c r="T108" s="36">
        <f t="shared" si="38"/>
        <v>0</v>
      </c>
      <c r="U108" s="44">
        <f t="shared" si="39"/>
        <v>0</v>
      </c>
      <c r="V108" s="45">
        <f t="shared" si="40"/>
        <v>0</v>
      </c>
      <c r="W108" s="46">
        <f t="shared" si="41"/>
        <v>0</v>
      </c>
      <c r="X108" s="41">
        <f t="shared" si="42"/>
        <v>0</v>
      </c>
      <c r="Y108" s="41">
        <f t="shared" si="43"/>
        <v>0</v>
      </c>
      <c r="Z108" s="41">
        <f t="shared" si="44"/>
        <v>0</v>
      </c>
      <c r="AA108" s="47">
        <f t="shared" si="45"/>
        <v>0</v>
      </c>
      <c r="AB108" s="48">
        <f t="shared" si="46"/>
        <v>0</v>
      </c>
      <c r="AC108" s="41">
        <f t="shared" si="47"/>
        <v>0</v>
      </c>
      <c r="AD108" s="41">
        <f t="shared" si="48"/>
        <v>0</v>
      </c>
      <c r="AE108" s="41">
        <f t="shared" si="49"/>
        <v>0</v>
      </c>
      <c r="AF108" s="49" t="e">
        <f>HLOOKUP(I108,ElecAvoidedCostsWOCC!$A$5:$Q$50,G108+1,FALSE)</f>
        <v>#N/A</v>
      </c>
      <c r="AG108" s="41" t="e">
        <f t="shared" si="50"/>
        <v>#N/A</v>
      </c>
      <c r="AH108" s="49" t="e">
        <f>HLOOKUP(I108,ElecAvoidedCostsWOCC!$A$5:$Q$50,T108+1,FALSE)</f>
        <v>#N/A</v>
      </c>
      <c r="AI108" s="41" t="e">
        <f t="shared" si="51"/>
        <v>#N/A</v>
      </c>
      <c r="AJ108" s="41" t="e">
        <f t="shared" si="52"/>
        <v>#N/A</v>
      </c>
      <c r="AK108" s="41" t="e">
        <f>HLOOKUP(I108,ElecAvoidedCostsWOCC!$A$5:$Q$50,G108+1,FALSE)*J108*L108</f>
        <v>#N/A</v>
      </c>
      <c r="AL108" s="41" t="e">
        <f t="shared" si="53"/>
        <v>#N/A</v>
      </c>
      <c r="AM108" s="45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5">
        <f t="shared" si="54"/>
        <v>0</v>
      </c>
      <c r="AO108" s="44">
        <f t="shared" si="55"/>
        <v>0</v>
      </c>
      <c r="AP108" s="44" t="e">
        <f t="shared" si="56"/>
        <v>#DIV/0!</v>
      </c>
    </row>
    <row r="109" spans="2:42" x14ac:dyDescent="0.25">
      <c r="B109" s="34"/>
      <c r="C109" s="56"/>
      <c r="D109" s="56"/>
      <c r="E109" s="35"/>
      <c r="F109" s="36"/>
      <c r="G109" s="36"/>
      <c r="H109" s="36"/>
      <c r="I109" s="37"/>
      <c r="J109" s="38"/>
      <c r="K109" s="38"/>
      <c r="L109" s="38"/>
      <c r="M109" s="39"/>
      <c r="N109" s="39"/>
      <c r="O109" s="40"/>
      <c r="P109" s="41"/>
      <c r="Q109" s="41"/>
      <c r="R109" s="42"/>
      <c r="S109" s="43"/>
      <c r="T109" s="36">
        <f t="shared" si="38"/>
        <v>0</v>
      </c>
      <c r="U109" s="44">
        <f t="shared" si="39"/>
        <v>0</v>
      </c>
      <c r="V109" s="45">
        <f t="shared" si="40"/>
        <v>0</v>
      </c>
      <c r="W109" s="46">
        <f t="shared" si="41"/>
        <v>0</v>
      </c>
      <c r="X109" s="41">
        <f t="shared" si="42"/>
        <v>0</v>
      </c>
      <c r="Y109" s="41">
        <f t="shared" si="43"/>
        <v>0</v>
      </c>
      <c r="Z109" s="41">
        <f t="shared" si="44"/>
        <v>0</v>
      </c>
      <c r="AA109" s="47">
        <f t="shared" si="45"/>
        <v>0</v>
      </c>
      <c r="AB109" s="48">
        <f t="shared" si="46"/>
        <v>0</v>
      </c>
      <c r="AC109" s="41">
        <f t="shared" si="47"/>
        <v>0</v>
      </c>
      <c r="AD109" s="41">
        <f t="shared" si="48"/>
        <v>0</v>
      </c>
      <c r="AE109" s="41">
        <f t="shared" si="49"/>
        <v>0</v>
      </c>
      <c r="AF109" s="49" t="e">
        <f>HLOOKUP(I109,ElecAvoidedCostsWOCC!$A$5:$Q$50,G109+1,FALSE)</f>
        <v>#N/A</v>
      </c>
      <c r="AG109" s="41" t="e">
        <f t="shared" si="50"/>
        <v>#N/A</v>
      </c>
      <c r="AH109" s="49" t="e">
        <f>HLOOKUP(I109,ElecAvoidedCostsWOCC!$A$5:$Q$50,T109+1,FALSE)</f>
        <v>#N/A</v>
      </c>
      <c r="AI109" s="41" t="e">
        <f t="shared" si="51"/>
        <v>#N/A</v>
      </c>
      <c r="AJ109" s="41" t="e">
        <f t="shared" si="52"/>
        <v>#N/A</v>
      </c>
      <c r="AK109" s="41" t="e">
        <f>HLOOKUP(I109,ElecAvoidedCostsWOCC!$A$5:$Q$50,G109+1,FALSE)*J109*L109</f>
        <v>#N/A</v>
      </c>
      <c r="AL109" s="41" t="e">
        <f t="shared" si="53"/>
        <v>#N/A</v>
      </c>
      <c r="AM109" s="45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5">
        <f t="shared" si="54"/>
        <v>0</v>
      </c>
      <c r="AO109" s="44">
        <f t="shared" si="55"/>
        <v>0</v>
      </c>
      <c r="AP109" s="44" t="e">
        <f t="shared" si="56"/>
        <v>#DIV/0!</v>
      </c>
    </row>
    <row r="110" spans="2:42" x14ac:dyDescent="0.25">
      <c r="B110" s="34"/>
      <c r="C110" s="56"/>
      <c r="D110" s="56"/>
      <c r="E110" s="35"/>
      <c r="F110" s="36"/>
      <c r="G110" s="36"/>
      <c r="H110" s="36"/>
      <c r="I110" s="37"/>
      <c r="J110" s="38"/>
      <c r="K110" s="38"/>
      <c r="L110" s="38"/>
      <c r="M110" s="39"/>
      <c r="N110" s="39"/>
      <c r="O110" s="40"/>
      <c r="P110" s="41"/>
      <c r="Q110" s="41"/>
      <c r="R110" s="42"/>
      <c r="S110" s="43"/>
      <c r="T110" s="36">
        <f t="shared" si="38"/>
        <v>0</v>
      </c>
      <c r="U110" s="44">
        <f t="shared" si="39"/>
        <v>0</v>
      </c>
      <c r="V110" s="45">
        <f t="shared" si="40"/>
        <v>0</v>
      </c>
      <c r="W110" s="46">
        <f t="shared" si="41"/>
        <v>0</v>
      </c>
      <c r="X110" s="41">
        <f t="shared" si="42"/>
        <v>0</v>
      </c>
      <c r="Y110" s="41">
        <f t="shared" si="43"/>
        <v>0</v>
      </c>
      <c r="Z110" s="41">
        <f t="shared" si="44"/>
        <v>0</v>
      </c>
      <c r="AA110" s="47">
        <f t="shared" si="45"/>
        <v>0</v>
      </c>
      <c r="AB110" s="48">
        <f t="shared" si="46"/>
        <v>0</v>
      </c>
      <c r="AC110" s="41">
        <f t="shared" si="47"/>
        <v>0</v>
      </c>
      <c r="AD110" s="41">
        <f t="shared" si="48"/>
        <v>0</v>
      </c>
      <c r="AE110" s="41">
        <f t="shared" si="49"/>
        <v>0</v>
      </c>
      <c r="AF110" s="49" t="e">
        <f>HLOOKUP(I110,ElecAvoidedCostsWOCC!$A$5:$Q$50,G110+1,FALSE)</f>
        <v>#N/A</v>
      </c>
      <c r="AG110" s="41" t="e">
        <f t="shared" si="50"/>
        <v>#N/A</v>
      </c>
      <c r="AH110" s="49" t="e">
        <f>HLOOKUP(I110,ElecAvoidedCostsWOCC!$A$5:$Q$50,T110+1,FALSE)</f>
        <v>#N/A</v>
      </c>
      <c r="AI110" s="41" t="e">
        <f t="shared" si="51"/>
        <v>#N/A</v>
      </c>
      <c r="AJ110" s="41" t="e">
        <f t="shared" si="52"/>
        <v>#N/A</v>
      </c>
      <c r="AK110" s="41" t="e">
        <f>HLOOKUP(I110,ElecAvoidedCostsWOCC!$A$5:$Q$50,G110+1,FALSE)*J110*L110</f>
        <v>#N/A</v>
      </c>
      <c r="AL110" s="41" t="e">
        <f t="shared" si="53"/>
        <v>#N/A</v>
      </c>
      <c r="AM110" s="45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5">
        <f t="shared" si="54"/>
        <v>0</v>
      </c>
      <c r="AO110" s="44">
        <f t="shared" si="55"/>
        <v>0</v>
      </c>
      <c r="AP110" s="44" t="e">
        <f t="shared" si="56"/>
        <v>#DIV/0!</v>
      </c>
    </row>
    <row r="111" spans="2:42" x14ac:dyDescent="0.25">
      <c r="B111" s="34"/>
      <c r="C111" s="56"/>
      <c r="D111" s="56"/>
      <c r="E111" s="35"/>
      <c r="F111" s="36"/>
      <c r="G111" s="36"/>
      <c r="H111" s="36"/>
      <c r="I111" s="37"/>
      <c r="J111" s="38"/>
      <c r="K111" s="38"/>
      <c r="L111" s="38"/>
      <c r="M111" s="39"/>
      <c r="N111" s="39"/>
      <c r="O111" s="40"/>
      <c r="P111" s="41"/>
      <c r="Q111" s="41"/>
      <c r="R111" s="42"/>
      <c r="S111" s="43"/>
      <c r="T111" s="36">
        <f t="shared" si="38"/>
        <v>0</v>
      </c>
      <c r="U111" s="44">
        <f t="shared" si="39"/>
        <v>0</v>
      </c>
      <c r="V111" s="45">
        <f t="shared" si="40"/>
        <v>0</v>
      </c>
      <c r="W111" s="46">
        <f t="shared" si="41"/>
        <v>0</v>
      </c>
      <c r="X111" s="41">
        <f t="shared" si="42"/>
        <v>0</v>
      </c>
      <c r="Y111" s="41">
        <f t="shared" si="43"/>
        <v>0</v>
      </c>
      <c r="Z111" s="41">
        <f t="shared" si="44"/>
        <v>0</v>
      </c>
      <c r="AA111" s="47">
        <f t="shared" si="45"/>
        <v>0</v>
      </c>
      <c r="AB111" s="48">
        <f t="shared" si="46"/>
        <v>0</v>
      </c>
      <c r="AC111" s="41">
        <f t="shared" si="47"/>
        <v>0</v>
      </c>
      <c r="AD111" s="41">
        <f t="shared" si="48"/>
        <v>0</v>
      </c>
      <c r="AE111" s="41">
        <f t="shared" si="49"/>
        <v>0</v>
      </c>
      <c r="AF111" s="49" t="e">
        <f>HLOOKUP(I111,ElecAvoidedCostsWOCC!$A$5:$Q$50,G111+1,FALSE)</f>
        <v>#N/A</v>
      </c>
      <c r="AG111" s="41" t="e">
        <f t="shared" si="50"/>
        <v>#N/A</v>
      </c>
      <c r="AH111" s="49" t="e">
        <f>HLOOKUP(I111,ElecAvoidedCostsWOCC!$A$5:$Q$50,T111+1,FALSE)</f>
        <v>#N/A</v>
      </c>
      <c r="AI111" s="41" t="e">
        <f t="shared" si="51"/>
        <v>#N/A</v>
      </c>
      <c r="AJ111" s="41" t="e">
        <f t="shared" si="52"/>
        <v>#N/A</v>
      </c>
      <c r="AK111" s="41" t="e">
        <f>HLOOKUP(I111,ElecAvoidedCostsWOCC!$A$5:$Q$50,G111+1,FALSE)*J111*L111</f>
        <v>#N/A</v>
      </c>
      <c r="AL111" s="41" t="e">
        <f t="shared" si="53"/>
        <v>#N/A</v>
      </c>
      <c r="AM111" s="45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5">
        <f t="shared" si="54"/>
        <v>0</v>
      </c>
      <c r="AO111" s="44">
        <f t="shared" si="55"/>
        <v>0</v>
      </c>
      <c r="AP111" s="44" t="e">
        <f t="shared" si="56"/>
        <v>#DIV/0!</v>
      </c>
    </row>
    <row r="112" spans="2:42" x14ac:dyDescent="0.25">
      <c r="B112" s="34"/>
      <c r="C112" s="56"/>
      <c r="D112" s="56"/>
      <c r="E112" s="35"/>
      <c r="F112" s="36"/>
      <c r="G112" s="36"/>
      <c r="H112" s="36"/>
      <c r="I112" s="37"/>
      <c r="J112" s="38"/>
      <c r="K112" s="38"/>
      <c r="L112" s="38"/>
      <c r="M112" s="39"/>
      <c r="N112" s="39"/>
      <c r="O112" s="40"/>
      <c r="P112" s="41"/>
      <c r="Q112" s="41"/>
      <c r="R112" s="42"/>
      <c r="S112" s="43"/>
      <c r="T112" s="36">
        <f t="shared" si="38"/>
        <v>0</v>
      </c>
      <c r="U112" s="44">
        <f t="shared" si="39"/>
        <v>0</v>
      </c>
      <c r="V112" s="45">
        <f t="shared" si="40"/>
        <v>0</v>
      </c>
      <c r="W112" s="46">
        <f t="shared" si="41"/>
        <v>0</v>
      </c>
      <c r="X112" s="41">
        <f t="shared" si="42"/>
        <v>0</v>
      </c>
      <c r="Y112" s="41">
        <f t="shared" si="43"/>
        <v>0</v>
      </c>
      <c r="Z112" s="41">
        <f t="shared" si="44"/>
        <v>0</v>
      </c>
      <c r="AA112" s="47">
        <f t="shared" si="45"/>
        <v>0</v>
      </c>
      <c r="AB112" s="48">
        <f t="shared" si="46"/>
        <v>0</v>
      </c>
      <c r="AC112" s="41">
        <f t="shared" si="47"/>
        <v>0</v>
      </c>
      <c r="AD112" s="41">
        <f t="shared" si="48"/>
        <v>0</v>
      </c>
      <c r="AE112" s="41">
        <f t="shared" si="49"/>
        <v>0</v>
      </c>
      <c r="AF112" s="49" t="e">
        <f>HLOOKUP(I112,ElecAvoidedCostsWOCC!$A$5:$Q$50,G112+1,FALSE)</f>
        <v>#N/A</v>
      </c>
      <c r="AG112" s="41" t="e">
        <f t="shared" si="50"/>
        <v>#N/A</v>
      </c>
      <c r="AH112" s="49" t="e">
        <f>HLOOKUP(I112,ElecAvoidedCostsWOCC!$A$5:$Q$50,T112+1,FALSE)</f>
        <v>#N/A</v>
      </c>
      <c r="AI112" s="41" t="e">
        <f t="shared" si="51"/>
        <v>#N/A</v>
      </c>
      <c r="AJ112" s="41" t="e">
        <f t="shared" si="52"/>
        <v>#N/A</v>
      </c>
      <c r="AK112" s="41" t="e">
        <f>HLOOKUP(I112,ElecAvoidedCostsWOCC!$A$5:$Q$50,G112+1,FALSE)*J112*L112</f>
        <v>#N/A</v>
      </c>
      <c r="AL112" s="41" t="e">
        <f t="shared" si="53"/>
        <v>#N/A</v>
      </c>
      <c r="AM112" s="45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5">
        <f t="shared" si="54"/>
        <v>0</v>
      </c>
      <c r="AO112" s="44">
        <f t="shared" si="55"/>
        <v>0</v>
      </c>
      <c r="AP112" s="44" t="e">
        <f t="shared" si="56"/>
        <v>#DIV/0!</v>
      </c>
    </row>
    <row r="113" spans="2:42" x14ac:dyDescent="0.25">
      <c r="B113" s="34"/>
      <c r="C113" s="56"/>
      <c r="D113" s="56"/>
      <c r="E113" s="35"/>
      <c r="F113" s="36"/>
      <c r="G113" s="36"/>
      <c r="H113" s="36"/>
      <c r="I113" s="37"/>
      <c r="J113" s="38"/>
      <c r="K113" s="38"/>
      <c r="L113" s="38"/>
      <c r="M113" s="39"/>
      <c r="N113" s="39"/>
      <c r="O113" s="40"/>
      <c r="P113" s="41"/>
      <c r="Q113" s="41"/>
      <c r="R113" s="42"/>
      <c r="S113" s="43"/>
      <c r="T113" s="36">
        <f t="shared" si="38"/>
        <v>0</v>
      </c>
      <c r="U113" s="44">
        <f t="shared" si="39"/>
        <v>0</v>
      </c>
      <c r="V113" s="45">
        <f t="shared" si="40"/>
        <v>0</v>
      </c>
      <c r="W113" s="46">
        <f t="shared" si="41"/>
        <v>0</v>
      </c>
      <c r="X113" s="41">
        <f t="shared" si="42"/>
        <v>0</v>
      </c>
      <c r="Y113" s="41">
        <f t="shared" si="43"/>
        <v>0</v>
      </c>
      <c r="Z113" s="41">
        <f t="shared" si="44"/>
        <v>0</v>
      </c>
      <c r="AA113" s="47">
        <f t="shared" si="45"/>
        <v>0</v>
      </c>
      <c r="AB113" s="48">
        <f t="shared" si="46"/>
        <v>0</v>
      </c>
      <c r="AC113" s="41">
        <f t="shared" si="47"/>
        <v>0</v>
      </c>
      <c r="AD113" s="41">
        <f t="shared" si="48"/>
        <v>0</v>
      </c>
      <c r="AE113" s="41">
        <f t="shared" si="49"/>
        <v>0</v>
      </c>
      <c r="AF113" s="49" t="e">
        <f>HLOOKUP(I113,ElecAvoidedCostsWOCC!$A$5:$Q$50,G113+1,FALSE)</f>
        <v>#N/A</v>
      </c>
      <c r="AG113" s="41" t="e">
        <f t="shared" si="50"/>
        <v>#N/A</v>
      </c>
      <c r="AH113" s="49" t="e">
        <f>HLOOKUP(I113,ElecAvoidedCostsWOCC!$A$5:$Q$50,T113+1,FALSE)</f>
        <v>#N/A</v>
      </c>
      <c r="AI113" s="41" t="e">
        <f t="shared" si="51"/>
        <v>#N/A</v>
      </c>
      <c r="AJ113" s="41" t="e">
        <f t="shared" si="52"/>
        <v>#N/A</v>
      </c>
      <c r="AK113" s="41" t="e">
        <f>HLOOKUP(I113,ElecAvoidedCostsWOCC!$A$5:$Q$50,G113+1,FALSE)*J113*L113</f>
        <v>#N/A</v>
      </c>
      <c r="AL113" s="41" t="e">
        <f t="shared" si="53"/>
        <v>#N/A</v>
      </c>
      <c r="AM113" s="45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5">
        <f t="shared" si="54"/>
        <v>0</v>
      </c>
      <c r="AO113" s="44">
        <f t="shared" si="55"/>
        <v>0</v>
      </c>
      <c r="AP113" s="44" t="e">
        <f t="shared" si="56"/>
        <v>#DIV/0!</v>
      </c>
    </row>
    <row r="114" spans="2:42" x14ac:dyDescent="0.25">
      <c r="B114" s="34"/>
      <c r="C114" s="56"/>
      <c r="D114" s="56"/>
      <c r="E114" s="35"/>
      <c r="F114" s="36"/>
      <c r="G114" s="36"/>
      <c r="H114" s="36"/>
      <c r="I114" s="37"/>
      <c r="J114" s="38"/>
      <c r="K114" s="38"/>
      <c r="L114" s="38"/>
      <c r="M114" s="39"/>
      <c r="N114" s="39"/>
      <c r="O114" s="40"/>
      <c r="P114" s="41"/>
      <c r="Q114" s="41"/>
      <c r="R114" s="42"/>
      <c r="S114" s="43"/>
      <c r="T114" s="36">
        <f t="shared" si="38"/>
        <v>0</v>
      </c>
      <c r="U114" s="44">
        <f t="shared" si="39"/>
        <v>0</v>
      </c>
      <c r="V114" s="45">
        <f t="shared" si="40"/>
        <v>0</v>
      </c>
      <c r="W114" s="46">
        <f t="shared" si="41"/>
        <v>0</v>
      </c>
      <c r="X114" s="41">
        <f t="shared" si="42"/>
        <v>0</v>
      </c>
      <c r="Y114" s="41">
        <f t="shared" si="43"/>
        <v>0</v>
      </c>
      <c r="Z114" s="41">
        <f t="shared" si="44"/>
        <v>0</v>
      </c>
      <c r="AA114" s="47">
        <f t="shared" si="45"/>
        <v>0</v>
      </c>
      <c r="AB114" s="48">
        <f t="shared" si="46"/>
        <v>0</v>
      </c>
      <c r="AC114" s="41">
        <f t="shared" si="47"/>
        <v>0</v>
      </c>
      <c r="AD114" s="41">
        <f t="shared" si="48"/>
        <v>0</v>
      </c>
      <c r="AE114" s="41">
        <f t="shared" si="49"/>
        <v>0</v>
      </c>
      <c r="AF114" s="49" t="e">
        <f>HLOOKUP(I114,ElecAvoidedCostsWOCC!$A$5:$Q$50,G114+1,FALSE)</f>
        <v>#N/A</v>
      </c>
      <c r="AG114" s="41" t="e">
        <f t="shared" si="50"/>
        <v>#N/A</v>
      </c>
      <c r="AH114" s="49" t="e">
        <f>HLOOKUP(I114,ElecAvoidedCostsWOCC!$A$5:$Q$50,T114+1,FALSE)</f>
        <v>#N/A</v>
      </c>
      <c r="AI114" s="41" t="e">
        <f t="shared" si="51"/>
        <v>#N/A</v>
      </c>
      <c r="AJ114" s="41" t="e">
        <f t="shared" si="52"/>
        <v>#N/A</v>
      </c>
      <c r="AK114" s="41" t="e">
        <f>HLOOKUP(I114,ElecAvoidedCostsWOCC!$A$5:$Q$50,G114+1,FALSE)*J114*L114</f>
        <v>#N/A</v>
      </c>
      <c r="AL114" s="41" t="e">
        <f t="shared" si="53"/>
        <v>#N/A</v>
      </c>
      <c r="AM114" s="45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5">
        <f t="shared" si="54"/>
        <v>0</v>
      </c>
      <c r="AO114" s="44">
        <f t="shared" si="55"/>
        <v>0</v>
      </c>
      <c r="AP114" s="44" t="e">
        <f t="shared" si="56"/>
        <v>#DIV/0!</v>
      </c>
    </row>
    <row r="115" spans="2:42" x14ac:dyDescent="0.25">
      <c r="B115" s="34"/>
      <c r="C115" s="56"/>
      <c r="D115" s="56"/>
      <c r="E115" s="35"/>
      <c r="F115" s="36"/>
      <c r="G115" s="36"/>
      <c r="H115" s="36"/>
      <c r="I115" s="37"/>
      <c r="J115" s="38"/>
      <c r="K115" s="38"/>
      <c r="L115" s="38"/>
      <c r="M115" s="39"/>
      <c r="N115" s="39"/>
      <c r="O115" s="40"/>
      <c r="P115" s="41"/>
      <c r="Q115" s="41"/>
      <c r="R115" s="42"/>
      <c r="S115" s="43"/>
      <c r="T115" s="36">
        <f t="shared" si="38"/>
        <v>0</v>
      </c>
      <c r="U115" s="44">
        <f t="shared" si="39"/>
        <v>0</v>
      </c>
      <c r="V115" s="45">
        <f t="shared" si="40"/>
        <v>0</v>
      </c>
      <c r="W115" s="46">
        <f t="shared" si="41"/>
        <v>0</v>
      </c>
      <c r="X115" s="41">
        <f t="shared" si="42"/>
        <v>0</v>
      </c>
      <c r="Y115" s="41">
        <f t="shared" si="43"/>
        <v>0</v>
      </c>
      <c r="Z115" s="41">
        <f t="shared" si="44"/>
        <v>0</v>
      </c>
      <c r="AA115" s="47">
        <f t="shared" si="45"/>
        <v>0</v>
      </c>
      <c r="AB115" s="48">
        <f t="shared" si="46"/>
        <v>0</v>
      </c>
      <c r="AC115" s="41">
        <f t="shared" si="47"/>
        <v>0</v>
      </c>
      <c r="AD115" s="41">
        <f t="shared" si="48"/>
        <v>0</v>
      </c>
      <c r="AE115" s="41">
        <f t="shared" si="49"/>
        <v>0</v>
      </c>
      <c r="AF115" s="49" t="e">
        <f>HLOOKUP(I115,ElecAvoidedCostsWOCC!$A$5:$Q$50,G115+1,FALSE)</f>
        <v>#N/A</v>
      </c>
      <c r="AG115" s="41" t="e">
        <f t="shared" si="50"/>
        <v>#N/A</v>
      </c>
      <c r="AH115" s="49" t="e">
        <f>HLOOKUP(I115,ElecAvoidedCostsWOCC!$A$5:$Q$50,T115+1,FALSE)</f>
        <v>#N/A</v>
      </c>
      <c r="AI115" s="41" t="e">
        <f t="shared" si="51"/>
        <v>#N/A</v>
      </c>
      <c r="AJ115" s="41" t="e">
        <f t="shared" si="52"/>
        <v>#N/A</v>
      </c>
      <c r="AK115" s="41" t="e">
        <f>HLOOKUP(I115,ElecAvoidedCostsWOCC!$A$5:$Q$50,G115+1,FALSE)*J115*L115</f>
        <v>#N/A</v>
      </c>
      <c r="AL115" s="41" t="e">
        <f t="shared" si="53"/>
        <v>#N/A</v>
      </c>
      <c r="AM115" s="45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5">
        <f t="shared" si="54"/>
        <v>0</v>
      </c>
      <c r="AO115" s="44">
        <f t="shared" si="55"/>
        <v>0</v>
      </c>
      <c r="AP115" s="44" t="e">
        <f t="shared" si="56"/>
        <v>#DIV/0!</v>
      </c>
    </row>
    <row r="116" spans="2:42" x14ac:dyDescent="0.25">
      <c r="B116" s="34"/>
      <c r="C116" s="56"/>
      <c r="D116" s="56"/>
      <c r="E116" s="35"/>
      <c r="F116" s="36"/>
      <c r="G116" s="36"/>
      <c r="H116" s="36"/>
      <c r="I116" s="37"/>
      <c r="J116" s="38"/>
      <c r="K116" s="38"/>
      <c r="L116" s="38"/>
      <c r="M116" s="39"/>
      <c r="N116" s="39"/>
      <c r="O116" s="40"/>
      <c r="P116" s="41"/>
      <c r="Q116" s="41"/>
      <c r="R116" s="42"/>
      <c r="S116" s="43"/>
      <c r="T116" s="36">
        <f t="shared" si="38"/>
        <v>0</v>
      </c>
      <c r="U116" s="44">
        <f t="shared" si="39"/>
        <v>0</v>
      </c>
      <c r="V116" s="45">
        <f t="shared" si="40"/>
        <v>0</v>
      </c>
      <c r="W116" s="46">
        <f t="shared" si="41"/>
        <v>0</v>
      </c>
      <c r="X116" s="41">
        <f t="shared" si="42"/>
        <v>0</v>
      </c>
      <c r="Y116" s="41">
        <f t="shared" si="43"/>
        <v>0</v>
      </c>
      <c r="Z116" s="41">
        <f t="shared" si="44"/>
        <v>0</v>
      </c>
      <c r="AA116" s="47">
        <f t="shared" si="45"/>
        <v>0</v>
      </c>
      <c r="AB116" s="48">
        <f t="shared" si="46"/>
        <v>0</v>
      </c>
      <c r="AC116" s="41">
        <f t="shared" si="47"/>
        <v>0</v>
      </c>
      <c r="AD116" s="41">
        <f t="shared" si="48"/>
        <v>0</v>
      </c>
      <c r="AE116" s="41">
        <f t="shared" si="49"/>
        <v>0</v>
      </c>
      <c r="AF116" s="49" t="e">
        <f>HLOOKUP(I116,ElecAvoidedCostsWOCC!$A$5:$Q$50,G116+1,FALSE)</f>
        <v>#N/A</v>
      </c>
      <c r="AG116" s="41" t="e">
        <f t="shared" si="50"/>
        <v>#N/A</v>
      </c>
      <c r="AH116" s="49" t="e">
        <f>HLOOKUP(I116,ElecAvoidedCostsWOCC!$A$5:$Q$50,T116+1,FALSE)</f>
        <v>#N/A</v>
      </c>
      <c r="AI116" s="41" t="e">
        <f t="shared" si="51"/>
        <v>#N/A</v>
      </c>
      <c r="AJ116" s="41" t="e">
        <f t="shared" si="52"/>
        <v>#N/A</v>
      </c>
      <c r="AK116" s="41" t="e">
        <f>HLOOKUP(I116,ElecAvoidedCostsWOCC!$A$5:$Q$50,G116+1,FALSE)*J116*L116</f>
        <v>#N/A</v>
      </c>
      <c r="AL116" s="41" t="e">
        <f t="shared" si="53"/>
        <v>#N/A</v>
      </c>
      <c r="AM116" s="45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5">
        <f t="shared" si="54"/>
        <v>0</v>
      </c>
      <c r="AO116" s="44">
        <f t="shared" si="55"/>
        <v>0</v>
      </c>
      <c r="AP116" s="44" t="e">
        <f t="shared" si="56"/>
        <v>#DIV/0!</v>
      </c>
    </row>
    <row r="117" spans="2:42" x14ac:dyDescent="0.25">
      <c r="B117" s="34"/>
      <c r="C117" s="56"/>
      <c r="D117" s="56"/>
      <c r="E117" s="35"/>
      <c r="F117" s="36"/>
      <c r="G117" s="36"/>
      <c r="H117" s="36"/>
      <c r="I117" s="37"/>
      <c r="J117" s="38"/>
      <c r="K117" s="38"/>
      <c r="L117" s="38"/>
      <c r="M117" s="39"/>
      <c r="N117" s="39"/>
      <c r="O117" s="40"/>
      <c r="P117" s="41"/>
      <c r="Q117" s="41"/>
      <c r="R117" s="42"/>
      <c r="S117" s="43"/>
      <c r="T117" s="36">
        <f t="shared" si="38"/>
        <v>0</v>
      </c>
      <c r="U117" s="44">
        <f t="shared" si="39"/>
        <v>0</v>
      </c>
      <c r="V117" s="45">
        <f t="shared" si="40"/>
        <v>0</v>
      </c>
      <c r="W117" s="46">
        <f t="shared" si="41"/>
        <v>0</v>
      </c>
      <c r="X117" s="41">
        <f t="shared" si="42"/>
        <v>0</v>
      </c>
      <c r="Y117" s="41">
        <f t="shared" si="43"/>
        <v>0</v>
      </c>
      <c r="Z117" s="41">
        <f t="shared" si="44"/>
        <v>0</v>
      </c>
      <c r="AA117" s="47">
        <f t="shared" si="45"/>
        <v>0</v>
      </c>
      <c r="AB117" s="48">
        <f t="shared" si="46"/>
        <v>0</v>
      </c>
      <c r="AC117" s="41">
        <f t="shared" si="47"/>
        <v>0</v>
      </c>
      <c r="AD117" s="41">
        <f t="shared" si="48"/>
        <v>0</v>
      </c>
      <c r="AE117" s="41">
        <f t="shared" si="49"/>
        <v>0</v>
      </c>
      <c r="AF117" s="49" t="e">
        <f>HLOOKUP(I117,ElecAvoidedCostsWOCC!$A$5:$Q$50,G117+1,FALSE)</f>
        <v>#N/A</v>
      </c>
      <c r="AG117" s="41" t="e">
        <f t="shared" si="50"/>
        <v>#N/A</v>
      </c>
      <c r="AH117" s="49" t="e">
        <f>HLOOKUP(I117,ElecAvoidedCostsWOCC!$A$5:$Q$50,T117+1,FALSE)</f>
        <v>#N/A</v>
      </c>
      <c r="AI117" s="41" t="e">
        <f t="shared" si="51"/>
        <v>#N/A</v>
      </c>
      <c r="AJ117" s="41" t="e">
        <f t="shared" si="52"/>
        <v>#N/A</v>
      </c>
      <c r="AK117" s="41" t="e">
        <f>HLOOKUP(I117,ElecAvoidedCostsWOCC!$A$5:$Q$50,G117+1,FALSE)*J117*L117</f>
        <v>#N/A</v>
      </c>
      <c r="AL117" s="41" t="e">
        <f t="shared" si="53"/>
        <v>#N/A</v>
      </c>
      <c r="AM117" s="45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5">
        <f t="shared" si="54"/>
        <v>0</v>
      </c>
      <c r="AO117" s="44">
        <f t="shared" si="55"/>
        <v>0</v>
      </c>
      <c r="AP117" s="44" t="e">
        <f t="shared" si="56"/>
        <v>#DIV/0!</v>
      </c>
    </row>
    <row r="118" spans="2:42" x14ac:dyDescent="0.25">
      <c r="B118" s="34"/>
      <c r="C118" s="56"/>
      <c r="D118" s="56"/>
      <c r="E118" s="35"/>
      <c r="F118" s="36"/>
      <c r="G118" s="36"/>
      <c r="H118" s="36"/>
      <c r="I118" s="37"/>
      <c r="J118" s="38"/>
      <c r="K118" s="38"/>
      <c r="L118" s="38"/>
      <c r="M118" s="39"/>
      <c r="N118" s="39"/>
      <c r="O118" s="40"/>
      <c r="P118" s="41"/>
      <c r="Q118" s="41"/>
      <c r="R118" s="42"/>
      <c r="S118" s="43"/>
      <c r="T118" s="36">
        <f t="shared" ref="T118:T158" si="57">G118+H118</f>
        <v>0</v>
      </c>
      <c r="U118" s="44">
        <f t="shared" ref="U118:U158" si="58">(O118/$A$10)*T118</f>
        <v>0</v>
      </c>
      <c r="V118" s="45">
        <f t="shared" ref="V118:V158" si="59">N118-M118</f>
        <v>0</v>
      </c>
      <c r="W118" s="46">
        <f t="shared" ref="W118:W158" si="60">(O118/A$10)</f>
        <v>0</v>
      </c>
      <c r="X118" s="41">
        <f t="shared" ref="X118:X158" si="61">W118*A$8</f>
        <v>0</v>
      </c>
      <c r="Y118" s="41">
        <f t="shared" ref="Y118:Y158" si="62">Q118-P118</f>
        <v>0</v>
      </c>
      <c r="Z118" s="41">
        <f t="shared" ref="Z118:Z158" si="63">X118+(A$6*W118)</f>
        <v>0</v>
      </c>
      <c r="AA118" s="47">
        <f t="shared" ref="AA118:AA158" si="64">Q118+X118</f>
        <v>0</v>
      </c>
      <c r="AB118" s="48">
        <f t="shared" ref="AB118:AB158" si="65">Z118/(1+ElecDiscountRate)^1</f>
        <v>0</v>
      </c>
      <c r="AC118" s="41">
        <f t="shared" ref="AC118:AC158" si="66">AA118/(1+ElecDiscountRate)^1</f>
        <v>0</v>
      </c>
      <c r="AD118" s="41">
        <f t="shared" ref="AD118:AD158" si="67">-PV(ElecDiscountRate,T118,R118)*J118</f>
        <v>0</v>
      </c>
      <c r="AE118" s="41">
        <f t="shared" ref="AE118:AE158" si="68">-PV(ElecDiscountRate,T118,S118)*J118</f>
        <v>0</v>
      </c>
      <c r="AF118" s="49" t="e">
        <f>HLOOKUP(I118,ElecAvoidedCostsWOCC!$A$5:$Q$50,G118+1,FALSE)</f>
        <v>#N/A</v>
      </c>
      <c r="AG118" s="41" t="e">
        <f t="shared" ref="AG118:AG158" si="69">AF118*J118*K118</f>
        <v>#N/A</v>
      </c>
      <c r="AH118" s="49" t="e">
        <f>HLOOKUP(I118,ElecAvoidedCostsWOCC!$A$5:$Q$50,T118+1,FALSE)</f>
        <v>#N/A</v>
      </c>
      <c r="AI118" s="41" t="e">
        <f t="shared" ref="AI118:AI158" si="70">AH118*J118*L118</f>
        <v>#N/A</v>
      </c>
      <c r="AJ118" s="41" t="e">
        <f t="shared" ref="AJ118:AJ158" si="71">AG118+AI118</f>
        <v>#N/A</v>
      </c>
      <c r="AK118" s="41" t="e">
        <f>HLOOKUP(I118,ElecAvoidedCostsWOCC!$A$5:$Q$50,G118+1,FALSE)*J118*L118</f>
        <v>#N/A</v>
      </c>
      <c r="AL118" s="41" t="e">
        <f t="shared" ref="AL118:AL158" si="72">AG118+AI118-AK118</f>
        <v>#N/A</v>
      </c>
      <c r="AM118" s="45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5">
        <f t="shared" ref="AN118:AN158" si="73">AM118*1.1+AD118+AE118</f>
        <v>0</v>
      </c>
      <c r="AO118" s="44">
        <f t="shared" ref="AO118:AO158" si="74">IFERROR(AM118/AB118,0)</f>
        <v>0</v>
      </c>
      <c r="AP118" s="44" t="e">
        <f t="shared" ref="AP118:AP158" si="75">AN118/AC118</f>
        <v>#DIV/0!</v>
      </c>
    </row>
    <row r="119" spans="2:42" x14ac:dyDescent="0.25">
      <c r="B119" s="34"/>
      <c r="C119" s="56"/>
      <c r="D119" s="56"/>
      <c r="E119" s="35"/>
      <c r="F119" s="36"/>
      <c r="G119" s="36"/>
      <c r="H119" s="36"/>
      <c r="I119" s="37"/>
      <c r="J119" s="38"/>
      <c r="K119" s="38"/>
      <c r="L119" s="38"/>
      <c r="M119" s="39"/>
      <c r="N119" s="39"/>
      <c r="O119" s="40"/>
      <c r="P119" s="41"/>
      <c r="Q119" s="41"/>
      <c r="R119" s="42"/>
      <c r="S119" s="43"/>
      <c r="T119" s="36">
        <f t="shared" si="57"/>
        <v>0</v>
      </c>
      <c r="U119" s="44">
        <f t="shared" si="58"/>
        <v>0</v>
      </c>
      <c r="V119" s="45">
        <f t="shared" si="59"/>
        <v>0</v>
      </c>
      <c r="W119" s="46">
        <f t="shared" si="60"/>
        <v>0</v>
      </c>
      <c r="X119" s="41">
        <f t="shared" si="61"/>
        <v>0</v>
      </c>
      <c r="Y119" s="41">
        <f t="shared" si="62"/>
        <v>0</v>
      </c>
      <c r="Z119" s="41">
        <f t="shared" si="63"/>
        <v>0</v>
      </c>
      <c r="AA119" s="47">
        <f t="shared" si="64"/>
        <v>0</v>
      </c>
      <c r="AB119" s="48">
        <f t="shared" si="65"/>
        <v>0</v>
      </c>
      <c r="AC119" s="41">
        <f t="shared" si="66"/>
        <v>0</v>
      </c>
      <c r="AD119" s="41">
        <f t="shared" si="67"/>
        <v>0</v>
      </c>
      <c r="AE119" s="41">
        <f t="shared" si="68"/>
        <v>0</v>
      </c>
      <c r="AF119" s="49" t="e">
        <f>HLOOKUP(I119,ElecAvoidedCostsWOCC!$A$5:$Q$50,G119+1,FALSE)</f>
        <v>#N/A</v>
      </c>
      <c r="AG119" s="41" t="e">
        <f t="shared" si="69"/>
        <v>#N/A</v>
      </c>
      <c r="AH119" s="49" t="e">
        <f>HLOOKUP(I119,ElecAvoidedCostsWOCC!$A$5:$Q$50,T119+1,FALSE)</f>
        <v>#N/A</v>
      </c>
      <c r="AI119" s="41" t="e">
        <f t="shared" si="70"/>
        <v>#N/A</v>
      </c>
      <c r="AJ119" s="41" t="e">
        <f t="shared" si="71"/>
        <v>#N/A</v>
      </c>
      <c r="AK119" s="41" t="e">
        <f>HLOOKUP(I119,ElecAvoidedCostsWOCC!$A$5:$Q$50,G119+1,FALSE)*J119*L119</f>
        <v>#N/A</v>
      </c>
      <c r="AL119" s="41" t="e">
        <f t="shared" si="72"/>
        <v>#N/A</v>
      </c>
      <c r="AM119" s="45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5">
        <f t="shared" si="73"/>
        <v>0</v>
      </c>
      <c r="AO119" s="44">
        <f t="shared" si="74"/>
        <v>0</v>
      </c>
      <c r="AP119" s="44" t="e">
        <f t="shared" si="75"/>
        <v>#DIV/0!</v>
      </c>
    </row>
    <row r="120" spans="2:42" x14ac:dyDescent="0.25">
      <c r="B120" s="34"/>
      <c r="C120" s="56"/>
      <c r="D120" s="56"/>
      <c r="E120" s="35"/>
      <c r="F120" s="36"/>
      <c r="G120" s="36"/>
      <c r="H120" s="36"/>
      <c r="I120" s="37"/>
      <c r="J120" s="38"/>
      <c r="K120" s="38"/>
      <c r="L120" s="38"/>
      <c r="M120" s="39"/>
      <c r="N120" s="39"/>
      <c r="O120" s="40"/>
      <c r="P120" s="41"/>
      <c r="Q120" s="41"/>
      <c r="R120" s="42"/>
      <c r="S120" s="43"/>
      <c r="T120" s="36">
        <f t="shared" si="57"/>
        <v>0</v>
      </c>
      <c r="U120" s="44">
        <f t="shared" si="58"/>
        <v>0</v>
      </c>
      <c r="V120" s="45">
        <f t="shared" si="59"/>
        <v>0</v>
      </c>
      <c r="W120" s="46">
        <f t="shared" si="60"/>
        <v>0</v>
      </c>
      <c r="X120" s="41">
        <f t="shared" si="61"/>
        <v>0</v>
      </c>
      <c r="Y120" s="41">
        <f t="shared" si="62"/>
        <v>0</v>
      </c>
      <c r="Z120" s="41">
        <f t="shared" si="63"/>
        <v>0</v>
      </c>
      <c r="AA120" s="47">
        <f t="shared" si="64"/>
        <v>0</v>
      </c>
      <c r="AB120" s="48">
        <f t="shared" si="65"/>
        <v>0</v>
      </c>
      <c r="AC120" s="41">
        <f t="shared" si="66"/>
        <v>0</v>
      </c>
      <c r="AD120" s="41">
        <f t="shared" si="67"/>
        <v>0</v>
      </c>
      <c r="AE120" s="41">
        <f t="shared" si="68"/>
        <v>0</v>
      </c>
      <c r="AF120" s="49" t="e">
        <f>HLOOKUP(I120,ElecAvoidedCostsWOCC!$A$5:$Q$50,G120+1,FALSE)</f>
        <v>#N/A</v>
      </c>
      <c r="AG120" s="41" t="e">
        <f t="shared" si="69"/>
        <v>#N/A</v>
      </c>
      <c r="AH120" s="49" t="e">
        <f>HLOOKUP(I120,ElecAvoidedCostsWOCC!$A$5:$Q$50,T120+1,FALSE)</f>
        <v>#N/A</v>
      </c>
      <c r="AI120" s="41" t="e">
        <f t="shared" si="70"/>
        <v>#N/A</v>
      </c>
      <c r="AJ120" s="41" t="e">
        <f t="shared" si="71"/>
        <v>#N/A</v>
      </c>
      <c r="AK120" s="41" t="e">
        <f>HLOOKUP(I120,ElecAvoidedCostsWOCC!$A$5:$Q$50,G120+1,FALSE)*J120*L120</f>
        <v>#N/A</v>
      </c>
      <c r="AL120" s="41" t="e">
        <f t="shared" si="72"/>
        <v>#N/A</v>
      </c>
      <c r="AM120" s="45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5">
        <f t="shared" si="73"/>
        <v>0</v>
      </c>
      <c r="AO120" s="44">
        <f t="shared" si="74"/>
        <v>0</v>
      </c>
      <c r="AP120" s="44" t="e">
        <f t="shared" si="75"/>
        <v>#DIV/0!</v>
      </c>
    </row>
    <row r="121" spans="2:42" x14ac:dyDescent="0.25">
      <c r="B121" s="34"/>
      <c r="C121" s="56"/>
      <c r="D121" s="56"/>
      <c r="E121" s="35"/>
      <c r="F121" s="36"/>
      <c r="G121" s="36"/>
      <c r="H121" s="36"/>
      <c r="I121" s="37"/>
      <c r="J121" s="38"/>
      <c r="K121" s="38"/>
      <c r="L121" s="38"/>
      <c r="M121" s="39"/>
      <c r="N121" s="39"/>
      <c r="O121" s="40"/>
      <c r="P121" s="41"/>
      <c r="Q121" s="41"/>
      <c r="R121" s="42"/>
      <c r="S121" s="43"/>
      <c r="T121" s="36">
        <f t="shared" si="57"/>
        <v>0</v>
      </c>
      <c r="U121" s="44">
        <f t="shared" si="58"/>
        <v>0</v>
      </c>
      <c r="V121" s="45">
        <f t="shared" si="59"/>
        <v>0</v>
      </c>
      <c r="W121" s="46">
        <f t="shared" si="60"/>
        <v>0</v>
      </c>
      <c r="X121" s="41">
        <f t="shared" si="61"/>
        <v>0</v>
      </c>
      <c r="Y121" s="41">
        <f t="shared" si="62"/>
        <v>0</v>
      </c>
      <c r="Z121" s="41">
        <f t="shared" si="63"/>
        <v>0</v>
      </c>
      <c r="AA121" s="47">
        <f t="shared" si="64"/>
        <v>0</v>
      </c>
      <c r="AB121" s="48">
        <f t="shared" si="65"/>
        <v>0</v>
      </c>
      <c r="AC121" s="41">
        <f t="shared" si="66"/>
        <v>0</v>
      </c>
      <c r="AD121" s="41">
        <f t="shared" si="67"/>
        <v>0</v>
      </c>
      <c r="AE121" s="41">
        <f t="shared" si="68"/>
        <v>0</v>
      </c>
      <c r="AF121" s="49" t="e">
        <f>HLOOKUP(I121,ElecAvoidedCostsWOCC!$A$5:$Q$50,G121+1,FALSE)</f>
        <v>#N/A</v>
      </c>
      <c r="AG121" s="41" t="e">
        <f t="shared" si="69"/>
        <v>#N/A</v>
      </c>
      <c r="AH121" s="49" t="e">
        <f>HLOOKUP(I121,ElecAvoidedCostsWOCC!$A$5:$Q$50,T121+1,FALSE)</f>
        <v>#N/A</v>
      </c>
      <c r="AI121" s="41" t="e">
        <f t="shared" si="70"/>
        <v>#N/A</v>
      </c>
      <c r="AJ121" s="41" t="e">
        <f t="shared" si="71"/>
        <v>#N/A</v>
      </c>
      <c r="AK121" s="41" t="e">
        <f>HLOOKUP(I121,ElecAvoidedCostsWOCC!$A$5:$Q$50,G121+1,FALSE)*J121*L121</f>
        <v>#N/A</v>
      </c>
      <c r="AL121" s="41" t="e">
        <f t="shared" si="72"/>
        <v>#N/A</v>
      </c>
      <c r="AM121" s="45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5">
        <f t="shared" si="73"/>
        <v>0</v>
      </c>
      <c r="AO121" s="44">
        <f t="shared" si="74"/>
        <v>0</v>
      </c>
      <c r="AP121" s="44" t="e">
        <f t="shared" si="75"/>
        <v>#DIV/0!</v>
      </c>
    </row>
    <row r="122" spans="2:42" x14ac:dyDescent="0.25">
      <c r="B122" s="34"/>
      <c r="C122" s="56"/>
      <c r="D122" s="56"/>
      <c r="E122" s="35"/>
      <c r="F122" s="36"/>
      <c r="G122" s="36"/>
      <c r="H122" s="36"/>
      <c r="I122" s="37"/>
      <c r="J122" s="38"/>
      <c r="K122" s="38"/>
      <c r="L122" s="38"/>
      <c r="M122" s="39"/>
      <c r="N122" s="39"/>
      <c r="O122" s="40"/>
      <c r="P122" s="41"/>
      <c r="Q122" s="41"/>
      <c r="R122" s="42"/>
      <c r="S122" s="43"/>
      <c r="T122" s="36">
        <f t="shared" si="57"/>
        <v>0</v>
      </c>
      <c r="U122" s="44">
        <f t="shared" si="58"/>
        <v>0</v>
      </c>
      <c r="V122" s="45">
        <f t="shared" si="59"/>
        <v>0</v>
      </c>
      <c r="W122" s="46">
        <f t="shared" si="60"/>
        <v>0</v>
      </c>
      <c r="X122" s="41">
        <f t="shared" si="61"/>
        <v>0</v>
      </c>
      <c r="Y122" s="41">
        <f t="shared" si="62"/>
        <v>0</v>
      </c>
      <c r="Z122" s="41">
        <f t="shared" si="63"/>
        <v>0</v>
      </c>
      <c r="AA122" s="47">
        <f t="shared" si="64"/>
        <v>0</v>
      </c>
      <c r="AB122" s="48">
        <f t="shared" si="65"/>
        <v>0</v>
      </c>
      <c r="AC122" s="41">
        <f t="shared" si="66"/>
        <v>0</v>
      </c>
      <c r="AD122" s="41">
        <f t="shared" si="67"/>
        <v>0</v>
      </c>
      <c r="AE122" s="41">
        <f t="shared" si="68"/>
        <v>0</v>
      </c>
      <c r="AF122" s="49" t="e">
        <f>HLOOKUP(I122,ElecAvoidedCostsWOCC!$A$5:$Q$50,G122+1,FALSE)</f>
        <v>#N/A</v>
      </c>
      <c r="AG122" s="41" t="e">
        <f t="shared" si="69"/>
        <v>#N/A</v>
      </c>
      <c r="AH122" s="49" t="e">
        <f>HLOOKUP(I122,ElecAvoidedCostsWOCC!$A$5:$Q$50,T122+1,FALSE)</f>
        <v>#N/A</v>
      </c>
      <c r="AI122" s="41" t="e">
        <f t="shared" si="70"/>
        <v>#N/A</v>
      </c>
      <c r="AJ122" s="41" t="e">
        <f t="shared" si="71"/>
        <v>#N/A</v>
      </c>
      <c r="AK122" s="41" t="e">
        <f>HLOOKUP(I122,ElecAvoidedCostsWOCC!$A$5:$Q$50,G122+1,FALSE)*J122*L122</f>
        <v>#N/A</v>
      </c>
      <c r="AL122" s="41" t="e">
        <f t="shared" si="72"/>
        <v>#N/A</v>
      </c>
      <c r="AM122" s="45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5">
        <f t="shared" si="73"/>
        <v>0</v>
      </c>
      <c r="AO122" s="44">
        <f t="shared" si="74"/>
        <v>0</v>
      </c>
      <c r="AP122" s="44" t="e">
        <f t="shared" si="75"/>
        <v>#DIV/0!</v>
      </c>
    </row>
    <row r="123" spans="2:42" x14ac:dyDescent="0.25">
      <c r="B123" s="34"/>
      <c r="C123" s="56"/>
      <c r="D123" s="56"/>
      <c r="E123" s="35"/>
      <c r="F123" s="36"/>
      <c r="G123" s="36"/>
      <c r="H123" s="36"/>
      <c r="I123" s="37"/>
      <c r="J123" s="38"/>
      <c r="K123" s="38"/>
      <c r="L123" s="38"/>
      <c r="M123" s="39"/>
      <c r="N123" s="39"/>
      <c r="O123" s="40"/>
      <c r="P123" s="41"/>
      <c r="Q123" s="41"/>
      <c r="R123" s="42"/>
      <c r="S123" s="43"/>
      <c r="T123" s="36">
        <f t="shared" si="57"/>
        <v>0</v>
      </c>
      <c r="U123" s="44">
        <f t="shared" si="58"/>
        <v>0</v>
      </c>
      <c r="V123" s="45">
        <f t="shared" si="59"/>
        <v>0</v>
      </c>
      <c r="W123" s="46">
        <f t="shared" si="60"/>
        <v>0</v>
      </c>
      <c r="X123" s="41">
        <f t="shared" si="61"/>
        <v>0</v>
      </c>
      <c r="Y123" s="41">
        <f t="shared" si="62"/>
        <v>0</v>
      </c>
      <c r="Z123" s="41">
        <f t="shared" si="63"/>
        <v>0</v>
      </c>
      <c r="AA123" s="47">
        <f t="shared" si="64"/>
        <v>0</v>
      </c>
      <c r="AB123" s="48">
        <f t="shared" si="65"/>
        <v>0</v>
      </c>
      <c r="AC123" s="41">
        <f t="shared" si="66"/>
        <v>0</v>
      </c>
      <c r="AD123" s="41">
        <f t="shared" si="67"/>
        <v>0</v>
      </c>
      <c r="AE123" s="41">
        <f t="shared" si="68"/>
        <v>0</v>
      </c>
      <c r="AF123" s="49" t="e">
        <f>HLOOKUP(I123,ElecAvoidedCostsWOCC!$A$5:$Q$50,G123+1,FALSE)</f>
        <v>#N/A</v>
      </c>
      <c r="AG123" s="41" t="e">
        <f t="shared" si="69"/>
        <v>#N/A</v>
      </c>
      <c r="AH123" s="49" t="e">
        <f>HLOOKUP(I123,ElecAvoidedCostsWOCC!$A$5:$Q$50,T123+1,FALSE)</f>
        <v>#N/A</v>
      </c>
      <c r="AI123" s="41" t="e">
        <f t="shared" si="70"/>
        <v>#N/A</v>
      </c>
      <c r="AJ123" s="41" t="e">
        <f t="shared" si="71"/>
        <v>#N/A</v>
      </c>
      <c r="AK123" s="41" t="e">
        <f>HLOOKUP(I123,ElecAvoidedCostsWOCC!$A$5:$Q$50,G123+1,FALSE)*J123*L123</f>
        <v>#N/A</v>
      </c>
      <c r="AL123" s="41" t="e">
        <f t="shared" si="72"/>
        <v>#N/A</v>
      </c>
      <c r="AM123" s="45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5">
        <f t="shared" si="73"/>
        <v>0</v>
      </c>
      <c r="AO123" s="44">
        <f t="shared" si="74"/>
        <v>0</v>
      </c>
      <c r="AP123" s="44" t="e">
        <f t="shared" si="75"/>
        <v>#DIV/0!</v>
      </c>
    </row>
    <row r="124" spans="2:42" x14ac:dyDescent="0.25">
      <c r="B124" s="34"/>
      <c r="C124" s="56"/>
      <c r="D124" s="56"/>
      <c r="E124" s="35"/>
      <c r="F124" s="36"/>
      <c r="G124" s="36"/>
      <c r="H124" s="36"/>
      <c r="I124" s="37"/>
      <c r="J124" s="38"/>
      <c r="K124" s="38"/>
      <c r="L124" s="38"/>
      <c r="M124" s="39"/>
      <c r="N124" s="39"/>
      <c r="O124" s="40"/>
      <c r="P124" s="41"/>
      <c r="Q124" s="41"/>
      <c r="R124" s="42"/>
      <c r="S124" s="43"/>
      <c r="T124" s="36">
        <f t="shared" si="57"/>
        <v>0</v>
      </c>
      <c r="U124" s="44">
        <f t="shared" si="58"/>
        <v>0</v>
      </c>
      <c r="V124" s="45">
        <f t="shared" si="59"/>
        <v>0</v>
      </c>
      <c r="W124" s="46">
        <f t="shared" si="60"/>
        <v>0</v>
      </c>
      <c r="X124" s="41">
        <f t="shared" si="61"/>
        <v>0</v>
      </c>
      <c r="Y124" s="41">
        <f t="shared" si="62"/>
        <v>0</v>
      </c>
      <c r="Z124" s="41">
        <f t="shared" si="63"/>
        <v>0</v>
      </c>
      <c r="AA124" s="47">
        <f t="shared" si="64"/>
        <v>0</v>
      </c>
      <c r="AB124" s="48">
        <f t="shared" si="65"/>
        <v>0</v>
      </c>
      <c r="AC124" s="41">
        <f t="shared" si="66"/>
        <v>0</v>
      </c>
      <c r="AD124" s="41">
        <f t="shared" si="67"/>
        <v>0</v>
      </c>
      <c r="AE124" s="41">
        <f t="shared" si="68"/>
        <v>0</v>
      </c>
      <c r="AF124" s="49" t="e">
        <f>HLOOKUP(I124,ElecAvoidedCostsWOCC!$A$5:$Q$50,G124+1,FALSE)</f>
        <v>#N/A</v>
      </c>
      <c r="AG124" s="41" t="e">
        <f t="shared" si="69"/>
        <v>#N/A</v>
      </c>
      <c r="AH124" s="49" t="e">
        <f>HLOOKUP(I124,ElecAvoidedCostsWOCC!$A$5:$Q$50,T124+1,FALSE)</f>
        <v>#N/A</v>
      </c>
      <c r="AI124" s="41" t="e">
        <f t="shared" si="70"/>
        <v>#N/A</v>
      </c>
      <c r="AJ124" s="41" t="e">
        <f t="shared" si="71"/>
        <v>#N/A</v>
      </c>
      <c r="AK124" s="41" t="e">
        <f>HLOOKUP(I124,ElecAvoidedCostsWOCC!$A$5:$Q$50,G124+1,FALSE)*J124*L124</f>
        <v>#N/A</v>
      </c>
      <c r="AL124" s="41" t="e">
        <f t="shared" si="72"/>
        <v>#N/A</v>
      </c>
      <c r="AM124" s="45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5">
        <f t="shared" si="73"/>
        <v>0</v>
      </c>
      <c r="AO124" s="44">
        <f t="shared" si="74"/>
        <v>0</v>
      </c>
      <c r="AP124" s="44" t="e">
        <f t="shared" si="75"/>
        <v>#DIV/0!</v>
      </c>
    </row>
    <row r="125" spans="2:42" x14ac:dyDescent="0.25">
      <c r="B125" s="34"/>
      <c r="C125" s="56"/>
      <c r="D125" s="56"/>
      <c r="E125" s="35"/>
      <c r="F125" s="36"/>
      <c r="G125" s="36"/>
      <c r="H125" s="36"/>
      <c r="I125" s="37"/>
      <c r="J125" s="38"/>
      <c r="K125" s="38"/>
      <c r="L125" s="38"/>
      <c r="M125" s="39"/>
      <c r="N125" s="39"/>
      <c r="O125" s="40"/>
      <c r="P125" s="41"/>
      <c r="Q125" s="41"/>
      <c r="R125" s="42"/>
      <c r="S125" s="43"/>
      <c r="T125" s="36">
        <f t="shared" si="57"/>
        <v>0</v>
      </c>
      <c r="U125" s="44">
        <f t="shared" si="58"/>
        <v>0</v>
      </c>
      <c r="V125" s="45">
        <f t="shared" si="59"/>
        <v>0</v>
      </c>
      <c r="W125" s="46">
        <f t="shared" si="60"/>
        <v>0</v>
      </c>
      <c r="X125" s="41">
        <f t="shared" si="61"/>
        <v>0</v>
      </c>
      <c r="Y125" s="41">
        <f t="shared" si="62"/>
        <v>0</v>
      </c>
      <c r="Z125" s="41">
        <f t="shared" si="63"/>
        <v>0</v>
      </c>
      <c r="AA125" s="47">
        <f t="shared" si="64"/>
        <v>0</v>
      </c>
      <c r="AB125" s="48">
        <f t="shared" si="65"/>
        <v>0</v>
      </c>
      <c r="AC125" s="41">
        <f t="shared" si="66"/>
        <v>0</v>
      </c>
      <c r="AD125" s="41">
        <f t="shared" si="67"/>
        <v>0</v>
      </c>
      <c r="AE125" s="41">
        <f t="shared" si="68"/>
        <v>0</v>
      </c>
      <c r="AF125" s="49" t="e">
        <f>HLOOKUP(I125,ElecAvoidedCostsWOCC!$A$5:$Q$50,G125+1,FALSE)</f>
        <v>#N/A</v>
      </c>
      <c r="AG125" s="41" t="e">
        <f t="shared" si="69"/>
        <v>#N/A</v>
      </c>
      <c r="AH125" s="49" t="e">
        <f>HLOOKUP(I125,ElecAvoidedCostsWOCC!$A$5:$Q$50,T125+1,FALSE)</f>
        <v>#N/A</v>
      </c>
      <c r="AI125" s="41" t="e">
        <f t="shared" si="70"/>
        <v>#N/A</v>
      </c>
      <c r="AJ125" s="41" t="e">
        <f t="shared" si="71"/>
        <v>#N/A</v>
      </c>
      <c r="AK125" s="41" t="e">
        <f>HLOOKUP(I125,ElecAvoidedCostsWOCC!$A$5:$Q$50,G125+1,FALSE)*J125*L125</f>
        <v>#N/A</v>
      </c>
      <c r="AL125" s="41" t="e">
        <f t="shared" si="72"/>
        <v>#N/A</v>
      </c>
      <c r="AM125" s="45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5">
        <f t="shared" si="73"/>
        <v>0</v>
      </c>
      <c r="AO125" s="44">
        <f t="shared" si="74"/>
        <v>0</v>
      </c>
      <c r="AP125" s="44" t="e">
        <f t="shared" si="75"/>
        <v>#DIV/0!</v>
      </c>
    </row>
    <row r="126" spans="2:42" x14ac:dyDescent="0.25">
      <c r="B126" s="34"/>
      <c r="C126" s="56"/>
      <c r="D126" s="56"/>
      <c r="E126" s="35"/>
      <c r="F126" s="36"/>
      <c r="G126" s="36"/>
      <c r="H126" s="36"/>
      <c r="I126" s="37"/>
      <c r="J126" s="38"/>
      <c r="K126" s="38"/>
      <c r="L126" s="38"/>
      <c r="M126" s="39"/>
      <c r="N126" s="39"/>
      <c r="O126" s="40"/>
      <c r="P126" s="41"/>
      <c r="Q126" s="41"/>
      <c r="R126" s="42"/>
      <c r="S126" s="43"/>
      <c r="T126" s="36">
        <f t="shared" si="57"/>
        <v>0</v>
      </c>
      <c r="U126" s="44">
        <f t="shared" si="58"/>
        <v>0</v>
      </c>
      <c r="V126" s="45">
        <f t="shared" si="59"/>
        <v>0</v>
      </c>
      <c r="W126" s="46">
        <f t="shared" si="60"/>
        <v>0</v>
      </c>
      <c r="X126" s="41">
        <f t="shared" si="61"/>
        <v>0</v>
      </c>
      <c r="Y126" s="41">
        <f t="shared" si="62"/>
        <v>0</v>
      </c>
      <c r="Z126" s="41">
        <f t="shared" si="63"/>
        <v>0</v>
      </c>
      <c r="AA126" s="47">
        <f t="shared" si="64"/>
        <v>0</v>
      </c>
      <c r="AB126" s="48">
        <f t="shared" si="65"/>
        <v>0</v>
      </c>
      <c r="AC126" s="41">
        <f t="shared" si="66"/>
        <v>0</v>
      </c>
      <c r="AD126" s="41">
        <f t="shared" si="67"/>
        <v>0</v>
      </c>
      <c r="AE126" s="41">
        <f t="shared" si="68"/>
        <v>0</v>
      </c>
      <c r="AF126" s="49" t="e">
        <f>HLOOKUP(I126,ElecAvoidedCostsWOCC!$A$5:$Q$50,G126+1,FALSE)</f>
        <v>#N/A</v>
      </c>
      <c r="AG126" s="41" t="e">
        <f t="shared" si="69"/>
        <v>#N/A</v>
      </c>
      <c r="AH126" s="49" t="e">
        <f>HLOOKUP(I126,ElecAvoidedCostsWOCC!$A$5:$Q$50,T126+1,FALSE)</f>
        <v>#N/A</v>
      </c>
      <c r="AI126" s="41" t="e">
        <f t="shared" si="70"/>
        <v>#N/A</v>
      </c>
      <c r="AJ126" s="41" t="e">
        <f t="shared" si="71"/>
        <v>#N/A</v>
      </c>
      <c r="AK126" s="41" t="e">
        <f>HLOOKUP(I126,ElecAvoidedCostsWOCC!$A$5:$Q$50,G126+1,FALSE)*J126*L126</f>
        <v>#N/A</v>
      </c>
      <c r="AL126" s="41" t="e">
        <f t="shared" si="72"/>
        <v>#N/A</v>
      </c>
      <c r="AM126" s="45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5">
        <f t="shared" si="73"/>
        <v>0</v>
      </c>
      <c r="AO126" s="44">
        <f t="shared" si="74"/>
        <v>0</v>
      </c>
      <c r="AP126" s="44" t="e">
        <f t="shared" si="75"/>
        <v>#DIV/0!</v>
      </c>
    </row>
    <row r="127" spans="2:42" x14ac:dyDescent="0.25">
      <c r="B127" s="34"/>
      <c r="C127" s="56"/>
      <c r="D127" s="56"/>
      <c r="E127" s="35"/>
      <c r="F127" s="36"/>
      <c r="G127" s="36"/>
      <c r="H127" s="36"/>
      <c r="I127" s="37"/>
      <c r="J127" s="38"/>
      <c r="K127" s="38"/>
      <c r="L127" s="38"/>
      <c r="M127" s="39"/>
      <c r="N127" s="39"/>
      <c r="O127" s="40"/>
      <c r="P127" s="41"/>
      <c r="Q127" s="41"/>
      <c r="R127" s="42"/>
      <c r="S127" s="43"/>
      <c r="T127" s="36">
        <f t="shared" si="57"/>
        <v>0</v>
      </c>
      <c r="U127" s="44">
        <f t="shared" si="58"/>
        <v>0</v>
      </c>
      <c r="V127" s="45">
        <f t="shared" si="59"/>
        <v>0</v>
      </c>
      <c r="W127" s="46">
        <f t="shared" si="60"/>
        <v>0</v>
      </c>
      <c r="X127" s="41">
        <f t="shared" si="61"/>
        <v>0</v>
      </c>
      <c r="Y127" s="41">
        <f t="shared" si="62"/>
        <v>0</v>
      </c>
      <c r="Z127" s="41">
        <f t="shared" si="63"/>
        <v>0</v>
      </c>
      <c r="AA127" s="47">
        <f t="shared" si="64"/>
        <v>0</v>
      </c>
      <c r="AB127" s="48">
        <f t="shared" si="65"/>
        <v>0</v>
      </c>
      <c r="AC127" s="41">
        <f t="shared" si="66"/>
        <v>0</v>
      </c>
      <c r="AD127" s="41">
        <f t="shared" si="67"/>
        <v>0</v>
      </c>
      <c r="AE127" s="41">
        <f t="shared" si="68"/>
        <v>0</v>
      </c>
      <c r="AF127" s="49" t="e">
        <f>HLOOKUP(I127,ElecAvoidedCostsWOCC!$A$5:$Q$50,G127+1,FALSE)</f>
        <v>#N/A</v>
      </c>
      <c r="AG127" s="41" t="e">
        <f t="shared" si="69"/>
        <v>#N/A</v>
      </c>
      <c r="AH127" s="49" t="e">
        <f>HLOOKUP(I127,ElecAvoidedCostsWOCC!$A$5:$Q$50,T127+1,FALSE)</f>
        <v>#N/A</v>
      </c>
      <c r="AI127" s="41" t="e">
        <f t="shared" si="70"/>
        <v>#N/A</v>
      </c>
      <c r="AJ127" s="41" t="e">
        <f t="shared" si="71"/>
        <v>#N/A</v>
      </c>
      <c r="AK127" s="41" t="e">
        <f>HLOOKUP(I127,ElecAvoidedCostsWOCC!$A$5:$Q$50,G127+1,FALSE)*J127*L127</f>
        <v>#N/A</v>
      </c>
      <c r="AL127" s="41" t="e">
        <f t="shared" si="72"/>
        <v>#N/A</v>
      </c>
      <c r="AM127" s="45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5">
        <f t="shared" si="73"/>
        <v>0</v>
      </c>
      <c r="AO127" s="44">
        <f t="shared" si="74"/>
        <v>0</v>
      </c>
      <c r="AP127" s="44" t="e">
        <f t="shared" si="75"/>
        <v>#DIV/0!</v>
      </c>
    </row>
    <row r="128" spans="2:42" x14ac:dyDescent="0.25">
      <c r="B128" s="34"/>
      <c r="C128" s="56"/>
      <c r="D128" s="56"/>
      <c r="E128" s="35"/>
      <c r="F128" s="36"/>
      <c r="G128" s="36"/>
      <c r="H128" s="36"/>
      <c r="I128" s="37"/>
      <c r="J128" s="38"/>
      <c r="K128" s="38"/>
      <c r="L128" s="38"/>
      <c r="M128" s="39"/>
      <c r="N128" s="39"/>
      <c r="O128" s="40"/>
      <c r="P128" s="41"/>
      <c r="Q128" s="41"/>
      <c r="R128" s="42"/>
      <c r="S128" s="43"/>
      <c r="T128" s="36">
        <f t="shared" si="57"/>
        <v>0</v>
      </c>
      <c r="U128" s="44">
        <f t="shared" si="58"/>
        <v>0</v>
      </c>
      <c r="V128" s="45">
        <f t="shared" si="59"/>
        <v>0</v>
      </c>
      <c r="W128" s="46">
        <f t="shared" si="60"/>
        <v>0</v>
      </c>
      <c r="X128" s="41">
        <f t="shared" si="61"/>
        <v>0</v>
      </c>
      <c r="Y128" s="41">
        <f t="shared" si="62"/>
        <v>0</v>
      </c>
      <c r="Z128" s="41">
        <f t="shared" si="63"/>
        <v>0</v>
      </c>
      <c r="AA128" s="47">
        <f t="shared" si="64"/>
        <v>0</v>
      </c>
      <c r="AB128" s="48">
        <f t="shared" si="65"/>
        <v>0</v>
      </c>
      <c r="AC128" s="41">
        <f t="shared" si="66"/>
        <v>0</v>
      </c>
      <c r="AD128" s="41">
        <f t="shared" si="67"/>
        <v>0</v>
      </c>
      <c r="AE128" s="41">
        <f t="shared" si="68"/>
        <v>0</v>
      </c>
      <c r="AF128" s="49" t="e">
        <f>HLOOKUP(I128,ElecAvoidedCostsWOCC!$A$5:$Q$50,G128+1,FALSE)</f>
        <v>#N/A</v>
      </c>
      <c r="AG128" s="41" t="e">
        <f t="shared" si="69"/>
        <v>#N/A</v>
      </c>
      <c r="AH128" s="49" t="e">
        <f>HLOOKUP(I128,ElecAvoidedCostsWOCC!$A$5:$Q$50,T128+1,FALSE)</f>
        <v>#N/A</v>
      </c>
      <c r="AI128" s="41" t="e">
        <f t="shared" si="70"/>
        <v>#N/A</v>
      </c>
      <c r="AJ128" s="41" t="e">
        <f t="shared" si="71"/>
        <v>#N/A</v>
      </c>
      <c r="AK128" s="41" t="e">
        <f>HLOOKUP(I128,ElecAvoidedCostsWOCC!$A$5:$Q$50,G128+1,FALSE)*J128*L128</f>
        <v>#N/A</v>
      </c>
      <c r="AL128" s="41" t="e">
        <f t="shared" si="72"/>
        <v>#N/A</v>
      </c>
      <c r="AM128" s="45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5">
        <f t="shared" si="73"/>
        <v>0</v>
      </c>
      <c r="AO128" s="44">
        <f t="shared" si="74"/>
        <v>0</v>
      </c>
      <c r="AP128" s="44" t="e">
        <f t="shared" si="75"/>
        <v>#DIV/0!</v>
      </c>
    </row>
    <row r="129" spans="2:42" x14ac:dyDescent="0.25">
      <c r="B129" s="34"/>
      <c r="C129" s="56"/>
      <c r="D129" s="56"/>
      <c r="E129" s="35"/>
      <c r="F129" s="36"/>
      <c r="G129" s="36"/>
      <c r="H129" s="36"/>
      <c r="I129" s="37"/>
      <c r="J129" s="38"/>
      <c r="K129" s="38"/>
      <c r="L129" s="38"/>
      <c r="M129" s="39"/>
      <c r="N129" s="39"/>
      <c r="O129" s="40"/>
      <c r="P129" s="41"/>
      <c r="Q129" s="41"/>
      <c r="R129" s="42"/>
      <c r="S129" s="43"/>
      <c r="T129" s="36">
        <f t="shared" si="57"/>
        <v>0</v>
      </c>
      <c r="U129" s="44">
        <f t="shared" si="58"/>
        <v>0</v>
      </c>
      <c r="V129" s="45">
        <f t="shared" si="59"/>
        <v>0</v>
      </c>
      <c r="W129" s="46">
        <f t="shared" si="60"/>
        <v>0</v>
      </c>
      <c r="X129" s="41">
        <f t="shared" si="61"/>
        <v>0</v>
      </c>
      <c r="Y129" s="41">
        <f t="shared" si="62"/>
        <v>0</v>
      </c>
      <c r="Z129" s="41">
        <f t="shared" si="63"/>
        <v>0</v>
      </c>
      <c r="AA129" s="47">
        <f t="shared" si="64"/>
        <v>0</v>
      </c>
      <c r="AB129" s="48">
        <f t="shared" si="65"/>
        <v>0</v>
      </c>
      <c r="AC129" s="41">
        <f t="shared" si="66"/>
        <v>0</v>
      </c>
      <c r="AD129" s="41">
        <f t="shared" si="67"/>
        <v>0</v>
      </c>
      <c r="AE129" s="41">
        <f t="shared" si="68"/>
        <v>0</v>
      </c>
      <c r="AF129" s="49" t="e">
        <f>HLOOKUP(I129,ElecAvoidedCostsWOCC!$A$5:$Q$50,G129+1,FALSE)</f>
        <v>#N/A</v>
      </c>
      <c r="AG129" s="41" t="e">
        <f t="shared" si="69"/>
        <v>#N/A</v>
      </c>
      <c r="AH129" s="49" t="e">
        <f>HLOOKUP(I129,ElecAvoidedCostsWOCC!$A$5:$Q$50,T129+1,FALSE)</f>
        <v>#N/A</v>
      </c>
      <c r="AI129" s="41" t="e">
        <f t="shared" si="70"/>
        <v>#N/A</v>
      </c>
      <c r="AJ129" s="41" t="e">
        <f t="shared" si="71"/>
        <v>#N/A</v>
      </c>
      <c r="AK129" s="41" t="e">
        <f>HLOOKUP(I129,ElecAvoidedCostsWOCC!$A$5:$Q$50,G129+1,FALSE)*J129*L129</f>
        <v>#N/A</v>
      </c>
      <c r="AL129" s="41" t="e">
        <f t="shared" si="72"/>
        <v>#N/A</v>
      </c>
      <c r="AM129" s="45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5">
        <f t="shared" si="73"/>
        <v>0</v>
      </c>
      <c r="AO129" s="44">
        <f t="shared" si="74"/>
        <v>0</v>
      </c>
      <c r="AP129" s="44" t="e">
        <f t="shared" si="75"/>
        <v>#DIV/0!</v>
      </c>
    </row>
    <row r="130" spans="2:42" x14ac:dyDescent="0.25">
      <c r="B130" s="34"/>
      <c r="C130" s="56"/>
      <c r="D130" s="56"/>
      <c r="E130" s="35"/>
      <c r="F130" s="36"/>
      <c r="G130" s="36"/>
      <c r="H130" s="36"/>
      <c r="I130" s="37"/>
      <c r="J130" s="38"/>
      <c r="K130" s="38"/>
      <c r="L130" s="38"/>
      <c r="M130" s="39"/>
      <c r="N130" s="39"/>
      <c r="O130" s="40"/>
      <c r="P130" s="41"/>
      <c r="Q130" s="41"/>
      <c r="R130" s="42"/>
      <c r="S130" s="43"/>
      <c r="T130" s="36">
        <f t="shared" si="57"/>
        <v>0</v>
      </c>
      <c r="U130" s="44">
        <f t="shared" si="58"/>
        <v>0</v>
      </c>
      <c r="V130" s="45">
        <f t="shared" si="59"/>
        <v>0</v>
      </c>
      <c r="W130" s="46">
        <f t="shared" si="60"/>
        <v>0</v>
      </c>
      <c r="X130" s="41">
        <f t="shared" si="61"/>
        <v>0</v>
      </c>
      <c r="Y130" s="41">
        <f t="shared" si="62"/>
        <v>0</v>
      </c>
      <c r="Z130" s="41">
        <f t="shared" si="63"/>
        <v>0</v>
      </c>
      <c r="AA130" s="47">
        <f t="shared" si="64"/>
        <v>0</v>
      </c>
      <c r="AB130" s="48">
        <f t="shared" si="65"/>
        <v>0</v>
      </c>
      <c r="AC130" s="41">
        <f t="shared" si="66"/>
        <v>0</v>
      </c>
      <c r="AD130" s="41">
        <f t="shared" si="67"/>
        <v>0</v>
      </c>
      <c r="AE130" s="41">
        <f t="shared" si="68"/>
        <v>0</v>
      </c>
      <c r="AF130" s="49" t="e">
        <f>HLOOKUP(I130,ElecAvoidedCostsWOCC!$A$5:$Q$50,G130+1,FALSE)</f>
        <v>#N/A</v>
      </c>
      <c r="AG130" s="41" t="e">
        <f t="shared" si="69"/>
        <v>#N/A</v>
      </c>
      <c r="AH130" s="49" t="e">
        <f>HLOOKUP(I130,ElecAvoidedCostsWOCC!$A$5:$Q$50,T130+1,FALSE)</f>
        <v>#N/A</v>
      </c>
      <c r="AI130" s="41" t="e">
        <f t="shared" si="70"/>
        <v>#N/A</v>
      </c>
      <c r="AJ130" s="41" t="e">
        <f t="shared" si="71"/>
        <v>#N/A</v>
      </c>
      <c r="AK130" s="41" t="e">
        <f>HLOOKUP(I130,ElecAvoidedCostsWOCC!$A$5:$Q$50,G130+1,FALSE)*J130*L130</f>
        <v>#N/A</v>
      </c>
      <c r="AL130" s="41" t="e">
        <f t="shared" si="72"/>
        <v>#N/A</v>
      </c>
      <c r="AM130" s="45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5">
        <f t="shared" si="73"/>
        <v>0</v>
      </c>
      <c r="AO130" s="44">
        <f t="shared" si="74"/>
        <v>0</v>
      </c>
      <c r="AP130" s="44" t="e">
        <f t="shared" si="75"/>
        <v>#DIV/0!</v>
      </c>
    </row>
    <row r="131" spans="2:42" x14ac:dyDescent="0.25">
      <c r="B131" s="34"/>
      <c r="C131" s="56"/>
      <c r="D131" s="56"/>
      <c r="E131" s="35"/>
      <c r="F131" s="36"/>
      <c r="G131" s="36"/>
      <c r="H131" s="36"/>
      <c r="I131" s="37"/>
      <c r="J131" s="38"/>
      <c r="K131" s="38"/>
      <c r="L131" s="38"/>
      <c r="M131" s="39"/>
      <c r="N131" s="39"/>
      <c r="O131" s="40"/>
      <c r="P131" s="41"/>
      <c r="Q131" s="41"/>
      <c r="R131" s="42"/>
      <c r="S131" s="43"/>
      <c r="T131" s="36">
        <f t="shared" si="57"/>
        <v>0</v>
      </c>
      <c r="U131" s="44">
        <f t="shared" si="58"/>
        <v>0</v>
      </c>
      <c r="V131" s="45">
        <f t="shared" si="59"/>
        <v>0</v>
      </c>
      <c r="W131" s="46">
        <f t="shared" si="60"/>
        <v>0</v>
      </c>
      <c r="X131" s="41">
        <f t="shared" si="61"/>
        <v>0</v>
      </c>
      <c r="Y131" s="41">
        <f t="shared" si="62"/>
        <v>0</v>
      </c>
      <c r="Z131" s="41">
        <f t="shared" si="63"/>
        <v>0</v>
      </c>
      <c r="AA131" s="47">
        <f t="shared" si="64"/>
        <v>0</v>
      </c>
      <c r="AB131" s="48">
        <f t="shared" si="65"/>
        <v>0</v>
      </c>
      <c r="AC131" s="41">
        <f t="shared" si="66"/>
        <v>0</v>
      </c>
      <c r="AD131" s="41">
        <f t="shared" si="67"/>
        <v>0</v>
      </c>
      <c r="AE131" s="41">
        <f t="shared" si="68"/>
        <v>0</v>
      </c>
      <c r="AF131" s="49" t="e">
        <f>HLOOKUP(I131,ElecAvoidedCostsWOCC!$A$5:$Q$50,G131+1,FALSE)</f>
        <v>#N/A</v>
      </c>
      <c r="AG131" s="41" t="e">
        <f t="shared" si="69"/>
        <v>#N/A</v>
      </c>
      <c r="AH131" s="49" t="e">
        <f>HLOOKUP(I131,ElecAvoidedCostsWOCC!$A$5:$Q$50,T131+1,FALSE)</f>
        <v>#N/A</v>
      </c>
      <c r="AI131" s="41" t="e">
        <f t="shared" si="70"/>
        <v>#N/A</v>
      </c>
      <c r="AJ131" s="41" t="e">
        <f t="shared" si="71"/>
        <v>#N/A</v>
      </c>
      <c r="AK131" s="41" t="e">
        <f>HLOOKUP(I131,ElecAvoidedCostsWOCC!$A$5:$Q$50,G131+1,FALSE)*J131*L131</f>
        <v>#N/A</v>
      </c>
      <c r="AL131" s="41" t="e">
        <f t="shared" si="72"/>
        <v>#N/A</v>
      </c>
      <c r="AM131" s="45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5">
        <f t="shared" si="73"/>
        <v>0</v>
      </c>
      <c r="AO131" s="44">
        <f t="shared" si="74"/>
        <v>0</v>
      </c>
      <c r="AP131" s="44" t="e">
        <f t="shared" si="75"/>
        <v>#DIV/0!</v>
      </c>
    </row>
    <row r="132" spans="2:42" x14ac:dyDescent="0.25">
      <c r="B132" s="34"/>
      <c r="C132" s="56"/>
      <c r="D132" s="56"/>
      <c r="E132" s="35"/>
      <c r="F132" s="36"/>
      <c r="G132" s="36"/>
      <c r="H132" s="36"/>
      <c r="I132" s="37"/>
      <c r="J132" s="38"/>
      <c r="K132" s="38"/>
      <c r="L132" s="38"/>
      <c r="M132" s="39"/>
      <c r="N132" s="39"/>
      <c r="O132" s="40"/>
      <c r="P132" s="41"/>
      <c r="Q132" s="41"/>
      <c r="R132" s="42"/>
      <c r="S132" s="43"/>
      <c r="T132" s="36">
        <f t="shared" si="57"/>
        <v>0</v>
      </c>
      <c r="U132" s="44">
        <f t="shared" si="58"/>
        <v>0</v>
      </c>
      <c r="V132" s="45">
        <f t="shared" si="59"/>
        <v>0</v>
      </c>
      <c r="W132" s="46">
        <f t="shared" si="60"/>
        <v>0</v>
      </c>
      <c r="X132" s="41">
        <f t="shared" si="61"/>
        <v>0</v>
      </c>
      <c r="Y132" s="41">
        <f t="shared" si="62"/>
        <v>0</v>
      </c>
      <c r="Z132" s="41">
        <f t="shared" si="63"/>
        <v>0</v>
      </c>
      <c r="AA132" s="47">
        <f t="shared" si="64"/>
        <v>0</v>
      </c>
      <c r="AB132" s="48">
        <f t="shared" si="65"/>
        <v>0</v>
      </c>
      <c r="AC132" s="41">
        <f t="shared" si="66"/>
        <v>0</v>
      </c>
      <c r="AD132" s="41">
        <f t="shared" si="67"/>
        <v>0</v>
      </c>
      <c r="AE132" s="41">
        <f t="shared" si="68"/>
        <v>0</v>
      </c>
      <c r="AF132" s="49" t="e">
        <f>HLOOKUP(I132,ElecAvoidedCostsWOCC!$A$5:$Q$50,G132+1,FALSE)</f>
        <v>#N/A</v>
      </c>
      <c r="AG132" s="41" t="e">
        <f t="shared" si="69"/>
        <v>#N/A</v>
      </c>
      <c r="AH132" s="49" t="e">
        <f>HLOOKUP(I132,ElecAvoidedCostsWOCC!$A$5:$Q$50,T132+1,FALSE)</f>
        <v>#N/A</v>
      </c>
      <c r="AI132" s="41" t="e">
        <f t="shared" si="70"/>
        <v>#N/A</v>
      </c>
      <c r="AJ132" s="41" t="e">
        <f t="shared" si="71"/>
        <v>#N/A</v>
      </c>
      <c r="AK132" s="41" t="e">
        <f>HLOOKUP(I132,ElecAvoidedCostsWOCC!$A$5:$Q$50,G132+1,FALSE)*J132*L132</f>
        <v>#N/A</v>
      </c>
      <c r="AL132" s="41" t="e">
        <f t="shared" si="72"/>
        <v>#N/A</v>
      </c>
      <c r="AM132" s="45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5">
        <f t="shared" si="73"/>
        <v>0</v>
      </c>
      <c r="AO132" s="44">
        <f t="shared" si="74"/>
        <v>0</v>
      </c>
      <c r="AP132" s="44" t="e">
        <f t="shared" si="75"/>
        <v>#DIV/0!</v>
      </c>
    </row>
    <row r="133" spans="2:42" x14ac:dyDescent="0.25">
      <c r="B133" s="34"/>
      <c r="C133" s="56"/>
      <c r="D133" s="56"/>
      <c r="E133" s="35"/>
      <c r="F133" s="36"/>
      <c r="G133" s="36"/>
      <c r="H133" s="36"/>
      <c r="I133" s="37"/>
      <c r="J133" s="38"/>
      <c r="K133" s="38"/>
      <c r="L133" s="38"/>
      <c r="M133" s="39"/>
      <c r="N133" s="39"/>
      <c r="O133" s="40"/>
      <c r="P133" s="41"/>
      <c r="Q133" s="41"/>
      <c r="R133" s="42"/>
      <c r="S133" s="43"/>
      <c r="T133" s="36">
        <f t="shared" si="57"/>
        <v>0</v>
      </c>
      <c r="U133" s="44">
        <f t="shared" si="58"/>
        <v>0</v>
      </c>
      <c r="V133" s="45">
        <f t="shared" si="59"/>
        <v>0</v>
      </c>
      <c r="W133" s="46">
        <f t="shared" si="60"/>
        <v>0</v>
      </c>
      <c r="X133" s="41">
        <f t="shared" si="61"/>
        <v>0</v>
      </c>
      <c r="Y133" s="41">
        <f t="shared" si="62"/>
        <v>0</v>
      </c>
      <c r="Z133" s="41">
        <f t="shared" si="63"/>
        <v>0</v>
      </c>
      <c r="AA133" s="47">
        <f t="shared" si="64"/>
        <v>0</v>
      </c>
      <c r="AB133" s="48">
        <f t="shared" si="65"/>
        <v>0</v>
      </c>
      <c r="AC133" s="41">
        <f t="shared" si="66"/>
        <v>0</v>
      </c>
      <c r="AD133" s="41">
        <f t="shared" si="67"/>
        <v>0</v>
      </c>
      <c r="AE133" s="41">
        <f t="shared" si="68"/>
        <v>0</v>
      </c>
      <c r="AF133" s="49" t="e">
        <f>HLOOKUP(I133,ElecAvoidedCostsWOCC!$A$5:$Q$50,G133+1,FALSE)</f>
        <v>#N/A</v>
      </c>
      <c r="AG133" s="41" t="e">
        <f t="shared" si="69"/>
        <v>#N/A</v>
      </c>
      <c r="AH133" s="49" t="e">
        <f>HLOOKUP(I133,ElecAvoidedCostsWOCC!$A$5:$Q$50,T133+1,FALSE)</f>
        <v>#N/A</v>
      </c>
      <c r="AI133" s="41" t="e">
        <f t="shared" si="70"/>
        <v>#N/A</v>
      </c>
      <c r="AJ133" s="41" t="e">
        <f t="shared" si="71"/>
        <v>#N/A</v>
      </c>
      <c r="AK133" s="41" t="e">
        <f>HLOOKUP(I133,ElecAvoidedCostsWOCC!$A$5:$Q$50,G133+1,FALSE)*J133*L133</f>
        <v>#N/A</v>
      </c>
      <c r="AL133" s="41" t="e">
        <f t="shared" si="72"/>
        <v>#N/A</v>
      </c>
      <c r="AM133" s="45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5">
        <f t="shared" si="73"/>
        <v>0</v>
      </c>
      <c r="AO133" s="44">
        <f t="shared" si="74"/>
        <v>0</v>
      </c>
      <c r="AP133" s="44" t="e">
        <f t="shared" si="75"/>
        <v>#DIV/0!</v>
      </c>
    </row>
    <row r="134" spans="2:42" x14ac:dyDescent="0.25">
      <c r="B134" s="34"/>
      <c r="C134" s="56"/>
      <c r="D134" s="56"/>
      <c r="E134" s="35"/>
      <c r="F134" s="36"/>
      <c r="G134" s="36"/>
      <c r="H134" s="36"/>
      <c r="I134" s="37"/>
      <c r="J134" s="38"/>
      <c r="K134" s="38"/>
      <c r="L134" s="38"/>
      <c r="M134" s="39"/>
      <c r="N134" s="39"/>
      <c r="O134" s="40"/>
      <c r="P134" s="41"/>
      <c r="Q134" s="41"/>
      <c r="R134" s="42"/>
      <c r="S134" s="43"/>
      <c r="T134" s="36">
        <f t="shared" si="57"/>
        <v>0</v>
      </c>
      <c r="U134" s="44">
        <f t="shared" si="58"/>
        <v>0</v>
      </c>
      <c r="V134" s="45">
        <f t="shared" si="59"/>
        <v>0</v>
      </c>
      <c r="W134" s="46">
        <f t="shared" si="60"/>
        <v>0</v>
      </c>
      <c r="X134" s="41">
        <f t="shared" si="61"/>
        <v>0</v>
      </c>
      <c r="Y134" s="41">
        <f t="shared" si="62"/>
        <v>0</v>
      </c>
      <c r="Z134" s="41">
        <f t="shared" si="63"/>
        <v>0</v>
      </c>
      <c r="AA134" s="47">
        <f t="shared" si="64"/>
        <v>0</v>
      </c>
      <c r="AB134" s="48">
        <f t="shared" si="65"/>
        <v>0</v>
      </c>
      <c r="AC134" s="41">
        <f t="shared" si="66"/>
        <v>0</v>
      </c>
      <c r="AD134" s="41">
        <f t="shared" si="67"/>
        <v>0</v>
      </c>
      <c r="AE134" s="41">
        <f t="shared" si="68"/>
        <v>0</v>
      </c>
      <c r="AF134" s="49" t="e">
        <f>HLOOKUP(I134,ElecAvoidedCostsWOCC!$A$5:$Q$50,G134+1,FALSE)</f>
        <v>#N/A</v>
      </c>
      <c r="AG134" s="41" t="e">
        <f t="shared" si="69"/>
        <v>#N/A</v>
      </c>
      <c r="AH134" s="49" t="e">
        <f>HLOOKUP(I134,ElecAvoidedCostsWOCC!$A$5:$Q$50,T134+1,FALSE)</f>
        <v>#N/A</v>
      </c>
      <c r="AI134" s="41" t="e">
        <f t="shared" si="70"/>
        <v>#N/A</v>
      </c>
      <c r="AJ134" s="41" t="e">
        <f t="shared" si="71"/>
        <v>#N/A</v>
      </c>
      <c r="AK134" s="41" t="e">
        <f>HLOOKUP(I134,ElecAvoidedCostsWOCC!$A$5:$Q$50,G134+1,FALSE)*J134*L134</f>
        <v>#N/A</v>
      </c>
      <c r="AL134" s="41" t="e">
        <f t="shared" si="72"/>
        <v>#N/A</v>
      </c>
      <c r="AM134" s="45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5">
        <f t="shared" si="73"/>
        <v>0</v>
      </c>
      <c r="AO134" s="44">
        <f t="shared" si="74"/>
        <v>0</v>
      </c>
      <c r="AP134" s="44" t="e">
        <f t="shared" si="75"/>
        <v>#DIV/0!</v>
      </c>
    </row>
    <row r="135" spans="2:42" x14ac:dyDescent="0.25">
      <c r="B135" s="34"/>
      <c r="C135" s="56"/>
      <c r="D135" s="56"/>
      <c r="E135" s="35"/>
      <c r="F135" s="36"/>
      <c r="G135" s="36"/>
      <c r="H135" s="36"/>
      <c r="I135" s="37"/>
      <c r="J135" s="38"/>
      <c r="K135" s="38"/>
      <c r="L135" s="38"/>
      <c r="M135" s="39"/>
      <c r="N135" s="39"/>
      <c r="O135" s="40"/>
      <c r="P135" s="41"/>
      <c r="Q135" s="41"/>
      <c r="R135" s="42"/>
      <c r="S135" s="43"/>
      <c r="T135" s="36">
        <f t="shared" si="57"/>
        <v>0</v>
      </c>
      <c r="U135" s="44">
        <f t="shared" si="58"/>
        <v>0</v>
      </c>
      <c r="V135" s="45">
        <f t="shared" si="59"/>
        <v>0</v>
      </c>
      <c r="W135" s="46">
        <f t="shared" si="60"/>
        <v>0</v>
      </c>
      <c r="X135" s="41">
        <f t="shared" si="61"/>
        <v>0</v>
      </c>
      <c r="Y135" s="41">
        <f t="shared" si="62"/>
        <v>0</v>
      </c>
      <c r="Z135" s="41">
        <f t="shared" si="63"/>
        <v>0</v>
      </c>
      <c r="AA135" s="47">
        <f t="shared" si="64"/>
        <v>0</v>
      </c>
      <c r="AB135" s="48">
        <f t="shared" si="65"/>
        <v>0</v>
      </c>
      <c r="AC135" s="41">
        <f t="shared" si="66"/>
        <v>0</v>
      </c>
      <c r="AD135" s="41">
        <f t="shared" si="67"/>
        <v>0</v>
      </c>
      <c r="AE135" s="41">
        <f t="shared" si="68"/>
        <v>0</v>
      </c>
      <c r="AF135" s="49" t="e">
        <f>HLOOKUP(I135,ElecAvoidedCostsWOCC!$A$5:$Q$50,G135+1,FALSE)</f>
        <v>#N/A</v>
      </c>
      <c r="AG135" s="41" t="e">
        <f t="shared" si="69"/>
        <v>#N/A</v>
      </c>
      <c r="AH135" s="49" t="e">
        <f>HLOOKUP(I135,ElecAvoidedCostsWOCC!$A$5:$Q$50,T135+1,FALSE)</f>
        <v>#N/A</v>
      </c>
      <c r="AI135" s="41" t="e">
        <f t="shared" si="70"/>
        <v>#N/A</v>
      </c>
      <c r="AJ135" s="41" t="e">
        <f t="shared" si="71"/>
        <v>#N/A</v>
      </c>
      <c r="AK135" s="41" t="e">
        <f>HLOOKUP(I135,ElecAvoidedCostsWOCC!$A$5:$Q$50,G135+1,FALSE)*J135*L135</f>
        <v>#N/A</v>
      </c>
      <c r="AL135" s="41" t="e">
        <f t="shared" si="72"/>
        <v>#N/A</v>
      </c>
      <c r="AM135" s="45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5">
        <f t="shared" si="73"/>
        <v>0</v>
      </c>
      <c r="AO135" s="44">
        <f t="shared" si="74"/>
        <v>0</v>
      </c>
      <c r="AP135" s="44" t="e">
        <f t="shared" si="75"/>
        <v>#DIV/0!</v>
      </c>
    </row>
    <row r="136" spans="2:42" x14ac:dyDescent="0.25">
      <c r="B136" s="34"/>
      <c r="C136" s="56"/>
      <c r="D136" s="56"/>
      <c r="E136" s="35"/>
      <c r="F136" s="36"/>
      <c r="G136" s="36"/>
      <c r="H136" s="36"/>
      <c r="I136" s="37"/>
      <c r="J136" s="38"/>
      <c r="K136" s="38"/>
      <c r="L136" s="38"/>
      <c r="M136" s="39"/>
      <c r="N136" s="39"/>
      <c r="O136" s="40"/>
      <c r="P136" s="41"/>
      <c r="Q136" s="41"/>
      <c r="R136" s="42"/>
      <c r="S136" s="43"/>
      <c r="T136" s="36">
        <f t="shared" si="57"/>
        <v>0</v>
      </c>
      <c r="U136" s="44">
        <f t="shared" si="58"/>
        <v>0</v>
      </c>
      <c r="V136" s="45">
        <f t="shared" si="59"/>
        <v>0</v>
      </c>
      <c r="W136" s="46">
        <f t="shared" si="60"/>
        <v>0</v>
      </c>
      <c r="X136" s="41">
        <f t="shared" si="61"/>
        <v>0</v>
      </c>
      <c r="Y136" s="41">
        <f t="shared" si="62"/>
        <v>0</v>
      </c>
      <c r="Z136" s="41">
        <f t="shared" si="63"/>
        <v>0</v>
      </c>
      <c r="AA136" s="47">
        <f t="shared" si="64"/>
        <v>0</v>
      </c>
      <c r="AB136" s="48">
        <f t="shared" si="65"/>
        <v>0</v>
      </c>
      <c r="AC136" s="41">
        <f t="shared" si="66"/>
        <v>0</v>
      </c>
      <c r="AD136" s="41">
        <f t="shared" si="67"/>
        <v>0</v>
      </c>
      <c r="AE136" s="41">
        <f t="shared" si="68"/>
        <v>0</v>
      </c>
      <c r="AF136" s="49" t="e">
        <f>HLOOKUP(I136,ElecAvoidedCostsWOCC!$A$5:$Q$50,G136+1,FALSE)</f>
        <v>#N/A</v>
      </c>
      <c r="AG136" s="41" t="e">
        <f t="shared" si="69"/>
        <v>#N/A</v>
      </c>
      <c r="AH136" s="49" t="e">
        <f>HLOOKUP(I136,ElecAvoidedCostsWOCC!$A$5:$Q$50,T136+1,FALSE)</f>
        <v>#N/A</v>
      </c>
      <c r="AI136" s="41" t="e">
        <f t="shared" si="70"/>
        <v>#N/A</v>
      </c>
      <c r="AJ136" s="41" t="e">
        <f t="shared" si="71"/>
        <v>#N/A</v>
      </c>
      <c r="AK136" s="41" t="e">
        <f>HLOOKUP(I136,ElecAvoidedCostsWOCC!$A$5:$Q$50,G136+1,FALSE)*J136*L136</f>
        <v>#N/A</v>
      </c>
      <c r="AL136" s="41" t="e">
        <f t="shared" si="72"/>
        <v>#N/A</v>
      </c>
      <c r="AM136" s="45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5">
        <f t="shared" si="73"/>
        <v>0</v>
      </c>
      <c r="AO136" s="44">
        <f t="shared" si="74"/>
        <v>0</v>
      </c>
      <c r="AP136" s="44" t="e">
        <f t="shared" si="75"/>
        <v>#DIV/0!</v>
      </c>
    </row>
    <row r="137" spans="2:42" x14ac:dyDescent="0.25">
      <c r="B137" s="34"/>
      <c r="C137" s="56"/>
      <c r="D137" s="56"/>
      <c r="E137" s="35"/>
      <c r="F137" s="36"/>
      <c r="G137" s="36"/>
      <c r="H137" s="36"/>
      <c r="I137" s="37"/>
      <c r="J137" s="38"/>
      <c r="K137" s="38"/>
      <c r="L137" s="38"/>
      <c r="M137" s="39"/>
      <c r="N137" s="39"/>
      <c r="O137" s="40"/>
      <c r="P137" s="41"/>
      <c r="Q137" s="41"/>
      <c r="R137" s="42"/>
      <c r="S137" s="43"/>
      <c r="T137" s="36">
        <f t="shared" si="57"/>
        <v>0</v>
      </c>
      <c r="U137" s="44">
        <f t="shared" si="58"/>
        <v>0</v>
      </c>
      <c r="V137" s="45">
        <f t="shared" si="59"/>
        <v>0</v>
      </c>
      <c r="W137" s="46">
        <f t="shared" si="60"/>
        <v>0</v>
      </c>
      <c r="X137" s="41">
        <f t="shared" si="61"/>
        <v>0</v>
      </c>
      <c r="Y137" s="41">
        <f t="shared" si="62"/>
        <v>0</v>
      </c>
      <c r="Z137" s="41">
        <f t="shared" si="63"/>
        <v>0</v>
      </c>
      <c r="AA137" s="47">
        <f t="shared" si="64"/>
        <v>0</v>
      </c>
      <c r="AB137" s="48">
        <f t="shared" si="65"/>
        <v>0</v>
      </c>
      <c r="AC137" s="41">
        <f t="shared" si="66"/>
        <v>0</v>
      </c>
      <c r="AD137" s="41">
        <f t="shared" si="67"/>
        <v>0</v>
      </c>
      <c r="AE137" s="41">
        <f t="shared" si="68"/>
        <v>0</v>
      </c>
      <c r="AF137" s="49" t="e">
        <f>HLOOKUP(I137,ElecAvoidedCostsWOCC!$A$5:$Q$50,G137+1,FALSE)</f>
        <v>#N/A</v>
      </c>
      <c r="AG137" s="41" t="e">
        <f t="shared" si="69"/>
        <v>#N/A</v>
      </c>
      <c r="AH137" s="49" t="e">
        <f>HLOOKUP(I137,ElecAvoidedCostsWOCC!$A$5:$Q$50,T137+1,FALSE)</f>
        <v>#N/A</v>
      </c>
      <c r="AI137" s="41" t="e">
        <f t="shared" si="70"/>
        <v>#N/A</v>
      </c>
      <c r="AJ137" s="41" t="e">
        <f t="shared" si="71"/>
        <v>#N/A</v>
      </c>
      <c r="AK137" s="41" t="e">
        <f>HLOOKUP(I137,ElecAvoidedCostsWOCC!$A$5:$Q$50,G137+1,FALSE)*J137*L137</f>
        <v>#N/A</v>
      </c>
      <c r="AL137" s="41" t="e">
        <f t="shared" si="72"/>
        <v>#N/A</v>
      </c>
      <c r="AM137" s="45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5">
        <f t="shared" si="73"/>
        <v>0</v>
      </c>
      <c r="AO137" s="44">
        <f t="shared" si="74"/>
        <v>0</v>
      </c>
      <c r="AP137" s="44" t="e">
        <f t="shared" si="75"/>
        <v>#DIV/0!</v>
      </c>
    </row>
    <row r="138" spans="2:42" x14ac:dyDescent="0.25">
      <c r="B138" s="34"/>
      <c r="C138" s="56"/>
      <c r="D138" s="56"/>
      <c r="E138" s="35"/>
      <c r="F138" s="36"/>
      <c r="G138" s="36"/>
      <c r="H138" s="36"/>
      <c r="I138" s="37"/>
      <c r="J138" s="38"/>
      <c r="K138" s="38"/>
      <c r="L138" s="38"/>
      <c r="M138" s="39"/>
      <c r="N138" s="39"/>
      <c r="O138" s="40"/>
      <c r="P138" s="41"/>
      <c r="Q138" s="41"/>
      <c r="R138" s="42"/>
      <c r="S138" s="43"/>
      <c r="T138" s="36">
        <f t="shared" si="57"/>
        <v>0</v>
      </c>
      <c r="U138" s="44">
        <f t="shared" si="58"/>
        <v>0</v>
      </c>
      <c r="V138" s="45">
        <f t="shared" si="59"/>
        <v>0</v>
      </c>
      <c r="W138" s="46">
        <f t="shared" si="60"/>
        <v>0</v>
      </c>
      <c r="X138" s="41">
        <f t="shared" si="61"/>
        <v>0</v>
      </c>
      <c r="Y138" s="41">
        <f t="shared" si="62"/>
        <v>0</v>
      </c>
      <c r="Z138" s="41">
        <f t="shared" si="63"/>
        <v>0</v>
      </c>
      <c r="AA138" s="47">
        <f t="shared" si="64"/>
        <v>0</v>
      </c>
      <c r="AB138" s="48">
        <f t="shared" si="65"/>
        <v>0</v>
      </c>
      <c r="AC138" s="41">
        <f t="shared" si="66"/>
        <v>0</v>
      </c>
      <c r="AD138" s="41">
        <f t="shared" si="67"/>
        <v>0</v>
      </c>
      <c r="AE138" s="41">
        <f t="shared" si="68"/>
        <v>0</v>
      </c>
      <c r="AF138" s="49" t="e">
        <f>HLOOKUP(I138,ElecAvoidedCostsWOCC!$A$5:$Q$50,G138+1,FALSE)</f>
        <v>#N/A</v>
      </c>
      <c r="AG138" s="41" t="e">
        <f t="shared" si="69"/>
        <v>#N/A</v>
      </c>
      <c r="AH138" s="49" t="e">
        <f>HLOOKUP(I138,ElecAvoidedCostsWOCC!$A$5:$Q$50,T138+1,FALSE)</f>
        <v>#N/A</v>
      </c>
      <c r="AI138" s="41" t="e">
        <f t="shared" si="70"/>
        <v>#N/A</v>
      </c>
      <c r="AJ138" s="41" t="e">
        <f t="shared" si="71"/>
        <v>#N/A</v>
      </c>
      <c r="AK138" s="41" t="e">
        <f>HLOOKUP(I138,ElecAvoidedCostsWOCC!$A$5:$Q$50,G138+1,FALSE)*J138*L138</f>
        <v>#N/A</v>
      </c>
      <c r="AL138" s="41" t="e">
        <f t="shared" si="72"/>
        <v>#N/A</v>
      </c>
      <c r="AM138" s="45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5">
        <f t="shared" si="73"/>
        <v>0</v>
      </c>
      <c r="AO138" s="44">
        <f t="shared" si="74"/>
        <v>0</v>
      </c>
      <c r="AP138" s="44" t="e">
        <f t="shared" si="75"/>
        <v>#DIV/0!</v>
      </c>
    </row>
    <row r="139" spans="2:42" x14ac:dyDescent="0.25">
      <c r="B139" s="34"/>
      <c r="C139" s="56"/>
      <c r="D139" s="56"/>
      <c r="E139" s="35"/>
      <c r="F139" s="36"/>
      <c r="G139" s="36"/>
      <c r="H139" s="36"/>
      <c r="I139" s="37"/>
      <c r="J139" s="38"/>
      <c r="K139" s="38"/>
      <c r="L139" s="38"/>
      <c r="M139" s="39"/>
      <c r="N139" s="39"/>
      <c r="O139" s="40"/>
      <c r="P139" s="41"/>
      <c r="Q139" s="41"/>
      <c r="R139" s="42"/>
      <c r="S139" s="43"/>
      <c r="T139" s="36">
        <f t="shared" si="57"/>
        <v>0</v>
      </c>
      <c r="U139" s="44">
        <f t="shared" si="58"/>
        <v>0</v>
      </c>
      <c r="V139" s="45">
        <f t="shared" si="59"/>
        <v>0</v>
      </c>
      <c r="W139" s="46">
        <f t="shared" si="60"/>
        <v>0</v>
      </c>
      <c r="X139" s="41">
        <f t="shared" si="61"/>
        <v>0</v>
      </c>
      <c r="Y139" s="41">
        <f t="shared" si="62"/>
        <v>0</v>
      </c>
      <c r="Z139" s="41">
        <f t="shared" si="63"/>
        <v>0</v>
      </c>
      <c r="AA139" s="47">
        <f t="shared" si="64"/>
        <v>0</v>
      </c>
      <c r="AB139" s="48">
        <f t="shared" si="65"/>
        <v>0</v>
      </c>
      <c r="AC139" s="41">
        <f t="shared" si="66"/>
        <v>0</v>
      </c>
      <c r="AD139" s="41">
        <f t="shared" si="67"/>
        <v>0</v>
      </c>
      <c r="AE139" s="41">
        <f t="shared" si="68"/>
        <v>0</v>
      </c>
      <c r="AF139" s="49" t="e">
        <f>HLOOKUP(I139,ElecAvoidedCostsWOCC!$A$5:$Q$50,G139+1,FALSE)</f>
        <v>#N/A</v>
      </c>
      <c r="AG139" s="41" t="e">
        <f t="shared" si="69"/>
        <v>#N/A</v>
      </c>
      <c r="AH139" s="49" t="e">
        <f>HLOOKUP(I139,ElecAvoidedCostsWOCC!$A$5:$Q$50,T139+1,FALSE)</f>
        <v>#N/A</v>
      </c>
      <c r="AI139" s="41" t="e">
        <f t="shared" si="70"/>
        <v>#N/A</v>
      </c>
      <c r="AJ139" s="41" t="e">
        <f t="shared" si="71"/>
        <v>#N/A</v>
      </c>
      <c r="AK139" s="41" t="e">
        <f>HLOOKUP(I139,ElecAvoidedCostsWOCC!$A$5:$Q$50,G139+1,FALSE)*J139*L139</f>
        <v>#N/A</v>
      </c>
      <c r="AL139" s="41" t="e">
        <f t="shared" si="72"/>
        <v>#N/A</v>
      </c>
      <c r="AM139" s="45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5">
        <f t="shared" si="73"/>
        <v>0</v>
      </c>
      <c r="AO139" s="44">
        <f t="shared" si="74"/>
        <v>0</v>
      </c>
      <c r="AP139" s="44" t="e">
        <f t="shared" si="75"/>
        <v>#DIV/0!</v>
      </c>
    </row>
    <row r="140" spans="2:42" x14ac:dyDescent="0.25">
      <c r="B140" s="34"/>
      <c r="C140" s="56"/>
      <c r="D140" s="56"/>
      <c r="E140" s="35"/>
      <c r="F140" s="36"/>
      <c r="G140" s="36"/>
      <c r="H140" s="36"/>
      <c r="I140" s="37"/>
      <c r="J140" s="38"/>
      <c r="K140" s="38"/>
      <c r="L140" s="38"/>
      <c r="M140" s="39"/>
      <c r="N140" s="39"/>
      <c r="O140" s="40"/>
      <c r="P140" s="41"/>
      <c r="Q140" s="41"/>
      <c r="R140" s="42"/>
      <c r="S140" s="43"/>
      <c r="T140" s="36">
        <f t="shared" si="57"/>
        <v>0</v>
      </c>
      <c r="U140" s="44">
        <f t="shared" si="58"/>
        <v>0</v>
      </c>
      <c r="V140" s="45">
        <f t="shared" si="59"/>
        <v>0</v>
      </c>
      <c r="W140" s="46">
        <f t="shared" si="60"/>
        <v>0</v>
      </c>
      <c r="X140" s="41">
        <f t="shared" si="61"/>
        <v>0</v>
      </c>
      <c r="Y140" s="41">
        <f t="shared" si="62"/>
        <v>0</v>
      </c>
      <c r="Z140" s="41">
        <f t="shared" si="63"/>
        <v>0</v>
      </c>
      <c r="AA140" s="47">
        <f t="shared" si="64"/>
        <v>0</v>
      </c>
      <c r="AB140" s="48">
        <f t="shared" si="65"/>
        <v>0</v>
      </c>
      <c r="AC140" s="41">
        <f t="shared" si="66"/>
        <v>0</v>
      </c>
      <c r="AD140" s="41">
        <f t="shared" si="67"/>
        <v>0</v>
      </c>
      <c r="AE140" s="41">
        <f t="shared" si="68"/>
        <v>0</v>
      </c>
      <c r="AF140" s="49" t="e">
        <f>HLOOKUP(I140,ElecAvoidedCostsWOCC!$A$5:$Q$50,G140+1,FALSE)</f>
        <v>#N/A</v>
      </c>
      <c r="AG140" s="41" t="e">
        <f t="shared" si="69"/>
        <v>#N/A</v>
      </c>
      <c r="AH140" s="49" t="e">
        <f>HLOOKUP(I140,ElecAvoidedCostsWOCC!$A$5:$Q$50,T140+1,FALSE)</f>
        <v>#N/A</v>
      </c>
      <c r="AI140" s="41" t="e">
        <f t="shared" si="70"/>
        <v>#N/A</v>
      </c>
      <c r="AJ140" s="41" t="e">
        <f t="shared" si="71"/>
        <v>#N/A</v>
      </c>
      <c r="AK140" s="41" t="e">
        <f>HLOOKUP(I140,ElecAvoidedCostsWOCC!$A$5:$Q$50,G140+1,FALSE)*J140*L140</f>
        <v>#N/A</v>
      </c>
      <c r="AL140" s="41" t="e">
        <f t="shared" si="72"/>
        <v>#N/A</v>
      </c>
      <c r="AM140" s="45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5">
        <f t="shared" si="73"/>
        <v>0</v>
      </c>
      <c r="AO140" s="44">
        <f t="shared" si="74"/>
        <v>0</v>
      </c>
      <c r="AP140" s="44" t="e">
        <f t="shared" si="75"/>
        <v>#DIV/0!</v>
      </c>
    </row>
    <row r="141" spans="2:42" x14ac:dyDescent="0.25">
      <c r="B141" s="34"/>
      <c r="C141" s="56"/>
      <c r="D141" s="56"/>
      <c r="E141" s="35"/>
      <c r="F141" s="36"/>
      <c r="G141" s="36"/>
      <c r="H141" s="36"/>
      <c r="I141" s="37"/>
      <c r="J141" s="38"/>
      <c r="K141" s="38"/>
      <c r="L141" s="38"/>
      <c r="M141" s="39"/>
      <c r="N141" s="39"/>
      <c r="O141" s="40"/>
      <c r="P141" s="41"/>
      <c r="Q141" s="41"/>
      <c r="R141" s="42"/>
      <c r="S141" s="43"/>
      <c r="T141" s="36">
        <f t="shared" si="57"/>
        <v>0</v>
      </c>
      <c r="U141" s="44">
        <f t="shared" si="58"/>
        <v>0</v>
      </c>
      <c r="V141" s="45">
        <f t="shared" si="59"/>
        <v>0</v>
      </c>
      <c r="W141" s="46">
        <f t="shared" si="60"/>
        <v>0</v>
      </c>
      <c r="X141" s="41">
        <f t="shared" si="61"/>
        <v>0</v>
      </c>
      <c r="Y141" s="41">
        <f t="shared" si="62"/>
        <v>0</v>
      </c>
      <c r="Z141" s="41">
        <f t="shared" si="63"/>
        <v>0</v>
      </c>
      <c r="AA141" s="47">
        <f t="shared" si="64"/>
        <v>0</v>
      </c>
      <c r="AB141" s="48">
        <f t="shared" si="65"/>
        <v>0</v>
      </c>
      <c r="AC141" s="41">
        <f t="shared" si="66"/>
        <v>0</v>
      </c>
      <c r="AD141" s="41">
        <f t="shared" si="67"/>
        <v>0</v>
      </c>
      <c r="AE141" s="41">
        <f t="shared" si="68"/>
        <v>0</v>
      </c>
      <c r="AF141" s="49" t="e">
        <f>HLOOKUP(I141,ElecAvoidedCostsWOCC!$A$5:$Q$50,G141+1,FALSE)</f>
        <v>#N/A</v>
      </c>
      <c r="AG141" s="41" t="e">
        <f t="shared" si="69"/>
        <v>#N/A</v>
      </c>
      <c r="AH141" s="49" t="e">
        <f>HLOOKUP(I141,ElecAvoidedCostsWOCC!$A$5:$Q$50,T141+1,FALSE)</f>
        <v>#N/A</v>
      </c>
      <c r="AI141" s="41" t="e">
        <f t="shared" si="70"/>
        <v>#N/A</v>
      </c>
      <c r="AJ141" s="41" t="e">
        <f t="shared" si="71"/>
        <v>#N/A</v>
      </c>
      <c r="AK141" s="41" t="e">
        <f>HLOOKUP(I141,ElecAvoidedCostsWOCC!$A$5:$Q$50,G141+1,FALSE)*J141*L141</f>
        <v>#N/A</v>
      </c>
      <c r="AL141" s="41" t="e">
        <f t="shared" si="72"/>
        <v>#N/A</v>
      </c>
      <c r="AM141" s="45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5">
        <f t="shared" si="73"/>
        <v>0</v>
      </c>
      <c r="AO141" s="44">
        <f t="shared" si="74"/>
        <v>0</v>
      </c>
      <c r="AP141" s="44" t="e">
        <f t="shared" si="75"/>
        <v>#DIV/0!</v>
      </c>
    </row>
    <row r="142" spans="2:42" x14ac:dyDescent="0.25">
      <c r="B142" s="34"/>
      <c r="C142" s="56"/>
      <c r="D142" s="56"/>
      <c r="E142" s="35"/>
      <c r="F142" s="36"/>
      <c r="G142" s="36"/>
      <c r="H142" s="36"/>
      <c r="I142" s="37"/>
      <c r="J142" s="38"/>
      <c r="K142" s="38"/>
      <c r="L142" s="38"/>
      <c r="M142" s="39"/>
      <c r="N142" s="39"/>
      <c r="O142" s="40"/>
      <c r="P142" s="41"/>
      <c r="Q142" s="41"/>
      <c r="R142" s="42"/>
      <c r="S142" s="43"/>
      <c r="T142" s="36">
        <f t="shared" si="57"/>
        <v>0</v>
      </c>
      <c r="U142" s="44">
        <f t="shared" si="58"/>
        <v>0</v>
      </c>
      <c r="V142" s="45">
        <f t="shared" si="59"/>
        <v>0</v>
      </c>
      <c r="W142" s="46">
        <f t="shared" si="60"/>
        <v>0</v>
      </c>
      <c r="X142" s="41">
        <f t="shared" si="61"/>
        <v>0</v>
      </c>
      <c r="Y142" s="41">
        <f t="shared" si="62"/>
        <v>0</v>
      </c>
      <c r="Z142" s="41">
        <f t="shared" si="63"/>
        <v>0</v>
      </c>
      <c r="AA142" s="47">
        <f t="shared" si="64"/>
        <v>0</v>
      </c>
      <c r="AB142" s="48">
        <f t="shared" si="65"/>
        <v>0</v>
      </c>
      <c r="AC142" s="41">
        <f t="shared" si="66"/>
        <v>0</v>
      </c>
      <c r="AD142" s="41">
        <f t="shared" si="67"/>
        <v>0</v>
      </c>
      <c r="AE142" s="41">
        <f t="shared" si="68"/>
        <v>0</v>
      </c>
      <c r="AF142" s="49" t="e">
        <f>HLOOKUP(I142,ElecAvoidedCostsWOCC!$A$5:$Q$50,G142+1,FALSE)</f>
        <v>#N/A</v>
      </c>
      <c r="AG142" s="41" t="e">
        <f t="shared" si="69"/>
        <v>#N/A</v>
      </c>
      <c r="AH142" s="49" t="e">
        <f>HLOOKUP(I142,ElecAvoidedCostsWOCC!$A$5:$Q$50,T142+1,FALSE)</f>
        <v>#N/A</v>
      </c>
      <c r="AI142" s="41" t="e">
        <f t="shared" si="70"/>
        <v>#N/A</v>
      </c>
      <c r="AJ142" s="41" t="e">
        <f t="shared" si="71"/>
        <v>#N/A</v>
      </c>
      <c r="AK142" s="41" t="e">
        <f>HLOOKUP(I142,ElecAvoidedCostsWOCC!$A$5:$Q$50,G142+1,FALSE)*J142*L142</f>
        <v>#N/A</v>
      </c>
      <c r="AL142" s="41" t="e">
        <f t="shared" si="72"/>
        <v>#N/A</v>
      </c>
      <c r="AM142" s="45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5">
        <f t="shared" si="73"/>
        <v>0</v>
      </c>
      <c r="AO142" s="44">
        <f t="shared" si="74"/>
        <v>0</v>
      </c>
      <c r="AP142" s="44" t="e">
        <f t="shared" si="75"/>
        <v>#DIV/0!</v>
      </c>
    </row>
    <row r="143" spans="2:42" x14ac:dyDescent="0.25">
      <c r="B143" s="34"/>
      <c r="C143" s="56"/>
      <c r="D143" s="56"/>
      <c r="E143" s="35"/>
      <c r="F143" s="36"/>
      <c r="G143" s="36"/>
      <c r="H143" s="36"/>
      <c r="I143" s="37"/>
      <c r="J143" s="38"/>
      <c r="K143" s="38"/>
      <c r="L143" s="38"/>
      <c r="M143" s="39"/>
      <c r="N143" s="39"/>
      <c r="O143" s="40"/>
      <c r="P143" s="41"/>
      <c r="Q143" s="41"/>
      <c r="R143" s="42"/>
      <c r="S143" s="43"/>
      <c r="T143" s="36">
        <f t="shared" si="57"/>
        <v>0</v>
      </c>
      <c r="U143" s="44">
        <f t="shared" si="58"/>
        <v>0</v>
      </c>
      <c r="V143" s="45">
        <f t="shared" si="59"/>
        <v>0</v>
      </c>
      <c r="W143" s="46">
        <f t="shared" si="60"/>
        <v>0</v>
      </c>
      <c r="X143" s="41">
        <f t="shared" si="61"/>
        <v>0</v>
      </c>
      <c r="Y143" s="41">
        <f t="shared" si="62"/>
        <v>0</v>
      </c>
      <c r="Z143" s="41">
        <f t="shared" si="63"/>
        <v>0</v>
      </c>
      <c r="AA143" s="47">
        <f t="shared" si="64"/>
        <v>0</v>
      </c>
      <c r="AB143" s="48">
        <f t="shared" si="65"/>
        <v>0</v>
      </c>
      <c r="AC143" s="41">
        <f t="shared" si="66"/>
        <v>0</v>
      </c>
      <c r="AD143" s="41">
        <f t="shared" si="67"/>
        <v>0</v>
      </c>
      <c r="AE143" s="41">
        <f t="shared" si="68"/>
        <v>0</v>
      </c>
      <c r="AF143" s="49" t="e">
        <f>HLOOKUP(I143,ElecAvoidedCostsWOCC!$A$5:$Q$50,G143+1,FALSE)</f>
        <v>#N/A</v>
      </c>
      <c r="AG143" s="41" t="e">
        <f t="shared" si="69"/>
        <v>#N/A</v>
      </c>
      <c r="AH143" s="49" t="e">
        <f>HLOOKUP(I143,ElecAvoidedCostsWOCC!$A$5:$Q$50,T143+1,FALSE)</f>
        <v>#N/A</v>
      </c>
      <c r="AI143" s="41" t="e">
        <f t="shared" si="70"/>
        <v>#N/A</v>
      </c>
      <c r="AJ143" s="41" t="e">
        <f t="shared" si="71"/>
        <v>#N/A</v>
      </c>
      <c r="AK143" s="41" t="e">
        <f>HLOOKUP(I143,ElecAvoidedCostsWOCC!$A$5:$Q$50,G143+1,FALSE)*J143*L143</f>
        <v>#N/A</v>
      </c>
      <c r="AL143" s="41" t="e">
        <f t="shared" si="72"/>
        <v>#N/A</v>
      </c>
      <c r="AM143" s="45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5">
        <f t="shared" si="73"/>
        <v>0</v>
      </c>
      <c r="AO143" s="44">
        <f t="shared" si="74"/>
        <v>0</v>
      </c>
      <c r="AP143" s="44" t="e">
        <f t="shared" si="75"/>
        <v>#DIV/0!</v>
      </c>
    </row>
    <row r="144" spans="2:42" x14ac:dyDescent="0.25">
      <c r="B144" s="34"/>
      <c r="C144" s="56"/>
      <c r="D144" s="56"/>
      <c r="E144" s="35"/>
      <c r="F144" s="36"/>
      <c r="G144" s="36"/>
      <c r="H144" s="36"/>
      <c r="I144" s="37"/>
      <c r="J144" s="38"/>
      <c r="K144" s="38"/>
      <c r="L144" s="38"/>
      <c r="M144" s="39"/>
      <c r="N144" s="39"/>
      <c r="O144" s="40"/>
      <c r="P144" s="41"/>
      <c r="Q144" s="41"/>
      <c r="R144" s="42"/>
      <c r="S144" s="43"/>
      <c r="T144" s="36">
        <f t="shared" si="57"/>
        <v>0</v>
      </c>
      <c r="U144" s="44">
        <f t="shared" si="58"/>
        <v>0</v>
      </c>
      <c r="V144" s="45">
        <f t="shared" si="59"/>
        <v>0</v>
      </c>
      <c r="W144" s="46">
        <f t="shared" si="60"/>
        <v>0</v>
      </c>
      <c r="X144" s="41">
        <f t="shared" si="61"/>
        <v>0</v>
      </c>
      <c r="Y144" s="41">
        <f t="shared" si="62"/>
        <v>0</v>
      </c>
      <c r="Z144" s="41">
        <f t="shared" si="63"/>
        <v>0</v>
      </c>
      <c r="AA144" s="47">
        <f t="shared" si="64"/>
        <v>0</v>
      </c>
      <c r="AB144" s="48">
        <f t="shared" si="65"/>
        <v>0</v>
      </c>
      <c r="AC144" s="41">
        <f t="shared" si="66"/>
        <v>0</v>
      </c>
      <c r="AD144" s="41">
        <f t="shared" si="67"/>
        <v>0</v>
      </c>
      <c r="AE144" s="41">
        <f t="shared" si="68"/>
        <v>0</v>
      </c>
      <c r="AF144" s="49" t="e">
        <f>HLOOKUP(I144,ElecAvoidedCostsWOCC!$A$5:$Q$50,G144+1,FALSE)</f>
        <v>#N/A</v>
      </c>
      <c r="AG144" s="41" t="e">
        <f t="shared" si="69"/>
        <v>#N/A</v>
      </c>
      <c r="AH144" s="49" t="e">
        <f>HLOOKUP(I144,ElecAvoidedCostsWOCC!$A$5:$Q$50,T144+1,FALSE)</f>
        <v>#N/A</v>
      </c>
      <c r="AI144" s="41" t="e">
        <f t="shared" si="70"/>
        <v>#N/A</v>
      </c>
      <c r="AJ144" s="41" t="e">
        <f t="shared" si="71"/>
        <v>#N/A</v>
      </c>
      <c r="AK144" s="41" t="e">
        <f>HLOOKUP(I144,ElecAvoidedCostsWOCC!$A$5:$Q$50,G144+1,FALSE)*J144*L144</f>
        <v>#N/A</v>
      </c>
      <c r="AL144" s="41" t="e">
        <f t="shared" si="72"/>
        <v>#N/A</v>
      </c>
      <c r="AM144" s="45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5">
        <f t="shared" si="73"/>
        <v>0</v>
      </c>
      <c r="AO144" s="44">
        <f t="shared" si="74"/>
        <v>0</v>
      </c>
      <c r="AP144" s="44" t="e">
        <f t="shared" si="75"/>
        <v>#DIV/0!</v>
      </c>
    </row>
    <row r="145" spans="2:42" x14ac:dyDescent="0.25">
      <c r="B145" s="34"/>
      <c r="C145" s="56"/>
      <c r="D145" s="56"/>
      <c r="E145" s="35"/>
      <c r="F145" s="36"/>
      <c r="G145" s="36"/>
      <c r="H145" s="36"/>
      <c r="I145" s="37"/>
      <c r="J145" s="38"/>
      <c r="K145" s="38"/>
      <c r="L145" s="38"/>
      <c r="M145" s="39"/>
      <c r="N145" s="39"/>
      <c r="O145" s="40"/>
      <c r="P145" s="41"/>
      <c r="Q145" s="41"/>
      <c r="R145" s="42"/>
      <c r="S145" s="43"/>
      <c r="T145" s="36">
        <f t="shared" si="57"/>
        <v>0</v>
      </c>
      <c r="U145" s="44">
        <f t="shared" si="58"/>
        <v>0</v>
      </c>
      <c r="V145" s="45">
        <f t="shared" si="59"/>
        <v>0</v>
      </c>
      <c r="W145" s="46">
        <f t="shared" si="60"/>
        <v>0</v>
      </c>
      <c r="X145" s="41">
        <f t="shared" si="61"/>
        <v>0</v>
      </c>
      <c r="Y145" s="41">
        <f t="shared" si="62"/>
        <v>0</v>
      </c>
      <c r="Z145" s="41">
        <f t="shared" si="63"/>
        <v>0</v>
      </c>
      <c r="AA145" s="47">
        <f t="shared" si="64"/>
        <v>0</v>
      </c>
      <c r="AB145" s="48">
        <f t="shared" si="65"/>
        <v>0</v>
      </c>
      <c r="AC145" s="41">
        <f t="shared" si="66"/>
        <v>0</v>
      </c>
      <c r="AD145" s="41">
        <f t="shared" si="67"/>
        <v>0</v>
      </c>
      <c r="AE145" s="41">
        <f t="shared" si="68"/>
        <v>0</v>
      </c>
      <c r="AF145" s="49" t="e">
        <f>HLOOKUP(I145,ElecAvoidedCostsWOCC!$A$5:$Q$50,G145+1,FALSE)</f>
        <v>#N/A</v>
      </c>
      <c r="AG145" s="41" t="e">
        <f t="shared" si="69"/>
        <v>#N/A</v>
      </c>
      <c r="AH145" s="49" t="e">
        <f>HLOOKUP(I145,ElecAvoidedCostsWOCC!$A$5:$Q$50,T145+1,FALSE)</f>
        <v>#N/A</v>
      </c>
      <c r="AI145" s="41" t="e">
        <f t="shared" si="70"/>
        <v>#N/A</v>
      </c>
      <c r="AJ145" s="41" t="e">
        <f t="shared" si="71"/>
        <v>#N/A</v>
      </c>
      <c r="AK145" s="41" t="e">
        <f>HLOOKUP(I145,ElecAvoidedCostsWOCC!$A$5:$Q$50,G145+1,FALSE)*J145*L145</f>
        <v>#N/A</v>
      </c>
      <c r="AL145" s="41" t="e">
        <f t="shared" si="72"/>
        <v>#N/A</v>
      </c>
      <c r="AM145" s="45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5">
        <f t="shared" si="73"/>
        <v>0</v>
      </c>
      <c r="AO145" s="44">
        <f t="shared" si="74"/>
        <v>0</v>
      </c>
      <c r="AP145" s="44" t="e">
        <f t="shared" si="75"/>
        <v>#DIV/0!</v>
      </c>
    </row>
    <row r="146" spans="2:42" x14ac:dyDescent="0.25">
      <c r="B146" s="34"/>
      <c r="C146" s="56"/>
      <c r="D146" s="56"/>
      <c r="E146" s="35"/>
      <c r="F146" s="36"/>
      <c r="G146" s="36"/>
      <c r="H146" s="36"/>
      <c r="I146" s="37"/>
      <c r="J146" s="38"/>
      <c r="K146" s="38"/>
      <c r="L146" s="38"/>
      <c r="M146" s="39"/>
      <c r="N146" s="39"/>
      <c r="O146" s="40"/>
      <c r="P146" s="41"/>
      <c r="Q146" s="41"/>
      <c r="R146" s="42"/>
      <c r="S146" s="43"/>
      <c r="T146" s="36">
        <f t="shared" si="57"/>
        <v>0</v>
      </c>
      <c r="U146" s="44">
        <f t="shared" si="58"/>
        <v>0</v>
      </c>
      <c r="V146" s="45">
        <f t="shared" si="59"/>
        <v>0</v>
      </c>
      <c r="W146" s="46">
        <f t="shared" si="60"/>
        <v>0</v>
      </c>
      <c r="X146" s="41">
        <f t="shared" si="61"/>
        <v>0</v>
      </c>
      <c r="Y146" s="41">
        <f t="shared" si="62"/>
        <v>0</v>
      </c>
      <c r="Z146" s="41">
        <f t="shared" si="63"/>
        <v>0</v>
      </c>
      <c r="AA146" s="47">
        <f t="shared" si="64"/>
        <v>0</v>
      </c>
      <c r="AB146" s="48">
        <f t="shared" si="65"/>
        <v>0</v>
      </c>
      <c r="AC146" s="41">
        <f t="shared" si="66"/>
        <v>0</v>
      </c>
      <c r="AD146" s="41">
        <f t="shared" si="67"/>
        <v>0</v>
      </c>
      <c r="AE146" s="41">
        <f t="shared" si="68"/>
        <v>0</v>
      </c>
      <c r="AF146" s="49" t="e">
        <f>HLOOKUP(I146,ElecAvoidedCostsWOCC!$A$5:$Q$50,G146+1,FALSE)</f>
        <v>#N/A</v>
      </c>
      <c r="AG146" s="41" t="e">
        <f t="shared" si="69"/>
        <v>#N/A</v>
      </c>
      <c r="AH146" s="49" t="e">
        <f>HLOOKUP(I146,ElecAvoidedCostsWOCC!$A$5:$Q$50,T146+1,FALSE)</f>
        <v>#N/A</v>
      </c>
      <c r="AI146" s="41" t="e">
        <f t="shared" si="70"/>
        <v>#N/A</v>
      </c>
      <c r="AJ146" s="41" t="e">
        <f t="shared" si="71"/>
        <v>#N/A</v>
      </c>
      <c r="AK146" s="41" t="e">
        <f>HLOOKUP(I146,ElecAvoidedCostsWOCC!$A$5:$Q$50,G146+1,FALSE)*J146*L146</f>
        <v>#N/A</v>
      </c>
      <c r="AL146" s="41" t="e">
        <f t="shared" si="72"/>
        <v>#N/A</v>
      </c>
      <c r="AM146" s="45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5">
        <f t="shared" si="73"/>
        <v>0</v>
      </c>
      <c r="AO146" s="44">
        <f t="shared" si="74"/>
        <v>0</v>
      </c>
      <c r="AP146" s="44" t="e">
        <f t="shared" si="75"/>
        <v>#DIV/0!</v>
      </c>
    </row>
    <row r="147" spans="2:42" x14ac:dyDescent="0.25">
      <c r="B147" s="34"/>
      <c r="C147" s="56"/>
      <c r="D147" s="56"/>
      <c r="E147" s="35"/>
      <c r="F147" s="36"/>
      <c r="G147" s="36"/>
      <c r="H147" s="36"/>
      <c r="I147" s="37"/>
      <c r="J147" s="38"/>
      <c r="K147" s="38"/>
      <c r="L147" s="38"/>
      <c r="M147" s="39"/>
      <c r="N147" s="39"/>
      <c r="O147" s="40"/>
      <c r="P147" s="41"/>
      <c r="Q147" s="41"/>
      <c r="R147" s="42"/>
      <c r="S147" s="43"/>
      <c r="T147" s="36">
        <f t="shared" si="57"/>
        <v>0</v>
      </c>
      <c r="U147" s="44">
        <f t="shared" si="58"/>
        <v>0</v>
      </c>
      <c r="V147" s="45">
        <f t="shared" si="59"/>
        <v>0</v>
      </c>
      <c r="W147" s="46">
        <f t="shared" si="60"/>
        <v>0</v>
      </c>
      <c r="X147" s="41">
        <f t="shared" si="61"/>
        <v>0</v>
      </c>
      <c r="Y147" s="41">
        <f t="shared" si="62"/>
        <v>0</v>
      </c>
      <c r="Z147" s="41">
        <f t="shared" si="63"/>
        <v>0</v>
      </c>
      <c r="AA147" s="47">
        <f t="shared" si="64"/>
        <v>0</v>
      </c>
      <c r="AB147" s="48">
        <f t="shared" si="65"/>
        <v>0</v>
      </c>
      <c r="AC147" s="41">
        <f t="shared" si="66"/>
        <v>0</v>
      </c>
      <c r="AD147" s="41">
        <f t="shared" si="67"/>
        <v>0</v>
      </c>
      <c r="AE147" s="41">
        <f t="shared" si="68"/>
        <v>0</v>
      </c>
      <c r="AF147" s="49" t="e">
        <f>HLOOKUP(I147,ElecAvoidedCostsWOCC!$A$5:$Q$50,G147+1,FALSE)</f>
        <v>#N/A</v>
      </c>
      <c r="AG147" s="41" t="e">
        <f t="shared" si="69"/>
        <v>#N/A</v>
      </c>
      <c r="AH147" s="49" t="e">
        <f>HLOOKUP(I147,ElecAvoidedCostsWOCC!$A$5:$Q$50,T147+1,FALSE)</f>
        <v>#N/A</v>
      </c>
      <c r="AI147" s="41" t="e">
        <f t="shared" si="70"/>
        <v>#N/A</v>
      </c>
      <c r="AJ147" s="41" t="e">
        <f t="shared" si="71"/>
        <v>#N/A</v>
      </c>
      <c r="AK147" s="41" t="e">
        <f>HLOOKUP(I147,ElecAvoidedCostsWOCC!$A$5:$Q$50,G147+1,FALSE)*J147*L147</f>
        <v>#N/A</v>
      </c>
      <c r="AL147" s="41" t="e">
        <f t="shared" si="72"/>
        <v>#N/A</v>
      </c>
      <c r="AM147" s="45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5">
        <f t="shared" si="73"/>
        <v>0</v>
      </c>
      <c r="AO147" s="44">
        <f t="shared" si="74"/>
        <v>0</v>
      </c>
      <c r="AP147" s="44" t="e">
        <f t="shared" si="75"/>
        <v>#DIV/0!</v>
      </c>
    </row>
    <row r="148" spans="2:42" x14ac:dyDescent="0.25">
      <c r="B148" s="34"/>
      <c r="C148" s="56"/>
      <c r="D148" s="56"/>
      <c r="E148" s="35"/>
      <c r="F148" s="36"/>
      <c r="G148" s="36"/>
      <c r="H148" s="36"/>
      <c r="I148" s="37"/>
      <c r="J148" s="38"/>
      <c r="K148" s="38"/>
      <c r="L148" s="38"/>
      <c r="M148" s="39"/>
      <c r="N148" s="39"/>
      <c r="O148" s="40"/>
      <c r="P148" s="41"/>
      <c r="Q148" s="41"/>
      <c r="R148" s="42"/>
      <c r="S148" s="43"/>
      <c r="T148" s="36">
        <f t="shared" si="57"/>
        <v>0</v>
      </c>
      <c r="U148" s="44">
        <f t="shared" si="58"/>
        <v>0</v>
      </c>
      <c r="V148" s="45">
        <f t="shared" si="59"/>
        <v>0</v>
      </c>
      <c r="W148" s="46">
        <f t="shared" si="60"/>
        <v>0</v>
      </c>
      <c r="X148" s="41">
        <f t="shared" si="61"/>
        <v>0</v>
      </c>
      <c r="Y148" s="41">
        <f t="shared" si="62"/>
        <v>0</v>
      </c>
      <c r="Z148" s="41">
        <f t="shared" si="63"/>
        <v>0</v>
      </c>
      <c r="AA148" s="47">
        <f t="shared" si="64"/>
        <v>0</v>
      </c>
      <c r="AB148" s="48">
        <f t="shared" si="65"/>
        <v>0</v>
      </c>
      <c r="AC148" s="41">
        <f t="shared" si="66"/>
        <v>0</v>
      </c>
      <c r="AD148" s="41">
        <f t="shared" si="67"/>
        <v>0</v>
      </c>
      <c r="AE148" s="41">
        <f t="shared" si="68"/>
        <v>0</v>
      </c>
      <c r="AF148" s="49" t="e">
        <f>HLOOKUP(I148,ElecAvoidedCostsWOCC!$A$5:$Q$50,G148+1,FALSE)</f>
        <v>#N/A</v>
      </c>
      <c r="AG148" s="41" t="e">
        <f t="shared" si="69"/>
        <v>#N/A</v>
      </c>
      <c r="AH148" s="49" t="e">
        <f>HLOOKUP(I148,ElecAvoidedCostsWOCC!$A$5:$Q$50,T148+1,FALSE)</f>
        <v>#N/A</v>
      </c>
      <c r="AI148" s="41" t="e">
        <f t="shared" si="70"/>
        <v>#N/A</v>
      </c>
      <c r="AJ148" s="41" t="e">
        <f t="shared" si="71"/>
        <v>#N/A</v>
      </c>
      <c r="AK148" s="41" t="e">
        <f>HLOOKUP(I148,ElecAvoidedCostsWOCC!$A$5:$Q$50,G148+1,FALSE)*J148*L148</f>
        <v>#N/A</v>
      </c>
      <c r="AL148" s="41" t="e">
        <f t="shared" si="72"/>
        <v>#N/A</v>
      </c>
      <c r="AM148" s="45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5">
        <f t="shared" si="73"/>
        <v>0</v>
      </c>
      <c r="AO148" s="44">
        <f t="shared" si="74"/>
        <v>0</v>
      </c>
      <c r="AP148" s="44" t="e">
        <f t="shared" si="75"/>
        <v>#DIV/0!</v>
      </c>
    </row>
    <row r="149" spans="2:42" x14ac:dyDescent="0.25">
      <c r="B149" s="34"/>
      <c r="C149" s="56"/>
      <c r="D149" s="56"/>
      <c r="E149" s="35"/>
      <c r="F149" s="36"/>
      <c r="G149" s="36"/>
      <c r="H149" s="36"/>
      <c r="I149" s="37"/>
      <c r="J149" s="38"/>
      <c r="K149" s="38"/>
      <c r="L149" s="38"/>
      <c r="M149" s="39"/>
      <c r="N149" s="39"/>
      <c r="O149" s="40"/>
      <c r="P149" s="41"/>
      <c r="Q149" s="41"/>
      <c r="R149" s="42"/>
      <c r="S149" s="43"/>
      <c r="T149" s="36">
        <f t="shared" si="57"/>
        <v>0</v>
      </c>
      <c r="U149" s="44">
        <f t="shared" si="58"/>
        <v>0</v>
      </c>
      <c r="V149" s="45">
        <f t="shared" si="59"/>
        <v>0</v>
      </c>
      <c r="W149" s="46">
        <f t="shared" si="60"/>
        <v>0</v>
      </c>
      <c r="X149" s="41">
        <f t="shared" si="61"/>
        <v>0</v>
      </c>
      <c r="Y149" s="41">
        <f t="shared" si="62"/>
        <v>0</v>
      </c>
      <c r="Z149" s="41">
        <f t="shared" si="63"/>
        <v>0</v>
      </c>
      <c r="AA149" s="47">
        <f t="shared" si="64"/>
        <v>0</v>
      </c>
      <c r="AB149" s="48">
        <f t="shared" si="65"/>
        <v>0</v>
      </c>
      <c r="AC149" s="41">
        <f t="shared" si="66"/>
        <v>0</v>
      </c>
      <c r="AD149" s="41">
        <f t="shared" si="67"/>
        <v>0</v>
      </c>
      <c r="AE149" s="41">
        <f t="shared" si="68"/>
        <v>0</v>
      </c>
      <c r="AF149" s="49" t="e">
        <f>HLOOKUP(I149,ElecAvoidedCostsWOCC!$A$5:$Q$50,G149+1,FALSE)</f>
        <v>#N/A</v>
      </c>
      <c r="AG149" s="41" t="e">
        <f t="shared" si="69"/>
        <v>#N/A</v>
      </c>
      <c r="AH149" s="49" t="e">
        <f>HLOOKUP(I149,ElecAvoidedCostsWOCC!$A$5:$Q$50,T149+1,FALSE)</f>
        <v>#N/A</v>
      </c>
      <c r="AI149" s="41" t="e">
        <f t="shared" si="70"/>
        <v>#N/A</v>
      </c>
      <c r="AJ149" s="41" t="e">
        <f t="shared" si="71"/>
        <v>#N/A</v>
      </c>
      <c r="AK149" s="41" t="e">
        <f>HLOOKUP(I149,ElecAvoidedCostsWOCC!$A$5:$Q$50,G149+1,FALSE)*J149*L149</f>
        <v>#N/A</v>
      </c>
      <c r="AL149" s="41" t="e">
        <f t="shared" si="72"/>
        <v>#N/A</v>
      </c>
      <c r="AM149" s="45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5">
        <f t="shared" si="73"/>
        <v>0</v>
      </c>
      <c r="AO149" s="44">
        <f t="shared" si="74"/>
        <v>0</v>
      </c>
      <c r="AP149" s="44" t="e">
        <f t="shared" si="75"/>
        <v>#DIV/0!</v>
      </c>
    </row>
    <row r="150" spans="2:42" x14ac:dyDescent="0.25">
      <c r="B150" s="34"/>
      <c r="C150" s="56"/>
      <c r="D150" s="56"/>
      <c r="E150" s="35"/>
      <c r="F150" s="36"/>
      <c r="G150" s="36"/>
      <c r="H150" s="36"/>
      <c r="I150" s="37"/>
      <c r="J150" s="38"/>
      <c r="K150" s="38"/>
      <c r="L150" s="38"/>
      <c r="M150" s="39"/>
      <c r="N150" s="39"/>
      <c r="O150" s="40"/>
      <c r="P150" s="41"/>
      <c r="Q150" s="41"/>
      <c r="R150" s="42"/>
      <c r="S150" s="43"/>
      <c r="T150" s="36">
        <f t="shared" si="57"/>
        <v>0</v>
      </c>
      <c r="U150" s="44">
        <f t="shared" si="58"/>
        <v>0</v>
      </c>
      <c r="V150" s="45">
        <f t="shared" si="59"/>
        <v>0</v>
      </c>
      <c r="W150" s="46">
        <f t="shared" si="60"/>
        <v>0</v>
      </c>
      <c r="X150" s="41">
        <f t="shared" si="61"/>
        <v>0</v>
      </c>
      <c r="Y150" s="41">
        <f t="shared" si="62"/>
        <v>0</v>
      </c>
      <c r="Z150" s="41">
        <f t="shared" si="63"/>
        <v>0</v>
      </c>
      <c r="AA150" s="47">
        <f t="shared" si="64"/>
        <v>0</v>
      </c>
      <c r="AB150" s="48">
        <f t="shared" si="65"/>
        <v>0</v>
      </c>
      <c r="AC150" s="41">
        <f t="shared" si="66"/>
        <v>0</v>
      </c>
      <c r="AD150" s="41">
        <f t="shared" si="67"/>
        <v>0</v>
      </c>
      <c r="AE150" s="41">
        <f t="shared" si="68"/>
        <v>0</v>
      </c>
      <c r="AF150" s="49" t="e">
        <f>HLOOKUP(I150,ElecAvoidedCostsWOCC!$A$5:$Q$50,G150+1,FALSE)</f>
        <v>#N/A</v>
      </c>
      <c r="AG150" s="41" t="e">
        <f t="shared" si="69"/>
        <v>#N/A</v>
      </c>
      <c r="AH150" s="49" t="e">
        <f>HLOOKUP(I150,ElecAvoidedCostsWOCC!$A$5:$Q$50,T150+1,FALSE)</f>
        <v>#N/A</v>
      </c>
      <c r="AI150" s="41" t="e">
        <f t="shared" si="70"/>
        <v>#N/A</v>
      </c>
      <c r="AJ150" s="41" t="e">
        <f t="shared" si="71"/>
        <v>#N/A</v>
      </c>
      <c r="AK150" s="41" t="e">
        <f>HLOOKUP(I150,ElecAvoidedCostsWOCC!$A$5:$Q$50,G150+1,FALSE)*J150*L150</f>
        <v>#N/A</v>
      </c>
      <c r="AL150" s="41" t="e">
        <f t="shared" si="72"/>
        <v>#N/A</v>
      </c>
      <c r="AM150" s="45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5">
        <f t="shared" si="73"/>
        <v>0</v>
      </c>
      <c r="AO150" s="44">
        <f t="shared" si="74"/>
        <v>0</v>
      </c>
      <c r="AP150" s="44" t="e">
        <f t="shared" si="75"/>
        <v>#DIV/0!</v>
      </c>
    </row>
    <row r="151" spans="2:42" x14ac:dyDescent="0.25">
      <c r="B151" s="34"/>
      <c r="C151" s="56"/>
      <c r="D151" s="56"/>
      <c r="E151" s="35"/>
      <c r="F151" s="36"/>
      <c r="G151" s="36"/>
      <c r="H151" s="36"/>
      <c r="I151" s="37"/>
      <c r="J151" s="38"/>
      <c r="K151" s="38"/>
      <c r="L151" s="38"/>
      <c r="M151" s="39"/>
      <c r="N151" s="39"/>
      <c r="O151" s="40"/>
      <c r="P151" s="41"/>
      <c r="Q151" s="41"/>
      <c r="R151" s="42"/>
      <c r="S151" s="43"/>
      <c r="T151" s="36">
        <f t="shared" si="57"/>
        <v>0</v>
      </c>
      <c r="U151" s="44">
        <f t="shared" si="58"/>
        <v>0</v>
      </c>
      <c r="V151" s="45">
        <f t="shared" si="59"/>
        <v>0</v>
      </c>
      <c r="W151" s="46">
        <f t="shared" si="60"/>
        <v>0</v>
      </c>
      <c r="X151" s="41">
        <f t="shared" si="61"/>
        <v>0</v>
      </c>
      <c r="Y151" s="41">
        <f t="shared" si="62"/>
        <v>0</v>
      </c>
      <c r="Z151" s="41">
        <f t="shared" si="63"/>
        <v>0</v>
      </c>
      <c r="AA151" s="47">
        <f t="shared" si="64"/>
        <v>0</v>
      </c>
      <c r="AB151" s="48">
        <f t="shared" si="65"/>
        <v>0</v>
      </c>
      <c r="AC151" s="41">
        <f t="shared" si="66"/>
        <v>0</v>
      </c>
      <c r="AD151" s="41">
        <f t="shared" si="67"/>
        <v>0</v>
      </c>
      <c r="AE151" s="41">
        <f t="shared" si="68"/>
        <v>0</v>
      </c>
      <c r="AF151" s="49" t="e">
        <f>HLOOKUP(I151,ElecAvoidedCostsWOCC!$A$5:$Q$50,G151+1,FALSE)</f>
        <v>#N/A</v>
      </c>
      <c r="AG151" s="41" t="e">
        <f t="shared" si="69"/>
        <v>#N/A</v>
      </c>
      <c r="AH151" s="49" t="e">
        <f>HLOOKUP(I151,ElecAvoidedCostsWOCC!$A$5:$Q$50,T151+1,FALSE)</f>
        <v>#N/A</v>
      </c>
      <c r="AI151" s="41" t="e">
        <f t="shared" si="70"/>
        <v>#N/A</v>
      </c>
      <c r="AJ151" s="41" t="e">
        <f t="shared" si="71"/>
        <v>#N/A</v>
      </c>
      <c r="AK151" s="41" t="e">
        <f>HLOOKUP(I151,ElecAvoidedCostsWOCC!$A$5:$Q$50,G151+1,FALSE)*J151*L151</f>
        <v>#N/A</v>
      </c>
      <c r="AL151" s="41" t="e">
        <f t="shared" si="72"/>
        <v>#N/A</v>
      </c>
      <c r="AM151" s="45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5">
        <f t="shared" si="73"/>
        <v>0</v>
      </c>
      <c r="AO151" s="44">
        <f t="shared" si="74"/>
        <v>0</v>
      </c>
      <c r="AP151" s="44" t="e">
        <f t="shared" si="75"/>
        <v>#DIV/0!</v>
      </c>
    </row>
    <row r="152" spans="2:42" x14ac:dyDescent="0.25">
      <c r="B152" s="34"/>
      <c r="C152" s="56"/>
      <c r="D152" s="56"/>
      <c r="E152" s="35"/>
      <c r="F152" s="36"/>
      <c r="G152" s="36"/>
      <c r="H152" s="36"/>
      <c r="I152" s="37"/>
      <c r="J152" s="38"/>
      <c r="K152" s="38"/>
      <c r="L152" s="38"/>
      <c r="M152" s="39"/>
      <c r="N152" s="39"/>
      <c r="O152" s="40"/>
      <c r="P152" s="41"/>
      <c r="Q152" s="41"/>
      <c r="R152" s="42"/>
      <c r="S152" s="43"/>
      <c r="T152" s="36">
        <f t="shared" si="57"/>
        <v>0</v>
      </c>
      <c r="U152" s="44">
        <f t="shared" si="58"/>
        <v>0</v>
      </c>
      <c r="V152" s="45">
        <f t="shared" si="59"/>
        <v>0</v>
      </c>
      <c r="W152" s="46">
        <f t="shared" si="60"/>
        <v>0</v>
      </c>
      <c r="X152" s="41">
        <f t="shared" si="61"/>
        <v>0</v>
      </c>
      <c r="Y152" s="41">
        <f t="shared" si="62"/>
        <v>0</v>
      </c>
      <c r="Z152" s="41">
        <f t="shared" si="63"/>
        <v>0</v>
      </c>
      <c r="AA152" s="47">
        <f t="shared" si="64"/>
        <v>0</v>
      </c>
      <c r="AB152" s="48">
        <f t="shared" si="65"/>
        <v>0</v>
      </c>
      <c r="AC152" s="41">
        <f t="shared" si="66"/>
        <v>0</v>
      </c>
      <c r="AD152" s="41">
        <f t="shared" si="67"/>
        <v>0</v>
      </c>
      <c r="AE152" s="41">
        <f t="shared" si="68"/>
        <v>0</v>
      </c>
      <c r="AF152" s="49" t="e">
        <f>HLOOKUP(I152,ElecAvoidedCostsWOCC!$A$5:$Q$50,G152+1,FALSE)</f>
        <v>#N/A</v>
      </c>
      <c r="AG152" s="41" t="e">
        <f t="shared" si="69"/>
        <v>#N/A</v>
      </c>
      <c r="AH152" s="49" t="e">
        <f>HLOOKUP(I152,ElecAvoidedCostsWOCC!$A$5:$Q$50,T152+1,FALSE)</f>
        <v>#N/A</v>
      </c>
      <c r="AI152" s="41" t="e">
        <f t="shared" si="70"/>
        <v>#N/A</v>
      </c>
      <c r="AJ152" s="41" t="e">
        <f t="shared" si="71"/>
        <v>#N/A</v>
      </c>
      <c r="AK152" s="41" t="e">
        <f>HLOOKUP(I152,ElecAvoidedCostsWOCC!$A$5:$Q$50,G152+1,FALSE)*J152*L152</f>
        <v>#N/A</v>
      </c>
      <c r="AL152" s="41" t="e">
        <f t="shared" si="72"/>
        <v>#N/A</v>
      </c>
      <c r="AM152" s="45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5">
        <f t="shared" si="73"/>
        <v>0</v>
      </c>
      <c r="AO152" s="44">
        <f t="shared" si="74"/>
        <v>0</v>
      </c>
      <c r="AP152" s="44" t="e">
        <f t="shared" si="75"/>
        <v>#DIV/0!</v>
      </c>
    </row>
    <row r="153" spans="2:42" x14ac:dyDescent="0.25">
      <c r="B153" s="34"/>
      <c r="C153" s="56"/>
      <c r="D153" s="56"/>
      <c r="E153" s="35"/>
      <c r="F153" s="36"/>
      <c r="G153" s="36"/>
      <c r="H153" s="36"/>
      <c r="I153" s="37"/>
      <c r="J153" s="38"/>
      <c r="K153" s="38"/>
      <c r="L153" s="38"/>
      <c r="M153" s="39"/>
      <c r="N153" s="39"/>
      <c r="O153" s="40"/>
      <c r="P153" s="41"/>
      <c r="Q153" s="41"/>
      <c r="R153" s="42"/>
      <c r="S153" s="43"/>
      <c r="T153" s="36">
        <f t="shared" si="57"/>
        <v>0</v>
      </c>
      <c r="U153" s="44">
        <f t="shared" si="58"/>
        <v>0</v>
      </c>
      <c r="V153" s="45">
        <f t="shared" si="59"/>
        <v>0</v>
      </c>
      <c r="W153" s="46">
        <f t="shared" si="60"/>
        <v>0</v>
      </c>
      <c r="X153" s="41">
        <f t="shared" si="61"/>
        <v>0</v>
      </c>
      <c r="Y153" s="41">
        <f t="shared" si="62"/>
        <v>0</v>
      </c>
      <c r="Z153" s="41">
        <f t="shared" si="63"/>
        <v>0</v>
      </c>
      <c r="AA153" s="47">
        <f t="shared" si="64"/>
        <v>0</v>
      </c>
      <c r="AB153" s="48">
        <f t="shared" si="65"/>
        <v>0</v>
      </c>
      <c r="AC153" s="41">
        <f t="shared" si="66"/>
        <v>0</v>
      </c>
      <c r="AD153" s="41">
        <f t="shared" si="67"/>
        <v>0</v>
      </c>
      <c r="AE153" s="41">
        <f t="shared" si="68"/>
        <v>0</v>
      </c>
      <c r="AF153" s="49" t="e">
        <f>HLOOKUP(I153,ElecAvoidedCostsWOCC!$A$5:$Q$50,G153+1,FALSE)</f>
        <v>#N/A</v>
      </c>
      <c r="AG153" s="41" t="e">
        <f t="shared" si="69"/>
        <v>#N/A</v>
      </c>
      <c r="AH153" s="49" t="e">
        <f>HLOOKUP(I153,ElecAvoidedCostsWOCC!$A$5:$Q$50,T153+1,FALSE)</f>
        <v>#N/A</v>
      </c>
      <c r="AI153" s="41" t="e">
        <f t="shared" si="70"/>
        <v>#N/A</v>
      </c>
      <c r="AJ153" s="41" t="e">
        <f t="shared" si="71"/>
        <v>#N/A</v>
      </c>
      <c r="AK153" s="41" t="e">
        <f>HLOOKUP(I153,ElecAvoidedCostsWOCC!$A$5:$Q$50,G153+1,FALSE)*J153*L153</f>
        <v>#N/A</v>
      </c>
      <c r="AL153" s="41" t="e">
        <f t="shared" si="72"/>
        <v>#N/A</v>
      </c>
      <c r="AM153" s="45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5">
        <f t="shared" si="73"/>
        <v>0</v>
      </c>
      <c r="AO153" s="44">
        <f t="shared" si="74"/>
        <v>0</v>
      </c>
      <c r="AP153" s="44" t="e">
        <f t="shared" si="75"/>
        <v>#DIV/0!</v>
      </c>
    </row>
    <row r="154" spans="2:42" x14ac:dyDescent="0.25">
      <c r="B154" s="34"/>
      <c r="C154" s="56"/>
      <c r="D154" s="56"/>
      <c r="E154" s="35"/>
      <c r="F154" s="36"/>
      <c r="G154" s="36"/>
      <c r="H154" s="36"/>
      <c r="I154" s="37"/>
      <c r="J154" s="38"/>
      <c r="K154" s="38"/>
      <c r="L154" s="38"/>
      <c r="M154" s="39"/>
      <c r="N154" s="39"/>
      <c r="O154" s="40"/>
      <c r="P154" s="41"/>
      <c r="Q154" s="41"/>
      <c r="R154" s="42"/>
      <c r="S154" s="43"/>
      <c r="T154" s="36">
        <f t="shared" si="57"/>
        <v>0</v>
      </c>
      <c r="U154" s="44">
        <f t="shared" si="58"/>
        <v>0</v>
      </c>
      <c r="V154" s="45">
        <f t="shared" si="59"/>
        <v>0</v>
      </c>
      <c r="W154" s="46">
        <f t="shared" si="60"/>
        <v>0</v>
      </c>
      <c r="X154" s="41">
        <f t="shared" si="61"/>
        <v>0</v>
      </c>
      <c r="Y154" s="41">
        <f t="shared" si="62"/>
        <v>0</v>
      </c>
      <c r="Z154" s="41">
        <f t="shared" si="63"/>
        <v>0</v>
      </c>
      <c r="AA154" s="47">
        <f t="shared" si="64"/>
        <v>0</v>
      </c>
      <c r="AB154" s="48">
        <f t="shared" si="65"/>
        <v>0</v>
      </c>
      <c r="AC154" s="41">
        <f t="shared" si="66"/>
        <v>0</v>
      </c>
      <c r="AD154" s="41">
        <f t="shared" si="67"/>
        <v>0</v>
      </c>
      <c r="AE154" s="41">
        <f t="shared" si="68"/>
        <v>0</v>
      </c>
      <c r="AF154" s="49" t="e">
        <f>HLOOKUP(I154,ElecAvoidedCostsWOCC!$A$5:$Q$50,G154+1,FALSE)</f>
        <v>#N/A</v>
      </c>
      <c r="AG154" s="41" t="e">
        <f t="shared" si="69"/>
        <v>#N/A</v>
      </c>
      <c r="AH154" s="49" t="e">
        <f>HLOOKUP(I154,ElecAvoidedCostsWOCC!$A$5:$Q$50,T154+1,FALSE)</f>
        <v>#N/A</v>
      </c>
      <c r="AI154" s="41" t="e">
        <f t="shared" si="70"/>
        <v>#N/A</v>
      </c>
      <c r="AJ154" s="41" t="e">
        <f t="shared" si="71"/>
        <v>#N/A</v>
      </c>
      <c r="AK154" s="41" t="e">
        <f>HLOOKUP(I154,ElecAvoidedCostsWOCC!$A$5:$Q$50,G154+1,FALSE)*J154*L154</f>
        <v>#N/A</v>
      </c>
      <c r="AL154" s="41" t="e">
        <f t="shared" si="72"/>
        <v>#N/A</v>
      </c>
      <c r="AM154" s="45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5">
        <f t="shared" si="73"/>
        <v>0</v>
      </c>
      <c r="AO154" s="44">
        <f t="shared" si="74"/>
        <v>0</v>
      </c>
      <c r="AP154" s="44" t="e">
        <f t="shared" si="75"/>
        <v>#DIV/0!</v>
      </c>
    </row>
    <row r="155" spans="2:42" x14ac:dyDescent="0.25">
      <c r="B155" s="34"/>
      <c r="C155" s="56"/>
      <c r="D155" s="56"/>
      <c r="E155" s="35"/>
      <c r="F155" s="36"/>
      <c r="G155" s="36"/>
      <c r="H155" s="36"/>
      <c r="I155" s="37"/>
      <c r="J155" s="38"/>
      <c r="K155" s="38"/>
      <c r="L155" s="38"/>
      <c r="M155" s="39"/>
      <c r="N155" s="39"/>
      <c r="O155" s="40"/>
      <c r="P155" s="41"/>
      <c r="Q155" s="41"/>
      <c r="R155" s="42"/>
      <c r="S155" s="43"/>
      <c r="T155" s="36">
        <f t="shared" si="57"/>
        <v>0</v>
      </c>
      <c r="U155" s="44">
        <f t="shared" si="58"/>
        <v>0</v>
      </c>
      <c r="V155" s="45">
        <f t="shared" si="59"/>
        <v>0</v>
      </c>
      <c r="W155" s="46">
        <f t="shared" si="60"/>
        <v>0</v>
      </c>
      <c r="X155" s="41">
        <f t="shared" si="61"/>
        <v>0</v>
      </c>
      <c r="Y155" s="41">
        <f t="shared" si="62"/>
        <v>0</v>
      </c>
      <c r="Z155" s="41">
        <f t="shared" si="63"/>
        <v>0</v>
      </c>
      <c r="AA155" s="47">
        <f t="shared" si="64"/>
        <v>0</v>
      </c>
      <c r="AB155" s="48">
        <f t="shared" si="65"/>
        <v>0</v>
      </c>
      <c r="AC155" s="41">
        <f t="shared" si="66"/>
        <v>0</v>
      </c>
      <c r="AD155" s="41">
        <f t="shared" si="67"/>
        <v>0</v>
      </c>
      <c r="AE155" s="41">
        <f t="shared" si="68"/>
        <v>0</v>
      </c>
      <c r="AF155" s="49" t="e">
        <f>HLOOKUP(I155,ElecAvoidedCostsWOCC!$A$5:$Q$50,G155+1,FALSE)</f>
        <v>#N/A</v>
      </c>
      <c r="AG155" s="41" t="e">
        <f t="shared" si="69"/>
        <v>#N/A</v>
      </c>
      <c r="AH155" s="49" t="e">
        <f>HLOOKUP(I155,ElecAvoidedCostsWOCC!$A$5:$Q$50,T155+1,FALSE)</f>
        <v>#N/A</v>
      </c>
      <c r="AI155" s="41" t="e">
        <f t="shared" si="70"/>
        <v>#N/A</v>
      </c>
      <c r="AJ155" s="41" t="e">
        <f t="shared" si="71"/>
        <v>#N/A</v>
      </c>
      <c r="AK155" s="41" t="e">
        <f>HLOOKUP(I155,ElecAvoidedCostsWOCC!$A$5:$Q$50,G155+1,FALSE)*J155*L155</f>
        <v>#N/A</v>
      </c>
      <c r="AL155" s="41" t="e">
        <f t="shared" si="72"/>
        <v>#N/A</v>
      </c>
      <c r="AM155" s="45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5">
        <f t="shared" si="73"/>
        <v>0</v>
      </c>
      <c r="AO155" s="44">
        <f t="shared" si="74"/>
        <v>0</v>
      </c>
      <c r="AP155" s="44" t="e">
        <f t="shared" si="75"/>
        <v>#DIV/0!</v>
      </c>
    </row>
    <row r="156" spans="2:42" x14ac:dyDescent="0.25">
      <c r="B156" s="34"/>
      <c r="C156" s="56"/>
      <c r="D156" s="56"/>
      <c r="E156" s="35"/>
      <c r="F156" s="36"/>
      <c r="G156" s="36"/>
      <c r="H156" s="36"/>
      <c r="I156" s="37"/>
      <c r="J156" s="38"/>
      <c r="K156" s="38"/>
      <c r="L156" s="38"/>
      <c r="M156" s="39"/>
      <c r="N156" s="39"/>
      <c r="O156" s="40"/>
      <c r="P156" s="41"/>
      <c r="Q156" s="41"/>
      <c r="R156" s="42"/>
      <c r="S156" s="43"/>
      <c r="T156" s="36">
        <f t="shared" si="57"/>
        <v>0</v>
      </c>
      <c r="U156" s="44">
        <f t="shared" si="58"/>
        <v>0</v>
      </c>
      <c r="V156" s="45">
        <f t="shared" si="59"/>
        <v>0</v>
      </c>
      <c r="W156" s="46">
        <f t="shared" si="60"/>
        <v>0</v>
      </c>
      <c r="X156" s="41">
        <f t="shared" si="61"/>
        <v>0</v>
      </c>
      <c r="Y156" s="41">
        <f t="shared" si="62"/>
        <v>0</v>
      </c>
      <c r="Z156" s="41">
        <f t="shared" si="63"/>
        <v>0</v>
      </c>
      <c r="AA156" s="47">
        <f t="shared" si="64"/>
        <v>0</v>
      </c>
      <c r="AB156" s="48">
        <f t="shared" si="65"/>
        <v>0</v>
      </c>
      <c r="AC156" s="41">
        <f t="shared" si="66"/>
        <v>0</v>
      </c>
      <c r="AD156" s="41">
        <f t="shared" si="67"/>
        <v>0</v>
      </c>
      <c r="AE156" s="41">
        <f t="shared" si="68"/>
        <v>0</v>
      </c>
      <c r="AF156" s="49" t="e">
        <f>HLOOKUP(I156,ElecAvoidedCostsWOCC!$A$5:$Q$50,G156+1,FALSE)</f>
        <v>#N/A</v>
      </c>
      <c r="AG156" s="41" t="e">
        <f t="shared" si="69"/>
        <v>#N/A</v>
      </c>
      <c r="AH156" s="49" t="e">
        <f>HLOOKUP(I156,ElecAvoidedCostsWOCC!$A$5:$Q$50,T156+1,FALSE)</f>
        <v>#N/A</v>
      </c>
      <c r="AI156" s="41" t="e">
        <f t="shared" si="70"/>
        <v>#N/A</v>
      </c>
      <c r="AJ156" s="41" t="e">
        <f t="shared" si="71"/>
        <v>#N/A</v>
      </c>
      <c r="AK156" s="41" t="e">
        <f>HLOOKUP(I156,ElecAvoidedCostsWOCC!$A$5:$Q$50,G156+1,FALSE)*J156*L156</f>
        <v>#N/A</v>
      </c>
      <c r="AL156" s="41" t="e">
        <f t="shared" si="72"/>
        <v>#N/A</v>
      </c>
      <c r="AM156" s="45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5">
        <f t="shared" si="73"/>
        <v>0</v>
      </c>
      <c r="AO156" s="44">
        <f t="shared" si="74"/>
        <v>0</v>
      </c>
      <c r="AP156" s="44" t="e">
        <f t="shared" si="75"/>
        <v>#DIV/0!</v>
      </c>
    </row>
    <row r="157" spans="2:42" x14ac:dyDescent="0.25">
      <c r="B157" s="34"/>
      <c r="C157" s="56"/>
      <c r="D157" s="56"/>
      <c r="E157" s="35"/>
      <c r="F157" s="36"/>
      <c r="G157" s="36"/>
      <c r="H157" s="36"/>
      <c r="I157" s="37"/>
      <c r="J157" s="38"/>
      <c r="K157" s="38"/>
      <c r="L157" s="38"/>
      <c r="M157" s="39"/>
      <c r="N157" s="39"/>
      <c r="O157" s="40"/>
      <c r="P157" s="41"/>
      <c r="Q157" s="41"/>
      <c r="R157" s="42"/>
      <c r="S157" s="43"/>
      <c r="T157" s="36">
        <f t="shared" si="57"/>
        <v>0</v>
      </c>
      <c r="U157" s="44">
        <f t="shared" si="58"/>
        <v>0</v>
      </c>
      <c r="V157" s="45">
        <f t="shared" si="59"/>
        <v>0</v>
      </c>
      <c r="W157" s="46">
        <f t="shared" si="60"/>
        <v>0</v>
      </c>
      <c r="X157" s="41">
        <f t="shared" si="61"/>
        <v>0</v>
      </c>
      <c r="Y157" s="41">
        <f t="shared" si="62"/>
        <v>0</v>
      </c>
      <c r="Z157" s="41">
        <f t="shared" si="63"/>
        <v>0</v>
      </c>
      <c r="AA157" s="47">
        <f t="shared" si="64"/>
        <v>0</v>
      </c>
      <c r="AB157" s="48">
        <f t="shared" si="65"/>
        <v>0</v>
      </c>
      <c r="AC157" s="41">
        <f t="shared" si="66"/>
        <v>0</v>
      </c>
      <c r="AD157" s="41">
        <f t="shared" si="67"/>
        <v>0</v>
      </c>
      <c r="AE157" s="41">
        <f t="shared" si="68"/>
        <v>0</v>
      </c>
      <c r="AF157" s="49" t="e">
        <f>HLOOKUP(I157,ElecAvoidedCostsWOCC!$A$5:$Q$50,G157+1,FALSE)</f>
        <v>#N/A</v>
      </c>
      <c r="AG157" s="41" t="e">
        <f t="shared" si="69"/>
        <v>#N/A</v>
      </c>
      <c r="AH157" s="49" t="e">
        <f>HLOOKUP(I157,ElecAvoidedCostsWOCC!$A$5:$Q$50,T157+1,FALSE)</f>
        <v>#N/A</v>
      </c>
      <c r="AI157" s="41" t="e">
        <f t="shared" si="70"/>
        <v>#N/A</v>
      </c>
      <c r="AJ157" s="41" t="e">
        <f t="shared" si="71"/>
        <v>#N/A</v>
      </c>
      <c r="AK157" s="41" t="e">
        <f>HLOOKUP(I157,ElecAvoidedCostsWOCC!$A$5:$Q$50,G157+1,FALSE)*J157*L157</f>
        <v>#N/A</v>
      </c>
      <c r="AL157" s="41" t="e">
        <f t="shared" si="72"/>
        <v>#N/A</v>
      </c>
      <c r="AM157" s="45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5">
        <f t="shared" si="73"/>
        <v>0</v>
      </c>
      <c r="AO157" s="44">
        <f t="shared" si="74"/>
        <v>0</v>
      </c>
      <c r="AP157" s="44" t="e">
        <f t="shared" si="75"/>
        <v>#DIV/0!</v>
      </c>
    </row>
    <row r="158" spans="2:42" x14ac:dyDescent="0.25">
      <c r="B158" s="34"/>
      <c r="C158" s="56"/>
      <c r="D158" s="56"/>
      <c r="E158" s="35"/>
      <c r="F158" s="36"/>
      <c r="G158" s="36"/>
      <c r="H158" s="36"/>
      <c r="I158" s="37"/>
      <c r="J158" s="38"/>
      <c r="K158" s="38"/>
      <c r="L158" s="38"/>
      <c r="M158" s="39"/>
      <c r="N158" s="39"/>
      <c r="O158" s="40"/>
      <c r="P158" s="41"/>
      <c r="Q158" s="41"/>
      <c r="R158" s="42"/>
      <c r="S158" s="43"/>
      <c r="T158" s="36">
        <f t="shared" si="57"/>
        <v>0</v>
      </c>
      <c r="U158" s="44">
        <f t="shared" si="58"/>
        <v>0</v>
      </c>
      <c r="V158" s="45">
        <f t="shared" si="59"/>
        <v>0</v>
      </c>
      <c r="W158" s="46">
        <f t="shared" si="60"/>
        <v>0</v>
      </c>
      <c r="X158" s="41">
        <f t="shared" si="61"/>
        <v>0</v>
      </c>
      <c r="Y158" s="41">
        <f t="shared" si="62"/>
        <v>0</v>
      </c>
      <c r="Z158" s="41">
        <f t="shared" si="63"/>
        <v>0</v>
      </c>
      <c r="AA158" s="47">
        <f t="shared" si="64"/>
        <v>0</v>
      </c>
      <c r="AB158" s="48">
        <f t="shared" si="65"/>
        <v>0</v>
      </c>
      <c r="AC158" s="41">
        <f t="shared" si="66"/>
        <v>0</v>
      </c>
      <c r="AD158" s="41">
        <f t="shared" si="67"/>
        <v>0</v>
      </c>
      <c r="AE158" s="41">
        <f t="shared" si="68"/>
        <v>0</v>
      </c>
      <c r="AF158" s="49" t="e">
        <f>HLOOKUP(I158,ElecAvoidedCostsWOCC!$A$5:$Q$50,G158+1,FALSE)</f>
        <v>#N/A</v>
      </c>
      <c r="AG158" s="41" t="e">
        <f t="shared" si="69"/>
        <v>#N/A</v>
      </c>
      <c r="AH158" s="49" t="e">
        <f>HLOOKUP(I158,ElecAvoidedCostsWOCC!$A$5:$Q$50,T158+1,FALSE)</f>
        <v>#N/A</v>
      </c>
      <c r="AI158" s="41" t="e">
        <f t="shared" si="70"/>
        <v>#N/A</v>
      </c>
      <c r="AJ158" s="41" t="e">
        <f t="shared" si="71"/>
        <v>#N/A</v>
      </c>
      <c r="AK158" s="41" t="e">
        <f>HLOOKUP(I158,ElecAvoidedCostsWOCC!$A$5:$Q$50,G158+1,FALSE)*J158*L158</f>
        <v>#N/A</v>
      </c>
      <c r="AL158" s="41" t="e">
        <f t="shared" si="72"/>
        <v>#N/A</v>
      </c>
      <c r="AM158" s="45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5">
        <f t="shared" si="73"/>
        <v>0</v>
      </c>
      <c r="AO158" s="44">
        <f t="shared" si="74"/>
        <v>0</v>
      </c>
      <c r="AP158" s="44" t="e">
        <f t="shared" si="75"/>
        <v>#DIV/0!</v>
      </c>
    </row>
  </sheetData>
  <conditionalFormatting sqref="J5:N158 R5:S158">
    <cfRule type="expression" dxfId="117" priority="2">
      <formula>ISTEXT(J5)</formula>
    </cfRule>
    <cfRule type="notContainsBlanks" dxfId="116" priority="3">
      <formula>LEN(TRIM(J5))&gt;0</formula>
    </cfRule>
  </conditionalFormatting>
  <conditionalFormatting sqref="R5:S158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800080"/>
  </sheetPr>
  <dimension ref="A1:AP172"/>
  <sheetViews>
    <sheetView zoomScale="85" zoomScaleNormal="85" workbookViewId="0">
      <selection activeCell="F12" sqref="F1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85546875" bestFit="1" customWidth="1"/>
    <col min="13" max="14" width="12.85546875" bestFit="1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18230570</v>
      </c>
      <c r="D2" s="17" t="s">
        <v>159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60</v>
      </c>
      <c r="C5" s="56">
        <v>18231134</v>
      </c>
      <c r="D5" s="56" t="s">
        <v>159</v>
      </c>
      <c r="E5" s="35"/>
      <c r="F5" s="36" t="s">
        <v>636</v>
      </c>
      <c r="G5" s="36">
        <v>15</v>
      </c>
      <c r="H5" s="36"/>
      <c r="I5" s="37" t="s">
        <v>254</v>
      </c>
      <c r="J5" s="38">
        <v>1</v>
      </c>
      <c r="K5" s="38">
        <v>13000000</v>
      </c>
      <c r="L5" s="38"/>
      <c r="M5" s="39">
        <v>6490868.1699999999</v>
      </c>
      <c r="N5" s="39">
        <v>6490868.1699999999</v>
      </c>
      <c r="O5" s="40">
        <v>13000000</v>
      </c>
      <c r="P5" s="41">
        <v>6490868.1699999999</v>
      </c>
      <c r="Q5" s="41">
        <v>6490868.1699999999</v>
      </c>
      <c r="R5" s="42"/>
      <c r="S5" s="43"/>
      <c r="T5" s="36">
        <f t="shared" ref="T5:T23" si="0">G5+H5</f>
        <v>15</v>
      </c>
      <c r="U5" s="44">
        <f t="shared" ref="U5:U23" si="1">(O5/$A$10)*T5</f>
        <v>15</v>
      </c>
      <c r="V5" s="45">
        <f t="shared" ref="V5:V23" si="2">N5-M5</f>
        <v>0</v>
      </c>
      <c r="W5" s="46">
        <f t="shared" ref="W5:W23" si="3">(O5/A$10)</f>
        <v>1</v>
      </c>
      <c r="X5" s="41">
        <f t="shared" ref="X5:X23" si="4">W5*A$8</f>
        <v>1980965.6600000001</v>
      </c>
      <c r="Y5" s="41">
        <f t="shared" ref="Y5:Y23" si="5">Q5-P5</f>
        <v>0</v>
      </c>
      <c r="Z5" s="41">
        <f t="shared" ref="Z5:Z23" si="6">X5+(A$6*W5)</f>
        <v>8471833.8300000001</v>
      </c>
      <c r="AA5" s="47">
        <f t="shared" ref="AA5:AA23" si="7">Q5+X5</f>
        <v>8471833.8300000001</v>
      </c>
      <c r="AB5" s="48">
        <f t="shared" ref="AB5:AC19" si="8">Z5/(1+ElecDiscountRate)^1</f>
        <v>7932428.6797752809</v>
      </c>
      <c r="AC5" s="41">
        <f t="shared" si="8"/>
        <v>7932428.6797752809</v>
      </c>
      <c r="AD5" s="41">
        <f t="shared" ref="AD5:AD23" si="9">-PV(ElecDiscountRate,T5,R5)*J5</f>
        <v>0</v>
      </c>
      <c r="AE5" s="41">
        <v>0</v>
      </c>
      <c r="AF5" s="49">
        <f>HLOOKUP(I5,ElecAvoidedCostsWOCC!$A$5:$Q$50,G5+1,FALSE)</f>
        <v>1.3606535375205495</v>
      </c>
      <c r="AG5" s="41">
        <f t="shared" ref="AG5:AG23" si="10">AF5*J5*K5</f>
        <v>17688495.987767145</v>
      </c>
      <c r="AH5" s="49">
        <f>HLOOKUP(I5,ElecAvoidedCostsWOCC!$A$5:$Q$50,T5+1,FALSE)</f>
        <v>1.3606535375205495</v>
      </c>
      <c r="AI5" s="41">
        <f t="shared" ref="AI5:AI23" si="11">AH5*J5*L5</f>
        <v>0</v>
      </c>
      <c r="AJ5" s="41">
        <f>AG5+AI5</f>
        <v>17688495.987767145</v>
      </c>
      <c r="AK5" s="41">
        <f>HLOOKUP(I5,ElecAvoidedCostsWOCC!$A$5:$Q$50,G5+1,FALSE)*J5*L5</f>
        <v>0</v>
      </c>
      <c r="AL5" s="41">
        <f>AG5+AI5-AK5</f>
        <v>17688495.987767145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17688495.987767145</v>
      </c>
      <c r="AN5" s="45">
        <f>AM5*1.1+AD5+AE5</f>
        <v>19457345.586543862</v>
      </c>
      <c r="AO5" s="44">
        <f>IFERROR(AM5/AB5,0)</f>
        <v>2.2298966308850878</v>
      </c>
      <c r="AP5" s="44">
        <f>AN5/AC5</f>
        <v>2.4528862939735969</v>
      </c>
    </row>
    <row r="6" spans="1:42" ht="13.5" customHeight="1" x14ac:dyDescent="0.25">
      <c r="A6" s="50">
        <f>SUMIF('Program Costs'!D:D,C2,'Program Costs'!L:L)</f>
        <v>6490868.1699999999</v>
      </c>
      <c r="B6" s="84" t="s">
        <v>60</v>
      </c>
      <c r="C6" s="56">
        <v>18231134</v>
      </c>
      <c r="D6" s="56" t="s">
        <v>159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3" si="12">AG6+AI6</f>
        <v>#N/A</v>
      </c>
      <c r="AK6" s="41" t="e">
        <f>HLOOKUP(I6,ElecAvoidedCostsWOCC!$A$5:$Q$50,G6+1,FALSE)*J6*L6</f>
        <v>#N/A</v>
      </c>
      <c r="AL6" s="41" t="e">
        <f t="shared" ref="AL6:AL23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3" si="14">AM6*1.1+AD6+AE6</f>
        <v>0</v>
      </c>
      <c r="AO6" s="44">
        <f t="shared" ref="AO6:AO23" si="15">IFERROR(AM6/AB6,0)</f>
        <v>0</v>
      </c>
      <c r="AP6" s="44" t="e">
        <f t="shared" ref="AP6:AP23" si="16">AN6/AC6</f>
        <v>#DIV/0!</v>
      </c>
    </row>
    <row r="7" spans="1:42" ht="13.5" customHeight="1" x14ac:dyDescent="0.25">
      <c r="A7" s="33" t="s">
        <v>232</v>
      </c>
      <c r="B7" s="84" t="s">
        <v>60</v>
      </c>
      <c r="C7" s="56">
        <v>18231134</v>
      </c>
      <c r="D7" s="56" t="s">
        <v>159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1980965.6600000001</v>
      </c>
      <c r="B8" s="84" t="s">
        <v>60</v>
      </c>
      <c r="C8" s="56">
        <v>18231134</v>
      </c>
      <c r="D8" s="56" t="s">
        <v>159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f t="shared" ref="AE8:AE23" si="17">-PV(ElecDiscountRate,T8,S8)*J8</f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60</v>
      </c>
      <c r="C9" s="56">
        <v>18231134</v>
      </c>
      <c r="D9" s="56" t="s">
        <v>159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si="17"/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SUM(O5:O997)</f>
        <v>13000000</v>
      </c>
      <c r="B10" s="84" t="s">
        <v>60</v>
      </c>
      <c r="C10" s="56">
        <v>18231134</v>
      </c>
      <c r="D10" s="56" t="s">
        <v>159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60</v>
      </c>
      <c r="C11" s="56">
        <v>18231134</v>
      </c>
      <c r="D11" s="56" t="s">
        <v>159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SUM(P5:P998)</f>
        <v>6490868.1699999999</v>
      </c>
      <c r="B12" s="84" t="s">
        <v>60</v>
      </c>
      <c r="C12" s="56">
        <v>18231134</v>
      </c>
      <c r="D12" s="56" t="s">
        <v>159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60</v>
      </c>
      <c r="C13" s="56">
        <v>18231134</v>
      </c>
      <c r="D13" s="56" t="s">
        <v>159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SUM(Y5:Y998)</f>
        <v>0</v>
      </c>
      <c r="B14" s="84" t="s">
        <v>60</v>
      </c>
      <c r="C14" s="56">
        <v>18231134</v>
      </c>
      <c r="D14" s="56" t="s">
        <v>159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60</v>
      </c>
      <c r="C15" s="56">
        <v>18231134</v>
      </c>
      <c r="D15" s="56" t="s">
        <v>159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SUM(U5:U997)</f>
        <v>15</v>
      </c>
      <c r="B16" s="84" t="s">
        <v>60</v>
      </c>
      <c r="C16" s="56">
        <v>18231134</v>
      </c>
      <c r="D16" s="56" t="s">
        <v>159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 t="s">
        <v>60</v>
      </c>
      <c r="C17" s="56">
        <v>18231134</v>
      </c>
      <c r="D17" s="56" t="s">
        <v>159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8471833.8300000001</v>
      </c>
      <c r="B18" s="84" t="s">
        <v>60</v>
      </c>
      <c r="C18" s="56">
        <v>18231134</v>
      </c>
      <c r="D18" s="56" t="s">
        <v>159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 t="s">
        <v>60</v>
      </c>
      <c r="C19" s="56">
        <v>18231134</v>
      </c>
      <c r="D19" s="56" t="s">
        <v>159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A8+SUM(Q5:Q904)</f>
        <v>8471833.8300000001</v>
      </c>
      <c r="B20" s="84" t="s">
        <v>60</v>
      </c>
      <c r="C20" s="56">
        <v>18231134</v>
      </c>
      <c r="D20" s="56" t="s">
        <v>159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ref="AB20:AC23" si="18">Z20/(1+ElecDiscountRate)^1</f>
        <v>0</v>
      </c>
      <c r="AC20" s="41">
        <f t="shared" si="1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 t="s">
        <v>60</v>
      </c>
      <c r="C21" s="56">
        <v>18231134</v>
      </c>
      <c r="D21" s="56" t="s">
        <v>159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18"/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(SUM(AM5:AM998)/(SUM(AB5:AB998)))</f>
        <v>2.2298966308850878</v>
      </c>
      <c r="B22" s="84" t="s">
        <v>60</v>
      </c>
      <c r="C22" s="56">
        <v>18231134</v>
      </c>
      <c r="D22" s="56" t="s">
        <v>159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 t="s">
        <v>60</v>
      </c>
      <c r="C23" s="56">
        <v>18231134</v>
      </c>
      <c r="D23" s="56" t="s">
        <v>159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(SUM(AN5:AN998)/SUM(AC5:AC998))</f>
        <v>2.4528862939735969</v>
      </c>
      <c r="B24" s="84" t="s">
        <v>60</v>
      </c>
      <c r="C24" s="56">
        <v>18231134</v>
      </c>
      <c r="D24" s="56" t="s">
        <v>159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ref="T24:T86" si="19">G24+H24</f>
        <v>0</v>
      </c>
      <c r="U24" s="44">
        <f t="shared" ref="U24:U86" si="20">(O24/$A$10)*T24</f>
        <v>0</v>
      </c>
      <c r="V24" s="45">
        <f t="shared" ref="V24:V86" si="21">N24-M24</f>
        <v>0</v>
      </c>
      <c r="W24" s="46">
        <f t="shared" ref="W24:W86" si="22">(O24/A$10)</f>
        <v>0</v>
      </c>
      <c r="X24" s="41">
        <f t="shared" ref="X24:X86" si="23">W24*A$8</f>
        <v>0</v>
      </c>
      <c r="Y24" s="41">
        <f t="shared" ref="Y24:Y86" si="24">Q24-P24</f>
        <v>0</v>
      </c>
      <c r="Z24" s="41">
        <f t="shared" ref="Z24:Z86" si="25">X24+(A$6*W24)</f>
        <v>0</v>
      </c>
      <c r="AA24" s="47">
        <f t="shared" ref="AA24:AA86" si="26">Q24+X24</f>
        <v>0</v>
      </c>
      <c r="AB24" s="48">
        <f t="shared" ref="AB24:AB86" si="27">Z24/(1+ElecDiscountRate)^1</f>
        <v>0</v>
      </c>
      <c r="AC24" s="41">
        <f t="shared" ref="AC24:AC86" si="28">AA24/(1+ElecDiscountRate)^1</f>
        <v>0</v>
      </c>
      <c r="AD24" s="41">
        <f t="shared" ref="AD24:AD86" si="29">-PV(ElecDiscountRate,T24,R24)*J24</f>
        <v>0</v>
      </c>
      <c r="AE24" s="41">
        <f t="shared" ref="AE24:AE86" si="30">-PV(ElecDiscountRate,T24,S24)*J24</f>
        <v>0</v>
      </c>
      <c r="AF24" s="49" t="e">
        <f>HLOOKUP(I24,ElecAvoidedCostsWOCC!$A$5:$Q$50,G24+1,FALSE)</f>
        <v>#N/A</v>
      </c>
      <c r="AG24" s="41" t="e">
        <f t="shared" ref="AG24:AG86" si="31">AF24*J24*K24</f>
        <v>#N/A</v>
      </c>
      <c r="AH24" s="49" t="e">
        <f>HLOOKUP(I24,ElecAvoidedCostsWOCC!$A$5:$Q$50,T24+1,FALSE)</f>
        <v>#N/A</v>
      </c>
      <c r="AI24" s="41" t="e">
        <f t="shared" ref="AI24:AI86" si="32">AH24*J24*L24</f>
        <v>#N/A</v>
      </c>
      <c r="AJ24" s="41" t="e">
        <f t="shared" ref="AJ24:AJ86" si="33">AG24+AI24</f>
        <v>#N/A</v>
      </c>
      <c r="AK24" s="41" t="e">
        <f>HLOOKUP(I24,ElecAvoidedCostsWOCC!$A$5:$Q$50,G24+1,FALSE)*J24*L24</f>
        <v>#N/A</v>
      </c>
      <c r="AL24" s="41" t="e">
        <f t="shared" ref="AL24:AL86" si="34">AG24+AI24-AK24</f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ref="AN24:AN86" si="35">AM24*1.1+AD24+AE24</f>
        <v>0</v>
      </c>
      <c r="AO24" s="44">
        <f t="shared" ref="AO24:AO86" si="36">IFERROR(AM24/AB24,0)</f>
        <v>0</v>
      </c>
      <c r="AP24" s="44" t="e">
        <f t="shared" ref="AP24:AP86" si="37">AN24/AC24</f>
        <v>#DIV/0!</v>
      </c>
    </row>
    <row r="25" spans="1:42" ht="13.5" customHeight="1" x14ac:dyDescent="0.25">
      <c r="B25" s="84" t="s">
        <v>60</v>
      </c>
      <c r="C25" s="56">
        <v>18231134</v>
      </c>
      <c r="D25" s="56" t="s">
        <v>159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si="19"/>
        <v>0</v>
      </c>
      <c r="U25" s="44">
        <f t="shared" si="20"/>
        <v>0</v>
      </c>
      <c r="V25" s="45">
        <f t="shared" si="21"/>
        <v>0</v>
      </c>
      <c r="W25" s="46">
        <f t="shared" si="22"/>
        <v>0</v>
      </c>
      <c r="X25" s="41">
        <f t="shared" si="23"/>
        <v>0</v>
      </c>
      <c r="Y25" s="41">
        <f t="shared" si="24"/>
        <v>0</v>
      </c>
      <c r="Z25" s="41">
        <f t="shared" si="25"/>
        <v>0</v>
      </c>
      <c r="AA25" s="47">
        <f t="shared" si="26"/>
        <v>0</v>
      </c>
      <c r="AB25" s="48">
        <f t="shared" si="27"/>
        <v>0</v>
      </c>
      <c r="AC25" s="41">
        <f t="shared" si="28"/>
        <v>0</v>
      </c>
      <c r="AD25" s="41">
        <f t="shared" si="29"/>
        <v>0</v>
      </c>
      <c r="AE25" s="41">
        <f t="shared" si="30"/>
        <v>0</v>
      </c>
      <c r="AF25" s="49" t="e">
        <f>HLOOKUP(I25,ElecAvoidedCostsWOCC!$A$5:$Q$50,G25+1,FALSE)</f>
        <v>#N/A</v>
      </c>
      <c r="AG25" s="41" t="e">
        <f t="shared" si="31"/>
        <v>#N/A</v>
      </c>
      <c r="AH25" s="49" t="e">
        <f>HLOOKUP(I25,ElecAvoidedCostsWOCC!$A$5:$Q$50,T25+1,FALSE)</f>
        <v>#N/A</v>
      </c>
      <c r="AI25" s="41" t="e">
        <f t="shared" si="32"/>
        <v>#N/A</v>
      </c>
      <c r="AJ25" s="41" t="e">
        <f t="shared" si="33"/>
        <v>#N/A</v>
      </c>
      <c r="AK25" s="41" t="e">
        <f>HLOOKUP(I25,ElecAvoidedCostsWOCC!$A$5:$Q$50,G25+1,FALSE)*J25*L25</f>
        <v>#N/A</v>
      </c>
      <c r="AL25" s="41" t="e">
        <f t="shared" si="34"/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si="35"/>
        <v>0</v>
      </c>
      <c r="AO25" s="44">
        <f t="shared" si="36"/>
        <v>0</v>
      </c>
      <c r="AP25" s="44" t="e">
        <f t="shared" si="37"/>
        <v>#DIV/0!</v>
      </c>
    </row>
    <row r="26" spans="1:42" ht="13.5" customHeight="1" x14ac:dyDescent="0.25">
      <c r="B26" s="84" t="s">
        <v>60</v>
      </c>
      <c r="C26" s="56">
        <v>18231134</v>
      </c>
      <c r="D26" s="56" t="s">
        <v>159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HLOOKUP(I26,ElecAvoidedCostsWOCC!$A$5:$Q$50,G26+1,FALSE)</f>
        <v>#N/A</v>
      </c>
      <c r="AG26" s="41" t="e">
        <f t="shared" si="31"/>
        <v>#N/A</v>
      </c>
      <c r="AH26" s="49" t="e">
        <f>HLOOKUP(I26,ElecAvoidedCostsWOCC!$A$5:$Q$50,T26+1,FALSE)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HLOOKUP(I26,ElecAvoidedCostsWOCC!$A$5:$Q$50,G26+1,FALSE)*J26*L26</f>
        <v>#N/A</v>
      </c>
      <c r="AL26" s="41" t="e">
        <f t="shared" si="34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84" t="s">
        <v>60</v>
      </c>
      <c r="C27" s="56">
        <v>18231134</v>
      </c>
      <c r="D27" s="56" t="s">
        <v>159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HLOOKUP(I27,ElecAvoidedCostsWOCC!$A$5:$Q$50,G27+1,FALSE)</f>
        <v>#N/A</v>
      </c>
      <c r="AG27" s="41" t="e">
        <f t="shared" si="31"/>
        <v>#N/A</v>
      </c>
      <c r="AH27" s="49" t="e">
        <f>HLOOKUP(I27,ElecAvoidedCostsWOCC!$A$5:$Q$50,T27+1,FALSE)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HLOOKUP(I27,ElecAvoidedCostsWOCC!$A$5:$Q$50,G27+1,FALSE)*J27*L27</f>
        <v>#N/A</v>
      </c>
      <c r="AL27" s="41" t="e">
        <f t="shared" si="34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84" t="s">
        <v>60</v>
      </c>
      <c r="C28" s="56">
        <v>18231134</v>
      </c>
      <c r="D28" s="56" t="s">
        <v>159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HLOOKUP(I28,ElecAvoidedCostsWOCC!$A$5:$Q$50,G28+1,FALSE)</f>
        <v>#N/A</v>
      </c>
      <c r="AG28" s="41" t="e">
        <f t="shared" si="31"/>
        <v>#N/A</v>
      </c>
      <c r="AH28" s="49" t="e">
        <f>HLOOKUP(I28,ElecAvoidedCostsWOCC!$A$5:$Q$50,T28+1,FALSE)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HLOOKUP(I28,ElecAvoidedCostsWOCC!$A$5:$Q$50,G28+1,FALSE)*J28*L28</f>
        <v>#N/A</v>
      </c>
      <c r="AL28" s="41" t="e">
        <f t="shared" si="34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  <row r="29" spans="1:42" x14ac:dyDescent="0.25">
      <c r="B29" s="84" t="s">
        <v>60</v>
      </c>
      <c r="C29" s="56">
        <v>18231134</v>
      </c>
      <c r="D29" s="56" t="s">
        <v>159</v>
      </c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9"/>
        <v>0</v>
      </c>
      <c r="U29" s="44">
        <f t="shared" si="20"/>
        <v>0</v>
      </c>
      <c r="V29" s="45">
        <f t="shared" si="21"/>
        <v>0</v>
      </c>
      <c r="W29" s="46">
        <f t="shared" si="22"/>
        <v>0</v>
      </c>
      <c r="X29" s="41">
        <f t="shared" si="23"/>
        <v>0</v>
      </c>
      <c r="Y29" s="41">
        <f t="shared" si="24"/>
        <v>0</v>
      </c>
      <c r="Z29" s="41">
        <f t="shared" si="25"/>
        <v>0</v>
      </c>
      <c r="AA29" s="47">
        <f t="shared" si="26"/>
        <v>0</v>
      </c>
      <c r="AB29" s="48">
        <f t="shared" si="27"/>
        <v>0</v>
      </c>
      <c r="AC29" s="41">
        <f t="shared" si="28"/>
        <v>0</v>
      </c>
      <c r="AD29" s="41">
        <f t="shared" si="29"/>
        <v>0</v>
      </c>
      <c r="AE29" s="41">
        <f t="shared" si="30"/>
        <v>0</v>
      </c>
      <c r="AF29" s="49" t="e">
        <f>HLOOKUP(I29,ElecAvoidedCostsWOCC!$A$5:$Q$50,G29+1,FALSE)</f>
        <v>#N/A</v>
      </c>
      <c r="AG29" s="41" t="e">
        <f t="shared" si="31"/>
        <v>#N/A</v>
      </c>
      <c r="AH29" s="49" t="e">
        <f>HLOOKUP(I29,ElecAvoidedCostsWOCC!$A$5:$Q$50,T29+1,FALSE)</f>
        <v>#N/A</v>
      </c>
      <c r="AI29" s="41" t="e">
        <f t="shared" si="32"/>
        <v>#N/A</v>
      </c>
      <c r="AJ29" s="41" t="e">
        <f t="shared" si="33"/>
        <v>#N/A</v>
      </c>
      <c r="AK29" s="41" t="e">
        <f>HLOOKUP(I29,ElecAvoidedCostsWOCC!$A$5:$Q$50,G29+1,FALSE)*J29*L29</f>
        <v>#N/A</v>
      </c>
      <c r="AL29" s="41" t="e">
        <f t="shared" si="34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35"/>
        <v>0</v>
      </c>
      <c r="AO29" s="44">
        <f t="shared" si="36"/>
        <v>0</v>
      </c>
      <c r="AP29" s="44" t="e">
        <f t="shared" si="37"/>
        <v>#DIV/0!</v>
      </c>
    </row>
    <row r="30" spans="1:42" x14ac:dyDescent="0.25">
      <c r="B30" s="84" t="s">
        <v>60</v>
      </c>
      <c r="C30" s="56">
        <v>18231134</v>
      </c>
      <c r="D30" s="56" t="s">
        <v>159</v>
      </c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9"/>
        <v>0</v>
      </c>
      <c r="U30" s="44">
        <f t="shared" si="20"/>
        <v>0</v>
      </c>
      <c r="V30" s="45">
        <f t="shared" si="21"/>
        <v>0</v>
      </c>
      <c r="W30" s="46">
        <f t="shared" si="22"/>
        <v>0</v>
      </c>
      <c r="X30" s="41">
        <f t="shared" si="23"/>
        <v>0</v>
      </c>
      <c r="Y30" s="41">
        <f t="shared" si="24"/>
        <v>0</v>
      </c>
      <c r="Z30" s="41">
        <f t="shared" si="25"/>
        <v>0</v>
      </c>
      <c r="AA30" s="47">
        <f t="shared" si="26"/>
        <v>0</v>
      </c>
      <c r="AB30" s="48">
        <f t="shared" si="27"/>
        <v>0</v>
      </c>
      <c r="AC30" s="41">
        <f t="shared" si="28"/>
        <v>0</v>
      </c>
      <c r="AD30" s="41">
        <f t="shared" si="29"/>
        <v>0</v>
      </c>
      <c r="AE30" s="41">
        <f t="shared" si="30"/>
        <v>0</v>
      </c>
      <c r="AF30" s="49" t="e">
        <f>HLOOKUP(I30,ElecAvoidedCostsWOCC!$A$5:$Q$50,G30+1,FALSE)</f>
        <v>#N/A</v>
      </c>
      <c r="AG30" s="41" t="e">
        <f t="shared" si="31"/>
        <v>#N/A</v>
      </c>
      <c r="AH30" s="49" t="e">
        <f>HLOOKUP(I30,ElecAvoidedCostsWOCC!$A$5:$Q$50,T30+1,FALSE)</f>
        <v>#N/A</v>
      </c>
      <c r="AI30" s="41" t="e">
        <f t="shared" si="32"/>
        <v>#N/A</v>
      </c>
      <c r="AJ30" s="41" t="e">
        <f t="shared" si="33"/>
        <v>#N/A</v>
      </c>
      <c r="AK30" s="41" t="e">
        <f>HLOOKUP(I30,ElecAvoidedCostsWOCC!$A$5:$Q$50,G30+1,FALSE)*J30*L30</f>
        <v>#N/A</v>
      </c>
      <c r="AL30" s="41" t="e">
        <f t="shared" si="34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35"/>
        <v>0</v>
      </c>
      <c r="AO30" s="44">
        <f t="shared" si="36"/>
        <v>0</v>
      </c>
      <c r="AP30" s="44" t="e">
        <f t="shared" si="37"/>
        <v>#DIV/0!</v>
      </c>
    </row>
    <row r="31" spans="1:42" x14ac:dyDescent="0.25">
      <c r="B31" s="84" t="s">
        <v>60</v>
      </c>
      <c r="C31" s="56">
        <v>18231134</v>
      </c>
      <c r="D31" s="56" t="s">
        <v>159</v>
      </c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9"/>
        <v>0</v>
      </c>
      <c r="U31" s="44">
        <f t="shared" si="20"/>
        <v>0</v>
      </c>
      <c r="V31" s="45">
        <f t="shared" si="21"/>
        <v>0</v>
      </c>
      <c r="W31" s="46">
        <f t="shared" si="22"/>
        <v>0</v>
      </c>
      <c r="X31" s="41">
        <f t="shared" si="23"/>
        <v>0</v>
      </c>
      <c r="Y31" s="41">
        <f t="shared" si="24"/>
        <v>0</v>
      </c>
      <c r="Z31" s="41">
        <f t="shared" si="25"/>
        <v>0</v>
      </c>
      <c r="AA31" s="47">
        <f t="shared" si="26"/>
        <v>0</v>
      </c>
      <c r="AB31" s="48">
        <f t="shared" si="27"/>
        <v>0</v>
      </c>
      <c r="AC31" s="41">
        <f t="shared" si="28"/>
        <v>0</v>
      </c>
      <c r="AD31" s="41">
        <f t="shared" si="29"/>
        <v>0</v>
      </c>
      <c r="AE31" s="41">
        <f t="shared" si="30"/>
        <v>0</v>
      </c>
      <c r="AF31" s="49" t="e">
        <f>HLOOKUP(I31,ElecAvoidedCostsWOCC!$A$5:$Q$50,G31+1,FALSE)</f>
        <v>#N/A</v>
      </c>
      <c r="AG31" s="41" t="e">
        <f t="shared" si="31"/>
        <v>#N/A</v>
      </c>
      <c r="AH31" s="49" t="e">
        <f>HLOOKUP(I31,ElecAvoidedCostsWOCC!$A$5:$Q$50,T31+1,FALSE)</f>
        <v>#N/A</v>
      </c>
      <c r="AI31" s="41" t="e">
        <f t="shared" si="32"/>
        <v>#N/A</v>
      </c>
      <c r="AJ31" s="41" t="e">
        <f t="shared" si="33"/>
        <v>#N/A</v>
      </c>
      <c r="AK31" s="41" t="e">
        <f>HLOOKUP(I31,ElecAvoidedCostsWOCC!$A$5:$Q$50,G31+1,FALSE)*J31*L31</f>
        <v>#N/A</v>
      </c>
      <c r="AL31" s="41" t="e">
        <f t="shared" si="34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35"/>
        <v>0</v>
      </c>
      <c r="AO31" s="44">
        <f t="shared" si="36"/>
        <v>0</v>
      </c>
      <c r="AP31" s="44" t="e">
        <f t="shared" si="37"/>
        <v>#DIV/0!</v>
      </c>
    </row>
    <row r="32" spans="1:42" x14ac:dyDescent="0.25">
      <c r="B32" s="84" t="s">
        <v>60</v>
      </c>
      <c r="C32" s="56">
        <v>18231134</v>
      </c>
      <c r="D32" s="56" t="s">
        <v>159</v>
      </c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9"/>
        <v>0</v>
      </c>
      <c r="U32" s="44">
        <f t="shared" si="20"/>
        <v>0</v>
      </c>
      <c r="V32" s="45">
        <f t="shared" si="21"/>
        <v>0</v>
      </c>
      <c r="W32" s="46">
        <f t="shared" si="22"/>
        <v>0</v>
      </c>
      <c r="X32" s="41">
        <f t="shared" si="23"/>
        <v>0</v>
      </c>
      <c r="Y32" s="41">
        <f t="shared" si="24"/>
        <v>0</v>
      </c>
      <c r="Z32" s="41">
        <f t="shared" si="25"/>
        <v>0</v>
      </c>
      <c r="AA32" s="47">
        <f t="shared" si="26"/>
        <v>0</v>
      </c>
      <c r="AB32" s="48">
        <f t="shared" si="27"/>
        <v>0</v>
      </c>
      <c r="AC32" s="41">
        <f t="shared" si="28"/>
        <v>0</v>
      </c>
      <c r="AD32" s="41">
        <f t="shared" si="29"/>
        <v>0</v>
      </c>
      <c r="AE32" s="41">
        <f t="shared" si="30"/>
        <v>0</v>
      </c>
      <c r="AF32" s="49" t="e">
        <f>HLOOKUP(I32,ElecAvoidedCostsWOCC!$A$5:$Q$50,G32+1,FALSE)</f>
        <v>#N/A</v>
      </c>
      <c r="AG32" s="41" t="e">
        <f t="shared" si="31"/>
        <v>#N/A</v>
      </c>
      <c r="AH32" s="49" t="e">
        <f>HLOOKUP(I32,ElecAvoidedCostsWOCC!$A$5:$Q$50,T32+1,FALSE)</f>
        <v>#N/A</v>
      </c>
      <c r="AI32" s="41" t="e">
        <f t="shared" si="32"/>
        <v>#N/A</v>
      </c>
      <c r="AJ32" s="41" t="e">
        <f t="shared" si="33"/>
        <v>#N/A</v>
      </c>
      <c r="AK32" s="41" t="e">
        <f>HLOOKUP(I32,ElecAvoidedCostsWOCC!$A$5:$Q$50,G32+1,FALSE)*J32*L32</f>
        <v>#N/A</v>
      </c>
      <c r="AL32" s="41" t="e">
        <f t="shared" si="34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35"/>
        <v>0</v>
      </c>
      <c r="AO32" s="44">
        <f t="shared" si="36"/>
        <v>0</v>
      </c>
      <c r="AP32" s="44" t="e">
        <f t="shared" si="37"/>
        <v>#DIV/0!</v>
      </c>
    </row>
    <row r="33" spans="2:42" x14ac:dyDescent="0.25">
      <c r="B33" s="84" t="s">
        <v>60</v>
      </c>
      <c r="C33" s="56">
        <v>18231134</v>
      </c>
      <c r="D33" s="56" t="s">
        <v>159</v>
      </c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9"/>
        <v>0</v>
      </c>
      <c r="U33" s="44">
        <f t="shared" si="20"/>
        <v>0</v>
      </c>
      <c r="V33" s="45">
        <f t="shared" si="21"/>
        <v>0</v>
      </c>
      <c r="W33" s="46">
        <f t="shared" si="22"/>
        <v>0</v>
      </c>
      <c r="X33" s="41">
        <f t="shared" si="23"/>
        <v>0</v>
      </c>
      <c r="Y33" s="41">
        <f t="shared" si="24"/>
        <v>0</v>
      </c>
      <c r="Z33" s="41">
        <f t="shared" si="25"/>
        <v>0</v>
      </c>
      <c r="AA33" s="47">
        <f t="shared" si="26"/>
        <v>0</v>
      </c>
      <c r="AB33" s="48">
        <f t="shared" si="27"/>
        <v>0</v>
      </c>
      <c r="AC33" s="41">
        <f t="shared" si="28"/>
        <v>0</v>
      </c>
      <c r="AD33" s="41">
        <f t="shared" si="29"/>
        <v>0</v>
      </c>
      <c r="AE33" s="41">
        <f t="shared" si="30"/>
        <v>0</v>
      </c>
      <c r="AF33" s="49" t="e">
        <f>HLOOKUP(I33,ElecAvoidedCostsWOCC!$A$5:$Q$50,G33+1,FALSE)</f>
        <v>#N/A</v>
      </c>
      <c r="AG33" s="41" t="e">
        <f t="shared" si="31"/>
        <v>#N/A</v>
      </c>
      <c r="AH33" s="49" t="e">
        <f>HLOOKUP(I33,ElecAvoidedCostsWOCC!$A$5:$Q$50,T33+1,FALSE)</f>
        <v>#N/A</v>
      </c>
      <c r="AI33" s="41" t="e">
        <f t="shared" si="32"/>
        <v>#N/A</v>
      </c>
      <c r="AJ33" s="41" t="e">
        <f t="shared" si="33"/>
        <v>#N/A</v>
      </c>
      <c r="AK33" s="41" t="e">
        <f>HLOOKUP(I33,ElecAvoidedCostsWOCC!$A$5:$Q$50,G33+1,FALSE)*J33*L33</f>
        <v>#N/A</v>
      </c>
      <c r="AL33" s="41" t="e">
        <f t="shared" si="34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35"/>
        <v>0</v>
      </c>
      <c r="AO33" s="44">
        <f t="shared" si="36"/>
        <v>0</v>
      </c>
      <c r="AP33" s="44" t="e">
        <f t="shared" si="37"/>
        <v>#DIV/0!</v>
      </c>
    </row>
    <row r="34" spans="2:42" x14ac:dyDescent="0.25">
      <c r="B34" s="84" t="s">
        <v>60</v>
      </c>
      <c r="C34" s="56">
        <v>18231134</v>
      </c>
      <c r="D34" s="56" t="s">
        <v>159</v>
      </c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9"/>
        <v>0</v>
      </c>
      <c r="U34" s="44">
        <f t="shared" si="20"/>
        <v>0</v>
      </c>
      <c r="V34" s="45">
        <f t="shared" si="21"/>
        <v>0</v>
      </c>
      <c r="W34" s="46">
        <f t="shared" si="22"/>
        <v>0</v>
      </c>
      <c r="X34" s="41">
        <f t="shared" si="23"/>
        <v>0</v>
      </c>
      <c r="Y34" s="41">
        <f t="shared" si="24"/>
        <v>0</v>
      </c>
      <c r="Z34" s="41">
        <f t="shared" si="25"/>
        <v>0</v>
      </c>
      <c r="AA34" s="47">
        <f t="shared" si="26"/>
        <v>0</v>
      </c>
      <c r="AB34" s="48">
        <f t="shared" si="27"/>
        <v>0</v>
      </c>
      <c r="AC34" s="41">
        <f t="shared" si="28"/>
        <v>0</v>
      </c>
      <c r="AD34" s="41">
        <f t="shared" si="29"/>
        <v>0</v>
      </c>
      <c r="AE34" s="41">
        <f t="shared" si="30"/>
        <v>0</v>
      </c>
      <c r="AF34" s="49" t="e">
        <f>HLOOKUP(I34,ElecAvoidedCostsWOCC!$A$5:$Q$50,G34+1,FALSE)</f>
        <v>#N/A</v>
      </c>
      <c r="AG34" s="41" t="e">
        <f t="shared" si="31"/>
        <v>#N/A</v>
      </c>
      <c r="AH34" s="49" t="e">
        <f>HLOOKUP(I34,ElecAvoidedCostsWOCC!$A$5:$Q$50,T34+1,FALSE)</f>
        <v>#N/A</v>
      </c>
      <c r="AI34" s="41" t="e">
        <f t="shared" si="32"/>
        <v>#N/A</v>
      </c>
      <c r="AJ34" s="41" t="e">
        <f t="shared" si="33"/>
        <v>#N/A</v>
      </c>
      <c r="AK34" s="41" t="e">
        <f>HLOOKUP(I34,ElecAvoidedCostsWOCC!$A$5:$Q$50,G34+1,FALSE)*J34*L34</f>
        <v>#N/A</v>
      </c>
      <c r="AL34" s="41" t="e">
        <f t="shared" si="34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35"/>
        <v>0</v>
      </c>
      <c r="AO34" s="44">
        <f t="shared" si="36"/>
        <v>0</v>
      </c>
      <c r="AP34" s="44" t="e">
        <f t="shared" si="37"/>
        <v>#DIV/0!</v>
      </c>
    </row>
    <row r="35" spans="2:42" x14ac:dyDescent="0.25">
      <c r="B35" s="84" t="s">
        <v>60</v>
      </c>
      <c r="C35" s="56">
        <v>18231134</v>
      </c>
      <c r="D35" s="56" t="s">
        <v>159</v>
      </c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9"/>
        <v>0</v>
      </c>
      <c r="U35" s="44">
        <f t="shared" si="20"/>
        <v>0</v>
      </c>
      <c r="V35" s="45">
        <f t="shared" si="21"/>
        <v>0</v>
      </c>
      <c r="W35" s="46">
        <f t="shared" si="22"/>
        <v>0</v>
      </c>
      <c r="X35" s="41">
        <f t="shared" si="23"/>
        <v>0</v>
      </c>
      <c r="Y35" s="41">
        <f t="shared" si="24"/>
        <v>0</v>
      </c>
      <c r="Z35" s="41">
        <f t="shared" si="25"/>
        <v>0</v>
      </c>
      <c r="AA35" s="47">
        <f t="shared" si="26"/>
        <v>0</v>
      </c>
      <c r="AB35" s="48">
        <f t="shared" si="27"/>
        <v>0</v>
      </c>
      <c r="AC35" s="41">
        <f t="shared" si="28"/>
        <v>0</v>
      </c>
      <c r="AD35" s="41">
        <f t="shared" si="29"/>
        <v>0</v>
      </c>
      <c r="AE35" s="41">
        <f t="shared" si="30"/>
        <v>0</v>
      </c>
      <c r="AF35" s="49" t="e">
        <f>HLOOKUP(I35,ElecAvoidedCostsWOCC!$A$5:$Q$50,G35+1,FALSE)</f>
        <v>#N/A</v>
      </c>
      <c r="AG35" s="41" t="e">
        <f t="shared" si="31"/>
        <v>#N/A</v>
      </c>
      <c r="AH35" s="49" t="e">
        <f>HLOOKUP(I35,ElecAvoidedCostsWOCC!$A$5:$Q$50,T35+1,FALSE)</f>
        <v>#N/A</v>
      </c>
      <c r="AI35" s="41" t="e">
        <f t="shared" si="32"/>
        <v>#N/A</v>
      </c>
      <c r="AJ35" s="41" t="e">
        <f t="shared" si="33"/>
        <v>#N/A</v>
      </c>
      <c r="AK35" s="41" t="e">
        <f>HLOOKUP(I35,ElecAvoidedCostsWOCC!$A$5:$Q$50,G35+1,FALSE)*J35*L35</f>
        <v>#N/A</v>
      </c>
      <c r="AL35" s="41" t="e">
        <f t="shared" si="34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35"/>
        <v>0</v>
      </c>
      <c r="AO35" s="44">
        <f t="shared" si="36"/>
        <v>0</v>
      </c>
      <c r="AP35" s="44" t="e">
        <f t="shared" si="37"/>
        <v>#DIV/0!</v>
      </c>
    </row>
    <row r="36" spans="2:42" x14ac:dyDescent="0.25">
      <c r="B36" s="84" t="s">
        <v>60</v>
      </c>
      <c r="C36" s="56">
        <v>18231134</v>
      </c>
      <c r="D36" s="56" t="s">
        <v>159</v>
      </c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9"/>
        <v>0</v>
      </c>
      <c r="U36" s="44">
        <f t="shared" si="20"/>
        <v>0</v>
      </c>
      <c r="V36" s="45">
        <f t="shared" si="21"/>
        <v>0</v>
      </c>
      <c r="W36" s="46">
        <f t="shared" si="22"/>
        <v>0</v>
      </c>
      <c r="X36" s="41">
        <f t="shared" si="23"/>
        <v>0</v>
      </c>
      <c r="Y36" s="41">
        <f t="shared" si="24"/>
        <v>0</v>
      </c>
      <c r="Z36" s="41">
        <f t="shared" si="25"/>
        <v>0</v>
      </c>
      <c r="AA36" s="47">
        <f t="shared" si="26"/>
        <v>0</v>
      </c>
      <c r="AB36" s="48">
        <f t="shared" si="27"/>
        <v>0</v>
      </c>
      <c r="AC36" s="41">
        <f t="shared" si="28"/>
        <v>0</v>
      </c>
      <c r="AD36" s="41">
        <f t="shared" si="29"/>
        <v>0</v>
      </c>
      <c r="AE36" s="41">
        <f t="shared" si="30"/>
        <v>0</v>
      </c>
      <c r="AF36" s="49" t="e">
        <f>HLOOKUP(I36,ElecAvoidedCostsWOCC!$A$5:$Q$50,G36+1,FALSE)</f>
        <v>#N/A</v>
      </c>
      <c r="AG36" s="41" t="e">
        <f t="shared" si="31"/>
        <v>#N/A</v>
      </c>
      <c r="AH36" s="49" t="e">
        <f>HLOOKUP(I36,ElecAvoidedCostsWOCC!$A$5:$Q$50,T36+1,FALSE)</f>
        <v>#N/A</v>
      </c>
      <c r="AI36" s="41" t="e">
        <f t="shared" si="32"/>
        <v>#N/A</v>
      </c>
      <c r="AJ36" s="41" t="e">
        <f t="shared" si="33"/>
        <v>#N/A</v>
      </c>
      <c r="AK36" s="41" t="e">
        <f>HLOOKUP(I36,ElecAvoidedCostsWOCC!$A$5:$Q$50,G36+1,FALSE)*J36*L36</f>
        <v>#N/A</v>
      </c>
      <c r="AL36" s="41" t="e">
        <f t="shared" si="34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35"/>
        <v>0</v>
      </c>
      <c r="AO36" s="44">
        <f t="shared" si="36"/>
        <v>0</v>
      </c>
      <c r="AP36" s="44" t="e">
        <f t="shared" si="37"/>
        <v>#DIV/0!</v>
      </c>
    </row>
    <row r="37" spans="2:42" x14ac:dyDescent="0.25">
      <c r="B37" s="84" t="s">
        <v>60</v>
      </c>
      <c r="C37" s="56">
        <v>18231134</v>
      </c>
      <c r="D37" s="56" t="s">
        <v>159</v>
      </c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19"/>
        <v>0</v>
      </c>
      <c r="U37" s="44">
        <f t="shared" si="20"/>
        <v>0</v>
      </c>
      <c r="V37" s="45">
        <f t="shared" si="21"/>
        <v>0</v>
      </c>
      <c r="W37" s="46">
        <f t="shared" si="22"/>
        <v>0</v>
      </c>
      <c r="X37" s="41">
        <f t="shared" si="23"/>
        <v>0</v>
      </c>
      <c r="Y37" s="41">
        <f t="shared" si="24"/>
        <v>0</v>
      </c>
      <c r="Z37" s="41">
        <f t="shared" si="25"/>
        <v>0</v>
      </c>
      <c r="AA37" s="47">
        <f t="shared" si="26"/>
        <v>0</v>
      </c>
      <c r="AB37" s="48">
        <f t="shared" si="27"/>
        <v>0</v>
      </c>
      <c r="AC37" s="41">
        <f t="shared" si="28"/>
        <v>0</v>
      </c>
      <c r="AD37" s="41">
        <f t="shared" si="29"/>
        <v>0</v>
      </c>
      <c r="AE37" s="41">
        <f t="shared" si="30"/>
        <v>0</v>
      </c>
      <c r="AF37" s="49" t="e">
        <f>HLOOKUP(I37,ElecAvoidedCostsWOCC!$A$5:$Q$50,G37+1,FALSE)</f>
        <v>#N/A</v>
      </c>
      <c r="AG37" s="41" t="e">
        <f t="shared" si="31"/>
        <v>#N/A</v>
      </c>
      <c r="AH37" s="49" t="e">
        <f>HLOOKUP(I37,ElecAvoidedCostsWOCC!$A$5:$Q$50,T37+1,FALSE)</f>
        <v>#N/A</v>
      </c>
      <c r="AI37" s="41" t="e">
        <f t="shared" si="32"/>
        <v>#N/A</v>
      </c>
      <c r="AJ37" s="41" t="e">
        <f t="shared" si="33"/>
        <v>#N/A</v>
      </c>
      <c r="AK37" s="41" t="e">
        <f>HLOOKUP(I37,ElecAvoidedCostsWOCC!$A$5:$Q$50,G37+1,FALSE)*J37*L37</f>
        <v>#N/A</v>
      </c>
      <c r="AL37" s="41" t="e">
        <f t="shared" si="34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35"/>
        <v>0</v>
      </c>
      <c r="AO37" s="44">
        <f t="shared" si="36"/>
        <v>0</v>
      </c>
      <c r="AP37" s="44" t="e">
        <f t="shared" si="37"/>
        <v>#DIV/0!</v>
      </c>
    </row>
    <row r="38" spans="2:42" x14ac:dyDescent="0.25">
      <c r="B38" s="84" t="s">
        <v>60</v>
      </c>
      <c r="C38" s="56">
        <v>18231134</v>
      </c>
      <c r="D38" s="56" t="s">
        <v>159</v>
      </c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19"/>
        <v>0</v>
      </c>
      <c r="U38" s="44">
        <f t="shared" si="20"/>
        <v>0</v>
      </c>
      <c r="V38" s="45">
        <f t="shared" si="21"/>
        <v>0</v>
      </c>
      <c r="W38" s="46">
        <f t="shared" si="22"/>
        <v>0</v>
      </c>
      <c r="X38" s="41">
        <f t="shared" si="23"/>
        <v>0</v>
      </c>
      <c r="Y38" s="41">
        <f t="shared" si="24"/>
        <v>0</v>
      </c>
      <c r="Z38" s="41">
        <f t="shared" si="25"/>
        <v>0</v>
      </c>
      <c r="AA38" s="47">
        <f t="shared" si="26"/>
        <v>0</v>
      </c>
      <c r="AB38" s="48">
        <f t="shared" si="27"/>
        <v>0</v>
      </c>
      <c r="AC38" s="41">
        <f t="shared" si="28"/>
        <v>0</v>
      </c>
      <c r="AD38" s="41">
        <f t="shared" si="29"/>
        <v>0</v>
      </c>
      <c r="AE38" s="41">
        <f t="shared" si="30"/>
        <v>0</v>
      </c>
      <c r="AF38" s="49" t="e">
        <f>HLOOKUP(I38,ElecAvoidedCostsWOCC!$A$5:$Q$50,G38+1,FALSE)</f>
        <v>#N/A</v>
      </c>
      <c r="AG38" s="41" t="e">
        <f t="shared" si="31"/>
        <v>#N/A</v>
      </c>
      <c r="AH38" s="49" t="e">
        <f>HLOOKUP(I38,ElecAvoidedCostsWOCC!$A$5:$Q$50,T38+1,FALSE)</f>
        <v>#N/A</v>
      </c>
      <c r="AI38" s="41" t="e">
        <f t="shared" si="32"/>
        <v>#N/A</v>
      </c>
      <c r="AJ38" s="41" t="e">
        <f t="shared" si="33"/>
        <v>#N/A</v>
      </c>
      <c r="AK38" s="41" t="e">
        <f>HLOOKUP(I38,ElecAvoidedCostsWOCC!$A$5:$Q$50,G38+1,FALSE)*J38*L38</f>
        <v>#N/A</v>
      </c>
      <c r="AL38" s="41" t="e">
        <f t="shared" si="34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35"/>
        <v>0</v>
      </c>
      <c r="AO38" s="44">
        <f t="shared" si="36"/>
        <v>0</v>
      </c>
      <c r="AP38" s="44" t="e">
        <f t="shared" si="37"/>
        <v>#DIV/0!</v>
      </c>
    </row>
    <row r="39" spans="2:42" x14ac:dyDescent="0.25">
      <c r="B39" s="84" t="s">
        <v>60</v>
      </c>
      <c r="C39" s="56">
        <v>18231134</v>
      </c>
      <c r="D39" s="56" t="s">
        <v>159</v>
      </c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19"/>
        <v>0</v>
      </c>
      <c r="U39" s="44">
        <f t="shared" si="20"/>
        <v>0</v>
      </c>
      <c r="V39" s="45">
        <f t="shared" si="21"/>
        <v>0</v>
      </c>
      <c r="W39" s="46">
        <f t="shared" si="22"/>
        <v>0</v>
      </c>
      <c r="X39" s="41">
        <f t="shared" si="23"/>
        <v>0</v>
      </c>
      <c r="Y39" s="41">
        <f t="shared" si="24"/>
        <v>0</v>
      </c>
      <c r="Z39" s="41">
        <f t="shared" si="25"/>
        <v>0</v>
      </c>
      <c r="AA39" s="47">
        <f t="shared" si="26"/>
        <v>0</v>
      </c>
      <c r="AB39" s="48">
        <f t="shared" si="27"/>
        <v>0</v>
      </c>
      <c r="AC39" s="41">
        <f t="shared" si="28"/>
        <v>0</v>
      </c>
      <c r="AD39" s="41">
        <f t="shared" si="29"/>
        <v>0</v>
      </c>
      <c r="AE39" s="41">
        <f t="shared" si="30"/>
        <v>0</v>
      </c>
      <c r="AF39" s="49" t="e">
        <f>HLOOKUP(I39,ElecAvoidedCostsWOCC!$A$5:$Q$50,G39+1,FALSE)</f>
        <v>#N/A</v>
      </c>
      <c r="AG39" s="41" t="e">
        <f t="shared" si="31"/>
        <v>#N/A</v>
      </c>
      <c r="AH39" s="49" t="e">
        <f>HLOOKUP(I39,ElecAvoidedCostsWOCC!$A$5:$Q$50,T39+1,FALSE)</f>
        <v>#N/A</v>
      </c>
      <c r="AI39" s="41" t="e">
        <f t="shared" si="32"/>
        <v>#N/A</v>
      </c>
      <c r="AJ39" s="41" t="e">
        <f t="shared" si="33"/>
        <v>#N/A</v>
      </c>
      <c r="AK39" s="41" t="e">
        <f>HLOOKUP(I39,ElecAvoidedCostsWOCC!$A$5:$Q$50,G39+1,FALSE)*J39*L39</f>
        <v>#N/A</v>
      </c>
      <c r="AL39" s="41" t="e">
        <f t="shared" si="34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35"/>
        <v>0</v>
      </c>
      <c r="AO39" s="44">
        <f t="shared" si="36"/>
        <v>0</v>
      </c>
      <c r="AP39" s="44" t="e">
        <f t="shared" si="37"/>
        <v>#DIV/0!</v>
      </c>
    </row>
    <row r="40" spans="2:42" x14ac:dyDescent="0.25">
      <c r="B40" s="84" t="s">
        <v>60</v>
      </c>
      <c r="C40" s="56">
        <v>18231134</v>
      </c>
      <c r="D40" s="56" t="s">
        <v>159</v>
      </c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19"/>
        <v>0</v>
      </c>
      <c r="U40" s="44">
        <f t="shared" si="20"/>
        <v>0</v>
      </c>
      <c r="V40" s="45">
        <f t="shared" si="21"/>
        <v>0</v>
      </c>
      <c r="W40" s="46">
        <f t="shared" si="22"/>
        <v>0</v>
      </c>
      <c r="X40" s="41">
        <f t="shared" si="23"/>
        <v>0</v>
      </c>
      <c r="Y40" s="41">
        <f t="shared" si="24"/>
        <v>0</v>
      </c>
      <c r="Z40" s="41">
        <f t="shared" si="25"/>
        <v>0</v>
      </c>
      <c r="AA40" s="47">
        <f t="shared" si="26"/>
        <v>0</v>
      </c>
      <c r="AB40" s="48">
        <f t="shared" si="27"/>
        <v>0</v>
      </c>
      <c r="AC40" s="41">
        <f t="shared" si="28"/>
        <v>0</v>
      </c>
      <c r="AD40" s="41">
        <f t="shared" si="29"/>
        <v>0</v>
      </c>
      <c r="AE40" s="41">
        <f t="shared" si="30"/>
        <v>0</v>
      </c>
      <c r="AF40" s="49" t="e">
        <f>HLOOKUP(I40,ElecAvoidedCostsWOCC!$A$5:$Q$50,G40+1,FALSE)</f>
        <v>#N/A</v>
      </c>
      <c r="AG40" s="41" t="e">
        <f t="shared" si="31"/>
        <v>#N/A</v>
      </c>
      <c r="AH40" s="49" t="e">
        <f>HLOOKUP(I40,ElecAvoidedCostsWOCC!$A$5:$Q$50,T40+1,FALSE)</f>
        <v>#N/A</v>
      </c>
      <c r="AI40" s="41" t="e">
        <f t="shared" si="32"/>
        <v>#N/A</v>
      </c>
      <c r="AJ40" s="41" t="e">
        <f t="shared" si="33"/>
        <v>#N/A</v>
      </c>
      <c r="AK40" s="41" t="e">
        <f>HLOOKUP(I40,ElecAvoidedCostsWOCC!$A$5:$Q$50,G40+1,FALSE)*J40*L40</f>
        <v>#N/A</v>
      </c>
      <c r="AL40" s="41" t="e">
        <f t="shared" si="34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35"/>
        <v>0</v>
      </c>
      <c r="AO40" s="44">
        <f t="shared" si="36"/>
        <v>0</v>
      </c>
      <c r="AP40" s="44" t="e">
        <f t="shared" si="37"/>
        <v>#DIV/0!</v>
      </c>
    </row>
    <row r="41" spans="2:42" x14ac:dyDescent="0.25">
      <c r="B41" s="84" t="s">
        <v>60</v>
      </c>
      <c r="C41" s="56">
        <v>18231134</v>
      </c>
      <c r="D41" s="56" t="s">
        <v>159</v>
      </c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19"/>
        <v>0</v>
      </c>
      <c r="U41" s="44">
        <f t="shared" si="20"/>
        <v>0</v>
      </c>
      <c r="V41" s="45">
        <f t="shared" si="21"/>
        <v>0</v>
      </c>
      <c r="W41" s="46">
        <f t="shared" si="22"/>
        <v>0</v>
      </c>
      <c r="X41" s="41">
        <f t="shared" si="23"/>
        <v>0</v>
      </c>
      <c r="Y41" s="41">
        <f t="shared" si="24"/>
        <v>0</v>
      </c>
      <c r="Z41" s="41">
        <f t="shared" si="25"/>
        <v>0</v>
      </c>
      <c r="AA41" s="47">
        <f t="shared" si="26"/>
        <v>0</v>
      </c>
      <c r="AB41" s="48">
        <f t="shared" si="27"/>
        <v>0</v>
      </c>
      <c r="AC41" s="41">
        <f t="shared" si="28"/>
        <v>0</v>
      </c>
      <c r="AD41" s="41">
        <f t="shared" si="29"/>
        <v>0</v>
      </c>
      <c r="AE41" s="41">
        <f t="shared" si="30"/>
        <v>0</v>
      </c>
      <c r="AF41" s="49" t="e">
        <f>HLOOKUP(I41,ElecAvoidedCostsWOCC!$A$5:$Q$50,G41+1,FALSE)</f>
        <v>#N/A</v>
      </c>
      <c r="AG41" s="41" t="e">
        <f t="shared" si="31"/>
        <v>#N/A</v>
      </c>
      <c r="AH41" s="49" t="e">
        <f>HLOOKUP(I41,ElecAvoidedCostsWOCC!$A$5:$Q$50,T41+1,FALSE)</f>
        <v>#N/A</v>
      </c>
      <c r="AI41" s="41" t="e">
        <f t="shared" si="32"/>
        <v>#N/A</v>
      </c>
      <c r="AJ41" s="41" t="e">
        <f t="shared" si="33"/>
        <v>#N/A</v>
      </c>
      <c r="AK41" s="41" t="e">
        <f>HLOOKUP(I41,ElecAvoidedCostsWOCC!$A$5:$Q$50,G41+1,FALSE)*J41*L41</f>
        <v>#N/A</v>
      </c>
      <c r="AL41" s="41" t="e">
        <f t="shared" si="34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35"/>
        <v>0</v>
      </c>
      <c r="AO41" s="44">
        <f t="shared" si="36"/>
        <v>0</v>
      </c>
      <c r="AP41" s="44" t="e">
        <f t="shared" si="37"/>
        <v>#DIV/0!</v>
      </c>
    </row>
    <row r="42" spans="2:42" x14ac:dyDescent="0.25">
      <c r="B42" s="84" t="s">
        <v>60</v>
      </c>
      <c r="C42" s="56">
        <v>18231134</v>
      </c>
      <c r="D42" s="56" t="s">
        <v>159</v>
      </c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19"/>
        <v>0</v>
      </c>
      <c r="U42" s="44">
        <f t="shared" si="20"/>
        <v>0</v>
      </c>
      <c r="V42" s="45">
        <f t="shared" si="21"/>
        <v>0</v>
      </c>
      <c r="W42" s="46">
        <f t="shared" si="22"/>
        <v>0</v>
      </c>
      <c r="X42" s="41">
        <f t="shared" si="23"/>
        <v>0</v>
      </c>
      <c r="Y42" s="41">
        <f t="shared" si="24"/>
        <v>0</v>
      </c>
      <c r="Z42" s="41">
        <f t="shared" si="25"/>
        <v>0</v>
      </c>
      <c r="AA42" s="47">
        <f t="shared" si="26"/>
        <v>0</v>
      </c>
      <c r="AB42" s="48">
        <f t="shared" si="27"/>
        <v>0</v>
      </c>
      <c r="AC42" s="41">
        <f t="shared" si="28"/>
        <v>0</v>
      </c>
      <c r="AD42" s="41">
        <f t="shared" si="29"/>
        <v>0</v>
      </c>
      <c r="AE42" s="41">
        <f t="shared" si="30"/>
        <v>0</v>
      </c>
      <c r="AF42" s="49" t="e">
        <f>HLOOKUP(I42,ElecAvoidedCostsWOCC!$A$5:$Q$50,G42+1,FALSE)</f>
        <v>#N/A</v>
      </c>
      <c r="AG42" s="41" t="e">
        <f t="shared" si="31"/>
        <v>#N/A</v>
      </c>
      <c r="AH42" s="49" t="e">
        <f>HLOOKUP(I42,ElecAvoidedCostsWOCC!$A$5:$Q$50,T42+1,FALSE)</f>
        <v>#N/A</v>
      </c>
      <c r="AI42" s="41" t="e">
        <f t="shared" si="32"/>
        <v>#N/A</v>
      </c>
      <c r="AJ42" s="41" t="e">
        <f t="shared" si="33"/>
        <v>#N/A</v>
      </c>
      <c r="AK42" s="41" t="e">
        <f>HLOOKUP(I42,ElecAvoidedCostsWOCC!$A$5:$Q$50,G42+1,FALSE)*J42*L42</f>
        <v>#N/A</v>
      </c>
      <c r="AL42" s="41" t="e">
        <f t="shared" si="34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35"/>
        <v>0</v>
      </c>
      <c r="AO42" s="44">
        <f t="shared" si="36"/>
        <v>0</v>
      </c>
      <c r="AP42" s="44" t="e">
        <f t="shared" si="37"/>
        <v>#DIV/0!</v>
      </c>
    </row>
    <row r="43" spans="2:42" x14ac:dyDescent="0.25">
      <c r="B43" s="84" t="s">
        <v>60</v>
      </c>
      <c r="C43" s="56">
        <v>18231134</v>
      </c>
      <c r="D43" s="56" t="s">
        <v>159</v>
      </c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19"/>
        <v>0</v>
      </c>
      <c r="U43" s="44">
        <f t="shared" si="20"/>
        <v>0</v>
      </c>
      <c r="V43" s="45">
        <f t="shared" si="21"/>
        <v>0</v>
      </c>
      <c r="W43" s="46">
        <f t="shared" si="22"/>
        <v>0</v>
      </c>
      <c r="X43" s="41">
        <f t="shared" si="23"/>
        <v>0</v>
      </c>
      <c r="Y43" s="41">
        <f t="shared" si="24"/>
        <v>0</v>
      </c>
      <c r="Z43" s="41">
        <f t="shared" si="25"/>
        <v>0</v>
      </c>
      <c r="AA43" s="47">
        <f t="shared" si="26"/>
        <v>0</v>
      </c>
      <c r="AB43" s="48">
        <f t="shared" si="27"/>
        <v>0</v>
      </c>
      <c r="AC43" s="41">
        <f t="shared" si="28"/>
        <v>0</v>
      </c>
      <c r="AD43" s="41">
        <f t="shared" si="29"/>
        <v>0</v>
      </c>
      <c r="AE43" s="41">
        <f t="shared" si="30"/>
        <v>0</v>
      </c>
      <c r="AF43" s="49" t="e">
        <f>HLOOKUP(I43,ElecAvoidedCostsWOCC!$A$5:$Q$50,G43+1,FALSE)</f>
        <v>#N/A</v>
      </c>
      <c r="AG43" s="41" t="e">
        <f t="shared" si="31"/>
        <v>#N/A</v>
      </c>
      <c r="AH43" s="49" t="e">
        <f>HLOOKUP(I43,ElecAvoidedCostsWOCC!$A$5:$Q$50,T43+1,FALSE)</f>
        <v>#N/A</v>
      </c>
      <c r="AI43" s="41" t="e">
        <f t="shared" si="32"/>
        <v>#N/A</v>
      </c>
      <c r="AJ43" s="41" t="e">
        <f t="shared" si="33"/>
        <v>#N/A</v>
      </c>
      <c r="AK43" s="41" t="e">
        <f>HLOOKUP(I43,ElecAvoidedCostsWOCC!$A$5:$Q$50,G43+1,FALSE)*J43*L43</f>
        <v>#N/A</v>
      </c>
      <c r="AL43" s="41" t="e">
        <f t="shared" si="34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35"/>
        <v>0</v>
      </c>
      <c r="AO43" s="44">
        <f t="shared" si="36"/>
        <v>0</v>
      </c>
      <c r="AP43" s="44" t="e">
        <f t="shared" si="37"/>
        <v>#DIV/0!</v>
      </c>
    </row>
    <row r="44" spans="2:42" x14ac:dyDescent="0.25">
      <c r="B44" s="84" t="s">
        <v>60</v>
      </c>
      <c r="C44" s="56">
        <v>18231134</v>
      </c>
      <c r="D44" s="56" t="s">
        <v>159</v>
      </c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19"/>
        <v>0</v>
      </c>
      <c r="U44" s="44">
        <f t="shared" si="20"/>
        <v>0</v>
      </c>
      <c r="V44" s="45">
        <f t="shared" si="21"/>
        <v>0</v>
      </c>
      <c r="W44" s="46">
        <f t="shared" si="22"/>
        <v>0</v>
      </c>
      <c r="X44" s="41">
        <f t="shared" si="23"/>
        <v>0</v>
      </c>
      <c r="Y44" s="41">
        <f t="shared" si="24"/>
        <v>0</v>
      </c>
      <c r="Z44" s="41">
        <f t="shared" si="25"/>
        <v>0</v>
      </c>
      <c r="AA44" s="47">
        <f t="shared" si="26"/>
        <v>0</v>
      </c>
      <c r="AB44" s="48">
        <f t="shared" si="27"/>
        <v>0</v>
      </c>
      <c r="AC44" s="41">
        <f t="shared" si="28"/>
        <v>0</v>
      </c>
      <c r="AD44" s="41">
        <f t="shared" si="29"/>
        <v>0</v>
      </c>
      <c r="AE44" s="41">
        <f t="shared" si="30"/>
        <v>0</v>
      </c>
      <c r="AF44" s="49" t="e">
        <f>HLOOKUP(I44,ElecAvoidedCostsWOCC!$A$5:$Q$50,G44+1,FALSE)</f>
        <v>#N/A</v>
      </c>
      <c r="AG44" s="41" t="e">
        <f t="shared" si="31"/>
        <v>#N/A</v>
      </c>
      <c r="AH44" s="49" t="e">
        <f>HLOOKUP(I44,ElecAvoidedCostsWOCC!$A$5:$Q$50,T44+1,FALSE)</f>
        <v>#N/A</v>
      </c>
      <c r="AI44" s="41" t="e">
        <f t="shared" si="32"/>
        <v>#N/A</v>
      </c>
      <c r="AJ44" s="41" t="e">
        <f t="shared" si="33"/>
        <v>#N/A</v>
      </c>
      <c r="AK44" s="41" t="e">
        <f>HLOOKUP(I44,ElecAvoidedCostsWOCC!$A$5:$Q$50,G44+1,FALSE)*J44*L44</f>
        <v>#N/A</v>
      </c>
      <c r="AL44" s="41" t="e">
        <f t="shared" si="34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35"/>
        <v>0</v>
      </c>
      <c r="AO44" s="44">
        <f t="shared" si="36"/>
        <v>0</v>
      </c>
      <c r="AP44" s="44" t="e">
        <f t="shared" si="37"/>
        <v>#DIV/0!</v>
      </c>
    </row>
    <row r="45" spans="2:42" x14ac:dyDescent="0.25">
      <c r="B45" s="84" t="s">
        <v>60</v>
      </c>
      <c r="C45" s="56">
        <v>18231134</v>
      </c>
      <c r="D45" s="56" t="s">
        <v>159</v>
      </c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HLOOKUP(I45,ElecAvoidedCostsWOCC!$A$5:$Q$50,G45+1,FALSE)</f>
        <v>#N/A</v>
      </c>
      <c r="AG45" s="41" t="e">
        <f t="shared" si="31"/>
        <v>#N/A</v>
      </c>
      <c r="AH45" s="49" t="e">
        <f>HLOOKUP(I45,ElecAvoidedCostsWOCC!$A$5:$Q$50,T45+1,FALSE)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HLOOKUP(I45,ElecAvoidedCostsWOCC!$A$5:$Q$50,G45+1,FALSE)*J45*L45</f>
        <v>#N/A</v>
      </c>
      <c r="AL45" s="41" t="e">
        <f t="shared" si="34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84" t="s">
        <v>60</v>
      </c>
      <c r="C46" s="56">
        <v>18231134</v>
      </c>
      <c r="D46" s="56" t="s">
        <v>159</v>
      </c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HLOOKUP(I46,ElecAvoidedCostsWOCC!$A$5:$Q$50,G46+1,FALSE)</f>
        <v>#N/A</v>
      </c>
      <c r="AG46" s="41" t="e">
        <f t="shared" si="31"/>
        <v>#N/A</v>
      </c>
      <c r="AH46" s="49" t="e">
        <f>HLOOKUP(I46,ElecAvoidedCostsWOCC!$A$5:$Q$50,T46+1,FALSE)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HLOOKUP(I46,ElecAvoidedCostsWOCC!$A$5:$Q$50,G46+1,FALSE)*J46*L46</f>
        <v>#N/A</v>
      </c>
      <c r="AL46" s="41" t="e">
        <f t="shared" si="34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84" t="s">
        <v>60</v>
      </c>
      <c r="C47" s="56">
        <v>18231134</v>
      </c>
      <c r="D47" s="56" t="s">
        <v>159</v>
      </c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HLOOKUP(I47,ElecAvoidedCostsWOCC!$A$5:$Q$50,G47+1,FALSE)</f>
        <v>#N/A</v>
      </c>
      <c r="AG47" s="41" t="e">
        <f t="shared" si="31"/>
        <v>#N/A</v>
      </c>
      <c r="AH47" s="49" t="e">
        <f>HLOOKUP(I47,ElecAvoidedCostsWOCC!$A$5:$Q$50,T47+1,FALSE)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HLOOKUP(I47,ElecAvoidedCostsWOCC!$A$5:$Q$50,G47+1,FALSE)*J47*L47</f>
        <v>#N/A</v>
      </c>
      <c r="AL47" s="41" t="e">
        <f t="shared" si="34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84" t="s">
        <v>60</v>
      </c>
      <c r="C48" s="56">
        <v>18231134</v>
      </c>
      <c r="D48" s="56" t="s">
        <v>159</v>
      </c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HLOOKUP(I48,ElecAvoidedCostsWOCC!$A$5:$Q$50,G48+1,FALSE)</f>
        <v>#N/A</v>
      </c>
      <c r="AG48" s="41" t="e">
        <f t="shared" si="31"/>
        <v>#N/A</v>
      </c>
      <c r="AH48" s="49" t="e">
        <f>HLOOKUP(I48,ElecAvoidedCostsWOCC!$A$5:$Q$50,T48+1,FALSE)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HLOOKUP(I48,ElecAvoidedCostsWOCC!$A$5:$Q$50,G48+1,FALSE)*J48*L48</f>
        <v>#N/A</v>
      </c>
      <c r="AL48" s="41" t="e">
        <f t="shared" si="34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  <row r="49" spans="2:42" x14ac:dyDescent="0.25">
      <c r="B49" s="84" t="s">
        <v>60</v>
      </c>
      <c r="C49" s="56">
        <v>18231134</v>
      </c>
      <c r="D49" s="56" t="s">
        <v>159</v>
      </c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19"/>
        <v>0</v>
      </c>
      <c r="U49" s="44">
        <f t="shared" si="20"/>
        <v>0</v>
      </c>
      <c r="V49" s="45">
        <f t="shared" si="21"/>
        <v>0</v>
      </c>
      <c r="W49" s="46">
        <f t="shared" si="22"/>
        <v>0</v>
      </c>
      <c r="X49" s="41">
        <f t="shared" si="23"/>
        <v>0</v>
      </c>
      <c r="Y49" s="41">
        <f t="shared" si="24"/>
        <v>0</v>
      </c>
      <c r="Z49" s="41">
        <f t="shared" si="25"/>
        <v>0</v>
      </c>
      <c r="AA49" s="47">
        <f t="shared" si="26"/>
        <v>0</v>
      </c>
      <c r="AB49" s="48">
        <f t="shared" si="27"/>
        <v>0</v>
      </c>
      <c r="AC49" s="41">
        <f t="shared" si="28"/>
        <v>0</v>
      </c>
      <c r="AD49" s="41">
        <f t="shared" si="29"/>
        <v>0</v>
      </c>
      <c r="AE49" s="41">
        <f t="shared" si="30"/>
        <v>0</v>
      </c>
      <c r="AF49" s="49" t="e">
        <f>HLOOKUP(I49,ElecAvoidedCostsWOCC!$A$5:$Q$50,G49+1,FALSE)</f>
        <v>#N/A</v>
      </c>
      <c r="AG49" s="41" t="e">
        <f t="shared" si="31"/>
        <v>#N/A</v>
      </c>
      <c r="AH49" s="49" t="e">
        <f>HLOOKUP(I49,ElecAvoidedCostsWOCC!$A$5:$Q$50,T49+1,FALSE)</f>
        <v>#N/A</v>
      </c>
      <c r="AI49" s="41" t="e">
        <f t="shared" si="32"/>
        <v>#N/A</v>
      </c>
      <c r="AJ49" s="41" t="e">
        <f t="shared" si="33"/>
        <v>#N/A</v>
      </c>
      <c r="AK49" s="41" t="e">
        <f>HLOOKUP(I49,ElecAvoidedCostsWOCC!$A$5:$Q$50,G49+1,FALSE)*J49*L49</f>
        <v>#N/A</v>
      </c>
      <c r="AL49" s="41" t="e">
        <f t="shared" si="34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35"/>
        <v>0</v>
      </c>
      <c r="AO49" s="44">
        <f t="shared" si="36"/>
        <v>0</v>
      </c>
      <c r="AP49" s="44" t="e">
        <f t="shared" si="37"/>
        <v>#DIV/0!</v>
      </c>
    </row>
    <row r="50" spans="2:42" x14ac:dyDescent="0.25">
      <c r="B50" s="84" t="s">
        <v>60</v>
      </c>
      <c r="C50" s="56">
        <v>18231134</v>
      </c>
      <c r="D50" s="56" t="s">
        <v>159</v>
      </c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19"/>
        <v>0</v>
      </c>
      <c r="U50" s="44">
        <f t="shared" si="20"/>
        <v>0</v>
      </c>
      <c r="V50" s="45">
        <f t="shared" si="21"/>
        <v>0</v>
      </c>
      <c r="W50" s="46">
        <f t="shared" si="22"/>
        <v>0</v>
      </c>
      <c r="X50" s="41">
        <f t="shared" si="23"/>
        <v>0</v>
      </c>
      <c r="Y50" s="41">
        <f t="shared" si="24"/>
        <v>0</v>
      </c>
      <c r="Z50" s="41">
        <f t="shared" si="25"/>
        <v>0</v>
      </c>
      <c r="AA50" s="47">
        <f t="shared" si="26"/>
        <v>0</v>
      </c>
      <c r="AB50" s="48">
        <f t="shared" si="27"/>
        <v>0</v>
      </c>
      <c r="AC50" s="41">
        <f t="shared" si="28"/>
        <v>0</v>
      </c>
      <c r="AD50" s="41">
        <f t="shared" si="29"/>
        <v>0</v>
      </c>
      <c r="AE50" s="41">
        <f t="shared" si="30"/>
        <v>0</v>
      </c>
      <c r="AF50" s="49" t="e">
        <f>HLOOKUP(I50,ElecAvoidedCostsWOCC!$A$5:$Q$50,G50+1,FALSE)</f>
        <v>#N/A</v>
      </c>
      <c r="AG50" s="41" t="e">
        <f t="shared" si="31"/>
        <v>#N/A</v>
      </c>
      <c r="AH50" s="49" t="e">
        <f>HLOOKUP(I50,ElecAvoidedCostsWOCC!$A$5:$Q$50,T50+1,FALSE)</f>
        <v>#N/A</v>
      </c>
      <c r="AI50" s="41" t="e">
        <f t="shared" si="32"/>
        <v>#N/A</v>
      </c>
      <c r="AJ50" s="41" t="e">
        <f t="shared" si="33"/>
        <v>#N/A</v>
      </c>
      <c r="AK50" s="41" t="e">
        <f>HLOOKUP(I50,ElecAvoidedCostsWOCC!$A$5:$Q$50,G50+1,FALSE)*J50*L50</f>
        <v>#N/A</v>
      </c>
      <c r="AL50" s="41" t="e">
        <f t="shared" si="34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35"/>
        <v>0</v>
      </c>
      <c r="AO50" s="44">
        <f t="shared" si="36"/>
        <v>0</v>
      </c>
      <c r="AP50" s="44" t="e">
        <f t="shared" si="37"/>
        <v>#DIV/0!</v>
      </c>
    </row>
    <row r="51" spans="2:42" x14ac:dyDescent="0.25">
      <c r="B51" s="84" t="s">
        <v>60</v>
      </c>
      <c r="C51" s="56">
        <v>18231134</v>
      </c>
      <c r="D51" s="56" t="s">
        <v>159</v>
      </c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19"/>
        <v>0</v>
      </c>
      <c r="U51" s="44">
        <f t="shared" si="20"/>
        <v>0</v>
      </c>
      <c r="V51" s="45">
        <f t="shared" si="21"/>
        <v>0</v>
      </c>
      <c r="W51" s="46">
        <f t="shared" si="22"/>
        <v>0</v>
      </c>
      <c r="X51" s="41">
        <f t="shared" si="23"/>
        <v>0</v>
      </c>
      <c r="Y51" s="41">
        <f t="shared" si="24"/>
        <v>0</v>
      </c>
      <c r="Z51" s="41">
        <f t="shared" si="25"/>
        <v>0</v>
      </c>
      <c r="AA51" s="47">
        <f t="shared" si="26"/>
        <v>0</v>
      </c>
      <c r="AB51" s="48">
        <f t="shared" si="27"/>
        <v>0</v>
      </c>
      <c r="AC51" s="41">
        <f t="shared" si="28"/>
        <v>0</v>
      </c>
      <c r="AD51" s="41">
        <f t="shared" si="29"/>
        <v>0</v>
      </c>
      <c r="AE51" s="41">
        <f t="shared" si="30"/>
        <v>0</v>
      </c>
      <c r="AF51" s="49" t="e">
        <f>HLOOKUP(I51,ElecAvoidedCostsWOCC!$A$5:$Q$50,G51+1,FALSE)</f>
        <v>#N/A</v>
      </c>
      <c r="AG51" s="41" t="e">
        <f t="shared" si="31"/>
        <v>#N/A</v>
      </c>
      <c r="AH51" s="49" t="e">
        <f>HLOOKUP(I51,ElecAvoidedCostsWOCC!$A$5:$Q$50,T51+1,FALSE)</f>
        <v>#N/A</v>
      </c>
      <c r="AI51" s="41" t="e">
        <f t="shared" si="32"/>
        <v>#N/A</v>
      </c>
      <c r="AJ51" s="41" t="e">
        <f t="shared" si="33"/>
        <v>#N/A</v>
      </c>
      <c r="AK51" s="41" t="e">
        <f>HLOOKUP(I51,ElecAvoidedCostsWOCC!$A$5:$Q$50,G51+1,FALSE)*J51*L51</f>
        <v>#N/A</v>
      </c>
      <c r="AL51" s="41" t="e">
        <f t="shared" si="34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35"/>
        <v>0</v>
      </c>
      <c r="AO51" s="44">
        <f t="shared" si="36"/>
        <v>0</v>
      </c>
      <c r="AP51" s="44" t="e">
        <f t="shared" si="37"/>
        <v>#DIV/0!</v>
      </c>
    </row>
    <row r="52" spans="2:42" x14ac:dyDescent="0.25">
      <c r="B52" s="84" t="s">
        <v>60</v>
      </c>
      <c r="C52" s="56">
        <v>18231134</v>
      </c>
      <c r="D52" s="56" t="s">
        <v>159</v>
      </c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19"/>
        <v>0</v>
      </c>
      <c r="U52" s="44">
        <f t="shared" si="20"/>
        <v>0</v>
      </c>
      <c r="V52" s="45">
        <f t="shared" si="21"/>
        <v>0</v>
      </c>
      <c r="W52" s="46">
        <f t="shared" si="22"/>
        <v>0</v>
      </c>
      <c r="X52" s="41">
        <f t="shared" si="23"/>
        <v>0</v>
      </c>
      <c r="Y52" s="41">
        <f t="shared" si="24"/>
        <v>0</v>
      </c>
      <c r="Z52" s="41">
        <f t="shared" si="25"/>
        <v>0</v>
      </c>
      <c r="AA52" s="47">
        <f t="shared" si="26"/>
        <v>0</v>
      </c>
      <c r="AB52" s="48">
        <f t="shared" si="27"/>
        <v>0</v>
      </c>
      <c r="AC52" s="41">
        <f t="shared" si="28"/>
        <v>0</v>
      </c>
      <c r="AD52" s="41">
        <f t="shared" si="29"/>
        <v>0</v>
      </c>
      <c r="AE52" s="41">
        <f t="shared" si="30"/>
        <v>0</v>
      </c>
      <c r="AF52" s="49" t="e">
        <f>HLOOKUP(I52,ElecAvoidedCostsWOCC!$A$5:$Q$50,G52+1,FALSE)</f>
        <v>#N/A</v>
      </c>
      <c r="AG52" s="41" t="e">
        <f t="shared" si="31"/>
        <v>#N/A</v>
      </c>
      <c r="AH52" s="49" t="e">
        <f>HLOOKUP(I52,ElecAvoidedCostsWOCC!$A$5:$Q$50,T52+1,FALSE)</f>
        <v>#N/A</v>
      </c>
      <c r="AI52" s="41" t="e">
        <f t="shared" si="32"/>
        <v>#N/A</v>
      </c>
      <c r="AJ52" s="41" t="e">
        <f t="shared" si="33"/>
        <v>#N/A</v>
      </c>
      <c r="AK52" s="41" t="e">
        <f>HLOOKUP(I52,ElecAvoidedCostsWOCC!$A$5:$Q$50,G52+1,FALSE)*J52*L52</f>
        <v>#N/A</v>
      </c>
      <c r="AL52" s="41" t="e">
        <f t="shared" si="34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35"/>
        <v>0</v>
      </c>
      <c r="AO52" s="44">
        <f t="shared" si="36"/>
        <v>0</v>
      </c>
      <c r="AP52" s="44" t="e">
        <f t="shared" si="37"/>
        <v>#DIV/0!</v>
      </c>
    </row>
    <row r="53" spans="2:42" x14ac:dyDescent="0.25">
      <c r="B53" s="84" t="s">
        <v>60</v>
      </c>
      <c r="C53" s="56">
        <v>18231134</v>
      </c>
      <c r="D53" s="56" t="s">
        <v>159</v>
      </c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19"/>
        <v>0</v>
      </c>
      <c r="U53" s="44">
        <f t="shared" si="20"/>
        <v>0</v>
      </c>
      <c r="V53" s="45">
        <f t="shared" si="21"/>
        <v>0</v>
      </c>
      <c r="W53" s="46">
        <f t="shared" si="22"/>
        <v>0</v>
      </c>
      <c r="X53" s="41">
        <f t="shared" si="23"/>
        <v>0</v>
      </c>
      <c r="Y53" s="41">
        <f t="shared" si="24"/>
        <v>0</v>
      </c>
      <c r="Z53" s="41">
        <f t="shared" si="25"/>
        <v>0</v>
      </c>
      <c r="AA53" s="47">
        <f t="shared" si="26"/>
        <v>0</v>
      </c>
      <c r="AB53" s="48">
        <f t="shared" si="27"/>
        <v>0</v>
      </c>
      <c r="AC53" s="41">
        <f t="shared" si="28"/>
        <v>0</v>
      </c>
      <c r="AD53" s="41">
        <f t="shared" si="29"/>
        <v>0</v>
      </c>
      <c r="AE53" s="41">
        <f t="shared" si="30"/>
        <v>0</v>
      </c>
      <c r="AF53" s="49" t="e">
        <f>HLOOKUP(I53,ElecAvoidedCostsWOCC!$A$5:$Q$50,G53+1,FALSE)</f>
        <v>#N/A</v>
      </c>
      <c r="AG53" s="41" t="e">
        <f t="shared" si="31"/>
        <v>#N/A</v>
      </c>
      <c r="AH53" s="49" t="e">
        <f>HLOOKUP(I53,ElecAvoidedCostsWOCC!$A$5:$Q$50,T53+1,FALSE)</f>
        <v>#N/A</v>
      </c>
      <c r="AI53" s="41" t="e">
        <f t="shared" si="32"/>
        <v>#N/A</v>
      </c>
      <c r="AJ53" s="41" t="e">
        <f t="shared" si="33"/>
        <v>#N/A</v>
      </c>
      <c r="AK53" s="41" t="e">
        <f>HLOOKUP(I53,ElecAvoidedCostsWOCC!$A$5:$Q$50,G53+1,FALSE)*J53*L53</f>
        <v>#N/A</v>
      </c>
      <c r="AL53" s="41" t="e">
        <f t="shared" si="34"/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si="35"/>
        <v>0</v>
      </c>
      <c r="AO53" s="44">
        <f t="shared" si="36"/>
        <v>0</v>
      </c>
      <c r="AP53" s="44" t="e">
        <f t="shared" si="37"/>
        <v>#DIV/0!</v>
      </c>
    </row>
    <row r="54" spans="2:42" x14ac:dyDescent="0.25">
      <c r="B54" s="84" t="s">
        <v>60</v>
      </c>
      <c r="C54" s="56">
        <v>18231134</v>
      </c>
      <c r="D54" s="56" t="s">
        <v>159</v>
      </c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19"/>
        <v>0</v>
      </c>
      <c r="U54" s="44">
        <f t="shared" si="20"/>
        <v>0</v>
      </c>
      <c r="V54" s="45">
        <f t="shared" si="21"/>
        <v>0</v>
      </c>
      <c r="W54" s="46">
        <f t="shared" si="22"/>
        <v>0</v>
      </c>
      <c r="X54" s="41">
        <f t="shared" si="23"/>
        <v>0</v>
      </c>
      <c r="Y54" s="41">
        <f t="shared" si="24"/>
        <v>0</v>
      </c>
      <c r="Z54" s="41">
        <f t="shared" si="25"/>
        <v>0</v>
      </c>
      <c r="AA54" s="47">
        <f t="shared" si="26"/>
        <v>0</v>
      </c>
      <c r="AB54" s="48">
        <f t="shared" si="27"/>
        <v>0</v>
      </c>
      <c r="AC54" s="41">
        <f t="shared" si="28"/>
        <v>0</v>
      </c>
      <c r="AD54" s="41">
        <f t="shared" si="29"/>
        <v>0</v>
      </c>
      <c r="AE54" s="41">
        <f t="shared" si="30"/>
        <v>0</v>
      </c>
      <c r="AF54" s="49" t="e">
        <f>HLOOKUP(I54,ElecAvoidedCostsWOCC!$A$5:$Q$50,G54+1,FALSE)</f>
        <v>#N/A</v>
      </c>
      <c r="AG54" s="41" t="e">
        <f t="shared" si="31"/>
        <v>#N/A</v>
      </c>
      <c r="AH54" s="49" t="e">
        <f>HLOOKUP(I54,ElecAvoidedCostsWOCC!$A$5:$Q$50,T54+1,FALSE)</f>
        <v>#N/A</v>
      </c>
      <c r="AI54" s="41" t="e">
        <f t="shared" si="32"/>
        <v>#N/A</v>
      </c>
      <c r="AJ54" s="41" t="e">
        <f t="shared" si="33"/>
        <v>#N/A</v>
      </c>
      <c r="AK54" s="41" t="e">
        <f>HLOOKUP(I54,ElecAvoidedCostsWOCC!$A$5:$Q$50,G54+1,FALSE)*J54*L54</f>
        <v>#N/A</v>
      </c>
      <c r="AL54" s="41" t="e">
        <f t="shared" si="34"/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si="35"/>
        <v>0</v>
      </c>
      <c r="AO54" s="44">
        <f t="shared" si="36"/>
        <v>0</v>
      </c>
      <c r="AP54" s="44" t="e">
        <f t="shared" si="37"/>
        <v>#DIV/0!</v>
      </c>
    </row>
    <row r="55" spans="2:42" x14ac:dyDescent="0.25">
      <c r="B55" s="84" t="s">
        <v>60</v>
      </c>
      <c r="C55" s="56">
        <v>18231134</v>
      </c>
      <c r="D55" s="56" t="s">
        <v>159</v>
      </c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19"/>
        <v>0</v>
      </c>
      <c r="U55" s="44">
        <f t="shared" si="20"/>
        <v>0</v>
      </c>
      <c r="V55" s="45">
        <f t="shared" si="21"/>
        <v>0</v>
      </c>
      <c r="W55" s="46">
        <f t="shared" si="22"/>
        <v>0</v>
      </c>
      <c r="X55" s="41">
        <f t="shared" si="23"/>
        <v>0</v>
      </c>
      <c r="Y55" s="41">
        <f t="shared" si="24"/>
        <v>0</v>
      </c>
      <c r="Z55" s="41">
        <f t="shared" si="25"/>
        <v>0</v>
      </c>
      <c r="AA55" s="47">
        <f t="shared" si="26"/>
        <v>0</v>
      </c>
      <c r="AB55" s="48">
        <f t="shared" si="27"/>
        <v>0</v>
      </c>
      <c r="AC55" s="41">
        <f t="shared" si="28"/>
        <v>0</v>
      </c>
      <c r="AD55" s="41">
        <f t="shared" si="29"/>
        <v>0</v>
      </c>
      <c r="AE55" s="41">
        <f t="shared" si="30"/>
        <v>0</v>
      </c>
      <c r="AF55" s="49" t="e">
        <f>HLOOKUP(I55,ElecAvoidedCostsWOCC!$A$5:$Q$50,G55+1,FALSE)</f>
        <v>#N/A</v>
      </c>
      <c r="AG55" s="41" t="e">
        <f t="shared" si="31"/>
        <v>#N/A</v>
      </c>
      <c r="AH55" s="49" t="e">
        <f>HLOOKUP(I55,ElecAvoidedCostsWOCC!$A$5:$Q$50,T55+1,FALSE)</f>
        <v>#N/A</v>
      </c>
      <c r="AI55" s="41" t="e">
        <f t="shared" si="32"/>
        <v>#N/A</v>
      </c>
      <c r="AJ55" s="41" t="e">
        <f t="shared" si="33"/>
        <v>#N/A</v>
      </c>
      <c r="AK55" s="41" t="e">
        <f>HLOOKUP(I55,ElecAvoidedCostsWOCC!$A$5:$Q$50,G55+1,FALSE)*J55*L55</f>
        <v>#N/A</v>
      </c>
      <c r="AL55" s="41" t="e">
        <f t="shared" si="34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35"/>
        <v>0</v>
      </c>
      <c r="AO55" s="44">
        <f t="shared" si="36"/>
        <v>0</v>
      </c>
      <c r="AP55" s="44" t="e">
        <f t="shared" si="37"/>
        <v>#DIV/0!</v>
      </c>
    </row>
    <row r="56" spans="2:42" x14ac:dyDescent="0.25">
      <c r="B56" s="84" t="s">
        <v>60</v>
      </c>
      <c r="C56" s="56">
        <v>18231134</v>
      </c>
      <c r="D56" s="56" t="s">
        <v>159</v>
      </c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19"/>
        <v>0</v>
      </c>
      <c r="U56" s="44">
        <f t="shared" si="20"/>
        <v>0</v>
      </c>
      <c r="V56" s="45">
        <f t="shared" si="21"/>
        <v>0</v>
      </c>
      <c r="W56" s="46">
        <f t="shared" si="22"/>
        <v>0</v>
      </c>
      <c r="X56" s="41">
        <f t="shared" si="23"/>
        <v>0</v>
      </c>
      <c r="Y56" s="41">
        <f t="shared" si="24"/>
        <v>0</v>
      </c>
      <c r="Z56" s="41">
        <f t="shared" si="25"/>
        <v>0</v>
      </c>
      <c r="AA56" s="47">
        <f t="shared" si="26"/>
        <v>0</v>
      </c>
      <c r="AB56" s="48">
        <f t="shared" si="27"/>
        <v>0</v>
      </c>
      <c r="AC56" s="41">
        <f t="shared" si="28"/>
        <v>0</v>
      </c>
      <c r="AD56" s="41">
        <f t="shared" si="29"/>
        <v>0</v>
      </c>
      <c r="AE56" s="41">
        <f t="shared" si="30"/>
        <v>0</v>
      </c>
      <c r="AF56" s="49" t="e">
        <f>HLOOKUP(I56,ElecAvoidedCostsWOCC!$A$5:$Q$50,G56+1,FALSE)</f>
        <v>#N/A</v>
      </c>
      <c r="AG56" s="41" t="e">
        <f t="shared" si="31"/>
        <v>#N/A</v>
      </c>
      <c r="AH56" s="49" t="e">
        <f>HLOOKUP(I56,ElecAvoidedCostsWOCC!$A$5:$Q$50,T56+1,FALSE)</f>
        <v>#N/A</v>
      </c>
      <c r="AI56" s="41" t="e">
        <f t="shared" si="32"/>
        <v>#N/A</v>
      </c>
      <c r="AJ56" s="41" t="e">
        <f t="shared" si="33"/>
        <v>#N/A</v>
      </c>
      <c r="AK56" s="41" t="e">
        <f>HLOOKUP(I56,ElecAvoidedCostsWOCC!$A$5:$Q$50,G56+1,FALSE)*J56*L56</f>
        <v>#N/A</v>
      </c>
      <c r="AL56" s="41" t="e">
        <f t="shared" si="34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35"/>
        <v>0</v>
      </c>
      <c r="AO56" s="44">
        <f t="shared" si="36"/>
        <v>0</v>
      </c>
      <c r="AP56" s="44" t="e">
        <f t="shared" si="37"/>
        <v>#DIV/0!</v>
      </c>
    </row>
    <row r="57" spans="2:42" x14ac:dyDescent="0.25">
      <c r="B57" s="84" t="s">
        <v>60</v>
      </c>
      <c r="C57" s="56">
        <v>18231134</v>
      </c>
      <c r="D57" s="56" t="s">
        <v>159</v>
      </c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19"/>
        <v>0</v>
      </c>
      <c r="U57" s="44">
        <f t="shared" si="20"/>
        <v>0</v>
      </c>
      <c r="V57" s="45">
        <f t="shared" si="21"/>
        <v>0</v>
      </c>
      <c r="W57" s="46">
        <f t="shared" si="22"/>
        <v>0</v>
      </c>
      <c r="X57" s="41">
        <f t="shared" si="23"/>
        <v>0</v>
      </c>
      <c r="Y57" s="41">
        <f t="shared" si="24"/>
        <v>0</v>
      </c>
      <c r="Z57" s="41">
        <f t="shared" si="25"/>
        <v>0</v>
      </c>
      <c r="AA57" s="47">
        <f t="shared" si="26"/>
        <v>0</v>
      </c>
      <c r="AB57" s="48">
        <f t="shared" si="27"/>
        <v>0</v>
      </c>
      <c r="AC57" s="41">
        <f t="shared" si="28"/>
        <v>0</v>
      </c>
      <c r="AD57" s="41">
        <f t="shared" si="29"/>
        <v>0</v>
      </c>
      <c r="AE57" s="41">
        <f t="shared" si="30"/>
        <v>0</v>
      </c>
      <c r="AF57" s="49" t="e">
        <f>HLOOKUP(I57,ElecAvoidedCostsWOCC!$A$5:$Q$50,G57+1,FALSE)</f>
        <v>#N/A</v>
      </c>
      <c r="AG57" s="41" t="e">
        <f t="shared" si="31"/>
        <v>#N/A</v>
      </c>
      <c r="AH57" s="49" t="e">
        <f>HLOOKUP(I57,ElecAvoidedCostsWOCC!$A$5:$Q$50,T57+1,FALSE)</f>
        <v>#N/A</v>
      </c>
      <c r="AI57" s="41" t="e">
        <f t="shared" si="32"/>
        <v>#N/A</v>
      </c>
      <c r="AJ57" s="41" t="e">
        <f t="shared" si="33"/>
        <v>#N/A</v>
      </c>
      <c r="AK57" s="41" t="e">
        <f>HLOOKUP(I57,ElecAvoidedCostsWOCC!$A$5:$Q$50,G57+1,FALSE)*J57*L57</f>
        <v>#N/A</v>
      </c>
      <c r="AL57" s="41" t="e">
        <f t="shared" si="34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35"/>
        <v>0</v>
      </c>
      <c r="AO57" s="44">
        <f t="shared" si="36"/>
        <v>0</v>
      </c>
      <c r="AP57" s="44" t="e">
        <f t="shared" si="37"/>
        <v>#DIV/0!</v>
      </c>
    </row>
    <row r="58" spans="2:42" x14ac:dyDescent="0.25">
      <c r="B58" s="84" t="s">
        <v>60</v>
      </c>
      <c r="C58" s="56">
        <v>18231134</v>
      </c>
      <c r="D58" s="56" t="s">
        <v>159</v>
      </c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19"/>
        <v>0</v>
      </c>
      <c r="U58" s="44">
        <f t="shared" si="20"/>
        <v>0</v>
      </c>
      <c r="V58" s="45">
        <f t="shared" si="21"/>
        <v>0</v>
      </c>
      <c r="W58" s="46">
        <f t="shared" si="22"/>
        <v>0</v>
      </c>
      <c r="X58" s="41">
        <f t="shared" si="23"/>
        <v>0</v>
      </c>
      <c r="Y58" s="41">
        <f t="shared" si="24"/>
        <v>0</v>
      </c>
      <c r="Z58" s="41">
        <f t="shared" si="25"/>
        <v>0</v>
      </c>
      <c r="AA58" s="47">
        <f t="shared" si="26"/>
        <v>0</v>
      </c>
      <c r="AB58" s="48">
        <f t="shared" si="27"/>
        <v>0</v>
      </c>
      <c r="AC58" s="41">
        <f t="shared" si="28"/>
        <v>0</v>
      </c>
      <c r="AD58" s="41">
        <f t="shared" si="29"/>
        <v>0</v>
      </c>
      <c r="AE58" s="41">
        <f t="shared" si="30"/>
        <v>0</v>
      </c>
      <c r="AF58" s="49" t="e">
        <f>HLOOKUP(I58,ElecAvoidedCostsWOCC!$A$5:$Q$50,G58+1,FALSE)</f>
        <v>#N/A</v>
      </c>
      <c r="AG58" s="41" t="e">
        <f t="shared" si="31"/>
        <v>#N/A</v>
      </c>
      <c r="AH58" s="49" t="e">
        <f>HLOOKUP(I58,ElecAvoidedCostsWOCC!$A$5:$Q$50,T58+1,FALSE)</f>
        <v>#N/A</v>
      </c>
      <c r="AI58" s="41" t="e">
        <f t="shared" si="32"/>
        <v>#N/A</v>
      </c>
      <c r="AJ58" s="41" t="e">
        <f t="shared" si="33"/>
        <v>#N/A</v>
      </c>
      <c r="AK58" s="41" t="e">
        <f>HLOOKUP(I58,ElecAvoidedCostsWOCC!$A$5:$Q$50,G58+1,FALSE)*J58*L58</f>
        <v>#N/A</v>
      </c>
      <c r="AL58" s="41" t="e">
        <f t="shared" si="34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35"/>
        <v>0</v>
      </c>
      <c r="AO58" s="44">
        <f t="shared" si="36"/>
        <v>0</v>
      </c>
      <c r="AP58" s="44" t="e">
        <f t="shared" si="37"/>
        <v>#DIV/0!</v>
      </c>
    </row>
    <row r="59" spans="2:42" x14ac:dyDescent="0.25">
      <c r="B59" s="84" t="s">
        <v>60</v>
      </c>
      <c r="C59" s="56">
        <v>18231134</v>
      </c>
      <c r="D59" s="56" t="s">
        <v>159</v>
      </c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19"/>
        <v>0</v>
      </c>
      <c r="U59" s="44">
        <f t="shared" si="20"/>
        <v>0</v>
      </c>
      <c r="V59" s="45">
        <f t="shared" si="21"/>
        <v>0</v>
      </c>
      <c r="W59" s="46">
        <f t="shared" si="22"/>
        <v>0</v>
      </c>
      <c r="X59" s="41">
        <f t="shared" si="23"/>
        <v>0</v>
      </c>
      <c r="Y59" s="41">
        <f t="shared" si="24"/>
        <v>0</v>
      </c>
      <c r="Z59" s="41">
        <f t="shared" si="25"/>
        <v>0</v>
      </c>
      <c r="AA59" s="47">
        <f t="shared" si="26"/>
        <v>0</v>
      </c>
      <c r="AB59" s="48">
        <f t="shared" si="27"/>
        <v>0</v>
      </c>
      <c r="AC59" s="41">
        <f t="shared" si="28"/>
        <v>0</v>
      </c>
      <c r="AD59" s="41">
        <f t="shared" si="29"/>
        <v>0</v>
      </c>
      <c r="AE59" s="41">
        <f t="shared" si="30"/>
        <v>0</v>
      </c>
      <c r="AF59" s="49" t="e">
        <f>HLOOKUP(I59,ElecAvoidedCostsWOCC!$A$5:$Q$50,G59+1,FALSE)</f>
        <v>#N/A</v>
      </c>
      <c r="AG59" s="41" t="e">
        <f t="shared" si="31"/>
        <v>#N/A</v>
      </c>
      <c r="AH59" s="49" t="e">
        <f>HLOOKUP(I59,ElecAvoidedCostsWOCC!$A$5:$Q$50,T59+1,FALSE)</f>
        <v>#N/A</v>
      </c>
      <c r="AI59" s="41" t="e">
        <f t="shared" si="32"/>
        <v>#N/A</v>
      </c>
      <c r="AJ59" s="41" t="e">
        <f t="shared" si="33"/>
        <v>#N/A</v>
      </c>
      <c r="AK59" s="41" t="e">
        <f>HLOOKUP(I59,ElecAvoidedCostsWOCC!$A$5:$Q$50,G59+1,FALSE)*J59*L59</f>
        <v>#N/A</v>
      </c>
      <c r="AL59" s="41" t="e">
        <f t="shared" si="34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35"/>
        <v>0</v>
      </c>
      <c r="AO59" s="44">
        <f t="shared" si="36"/>
        <v>0</v>
      </c>
      <c r="AP59" s="44" t="e">
        <f t="shared" si="37"/>
        <v>#DIV/0!</v>
      </c>
    </row>
    <row r="60" spans="2:42" x14ac:dyDescent="0.25">
      <c r="B60" s="84" t="s">
        <v>60</v>
      </c>
      <c r="C60" s="56">
        <v>18231134</v>
      </c>
      <c r="D60" s="56" t="s">
        <v>159</v>
      </c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19"/>
        <v>0</v>
      </c>
      <c r="U60" s="44">
        <f t="shared" si="20"/>
        <v>0</v>
      </c>
      <c r="V60" s="45">
        <f t="shared" si="21"/>
        <v>0</v>
      </c>
      <c r="W60" s="46">
        <f t="shared" si="22"/>
        <v>0</v>
      </c>
      <c r="X60" s="41">
        <f t="shared" si="23"/>
        <v>0</v>
      </c>
      <c r="Y60" s="41">
        <f t="shared" si="24"/>
        <v>0</v>
      </c>
      <c r="Z60" s="41">
        <f t="shared" si="25"/>
        <v>0</v>
      </c>
      <c r="AA60" s="47">
        <f t="shared" si="26"/>
        <v>0</v>
      </c>
      <c r="AB60" s="48">
        <f t="shared" si="27"/>
        <v>0</v>
      </c>
      <c r="AC60" s="41">
        <f t="shared" si="28"/>
        <v>0</v>
      </c>
      <c r="AD60" s="41">
        <f t="shared" si="29"/>
        <v>0</v>
      </c>
      <c r="AE60" s="41">
        <f t="shared" si="30"/>
        <v>0</v>
      </c>
      <c r="AF60" s="49" t="e">
        <f>HLOOKUP(I60,ElecAvoidedCostsWOCC!$A$5:$Q$50,G60+1,FALSE)</f>
        <v>#N/A</v>
      </c>
      <c r="AG60" s="41" t="e">
        <f t="shared" si="31"/>
        <v>#N/A</v>
      </c>
      <c r="AH60" s="49" t="e">
        <f>HLOOKUP(I60,ElecAvoidedCostsWOCC!$A$5:$Q$50,T60+1,FALSE)</f>
        <v>#N/A</v>
      </c>
      <c r="AI60" s="41" t="e">
        <f t="shared" si="32"/>
        <v>#N/A</v>
      </c>
      <c r="AJ60" s="41" t="e">
        <f t="shared" si="33"/>
        <v>#N/A</v>
      </c>
      <c r="AK60" s="41" t="e">
        <f>HLOOKUP(I60,ElecAvoidedCostsWOCC!$A$5:$Q$50,G60+1,FALSE)*J60*L60</f>
        <v>#N/A</v>
      </c>
      <c r="AL60" s="41" t="e">
        <f t="shared" si="34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35"/>
        <v>0</v>
      </c>
      <c r="AO60" s="44">
        <f t="shared" si="36"/>
        <v>0</v>
      </c>
      <c r="AP60" s="44" t="e">
        <f t="shared" si="37"/>
        <v>#DIV/0!</v>
      </c>
    </row>
    <row r="61" spans="2:42" x14ac:dyDescent="0.25">
      <c r="B61" s="84" t="s">
        <v>60</v>
      </c>
      <c r="C61" s="56">
        <v>18231134</v>
      </c>
      <c r="D61" s="56" t="s">
        <v>159</v>
      </c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19"/>
        <v>0</v>
      </c>
      <c r="U61" s="44">
        <f t="shared" si="20"/>
        <v>0</v>
      </c>
      <c r="V61" s="45">
        <f t="shared" si="21"/>
        <v>0</v>
      </c>
      <c r="W61" s="46">
        <f t="shared" si="22"/>
        <v>0</v>
      </c>
      <c r="X61" s="41">
        <f t="shared" si="23"/>
        <v>0</v>
      </c>
      <c r="Y61" s="41">
        <f t="shared" si="24"/>
        <v>0</v>
      </c>
      <c r="Z61" s="41">
        <f t="shared" si="25"/>
        <v>0</v>
      </c>
      <c r="AA61" s="47">
        <f t="shared" si="26"/>
        <v>0</v>
      </c>
      <c r="AB61" s="48">
        <f t="shared" si="27"/>
        <v>0</v>
      </c>
      <c r="AC61" s="41">
        <f t="shared" si="28"/>
        <v>0</v>
      </c>
      <c r="AD61" s="41">
        <f t="shared" si="29"/>
        <v>0</v>
      </c>
      <c r="AE61" s="41">
        <f t="shared" si="30"/>
        <v>0</v>
      </c>
      <c r="AF61" s="49" t="e">
        <f>HLOOKUP(I61,ElecAvoidedCostsWOCC!$A$5:$Q$50,G61+1,FALSE)</f>
        <v>#N/A</v>
      </c>
      <c r="AG61" s="41" t="e">
        <f t="shared" si="31"/>
        <v>#N/A</v>
      </c>
      <c r="AH61" s="49" t="e">
        <f>HLOOKUP(I61,ElecAvoidedCostsWOCC!$A$5:$Q$50,T61+1,FALSE)</f>
        <v>#N/A</v>
      </c>
      <c r="AI61" s="41" t="e">
        <f t="shared" si="32"/>
        <v>#N/A</v>
      </c>
      <c r="AJ61" s="41" t="e">
        <f t="shared" si="33"/>
        <v>#N/A</v>
      </c>
      <c r="AK61" s="41" t="e">
        <f>HLOOKUP(I61,ElecAvoidedCostsWOCC!$A$5:$Q$50,G61+1,FALSE)*J61*L61</f>
        <v>#N/A</v>
      </c>
      <c r="AL61" s="41" t="e">
        <f t="shared" si="34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35"/>
        <v>0</v>
      </c>
      <c r="AO61" s="44">
        <f t="shared" si="36"/>
        <v>0</v>
      </c>
      <c r="AP61" s="44" t="e">
        <f t="shared" si="37"/>
        <v>#DIV/0!</v>
      </c>
    </row>
    <row r="62" spans="2:42" x14ac:dyDescent="0.25">
      <c r="B62" s="84" t="s">
        <v>60</v>
      </c>
      <c r="C62" s="56">
        <v>18231134</v>
      </c>
      <c r="D62" s="56" t="s">
        <v>159</v>
      </c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19"/>
        <v>0</v>
      </c>
      <c r="U62" s="44">
        <f t="shared" si="20"/>
        <v>0</v>
      </c>
      <c r="V62" s="45">
        <f t="shared" si="21"/>
        <v>0</v>
      </c>
      <c r="W62" s="46">
        <f t="shared" si="22"/>
        <v>0</v>
      </c>
      <c r="X62" s="41">
        <f t="shared" si="23"/>
        <v>0</v>
      </c>
      <c r="Y62" s="41">
        <f t="shared" si="24"/>
        <v>0</v>
      </c>
      <c r="Z62" s="41">
        <f t="shared" si="25"/>
        <v>0</v>
      </c>
      <c r="AA62" s="47">
        <f t="shared" si="26"/>
        <v>0</v>
      </c>
      <c r="AB62" s="48">
        <f t="shared" si="27"/>
        <v>0</v>
      </c>
      <c r="AC62" s="41">
        <f t="shared" si="28"/>
        <v>0</v>
      </c>
      <c r="AD62" s="41">
        <f t="shared" si="29"/>
        <v>0</v>
      </c>
      <c r="AE62" s="41">
        <f t="shared" si="30"/>
        <v>0</v>
      </c>
      <c r="AF62" s="49" t="e">
        <f>HLOOKUP(I62,ElecAvoidedCostsWOCC!$A$5:$Q$50,G62+1,FALSE)</f>
        <v>#N/A</v>
      </c>
      <c r="AG62" s="41" t="e">
        <f t="shared" si="31"/>
        <v>#N/A</v>
      </c>
      <c r="AH62" s="49" t="e">
        <f>HLOOKUP(I62,ElecAvoidedCostsWOCC!$A$5:$Q$50,T62+1,FALSE)</f>
        <v>#N/A</v>
      </c>
      <c r="AI62" s="41" t="e">
        <f t="shared" si="32"/>
        <v>#N/A</v>
      </c>
      <c r="AJ62" s="41" t="e">
        <f t="shared" si="33"/>
        <v>#N/A</v>
      </c>
      <c r="AK62" s="41" t="e">
        <f>HLOOKUP(I62,ElecAvoidedCostsWOCC!$A$5:$Q$50,G62+1,FALSE)*J62*L62</f>
        <v>#N/A</v>
      </c>
      <c r="AL62" s="41" t="e">
        <f t="shared" si="34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35"/>
        <v>0</v>
      </c>
      <c r="AO62" s="44">
        <f t="shared" si="36"/>
        <v>0</v>
      </c>
      <c r="AP62" s="44" t="e">
        <f t="shared" si="37"/>
        <v>#DIV/0!</v>
      </c>
    </row>
    <row r="63" spans="2:42" x14ac:dyDescent="0.25">
      <c r="B63" s="84" t="s">
        <v>60</v>
      </c>
      <c r="C63" s="56">
        <v>18231134</v>
      </c>
      <c r="D63" s="56" t="s">
        <v>159</v>
      </c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19"/>
        <v>0</v>
      </c>
      <c r="U63" s="44">
        <f t="shared" si="20"/>
        <v>0</v>
      </c>
      <c r="V63" s="45">
        <f t="shared" si="21"/>
        <v>0</v>
      </c>
      <c r="W63" s="46">
        <f t="shared" si="22"/>
        <v>0</v>
      </c>
      <c r="X63" s="41">
        <f t="shared" si="23"/>
        <v>0</v>
      </c>
      <c r="Y63" s="41">
        <f t="shared" si="24"/>
        <v>0</v>
      </c>
      <c r="Z63" s="41">
        <f t="shared" si="25"/>
        <v>0</v>
      </c>
      <c r="AA63" s="47">
        <f t="shared" si="26"/>
        <v>0</v>
      </c>
      <c r="AB63" s="48">
        <f t="shared" si="27"/>
        <v>0</v>
      </c>
      <c r="AC63" s="41">
        <f t="shared" si="28"/>
        <v>0</v>
      </c>
      <c r="AD63" s="41">
        <f t="shared" si="29"/>
        <v>0</v>
      </c>
      <c r="AE63" s="41">
        <f t="shared" si="30"/>
        <v>0</v>
      </c>
      <c r="AF63" s="49" t="e">
        <f>HLOOKUP(I63,ElecAvoidedCostsWOCC!$A$5:$Q$50,G63+1,FALSE)</f>
        <v>#N/A</v>
      </c>
      <c r="AG63" s="41" t="e">
        <f t="shared" si="31"/>
        <v>#N/A</v>
      </c>
      <c r="AH63" s="49" t="e">
        <f>HLOOKUP(I63,ElecAvoidedCostsWOCC!$A$5:$Q$50,T63+1,FALSE)</f>
        <v>#N/A</v>
      </c>
      <c r="AI63" s="41" t="e">
        <f t="shared" si="32"/>
        <v>#N/A</v>
      </c>
      <c r="AJ63" s="41" t="e">
        <f t="shared" si="33"/>
        <v>#N/A</v>
      </c>
      <c r="AK63" s="41" t="e">
        <f>HLOOKUP(I63,ElecAvoidedCostsWOCC!$A$5:$Q$50,G63+1,FALSE)*J63*L63</f>
        <v>#N/A</v>
      </c>
      <c r="AL63" s="41" t="e">
        <f t="shared" si="34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35"/>
        <v>0</v>
      </c>
      <c r="AO63" s="44">
        <f t="shared" si="36"/>
        <v>0</v>
      </c>
      <c r="AP63" s="44" t="e">
        <f t="shared" si="37"/>
        <v>#DIV/0!</v>
      </c>
    </row>
    <row r="64" spans="2:42" x14ac:dyDescent="0.25">
      <c r="B64" s="84" t="s">
        <v>60</v>
      </c>
      <c r="C64" s="56">
        <v>18231134</v>
      </c>
      <c r="D64" s="56" t="s">
        <v>159</v>
      </c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19"/>
        <v>0</v>
      </c>
      <c r="U64" s="44">
        <f t="shared" si="20"/>
        <v>0</v>
      </c>
      <c r="V64" s="45">
        <f t="shared" si="21"/>
        <v>0</v>
      </c>
      <c r="W64" s="46">
        <f t="shared" si="22"/>
        <v>0</v>
      </c>
      <c r="X64" s="41">
        <f t="shared" si="23"/>
        <v>0</v>
      </c>
      <c r="Y64" s="41">
        <f t="shared" si="24"/>
        <v>0</v>
      </c>
      <c r="Z64" s="41">
        <f t="shared" si="25"/>
        <v>0</v>
      </c>
      <c r="AA64" s="47">
        <f t="shared" si="26"/>
        <v>0</v>
      </c>
      <c r="AB64" s="48">
        <f t="shared" si="27"/>
        <v>0</v>
      </c>
      <c r="AC64" s="41">
        <f t="shared" si="28"/>
        <v>0</v>
      </c>
      <c r="AD64" s="41">
        <f t="shared" si="29"/>
        <v>0</v>
      </c>
      <c r="AE64" s="41">
        <f t="shared" si="30"/>
        <v>0</v>
      </c>
      <c r="AF64" s="49" t="e">
        <f>HLOOKUP(I64,ElecAvoidedCostsWOCC!$A$5:$Q$50,G64+1,FALSE)</f>
        <v>#N/A</v>
      </c>
      <c r="AG64" s="41" t="e">
        <f t="shared" si="31"/>
        <v>#N/A</v>
      </c>
      <c r="AH64" s="49" t="e">
        <f>HLOOKUP(I64,ElecAvoidedCostsWOCC!$A$5:$Q$50,T64+1,FALSE)</f>
        <v>#N/A</v>
      </c>
      <c r="AI64" s="41" t="e">
        <f t="shared" si="32"/>
        <v>#N/A</v>
      </c>
      <c r="AJ64" s="41" t="e">
        <f t="shared" si="33"/>
        <v>#N/A</v>
      </c>
      <c r="AK64" s="41" t="e">
        <f>HLOOKUP(I64,ElecAvoidedCostsWOCC!$A$5:$Q$50,G64+1,FALSE)*J64*L64</f>
        <v>#N/A</v>
      </c>
      <c r="AL64" s="41" t="e">
        <f t="shared" si="34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35"/>
        <v>0</v>
      </c>
      <c r="AO64" s="44">
        <f t="shared" si="36"/>
        <v>0</v>
      </c>
      <c r="AP64" s="44" t="e">
        <f t="shared" si="37"/>
        <v>#DIV/0!</v>
      </c>
    </row>
    <row r="65" spans="2:42" x14ac:dyDescent="0.25">
      <c r="B65" s="84" t="s">
        <v>60</v>
      </c>
      <c r="C65" s="56">
        <v>18231134</v>
      </c>
      <c r="D65" s="56" t="s">
        <v>159</v>
      </c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19"/>
        <v>0</v>
      </c>
      <c r="U65" s="44">
        <f t="shared" si="20"/>
        <v>0</v>
      </c>
      <c r="V65" s="45">
        <f t="shared" si="21"/>
        <v>0</v>
      </c>
      <c r="W65" s="46">
        <f t="shared" si="22"/>
        <v>0</v>
      </c>
      <c r="X65" s="41">
        <f t="shared" si="23"/>
        <v>0</v>
      </c>
      <c r="Y65" s="41">
        <f t="shared" si="24"/>
        <v>0</v>
      </c>
      <c r="Z65" s="41">
        <f t="shared" si="25"/>
        <v>0</v>
      </c>
      <c r="AA65" s="47">
        <f t="shared" si="26"/>
        <v>0</v>
      </c>
      <c r="AB65" s="48">
        <f t="shared" si="27"/>
        <v>0</v>
      </c>
      <c r="AC65" s="41">
        <f t="shared" si="28"/>
        <v>0</v>
      </c>
      <c r="AD65" s="41">
        <f t="shared" si="29"/>
        <v>0</v>
      </c>
      <c r="AE65" s="41">
        <f t="shared" si="30"/>
        <v>0</v>
      </c>
      <c r="AF65" s="49" t="e">
        <f>HLOOKUP(I65,ElecAvoidedCostsWOCC!$A$5:$Q$50,G65+1,FALSE)</f>
        <v>#N/A</v>
      </c>
      <c r="AG65" s="41" t="e">
        <f t="shared" si="31"/>
        <v>#N/A</v>
      </c>
      <c r="AH65" s="49" t="e">
        <f>HLOOKUP(I65,ElecAvoidedCostsWOCC!$A$5:$Q$50,T65+1,FALSE)</f>
        <v>#N/A</v>
      </c>
      <c r="AI65" s="41" t="e">
        <f t="shared" si="32"/>
        <v>#N/A</v>
      </c>
      <c r="AJ65" s="41" t="e">
        <f t="shared" si="33"/>
        <v>#N/A</v>
      </c>
      <c r="AK65" s="41" t="e">
        <f>HLOOKUP(I65,ElecAvoidedCostsWOCC!$A$5:$Q$50,G65+1,FALSE)*J65*L65</f>
        <v>#N/A</v>
      </c>
      <c r="AL65" s="41" t="e">
        <f t="shared" si="34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35"/>
        <v>0</v>
      </c>
      <c r="AO65" s="44">
        <f t="shared" si="36"/>
        <v>0</v>
      </c>
      <c r="AP65" s="44" t="e">
        <f t="shared" si="37"/>
        <v>#DIV/0!</v>
      </c>
    </row>
    <row r="66" spans="2:42" x14ac:dyDescent="0.25">
      <c r="B66" s="84" t="s">
        <v>60</v>
      </c>
      <c r="C66" s="56">
        <v>18231134</v>
      </c>
      <c r="D66" s="56" t="s">
        <v>159</v>
      </c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19"/>
        <v>0</v>
      </c>
      <c r="U66" s="44">
        <f t="shared" si="20"/>
        <v>0</v>
      </c>
      <c r="V66" s="45">
        <f t="shared" si="21"/>
        <v>0</v>
      </c>
      <c r="W66" s="46">
        <f t="shared" si="22"/>
        <v>0</v>
      </c>
      <c r="X66" s="41">
        <f t="shared" si="23"/>
        <v>0</v>
      </c>
      <c r="Y66" s="41">
        <f t="shared" si="24"/>
        <v>0</v>
      </c>
      <c r="Z66" s="41">
        <f t="shared" si="25"/>
        <v>0</v>
      </c>
      <c r="AA66" s="47">
        <f t="shared" si="26"/>
        <v>0</v>
      </c>
      <c r="AB66" s="48">
        <f t="shared" si="27"/>
        <v>0</v>
      </c>
      <c r="AC66" s="41">
        <f t="shared" si="28"/>
        <v>0</v>
      </c>
      <c r="AD66" s="41">
        <f t="shared" si="29"/>
        <v>0</v>
      </c>
      <c r="AE66" s="41">
        <f t="shared" si="30"/>
        <v>0</v>
      </c>
      <c r="AF66" s="49" t="e">
        <f>HLOOKUP(I66,ElecAvoidedCostsWOCC!$A$5:$Q$50,G66+1,FALSE)</f>
        <v>#N/A</v>
      </c>
      <c r="AG66" s="41" t="e">
        <f t="shared" si="31"/>
        <v>#N/A</v>
      </c>
      <c r="AH66" s="49" t="e">
        <f>HLOOKUP(I66,ElecAvoidedCostsWOCC!$A$5:$Q$50,T66+1,FALSE)</f>
        <v>#N/A</v>
      </c>
      <c r="AI66" s="41" t="e">
        <f t="shared" si="32"/>
        <v>#N/A</v>
      </c>
      <c r="AJ66" s="41" t="e">
        <f t="shared" si="33"/>
        <v>#N/A</v>
      </c>
      <c r="AK66" s="41" t="e">
        <f>HLOOKUP(I66,ElecAvoidedCostsWOCC!$A$5:$Q$50,G66+1,FALSE)*J66*L66</f>
        <v>#N/A</v>
      </c>
      <c r="AL66" s="41" t="e">
        <f t="shared" si="34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35"/>
        <v>0</v>
      </c>
      <c r="AO66" s="44">
        <f t="shared" si="36"/>
        <v>0</v>
      </c>
      <c r="AP66" s="44" t="e">
        <f t="shared" si="37"/>
        <v>#DIV/0!</v>
      </c>
    </row>
    <row r="67" spans="2:42" x14ac:dyDescent="0.25">
      <c r="B67" s="84" t="s">
        <v>60</v>
      </c>
      <c r="C67" s="56">
        <v>18231134</v>
      </c>
      <c r="D67" s="56" t="s">
        <v>159</v>
      </c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19"/>
        <v>0</v>
      </c>
      <c r="U67" s="44">
        <f t="shared" si="20"/>
        <v>0</v>
      </c>
      <c r="V67" s="45">
        <f t="shared" si="21"/>
        <v>0</v>
      </c>
      <c r="W67" s="46">
        <f t="shared" si="22"/>
        <v>0</v>
      </c>
      <c r="X67" s="41">
        <f t="shared" si="23"/>
        <v>0</v>
      </c>
      <c r="Y67" s="41">
        <f t="shared" si="24"/>
        <v>0</v>
      </c>
      <c r="Z67" s="41">
        <f t="shared" si="25"/>
        <v>0</v>
      </c>
      <c r="AA67" s="47">
        <f t="shared" si="26"/>
        <v>0</v>
      </c>
      <c r="AB67" s="48">
        <f t="shared" si="27"/>
        <v>0</v>
      </c>
      <c r="AC67" s="41">
        <f t="shared" si="28"/>
        <v>0</v>
      </c>
      <c r="AD67" s="41">
        <f t="shared" si="29"/>
        <v>0</v>
      </c>
      <c r="AE67" s="41">
        <f t="shared" si="30"/>
        <v>0</v>
      </c>
      <c r="AF67" s="49" t="e">
        <f>HLOOKUP(I67,ElecAvoidedCostsWOCC!$A$5:$Q$50,G67+1,FALSE)</f>
        <v>#N/A</v>
      </c>
      <c r="AG67" s="41" t="e">
        <f t="shared" si="31"/>
        <v>#N/A</v>
      </c>
      <c r="AH67" s="49" t="e">
        <f>HLOOKUP(I67,ElecAvoidedCostsWOCC!$A$5:$Q$50,T67+1,FALSE)</f>
        <v>#N/A</v>
      </c>
      <c r="AI67" s="41" t="e">
        <f t="shared" si="32"/>
        <v>#N/A</v>
      </c>
      <c r="AJ67" s="41" t="e">
        <f t="shared" si="33"/>
        <v>#N/A</v>
      </c>
      <c r="AK67" s="41" t="e">
        <f>HLOOKUP(I67,ElecAvoidedCostsWOCC!$A$5:$Q$50,G67+1,FALSE)*J67*L67</f>
        <v>#N/A</v>
      </c>
      <c r="AL67" s="41" t="e">
        <f t="shared" si="34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35"/>
        <v>0</v>
      </c>
      <c r="AO67" s="44">
        <f t="shared" si="36"/>
        <v>0</v>
      </c>
      <c r="AP67" s="44" t="e">
        <f t="shared" si="37"/>
        <v>#DIV/0!</v>
      </c>
    </row>
    <row r="68" spans="2:42" x14ac:dyDescent="0.25">
      <c r="B68" s="84" t="s">
        <v>60</v>
      </c>
      <c r="C68" s="56">
        <v>18231134</v>
      </c>
      <c r="D68" s="56" t="s">
        <v>159</v>
      </c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19"/>
        <v>0</v>
      </c>
      <c r="U68" s="44">
        <f t="shared" si="20"/>
        <v>0</v>
      </c>
      <c r="V68" s="45">
        <f t="shared" si="21"/>
        <v>0</v>
      </c>
      <c r="W68" s="46">
        <f t="shared" si="22"/>
        <v>0</v>
      </c>
      <c r="X68" s="41">
        <f t="shared" si="23"/>
        <v>0</v>
      </c>
      <c r="Y68" s="41">
        <f t="shared" si="24"/>
        <v>0</v>
      </c>
      <c r="Z68" s="41">
        <f t="shared" si="25"/>
        <v>0</v>
      </c>
      <c r="AA68" s="47">
        <f t="shared" si="26"/>
        <v>0</v>
      </c>
      <c r="AB68" s="48">
        <f t="shared" si="27"/>
        <v>0</v>
      </c>
      <c r="AC68" s="41">
        <f t="shared" si="28"/>
        <v>0</v>
      </c>
      <c r="AD68" s="41">
        <f t="shared" si="29"/>
        <v>0</v>
      </c>
      <c r="AE68" s="41">
        <f t="shared" si="30"/>
        <v>0</v>
      </c>
      <c r="AF68" s="49" t="e">
        <f>HLOOKUP(I68,ElecAvoidedCostsWOCC!$A$5:$Q$50,G68+1,FALSE)</f>
        <v>#N/A</v>
      </c>
      <c r="AG68" s="41" t="e">
        <f t="shared" si="31"/>
        <v>#N/A</v>
      </c>
      <c r="AH68" s="49" t="e">
        <f>HLOOKUP(I68,ElecAvoidedCostsWOCC!$A$5:$Q$50,T68+1,FALSE)</f>
        <v>#N/A</v>
      </c>
      <c r="AI68" s="41" t="e">
        <f t="shared" si="32"/>
        <v>#N/A</v>
      </c>
      <c r="AJ68" s="41" t="e">
        <f t="shared" si="33"/>
        <v>#N/A</v>
      </c>
      <c r="AK68" s="41" t="e">
        <f>HLOOKUP(I68,ElecAvoidedCostsWOCC!$A$5:$Q$50,G68+1,FALSE)*J68*L68</f>
        <v>#N/A</v>
      </c>
      <c r="AL68" s="41" t="e">
        <f t="shared" si="34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35"/>
        <v>0</v>
      </c>
      <c r="AO68" s="44">
        <f t="shared" si="36"/>
        <v>0</v>
      </c>
      <c r="AP68" s="44" t="e">
        <f t="shared" si="37"/>
        <v>#DIV/0!</v>
      </c>
    </row>
    <row r="69" spans="2:42" x14ac:dyDescent="0.25">
      <c r="B69" s="84" t="s">
        <v>60</v>
      </c>
      <c r="C69" s="56">
        <v>18231134</v>
      </c>
      <c r="D69" s="56" t="s">
        <v>159</v>
      </c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19"/>
        <v>0</v>
      </c>
      <c r="U69" s="44">
        <f t="shared" si="20"/>
        <v>0</v>
      </c>
      <c r="V69" s="45">
        <f t="shared" si="21"/>
        <v>0</v>
      </c>
      <c r="W69" s="46">
        <f t="shared" si="22"/>
        <v>0</v>
      </c>
      <c r="X69" s="41">
        <f t="shared" si="23"/>
        <v>0</v>
      </c>
      <c r="Y69" s="41">
        <f t="shared" si="24"/>
        <v>0</v>
      </c>
      <c r="Z69" s="41">
        <f t="shared" si="25"/>
        <v>0</v>
      </c>
      <c r="AA69" s="47">
        <f t="shared" si="26"/>
        <v>0</v>
      </c>
      <c r="AB69" s="48">
        <f t="shared" si="27"/>
        <v>0</v>
      </c>
      <c r="AC69" s="41">
        <f t="shared" si="28"/>
        <v>0</v>
      </c>
      <c r="AD69" s="41">
        <f t="shared" si="29"/>
        <v>0</v>
      </c>
      <c r="AE69" s="41">
        <f t="shared" si="30"/>
        <v>0</v>
      </c>
      <c r="AF69" s="49" t="e">
        <f>HLOOKUP(I69,ElecAvoidedCostsWOCC!$A$5:$Q$50,G69+1,FALSE)</f>
        <v>#N/A</v>
      </c>
      <c r="AG69" s="41" t="e">
        <f t="shared" si="31"/>
        <v>#N/A</v>
      </c>
      <c r="AH69" s="49" t="e">
        <f>HLOOKUP(I69,ElecAvoidedCostsWOCC!$A$5:$Q$50,T69+1,FALSE)</f>
        <v>#N/A</v>
      </c>
      <c r="AI69" s="41" t="e">
        <f t="shared" si="32"/>
        <v>#N/A</v>
      </c>
      <c r="AJ69" s="41" t="e">
        <f t="shared" si="33"/>
        <v>#N/A</v>
      </c>
      <c r="AK69" s="41" t="e">
        <f>HLOOKUP(I69,ElecAvoidedCostsWOCC!$A$5:$Q$50,G69+1,FALSE)*J69*L69</f>
        <v>#N/A</v>
      </c>
      <c r="AL69" s="41" t="e">
        <f t="shared" si="34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35"/>
        <v>0</v>
      </c>
      <c r="AO69" s="44">
        <f t="shared" si="36"/>
        <v>0</v>
      </c>
      <c r="AP69" s="44" t="e">
        <f t="shared" si="37"/>
        <v>#DIV/0!</v>
      </c>
    </row>
    <row r="70" spans="2:42" x14ac:dyDescent="0.25">
      <c r="B70" s="84" t="s">
        <v>60</v>
      </c>
      <c r="C70" s="56">
        <v>18231134</v>
      </c>
      <c r="D70" s="56" t="s">
        <v>159</v>
      </c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19"/>
        <v>0</v>
      </c>
      <c r="U70" s="44">
        <f t="shared" si="20"/>
        <v>0</v>
      </c>
      <c r="V70" s="45">
        <f t="shared" si="21"/>
        <v>0</v>
      </c>
      <c r="W70" s="46">
        <f t="shared" si="22"/>
        <v>0</v>
      </c>
      <c r="X70" s="41">
        <f t="shared" si="23"/>
        <v>0</v>
      </c>
      <c r="Y70" s="41">
        <f t="shared" si="24"/>
        <v>0</v>
      </c>
      <c r="Z70" s="41">
        <f t="shared" si="25"/>
        <v>0</v>
      </c>
      <c r="AA70" s="47">
        <f t="shared" si="26"/>
        <v>0</v>
      </c>
      <c r="AB70" s="48">
        <f t="shared" si="27"/>
        <v>0</v>
      </c>
      <c r="AC70" s="41">
        <f t="shared" si="28"/>
        <v>0</v>
      </c>
      <c r="AD70" s="41">
        <f t="shared" si="29"/>
        <v>0</v>
      </c>
      <c r="AE70" s="41">
        <f t="shared" si="30"/>
        <v>0</v>
      </c>
      <c r="AF70" s="49" t="e">
        <f>HLOOKUP(I70,ElecAvoidedCostsWOCC!$A$5:$Q$50,G70+1,FALSE)</f>
        <v>#N/A</v>
      </c>
      <c r="AG70" s="41" t="e">
        <f t="shared" si="31"/>
        <v>#N/A</v>
      </c>
      <c r="AH70" s="49" t="e">
        <f>HLOOKUP(I70,ElecAvoidedCostsWOCC!$A$5:$Q$50,T70+1,FALSE)</f>
        <v>#N/A</v>
      </c>
      <c r="AI70" s="41" t="e">
        <f t="shared" si="32"/>
        <v>#N/A</v>
      </c>
      <c r="AJ70" s="41" t="e">
        <f t="shared" si="33"/>
        <v>#N/A</v>
      </c>
      <c r="AK70" s="41" t="e">
        <f>HLOOKUP(I70,ElecAvoidedCostsWOCC!$A$5:$Q$50,G70+1,FALSE)*J70*L70</f>
        <v>#N/A</v>
      </c>
      <c r="AL70" s="41" t="e">
        <f t="shared" si="34"/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si="35"/>
        <v>0</v>
      </c>
      <c r="AO70" s="44">
        <f t="shared" si="36"/>
        <v>0</v>
      </c>
      <c r="AP70" s="44" t="e">
        <f t="shared" si="37"/>
        <v>#DIV/0!</v>
      </c>
    </row>
    <row r="71" spans="2:42" x14ac:dyDescent="0.25">
      <c r="B71" s="84" t="s">
        <v>60</v>
      </c>
      <c r="C71" s="56">
        <v>18231134</v>
      </c>
      <c r="D71" s="56" t="s">
        <v>159</v>
      </c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19"/>
        <v>0</v>
      </c>
      <c r="U71" s="44">
        <f t="shared" si="20"/>
        <v>0</v>
      </c>
      <c r="V71" s="45">
        <f t="shared" si="21"/>
        <v>0</v>
      </c>
      <c r="W71" s="46">
        <f t="shared" si="22"/>
        <v>0</v>
      </c>
      <c r="X71" s="41">
        <f t="shared" si="23"/>
        <v>0</v>
      </c>
      <c r="Y71" s="41">
        <f t="shared" si="24"/>
        <v>0</v>
      </c>
      <c r="Z71" s="41">
        <f t="shared" si="25"/>
        <v>0</v>
      </c>
      <c r="AA71" s="47">
        <f t="shared" si="26"/>
        <v>0</v>
      </c>
      <c r="AB71" s="48">
        <f t="shared" si="27"/>
        <v>0</v>
      </c>
      <c r="AC71" s="41">
        <f t="shared" si="28"/>
        <v>0</v>
      </c>
      <c r="AD71" s="41">
        <f t="shared" si="29"/>
        <v>0</v>
      </c>
      <c r="AE71" s="41">
        <f t="shared" si="30"/>
        <v>0</v>
      </c>
      <c r="AF71" s="49" t="e">
        <f>HLOOKUP(I71,ElecAvoidedCostsWOCC!$A$5:$Q$50,G71+1,FALSE)</f>
        <v>#N/A</v>
      </c>
      <c r="AG71" s="41" t="e">
        <f t="shared" si="31"/>
        <v>#N/A</v>
      </c>
      <c r="AH71" s="49" t="e">
        <f>HLOOKUP(I71,ElecAvoidedCostsWOCC!$A$5:$Q$50,T71+1,FALSE)</f>
        <v>#N/A</v>
      </c>
      <c r="AI71" s="41" t="e">
        <f t="shared" si="32"/>
        <v>#N/A</v>
      </c>
      <c r="AJ71" s="41" t="e">
        <f t="shared" si="33"/>
        <v>#N/A</v>
      </c>
      <c r="AK71" s="41" t="e">
        <f>HLOOKUP(I71,ElecAvoidedCostsWOCC!$A$5:$Q$50,G71+1,FALSE)*J71*L71</f>
        <v>#N/A</v>
      </c>
      <c r="AL71" s="41" t="e">
        <f t="shared" si="34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35"/>
        <v>0</v>
      </c>
      <c r="AO71" s="44">
        <f t="shared" si="36"/>
        <v>0</v>
      </c>
      <c r="AP71" s="44" t="e">
        <f t="shared" si="37"/>
        <v>#DIV/0!</v>
      </c>
    </row>
    <row r="72" spans="2:42" x14ac:dyDescent="0.25">
      <c r="B72" s="84" t="s">
        <v>60</v>
      </c>
      <c r="C72" s="56">
        <v>18231134</v>
      </c>
      <c r="D72" s="56" t="s">
        <v>159</v>
      </c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19"/>
        <v>0</v>
      </c>
      <c r="U72" s="44">
        <f t="shared" si="20"/>
        <v>0</v>
      </c>
      <c r="V72" s="45">
        <f t="shared" si="21"/>
        <v>0</v>
      </c>
      <c r="W72" s="46">
        <f t="shared" si="22"/>
        <v>0</v>
      </c>
      <c r="X72" s="41">
        <f t="shared" si="23"/>
        <v>0</v>
      </c>
      <c r="Y72" s="41">
        <f t="shared" si="24"/>
        <v>0</v>
      </c>
      <c r="Z72" s="41">
        <f t="shared" si="25"/>
        <v>0</v>
      </c>
      <c r="AA72" s="47">
        <f t="shared" si="26"/>
        <v>0</v>
      </c>
      <c r="AB72" s="48">
        <f t="shared" si="27"/>
        <v>0</v>
      </c>
      <c r="AC72" s="41">
        <f t="shared" si="28"/>
        <v>0</v>
      </c>
      <c r="AD72" s="41">
        <f t="shared" si="29"/>
        <v>0</v>
      </c>
      <c r="AE72" s="41">
        <f t="shared" si="30"/>
        <v>0</v>
      </c>
      <c r="AF72" s="49" t="e">
        <f>HLOOKUP(I72,ElecAvoidedCostsWOCC!$A$5:$Q$50,G72+1,FALSE)</f>
        <v>#N/A</v>
      </c>
      <c r="AG72" s="41" t="e">
        <f t="shared" si="31"/>
        <v>#N/A</v>
      </c>
      <c r="AH72" s="49" t="e">
        <f>HLOOKUP(I72,ElecAvoidedCostsWOCC!$A$5:$Q$50,T72+1,FALSE)</f>
        <v>#N/A</v>
      </c>
      <c r="AI72" s="41" t="e">
        <f t="shared" si="32"/>
        <v>#N/A</v>
      </c>
      <c r="AJ72" s="41" t="e">
        <f t="shared" si="33"/>
        <v>#N/A</v>
      </c>
      <c r="AK72" s="41" t="e">
        <f>HLOOKUP(I72,ElecAvoidedCostsWOCC!$A$5:$Q$50,G72+1,FALSE)*J72*L72</f>
        <v>#N/A</v>
      </c>
      <c r="AL72" s="41" t="e">
        <f t="shared" si="34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35"/>
        <v>0</v>
      </c>
      <c r="AO72" s="44">
        <f t="shared" si="36"/>
        <v>0</v>
      </c>
      <c r="AP72" s="44" t="e">
        <f t="shared" si="37"/>
        <v>#DIV/0!</v>
      </c>
    </row>
    <row r="73" spans="2:42" x14ac:dyDescent="0.25">
      <c r="B73" s="84" t="s">
        <v>60</v>
      </c>
      <c r="C73" s="56">
        <v>18231134</v>
      </c>
      <c r="D73" s="56" t="s">
        <v>159</v>
      </c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19"/>
        <v>0</v>
      </c>
      <c r="U73" s="44">
        <f t="shared" si="20"/>
        <v>0</v>
      </c>
      <c r="V73" s="45">
        <f t="shared" si="21"/>
        <v>0</v>
      </c>
      <c r="W73" s="46">
        <f t="shared" si="22"/>
        <v>0</v>
      </c>
      <c r="X73" s="41">
        <f t="shared" si="23"/>
        <v>0</v>
      </c>
      <c r="Y73" s="41">
        <f t="shared" si="24"/>
        <v>0</v>
      </c>
      <c r="Z73" s="41">
        <f t="shared" si="25"/>
        <v>0</v>
      </c>
      <c r="AA73" s="47">
        <f t="shared" si="26"/>
        <v>0</v>
      </c>
      <c r="AB73" s="48">
        <f t="shared" si="27"/>
        <v>0</v>
      </c>
      <c r="AC73" s="41">
        <f t="shared" si="28"/>
        <v>0</v>
      </c>
      <c r="AD73" s="41">
        <f t="shared" si="29"/>
        <v>0</v>
      </c>
      <c r="AE73" s="41">
        <f t="shared" si="30"/>
        <v>0</v>
      </c>
      <c r="AF73" s="49" t="e">
        <f>HLOOKUP(I73,ElecAvoidedCostsWOCC!$A$5:$Q$50,G73+1,FALSE)</f>
        <v>#N/A</v>
      </c>
      <c r="AG73" s="41" t="e">
        <f t="shared" si="31"/>
        <v>#N/A</v>
      </c>
      <c r="AH73" s="49" t="e">
        <f>HLOOKUP(I73,ElecAvoidedCostsWOCC!$A$5:$Q$50,T73+1,FALSE)</f>
        <v>#N/A</v>
      </c>
      <c r="AI73" s="41" t="e">
        <f t="shared" si="32"/>
        <v>#N/A</v>
      </c>
      <c r="AJ73" s="41" t="e">
        <f t="shared" si="33"/>
        <v>#N/A</v>
      </c>
      <c r="AK73" s="41" t="e">
        <f>HLOOKUP(I73,ElecAvoidedCostsWOCC!$A$5:$Q$50,G73+1,FALSE)*J73*L73</f>
        <v>#N/A</v>
      </c>
      <c r="AL73" s="41" t="e">
        <f t="shared" si="34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35"/>
        <v>0</v>
      </c>
      <c r="AO73" s="44">
        <f t="shared" si="36"/>
        <v>0</v>
      </c>
      <c r="AP73" s="44" t="e">
        <f t="shared" si="37"/>
        <v>#DIV/0!</v>
      </c>
    </row>
    <row r="74" spans="2:42" x14ac:dyDescent="0.25">
      <c r="B74" s="84" t="s">
        <v>60</v>
      </c>
      <c r="C74" s="56">
        <v>18231134</v>
      </c>
      <c r="D74" s="56" t="s">
        <v>159</v>
      </c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19"/>
        <v>0</v>
      </c>
      <c r="U74" s="44">
        <f t="shared" si="20"/>
        <v>0</v>
      </c>
      <c r="V74" s="45">
        <f t="shared" si="21"/>
        <v>0</v>
      </c>
      <c r="W74" s="46">
        <f t="shared" si="22"/>
        <v>0</v>
      </c>
      <c r="X74" s="41">
        <f t="shared" si="23"/>
        <v>0</v>
      </c>
      <c r="Y74" s="41">
        <f t="shared" si="24"/>
        <v>0</v>
      </c>
      <c r="Z74" s="41">
        <f t="shared" si="25"/>
        <v>0</v>
      </c>
      <c r="AA74" s="47">
        <f t="shared" si="26"/>
        <v>0</v>
      </c>
      <c r="AB74" s="48">
        <f t="shared" si="27"/>
        <v>0</v>
      </c>
      <c r="AC74" s="41">
        <f t="shared" si="28"/>
        <v>0</v>
      </c>
      <c r="AD74" s="41">
        <f t="shared" si="29"/>
        <v>0</v>
      </c>
      <c r="AE74" s="41">
        <f t="shared" si="30"/>
        <v>0</v>
      </c>
      <c r="AF74" s="49" t="e">
        <f>HLOOKUP(I74,ElecAvoidedCostsWOCC!$A$5:$Q$50,G74+1,FALSE)</f>
        <v>#N/A</v>
      </c>
      <c r="AG74" s="41" t="e">
        <f t="shared" si="31"/>
        <v>#N/A</v>
      </c>
      <c r="AH74" s="49" t="e">
        <f>HLOOKUP(I74,ElecAvoidedCostsWOCC!$A$5:$Q$50,T74+1,FALSE)</f>
        <v>#N/A</v>
      </c>
      <c r="AI74" s="41" t="e">
        <f t="shared" si="32"/>
        <v>#N/A</v>
      </c>
      <c r="AJ74" s="41" t="e">
        <f t="shared" si="33"/>
        <v>#N/A</v>
      </c>
      <c r="AK74" s="41" t="e">
        <f>HLOOKUP(I74,ElecAvoidedCostsWOCC!$A$5:$Q$50,G74+1,FALSE)*J74*L74</f>
        <v>#N/A</v>
      </c>
      <c r="AL74" s="41" t="e">
        <f t="shared" si="34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35"/>
        <v>0</v>
      </c>
      <c r="AO74" s="44">
        <f t="shared" si="36"/>
        <v>0</v>
      </c>
      <c r="AP74" s="44" t="e">
        <f t="shared" si="37"/>
        <v>#DIV/0!</v>
      </c>
    </row>
    <row r="75" spans="2:42" x14ac:dyDescent="0.25">
      <c r="B75" s="84" t="s">
        <v>60</v>
      </c>
      <c r="C75" s="56">
        <v>18231134</v>
      </c>
      <c r="D75" s="56" t="s">
        <v>159</v>
      </c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19"/>
        <v>0</v>
      </c>
      <c r="U75" s="44">
        <f t="shared" si="20"/>
        <v>0</v>
      </c>
      <c r="V75" s="45">
        <f t="shared" si="21"/>
        <v>0</v>
      </c>
      <c r="W75" s="46">
        <f t="shared" si="22"/>
        <v>0</v>
      </c>
      <c r="X75" s="41">
        <f t="shared" si="23"/>
        <v>0</v>
      </c>
      <c r="Y75" s="41">
        <f t="shared" si="24"/>
        <v>0</v>
      </c>
      <c r="Z75" s="41">
        <f t="shared" si="25"/>
        <v>0</v>
      </c>
      <c r="AA75" s="47">
        <f t="shared" si="26"/>
        <v>0</v>
      </c>
      <c r="AB75" s="48">
        <f t="shared" si="27"/>
        <v>0</v>
      </c>
      <c r="AC75" s="41">
        <f t="shared" si="28"/>
        <v>0</v>
      </c>
      <c r="AD75" s="41">
        <f t="shared" si="29"/>
        <v>0</v>
      </c>
      <c r="AE75" s="41">
        <f t="shared" si="30"/>
        <v>0</v>
      </c>
      <c r="AF75" s="49" t="e">
        <f>HLOOKUP(I75,ElecAvoidedCostsWOCC!$A$5:$Q$50,G75+1,FALSE)</f>
        <v>#N/A</v>
      </c>
      <c r="AG75" s="41" t="e">
        <f t="shared" si="31"/>
        <v>#N/A</v>
      </c>
      <c r="AH75" s="49" t="e">
        <f>HLOOKUP(I75,ElecAvoidedCostsWOCC!$A$5:$Q$50,T75+1,FALSE)</f>
        <v>#N/A</v>
      </c>
      <c r="AI75" s="41" t="e">
        <f t="shared" si="32"/>
        <v>#N/A</v>
      </c>
      <c r="AJ75" s="41" t="e">
        <f t="shared" si="33"/>
        <v>#N/A</v>
      </c>
      <c r="AK75" s="41" t="e">
        <f>HLOOKUP(I75,ElecAvoidedCostsWOCC!$A$5:$Q$50,G75+1,FALSE)*J75*L75</f>
        <v>#N/A</v>
      </c>
      <c r="AL75" s="41" t="e">
        <f t="shared" si="34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35"/>
        <v>0</v>
      </c>
      <c r="AO75" s="44">
        <f t="shared" si="36"/>
        <v>0</v>
      </c>
      <c r="AP75" s="44" t="e">
        <f t="shared" si="37"/>
        <v>#DIV/0!</v>
      </c>
    </row>
    <row r="76" spans="2:42" x14ac:dyDescent="0.25">
      <c r="B76" s="84" t="s">
        <v>60</v>
      </c>
      <c r="C76" s="56">
        <v>18231134</v>
      </c>
      <c r="D76" s="56" t="s">
        <v>159</v>
      </c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19"/>
        <v>0</v>
      </c>
      <c r="U76" s="44">
        <f t="shared" si="20"/>
        <v>0</v>
      </c>
      <c r="V76" s="45">
        <f t="shared" si="21"/>
        <v>0</v>
      </c>
      <c r="W76" s="46">
        <f t="shared" si="22"/>
        <v>0</v>
      </c>
      <c r="X76" s="41">
        <f t="shared" si="23"/>
        <v>0</v>
      </c>
      <c r="Y76" s="41">
        <f t="shared" si="24"/>
        <v>0</v>
      </c>
      <c r="Z76" s="41">
        <f t="shared" si="25"/>
        <v>0</v>
      </c>
      <c r="AA76" s="47">
        <f t="shared" si="26"/>
        <v>0</v>
      </c>
      <c r="AB76" s="48">
        <f t="shared" si="27"/>
        <v>0</v>
      </c>
      <c r="AC76" s="41">
        <f t="shared" si="28"/>
        <v>0</v>
      </c>
      <c r="AD76" s="41">
        <f t="shared" si="29"/>
        <v>0</v>
      </c>
      <c r="AE76" s="41">
        <f t="shared" si="30"/>
        <v>0</v>
      </c>
      <c r="AF76" s="49" t="e">
        <f>HLOOKUP(I76,ElecAvoidedCostsWOCC!$A$5:$Q$50,G76+1,FALSE)</f>
        <v>#N/A</v>
      </c>
      <c r="AG76" s="41" t="e">
        <f t="shared" si="31"/>
        <v>#N/A</v>
      </c>
      <c r="AH76" s="49" t="e">
        <f>HLOOKUP(I76,ElecAvoidedCostsWOCC!$A$5:$Q$50,T76+1,FALSE)</f>
        <v>#N/A</v>
      </c>
      <c r="AI76" s="41" t="e">
        <f t="shared" si="32"/>
        <v>#N/A</v>
      </c>
      <c r="AJ76" s="41" t="e">
        <f t="shared" si="33"/>
        <v>#N/A</v>
      </c>
      <c r="AK76" s="41" t="e">
        <f>HLOOKUP(I76,ElecAvoidedCostsWOCC!$A$5:$Q$50,G76+1,FALSE)*J76*L76</f>
        <v>#N/A</v>
      </c>
      <c r="AL76" s="41" t="e">
        <f t="shared" si="34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35"/>
        <v>0</v>
      </c>
      <c r="AO76" s="44">
        <f t="shared" si="36"/>
        <v>0</v>
      </c>
      <c r="AP76" s="44" t="e">
        <f t="shared" si="37"/>
        <v>#DIV/0!</v>
      </c>
    </row>
    <row r="77" spans="2:42" x14ac:dyDescent="0.25">
      <c r="B77" s="84" t="s">
        <v>60</v>
      </c>
      <c r="C77" s="56">
        <v>18231134</v>
      </c>
      <c r="D77" s="56" t="s">
        <v>159</v>
      </c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19"/>
        <v>0</v>
      </c>
      <c r="U77" s="44">
        <f t="shared" si="20"/>
        <v>0</v>
      </c>
      <c r="V77" s="45">
        <f t="shared" si="21"/>
        <v>0</v>
      </c>
      <c r="W77" s="46">
        <f t="shared" si="22"/>
        <v>0</v>
      </c>
      <c r="X77" s="41">
        <f t="shared" si="23"/>
        <v>0</v>
      </c>
      <c r="Y77" s="41">
        <f t="shared" si="24"/>
        <v>0</v>
      </c>
      <c r="Z77" s="41">
        <f t="shared" si="25"/>
        <v>0</v>
      </c>
      <c r="AA77" s="47">
        <f t="shared" si="26"/>
        <v>0</v>
      </c>
      <c r="AB77" s="48">
        <f t="shared" si="27"/>
        <v>0</v>
      </c>
      <c r="AC77" s="41">
        <f t="shared" si="28"/>
        <v>0</v>
      </c>
      <c r="AD77" s="41">
        <f t="shared" si="29"/>
        <v>0</v>
      </c>
      <c r="AE77" s="41">
        <f t="shared" si="30"/>
        <v>0</v>
      </c>
      <c r="AF77" s="49" t="e">
        <f>HLOOKUP(I77,ElecAvoidedCostsWOCC!$A$5:$Q$50,G77+1,FALSE)</f>
        <v>#N/A</v>
      </c>
      <c r="AG77" s="41" t="e">
        <f t="shared" si="31"/>
        <v>#N/A</v>
      </c>
      <c r="AH77" s="49" t="e">
        <f>HLOOKUP(I77,ElecAvoidedCostsWOCC!$A$5:$Q$50,T77+1,FALSE)</f>
        <v>#N/A</v>
      </c>
      <c r="AI77" s="41" t="e">
        <f t="shared" si="32"/>
        <v>#N/A</v>
      </c>
      <c r="AJ77" s="41" t="e">
        <f t="shared" si="33"/>
        <v>#N/A</v>
      </c>
      <c r="AK77" s="41" t="e">
        <f>HLOOKUP(I77,ElecAvoidedCostsWOCC!$A$5:$Q$50,G77+1,FALSE)*J77*L77</f>
        <v>#N/A</v>
      </c>
      <c r="AL77" s="41" t="e">
        <f t="shared" si="34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35"/>
        <v>0</v>
      </c>
      <c r="AO77" s="44">
        <f t="shared" si="36"/>
        <v>0</v>
      </c>
      <c r="AP77" s="44" t="e">
        <f t="shared" si="37"/>
        <v>#DIV/0!</v>
      </c>
    </row>
    <row r="78" spans="2:42" x14ac:dyDescent="0.25">
      <c r="B78" s="84" t="s">
        <v>60</v>
      </c>
      <c r="C78" s="56">
        <v>18231134</v>
      </c>
      <c r="D78" s="56" t="s">
        <v>159</v>
      </c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19"/>
        <v>0</v>
      </c>
      <c r="U78" s="44">
        <f t="shared" si="20"/>
        <v>0</v>
      </c>
      <c r="V78" s="45">
        <f t="shared" si="21"/>
        <v>0</v>
      </c>
      <c r="W78" s="46">
        <f t="shared" si="22"/>
        <v>0</v>
      </c>
      <c r="X78" s="41">
        <f t="shared" si="23"/>
        <v>0</v>
      </c>
      <c r="Y78" s="41">
        <f t="shared" si="24"/>
        <v>0</v>
      </c>
      <c r="Z78" s="41">
        <f t="shared" si="25"/>
        <v>0</v>
      </c>
      <c r="AA78" s="47">
        <f t="shared" si="26"/>
        <v>0</v>
      </c>
      <c r="AB78" s="48">
        <f t="shared" si="27"/>
        <v>0</v>
      </c>
      <c r="AC78" s="41">
        <f t="shared" si="28"/>
        <v>0</v>
      </c>
      <c r="AD78" s="41">
        <f t="shared" si="29"/>
        <v>0</v>
      </c>
      <c r="AE78" s="41">
        <f t="shared" si="30"/>
        <v>0</v>
      </c>
      <c r="AF78" s="49" t="e">
        <f>HLOOKUP(I78,ElecAvoidedCostsWOCC!$A$5:$Q$50,G78+1,FALSE)</f>
        <v>#N/A</v>
      </c>
      <c r="AG78" s="41" t="e">
        <f t="shared" si="31"/>
        <v>#N/A</v>
      </c>
      <c r="AH78" s="49" t="e">
        <f>HLOOKUP(I78,ElecAvoidedCostsWOCC!$A$5:$Q$50,T78+1,FALSE)</f>
        <v>#N/A</v>
      </c>
      <c r="AI78" s="41" t="e">
        <f t="shared" si="32"/>
        <v>#N/A</v>
      </c>
      <c r="AJ78" s="41" t="e">
        <f t="shared" si="33"/>
        <v>#N/A</v>
      </c>
      <c r="AK78" s="41" t="e">
        <f>HLOOKUP(I78,ElecAvoidedCostsWOCC!$A$5:$Q$50,G78+1,FALSE)*J78*L78</f>
        <v>#N/A</v>
      </c>
      <c r="AL78" s="41" t="e">
        <f t="shared" si="34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35"/>
        <v>0</v>
      </c>
      <c r="AO78" s="44">
        <f t="shared" si="36"/>
        <v>0</v>
      </c>
      <c r="AP78" s="44" t="e">
        <f t="shared" si="37"/>
        <v>#DIV/0!</v>
      </c>
    </row>
    <row r="79" spans="2:42" x14ac:dyDescent="0.25">
      <c r="B79" s="84" t="s">
        <v>60</v>
      </c>
      <c r="C79" s="56">
        <v>18231134</v>
      </c>
      <c r="D79" s="56" t="s">
        <v>159</v>
      </c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19"/>
        <v>0</v>
      </c>
      <c r="U79" s="44">
        <f t="shared" si="20"/>
        <v>0</v>
      </c>
      <c r="V79" s="45">
        <f t="shared" si="21"/>
        <v>0</v>
      </c>
      <c r="W79" s="46">
        <f t="shared" si="22"/>
        <v>0</v>
      </c>
      <c r="X79" s="41">
        <f t="shared" si="23"/>
        <v>0</v>
      </c>
      <c r="Y79" s="41">
        <f t="shared" si="24"/>
        <v>0</v>
      </c>
      <c r="Z79" s="41">
        <f t="shared" si="25"/>
        <v>0</v>
      </c>
      <c r="AA79" s="47">
        <f t="shared" si="26"/>
        <v>0</v>
      </c>
      <c r="AB79" s="48">
        <f t="shared" si="27"/>
        <v>0</v>
      </c>
      <c r="AC79" s="41">
        <f t="shared" si="28"/>
        <v>0</v>
      </c>
      <c r="AD79" s="41">
        <f t="shared" si="29"/>
        <v>0</v>
      </c>
      <c r="AE79" s="41">
        <f t="shared" si="30"/>
        <v>0</v>
      </c>
      <c r="AF79" s="49" t="e">
        <f>HLOOKUP(I79,ElecAvoidedCostsWOCC!$A$5:$Q$50,G79+1,FALSE)</f>
        <v>#N/A</v>
      </c>
      <c r="AG79" s="41" t="e">
        <f t="shared" si="31"/>
        <v>#N/A</v>
      </c>
      <c r="AH79" s="49" t="e">
        <f>HLOOKUP(I79,ElecAvoidedCostsWOCC!$A$5:$Q$50,T79+1,FALSE)</f>
        <v>#N/A</v>
      </c>
      <c r="AI79" s="41" t="e">
        <f t="shared" si="32"/>
        <v>#N/A</v>
      </c>
      <c r="AJ79" s="41" t="e">
        <f t="shared" si="33"/>
        <v>#N/A</v>
      </c>
      <c r="AK79" s="41" t="e">
        <f>HLOOKUP(I79,ElecAvoidedCostsWOCC!$A$5:$Q$50,G79+1,FALSE)*J79*L79</f>
        <v>#N/A</v>
      </c>
      <c r="AL79" s="41" t="e">
        <f t="shared" si="34"/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si="35"/>
        <v>0</v>
      </c>
      <c r="AO79" s="44">
        <f t="shared" si="36"/>
        <v>0</v>
      </c>
      <c r="AP79" s="44" t="e">
        <f t="shared" si="37"/>
        <v>#DIV/0!</v>
      </c>
    </row>
    <row r="80" spans="2:42" x14ac:dyDescent="0.25">
      <c r="B80" s="84" t="s">
        <v>60</v>
      </c>
      <c r="C80" s="56">
        <v>18231134</v>
      </c>
      <c r="D80" s="56" t="s">
        <v>159</v>
      </c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19"/>
        <v>0</v>
      </c>
      <c r="U80" s="44">
        <f t="shared" si="20"/>
        <v>0</v>
      </c>
      <c r="V80" s="45">
        <f t="shared" si="21"/>
        <v>0</v>
      </c>
      <c r="W80" s="46">
        <f t="shared" si="22"/>
        <v>0</v>
      </c>
      <c r="X80" s="41">
        <f t="shared" si="23"/>
        <v>0</v>
      </c>
      <c r="Y80" s="41">
        <f t="shared" si="24"/>
        <v>0</v>
      </c>
      <c r="Z80" s="41">
        <f t="shared" si="25"/>
        <v>0</v>
      </c>
      <c r="AA80" s="47">
        <f t="shared" si="26"/>
        <v>0</v>
      </c>
      <c r="AB80" s="48">
        <f t="shared" si="27"/>
        <v>0</v>
      </c>
      <c r="AC80" s="41">
        <f t="shared" si="28"/>
        <v>0</v>
      </c>
      <c r="AD80" s="41">
        <f t="shared" si="29"/>
        <v>0</v>
      </c>
      <c r="AE80" s="41">
        <f t="shared" si="30"/>
        <v>0</v>
      </c>
      <c r="AF80" s="49" t="e">
        <f>HLOOKUP(I80,ElecAvoidedCostsWOCC!$A$5:$Q$50,G80+1,FALSE)</f>
        <v>#N/A</v>
      </c>
      <c r="AG80" s="41" t="e">
        <f t="shared" si="31"/>
        <v>#N/A</v>
      </c>
      <c r="AH80" s="49" t="e">
        <f>HLOOKUP(I80,ElecAvoidedCostsWOCC!$A$5:$Q$50,T80+1,FALSE)</f>
        <v>#N/A</v>
      </c>
      <c r="AI80" s="41" t="e">
        <f t="shared" si="32"/>
        <v>#N/A</v>
      </c>
      <c r="AJ80" s="41" t="e">
        <f t="shared" si="33"/>
        <v>#N/A</v>
      </c>
      <c r="AK80" s="41" t="e">
        <f>HLOOKUP(I80,ElecAvoidedCostsWOCC!$A$5:$Q$50,G80+1,FALSE)*J80*L80</f>
        <v>#N/A</v>
      </c>
      <c r="AL80" s="41" t="e">
        <f t="shared" si="34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35"/>
        <v>0</v>
      </c>
      <c r="AO80" s="44">
        <f t="shared" si="36"/>
        <v>0</v>
      </c>
      <c r="AP80" s="44" t="e">
        <f t="shared" si="37"/>
        <v>#DIV/0!</v>
      </c>
    </row>
    <row r="81" spans="2:42" x14ac:dyDescent="0.25">
      <c r="B81" s="84" t="s">
        <v>60</v>
      </c>
      <c r="C81" s="56">
        <v>18231134</v>
      </c>
      <c r="D81" s="56" t="s">
        <v>159</v>
      </c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19"/>
        <v>0</v>
      </c>
      <c r="U81" s="44">
        <f t="shared" si="20"/>
        <v>0</v>
      </c>
      <c r="V81" s="45">
        <f t="shared" si="21"/>
        <v>0</v>
      </c>
      <c r="W81" s="46">
        <f t="shared" si="22"/>
        <v>0</v>
      </c>
      <c r="X81" s="41">
        <f t="shared" si="23"/>
        <v>0</v>
      </c>
      <c r="Y81" s="41">
        <f t="shared" si="24"/>
        <v>0</v>
      </c>
      <c r="Z81" s="41">
        <f t="shared" si="25"/>
        <v>0</v>
      </c>
      <c r="AA81" s="47">
        <f t="shared" si="26"/>
        <v>0</v>
      </c>
      <c r="AB81" s="48">
        <f t="shared" si="27"/>
        <v>0</v>
      </c>
      <c r="AC81" s="41">
        <f t="shared" si="28"/>
        <v>0</v>
      </c>
      <c r="AD81" s="41">
        <f t="shared" si="29"/>
        <v>0</v>
      </c>
      <c r="AE81" s="41">
        <f t="shared" si="30"/>
        <v>0</v>
      </c>
      <c r="AF81" s="49" t="e">
        <f>HLOOKUP(I81,ElecAvoidedCostsWOCC!$A$5:$Q$50,G81+1,FALSE)</f>
        <v>#N/A</v>
      </c>
      <c r="AG81" s="41" t="e">
        <f t="shared" si="31"/>
        <v>#N/A</v>
      </c>
      <c r="AH81" s="49" t="e">
        <f>HLOOKUP(I81,ElecAvoidedCostsWOCC!$A$5:$Q$50,T81+1,FALSE)</f>
        <v>#N/A</v>
      </c>
      <c r="AI81" s="41" t="e">
        <f t="shared" si="32"/>
        <v>#N/A</v>
      </c>
      <c r="AJ81" s="41" t="e">
        <f t="shared" si="33"/>
        <v>#N/A</v>
      </c>
      <c r="AK81" s="41" t="e">
        <f>HLOOKUP(I81,ElecAvoidedCostsWOCC!$A$5:$Q$50,G81+1,FALSE)*J81*L81</f>
        <v>#N/A</v>
      </c>
      <c r="AL81" s="41" t="e">
        <f t="shared" si="34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35"/>
        <v>0</v>
      </c>
      <c r="AO81" s="44">
        <f t="shared" si="36"/>
        <v>0</v>
      </c>
      <c r="AP81" s="44" t="e">
        <f t="shared" si="37"/>
        <v>#DIV/0!</v>
      </c>
    </row>
    <row r="82" spans="2:42" x14ac:dyDescent="0.25">
      <c r="B82" s="84" t="s">
        <v>60</v>
      </c>
      <c r="C82" s="56">
        <v>18231134</v>
      </c>
      <c r="D82" s="56" t="s">
        <v>159</v>
      </c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19"/>
        <v>0</v>
      </c>
      <c r="U82" s="44">
        <f t="shared" si="20"/>
        <v>0</v>
      </c>
      <c r="V82" s="45">
        <f t="shared" si="21"/>
        <v>0</v>
      </c>
      <c r="W82" s="46">
        <f t="shared" si="22"/>
        <v>0</v>
      </c>
      <c r="X82" s="41">
        <f t="shared" si="23"/>
        <v>0</v>
      </c>
      <c r="Y82" s="41">
        <f t="shared" si="24"/>
        <v>0</v>
      </c>
      <c r="Z82" s="41">
        <f t="shared" si="25"/>
        <v>0</v>
      </c>
      <c r="AA82" s="47">
        <f t="shared" si="26"/>
        <v>0</v>
      </c>
      <c r="AB82" s="48">
        <f t="shared" si="27"/>
        <v>0</v>
      </c>
      <c r="AC82" s="41">
        <f t="shared" si="28"/>
        <v>0</v>
      </c>
      <c r="AD82" s="41">
        <f t="shared" si="29"/>
        <v>0</v>
      </c>
      <c r="AE82" s="41">
        <f t="shared" si="30"/>
        <v>0</v>
      </c>
      <c r="AF82" s="49" t="e">
        <f>HLOOKUP(I82,ElecAvoidedCostsWOCC!$A$5:$Q$50,G82+1,FALSE)</f>
        <v>#N/A</v>
      </c>
      <c r="AG82" s="41" t="e">
        <f t="shared" si="31"/>
        <v>#N/A</v>
      </c>
      <c r="AH82" s="49" t="e">
        <f>HLOOKUP(I82,ElecAvoidedCostsWOCC!$A$5:$Q$50,T82+1,FALSE)</f>
        <v>#N/A</v>
      </c>
      <c r="AI82" s="41" t="e">
        <f t="shared" si="32"/>
        <v>#N/A</v>
      </c>
      <c r="AJ82" s="41" t="e">
        <f t="shared" si="33"/>
        <v>#N/A</v>
      </c>
      <c r="AK82" s="41" t="e">
        <f>HLOOKUP(I82,ElecAvoidedCostsWOCC!$A$5:$Q$50,G82+1,FALSE)*J82*L82</f>
        <v>#N/A</v>
      </c>
      <c r="AL82" s="41" t="e">
        <f t="shared" si="34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35"/>
        <v>0</v>
      </c>
      <c r="AO82" s="44">
        <f t="shared" si="36"/>
        <v>0</v>
      </c>
      <c r="AP82" s="44" t="e">
        <f t="shared" si="37"/>
        <v>#DIV/0!</v>
      </c>
    </row>
    <row r="83" spans="2:42" x14ac:dyDescent="0.25">
      <c r="B83" s="84" t="s">
        <v>60</v>
      </c>
      <c r="C83" s="56">
        <v>18231134</v>
      </c>
      <c r="D83" s="56" t="s">
        <v>159</v>
      </c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19"/>
        <v>0</v>
      </c>
      <c r="U83" s="44">
        <f t="shared" si="20"/>
        <v>0</v>
      </c>
      <c r="V83" s="45">
        <f t="shared" si="21"/>
        <v>0</v>
      </c>
      <c r="W83" s="46">
        <f t="shared" si="22"/>
        <v>0</v>
      </c>
      <c r="X83" s="41">
        <f t="shared" si="23"/>
        <v>0</v>
      </c>
      <c r="Y83" s="41">
        <f t="shared" si="24"/>
        <v>0</v>
      </c>
      <c r="Z83" s="41">
        <f t="shared" si="25"/>
        <v>0</v>
      </c>
      <c r="AA83" s="47">
        <f t="shared" si="26"/>
        <v>0</v>
      </c>
      <c r="AB83" s="48">
        <f t="shared" si="27"/>
        <v>0</v>
      </c>
      <c r="AC83" s="41">
        <f t="shared" si="28"/>
        <v>0</v>
      </c>
      <c r="AD83" s="41">
        <f t="shared" si="29"/>
        <v>0</v>
      </c>
      <c r="AE83" s="41">
        <f t="shared" si="30"/>
        <v>0</v>
      </c>
      <c r="AF83" s="49" t="e">
        <f>HLOOKUP(I83,ElecAvoidedCostsWOCC!$A$5:$Q$50,G83+1,FALSE)</f>
        <v>#N/A</v>
      </c>
      <c r="AG83" s="41" t="e">
        <f t="shared" si="31"/>
        <v>#N/A</v>
      </c>
      <c r="AH83" s="49" t="e">
        <f>HLOOKUP(I83,ElecAvoidedCostsWOCC!$A$5:$Q$50,T83+1,FALSE)</f>
        <v>#N/A</v>
      </c>
      <c r="AI83" s="41" t="e">
        <f t="shared" si="32"/>
        <v>#N/A</v>
      </c>
      <c r="AJ83" s="41" t="e">
        <f t="shared" si="33"/>
        <v>#N/A</v>
      </c>
      <c r="AK83" s="41" t="e">
        <f>HLOOKUP(I83,ElecAvoidedCostsWOCC!$A$5:$Q$50,G83+1,FALSE)*J83*L83</f>
        <v>#N/A</v>
      </c>
      <c r="AL83" s="41" t="e">
        <f t="shared" si="34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35"/>
        <v>0</v>
      </c>
      <c r="AO83" s="44">
        <f t="shared" si="36"/>
        <v>0</v>
      </c>
      <c r="AP83" s="44" t="e">
        <f t="shared" si="37"/>
        <v>#DIV/0!</v>
      </c>
    </row>
    <row r="84" spans="2:42" x14ac:dyDescent="0.25">
      <c r="B84" s="84" t="s">
        <v>60</v>
      </c>
      <c r="C84" s="56">
        <v>18231134</v>
      </c>
      <c r="D84" s="56" t="s">
        <v>159</v>
      </c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19"/>
        <v>0</v>
      </c>
      <c r="U84" s="44">
        <f t="shared" si="20"/>
        <v>0</v>
      </c>
      <c r="V84" s="45">
        <f t="shared" si="21"/>
        <v>0</v>
      </c>
      <c r="W84" s="46">
        <f t="shared" si="22"/>
        <v>0</v>
      </c>
      <c r="X84" s="41">
        <f t="shared" si="23"/>
        <v>0</v>
      </c>
      <c r="Y84" s="41">
        <f t="shared" si="24"/>
        <v>0</v>
      </c>
      <c r="Z84" s="41">
        <f t="shared" si="25"/>
        <v>0</v>
      </c>
      <c r="AA84" s="47">
        <f t="shared" si="26"/>
        <v>0</v>
      </c>
      <c r="AB84" s="48">
        <f t="shared" si="27"/>
        <v>0</v>
      </c>
      <c r="AC84" s="41">
        <f t="shared" si="28"/>
        <v>0</v>
      </c>
      <c r="AD84" s="41">
        <f t="shared" si="29"/>
        <v>0</v>
      </c>
      <c r="AE84" s="41">
        <f t="shared" si="30"/>
        <v>0</v>
      </c>
      <c r="AF84" s="49" t="e">
        <f>HLOOKUP(I84,ElecAvoidedCostsWOCC!$A$5:$Q$50,G84+1,FALSE)</f>
        <v>#N/A</v>
      </c>
      <c r="AG84" s="41" t="e">
        <f t="shared" si="31"/>
        <v>#N/A</v>
      </c>
      <c r="AH84" s="49" t="e">
        <f>HLOOKUP(I84,ElecAvoidedCostsWOCC!$A$5:$Q$50,T84+1,FALSE)</f>
        <v>#N/A</v>
      </c>
      <c r="AI84" s="41" t="e">
        <f t="shared" si="32"/>
        <v>#N/A</v>
      </c>
      <c r="AJ84" s="41" t="e">
        <f t="shared" si="33"/>
        <v>#N/A</v>
      </c>
      <c r="AK84" s="41" t="e">
        <f>HLOOKUP(I84,ElecAvoidedCostsWOCC!$A$5:$Q$50,G84+1,FALSE)*J84*L84</f>
        <v>#N/A</v>
      </c>
      <c r="AL84" s="41" t="e">
        <f t="shared" si="34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35"/>
        <v>0</v>
      </c>
      <c r="AO84" s="44">
        <f t="shared" si="36"/>
        <v>0</v>
      </c>
      <c r="AP84" s="44" t="e">
        <f t="shared" si="37"/>
        <v>#DIV/0!</v>
      </c>
    </row>
    <row r="85" spans="2:42" x14ac:dyDescent="0.25">
      <c r="B85" s="84" t="s">
        <v>60</v>
      </c>
      <c r="C85" s="56">
        <v>18231134</v>
      </c>
      <c r="D85" s="56" t="s">
        <v>159</v>
      </c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19"/>
        <v>0</v>
      </c>
      <c r="U85" s="44">
        <f t="shared" si="20"/>
        <v>0</v>
      </c>
      <c r="V85" s="45">
        <f t="shared" si="21"/>
        <v>0</v>
      </c>
      <c r="W85" s="46">
        <f t="shared" si="22"/>
        <v>0</v>
      </c>
      <c r="X85" s="41">
        <f t="shared" si="23"/>
        <v>0</v>
      </c>
      <c r="Y85" s="41">
        <f t="shared" si="24"/>
        <v>0</v>
      </c>
      <c r="Z85" s="41">
        <f t="shared" si="25"/>
        <v>0</v>
      </c>
      <c r="AA85" s="47">
        <f t="shared" si="26"/>
        <v>0</v>
      </c>
      <c r="AB85" s="48">
        <f t="shared" si="27"/>
        <v>0</v>
      </c>
      <c r="AC85" s="41">
        <f t="shared" si="28"/>
        <v>0</v>
      </c>
      <c r="AD85" s="41">
        <f t="shared" si="29"/>
        <v>0</v>
      </c>
      <c r="AE85" s="41">
        <f t="shared" si="30"/>
        <v>0</v>
      </c>
      <c r="AF85" s="49" t="e">
        <f>HLOOKUP(I85,ElecAvoidedCostsWOCC!$A$5:$Q$50,G85+1,FALSE)</f>
        <v>#N/A</v>
      </c>
      <c r="AG85" s="41" t="e">
        <f t="shared" si="31"/>
        <v>#N/A</v>
      </c>
      <c r="AH85" s="49" t="e">
        <f>HLOOKUP(I85,ElecAvoidedCostsWOCC!$A$5:$Q$50,T85+1,FALSE)</f>
        <v>#N/A</v>
      </c>
      <c r="AI85" s="41" t="e">
        <f t="shared" si="32"/>
        <v>#N/A</v>
      </c>
      <c r="AJ85" s="41" t="e">
        <f t="shared" si="33"/>
        <v>#N/A</v>
      </c>
      <c r="AK85" s="41" t="e">
        <f>HLOOKUP(I85,ElecAvoidedCostsWOCC!$A$5:$Q$50,G85+1,FALSE)*J85*L85</f>
        <v>#N/A</v>
      </c>
      <c r="AL85" s="41" t="e">
        <f t="shared" si="34"/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si="35"/>
        <v>0</v>
      </c>
      <c r="AO85" s="44">
        <f t="shared" si="36"/>
        <v>0</v>
      </c>
      <c r="AP85" s="44" t="e">
        <f t="shared" si="37"/>
        <v>#DIV/0!</v>
      </c>
    </row>
    <row r="86" spans="2:42" x14ac:dyDescent="0.25">
      <c r="B86" s="84" t="s">
        <v>60</v>
      </c>
      <c r="C86" s="56">
        <v>18231134</v>
      </c>
      <c r="D86" s="56" t="s">
        <v>159</v>
      </c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19"/>
        <v>0</v>
      </c>
      <c r="U86" s="44">
        <f t="shared" si="20"/>
        <v>0</v>
      </c>
      <c r="V86" s="45">
        <f t="shared" si="21"/>
        <v>0</v>
      </c>
      <c r="W86" s="46">
        <f t="shared" si="22"/>
        <v>0</v>
      </c>
      <c r="X86" s="41">
        <f t="shared" si="23"/>
        <v>0</v>
      </c>
      <c r="Y86" s="41">
        <f t="shared" si="24"/>
        <v>0</v>
      </c>
      <c r="Z86" s="41">
        <f t="shared" si="25"/>
        <v>0</v>
      </c>
      <c r="AA86" s="47">
        <f t="shared" si="26"/>
        <v>0</v>
      </c>
      <c r="AB86" s="48">
        <f t="shared" si="27"/>
        <v>0</v>
      </c>
      <c r="AC86" s="41">
        <f t="shared" si="28"/>
        <v>0</v>
      </c>
      <c r="AD86" s="41">
        <f t="shared" si="29"/>
        <v>0</v>
      </c>
      <c r="AE86" s="41">
        <f t="shared" si="30"/>
        <v>0</v>
      </c>
      <c r="AF86" s="49" t="e">
        <f>HLOOKUP(I86,ElecAvoidedCostsWOCC!$A$5:$Q$50,G86+1,FALSE)</f>
        <v>#N/A</v>
      </c>
      <c r="AG86" s="41" t="e">
        <f t="shared" si="31"/>
        <v>#N/A</v>
      </c>
      <c r="AH86" s="49" t="e">
        <f>HLOOKUP(I86,ElecAvoidedCostsWOCC!$A$5:$Q$50,T86+1,FALSE)</f>
        <v>#N/A</v>
      </c>
      <c r="AI86" s="41" t="e">
        <f t="shared" si="32"/>
        <v>#N/A</v>
      </c>
      <c r="AJ86" s="41" t="e">
        <f t="shared" si="33"/>
        <v>#N/A</v>
      </c>
      <c r="AK86" s="41" t="e">
        <f>HLOOKUP(I86,ElecAvoidedCostsWOCC!$A$5:$Q$50,G86+1,FALSE)*J86*L86</f>
        <v>#N/A</v>
      </c>
      <c r="AL86" s="41" t="e">
        <f t="shared" si="34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35"/>
        <v>0</v>
      </c>
      <c r="AO86" s="44">
        <f t="shared" si="36"/>
        <v>0</v>
      </c>
      <c r="AP86" s="44" t="e">
        <f t="shared" si="37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ref="T87:T150" si="38">G87+H87</f>
        <v>0</v>
      </c>
      <c r="U87" s="44">
        <f t="shared" ref="U87:U150" si="39">(O87/$A$10)*T87</f>
        <v>0</v>
      </c>
      <c r="V87" s="45">
        <f t="shared" ref="V87:V150" si="40">N87-M87</f>
        <v>0</v>
      </c>
      <c r="W87" s="46">
        <f t="shared" ref="W87:W150" si="41">(O87/A$10)</f>
        <v>0</v>
      </c>
      <c r="X87" s="41">
        <f t="shared" ref="X87:X150" si="42">W87*A$8</f>
        <v>0</v>
      </c>
      <c r="Y87" s="41">
        <f t="shared" ref="Y87:Y150" si="43">Q87-P87</f>
        <v>0</v>
      </c>
      <c r="Z87" s="41">
        <f t="shared" ref="Z87:Z150" si="44">X87+(A$6*W87)</f>
        <v>0</v>
      </c>
      <c r="AA87" s="47">
        <f t="shared" ref="AA87:AA150" si="45">Q87+X87</f>
        <v>0</v>
      </c>
      <c r="AB87" s="48">
        <f t="shared" ref="AB87:AB150" si="46">Z87/(1+ElecDiscountRate)^1</f>
        <v>0</v>
      </c>
      <c r="AC87" s="41">
        <f t="shared" ref="AC87:AC150" si="47">AA87/(1+ElecDiscountRate)^1</f>
        <v>0</v>
      </c>
      <c r="AD87" s="41">
        <f t="shared" ref="AD87:AD150" si="48">-PV(ElecDiscountRate,T87,R87)*J87</f>
        <v>0</v>
      </c>
      <c r="AE87" s="41">
        <f t="shared" ref="AE87:AE150" si="49">-PV(ElecDiscountRate,T87,S87)*J87</f>
        <v>0</v>
      </c>
      <c r="AF87" s="49" t="e">
        <f>HLOOKUP(I87,ElecAvoidedCostsWOCC!$A$5:$Q$50,G87+1,FALSE)</f>
        <v>#N/A</v>
      </c>
      <c r="AG87" s="41" t="e">
        <f t="shared" ref="AG87:AG150" si="50">AF87*J87*K87</f>
        <v>#N/A</v>
      </c>
      <c r="AH87" s="49" t="e">
        <f>HLOOKUP(I87,ElecAvoidedCostsWOCC!$A$5:$Q$50,T87+1,FALSE)</f>
        <v>#N/A</v>
      </c>
      <c r="AI87" s="41" t="e">
        <f t="shared" ref="AI87:AI150" si="51">AH87*J87*L87</f>
        <v>#N/A</v>
      </c>
      <c r="AJ87" s="41" t="e">
        <f t="shared" ref="AJ87:AJ150" si="52">AG87+AI87</f>
        <v>#N/A</v>
      </c>
      <c r="AK87" s="41" t="e">
        <f>HLOOKUP(I87,ElecAvoidedCostsWOCC!$A$5:$Q$50,G87+1,FALSE)*J87*L87</f>
        <v>#N/A</v>
      </c>
      <c r="AL87" s="41" t="e">
        <f t="shared" ref="AL87:AL150" si="53">AG87+AI87-AK87</f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ref="AN87:AN150" si="54">AM87*1.1+AD87+AE87</f>
        <v>0</v>
      </c>
      <c r="AO87" s="44">
        <f t="shared" ref="AO87:AO150" si="55">IFERROR(AM87/AB87,0)</f>
        <v>0</v>
      </c>
      <c r="AP87" s="44" t="e">
        <f t="shared" ref="AP87:AP150" si="56">AN87/AC87</f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38"/>
        <v>0</v>
      </c>
      <c r="U88" s="44">
        <f t="shared" si="39"/>
        <v>0</v>
      </c>
      <c r="V88" s="45">
        <f t="shared" si="40"/>
        <v>0</v>
      </c>
      <c r="W88" s="46">
        <f t="shared" si="41"/>
        <v>0</v>
      </c>
      <c r="X88" s="41">
        <f t="shared" si="42"/>
        <v>0</v>
      </c>
      <c r="Y88" s="41">
        <f t="shared" si="43"/>
        <v>0</v>
      </c>
      <c r="Z88" s="41">
        <f t="shared" si="44"/>
        <v>0</v>
      </c>
      <c r="AA88" s="47">
        <f t="shared" si="45"/>
        <v>0</v>
      </c>
      <c r="AB88" s="48">
        <f t="shared" si="46"/>
        <v>0</v>
      </c>
      <c r="AC88" s="41">
        <f t="shared" si="47"/>
        <v>0</v>
      </c>
      <c r="AD88" s="41">
        <f t="shared" si="48"/>
        <v>0</v>
      </c>
      <c r="AE88" s="41">
        <f t="shared" si="49"/>
        <v>0</v>
      </c>
      <c r="AF88" s="49" t="e">
        <f>HLOOKUP(I88,ElecAvoidedCostsWOCC!$A$5:$Q$50,G88+1,FALSE)</f>
        <v>#N/A</v>
      </c>
      <c r="AG88" s="41" t="e">
        <f t="shared" si="50"/>
        <v>#N/A</v>
      </c>
      <c r="AH88" s="49" t="e">
        <f>HLOOKUP(I88,ElecAvoidedCostsWOCC!$A$5:$Q$50,T88+1,FALSE)</f>
        <v>#N/A</v>
      </c>
      <c r="AI88" s="41" t="e">
        <f t="shared" si="51"/>
        <v>#N/A</v>
      </c>
      <c r="AJ88" s="41" t="e">
        <f t="shared" si="52"/>
        <v>#N/A</v>
      </c>
      <c r="AK88" s="41" t="e">
        <f>HLOOKUP(I88,ElecAvoidedCostsWOCC!$A$5:$Q$50,G88+1,FALSE)*J88*L88</f>
        <v>#N/A</v>
      </c>
      <c r="AL88" s="41" t="e">
        <f t="shared" si="53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54"/>
        <v>0</v>
      </c>
      <c r="AO88" s="44">
        <f t="shared" si="55"/>
        <v>0</v>
      </c>
      <c r="AP88" s="44" t="e">
        <f t="shared" si="56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 t="shared" si="38"/>
        <v>0</v>
      </c>
      <c r="U89" s="44">
        <f t="shared" si="39"/>
        <v>0</v>
      </c>
      <c r="V89" s="45">
        <f t="shared" si="40"/>
        <v>0</v>
      </c>
      <c r="W89" s="46">
        <f t="shared" si="41"/>
        <v>0</v>
      </c>
      <c r="X89" s="41">
        <f t="shared" si="42"/>
        <v>0</v>
      </c>
      <c r="Y89" s="41">
        <f t="shared" si="43"/>
        <v>0</v>
      </c>
      <c r="Z89" s="41">
        <f t="shared" si="44"/>
        <v>0</v>
      </c>
      <c r="AA89" s="47">
        <f t="shared" si="45"/>
        <v>0</v>
      </c>
      <c r="AB89" s="48">
        <f t="shared" si="46"/>
        <v>0</v>
      </c>
      <c r="AC89" s="41">
        <f t="shared" si="47"/>
        <v>0</v>
      </c>
      <c r="AD89" s="41">
        <f t="shared" si="48"/>
        <v>0</v>
      </c>
      <c r="AE89" s="41">
        <f t="shared" si="49"/>
        <v>0</v>
      </c>
      <c r="AF89" s="49" t="e">
        <f>HLOOKUP(I89,ElecAvoidedCostsWOCC!$A$5:$Q$50,G89+1,FALSE)</f>
        <v>#N/A</v>
      </c>
      <c r="AG89" s="41" t="e">
        <f t="shared" si="50"/>
        <v>#N/A</v>
      </c>
      <c r="AH89" s="49" t="e">
        <f>HLOOKUP(I89,ElecAvoidedCostsWOCC!$A$5:$Q$50,T89+1,FALSE)</f>
        <v>#N/A</v>
      </c>
      <c r="AI89" s="41" t="e">
        <f t="shared" si="51"/>
        <v>#N/A</v>
      </c>
      <c r="AJ89" s="41" t="e">
        <f t="shared" si="52"/>
        <v>#N/A</v>
      </c>
      <c r="AK89" s="41" t="e">
        <f>HLOOKUP(I89,ElecAvoidedCostsWOCC!$A$5:$Q$50,G89+1,FALSE)*J89*L89</f>
        <v>#N/A</v>
      </c>
      <c r="AL89" s="41" t="e">
        <f t="shared" si="53"/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 t="shared" si="54"/>
        <v>0</v>
      </c>
      <c r="AO89" s="44">
        <f t="shared" si="55"/>
        <v>0</v>
      </c>
      <c r="AP89" s="44" t="e">
        <f t="shared" si="56"/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 t="shared" si="38"/>
        <v>0</v>
      </c>
      <c r="U90" s="44">
        <f t="shared" si="39"/>
        <v>0</v>
      </c>
      <c r="V90" s="45">
        <f t="shared" si="40"/>
        <v>0</v>
      </c>
      <c r="W90" s="46">
        <f t="shared" si="41"/>
        <v>0</v>
      </c>
      <c r="X90" s="41">
        <f t="shared" si="42"/>
        <v>0</v>
      </c>
      <c r="Y90" s="41">
        <f t="shared" si="43"/>
        <v>0</v>
      </c>
      <c r="Z90" s="41">
        <f t="shared" si="44"/>
        <v>0</v>
      </c>
      <c r="AA90" s="47">
        <f t="shared" si="45"/>
        <v>0</v>
      </c>
      <c r="AB90" s="48">
        <f t="shared" si="46"/>
        <v>0</v>
      </c>
      <c r="AC90" s="41">
        <f t="shared" si="47"/>
        <v>0</v>
      </c>
      <c r="AD90" s="41">
        <f t="shared" si="48"/>
        <v>0</v>
      </c>
      <c r="AE90" s="41">
        <f t="shared" si="49"/>
        <v>0</v>
      </c>
      <c r="AF90" s="49" t="e">
        <f>HLOOKUP(I90,ElecAvoidedCostsWOCC!$A$5:$Q$50,G90+1,FALSE)</f>
        <v>#N/A</v>
      </c>
      <c r="AG90" s="41" t="e">
        <f t="shared" si="50"/>
        <v>#N/A</v>
      </c>
      <c r="AH90" s="49" t="e">
        <f>HLOOKUP(I90,ElecAvoidedCostsWOCC!$A$5:$Q$50,T90+1,FALSE)</f>
        <v>#N/A</v>
      </c>
      <c r="AI90" s="41" t="e">
        <f t="shared" si="51"/>
        <v>#N/A</v>
      </c>
      <c r="AJ90" s="41" t="e">
        <f t="shared" si="52"/>
        <v>#N/A</v>
      </c>
      <c r="AK90" s="41" t="e">
        <f>HLOOKUP(I90,ElecAvoidedCostsWOCC!$A$5:$Q$50,G90+1,FALSE)*J90*L90</f>
        <v>#N/A</v>
      </c>
      <c r="AL90" s="41" t="e">
        <f t="shared" si="53"/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 t="shared" si="54"/>
        <v>0</v>
      </c>
      <c r="AO90" s="44">
        <f t="shared" si="55"/>
        <v>0</v>
      </c>
      <c r="AP90" s="44" t="e">
        <f t="shared" si="56"/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 t="shared" si="38"/>
        <v>0</v>
      </c>
      <c r="U91" s="44">
        <f t="shared" si="39"/>
        <v>0</v>
      </c>
      <c r="V91" s="45">
        <f t="shared" si="40"/>
        <v>0</v>
      </c>
      <c r="W91" s="46">
        <f t="shared" si="41"/>
        <v>0</v>
      </c>
      <c r="X91" s="41">
        <f t="shared" si="42"/>
        <v>0</v>
      </c>
      <c r="Y91" s="41">
        <f t="shared" si="43"/>
        <v>0</v>
      </c>
      <c r="Z91" s="41">
        <f t="shared" si="44"/>
        <v>0</v>
      </c>
      <c r="AA91" s="47">
        <f t="shared" si="45"/>
        <v>0</v>
      </c>
      <c r="AB91" s="48">
        <f t="shared" si="46"/>
        <v>0</v>
      </c>
      <c r="AC91" s="41">
        <f t="shared" si="47"/>
        <v>0</v>
      </c>
      <c r="AD91" s="41">
        <f t="shared" si="48"/>
        <v>0</v>
      </c>
      <c r="AE91" s="41">
        <f t="shared" si="49"/>
        <v>0</v>
      </c>
      <c r="AF91" s="49" t="e">
        <f>HLOOKUP(I91,ElecAvoidedCostsWOCC!$A$5:$Q$50,G91+1,FALSE)</f>
        <v>#N/A</v>
      </c>
      <c r="AG91" s="41" t="e">
        <f t="shared" si="50"/>
        <v>#N/A</v>
      </c>
      <c r="AH91" s="49" t="e">
        <f>HLOOKUP(I91,ElecAvoidedCostsWOCC!$A$5:$Q$50,T91+1,FALSE)</f>
        <v>#N/A</v>
      </c>
      <c r="AI91" s="41" t="e">
        <f t="shared" si="51"/>
        <v>#N/A</v>
      </c>
      <c r="AJ91" s="41" t="e">
        <f t="shared" si="52"/>
        <v>#N/A</v>
      </c>
      <c r="AK91" s="41" t="e">
        <f>HLOOKUP(I91,ElecAvoidedCostsWOCC!$A$5:$Q$50,G91+1,FALSE)*J91*L91</f>
        <v>#N/A</v>
      </c>
      <c r="AL91" s="41" t="e">
        <f t="shared" si="53"/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 t="shared" si="54"/>
        <v>0</v>
      </c>
      <c r="AO91" s="44">
        <f t="shared" si="55"/>
        <v>0</v>
      </c>
      <c r="AP91" s="44" t="e">
        <f t="shared" si="56"/>
        <v>#DIV/0!</v>
      </c>
    </row>
    <row r="92" spans="2:42" x14ac:dyDescent="0.25">
      <c r="B92" s="34"/>
      <c r="C92" s="56"/>
      <c r="D92" s="56"/>
      <c r="E92" s="35"/>
      <c r="F92" s="36"/>
      <c r="G92" s="36"/>
      <c r="H92" s="36"/>
      <c r="I92" s="37"/>
      <c r="J92" s="38"/>
      <c r="K92" s="38"/>
      <c r="L92" s="38"/>
      <c r="M92" s="39"/>
      <c r="N92" s="39"/>
      <c r="O92" s="40"/>
      <c r="P92" s="41"/>
      <c r="Q92" s="41"/>
      <c r="R92" s="42"/>
      <c r="S92" s="43"/>
      <c r="T92" s="36">
        <f t="shared" si="38"/>
        <v>0</v>
      </c>
      <c r="U92" s="44">
        <f t="shared" si="39"/>
        <v>0</v>
      </c>
      <c r="V92" s="45">
        <f t="shared" si="40"/>
        <v>0</v>
      </c>
      <c r="W92" s="46">
        <f t="shared" si="41"/>
        <v>0</v>
      </c>
      <c r="X92" s="41">
        <f t="shared" si="42"/>
        <v>0</v>
      </c>
      <c r="Y92" s="41">
        <f t="shared" si="43"/>
        <v>0</v>
      </c>
      <c r="Z92" s="41">
        <f t="shared" si="44"/>
        <v>0</v>
      </c>
      <c r="AA92" s="47">
        <f t="shared" si="45"/>
        <v>0</v>
      </c>
      <c r="AB92" s="48">
        <f t="shared" si="46"/>
        <v>0</v>
      </c>
      <c r="AC92" s="41">
        <f t="shared" si="47"/>
        <v>0</v>
      </c>
      <c r="AD92" s="41">
        <f t="shared" si="48"/>
        <v>0</v>
      </c>
      <c r="AE92" s="41">
        <f t="shared" si="49"/>
        <v>0</v>
      </c>
      <c r="AF92" s="49" t="e">
        <f>HLOOKUP(I92,ElecAvoidedCostsWOCC!$A$5:$Q$50,G92+1,FALSE)</f>
        <v>#N/A</v>
      </c>
      <c r="AG92" s="41" t="e">
        <f t="shared" si="50"/>
        <v>#N/A</v>
      </c>
      <c r="AH92" s="49" t="e">
        <f>HLOOKUP(I92,ElecAvoidedCostsWOCC!$A$5:$Q$50,T92+1,FALSE)</f>
        <v>#N/A</v>
      </c>
      <c r="AI92" s="41" t="e">
        <f t="shared" si="51"/>
        <v>#N/A</v>
      </c>
      <c r="AJ92" s="41" t="e">
        <f t="shared" si="52"/>
        <v>#N/A</v>
      </c>
      <c r="AK92" s="41" t="e">
        <f>HLOOKUP(I92,ElecAvoidedCostsWOCC!$A$5:$Q$50,G92+1,FALSE)*J92*L92</f>
        <v>#N/A</v>
      </c>
      <c r="AL92" s="41" t="e">
        <f t="shared" si="53"/>
        <v>#N/A</v>
      </c>
      <c r="AM92" s="45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5">
        <f t="shared" si="54"/>
        <v>0</v>
      </c>
      <c r="AO92" s="44">
        <f t="shared" si="55"/>
        <v>0</v>
      </c>
      <c r="AP92" s="44" t="e">
        <f t="shared" si="56"/>
        <v>#DIV/0!</v>
      </c>
    </row>
    <row r="93" spans="2:42" x14ac:dyDescent="0.25">
      <c r="B93" s="34"/>
      <c r="C93" s="56"/>
      <c r="D93" s="56"/>
      <c r="E93" s="35"/>
      <c r="F93" s="36"/>
      <c r="G93" s="36"/>
      <c r="H93" s="36"/>
      <c r="I93" s="37"/>
      <c r="J93" s="38"/>
      <c r="K93" s="38"/>
      <c r="L93" s="38"/>
      <c r="M93" s="39"/>
      <c r="N93" s="39"/>
      <c r="O93" s="40"/>
      <c r="P93" s="41"/>
      <c r="Q93" s="41"/>
      <c r="R93" s="42"/>
      <c r="S93" s="43"/>
      <c r="T93" s="36">
        <f t="shared" si="38"/>
        <v>0</v>
      </c>
      <c r="U93" s="44">
        <f t="shared" si="39"/>
        <v>0</v>
      </c>
      <c r="V93" s="45">
        <f t="shared" si="40"/>
        <v>0</v>
      </c>
      <c r="W93" s="46">
        <f t="shared" si="41"/>
        <v>0</v>
      </c>
      <c r="X93" s="41">
        <f t="shared" si="42"/>
        <v>0</v>
      </c>
      <c r="Y93" s="41">
        <f t="shared" si="43"/>
        <v>0</v>
      </c>
      <c r="Z93" s="41">
        <f t="shared" si="44"/>
        <v>0</v>
      </c>
      <c r="AA93" s="47">
        <f t="shared" si="45"/>
        <v>0</v>
      </c>
      <c r="AB93" s="48">
        <f t="shared" si="46"/>
        <v>0</v>
      </c>
      <c r="AC93" s="41">
        <f t="shared" si="47"/>
        <v>0</v>
      </c>
      <c r="AD93" s="41">
        <f t="shared" si="48"/>
        <v>0</v>
      </c>
      <c r="AE93" s="41">
        <f t="shared" si="49"/>
        <v>0</v>
      </c>
      <c r="AF93" s="49" t="e">
        <f>HLOOKUP(I93,ElecAvoidedCostsWOCC!$A$5:$Q$50,G93+1,FALSE)</f>
        <v>#N/A</v>
      </c>
      <c r="AG93" s="41" t="e">
        <f t="shared" si="50"/>
        <v>#N/A</v>
      </c>
      <c r="AH93" s="49" t="e">
        <f>HLOOKUP(I93,ElecAvoidedCostsWOCC!$A$5:$Q$50,T93+1,FALSE)</f>
        <v>#N/A</v>
      </c>
      <c r="AI93" s="41" t="e">
        <f t="shared" si="51"/>
        <v>#N/A</v>
      </c>
      <c r="AJ93" s="41" t="e">
        <f t="shared" si="52"/>
        <v>#N/A</v>
      </c>
      <c r="AK93" s="41" t="e">
        <f>HLOOKUP(I93,ElecAvoidedCostsWOCC!$A$5:$Q$50,G93+1,FALSE)*J93*L93</f>
        <v>#N/A</v>
      </c>
      <c r="AL93" s="41" t="e">
        <f t="shared" si="53"/>
        <v>#N/A</v>
      </c>
      <c r="AM93" s="45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5">
        <f t="shared" si="54"/>
        <v>0</v>
      </c>
      <c r="AO93" s="44">
        <f t="shared" si="55"/>
        <v>0</v>
      </c>
      <c r="AP93" s="44" t="e">
        <f t="shared" si="56"/>
        <v>#DIV/0!</v>
      </c>
    </row>
    <row r="94" spans="2:42" x14ac:dyDescent="0.25">
      <c r="B94" s="34"/>
      <c r="C94" s="56"/>
      <c r="D94" s="56"/>
      <c r="E94" s="35"/>
      <c r="F94" s="36"/>
      <c r="G94" s="36"/>
      <c r="H94" s="36"/>
      <c r="I94" s="37"/>
      <c r="J94" s="38"/>
      <c r="K94" s="38"/>
      <c r="L94" s="38"/>
      <c r="M94" s="39"/>
      <c r="N94" s="39"/>
      <c r="O94" s="40"/>
      <c r="P94" s="41"/>
      <c r="Q94" s="41"/>
      <c r="R94" s="42"/>
      <c r="S94" s="43"/>
      <c r="T94" s="36">
        <f t="shared" si="38"/>
        <v>0</v>
      </c>
      <c r="U94" s="44">
        <f t="shared" si="39"/>
        <v>0</v>
      </c>
      <c r="V94" s="45">
        <f t="shared" si="40"/>
        <v>0</v>
      </c>
      <c r="W94" s="46">
        <f t="shared" si="41"/>
        <v>0</v>
      </c>
      <c r="X94" s="41">
        <f t="shared" si="42"/>
        <v>0</v>
      </c>
      <c r="Y94" s="41">
        <f t="shared" si="43"/>
        <v>0</v>
      </c>
      <c r="Z94" s="41">
        <f t="shared" si="44"/>
        <v>0</v>
      </c>
      <c r="AA94" s="47">
        <f t="shared" si="45"/>
        <v>0</v>
      </c>
      <c r="AB94" s="48">
        <f t="shared" si="46"/>
        <v>0</v>
      </c>
      <c r="AC94" s="41">
        <f t="shared" si="47"/>
        <v>0</v>
      </c>
      <c r="AD94" s="41">
        <f t="shared" si="48"/>
        <v>0</v>
      </c>
      <c r="AE94" s="41">
        <f t="shared" si="49"/>
        <v>0</v>
      </c>
      <c r="AF94" s="49" t="e">
        <f>HLOOKUP(I94,ElecAvoidedCostsWOCC!$A$5:$Q$50,G94+1,FALSE)</f>
        <v>#N/A</v>
      </c>
      <c r="AG94" s="41" t="e">
        <f t="shared" si="50"/>
        <v>#N/A</v>
      </c>
      <c r="AH94" s="49" t="e">
        <f>HLOOKUP(I94,ElecAvoidedCostsWOCC!$A$5:$Q$50,T94+1,FALSE)</f>
        <v>#N/A</v>
      </c>
      <c r="AI94" s="41" t="e">
        <f t="shared" si="51"/>
        <v>#N/A</v>
      </c>
      <c r="AJ94" s="41" t="e">
        <f t="shared" si="52"/>
        <v>#N/A</v>
      </c>
      <c r="AK94" s="41" t="e">
        <f>HLOOKUP(I94,ElecAvoidedCostsWOCC!$A$5:$Q$50,G94+1,FALSE)*J94*L94</f>
        <v>#N/A</v>
      </c>
      <c r="AL94" s="41" t="e">
        <f t="shared" si="53"/>
        <v>#N/A</v>
      </c>
      <c r="AM94" s="45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5">
        <f t="shared" si="54"/>
        <v>0</v>
      </c>
      <c r="AO94" s="44">
        <f t="shared" si="55"/>
        <v>0</v>
      </c>
      <c r="AP94" s="44" t="e">
        <f t="shared" si="56"/>
        <v>#DIV/0!</v>
      </c>
    </row>
    <row r="95" spans="2:42" x14ac:dyDescent="0.25">
      <c r="B95" s="34"/>
      <c r="C95" s="56"/>
      <c r="D95" s="56"/>
      <c r="E95" s="35"/>
      <c r="F95" s="36"/>
      <c r="G95" s="36"/>
      <c r="H95" s="36"/>
      <c r="I95" s="37"/>
      <c r="J95" s="38"/>
      <c r="K95" s="38"/>
      <c r="L95" s="38"/>
      <c r="M95" s="39"/>
      <c r="N95" s="39"/>
      <c r="O95" s="40"/>
      <c r="P95" s="41"/>
      <c r="Q95" s="41"/>
      <c r="R95" s="42"/>
      <c r="S95" s="43"/>
      <c r="T95" s="36">
        <f t="shared" si="38"/>
        <v>0</v>
      </c>
      <c r="U95" s="44">
        <f t="shared" si="39"/>
        <v>0</v>
      </c>
      <c r="V95" s="45">
        <f t="shared" si="40"/>
        <v>0</v>
      </c>
      <c r="W95" s="46">
        <f t="shared" si="41"/>
        <v>0</v>
      </c>
      <c r="X95" s="41">
        <f t="shared" si="42"/>
        <v>0</v>
      </c>
      <c r="Y95" s="41">
        <f t="shared" si="43"/>
        <v>0</v>
      </c>
      <c r="Z95" s="41">
        <f t="shared" si="44"/>
        <v>0</v>
      </c>
      <c r="AA95" s="47">
        <f t="shared" si="45"/>
        <v>0</v>
      </c>
      <c r="AB95" s="48">
        <f t="shared" si="46"/>
        <v>0</v>
      </c>
      <c r="AC95" s="41">
        <f t="shared" si="47"/>
        <v>0</v>
      </c>
      <c r="AD95" s="41">
        <f t="shared" si="48"/>
        <v>0</v>
      </c>
      <c r="AE95" s="41">
        <f t="shared" si="49"/>
        <v>0</v>
      </c>
      <c r="AF95" s="49" t="e">
        <f>HLOOKUP(I95,ElecAvoidedCostsWOCC!$A$5:$Q$50,G95+1,FALSE)</f>
        <v>#N/A</v>
      </c>
      <c r="AG95" s="41" t="e">
        <f t="shared" si="50"/>
        <v>#N/A</v>
      </c>
      <c r="AH95" s="49" t="e">
        <f>HLOOKUP(I95,ElecAvoidedCostsWOCC!$A$5:$Q$50,T95+1,FALSE)</f>
        <v>#N/A</v>
      </c>
      <c r="AI95" s="41" t="e">
        <f t="shared" si="51"/>
        <v>#N/A</v>
      </c>
      <c r="AJ95" s="41" t="e">
        <f t="shared" si="52"/>
        <v>#N/A</v>
      </c>
      <c r="AK95" s="41" t="e">
        <f>HLOOKUP(I95,ElecAvoidedCostsWOCC!$A$5:$Q$50,G95+1,FALSE)*J95*L95</f>
        <v>#N/A</v>
      </c>
      <c r="AL95" s="41" t="e">
        <f t="shared" si="53"/>
        <v>#N/A</v>
      </c>
      <c r="AM95" s="45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5">
        <f t="shared" si="54"/>
        <v>0</v>
      </c>
      <c r="AO95" s="44">
        <f t="shared" si="55"/>
        <v>0</v>
      </c>
      <c r="AP95" s="44" t="e">
        <f t="shared" si="56"/>
        <v>#DIV/0!</v>
      </c>
    </row>
    <row r="96" spans="2:42" x14ac:dyDescent="0.25">
      <c r="B96" s="34"/>
      <c r="C96" s="56"/>
      <c r="D96" s="56"/>
      <c r="E96" s="35"/>
      <c r="F96" s="36"/>
      <c r="G96" s="36"/>
      <c r="H96" s="36"/>
      <c r="I96" s="37"/>
      <c r="J96" s="38"/>
      <c r="K96" s="38"/>
      <c r="L96" s="38"/>
      <c r="M96" s="39"/>
      <c r="N96" s="39"/>
      <c r="O96" s="40"/>
      <c r="P96" s="41"/>
      <c r="Q96" s="41"/>
      <c r="R96" s="42"/>
      <c r="S96" s="43"/>
      <c r="T96" s="36">
        <f t="shared" si="38"/>
        <v>0</v>
      </c>
      <c r="U96" s="44">
        <f t="shared" si="39"/>
        <v>0</v>
      </c>
      <c r="V96" s="45">
        <f t="shared" si="40"/>
        <v>0</v>
      </c>
      <c r="W96" s="46">
        <f t="shared" si="41"/>
        <v>0</v>
      </c>
      <c r="X96" s="41">
        <f t="shared" si="42"/>
        <v>0</v>
      </c>
      <c r="Y96" s="41">
        <f t="shared" si="43"/>
        <v>0</v>
      </c>
      <c r="Z96" s="41">
        <f t="shared" si="44"/>
        <v>0</v>
      </c>
      <c r="AA96" s="47">
        <f t="shared" si="45"/>
        <v>0</v>
      </c>
      <c r="AB96" s="48">
        <f t="shared" si="46"/>
        <v>0</v>
      </c>
      <c r="AC96" s="41">
        <f t="shared" si="47"/>
        <v>0</v>
      </c>
      <c r="AD96" s="41">
        <f t="shared" si="48"/>
        <v>0</v>
      </c>
      <c r="AE96" s="41">
        <f t="shared" si="49"/>
        <v>0</v>
      </c>
      <c r="AF96" s="49" t="e">
        <f>HLOOKUP(I96,ElecAvoidedCostsWOCC!$A$5:$Q$50,G96+1,FALSE)</f>
        <v>#N/A</v>
      </c>
      <c r="AG96" s="41" t="e">
        <f t="shared" si="50"/>
        <v>#N/A</v>
      </c>
      <c r="AH96" s="49" t="e">
        <f>HLOOKUP(I96,ElecAvoidedCostsWOCC!$A$5:$Q$50,T96+1,FALSE)</f>
        <v>#N/A</v>
      </c>
      <c r="AI96" s="41" t="e">
        <f t="shared" si="51"/>
        <v>#N/A</v>
      </c>
      <c r="AJ96" s="41" t="e">
        <f t="shared" si="52"/>
        <v>#N/A</v>
      </c>
      <c r="AK96" s="41" t="e">
        <f>HLOOKUP(I96,ElecAvoidedCostsWOCC!$A$5:$Q$50,G96+1,FALSE)*J96*L96</f>
        <v>#N/A</v>
      </c>
      <c r="AL96" s="41" t="e">
        <f t="shared" si="53"/>
        <v>#N/A</v>
      </c>
      <c r="AM96" s="45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5">
        <f t="shared" si="54"/>
        <v>0</v>
      </c>
      <c r="AO96" s="44">
        <f t="shared" si="55"/>
        <v>0</v>
      </c>
      <c r="AP96" s="44" t="e">
        <f t="shared" si="56"/>
        <v>#DIV/0!</v>
      </c>
    </row>
    <row r="97" spans="2:42" x14ac:dyDescent="0.25">
      <c r="B97" s="34"/>
      <c r="C97" s="56"/>
      <c r="D97" s="56"/>
      <c r="E97" s="35"/>
      <c r="F97" s="36"/>
      <c r="G97" s="36"/>
      <c r="H97" s="36"/>
      <c r="I97" s="37"/>
      <c r="J97" s="38"/>
      <c r="K97" s="38"/>
      <c r="L97" s="38"/>
      <c r="M97" s="39"/>
      <c r="N97" s="39"/>
      <c r="O97" s="40"/>
      <c r="P97" s="41"/>
      <c r="Q97" s="41"/>
      <c r="R97" s="42"/>
      <c r="S97" s="43"/>
      <c r="T97" s="36">
        <f t="shared" si="38"/>
        <v>0</v>
      </c>
      <c r="U97" s="44">
        <f t="shared" si="39"/>
        <v>0</v>
      </c>
      <c r="V97" s="45">
        <f t="shared" si="40"/>
        <v>0</v>
      </c>
      <c r="W97" s="46">
        <f t="shared" si="41"/>
        <v>0</v>
      </c>
      <c r="X97" s="41">
        <f t="shared" si="42"/>
        <v>0</v>
      </c>
      <c r="Y97" s="41">
        <f t="shared" si="43"/>
        <v>0</v>
      </c>
      <c r="Z97" s="41">
        <f t="shared" si="44"/>
        <v>0</v>
      </c>
      <c r="AA97" s="47">
        <f t="shared" si="45"/>
        <v>0</v>
      </c>
      <c r="AB97" s="48">
        <f t="shared" si="46"/>
        <v>0</v>
      </c>
      <c r="AC97" s="41">
        <f t="shared" si="47"/>
        <v>0</v>
      </c>
      <c r="AD97" s="41">
        <f t="shared" si="48"/>
        <v>0</v>
      </c>
      <c r="AE97" s="41">
        <f t="shared" si="49"/>
        <v>0</v>
      </c>
      <c r="AF97" s="49" t="e">
        <f>HLOOKUP(I97,ElecAvoidedCostsWOCC!$A$5:$Q$50,G97+1,FALSE)</f>
        <v>#N/A</v>
      </c>
      <c r="AG97" s="41" t="e">
        <f t="shared" si="50"/>
        <v>#N/A</v>
      </c>
      <c r="AH97" s="49" t="e">
        <f>HLOOKUP(I97,ElecAvoidedCostsWOCC!$A$5:$Q$50,T97+1,FALSE)</f>
        <v>#N/A</v>
      </c>
      <c r="AI97" s="41" t="e">
        <f t="shared" si="51"/>
        <v>#N/A</v>
      </c>
      <c r="AJ97" s="41" t="e">
        <f t="shared" si="52"/>
        <v>#N/A</v>
      </c>
      <c r="AK97" s="41" t="e">
        <f>HLOOKUP(I97,ElecAvoidedCostsWOCC!$A$5:$Q$50,G97+1,FALSE)*J97*L97</f>
        <v>#N/A</v>
      </c>
      <c r="AL97" s="41" t="e">
        <f t="shared" si="53"/>
        <v>#N/A</v>
      </c>
      <c r="AM97" s="45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5">
        <f t="shared" si="54"/>
        <v>0</v>
      </c>
      <c r="AO97" s="44">
        <f t="shared" si="55"/>
        <v>0</v>
      </c>
      <c r="AP97" s="44" t="e">
        <f t="shared" si="56"/>
        <v>#DIV/0!</v>
      </c>
    </row>
    <row r="98" spans="2:42" x14ac:dyDescent="0.25">
      <c r="B98" s="34"/>
      <c r="C98" s="56"/>
      <c r="D98" s="56"/>
      <c r="E98" s="35"/>
      <c r="F98" s="36"/>
      <c r="G98" s="36"/>
      <c r="H98" s="36"/>
      <c r="I98" s="37"/>
      <c r="J98" s="38"/>
      <c r="K98" s="38"/>
      <c r="L98" s="38"/>
      <c r="M98" s="39"/>
      <c r="N98" s="39"/>
      <c r="O98" s="40"/>
      <c r="P98" s="41"/>
      <c r="Q98" s="41"/>
      <c r="R98" s="42"/>
      <c r="S98" s="43"/>
      <c r="T98" s="36">
        <f t="shared" si="38"/>
        <v>0</v>
      </c>
      <c r="U98" s="44">
        <f t="shared" si="39"/>
        <v>0</v>
      </c>
      <c r="V98" s="45">
        <f t="shared" si="40"/>
        <v>0</v>
      </c>
      <c r="W98" s="46">
        <f t="shared" si="41"/>
        <v>0</v>
      </c>
      <c r="X98" s="41">
        <f t="shared" si="42"/>
        <v>0</v>
      </c>
      <c r="Y98" s="41">
        <f t="shared" si="43"/>
        <v>0</v>
      </c>
      <c r="Z98" s="41">
        <f t="shared" si="44"/>
        <v>0</v>
      </c>
      <c r="AA98" s="47">
        <f t="shared" si="45"/>
        <v>0</v>
      </c>
      <c r="AB98" s="48">
        <f t="shared" si="46"/>
        <v>0</v>
      </c>
      <c r="AC98" s="41">
        <f t="shared" si="47"/>
        <v>0</v>
      </c>
      <c r="AD98" s="41">
        <f t="shared" si="48"/>
        <v>0</v>
      </c>
      <c r="AE98" s="41">
        <f t="shared" si="49"/>
        <v>0</v>
      </c>
      <c r="AF98" s="49" t="e">
        <f>HLOOKUP(I98,ElecAvoidedCostsWOCC!$A$5:$Q$50,G98+1,FALSE)</f>
        <v>#N/A</v>
      </c>
      <c r="AG98" s="41" t="e">
        <f t="shared" si="50"/>
        <v>#N/A</v>
      </c>
      <c r="AH98" s="49" t="e">
        <f>HLOOKUP(I98,ElecAvoidedCostsWOCC!$A$5:$Q$50,T98+1,FALSE)</f>
        <v>#N/A</v>
      </c>
      <c r="AI98" s="41" t="e">
        <f t="shared" si="51"/>
        <v>#N/A</v>
      </c>
      <c r="AJ98" s="41" t="e">
        <f t="shared" si="52"/>
        <v>#N/A</v>
      </c>
      <c r="AK98" s="41" t="e">
        <f>HLOOKUP(I98,ElecAvoidedCostsWOCC!$A$5:$Q$50,G98+1,FALSE)*J98*L98</f>
        <v>#N/A</v>
      </c>
      <c r="AL98" s="41" t="e">
        <f t="shared" si="53"/>
        <v>#N/A</v>
      </c>
      <c r="AM98" s="45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5">
        <f t="shared" si="54"/>
        <v>0</v>
      </c>
      <c r="AO98" s="44">
        <f t="shared" si="55"/>
        <v>0</v>
      </c>
      <c r="AP98" s="44" t="e">
        <f t="shared" si="56"/>
        <v>#DIV/0!</v>
      </c>
    </row>
    <row r="99" spans="2:42" x14ac:dyDescent="0.25">
      <c r="B99" s="34"/>
      <c r="C99" s="56"/>
      <c r="D99" s="56"/>
      <c r="E99" s="35"/>
      <c r="F99" s="36"/>
      <c r="G99" s="36"/>
      <c r="H99" s="36"/>
      <c r="I99" s="37"/>
      <c r="J99" s="38"/>
      <c r="K99" s="38"/>
      <c r="L99" s="38"/>
      <c r="M99" s="39"/>
      <c r="N99" s="39"/>
      <c r="O99" s="40"/>
      <c r="P99" s="41"/>
      <c r="Q99" s="41"/>
      <c r="R99" s="42"/>
      <c r="S99" s="43"/>
      <c r="T99" s="36">
        <f t="shared" si="38"/>
        <v>0</v>
      </c>
      <c r="U99" s="44">
        <f t="shared" si="39"/>
        <v>0</v>
      </c>
      <c r="V99" s="45">
        <f t="shared" si="40"/>
        <v>0</v>
      </c>
      <c r="W99" s="46">
        <f t="shared" si="41"/>
        <v>0</v>
      </c>
      <c r="X99" s="41">
        <f t="shared" si="42"/>
        <v>0</v>
      </c>
      <c r="Y99" s="41">
        <f t="shared" si="43"/>
        <v>0</v>
      </c>
      <c r="Z99" s="41">
        <f t="shared" si="44"/>
        <v>0</v>
      </c>
      <c r="AA99" s="47">
        <f t="shared" si="45"/>
        <v>0</v>
      </c>
      <c r="AB99" s="48">
        <f t="shared" si="46"/>
        <v>0</v>
      </c>
      <c r="AC99" s="41">
        <f t="shared" si="47"/>
        <v>0</v>
      </c>
      <c r="AD99" s="41">
        <f t="shared" si="48"/>
        <v>0</v>
      </c>
      <c r="AE99" s="41">
        <f t="shared" si="49"/>
        <v>0</v>
      </c>
      <c r="AF99" s="49" t="e">
        <f>HLOOKUP(I99,ElecAvoidedCostsWOCC!$A$5:$Q$50,G99+1,FALSE)</f>
        <v>#N/A</v>
      </c>
      <c r="AG99" s="41" t="e">
        <f t="shared" si="50"/>
        <v>#N/A</v>
      </c>
      <c r="AH99" s="49" t="e">
        <f>HLOOKUP(I99,ElecAvoidedCostsWOCC!$A$5:$Q$50,T99+1,FALSE)</f>
        <v>#N/A</v>
      </c>
      <c r="AI99" s="41" t="e">
        <f t="shared" si="51"/>
        <v>#N/A</v>
      </c>
      <c r="AJ99" s="41" t="e">
        <f t="shared" si="52"/>
        <v>#N/A</v>
      </c>
      <c r="AK99" s="41" t="e">
        <f>HLOOKUP(I99,ElecAvoidedCostsWOCC!$A$5:$Q$50,G99+1,FALSE)*J99*L99</f>
        <v>#N/A</v>
      </c>
      <c r="AL99" s="41" t="e">
        <f t="shared" si="53"/>
        <v>#N/A</v>
      </c>
      <c r="AM99" s="45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5">
        <f t="shared" si="54"/>
        <v>0</v>
      </c>
      <c r="AO99" s="44">
        <f t="shared" si="55"/>
        <v>0</v>
      </c>
      <c r="AP99" s="44" t="e">
        <f t="shared" si="56"/>
        <v>#DIV/0!</v>
      </c>
    </row>
    <row r="100" spans="2:42" x14ac:dyDescent="0.25">
      <c r="B100" s="34"/>
      <c r="C100" s="56"/>
      <c r="D100" s="56"/>
      <c r="E100" s="35"/>
      <c r="F100" s="36"/>
      <c r="G100" s="36"/>
      <c r="H100" s="36"/>
      <c r="I100" s="37"/>
      <c r="J100" s="38"/>
      <c r="K100" s="38"/>
      <c r="L100" s="38"/>
      <c r="M100" s="39"/>
      <c r="N100" s="39"/>
      <c r="O100" s="40"/>
      <c r="P100" s="41"/>
      <c r="Q100" s="41"/>
      <c r="R100" s="42"/>
      <c r="S100" s="43"/>
      <c r="T100" s="36">
        <f t="shared" si="38"/>
        <v>0</v>
      </c>
      <c r="U100" s="44">
        <f t="shared" si="39"/>
        <v>0</v>
      </c>
      <c r="V100" s="45">
        <f t="shared" si="40"/>
        <v>0</v>
      </c>
      <c r="W100" s="46">
        <f t="shared" si="41"/>
        <v>0</v>
      </c>
      <c r="X100" s="41">
        <f t="shared" si="42"/>
        <v>0</v>
      </c>
      <c r="Y100" s="41">
        <f t="shared" si="43"/>
        <v>0</v>
      </c>
      <c r="Z100" s="41">
        <f t="shared" si="44"/>
        <v>0</v>
      </c>
      <c r="AA100" s="47">
        <f t="shared" si="45"/>
        <v>0</v>
      </c>
      <c r="AB100" s="48">
        <f t="shared" si="46"/>
        <v>0</v>
      </c>
      <c r="AC100" s="41">
        <f t="shared" si="47"/>
        <v>0</v>
      </c>
      <c r="AD100" s="41">
        <f t="shared" si="48"/>
        <v>0</v>
      </c>
      <c r="AE100" s="41">
        <f t="shared" si="49"/>
        <v>0</v>
      </c>
      <c r="AF100" s="49" t="e">
        <f>HLOOKUP(I100,ElecAvoidedCostsWOCC!$A$5:$Q$50,G100+1,FALSE)</f>
        <v>#N/A</v>
      </c>
      <c r="AG100" s="41" t="e">
        <f t="shared" si="50"/>
        <v>#N/A</v>
      </c>
      <c r="AH100" s="49" t="e">
        <f>HLOOKUP(I100,ElecAvoidedCostsWOCC!$A$5:$Q$50,T100+1,FALSE)</f>
        <v>#N/A</v>
      </c>
      <c r="AI100" s="41" t="e">
        <f t="shared" si="51"/>
        <v>#N/A</v>
      </c>
      <c r="AJ100" s="41" t="e">
        <f t="shared" si="52"/>
        <v>#N/A</v>
      </c>
      <c r="AK100" s="41" t="e">
        <f>HLOOKUP(I100,ElecAvoidedCostsWOCC!$A$5:$Q$50,G100+1,FALSE)*J100*L100</f>
        <v>#N/A</v>
      </c>
      <c r="AL100" s="41" t="e">
        <f t="shared" si="53"/>
        <v>#N/A</v>
      </c>
      <c r="AM100" s="45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5">
        <f t="shared" si="54"/>
        <v>0</v>
      </c>
      <c r="AO100" s="44">
        <f t="shared" si="55"/>
        <v>0</v>
      </c>
      <c r="AP100" s="44" t="e">
        <f t="shared" si="56"/>
        <v>#DIV/0!</v>
      </c>
    </row>
    <row r="101" spans="2:42" x14ac:dyDescent="0.25">
      <c r="B101" s="34"/>
      <c r="C101" s="56"/>
      <c r="D101" s="56"/>
      <c r="E101" s="35"/>
      <c r="F101" s="36"/>
      <c r="G101" s="36"/>
      <c r="H101" s="36"/>
      <c r="I101" s="37"/>
      <c r="J101" s="38"/>
      <c r="K101" s="38"/>
      <c r="L101" s="38"/>
      <c r="M101" s="39"/>
      <c r="N101" s="39"/>
      <c r="O101" s="40"/>
      <c r="P101" s="41"/>
      <c r="Q101" s="41"/>
      <c r="R101" s="42"/>
      <c r="S101" s="43"/>
      <c r="T101" s="36">
        <f t="shared" si="38"/>
        <v>0</v>
      </c>
      <c r="U101" s="44">
        <f t="shared" si="39"/>
        <v>0</v>
      </c>
      <c r="V101" s="45">
        <f t="shared" si="40"/>
        <v>0</v>
      </c>
      <c r="W101" s="46">
        <f t="shared" si="41"/>
        <v>0</v>
      </c>
      <c r="X101" s="41">
        <f t="shared" si="42"/>
        <v>0</v>
      </c>
      <c r="Y101" s="41">
        <f t="shared" si="43"/>
        <v>0</v>
      </c>
      <c r="Z101" s="41">
        <f t="shared" si="44"/>
        <v>0</v>
      </c>
      <c r="AA101" s="47">
        <f t="shared" si="45"/>
        <v>0</v>
      </c>
      <c r="AB101" s="48">
        <f t="shared" si="46"/>
        <v>0</v>
      </c>
      <c r="AC101" s="41">
        <f t="shared" si="47"/>
        <v>0</v>
      </c>
      <c r="AD101" s="41">
        <f t="shared" si="48"/>
        <v>0</v>
      </c>
      <c r="AE101" s="41">
        <f t="shared" si="49"/>
        <v>0</v>
      </c>
      <c r="AF101" s="49" t="e">
        <f>HLOOKUP(I101,ElecAvoidedCostsWOCC!$A$5:$Q$50,G101+1,FALSE)</f>
        <v>#N/A</v>
      </c>
      <c r="AG101" s="41" t="e">
        <f t="shared" si="50"/>
        <v>#N/A</v>
      </c>
      <c r="AH101" s="49" t="e">
        <f>HLOOKUP(I101,ElecAvoidedCostsWOCC!$A$5:$Q$50,T101+1,FALSE)</f>
        <v>#N/A</v>
      </c>
      <c r="AI101" s="41" t="e">
        <f t="shared" si="51"/>
        <v>#N/A</v>
      </c>
      <c r="AJ101" s="41" t="e">
        <f t="shared" si="52"/>
        <v>#N/A</v>
      </c>
      <c r="AK101" s="41" t="e">
        <f>HLOOKUP(I101,ElecAvoidedCostsWOCC!$A$5:$Q$50,G101+1,FALSE)*J101*L101</f>
        <v>#N/A</v>
      </c>
      <c r="AL101" s="41" t="e">
        <f t="shared" si="53"/>
        <v>#N/A</v>
      </c>
      <c r="AM101" s="45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5">
        <f t="shared" si="54"/>
        <v>0</v>
      </c>
      <c r="AO101" s="44">
        <f t="shared" si="55"/>
        <v>0</v>
      </c>
      <c r="AP101" s="44" t="e">
        <f t="shared" si="56"/>
        <v>#DIV/0!</v>
      </c>
    </row>
    <row r="102" spans="2:42" x14ac:dyDescent="0.25">
      <c r="B102" s="34"/>
      <c r="C102" s="56"/>
      <c r="D102" s="56"/>
      <c r="E102" s="35"/>
      <c r="F102" s="36"/>
      <c r="G102" s="36"/>
      <c r="H102" s="36"/>
      <c r="I102" s="37"/>
      <c r="J102" s="38"/>
      <c r="K102" s="38"/>
      <c r="L102" s="38"/>
      <c r="M102" s="39"/>
      <c r="N102" s="39"/>
      <c r="O102" s="40"/>
      <c r="P102" s="41"/>
      <c r="Q102" s="41"/>
      <c r="R102" s="42"/>
      <c r="S102" s="43"/>
      <c r="T102" s="36">
        <f t="shared" si="38"/>
        <v>0</v>
      </c>
      <c r="U102" s="44">
        <f t="shared" si="39"/>
        <v>0</v>
      </c>
      <c r="V102" s="45">
        <f t="shared" si="40"/>
        <v>0</v>
      </c>
      <c r="W102" s="46">
        <f t="shared" si="41"/>
        <v>0</v>
      </c>
      <c r="X102" s="41">
        <f t="shared" si="42"/>
        <v>0</v>
      </c>
      <c r="Y102" s="41">
        <f t="shared" si="43"/>
        <v>0</v>
      </c>
      <c r="Z102" s="41">
        <f t="shared" si="44"/>
        <v>0</v>
      </c>
      <c r="AA102" s="47">
        <f t="shared" si="45"/>
        <v>0</v>
      </c>
      <c r="AB102" s="48">
        <f t="shared" si="46"/>
        <v>0</v>
      </c>
      <c r="AC102" s="41">
        <f t="shared" si="47"/>
        <v>0</v>
      </c>
      <c r="AD102" s="41">
        <f t="shared" si="48"/>
        <v>0</v>
      </c>
      <c r="AE102" s="41">
        <f t="shared" si="49"/>
        <v>0</v>
      </c>
      <c r="AF102" s="49" t="e">
        <f>HLOOKUP(I102,ElecAvoidedCostsWOCC!$A$5:$Q$50,G102+1,FALSE)</f>
        <v>#N/A</v>
      </c>
      <c r="AG102" s="41" t="e">
        <f t="shared" si="50"/>
        <v>#N/A</v>
      </c>
      <c r="AH102" s="49" t="e">
        <f>HLOOKUP(I102,ElecAvoidedCostsWOCC!$A$5:$Q$50,T102+1,FALSE)</f>
        <v>#N/A</v>
      </c>
      <c r="AI102" s="41" t="e">
        <f t="shared" si="51"/>
        <v>#N/A</v>
      </c>
      <c r="AJ102" s="41" t="e">
        <f t="shared" si="52"/>
        <v>#N/A</v>
      </c>
      <c r="AK102" s="41" t="e">
        <f>HLOOKUP(I102,ElecAvoidedCostsWOCC!$A$5:$Q$50,G102+1,FALSE)*J102*L102</f>
        <v>#N/A</v>
      </c>
      <c r="AL102" s="41" t="e">
        <f t="shared" si="53"/>
        <v>#N/A</v>
      </c>
      <c r="AM102" s="45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5">
        <f t="shared" si="54"/>
        <v>0</v>
      </c>
      <c r="AO102" s="44">
        <f t="shared" si="55"/>
        <v>0</v>
      </c>
      <c r="AP102" s="44" t="e">
        <f t="shared" si="56"/>
        <v>#DIV/0!</v>
      </c>
    </row>
    <row r="103" spans="2:42" x14ac:dyDescent="0.25">
      <c r="B103" s="34"/>
      <c r="C103" s="56"/>
      <c r="D103" s="56"/>
      <c r="E103" s="35"/>
      <c r="F103" s="36"/>
      <c r="G103" s="36"/>
      <c r="H103" s="36"/>
      <c r="I103" s="37"/>
      <c r="J103" s="38"/>
      <c r="K103" s="38"/>
      <c r="L103" s="38"/>
      <c r="M103" s="39"/>
      <c r="N103" s="39"/>
      <c r="O103" s="40"/>
      <c r="P103" s="41"/>
      <c r="Q103" s="41"/>
      <c r="R103" s="42"/>
      <c r="S103" s="43"/>
      <c r="T103" s="36">
        <f t="shared" si="38"/>
        <v>0</v>
      </c>
      <c r="U103" s="44">
        <f t="shared" si="39"/>
        <v>0</v>
      </c>
      <c r="V103" s="45">
        <f t="shared" si="40"/>
        <v>0</v>
      </c>
      <c r="W103" s="46">
        <f t="shared" si="41"/>
        <v>0</v>
      </c>
      <c r="X103" s="41">
        <f t="shared" si="42"/>
        <v>0</v>
      </c>
      <c r="Y103" s="41">
        <f t="shared" si="43"/>
        <v>0</v>
      </c>
      <c r="Z103" s="41">
        <f t="shared" si="44"/>
        <v>0</v>
      </c>
      <c r="AA103" s="47">
        <f t="shared" si="45"/>
        <v>0</v>
      </c>
      <c r="AB103" s="48">
        <f t="shared" si="46"/>
        <v>0</v>
      </c>
      <c r="AC103" s="41">
        <f t="shared" si="47"/>
        <v>0</v>
      </c>
      <c r="AD103" s="41">
        <f t="shared" si="48"/>
        <v>0</v>
      </c>
      <c r="AE103" s="41">
        <f t="shared" si="49"/>
        <v>0</v>
      </c>
      <c r="AF103" s="49" t="e">
        <f>HLOOKUP(I103,ElecAvoidedCostsWOCC!$A$5:$Q$50,G103+1,FALSE)</f>
        <v>#N/A</v>
      </c>
      <c r="AG103" s="41" t="e">
        <f t="shared" si="50"/>
        <v>#N/A</v>
      </c>
      <c r="AH103" s="49" t="e">
        <f>HLOOKUP(I103,ElecAvoidedCostsWOCC!$A$5:$Q$50,T103+1,FALSE)</f>
        <v>#N/A</v>
      </c>
      <c r="AI103" s="41" t="e">
        <f t="shared" si="51"/>
        <v>#N/A</v>
      </c>
      <c r="AJ103" s="41" t="e">
        <f t="shared" si="52"/>
        <v>#N/A</v>
      </c>
      <c r="AK103" s="41" t="e">
        <f>HLOOKUP(I103,ElecAvoidedCostsWOCC!$A$5:$Q$50,G103+1,FALSE)*J103*L103</f>
        <v>#N/A</v>
      </c>
      <c r="AL103" s="41" t="e">
        <f t="shared" si="53"/>
        <v>#N/A</v>
      </c>
      <c r="AM103" s="45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5">
        <f t="shared" si="54"/>
        <v>0</v>
      </c>
      <c r="AO103" s="44">
        <f t="shared" si="55"/>
        <v>0</v>
      </c>
      <c r="AP103" s="44" t="e">
        <f t="shared" si="56"/>
        <v>#DIV/0!</v>
      </c>
    </row>
    <row r="104" spans="2:42" x14ac:dyDescent="0.25">
      <c r="B104" s="34"/>
      <c r="C104" s="56"/>
      <c r="D104" s="56"/>
      <c r="E104" s="35"/>
      <c r="F104" s="36"/>
      <c r="G104" s="36"/>
      <c r="H104" s="36"/>
      <c r="I104" s="37"/>
      <c r="J104" s="38"/>
      <c r="K104" s="38"/>
      <c r="L104" s="38"/>
      <c r="M104" s="39"/>
      <c r="N104" s="39"/>
      <c r="O104" s="40"/>
      <c r="P104" s="41"/>
      <c r="Q104" s="41"/>
      <c r="R104" s="42"/>
      <c r="S104" s="43"/>
      <c r="T104" s="36">
        <f t="shared" si="38"/>
        <v>0</v>
      </c>
      <c r="U104" s="44">
        <f t="shared" si="39"/>
        <v>0</v>
      </c>
      <c r="V104" s="45">
        <f t="shared" si="40"/>
        <v>0</v>
      </c>
      <c r="W104" s="46">
        <f t="shared" si="41"/>
        <v>0</v>
      </c>
      <c r="X104" s="41">
        <f t="shared" si="42"/>
        <v>0</v>
      </c>
      <c r="Y104" s="41">
        <f t="shared" si="43"/>
        <v>0</v>
      </c>
      <c r="Z104" s="41">
        <f t="shared" si="44"/>
        <v>0</v>
      </c>
      <c r="AA104" s="47">
        <f t="shared" si="45"/>
        <v>0</v>
      </c>
      <c r="AB104" s="48">
        <f t="shared" si="46"/>
        <v>0</v>
      </c>
      <c r="AC104" s="41">
        <f t="shared" si="47"/>
        <v>0</v>
      </c>
      <c r="AD104" s="41">
        <f t="shared" si="48"/>
        <v>0</v>
      </c>
      <c r="AE104" s="41">
        <f t="shared" si="49"/>
        <v>0</v>
      </c>
      <c r="AF104" s="49" t="e">
        <f>HLOOKUP(I104,ElecAvoidedCostsWOCC!$A$5:$Q$50,G104+1,FALSE)</f>
        <v>#N/A</v>
      </c>
      <c r="AG104" s="41" t="e">
        <f t="shared" si="50"/>
        <v>#N/A</v>
      </c>
      <c r="AH104" s="49" t="e">
        <f>HLOOKUP(I104,ElecAvoidedCostsWOCC!$A$5:$Q$50,T104+1,FALSE)</f>
        <v>#N/A</v>
      </c>
      <c r="AI104" s="41" t="e">
        <f t="shared" si="51"/>
        <v>#N/A</v>
      </c>
      <c r="AJ104" s="41" t="e">
        <f t="shared" si="52"/>
        <v>#N/A</v>
      </c>
      <c r="AK104" s="41" t="e">
        <f>HLOOKUP(I104,ElecAvoidedCostsWOCC!$A$5:$Q$50,G104+1,FALSE)*J104*L104</f>
        <v>#N/A</v>
      </c>
      <c r="AL104" s="41" t="e">
        <f t="shared" si="53"/>
        <v>#N/A</v>
      </c>
      <c r="AM104" s="45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5">
        <f t="shared" si="54"/>
        <v>0</v>
      </c>
      <c r="AO104" s="44">
        <f t="shared" si="55"/>
        <v>0</v>
      </c>
      <c r="AP104" s="44" t="e">
        <f t="shared" si="56"/>
        <v>#DIV/0!</v>
      </c>
    </row>
    <row r="105" spans="2:42" x14ac:dyDescent="0.25">
      <c r="B105" s="34"/>
      <c r="C105" s="56"/>
      <c r="D105" s="56"/>
      <c r="E105" s="35"/>
      <c r="F105" s="36"/>
      <c r="G105" s="36"/>
      <c r="H105" s="36"/>
      <c r="I105" s="37"/>
      <c r="J105" s="38"/>
      <c r="K105" s="38"/>
      <c r="L105" s="38"/>
      <c r="M105" s="39"/>
      <c r="N105" s="39"/>
      <c r="O105" s="40"/>
      <c r="P105" s="41"/>
      <c r="Q105" s="41"/>
      <c r="R105" s="42"/>
      <c r="S105" s="43"/>
      <c r="T105" s="36">
        <f t="shared" si="38"/>
        <v>0</v>
      </c>
      <c r="U105" s="44">
        <f t="shared" si="39"/>
        <v>0</v>
      </c>
      <c r="V105" s="45">
        <f t="shared" si="40"/>
        <v>0</v>
      </c>
      <c r="W105" s="46">
        <f t="shared" si="41"/>
        <v>0</v>
      </c>
      <c r="X105" s="41">
        <f t="shared" si="42"/>
        <v>0</v>
      </c>
      <c r="Y105" s="41">
        <f t="shared" si="43"/>
        <v>0</v>
      </c>
      <c r="Z105" s="41">
        <f t="shared" si="44"/>
        <v>0</v>
      </c>
      <c r="AA105" s="47">
        <f t="shared" si="45"/>
        <v>0</v>
      </c>
      <c r="AB105" s="48">
        <f t="shared" si="46"/>
        <v>0</v>
      </c>
      <c r="AC105" s="41">
        <f t="shared" si="47"/>
        <v>0</v>
      </c>
      <c r="AD105" s="41">
        <f t="shared" si="48"/>
        <v>0</v>
      </c>
      <c r="AE105" s="41">
        <f t="shared" si="49"/>
        <v>0</v>
      </c>
      <c r="AF105" s="49" t="e">
        <f>HLOOKUP(I105,ElecAvoidedCostsWOCC!$A$5:$Q$50,G105+1,FALSE)</f>
        <v>#N/A</v>
      </c>
      <c r="AG105" s="41" t="e">
        <f t="shared" si="50"/>
        <v>#N/A</v>
      </c>
      <c r="AH105" s="49" t="e">
        <f>HLOOKUP(I105,ElecAvoidedCostsWOCC!$A$5:$Q$50,T105+1,FALSE)</f>
        <v>#N/A</v>
      </c>
      <c r="AI105" s="41" t="e">
        <f t="shared" si="51"/>
        <v>#N/A</v>
      </c>
      <c r="AJ105" s="41" t="e">
        <f t="shared" si="52"/>
        <v>#N/A</v>
      </c>
      <c r="AK105" s="41" t="e">
        <f>HLOOKUP(I105,ElecAvoidedCostsWOCC!$A$5:$Q$50,G105+1,FALSE)*J105*L105</f>
        <v>#N/A</v>
      </c>
      <c r="AL105" s="41" t="e">
        <f t="shared" si="53"/>
        <v>#N/A</v>
      </c>
      <c r="AM105" s="45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5">
        <f t="shared" si="54"/>
        <v>0</v>
      </c>
      <c r="AO105" s="44">
        <f t="shared" si="55"/>
        <v>0</v>
      </c>
      <c r="AP105" s="44" t="e">
        <f t="shared" si="56"/>
        <v>#DIV/0!</v>
      </c>
    </row>
    <row r="106" spans="2:42" x14ac:dyDescent="0.25">
      <c r="B106" s="34"/>
      <c r="C106" s="56"/>
      <c r="D106" s="56"/>
      <c r="E106" s="35"/>
      <c r="F106" s="36"/>
      <c r="G106" s="36"/>
      <c r="H106" s="36"/>
      <c r="I106" s="37"/>
      <c r="J106" s="38"/>
      <c r="K106" s="38"/>
      <c r="L106" s="38"/>
      <c r="M106" s="39"/>
      <c r="N106" s="39"/>
      <c r="O106" s="40"/>
      <c r="P106" s="41"/>
      <c r="Q106" s="41"/>
      <c r="R106" s="42"/>
      <c r="S106" s="43"/>
      <c r="T106" s="36">
        <f t="shared" si="38"/>
        <v>0</v>
      </c>
      <c r="U106" s="44">
        <f t="shared" si="39"/>
        <v>0</v>
      </c>
      <c r="V106" s="45">
        <f t="shared" si="40"/>
        <v>0</v>
      </c>
      <c r="W106" s="46">
        <f t="shared" si="41"/>
        <v>0</v>
      </c>
      <c r="X106" s="41">
        <f t="shared" si="42"/>
        <v>0</v>
      </c>
      <c r="Y106" s="41">
        <f t="shared" si="43"/>
        <v>0</v>
      </c>
      <c r="Z106" s="41">
        <f t="shared" si="44"/>
        <v>0</v>
      </c>
      <c r="AA106" s="47">
        <f t="shared" si="45"/>
        <v>0</v>
      </c>
      <c r="AB106" s="48">
        <f t="shared" si="46"/>
        <v>0</v>
      </c>
      <c r="AC106" s="41">
        <f t="shared" si="47"/>
        <v>0</v>
      </c>
      <c r="AD106" s="41">
        <f t="shared" si="48"/>
        <v>0</v>
      </c>
      <c r="AE106" s="41">
        <f t="shared" si="49"/>
        <v>0</v>
      </c>
      <c r="AF106" s="49" t="e">
        <f>HLOOKUP(I106,ElecAvoidedCostsWOCC!$A$5:$Q$50,G106+1,FALSE)</f>
        <v>#N/A</v>
      </c>
      <c r="AG106" s="41" t="e">
        <f t="shared" si="50"/>
        <v>#N/A</v>
      </c>
      <c r="AH106" s="49" t="e">
        <f>HLOOKUP(I106,ElecAvoidedCostsWOCC!$A$5:$Q$50,T106+1,FALSE)</f>
        <v>#N/A</v>
      </c>
      <c r="AI106" s="41" t="e">
        <f t="shared" si="51"/>
        <v>#N/A</v>
      </c>
      <c r="AJ106" s="41" t="e">
        <f t="shared" si="52"/>
        <v>#N/A</v>
      </c>
      <c r="AK106" s="41" t="e">
        <f>HLOOKUP(I106,ElecAvoidedCostsWOCC!$A$5:$Q$50,G106+1,FALSE)*J106*L106</f>
        <v>#N/A</v>
      </c>
      <c r="AL106" s="41" t="e">
        <f t="shared" si="53"/>
        <v>#N/A</v>
      </c>
      <c r="AM106" s="45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5">
        <f t="shared" si="54"/>
        <v>0</v>
      </c>
      <c r="AO106" s="44">
        <f t="shared" si="55"/>
        <v>0</v>
      </c>
      <c r="AP106" s="44" t="e">
        <f t="shared" si="56"/>
        <v>#DIV/0!</v>
      </c>
    </row>
    <row r="107" spans="2:42" x14ac:dyDescent="0.25">
      <c r="B107" s="34"/>
      <c r="C107" s="56"/>
      <c r="D107" s="56"/>
      <c r="E107" s="35"/>
      <c r="F107" s="36"/>
      <c r="G107" s="36"/>
      <c r="H107" s="36"/>
      <c r="I107" s="37"/>
      <c r="J107" s="38"/>
      <c r="K107" s="38"/>
      <c r="L107" s="38"/>
      <c r="M107" s="39"/>
      <c r="N107" s="39"/>
      <c r="O107" s="40"/>
      <c r="P107" s="41"/>
      <c r="Q107" s="41"/>
      <c r="R107" s="42"/>
      <c r="S107" s="43"/>
      <c r="T107" s="36">
        <f t="shared" si="38"/>
        <v>0</v>
      </c>
      <c r="U107" s="44">
        <f t="shared" si="39"/>
        <v>0</v>
      </c>
      <c r="V107" s="45">
        <f t="shared" si="40"/>
        <v>0</v>
      </c>
      <c r="W107" s="46">
        <f t="shared" si="41"/>
        <v>0</v>
      </c>
      <c r="X107" s="41">
        <f t="shared" si="42"/>
        <v>0</v>
      </c>
      <c r="Y107" s="41">
        <f t="shared" si="43"/>
        <v>0</v>
      </c>
      <c r="Z107" s="41">
        <f t="shared" si="44"/>
        <v>0</v>
      </c>
      <c r="AA107" s="47">
        <f t="shared" si="45"/>
        <v>0</v>
      </c>
      <c r="AB107" s="48">
        <f t="shared" si="46"/>
        <v>0</v>
      </c>
      <c r="AC107" s="41">
        <f t="shared" si="47"/>
        <v>0</v>
      </c>
      <c r="AD107" s="41">
        <f t="shared" si="48"/>
        <v>0</v>
      </c>
      <c r="AE107" s="41">
        <f t="shared" si="49"/>
        <v>0</v>
      </c>
      <c r="AF107" s="49" t="e">
        <f>HLOOKUP(I107,ElecAvoidedCostsWOCC!$A$5:$Q$50,G107+1,FALSE)</f>
        <v>#N/A</v>
      </c>
      <c r="AG107" s="41" t="e">
        <f t="shared" si="50"/>
        <v>#N/A</v>
      </c>
      <c r="AH107" s="49" t="e">
        <f>HLOOKUP(I107,ElecAvoidedCostsWOCC!$A$5:$Q$50,T107+1,FALSE)</f>
        <v>#N/A</v>
      </c>
      <c r="AI107" s="41" t="e">
        <f t="shared" si="51"/>
        <v>#N/A</v>
      </c>
      <c r="AJ107" s="41" t="e">
        <f t="shared" si="52"/>
        <v>#N/A</v>
      </c>
      <c r="AK107" s="41" t="e">
        <f>HLOOKUP(I107,ElecAvoidedCostsWOCC!$A$5:$Q$50,G107+1,FALSE)*J107*L107</f>
        <v>#N/A</v>
      </c>
      <c r="AL107" s="41" t="e">
        <f t="shared" si="53"/>
        <v>#N/A</v>
      </c>
      <c r="AM107" s="45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5">
        <f t="shared" si="54"/>
        <v>0</v>
      </c>
      <c r="AO107" s="44">
        <f t="shared" si="55"/>
        <v>0</v>
      </c>
      <c r="AP107" s="44" t="e">
        <f t="shared" si="56"/>
        <v>#DIV/0!</v>
      </c>
    </row>
    <row r="108" spans="2:42" x14ac:dyDescent="0.25">
      <c r="B108" s="34"/>
      <c r="C108" s="56"/>
      <c r="D108" s="56"/>
      <c r="E108" s="35"/>
      <c r="F108" s="36"/>
      <c r="G108" s="36"/>
      <c r="H108" s="36"/>
      <c r="I108" s="37"/>
      <c r="J108" s="38"/>
      <c r="K108" s="38"/>
      <c r="L108" s="38"/>
      <c r="M108" s="39"/>
      <c r="N108" s="39"/>
      <c r="O108" s="40"/>
      <c r="P108" s="41"/>
      <c r="Q108" s="41"/>
      <c r="R108" s="42"/>
      <c r="S108" s="43"/>
      <c r="T108" s="36">
        <f t="shared" si="38"/>
        <v>0</v>
      </c>
      <c r="U108" s="44">
        <f t="shared" si="39"/>
        <v>0</v>
      </c>
      <c r="V108" s="45">
        <f t="shared" si="40"/>
        <v>0</v>
      </c>
      <c r="W108" s="46">
        <f t="shared" si="41"/>
        <v>0</v>
      </c>
      <c r="X108" s="41">
        <f t="shared" si="42"/>
        <v>0</v>
      </c>
      <c r="Y108" s="41">
        <f t="shared" si="43"/>
        <v>0</v>
      </c>
      <c r="Z108" s="41">
        <f t="shared" si="44"/>
        <v>0</v>
      </c>
      <c r="AA108" s="47">
        <f t="shared" si="45"/>
        <v>0</v>
      </c>
      <c r="AB108" s="48">
        <f t="shared" si="46"/>
        <v>0</v>
      </c>
      <c r="AC108" s="41">
        <f t="shared" si="47"/>
        <v>0</v>
      </c>
      <c r="AD108" s="41">
        <f t="shared" si="48"/>
        <v>0</v>
      </c>
      <c r="AE108" s="41">
        <f t="shared" si="49"/>
        <v>0</v>
      </c>
      <c r="AF108" s="49" t="e">
        <f>HLOOKUP(I108,ElecAvoidedCostsWOCC!$A$5:$Q$50,G108+1,FALSE)</f>
        <v>#N/A</v>
      </c>
      <c r="AG108" s="41" t="e">
        <f t="shared" si="50"/>
        <v>#N/A</v>
      </c>
      <c r="AH108" s="49" t="e">
        <f>HLOOKUP(I108,ElecAvoidedCostsWOCC!$A$5:$Q$50,T108+1,FALSE)</f>
        <v>#N/A</v>
      </c>
      <c r="AI108" s="41" t="e">
        <f t="shared" si="51"/>
        <v>#N/A</v>
      </c>
      <c r="AJ108" s="41" t="e">
        <f t="shared" si="52"/>
        <v>#N/A</v>
      </c>
      <c r="AK108" s="41" t="e">
        <f>HLOOKUP(I108,ElecAvoidedCostsWOCC!$A$5:$Q$50,G108+1,FALSE)*J108*L108</f>
        <v>#N/A</v>
      </c>
      <c r="AL108" s="41" t="e">
        <f t="shared" si="53"/>
        <v>#N/A</v>
      </c>
      <c r="AM108" s="45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5">
        <f t="shared" si="54"/>
        <v>0</v>
      </c>
      <c r="AO108" s="44">
        <f t="shared" si="55"/>
        <v>0</v>
      </c>
      <c r="AP108" s="44" t="e">
        <f t="shared" si="56"/>
        <v>#DIV/0!</v>
      </c>
    </row>
    <row r="109" spans="2:42" x14ac:dyDescent="0.25">
      <c r="B109" s="34"/>
      <c r="C109" s="56"/>
      <c r="D109" s="56"/>
      <c r="E109" s="35"/>
      <c r="F109" s="36"/>
      <c r="G109" s="36"/>
      <c r="H109" s="36"/>
      <c r="I109" s="37"/>
      <c r="J109" s="38"/>
      <c r="K109" s="38"/>
      <c r="L109" s="38"/>
      <c r="M109" s="39"/>
      <c r="N109" s="39"/>
      <c r="O109" s="40"/>
      <c r="P109" s="41"/>
      <c r="Q109" s="41"/>
      <c r="R109" s="42"/>
      <c r="S109" s="43"/>
      <c r="T109" s="36">
        <f t="shared" si="38"/>
        <v>0</v>
      </c>
      <c r="U109" s="44">
        <f t="shared" si="39"/>
        <v>0</v>
      </c>
      <c r="V109" s="45">
        <f t="shared" si="40"/>
        <v>0</v>
      </c>
      <c r="W109" s="46">
        <f t="shared" si="41"/>
        <v>0</v>
      </c>
      <c r="X109" s="41">
        <f t="shared" si="42"/>
        <v>0</v>
      </c>
      <c r="Y109" s="41">
        <f t="shared" si="43"/>
        <v>0</v>
      </c>
      <c r="Z109" s="41">
        <f t="shared" si="44"/>
        <v>0</v>
      </c>
      <c r="AA109" s="47">
        <f t="shared" si="45"/>
        <v>0</v>
      </c>
      <c r="AB109" s="48">
        <f t="shared" si="46"/>
        <v>0</v>
      </c>
      <c r="AC109" s="41">
        <f t="shared" si="47"/>
        <v>0</v>
      </c>
      <c r="AD109" s="41">
        <f t="shared" si="48"/>
        <v>0</v>
      </c>
      <c r="AE109" s="41">
        <f t="shared" si="49"/>
        <v>0</v>
      </c>
      <c r="AF109" s="49" t="e">
        <f>HLOOKUP(I109,ElecAvoidedCostsWOCC!$A$5:$Q$50,G109+1,FALSE)</f>
        <v>#N/A</v>
      </c>
      <c r="AG109" s="41" t="e">
        <f t="shared" si="50"/>
        <v>#N/A</v>
      </c>
      <c r="AH109" s="49" t="e">
        <f>HLOOKUP(I109,ElecAvoidedCostsWOCC!$A$5:$Q$50,T109+1,FALSE)</f>
        <v>#N/A</v>
      </c>
      <c r="AI109" s="41" t="e">
        <f t="shared" si="51"/>
        <v>#N/A</v>
      </c>
      <c r="AJ109" s="41" t="e">
        <f t="shared" si="52"/>
        <v>#N/A</v>
      </c>
      <c r="AK109" s="41" t="e">
        <f>HLOOKUP(I109,ElecAvoidedCostsWOCC!$A$5:$Q$50,G109+1,FALSE)*J109*L109</f>
        <v>#N/A</v>
      </c>
      <c r="AL109" s="41" t="e">
        <f t="shared" si="53"/>
        <v>#N/A</v>
      </c>
      <c r="AM109" s="45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5">
        <f t="shared" si="54"/>
        <v>0</v>
      </c>
      <c r="AO109" s="44">
        <f t="shared" si="55"/>
        <v>0</v>
      </c>
      <c r="AP109" s="44" t="e">
        <f t="shared" si="56"/>
        <v>#DIV/0!</v>
      </c>
    </row>
    <row r="110" spans="2:42" x14ac:dyDescent="0.25">
      <c r="B110" s="34"/>
      <c r="C110" s="56"/>
      <c r="D110" s="56"/>
      <c r="E110" s="35"/>
      <c r="F110" s="36"/>
      <c r="G110" s="36"/>
      <c r="H110" s="36"/>
      <c r="I110" s="37"/>
      <c r="J110" s="38"/>
      <c r="K110" s="38"/>
      <c r="L110" s="38"/>
      <c r="M110" s="39"/>
      <c r="N110" s="39"/>
      <c r="O110" s="40"/>
      <c r="P110" s="41"/>
      <c r="Q110" s="41"/>
      <c r="R110" s="42"/>
      <c r="S110" s="43"/>
      <c r="T110" s="36">
        <f t="shared" si="38"/>
        <v>0</v>
      </c>
      <c r="U110" s="44">
        <f t="shared" si="39"/>
        <v>0</v>
      </c>
      <c r="V110" s="45">
        <f t="shared" si="40"/>
        <v>0</v>
      </c>
      <c r="W110" s="46">
        <f t="shared" si="41"/>
        <v>0</v>
      </c>
      <c r="X110" s="41">
        <f t="shared" si="42"/>
        <v>0</v>
      </c>
      <c r="Y110" s="41">
        <f t="shared" si="43"/>
        <v>0</v>
      </c>
      <c r="Z110" s="41">
        <f t="shared" si="44"/>
        <v>0</v>
      </c>
      <c r="AA110" s="47">
        <f t="shared" si="45"/>
        <v>0</v>
      </c>
      <c r="AB110" s="48">
        <f t="shared" si="46"/>
        <v>0</v>
      </c>
      <c r="AC110" s="41">
        <f t="shared" si="47"/>
        <v>0</v>
      </c>
      <c r="AD110" s="41">
        <f t="shared" si="48"/>
        <v>0</v>
      </c>
      <c r="AE110" s="41">
        <f t="shared" si="49"/>
        <v>0</v>
      </c>
      <c r="AF110" s="49" t="e">
        <f>HLOOKUP(I110,ElecAvoidedCostsWOCC!$A$5:$Q$50,G110+1,FALSE)</f>
        <v>#N/A</v>
      </c>
      <c r="AG110" s="41" t="e">
        <f t="shared" si="50"/>
        <v>#N/A</v>
      </c>
      <c r="AH110" s="49" t="e">
        <f>HLOOKUP(I110,ElecAvoidedCostsWOCC!$A$5:$Q$50,T110+1,FALSE)</f>
        <v>#N/A</v>
      </c>
      <c r="AI110" s="41" t="e">
        <f t="shared" si="51"/>
        <v>#N/A</v>
      </c>
      <c r="AJ110" s="41" t="e">
        <f t="shared" si="52"/>
        <v>#N/A</v>
      </c>
      <c r="AK110" s="41" t="e">
        <f>HLOOKUP(I110,ElecAvoidedCostsWOCC!$A$5:$Q$50,G110+1,FALSE)*J110*L110</f>
        <v>#N/A</v>
      </c>
      <c r="AL110" s="41" t="e">
        <f t="shared" si="53"/>
        <v>#N/A</v>
      </c>
      <c r="AM110" s="45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5">
        <f t="shared" si="54"/>
        <v>0</v>
      </c>
      <c r="AO110" s="44">
        <f t="shared" si="55"/>
        <v>0</v>
      </c>
      <c r="AP110" s="44" t="e">
        <f t="shared" si="56"/>
        <v>#DIV/0!</v>
      </c>
    </row>
    <row r="111" spans="2:42" x14ac:dyDescent="0.25">
      <c r="B111" s="34"/>
      <c r="C111" s="56"/>
      <c r="D111" s="56"/>
      <c r="E111" s="35"/>
      <c r="F111" s="36"/>
      <c r="G111" s="36"/>
      <c r="H111" s="36"/>
      <c r="I111" s="37"/>
      <c r="J111" s="38"/>
      <c r="K111" s="38"/>
      <c r="L111" s="38"/>
      <c r="M111" s="39"/>
      <c r="N111" s="39"/>
      <c r="O111" s="40"/>
      <c r="P111" s="41"/>
      <c r="Q111" s="41"/>
      <c r="R111" s="42"/>
      <c r="S111" s="43"/>
      <c r="T111" s="36">
        <f t="shared" si="38"/>
        <v>0</v>
      </c>
      <c r="U111" s="44">
        <f t="shared" si="39"/>
        <v>0</v>
      </c>
      <c r="V111" s="45">
        <f t="shared" si="40"/>
        <v>0</v>
      </c>
      <c r="W111" s="46">
        <f t="shared" si="41"/>
        <v>0</v>
      </c>
      <c r="X111" s="41">
        <f t="shared" si="42"/>
        <v>0</v>
      </c>
      <c r="Y111" s="41">
        <f t="shared" si="43"/>
        <v>0</v>
      </c>
      <c r="Z111" s="41">
        <f t="shared" si="44"/>
        <v>0</v>
      </c>
      <c r="AA111" s="47">
        <f t="shared" si="45"/>
        <v>0</v>
      </c>
      <c r="AB111" s="48">
        <f t="shared" si="46"/>
        <v>0</v>
      </c>
      <c r="AC111" s="41">
        <f t="shared" si="47"/>
        <v>0</v>
      </c>
      <c r="AD111" s="41">
        <f t="shared" si="48"/>
        <v>0</v>
      </c>
      <c r="AE111" s="41">
        <f t="shared" si="49"/>
        <v>0</v>
      </c>
      <c r="AF111" s="49" t="e">
        <f>HLOOKUP(I111,ElecAvoidedCostsWOCC!$A$5:$Q$50,G111+1,FALSE)</f>
        <v>#N/A</v>
      </c>
      <c r="AG111" s="41" t="e">
        <f t="shared" si="50"/>
        <v>#N/A</v>
      </c>
      <c r="AH111" s="49" t="e">
        <f>HLOOKUP(I111,ElecAvoidedCostsWOCC!$A$5:$Q$50,T111+1,FALSE)</f>
        <v>#N/A</v>
      </c>
      <c r="AI111" s="41" t="e">
        <f t="shared" si="51"/>
        <v>#N/A</v>
      </c>
      <c r="AJ111" s="41" t="e">
        <f t="shared" si="52"/>
        <v>#N/A</v>
      </c>
      <c r="AK111" s="41" t="e">
        <f>HLOOKUP(I111,ElecAvoidedCostsWOCC!$A$5:$Q$50,G111+1,FALSE)*J111*L111</f>
        <v>#N/A</v>
      </c>
      <c r="AL111" s="41" t="e">
        <f t="shared" si="53"/>
        <v>#N/A</v>
      </c>
      <c r="AM111" s="45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5">
        <f t="shared" si="54"/>
        <v>0</v>
      </c>
      <c r="AO111" s="44">
        <f t="shared" si="55"/>
        <v>0</v>
      </c>
      <c r="AP111" s="44" t="e">
        <f t="shared" si="56"/>
        <v>#DIV/0!</v>
      </c>
    </row>
    <row r="112" spans="2:42" x14ac:dyDescent="0.25">
      <c r="B112" s="34"/>
      <c r="C112" s="56"/>
      <c r="D112" s="56"/>
      <c r="E112" s="35"/>
      <c r="F112" s="36"/>
      <c r="G112" s="36"/>
      <c r="H112" s="36"/>
      <c r="I112" s="37"/>
      <c r="J112" s="38"/>
      <c r="K112" s="38"/>
      <c r="L112" s="38"/>
      <c r="M112" s="39"/>
      <c r="N112" s="39"/>
      <c r="O112" s="40"/>
      <c r="P112" s="41"/>
      <c r="Q112" s="41"/>
      <c r="R112" s="42"/>
      <c r="S112" s="43"/>
      <c r="T112" s="36">
        <f t="shared" si="38"/>
        <v>0</v>
      </c>
      <c r="U112" s="44">
        <f t="shared" si="39"/>
        <v>0</v>
      </c>
      <c r="V112" s="45">
        <f t="shared" si="40"/>
        <v>0</v>
      </c>
      <c r="W112" s="46">
        <f t="shared" si="41"/>
        <v>0</v>
      </c>
      <c r="X112" s="41">
        <f t="shared" si="42"/>
        <v>0</v>
      </c>
      <c r="Y112" s="41">
        <f t="shared" si="43"/>
        <v>0</v>
      </c>
      <c r="Z112" s="41">
        <f t="shared" si="44"/>
        <v>0</v>
      </c>
      <c r="AA112" s="47">
        <f t="shared" si="45"/>
        <v>0</v>
      </c>
      <c r="AB112" s="48">
        <f t="shared" si="46"/>
        <v>0</v>
      </c>
      <c r="AC112" s="41">
        <f t="shared" si="47"/>
        <v>0</v>
      </c>
      <c r="AD112" s="41">
        <f t="shared" si="48"/>
        <v>0</v>
      </c>
      <c r="AE112" s="41">
        <f t="shared" si="49"/>
        <v>0</v>
      </c>
      <c r="AF112" s="49" t="e">
        <f>HLOOKUP(I112,ElecAvoidedCostsWOCC!$A$5:$Q$50,G112+1,FALSE)</f>
        <v>#N/A</v>
      </c>
      <c r="AG112" s="41" t="e">
        <f t="shared" si="50"/>
        <v>#N/A</v>
      </c>
      <c r="AH112" s="49" t="e">
        <f>HLOOKUP(I112,ElecAvoidedCostsWOCC!$A$5:$Q$50,T112+1,FALSE)</f>
        <v>#N/A</v>
      </c>
      <c r="AI112" s="41" t="e">
        <f t="shared" si="51"/>
        <v>#N/A</v>
      </c>
      <c r="AJ112" s="41" t="e">
        <f t="shared" si="52"/>
        <v>#N/A</v>
      </c>
      <c r="AK112" s="41" t="e">
        <f>HLOOKUP(I112,ElecAvoidedCostsWOCC!$A$5:$Q$50,G112+1,FALSE)*J112*L112</f>
        <v>#N/A</v>
      </c>
      <c r="AL112" s="41" t="e">
        <f t="shared" si="53"/>
        <v>#N/A</v>
      </c>
      <c r="AM112" s="45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5">
        <f t="shared" si="54"/>
        <v>0</v>
      </c>
      <c r="AO112" s="44">
        <f t="shared" si="55"/>
        <v>0</v>
      </c>
      <c r="AP112" s="44" t="e">
        <f t="shared" si="56"/>
        <v>#DIV/0!</v>
      </c>
    </row>
    <row r="113" spans="2:42" x14ac:dyDescent="0.25">
      <c r="B113" s="34"/>
      <c r="C113" s="56"/>
      <c r="D113" s="56"/>
      <c r="E113" s="35"/>
      <c r="F113" s="36"/>
      <c r="G113" s="36"/>
      <c r="H113" s="36"/>
      <c r="I113" s="37"/>
      <c r="J113" s="38"/>
      <c r="K113" s="38"/>
      <c r="L113" s="38"/>
      <c r="M113" s="39"/>
      <c r="N113" s="39"/>
      <c r="O113" s="40"/>
      <c r="P113" s="41"/>
      <c r="Q113" s="41"/>
      <c r="R113" s="42"/>
      <c r="S113" s="43"/>
      <c r="T113" s="36">
        <f t="shared" si="38"/>
        <v>0</v>
      </c>
      <c r="U113" s="44">
        <f t="shared" si="39"/>
        <v>0</v>
      </c>
      <c r="V113" s="45">
        <f t="shared" si="40"/>
        <v>0</v>
      </c>
      <c r="W113" s="46">
        <f t="shared" si="41"/>
        <v>0</v>
      </c>
      <c r="X113" s="41">
        <f t="shared" si="42"/>
        <v>0</v>
      </c>
      <c r="Y113" s="41">
        <f t="shared" si="43"/>
        <v>0</v>
      </c>
      <c r="Z113" s="41">
        <f t="shared" si="44"/>
        <v>0</v>
      </c>
      <c r="AA113" s="47">
        <f t="shared" si="45"/>
        <v>0</v>
      </c>
      <c r="AB113" s="48">
        <f t="shared" si="46"/>
        <v>0</v>
      </c>
      <c r="AC113" s="41">
        <f t="shared" si="47"/>
        <v>0</v>
      </c>
      <c r="AD113" s="41">
        <f t="shared" si="48"/>
        <v>0</v>
      </c>
      <c r="AE113" s="41">
        <f t="shared" si="49"/>
        <v>0</v>
      </c>
      <c r="AF113" s="49" t="e">
        <f>HLOOKUP(I113,ElecAvoidedCostsWOCC!$A$5:$Q$50,G113+1,FALSE)</f>
        <v>#N/A</v>
      </c>
      <c r="AG113" s="41" t="e">
        <f t="shared" si="50"/>
        <v>#N/A</v>
      </c>
      <c r="AH113" s="49" t="e">
        <f>HLOOKUP(I113,ElecAvoidedCostsWOCC!$A$5:$Q$50,T113+1,FALSE)</f>
        <v>#N/A</v>
      </c>
      <c r="AI113" s="41" t="e">
        <f t="shared" si="51"/>
        <v>#N/A</v>
      </c>
      <c r="AJ113" s="41" t="e">
        <f t="shared" si="52"/>
        <v>#N/A</v>
      </c>
      <c r="AK113" s="41" t="e">
        <f>HLOOKUP(I113,ElecAvoidedCostsWOCC!$A$5:$Q$50,G113+1,FALSE)*J113*L113</f>
        <v>#N/A</v>
      </c>
      <c r="AL113" s="41" t="e">
        <f t="shared" si="53"/>
        <v>#N/A</v>
      </c>
      <c r="AM113" s="45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5">
        <f t="shared" si="54"/>
        <v>0</v>
      </c>
      <c r="AO113" s="44">
        <f t="shared" si="55"/>
        <v>0</v>
      </c>
      <c r="AP113" s="44" t="e">
        <f t="shared" si="56"/>
        <v>#DIV/0!</v>
      </c>
    </row>
    <row r="114" spans="2:42" x14ac:dyDescent="0.25">
      <c r="B114" s="34"/>
      <c r="C114" s="56"/>
      <c r="D114" s="56"/>
      <c r="E114" s="35"/>
      <c r="F114" s="36"/>
      <c r="G114" s="36"/>
      <c r="H114" s="36"/>
      <c r="I114" s="37"/>
      <c r="J114" s="38"/>
      <c r="K114" s="38"/>
      <c r="L114" s="38"/>
      <c r="M114" s="39"/>
      <c r="N114" s="39"/>
      <c r="O114" s="40"/>
      <c r="P114" s="41"/>
      <c r="Q114" s="41"/>
      <c r="R114" s="42"/>
      <c r="S114" s="43"/>
      <c r="T114" s="36">
        <f t="shared" si="38"/>
        <v>0</v>
      </c>
      <c r="U114" s="44">
        <f t="shared" si="39"/>
        <v>0</v>
      </c>
      <c r="V114" s="45">
        <f t="shared" si="40"/>
        <v>0</v>
      </c>
      <c r="W114" s="46">
        <f t="shared" si="41"/>
        <v>0</v>
      </c>
      <c r="X114" s="41">
        <f t="shared" si="42"/>
        <v>0</v>
      </c>
      <c r="Y114" s="41">
        <f t="shared" si="43"/>
        <v>0</v>
      </c>
      <c r="Z114" s="41">
        <f t="shared" si="44"/>
        <v>0</v>
      </c>
      <c r="AA114" s="47">
        <f t="shared" si="45"/>
        <v>0</v>
      </c>
      <c r="AB114" s="48">
        <f t="shared" si="46"/>
        <v>0</v>
      </c>
      <c r="AC114" s="41">
        <f t="shared" si="47"/>
        <v>0</v>
      </c>
      <c r="AD114" s="41">
        <f t="shared" si="48"/>
        <v>0</v>
      </c>
      <c r="AE114" s="41">
        <f t="shared" si="49"/>
        <v>0</v>
      </c>
      <c r="AF114" s="49" t="e">
        <f>HLOOKUP(I114,ElecAvoidedCostsWOCC!$A$5:$Q$50,G114+1,FALSE)</f>
        <v>#N/A</v>
      </c>
      <c r="AG114" s="41" t="e">
        <f t="shared" si="50"/>
        <v>#N/A</v>
      </c>
      <c r="AH114" s="49" t="e">
        <f>HLOOKUP(I114,ElecAvoidedCostsWOCC!$A$5:$Q$50,T114+1,FALSE)</f>
        <v>#N/A</v>
      </c>
      <c r="AI114" s="41" t="e">
        <f t="shared" si="51"/>
        <v>#N/A</v>
      </c>
      <c r="AJ114" s="41" t="e">
        <f t="shared" si="52"/>
        <v>#N/A</v>
      </c>
      <c r="AK114" s="41" t="e">
        <f>HLOOKUP(I114,ElecAvoidedCostsWOCC!$A$5:$Q$50,G114+1,FALSE)*J114*L114</f>
        <v>#N/A</v>
      </c>
      <c r="AL114" s="41" t="e">
        <f t="shared" si="53"/>
        <v>#N/A</v>
      </c>
      <c r="AM114" s="45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5">
        <f t="shared" si="54"/>
        <v>0</v>
      </c>
      <c r="AO114" s="44">
        <f t="shared" si="55"/>
        <v>0</v>
      </c>
      <c r="AP114" s="44" t="e">
        <f t="shared" si="56"/>
        <v>#DIV/0!</v>
      </c>
    </row>
    <row r="115" spans="2:42" x14ac:dyDescent="0.25">
      <c r="B115" s="34"/>
      <c r="C115" s="56"/>
      <c r="D115" s="56"/>
      <c r="E115" s="35"/>
      <c r="F115" s="36"/>
      <c r="G115" s="36"/>
      <c r="H115" s="36"/>
      <c r="I115" s="37"/>
      <c r="J115" s="38"/>
      <c r="K115" s="38"/>
      <c r="L115" s="38"/>
      <c r="M115" s="39"/>
      <c r="N115" s="39"/>
      <c r="O115" s="40"/>
      <c r="P115" s="41"/>
      <c r="Q115" s="41"/>
      <c r="R115" s="42"/>
      <c r="S115" s="43"/>
      <c r="T115" s="36">
        <f t="shared" si="38"/>
        <v>0</v>
      </c>
      <c r="U115" s="44">
        <f t="shared" si="39"/>
        <v>0</v>
      </c>
      <c r="V115" s="45">
        <f t="shared" si="40"/>
        <v>0</v>
      </c>
      <c r="W115" s="46">
        <f t="shared" si="41"/>
        <v>0</v>
      </c>
      <c r="X115" s="41">
        <f t="shared" si="42"/>
        <v>0</v>
      </c>
      <c r="Y115" s="41">
        <f t="shared" si="43"/>
        <v>0</v>
      </c>
      <c r="Z115" s="41">
        <f t="shared" si="44"/>
        <v>0</v>
      </c>
      <c r="AA115" s="47">
        <f t="shared" si="45"/>
        <v>0</v>
      </c>
      <c r="AB115" s="48">
        <f t="shared" si="46"/>
        <v>0</v>
      </c>
      <c r="AC115" s="41">
        <f t="shared" si="47"/>
        <v>0</v>
      </c>
      <c r="AD115" s="41">
        <f t="shared" si="48"/>
        <v>0</v>
      </c>
      <c r="AE115" s="41">
        <f t="shared" si="49"/>
        <v>0</v>
      </c>
      <c r="AF115" s="49" t="e">
        <f>HLOOKUP(I115,ElecAvoidedCostsWOCC!$A$5:$Q$50,G115+1,FALSE)</f>
        <v>#N/A</v>
      </c>
      <c r="AG115" s="41" t="e">
        <f t="shared" si="50"/>
        <v>#N/A</v>
      </c>
      <c r="AH115" s="49" t="e">
        <f>HLOOKUP(I115,ElecAvoidedCostsWOCC!$A$5:$Q$50,T115+1,FALSE)</f>
        <v>#N/A</v>
      </c>
      <c r="AI115" s="41" t="e">
        <f t="shared" si="51"/>
        <v>#N/A</v>
      </c>
      <c r="AJ115" s="41" t="e">
        <f t="shared" si="52"/>
        <v>#N/A</v>
      </c>
      <c r="AK115" s="41" t="e">
        <f>HLOOKUP(I115,ElecAvoidedCostsWOCC!$A$5:$Q$50,G115+1,FALSE)*J115*L115</f>
        <v>#N/A</v>
      </c>
      <c r="AL115" s="41" t="e">
        <f t="shared" si="53"/>
        <v>#N/A</v>
      </c>
      <c r="AM115" s="45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5">
        <f t="shared" si="54"/>
        <v>0</v>
      </c>
      <c r="AO115" s="44">
        <f t="shared" si="55"/>
        <v>0</v>
      </c>
      <c r="AP115" s="44" t="e">
        <f t="shared" si="56"/>
        <v>#DIV/0!</v>
      </c>
    </row>
    <row r="116" spans="2:42" x14ac:dyDescent="0.25">
      <c r="B116" s="34"/>
      <c r="C116" s="56"/>
      <c r="D116" s="56"/>
      <c r="E116" s="35"/>
      <c r="F116" s="36"/>
      <c r="G116" s="36"/>
      <c r="H116" s="36"/>
      <c r="I116" s="37"/>
      <c r="J116" s="38"/>
      <c r="K116" s="38"/>
      <c r="L116" s="38"/>
      <c r="M116" s="39"/>
      <c r="N116" s="39"/>
      <c r="O116" s="40"/>
      <c r="P116" s="41"/>
      <c r="Q116" s="41"/>
      <c r="R116" s="42"/>
      <c r="S116" s="43"/>
      <c r="T116" s="36">
        <f t="shared" si="38"/>
        <v>0</v>
      </c>
      <c r="U116" s="44">
        <f t="shared" si="39"/>
        <v>0</v>
      </c>
      <c r="V116" s="45">
        <f t="shared" si="40"/>
        <v>0</v>
      </c>
      <c r="W116" s="46">
        <f t="shared" si="41"/>
        <v>0</v>
      </c>
      <c r="X116" s="41">
        <f t="shared" si="42"/>
        <v>0</v>
      </c>
      <c r="Y116" s="41">
        <f t="shared" si="43"/>
        <v>0</v>
      </c>
      <c r="Z116" s="41">
        <f t="shared" si="44"/>
        <v>0</v>
      </c>
      <c r="AA116" s="47">
        <f t="shared" si="45"/>
        <v>0</v>
      </c>
      <c r="AB116" s="48">
        <f t="shared" si="46"/>
        <v>0</v>
      </c>
      <c r="AC116" s="41">
        <f t="shared" si="47"/>
        <v>0</v>
      </c>
      <c r="AD116" s="41">
        <f t="shared" si="48"/>
        <v>0</v>
      </c>
      <c r="AE116" s="41">
        <f t="shared" si="49"/>
        <v>0</v>
      </c>
      <c r="AF116" s="49" t="e">
        <f>HLOOKUP(I116,ElecAvoidedCostsWOCC!$A$5:$Q$50,G116+1,FALSE)</f>
        <v>#N/A</v>
      </c>
      <c r="AG116" s="41" t="e">
        <f t="shared" si="50"/>
        <v>#N/A</v>
      </c>
      <c r="AH116" s="49" t="e">
        <f>HLOOKUP(I116,ElecAvoidedCostsWOCC!$A$5:$Q$50,T116+1,FALSE)</f>
        <v>#N/A</v>
      </c>
      <c r="AI116" s="41" t="e">
        <f t="shared" si="51"/>
        <v>#N/A</v>
      </c>
      <c r="AJ116" s="41" t="e">
        <f t="shared" si="52"/>
        <v>#N/A</v>
      </c>
      <c r="AK116" s="41" t="e">
        <f>HLOOKUP(I116,ElecAvoidedCostsWOCC!$A$5:$Q$50,G116+1,FALSE)*J116*L116</f>
        <v>#N/A</v>
      </c>
      <c r="AL116" s="41" t="e">
        <f t="shared" si="53"/>
        <v>#N/A</v>
      </c>
      <c r="AM116" s="45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5">
        <f t="shared" si="54"/>
        <v>0</v>
      </c>
      <c r="AO116" s="44">
        <f t="shared" si="55"/>
        <v>0</v>
      </c>
      <c r="AP116" s="44" t="e">
        <f t="shared" si="56"/>
        <v>#DIV/0!</v>
      </c>
    </row>
    <row r="117" spans="2:42" x14ac:dyDescent="0.25">
      <c r="B117" s="34"/>
      <c r="C117" s="56"/>
      <c r="D117" s="56"/>
      <c r="E117" s="35"/>
      <c r="F117" s="36"/>
      <c r="G117" s="36"/>
      <c r="H117" s="36"/>
      <c r="I117" s="37"/>
      <c r="J117" s="38"/>
      <c r="K117" s="38"/>
      <c r="L117" s="38"/>
      <c r="M117" s="39"/>
      <c r="N117" s="39"/>
      <c r="O117" s="40"/>
      <c r="P117" s="41"/>
      <c r="Q117" s="41"/>
      <c r="R117" s="42"/>
      <c r="S117" s="43"/>
      <c r="T117" s="36">
        <f t="shared" si="38"/>
        <v>0</v>
      </c>
      <c r="U117" s="44">
        <f t="shared" si="39"/>
        <v>0</v>
      </c>
      <c r="V117" s="45">
        <f t="shared" si="40"/>
        <v>0</v>
      </c>
      <c r="W117" s="46">
        <f t="shared" si="41"/>
        <v>0</v>
      </c>
      <c r="X117" s="41">
        <f t="shared" si="42"/>
        <v>0</v>
      </c>
      <c r="Y117" s="41">
        <f t="shared" si="43"/>
        <v>0</v>
      </c>
      <c r="Z117" s="41">
        <f t="shared" si="44"/>
        <v>0</v>
      </c>
      <c r="AA117" s="47">
        <f t="shared" si="45"/>
        <v>0</v>
      </c>
      <c r="AB117" s="48">
        <f t="shared" si="46"/>
        <v>0</v>
      </c>
      <c r="AC117" s="41">
        <f t="shared" si="47"/>
        <v>0</v>
      </c>
      <c r="AD117" s="41">
        <f t="shared" si="48"/>
        <v>0</v>
      </c>
      <c r="AE117" s="41">
        <f t="shared" si="49"/>
        <v>0</v>
      </c>
      <c r="AF117" s="49" t="e">
        <f>HLOOKUP(I117,ElecAvoidedCostsWOCC!$A$5:$Q$50,G117+1,FALSE)</f>
        <v>#N/A</v>
      </c>
      <c r="AG117" s="41" t="e">
        <f t="shared" si="50"/>
        <v>#N/A</v>
      </c>
      <c r="AH117" s="49" t="e">
        <f>HLOOKUP(I117,ElecAvoidedCostsWOCC!$A$5:$Q$50,T117+1,FALSE)</f>
        <v>#N/A</v>
      </c>
      <c r="AI117" s="41" t="e">
        <f t="shared" si="51"/>
        <v>#N/A</v>
      </c>
      <c r="AJ117" s="41" t="e">
        <f t="shared" si="52"/>
        <v>#N/A</v>
      </c>
      <c r="AK117" s="41" t="e">
        <f>HLOOKUP(I117,ElecAvoidedCostsWOCC!$A$5:$Q$50,G117+1,FALSE)*J117*L117</f>
        <v>#N/A</v>
      </c>
      <c r="AL117" s="41" t="e">
        <f t="shared" si="53"/>
        <v>#N/A</v>
      </c>
      <c r="AM117" s="45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5">
        <f t="shared" si="54"/>
        <v>0</v>
      </c>
      <c r="AO117" s="44">
        <f t="shared" si="55"/>
        <v>0</v>
      </c>
      <c r="AP117" s="44" t="e">
        <f t="shared" si="56"/>
        <v>#DIV/0!</v>
      </c>
    </row>
    <row r="118" spans="2:42" x14ac:dyDescent="0.25">
      <c r="B118" s="34"/>
      <c r="C118" s="56"/>
      <c r="D118" s="56"/>
      <c r="E118" s="35"/>
      <c r="F118" s="36"/>
      <c r="G118" s="36"/>
      <c r="H118" s="36"/>
      <c r="I118" s="37"/>
      <c r="J118" s="38"/>
      <c r="K118" s="38"/>
      <c r="L118" s="38"/>
      <c r="M118" s="39"/>
      <c r="N118" s="39"/>
      <c r="O118" s="40"/>
      <c r="P118" s="41"/>
      <c r="Q118" s="41"/>
      <c r="R118" s="42"/>
      <c r="S118" s="43"/>
      <c r="T118" s="36">
        <f t="shared" si="38"/>
        <v>0</v>
      </c>
      <c r="U118" s="44">
        <f t="shared" si="39"/>
        <v>0</v>
      </c>
      <c r="V118" s="45">
        <f t="shared" si="40"/>
        <v>0</v>
      </c>
      <c r="W118" s="46">
        <f t="shared" si="41"/>
        <v>0</v>
      </c>
      <c r="X118" s="41">
        <f t="shared" si="42"/>
        <v>0</v>
      </c>
      <c r="Y118" s="41">
        <f t="shared" si="43"/>
        <v>0</v>
      </c>
      <c r="Z118" s="41">
        <f t="shared" si="44"/>
        <v>0</v>
      </c>
      <c r="AA118" s="47">
        <f t="shared" si="45"/>
        <v>0</v>
      </c>
      <c r="AB118" s="48">
        <f t="shared" si="46"/>
        <v>0</v>
      </c>
      <c r="AC118" s="41">
        <f t="shared" si="47"/>
        <v>0</v>
      </c>
      <c r="AD118" s="41">
        <f t="shared" si="48"/>
        <v>0</v>
      </c>
      <c r="AE118" s="41">
        <f t="shared" si="49"/>
        <v>0</v>
      </c>
      <c r="AF118" s="49" t="e">
        <f>HLOOKUP(I118,ElecAvoidedCostsWOCC!$A$5:$Q$50,G118+1,FALSE)</f>
        <v>#N/A</v>
      </c>
      <c r="AG118" s="41" t="e">
        <f t="shared" si="50"/>
        <v>#N/A</v>
      </c>
      <c r="AH118" s="49" t="e">
        <f>HLOOKUP(I118,ElecAvoidedCostsWOCC!$A$5:$Q$50,T118+1,FALSE)</f>
        <v>#N/A</v>
      </c>
      <c r="AI118" s="41" t="e">
        <f t="shared" si="51"/>
        <v>#N/A</v>
      </c>
      <c r="AJ118" s="41" t="e">
        <f t="shared" si="52"/>
        <v>#N/A</v>
      </c>
      <c r="AK118" s="41" t="e">
        <f>HLOOKUP(I118,ElecAvoidedCostsWOCC!$A$5:$Q$50,G118+1,FALSE)*J118*L118</f>
        <v>#N/A</v>
      </c>
      <c r="AL118" s="41" t="e">
        <f t="shared" si="53"/>
        <v>#N/A</v>
      </c>
      <c r="AM118" s="45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5">
        <f t="shared" si="54"/>
        <v>0</v>
      </c>
      <c r="AO118" s="44">
        <f t="shared" si="55"/>
        <v>0</v>
      </c>
      <c r="AP118" s="44" t="e">
        <f t="shared" si="56"/>
        <v>#DIV/0!</v>
      </c>
    </row>
    <row r="119" spans="2:42" x14ac:dyDescent="0.25">
      <c r="B119" s="34"/>
      <c r="C119" s="56"/>
      <c r="D119" s="56"/>
      <c r="E119" s="35"/>
      <c r="F119" s="36"/>
      <c r="G119" s="36"/>
      <c r="H119" s="36"/>
      <c r="I119" s="37"/>
      <c r="J119" s="38"/>
      <c r="K119" s="38"/>
      <c r="L119" s="38"/>
      <c r="M119" s="39"/>
      <c r="N119" s="39"/>
      <c r="O119" s="40"/>
      <c r="P119" s="41"/>
      <c r="Q119" s="41"/>
      <c r="R119" s="42"/>
      <c r="S119" s="43"/>
      <c r="T119" s="36">
        <f t="shared" si="38"/>
        <v>0</v>
      </c>
      <c r="U119" s="44">
        <f t="shared" si="39"/>
        <v>0</v>
      </c>
      <c r="V119" s="45">
        <f t="shared" si="40"/>
        <v>0</v>
      </c>
      <c r="W119" s="46">
        <f t="shared" si="41"/>
        <v>0</v>
      </c>
      <c r="X119" s="41">
        <f t="shared" si="42"/>
        <v>0</v>
      </c>
      <c r="Y119" s="41">
        <f t="shared" si="43"/>
        <v>0</v>
      </c>
      <c r="Z119" s="41">
        <f t="shared" si="44"/>
        <v>0</v>
      </c>
      <c r="AA119" s="47">
        <f t="shared" si="45"/>
        <v>0</v>
      </c>
      <c r="AB119" s="48">
        <f t="shared" si="46"/>
        <v>0</v>
      </c>
      <c r="AC119" s="41">
        <f t="shared" si="47"/>
        <v>0</v>
      </c>
      <c r="AD119" s="41">
        <f t="shared" si="48"/>
        <v>0</v>
      </c>
      <c r="AE119" s="41">
        <f t="shared" si="49"/>
        <v>0</v>
      </c>
      <c r="AF119" s="49" t="e">
        <f>HLOOKUP(I119,ElecAvoidedCostsWOCC!$A$5:$Q$50,G119+1,FALSE)</f>
        <v>#N/A</v>
      </c>
      <c r="AG119" s="41" t="e">
        <f t="shared" si="50"/>
        <v>#N/A</v>
      </c>
      <c r="AH119" s="49" t="e">
        <f>HLOOKUP(I119,ElecAvoidedCostsWOCC!$A$5:$Q$50,T119+1,FALSE)</f>
        <v>#N/A</v>
      </c>
      <c r="AI119" s="41" t="e">
        <f t="shared" si="51"/>
        <v>#N/A</v>
      </c>
      <c r="AJ119" s="41" t="e">
        <f t="shared" si="52"/>
        <v>#N/A</v>
      </c>
      <c r="AK119" s="41" t="e">
        <f>HLOOKUP(I119,ElecAvoidedCostsWOCC!$A$5:$Q$50,G119+1,FALSE)*J119*L119</f>
        <v>#N/A</v>
      </c>
      <c r="AL119" s="41" t="e">
        <f t="shared" si="53"/>
        <v>#N/A</v>
      </c>
      <c r="AM119" s="45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5">
        <f t="shared" si="54"/>
        <v>0</v>
      </c>
      <c r="AO119" s="44">
        <f t="shared" si="55"/>
        <v>0</v>
      </c>
      <c r="AP119" s="44" t="e">
        <f t="shared" si="56"/>
        <v>#DIV/0!</v>
      </c>
    </row>
    <row r="120" spans="2:42" x14ac:dyDescent="0.25">
      <c r="B120" s="34"/>
      <c r="C120" s="56"/>
      <c r="D120" s="56"/>
      <c r="E120" s="35"/>
      <c r="F120" s="36"/>
      <c r="G120" s="36"/>
      <c r="H120" s="36"/>
      <c r="I120" s="37"/>
      <c r="J120" s="38"/>
      <c r="K120" s="38"/>
      <c r="L120" s="38"/>
      <c r="M120" s="39"/>
      <c r="N120" s="39"/>
      <c r="O120" s="40"/>
      <c r="P120" s="41"/>
      <c r="Q120" s="41"/>
      <c r="R120" s="42"/>
      <c r="S120" s="43"/>
      <c r="T120" s="36">
        <f t="shared" si="38"/>
        <v>0</v>
      </c>
      <c r="U120" s="44">
        <f t="shared" si="39"/>
        <v>0</v>
      </c>
      <c r="V120" s="45">
        <f t="shared" si="40"/>
        <v>0</v>
      </c>
      <c r="W120" s="46">
        <f t="shared" si="41"/>
        <v>0</v>
      </c>
      <c r="X120" s="41">
        <f t="shared" si="42"/>
        <v>0</v>
      </c>
      <c r="Y120" s="41">
        <f t="shared" si="43"/>
        <v>0</v>
      </c>
      <c r="Z120" s="41">
        <f t="shared" si="44"/>
        <v>0</v>
      </c>
      <c r="AA120" s="47">
        <f t="shared" si="45"/>
        <v>0</v>
      </c>
      <c r="AB120" s="48">
        <f t="shared" si="46"/>
        <v>0</v>
      </c>
      <c r="AC120" s="41">
        <f t="shared" si="47"/>
        <v>0</v>
      </c>
      <c r="AD120" s="41">
        <f t="shared" si="48"/>
        <v>0</v>
      </c>
      <c r="AE120" s="41">
        <f t="shared" si="49"/>
        <v>0</v>
      </c>
      <c r="AF120" s="49" t="e">
        <f>HLOOKUP(I120,ElecAvoidedCostsWOCC!$A$5:$Q$50,G120+1,FALSE)</f>
        <v>#N/A</v>
      </c>
      <c r="AG120" s="41" t="e">
        <f t="shared" si="50"/>
        <v>#N/A</v>
      </c>
      <c r="AH120" s="49" t="e">
        <f>HLOOKUP(I120,ElecAvoidedCostsWOCC!$A$5:$Q$50,T120+1,FALSE)</f>
        <v>#N/A</v>
      </c>
      <c r="AI120" s="41" t="e">
        <f t="shared" si="51"/>
        <v>#N/A</v>
      </c>
      <c r="AJ120" s="41" t="e">
        <f t="shared" si="52"/>
        <v>#N/A</v>
      </c>
      <c r="AK120" s="41" t="e">
        <f>HLOOKUP(I120,ElecAvoidedCostsWOCC!$A$5:$Q$50,G120+1,FALSE)*J120*L120</f>
        <v>#N/A</v>
      </c>
      <c r="AL120" s="41" t="e">
        <f t="shared" si="53"/>
        <v>#N/A</v>
      </c>
      <c r="AM120" s="45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5">
        <f t="shared" si="54"/>
        <v>0</v>
      </c>
      <c r="AO120" s="44">
        <f t="shared" si="55"/>
        <v>0</v>
      </c>
      <c r="AP120" s="44" t="e">
        <f t="shared" si="56"/>
        <v>#DIV/0!</v>
      </c>
    </row>
    <row r="121" spans="2:42" x14ac:dyDescent="0.25">
      <c r="B121" s="34"/>
      <c r="C121" s="56"/>
      <c r="D121" s="56"/>
      <c r="E121" s="35"/>
      <c r="F121" s="36"/>
      <c r="G121" s="36"/>
      <c r="H121" s="36"/>
      <c r="I121" s="37"/>
      <c r="J121" s="38"/>
      <c r="K121" s="38"/>
      <c r="L121" s="38"/>
      <c r="M121" s="39"/>
      <c r="N121" s="39"/>
      <c r="O121" s="40"/>
      <c r="P121" s="41"/>
      <c r="Q121" s="41"/>
      <c r="R121" s="42"/>
      <c r="S121" s="43"/>
      <c r="T121" s="36">
        <f t="shared" si="38"/>
        <v>0</v>
      </c>
      <c r="U121" s="44">
        <f t="shared" si="39"/>
        <v>0</v>
      </c>
      <c r="V121" s="45">
        <f t="shared" si="40"/>
        <v>0</v>
      </c>
      <c r="W121" s="46">
        <f t="shared" si="41"/>
        <v>0</v>
      </c>
      <c r="X121" s="41">
        <f t="shared" si="42"/>
        <v>0</v>
      </c>
      <c r="Y121" s="41">
        <f t="shared" si="43"/>
        <v>0</v>
      </c>
      <c r="Z121" s="41">
        <f t="shared" si="44"/>
        <v>0</v>
      </c>
      <c r="AA121" s="47">
        <f t="shared" si="45"/>
        <v>0</v>
      </c>
      <c r="AB121" s="48">
        <f t="shared" si="46"/>
        <v>0</v>
      </c>
      <c r="AC121" s="41">
        <f t="shared" si="47"/>
        <v>0</v>
      </c>
      <c r="AD121" s="41">
        <f t="shared" si="48"/>
        <v>0</v>
      </c>
      <c r="AE121" s="41">
        <f t="shared" si="49"/>
        <v>0</v>
      </c>
      <c r="AF121" s="49" t="e">
        <f>HLOOKUP(I121,ElecAvoidedCostsWOCC!$A$5:$Q$50,G121+1,FALSE)</f>
        <v>#N/A</v>
      </c>
      <c r="AG121" s="41" t="e">
        <f t="shared" si="50"/>
        <v>#N/A</v>
      </c>
      <c r="AH121" s="49" t="e">
        <f>HLOOKUP(I121,ElecAvoidedCostsWOCC!$A$5:$Q$50,T121+1,FALSE)</f>
        <v>#N/A</v>
      </c>
      <c r="AI121" s="41" t="e">
        <f t="shared" si="51"/>
        <v>#N/A</v>
      </c>
      <c r="AJ121" s="41" t="e">
        <f t="shared" si="52"/>
        <v>#N/A</v>
      </c>
      <c r="AK121" s="41" t="e">
        <f>HLOOKUP(I121,ElecAvoidedCostsWOCC!$A$5:$Q$50,G121+1,FALSE)*J121*L121</f>
        <v>#N/A</v>
      </c>
      <c r="AL121" s="41" t="e">
        <f t="shared" si="53"/>
        <v>#N/A</v>
      </c>
      <c r="AM121" s="45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5">
        <f t="shared" si="54"/>
        <v>0</v>
      </c>
      <c r="AO121" s="44">
        <f t="shared" si="55"/>
        <v>0</v>
      </c>
      <c r="AP121" s="44" t="e">
        <f t="shared" si="56"/>
        <v>#DIV/0!</v>
      </c>
    </row>
    <row r="122" spans="2:42" x14ac:dyDescent="0.25">
      <c r="B122" s="34"/>
      <c r="C122" s="56"/>
      <c r="D122" s="56"/>
      <c r="E122" s="35"/>
      <c r="F122" s="36"/>
      <c r="G122" s="36"/>
      <c r="H122" s="36"/>
      <c r="I122" s="37"/>
      <c r="J122" s="38"/>
      <c r="K122" s="38"/>
      <c r="L122" s="38"/>
      <c r="M122" s="39"/>
      <c r="N122" s="39"/>
      <c r="O122" s="40"/>
      <c r="P122" s="41"/>
      <c r="Q122" s="41"/>
      <c r="R122" s="42"/>
      <c r="S122" s="43"/>
      <c r="T122" s="36">
        <f t="shared" si="38"/>
        <v>0</v>
      </c>
      <c r="U122" s="44">
        <f t="shared" si="39"/>
        <v>0</v>
      </c>
      <c r="V122" s="45">
        <f t="shared" si="40"/>
        <v>0</v>
      </c>
      <c r="W122" s="46">
        <f t="shared" si="41"/>
        <v>0</v>
      </c>
      <c r="X122" s="41">
        <f t="shared" si="42"/>
        <v>0</v>
      </c>
      <c r="Y122" s="41">
        <f t="shared" si="43"/>
        <v>0</v>
      </c>
      <c r="Z122" s="41">
        <f t="shared" si="44"/>
        <v>0</v>
      </c>
      <c r="AA122" s="47">
        <f t="shared" si="45"/>
        <v>0</v>
      </c>
      <c r="AB122" s="48">
        <f t="shared" si="46"/>
        <v>0</v>
      </c>
      <c r="AC122" s="41">
        <f t="shared" si="47"/>
        <v>0</v>
      </c>
      <c r="AD122" s="41">
        <f t="shared" si="48"/>
        <v>0</v>
      </c>
      <c r="AE122" s="41">
        <f t="shared" si="49"/>
        <v>0</v>
      </c>
      <c r="AF122" s="49" t="e">
        <f>HLOOKUP(I122,ElecAvoidedCostsWOCC!$A$5:$Q$50,G122+1,FALSE)</f>
        <v>#N/A</v>
      </c>
      <c r="AG122" s="41" t="e">
        <f t="shared" si="50"/>
        <v>#N/A</v>
      </c>
      <c r="AH122" s="49" t="e">
        <f>HLOOKUP(I122,ElecAvoidedCostsWOCC!$A$5:$Q$50,T122+1,FALSE)</f>
        <v>#N/A</v>
      </c>
      <c r="AI122" s="41" t="e">
        <f t="shared" si="51"/>
        <v>#N/A</v>
      </c>
      <c r="AJ122" s="41" t="e">
        <f t="shared" si="52"/>
        <v>#N/A</v>
      </c>
      <c r="AK122" s="41" t="e">
        <f>HLOOKUP(I122,ElecAvoidedCostsWOCC!$A$5:$Q$50,G122+1,FALSE)*J122*L122</f>
        <v>#N/A</v>
      </c>
      <c r="AL122" s="41" t="e">
        <f t="shared" si="53"/>
        <v>#N/A</v>
      </c>
      <c r="AM122" s="45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5">
        <f t="shared" si="54"/>
        <v>0</v>
      </c>
      <c r="AO122" s="44">
        <f t="shared" si="55"/>
        <v>0</v>
      </c>
      <c r="AP122" s="44" t="e">
        <f t="shared" si="56"/>
        <v>#DIV/0!</v>
      </c>
    </row>
    <row r="123" spans="2:42" x14ac:dyDescent="0.25">
      <c r="B123" s="34"/>
      <c r="C123" s="56"/>
      <c r="D123" s="56"/>
      <c r="E123" s="35"/>
      <c r="F123" s="36"/>
      <c r="G123" s="36"/>
      <c r="H123" s="36"/>
      <c r="I123" s="37"/>
      <c r="J123" s="38"/>
      <c r="K123" s="38"/>
      <c r="L123" s="38"/>
      <c r="M123" s="39"/>
      <c r="N123" s="39"/>
      <c r="O123" s="40"/>
      <c r="P123" s="41"/>
      <c r="Q123" s="41"/>
      <c r="R123" s="42"/>
      <c r="S123" s="43"/>
      <c r="T123" s="36">
        <f t="shared" si="38"/>
        <v>0</v>
      </c>
      <c r="U123" s="44">
        <f t="shared" si="39"/>
        <v>0</v>
      </c>
      <c r="V123" s="45">
        <f t="shared" si="40"/>
        <v>0</v>
      </c>
      <c r="W123" s="46">
        <f t="shared" si="41"/>
        <v>0</v>
      </c>
      <c r="X123" s="41">
        <f t="shared" si="42"/>
        <v>0</v>
      </c>
      <c r="Y123" s="41">
        <f t="shared" si="43"/>
        <v>0</v>
      </c>
      <c r="Z123" s="41">
        <f t="shared" si="44"/>
        <v>0</v>
      </c>
      <c r="AA123" s="47">
        <f t="shared" si="45"/>
        <v>0</v>
      </c>
      <c r="AB123" s="48">
        <f t="shared" si="46"/>
        <v>0</v>
      </c>
      <c r="AC123" s="41">
        <f t="shared" si="47"/>
        <v>0</v>
      </c>
      <c r="AD123" s="41">
        <f t="shared" si="48"/>
        <v>0</v>
      </c>
      <c r="AE123" s="41">
        <f t="shared" si="49"/>
        <v>0</v>
      </c>
      <c r="AF123" s="49" t="e">
        <f>HLOOKUP(I123,ElecAvoidedCostsWOCC!$A$5:$Q$50,G123+1,FALSE)</f>
        <v>#N/A</v>
      </c>
      <c r="AG123" s="41" t="e">
        <f t="shared" si="50"/>
        <v>#N/A</v>
      </c>
      <c r="AH123" s="49" t="e">
        <f>HLOOKUP(I123,ElecAvoidedCostsWOCC!$A$5:$Q$50,T123+1,FALSE)</f>
        <v>#N/A</v>
      </c>
      <c r="AI123" s="41" t="e">
        <f t="shared" si="51"/>
        <v>#N/A</v>
      </c>
      <c r="AJ123" s="41" t="e">
        <f t="shared" si="52"/>
        <v>#N/A</v>
      </c>
      <c r="AK123" s="41" t="e">
        <f>HLOOKUP(I123,ElecAvoidedCostsWOCC!$A$5:$Q$50,G123+1,FALSE)*J123*L123</f>
        <v>#N/A</v>
      </c>
      <c r="AL123" s="41" t="e">
        <f t="shared" si="53"/>
        <v>#N/A</v>
      </c>
      <c r="AM123" s="45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5">
        <f t="shared" si="54"/>
        <v>0</v>
      </c>
      <c r="AO123" s="44">
        <f t="shared" si="55"/>
        <v>0</v>
      </c>
      <c r="AP123" s="44" t="e">
        <f t="shared" si="56"/>
        <v>#DIV/0!</v>
      </c>
    </row>
    <row r="124" spans="2:42" x14ac:dyDescent="0.25">
      <c r="B124" s="34"/>
      <c r="C124" s="56"/>
      <c r="D124" s="56"/>
      <c r="E124" s="35"/>
      <c r="F124" s="36"/>
      <c r="G124" s="36"/>
      <c r="H124" s="36"/>
      <c r="I124" s="37"/>
      <c r="J124" s="38"/>
      <c r="K124" s="38"/>
      <c r="L124" s="38"/>
      <c r="M124" s="39"/>
      <c r="N124" s="39"/>
      <c r="O124" s="40"/>
      <c r="P124" s="41"/>
      <c r="Q124" s="41"/>
      <c r="R124" s="42"/>
      <c r="S124" s="43"/>
      <c r="T124" s="36">
        <f t="shared" si="38"/>
        <v>0</v>
      </c>
      <c r="U124" s="44">
        <f t="shared" si="39"/>
        <v>0</v>
      </c>
      <c r="V124" s="45">
        <f t="shared" si="40"/>
        <v>0</v>
      </c>
      <c r="W124" s="46">
        <f t="shared" si="41"/>
        <v>0</v>
      </c>
      <c r="X124" s="41">
        <f t="shared" si="42"/>
        <v>0</v>
      </c>
      <c r="Y124" s="41">
        <f t="shared" si="43"/>
        <v>0</v>
      </c>
      <c r="Z124" s="41">
        <f t="shared" si="44"/>
        <v>0</v>
      </c>
      <c r="AA124" s="47">
        <f t="shared" si="45"/>
        <v>0</v>
      </c>
      <c r="AB124" s="48">
        <f t="shared" si="46"/>
        <v>0</v>
      </c>
      <c r="AC124" s="41">
        <f t="shared" si="47"/>
        <v>0</v>
      </c>
      <c r="AD124" s="41">
        <f t="shared" si="48"/>
        <v>0</v>
      </c>
      <c r="AE124" s="41">
        <f t="shared" si="49"/>
        <v>0</v>
      </c>
      <c r="AF124" s="49" t="e">
        <f>HLOOKUP(I124,ElecAvoidedCostsWOCC!$A$5:$Q$50,G124+1,FALSE)</f>
        <v>#N/A</v>
      </c>
      <c r="AG124" s="41" t="e">
        <f t="shared" si="50"/>
        <v>#N/A</v>
      </c>
      <c r="AH124" s="49" t="e">
        <f>HLOOKUP(I124,ElecAvoidedCostsWOCC!$A$5:$Q$50,T124+1,FALSE)</f>
        <v>#N/A</v>
      </c>
      <c r="AI124" s="41" t="e">
        <f t="shared" si="51"/>
        <v>#N/A</v>
      </c>
      <c r="AJ124" s="41" t="e">
        <f t="shared" si="52"/>
        <v>#N/A</v>
      </c>
      <c r="AK124" s="41" t="e">
        <f>HLOOKUP(I124,ElecAvoidedCostsWOCC!$A$5:$Q$50,G124+1,FALSE)*J124*L124</f>
        <v>#N/A</v>
      </c>
      <c r="AL124" s="41" t="e">
        <f t="shared" si="53"/>
        <v>#N/A</v>
      </c>
      <c r="AM124" s="45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5">
        <f t="shared" si="54"/>
        <v>0</v>
      </c>
      <c r="AO124" s="44">
        <f t="shared" si="55"/>
        <v>0</v>
      </c>
      <c r="AP124" s="44" t="e">
        <f t="shared" si="56"/>
        <v>#DIV/0!</v>
      </c>
    </row>
    <row r="125" spans="2:42" x14ac:dyDescent="0.25">
      <c r="B125" s="34"/>
      <c r="C125" s="56"/>
      <c r="D125" s="56"/>
      <c r="E125" s="35"/>
      <c r="F125" s="36"/>
      <c r="G125" s="36"/>
      <c r="H125" s="36"/>
      <c r="I125" s="37"/>
      <c r="J125" s="38"/>
      <c r="K125" s="38"/>
      <c r="L125" s="38"/>
      <c r="M125" s="39"/>
      <c r="N125" s="39"/>
      <c r="O125" s="40"/>
      <c r="P125" s="41"/>
      <c r="Q125" s="41"/>
      <c r="R125" s="42"/>
      <c r="S125" s="43"/>
      <c r="T125" s="36">
        <f t="shared" si="38"/>
        <v>0</v>
      </c>
      <c r="U125" s="44">
        <f t="shared" si="39"/>
        <v>0</v>
      </c>
      <c r="V125" s="45">
        <f t="shared" si="40"/>
        <v>0</v>
      </c>
      <c r="W125" s="46">
        <f t="shared" si="41"/>
        <v>0</v>
      </c>
      <c r="X125" s="41">
        <f t="shared" si="42"/>
        <v>0</v>
      </c>
      <c r="Y125" s="41">
        <f t="shared" si="43"/>
        <v>0</v>
      </c>
      <c r="Z125" s="41">
        <f t="shared" si="44"/>
        <v>0</v>
      </c>
      <c r="AA125" s="47">
        <f t="shared" si="45"/>
        <v>0</v>
      </c>
      <c r="AB125" s="48">
        <f t="shared" si="46"/>
        <v>0</v>
      </c>
      <c r="AC125" s="41">
        <f t="shared" si="47"/>
        <v>0</v>
      </c>
      <c r="AD125" s="41">
        <f t="shared" si="48"/>
        <v>0</v>
      </c>
      <c r="AE125" s="41">
        <f t="shared" si="49"/>
        <v>0</v>
      </c>
      <c r="AF125" s="49" t="e">
        <f>HLOOKUP(I125,ElecAvoidedCostsWOCC!$A$5:$Q$50,G125+1,FALSE)</f>
        <v>#N/A</v>
      </c>
      <c r="AG125" s="41" t="e">
        <f t="shared" si="50"/>
        <v>#N/A</v>
      </c>
      <c r="AH125" s="49" t="e">
        <f>HLOOKUP(I125,ElecAvoidedCostsWOCC!$A$5:$Q$50,T125+1,FALSE)</f>
        <v>#N/A</v>
      </c>
      <c r="AI125" s="41" t="e">
        <f t="shared" si="51"/>
        <v>#N/A</v>
      </c>
      <c r="AJ125" s="41" t="e">
        <f t="shared" si="52"/>
        <v>#N/A</v>
      </c>
      <c r="AK125" s="41" t="e">
        <f>HLOOKUP(I125,ElecAvoidedCostsWOCC!$A$5:$Q$50,G125+1,FALSE)*J125*L125</f>
        <v>#N/A</v>
      </c>
      <c r="AL125" s="41" t="e">
        <f t="shared" si="53"/>
        <v>#N/A</v>
      </c>
      <c r="AM125" s="45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5">
        <f t="shared" si="54"/>
        <v>0</v>
      </c>
      <c r="AO125" s="44">
        <f t="shared" si="55"/>
        <v>0</v>
      </c>
      <c r="AP125" s="44" t="e">
        <f t="shared" si="56"/>
        <v>#DIV/0!</v>
      </c>
    </row>
    <row r="126" spans="2:42" x14ac:dyDescent="0.25">
      <c r="B126" s="34"/>
      <c r="C126" s="56"/>
      <c r="D126" s="56"/>
      <c r="E126" s="35"/>
      <c r="F126" s="36"/>
      <c r="G126" s="36"/>
      <c r="H126" s="36"/>
      <c r="I126" s="37"/>
      <c r="J126" s="38"/>
      <c r="K126" s="38"/>
      <c r="L126" s="38"/>
      <c r="M126" s="39"/>
      <c r="N126" s="39"/>
      <c r="O126" s="40"/>
      <c r="P126" s="41"/>
      <c r="Q126" s="41"/>
      <c r="R126" s="42"/>
      <c r="S126" s="43"/>
      <c r="T126" s="36">
        <f t="shared" si="38"/>
        <v>0</v>
      </c>
      <c r="U126" s="44">
        <f t="shared" si="39"/>
        <v>0</v>
      </c>
      <c r="V126" s="45">
        <f t="shared" si="40"/>
        <v>0</v>
      </c>
      <c r="W126" s="46">
        <f t="shared" si="41"/>
        <v>0</v>
      </c>
      <c r="X126" s="41">
        <f t="shared" si="42"/>
        <v>0</v>
      </c>
      <c r="Y126" s="41">
        <f t="shared" si="43"/>
        <v>0</v>
      </c>
      <c r="Z126" s="41">
        <f t="shared" si="44"/>
        <v>0</v>
      </c>
      <c r="AA126" s="47">
        <f t="shared" si="45"/>
        <v>0</v>
      </c>
      <c r="AB126" s="48">
        <f t="shared" si="46"/>
        <v>0</v>
      </c>
      <c r="AC126" s="41">
        <f t="shared" si="47"/>
        <v>0</v>
      </c>
      <c r="AD126" s="41">
        <f t="shared" si="48"/>
        <v>0</v>
      </c>
      <c r="AE126" s="41">
        <f t="shared" si="49"/>
        <v>0</v>
      </c>
      <c r="AF126" s="49" t="e">
        <f>HLOOKUP(I126,ElecAvoidedCostsWOCC!$A$5:$Q$50,G126+1,FALSE)</f>
        <v>#N/A</v>
      </c>
      <c r="AG126" s="41" t="e">
        <f t="shared" si="50"/>
        <v>#N/A</v>
      </c>
      <c r="AH126" s="49" t="e">
        <f>HLOOKUP(I126,ElecAvoidedCostsWOCC!$A$5:$Q$50,T126+1,FALSE)</f>
        <v>#N/A</v>
      </c>
      <c r="AI126" s="41" t="e">
        <f t="shared" si="51"/>
        <v>#N/A</v>
      </c>
      <c r="AJ126" s="41" t="e">
        <f t="shared" si="52"/>
        <v>#N/A</v>
      </c>
      <c r="AK126" s="41" t="e">
        <f>HLOOKUP(I126,ElecAvoidedCostsWOCC!$A$5:$Q$50,G126+1,FALSE)*J126*L126</f>
        <v>#N/A</v>
      </c>
      <c r="AL126" s="41" t="e">
        <f t="shared" si="53"/>
        <v>#N/A</v>
      </c>
      <c r="AM126" s="45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5">
        <f t="shared" si="54"/>
        <v>0</v>
      </c>
      <c r="AO126" s="44">
        <f t="shared" si="55"/>
        <v>0</v>
      </c>
      <c r="AP126" s="44" t="e">
        <f t="shared" si="56"/>
        <v>#DIV/0!</v>
      </c>
    </row>
    <row r="127" spans="2:42" x14ac:dyDescent="0.25">
      <c r="B127" s="34"/>
      <c r="C127" s="56"/>
      <c r="D127" s="56"/>
      <c r="E127" s="35"/>
      <c r="F127" s="36"/>
      <c r="G127" s="36"/>
      <c r="H127" s="36"/>
      <c r="I127" s="37"/>
      <c r="J127" s="38"/>
      <c r="K127" s="38"/>
      <c r="L127" s="38"/>
      <c r="M127" s="39"/>
      <c r="N127" s="39"/>
      <c r="O127" s="40"/>
      <c r="P127" s="41"/>
      <c r="Q127" s="41"/>
      <c r="R127" s="42"/>
      <c r="S127" s="43"/>
      <c r="T127" s="36">
        <f t="shared" si="38"/>
        <v>0</v>
      </c>
      <c r="U127" s="44">
        <f t="shared" si="39"/>
        <v>0</v>
      </c>
      <c r="V127" s="45">
        <f t="shared" si="40"/>
        <v>0</v>
      </c>
      <c r="W127" s="46">
        <f t="shared" si="41"/>
        <v>0</v>
      </c>
      <c r="X127" s="41">
        <f t="shared" si="42"/>
        <v>0</v>
      </c>
      <c r="Y127" s="41">
        <f t="shared" si="43"/>
        <v>0</v>
      </c>
      <c r="Z127" s="41">
        <f t="shared" si="44"/>
        <v>0</v>
      </c>
      <c r="AA127" s="47">
        <f t="shared" si="45"/>
        <v>0</v>
      </c>
      <c r="AB127" s="48">
        <f t="shared" si="46"/>
        <v>0</v>
      </c>
      <c r="AC127" s="41">
        <f t="shared" si="47"/>
        <v>0</v>
      </c>
      <c r="AD127" s="41">
        <f t="shared" si="48"/>
        <v>0</v>
      </c>
      <c r="AE127" s="41">
        <f t="shared" si="49"/>
        <v>0</v>
      </c>
      <c r="AF127" s="49" t="e">
        <f>HLOOKUP(I127,ElecAvoidedCostsWOCC!$A$5:$Q$50,G127+1,FALSE)</f>
        <v>#N/A</v>
      </c>
      <c r="AG127" s="41" t="e">
        <f t="shared" si="50"/>
        <v>#N/A</v>
      </c>
      <c r="AH127" s="49" t="e">
        <f>HLOOKUP(I127,ElecAvoidedCostsWOCC!$A$5:$Q$50,T127+1,FALSE)</f>
        <v>#N/A</v>
      </c>
      <c r="AI127" s="41" t="e">
        <f t="shared" si="51"/>
        <v>#N/A</v>
      </c>
      <c r="AJ127" s="41" t="e">
        <f t="shared" si="52"/>
        <v>#N/A</v>
      </c>
      <c r="AK127" s="41" t="e">
        <f>HLOOKUP(I127,ElecAvoidedCostsWOCC!$A$5:$Q$50,G127+1,FALSE)*J127*L127</f>
        <v>#N/A</v>
      </c>
      <c r="AL127" s="41" t="e">
        <f t="shared" si="53"/>
        <v>#N/A</v>
      </c>
      <c r="AM127" s="45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5">
        <f t="shared" si="54"/>
        <v>0</v>
      </c>
      <c r="AO127" s="44">
        <f t="shared" si="55"/>
        <v>0</v>
      </c>
      <c r="AP127" s="44" t="e">
        <f t="shared" si="56"/>
        <v>#DIV/0!</v>
      </c>
    </row>
    <row r="128" spans="2:42" x14ac:dyDescent="0.25">
      <c r="B128" s="34"/>
      <c r="C128" s="56"/>
      <c r="D128" s="56"/>
      <c r="E128" s="35"/>
      <c r="F128" s="36"/>
      <c r="G128" s="36"/>
      <c r="H128" s="36"/>
      <c r="I128" s="37"/>
      <c r="J128" s="38"/>
      <c r="K128" s="38"/>
      <c r="L128" s="38"/>
      <c r="M128" s="39"/>
      <c r="N128" s="39"/>
      <c r="O128" s="40"/>
      <c r="P128" s="41"/>
      <c r="Q128" s="41"/>
      <c r="R128" s="42"/>
      <c r="S128" s="43"/>
      <c r="T128" s="36">
        <f t="shared" si="38"/>
        <v>0</v>
      </c>
      <c r="U128" s="44">
        <f t="shared" si="39"/>
        <v>0</v>
      </c>
      <c r="V128" s="45">
        <f t="shared" si="40"/>
        <v>0</v>
      </c>
      <c r="W128" s="46">
        <f t="shared" si="41"/>
        <v>0</v>
      </c>
      <c r="X128" s="41">
        <f t="shared" si="42"/>
        <v>0</v>
      </c>
      <c r="Y128" s="41">
        <f t="shared" si="43"/>
        <v>0</v>
      </c>
      <c r="Z128" s="41">
        <f t="shared" si="44"/>
        <v>0</v>
      </c>
      <c r="AA128" s="47">
        <f t="shared" si="45"/>
        <v>0</v>
      </c>
      <c r="AB128" s="48">
        <f t="shared" si="46"/>
        <v>0</v>
      </c>
      <c r="AC128" s="41">
        <f t="shared" si="47"/>
        <v>0</v>
      </c>
      <c r="AD128" s="41">
        <f t="shared" si="48"/>
        <v>0</v>
      </c>
      <c r="AE128" s="41">
        <f t="shared" si="49"/>
        <v>0</v>
      </c>
      <c r="AF128" s="49" t="e">
        <f>HLOOKUP(I128,ElecAvoidedCostsWOCC!$A$5:$Q$50,G128+1,FALSE)</f>
        <v>#N/A</v>
      </c>
      <c r="AG128" s="41" t="e">
        <f t="shared" si="50"/>
        <v>#N/A</v>
      </c>
      <c r="AH128" s="49" t="e">
        <f>HLOOKUP(I128,ElecAvoidedCostsWOCC!$A$5:$Q$50,T128+1,FALSE)</f>
        <v>#N/A</v>
      </c>
      <c r="AI128" s="41" t="e">
        <f t="shared" si="51"/>
        <v>#N/A</v>
      </c>
      <c r="AJ128" s="41" t="e">
        <f t="shared" si="52"/>
        <v>#N/A</v>
      </c>
      <c r="AK128" s="41" t="e">
        <f>HLOOKUP(I128,ElecAvoidedCostsWOCC!$A$5:$Q$50,G128+1,FALSE)*J128*L128</f>
        <v>#N/A</v>
      </c>
      <c r="AL128" s="41" t="e">
        <f t="shared" si="53"/>
        <v>#N/A</v>
      </c>
      <c r="AM128" s="45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5">
        <f t="shared" si="54"/>
        <v>0</v>
      </c>
      <c r="AO128" s="44">
        <f t="shared" si="55"/>
        <v>0</v>
      </c>
      <c r="AP128" s="44" t="e">
        <f t="shared" si="56"/>
        <v>#DIV/0!</v>
      </c>
    </row>
    <row r="129" spans="2:42" x14ac:dyDescent="0.25">
      <c r="B129" s="34"/>
      <c r="C129" s="56"/>
      <c r="D129" s="56"/>
      <c r="E129" s="35"/>
      <c r="F129" s="36"/>
      <c r="G129" s="36"/>
      <c r="H129" s="36"/>
      <c r="I129" s="37"/>
      <c r="J129" s="38"/>
      <c r="K129" s="38"/>
      <c r="L129" s="38"/>
      <c r="M129" s="39"/>
      <c r="N129" s="39"/>
      <c r="O129" s="40"/>
      <c r="P129" s="41"/>
      <c r="Q129" s="41"/>
      <c r="R129" s="42"/>
      <c r="S129" s="43"/>
      <c r="T129" s="36">
        <f t="shared" si="38"/>
        <v>0</v>
      </c>
      <c r="U129" s="44">
        <f t="shared" si="39"/>
        <v>0</v>
      </c>
      <c r="V129" s="45">
        <f t="shared" si="40"/>
        <v>0</v>
      </c>
      <c r="W129" s="46">
        <f t="shared" si="41"/>
        <v>0</v>
      </c>
      <c r="X129" s="41">
        <f t="shared" si="42"/>
        <v>0</v>
      </c>
      <c r="Y129" s="41">
        <f t="shared" si="43"/>
        <v>0</v>
      </c>
      <c r="Z129" s="41">
        <f t="shared" si="44"/>
        <v>0</v>
      </c>
      <c r="AA129" s="47">
        <f t="shared" si="45"/>
        <v>0</v>
      </c>
      <c r="AB129" s="48">
        <f t="shared" si="46"/>
        <v>0</v>
      </c>
      <c r="AC129" s="41">
        <f t="shared" si="47"/>
        <v>0</v>
      </c>
      <c r="AD129" s="41">
        <f t="shared" si="48"/>
        <v>0</v>
      </c>
      <c r="AE129" s="41">
        <f t="shared" si="49"/>
        <v>0</v>
      </c>
      <c r="AF129" s="49" t="e">
        <f>HLOOKUP(I129,ElecAvoidedCostsWOCC!$A$5:$Q$50,G129+1,FALSE)</f>
        <v>#N/A</v>
      </c>
      <c r="AG129" s="41" t="e">
        <f t="shared" si="50"/>
        <v>#N/A</v>
      </c>
      <c r="AH129" s="49" t="e">
        <f>HLOOKUP(I129,ElecAvoidedCostsWOCC!$A$5:$Q$50,T129+1,FALSE)</f>
        <v>#N/A</v>
      </c>
      <c r="AI129" s="41" t="e">
        <f t="shared" si="51"/>
        <v>#N/A</v>
      </c>
      <c r="AJ129" s="41" t="e">
        <f t="shared" si="52"/>
        <v>#N/A</v>
      </c>
      <c r="AK129" s="41" t="e">
        <f>HLOOKUP(I129,ElecAvoidedCostsWOCC!$A$5:$Q$50,G129+1,FALSE)*J129*L129</f>
        <v>#N/A</v>
      </c>
      <c r="AL129" s="41" t="e">
        <f t="shared" si="53"/>
        <v>#N/A</v>
      </c>
      <c r="AM129" s="45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5">
        <f t="shared" si="54"/>
        <v>0</v>
      </c>
      <c r="AO129" s="44">
        <f t="shared" si="55"/>
        <v>0</v>
      </c>
      <c r="AP129" s="44" t="e">
        <f t="shared" si="56"/>
        <v>#DIV/0!</v>
      </c>
    </row>
    <row r="130" spans="2:42" x14ac:dyDescent="0.25">
      <c r="B130" s="34"/>
      <c r="C130" s="56"/>
      <c r="D130" s="56"/>
      <c r="E130" s="35"/>
      <c r="F130" s="36"/>
      <c r="G130" s="36"/>
      <c r="H130" s="36"/>
      <c r="I130" s="37"/>
      <c r="J130" s="38"/>
      <c r="K130" s="38"/>
      <c r="L130" s="38"/>
      <c r="M130" s="39"/>
      <c r="N130" s="39"/>
      <c r="O130" s="40"/>
      <c r="P130" s="41"/>
      <c r="Q130" s="41"/>
      <c r="R130" s="42"/>
      <c r="S130" s="43"/>
      <c r="T130" s="36">
        <f t="shared" si="38"/>
        <v>0</v>
      </c>
      <c r="U130" s="44">
        <f t="shared" si="39"/>
        <v>0</v>
      </c>
      <c r="V130" s="45">
        <f t="shared" si="40"/>
        <v>0</v>
      </c>
      <c r="W130" s="46">
        <f t="shared" si="41"/>
        <v>0</v>
      </c>
      <c r="X130" s="41">
        <f t="shared" si="42"/>
        <v>0</v>
      </c>
      <c r="Y130" s="41">
        <f t="shared" si="43"/>
        <v>0</v>
      </c>
      <c r="Z130" s="41">
        <f t="shared" si="44"/>
        <v>0</v>
      </c>
      <c r="AA130" s="47">
        <f t="shared" si="45"/>
        <v>0</v>
      </c>
      <c r="AB130" s="48">
        <f t="shared" si="46"/>
        <v>0</v>
      </c>
      <c r="AC130" s="41">
        <f t="shared" si="47"/>
        <v>0</v>
      </c>
      <c r="AD130" s="41">
        <f t="shared" si="48"/>
        <v>0</v>
      </c>
      <c r="AE130" s="41">
        <f t="shared" si="49"/>
        <v>0</v>
      </c>
      <c r="AF130" s="49" t="e">
        <f>HLOOKUP(I130,ElecAvoidedCostsWOCC!$A$5:$Q$50,G130+1,FALSE)</f>
        <v>#N/A</v>
      </c>
      <c r="AG130" s="41" t="e">
        <f t="shared" si="50"/>
        <v>#N/A</v>
      </c>
      <c r="AH130" s="49" t="e">
        <f>HLOOKUP(I130,ElecAvoidedCostsWOCC!$A$5:$Q$50,T130+1,FALSE)</f>
        <v>#N/A</v>
      </c>
      <c r="AI130" s="41" t="e">
        <f t="shared" si="51"/>
        <v>#N/A</v>
      </c>
      <c r="AJ130" s="41" t="e">
        <f t="shared" si="52"/>
        <v>#N/A</v>
      </c>
      <c r="AK130" s="41" t="e">
        <f>HLOOKUP(I130,ElecAvoidedCostsWOCC!$A$5:$Q$50,G130+1,FALSE)*J130*L130</f>
        <v>#N/A</v>
      </c>
      <c r="AL130" s="41" t="e">
        <f t="shared" si="53"/>
        <v>#N/A</v>
      </c>
      <c r="AM130" s="45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5">
        <f t="shared" si="54"/>
        <v>0</v>
      </c>
      <c r="AO130" s="44">
        <f t="shared" si="55"/>
        <v>0</v>
      </c>
      <c r="AP130" s="44" t="e">
        <f t="shared" si="56"/>
        <v>#DIV/0!</v>
      </c>
    </row>
    <row r="131" spans="2:42" x14ac:dyDescent="0.25">
      <c r="B131" s="34"/>
      <c r="C131" s="56"/>
      <c r="D131" s="56"/>
      <c r="E131" s="35"/>
      <c r="F131" s="36"/>
      <c r="G131" s="36"/>
      <c r="H131" s="36"/>
      <c r="I131" s="37"/>
      <c r="J131" s="38"/>
      <c r="K131" s="38"/>
      <c r="L131" s="38"/>
      <c r="M131" s="39"/>
      <c r="N131" s="39"/>
      <c r="O131" s="40"/>
      <c r="P131" s="41"/>
      <c r="Q131" s="41"/>
      <c r="R131" s="42"/>
      <c r="S131" s="43"/>
      <c r="T131" s="36">
        <f t="shared" si="38"/>
        <v>0</v>
      </c>
      <c r="U131" s="44">
        <f t="shared" si="39"/>
        <v>0</v>
      </c>
      <c r="V131" s="45">
        <f t="shared" si="40"/>
        <v>0</v>
      </c>
      <c r="W131" s="46">
        <f t="shared" si="41"/>
        <v>0</v>
      </c>
      <c r="X131" s="41">
        <f t="shared" si="42"/>
        <v>0</v>
      </c>
      <c r="Y131" s="41">
        <f t="shared" si="43"/>
        <v>0</v>
      </c>
      <c r="Z131" s="41">
        <f t="shared" si="44"/>
        <v>0</v>
      </c>
      <c r="AA131" s="47">
        <f t="shared" si="45"/>
        <v>0</v>
      </c>
      <c r="AB131" s="48">
        <f t="shared" si="46"/>
        <v>0</v>
      </c>
      <c r="AC131" s="41">
        <f t="shared" si="47"/>
        <v>0</v>
      </c>
      <c r="AD131" s="41">
        <f t="shared" si="48"/>
        <v>0</v>
      </c>
      <c r="AE131" s="41">
        <f t="shared" si="49"/>
        <v>0</v>
      </c>
      <c r="AF131" s="49" t="e">
        <f>HLOOKUP(I131,ElecAvoidedCostsWOCC!$A$5:$Q$50,G131+1,FALSE)</f>
        <v>#N/A</v>
      </c>
      <c r="AG131" s="41" t="e">
        <f t="shared" si="50"/>
        <v>#N/A</v>
      </c>
      <c r="AH131" s="49" t="e">
        <f>HLOOKUP(I131,ElecAvoidedCostsWOCC!$A$5:$Q$50,T131+1,FALSE)</f>
        <v>#N/A</v>
      </c>
      <c r="AI131" s="41" t="e">
        <f t="shared" si="51"/>
        <v>#N/A</v>
      </c>
      <c r="AJ131" s="41" t="e">
        <f t="shared" si="52"/>
        <v>#N/A</v>
      </c>
      <c r="AK131" s="41" t="e">
        <f>HLOOKUP(I131,ElecAvoidedCostsWOCC!$A$5:$Q$50,G131+1,FALSE)*J131*L131</f>
        <v>#N/A</v>
      </c>
      <c r="AL131" s="41" t="e">
        <f t="shared" si="53"/>
        <v>#N/A</v>
      </c>
      <c r="AM131" s="45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5">
        <f t="shared" si="54"/>
        <v>0</v>
      </c>
      <c r="AO131" s="44">
        <f t="shared" si="55"/>
        <v>0</v>
      </c>
      <c r="AP131" s="44" t="e">
        <f t="shared" si="56"/>
        <v>#DIV/0!</v>
      </c>
    </row>
    <row r="132" spans="2:42" x14ac:dyDescent="0.25">
      <c r="B132" s="34"/>
      <c r="C132" s="56"/>
      <c r="D132" s="56"/>
      <c r="E132" s="35"/>
      <c r="F132" s="36"/>
      <c r="G132" s="36"/>
      <c r="H132" s="36"/>
      <c r="I132" s="37"/>
      <c r="J132" s="38"/>
      <c r="K132" s="38"/>
      <c r="L132" s="38"/>
      <c r="M132" s="39"/>
      <c r="N132" s="39"/>
      <c r="O132" s="40"/>
      <c r="P132" s="41"/>
      <c r="Q132" s="41"/>
      <c r="R132" s="42"/>
      <c r="S132" s="43"/>
      <c r="T132" s="36">
        <f t="shared" si="38"/>
        <v>0</v>
      </c>
      <c r="U132" s="44">
        <f t="shared" si="39"/>
        <v>0</v>
      </c>
      <c r="V132" s="45">
        <f t="shared" si="40"/>
        <v>0</v>
      </c>
      <c r="W132" s="46">
        <f t="shared" si="41"/>
        <v>0</v>
      </c>
      <c r="X132" s="41">
        <f t="shared" si="42"/>
        <v>0</v>
      </c>
      <c r="Y132" s="41">
        <f t="shared" si="43"/>
        <v>0</v>
      </c>
      <c r="Z132" s="41">
        <f t="shared" si="44"/>
        <v>0</v>
      </c>
      <c r="AA132" s="47">
        <f t="shared" si="45"/>
        <v>0</v>
      </c>
      <c r="AB132" s="48">
        <f t="shared" si="46"/>
        <v>0</v>
      </c>
      <c r="AC132" s="41">
        <f t="shared" si="47"/>
        <v>0</v>
      </c>
      <c r="AD132" s="41">
        <f t="shared" si="48"/>
        <v>0</v>
      </c>
      <c r="AE132" s="41">
        <f t="shared" si="49"/>
        <v>0</v>
      </c>
      <c r="AF132" s="49" t="e">
        <f>HLOOKUP(I132,ElecAvoidedCostsWOCC!$A$5:$Q$50,G132+1,FALSE)</f>
        <v>#N/A</v>
      </c>
      <c r="AG132" s="41" t="e">
        <f t="shared" si="50"/>
        <v>#N/A</v>
      </c>
      <c r="AH132" s="49" t="e">
        <f>HLOOKUP(I132,ElecAvoidedCostsWOCC!$A$5:$Q$50,T132+1,FALSE)</f>
        <v>#N/A</v>
      </c>
      <c r="AI132" s="41" t="e">
        <f t="shared" si="51"/>
        <v>#N/A</v>
      </c>
      <c r="AJ132" s="41" t="e">
        <f t="shared" si="52"/>
        <v>#N/A</v>
      </c>
      <c r="AK132" s="41" t="e">
        <f>HLOOKUP(I132,ElecAvoidedCostsWOCC!$A$5:$Q$50,G132+1,FALSE)*J132*L132</f>
        <v>#N/A</v>
      </c>
      <c r="AL132" s="41" t="e">
        <f t="shared" si="53"/>
        <v>#N/A</v>
      </c>
      <c r="AM132" s="45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5">
        <f t="shared" si="54"/>
        <v>0</v>
      </c>
      <c r="AO132" s="44">
        <f t="shared" si="55"/>
        <v>0</v>
      </c>
      <c r="AP132" s="44" t="e">
        <f t="shared" si="56"/>
        <v>#DIV/0!</v>
      </c>
    </row>
    <row r="133" spans="2:42" x14ac:dyDescent="0.25">
      <c r="B133" s="34"/>
      <c r="C133" s="56"/>
      <c r="D133" s="56"/>
      <c r="E133" s="35"/>
      <c r="F133" s="36"/>
      <c r="G133" s="36"/>
      <c r="H133" s="36"/>
      <c r="I133" s="37"/>
      <c r="J133" s="38"/>
      <c r="K133" s="38"/>
      <c r="L133" s="38"/>
      <c r="M133" s="39"/>
      <c r="N133" s="39"/>
      <c r="O133" s="40"/>
      <c r="P133" s="41"/>
      <c r="Q133" s="41"/>
      <c r="R133" s="42"/>
      <c r="S133" s="43"/>
      <c r="T133" s="36">
        <f t="shared" si="38"/>
        <v>0</v>
      </c>
      <c r="U133" s="44">
        <f t="shared" si="39"/>
        <v>0</v>
      </c>
      <c r="V133" s="45">
        <f t="shared" si="40"/>
        <v>0</v>
      </c>
      <c r="W133" s="46">
        <f t="shared" si="41"/>
        <v>0</v>
      </c>
      <c r="X133" s="41">
        <f t="shared" si="42"/>
        <v>0</v>
      </c>
      <c r="Y133" s="41">
        <f t="shared" si="43"/>
        <v>0</v>
      </c>
      <c r="Z133" s="41">
        <f t="shared" si="44"/>
        <v>0</v>
      </c>
      <c r="AA133" s="47">
        <f t="shared" si="45"/>
        <v>0</v>
      </c>
      <c r="AB133" s="48">
        <f t="shared" si="46"/>
        <v>0</v>
      </c>
      <c r="AC133" s="41">
        <f t="shared" si="47"/>
        <v>0</v>
      </c>
      <c r="AD133" s="41">
        <f t="shared" si="48"/>
        <v>0</v>
      </c>
      <c r="AE133" s="41">
        <f t="shared" si="49"/>
        <v>0</v>
      </c>
      <c r="AF133" s="49" t="e">
        <f>HLOOKUP(I133,ElecAvoidedCostsWOCC!$A$5:$Q$50,G133+1,FALSE)</f>
        <v>#N/A</v>
      </c>
      <c r="AG133" s="41" t="e">
        <f t="shared" si="50"/>
        <v>#N/A</v>
      </c>
      <c r="AH133" s="49" t="e">
        <f>HLOOKUP(I133,ElecAvoidedCostsWOCC!$A$5:$Q$50,T133+1,FALSE)</f>
        <v>#N/A</v>
      </c>
      <c r="AI133" s="41" t="e">
        <f t="shared" si="51"/>
        <v>#N/A</v>
      </c>
      <c r="AJ133" s="41" t="e">
        <f t="shared" si="52"/>
        <v>#N/A</v>
      </c>
      <c r="AK133" s="41" t="e">
        <f>HLOOKUP(I133,ElecAvoidedCostsWOCC!$A$5:$Q$50,G133+1,FALSE)*J133*L133</f>
        <v>#N/A</v>
      </c>
      <c r="AL133" s="41" t="e">
        <f t="shared" si="53"/>
        <v>#N/A</v>
      </c>
      <c r="AM133" s="45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5">
        <f t="shared" si="54"/>
        <v>0</v>
      </c>
      <c r="AO133" s="44">
        <f t="shared" si="55"/>
        <v>0</v>
      </c>
      <c r="AP133" s="44" t="e">
        <f t="shared" si="56"/>
        <v>#DIV/0!</v>
      </c>
    </row>
    <row r="134" spans="2:42" x14ac:dyDescent="0.25">
      <c r="B134" s="34"/>
      <c r="C134" s="56"/>
      <c r="D134" s="56"/>
      <c r="E134" s="35"/>
      <c r="F134" s="36"/>
      <c r="G134" s="36"/>
      <c r="H134" s="36"/>
      <c r="I134" s="37"/>
      <c r="J134" s="38"/>
      <c r="K134" s="38"/>
      <c r="L134" s="38"/>
      <c r="M134" s="39"/>
      <c r="N134" s="39"/>
      <c r="O134" s="40"/>
      <c r="P134" s="41"/>
      <c r="Q134" s="41"/>
      <c r="R134" s="42"/>
      <c r="S134" s="43"/>
      <c r="T134" s="36">
        <f t="shared" si="38"/>
        <v>0</v>
      </c>
      <c r="U134" s="44">
        <f t="shared" si="39"/>
        <v>0</v>
      </c>
      <c r="V134" s="45">
        <f t="shared" si="40"/>
        <v>0</v>
      </c>
      <c r="W134" s="46">
        <f t="shared" si="41"/>
        <v>0</v>
      </c>
      <c r="X134" s="41">
        <f t="shared" si="42"/>
        <v>0</v>
      </c>
      <c r="Y134" s="41">
        <f t="shared" si="43"/>
        <v>0</v>
      </c>
      <c r="Z134" s="41">
        <f t="shared" si="44"/>
        <v>0</v>
      </c>
      <c r="AA134" s="47">
        <f t="shared" si="45"/>
        <v>0</v>
      </c>
      <c r="AB134" s="48">
        <f t="shared" si="46"/>
        <v>0</v>
      </c>
      <c r="AC134" s="41">
        <f t="shared" si="47"/>
        <v>0</v>
      </c>
      <c r="AD134" s="41">
        <f t="shared" si="48"/>
        <v>0</v>
      </c>
      <c r="AE134" s="41">
        <f t="shared" si="49"/>
        <v>0</v>
      </c>
      <c r="AF134" s="49" t="e">
        <f>HLOOKUP(I134,ElecAvoidedCostsWOCC!$A$5:$Q$50,G134+1,FALSE)</f>
        <v>#N/A</v>
      </c>
      <c r="AG134" s="41" t="e">
        <f t="shared" si="50"/>
        <v>#N/A</v>
      </c>
      <c r="AH134" s="49" t="e">
        <f>HLOOKUP(I134,ElecAvoidedCostsWOCC!$A$5:$Q$50,T134+1,FALSE)</f>
        <v>#N/A</v>
      </c>
      <c r="AI134" s="41" t="e">
        <f t="shared" si="51"/>
        <v>#N/A</v>
      </c>
      <c r="AJ134" s="41" t="e">
        <f t="shared" si="52"/>
        <v>#N/A</v>
      </c>
      <c r="AK134" s="41" t="e">
        <f>HLOOKUP(I134,ElecAvoidedCostsWOCC!$A$5:$Q$50,G134+1,FALSE)*J134*L134</f>
        <v>#N/A</v>
      </c>
      <c r="AL134" s="41" t="e">
        <f t="shared" si="53"/>
        <v>#N/A</v>
      </c>
      <c r="AM134" s="45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5">
        <f t="shared" si="54"/>
        <v>0</v>
      </c>
      <c r="AO134" s="44">
        <f t="shared" si="55"/>
        <v>0</v>
      </c>
      <c r="AP134" s="44" t="e">
        <f t="shared" si="56"/>
        <v>#DIV/0!</v>
      </c>
    </row>
    <row r="135" spans="2:42" x14ac:dyDescent="0.25">
      <c r="B135" s="34"/>
      <c r="C135" s="56"/>
      <c r="D135" s="56"/>
      <c r="E135" s="35"/>
      <c r="F135" s="36"/>
      <c r="G135" s="36"/>
      <c r="H135" s="36"/>
      <c r="I135" s="37"/>
      <c r="J135" s="38"/>
      <c r="K135" s="38"/>
      <c r="L135" s="38"/>
      <c r="M135" s="39"/>
      <c r="N135" s="39"/>
      <c r="O135" s="40"/>
      <c r="P135" s="41"/>
      <c r="Q135" s="41"/>
      <c r="R135" s="42"/>
      <c r="S135" s="43"/>
      <c r="T135" s="36">
        <f t="shared" si="38"/>
        <v>0</v>
      </c>
      <c r="U135" s="44">
        <f t="shared" si="39"/>
        <v>0</v>
      </c>
      <c r="V135" s="45">
        <f t="shared" si="40"/>
        <v>0</v>
      </c>
      <c r="W135" s="46">
        <f t="shared" si="41"/>
        <v>0</v>
      </c>
      <c r="X135" s="41">
        <f t="shared" si="42"/>
        <v>0</v>
      </c>
      <c r="Y135" s="41">
        <f t="shared" si="43"/>
        <v>0</v>
      </c>
      <c r="Z135" s="41">
        <f t="shared" si="44"/>
        <v>0</v>
      </c>
      <c r="AA135" s="47">
        <f t="shared" si="45"/>
        <v>0</v>
      </c>
      <c r="AB135" s="48">
        <f t="shared" si="46"/>
        <v>0</v>
      </c>
      <c r="AC135" s="41">
        <f t="shared" si="47"/>
        <v>0</v>
      </c>
      <c r="AD135" s="41">
        <f t="shared" si="48"/>
        <v>0</v>
      </c>
      <c r="AE135" s="41">
        <f t="shared" si="49"/>
        <v>0</v>
      </c>
      <c r="AF135" s="49" t="e">
        <f>HLOOKUP(I135,ElecAvoidedCostsWOCC!$A$5:$Q$50,G135+1,FALSE)</f>
        <v>#N/A</v>
      </c>
      <c r="AG135" s="41" t="e">
        <f t="shared" si="50"/>
        <v>#N/A</v>
      </c>
      <c r="AH135" s="49" t="e">
        <f>HLOOKUP(I135,ElecAvoidedCostsWOCC!$A$5:$Q$50,T135+1,FALSE)</f>
        <v>#N/A</v>
      </c>
      <c r="AI135" s="41" t="e">
        <f t="shared" si="51"/>
        <v>#N/A</v>
      </c>
      <c r="AJ135" s="41" t="e">
        <f t="shared" si="52"/>
        <v>#N/A</v>
      </c>
      <c r="AK135" s="41" t="e">
        <f>HLOOKUP(I135,ElecAvoidedCostsWOCC!$A$5:$Q$50,G135+1,FALSE)*J135*L135</f>
        <v>#N/A</v>
      </c>
      <c r="AL135" s="41" t="e">
        <f t="shared" si="53"/>
        <v>#N/A</v>
      </c>
      <c r="AM135" s="45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5">
        <f t="shared" si="54"/>
        <v>0</v>
      </c>
      <c r="AO135" s="44">
        <f t="shared" si="55"/>
        <v>0</v>
      </c>
      <c r="AP135" s="44" t="e">
        <f t="shared" si="56"/>
        <v>#DIV/0!</v>
      </c>
    </row>
    <row r="136" spans="2:42" x14ac:dyDescent="0.25">
      <c r="B136" s="34"/>
      <c r="C136" s="56"/>
      <c r="D136" s="56"/>
      <c r="E136" s="35"/>
      <c r="F136" s="36"/>
      <c r="G136" s="36"/>
      <c r="H136" s="36"/>
      <c r="I136" s="37"/>
      <c r="J136" s="38"/>
      <c r="K136" s="38"/>
      <c r="L136" s="38"/>
      <c r="M136" s="39"/>
      <c r="N136" s="39"/>
      <c r="O136" s="40"/>
      <c r="P136" s="41"/>
      <c r="Q136" s="41"/>
      <c r="R136" s="42"/>
      <c r="S136" s="43"/>
      <c r="T136" s="36">
        <f t="shared" si="38"/>
        <v>0</v>
      </c>
      <c r="U136" s="44">
        <f t="shared" si="39"/>
        <v>0</v>
      </c>
      <c r="V136" s="45">
        <f t="shared" si="40"/>
        <v>0</v>
      </c>
      <c r="W136" s="46">
        <f t="shared" si="41"/>
        <v>0</v>
      </c>
      <c r="X136" s="41">
        <f t="shared" si="42"/>
        <v>0</v>
      </c>
      <c r="Y136" s="41">
        <f t="shared" si="43"/>
        <v>0</v>
      </c>
      <c r="Z136" s="41">
        <f t="shared" si="44"/>
        <v>0</v>
      </c>
      <c r="AA136" s="47">
        <f t="shared" si="45"/>
        <v>0</v>
      </c>
      <c r="AB136" s="48">
        <f t="shared" si="46"/>
        <v>0</v>
      </c>
      <c r="AC136" s="41">
        <f t="shared" si="47"/>
        <v>0</v>
      </c>
      <c r="AD136" s="41">
        <f t="shared" si="48"/>
        <v>0</v>
      </c>
      <c r="AE136" s="41">
        <f t="shared" si="49"/>
        <v>0</v>
      </c>
      <c r="AF136" s="49" t="e">
        <f>HLOOKUP(I136,ElecAvoidedCostsWOCC!$A$5:$Q$50,G136+1,FALSE)</f>
        <v>#N/A</v>
      </c>
      <c r="AG136" s="41" t="e">
        <f t="shared" si="50"/>
        <v>#N/A</v>
      </c>
      <c r="AH136" s="49" t="e">
        <f>HLOOKUP(I136,ElecAvoidedCostsWOCC!$A$5:$Q$50,T136+1,FALSE)</f>
        <v>#N/A</v>
      </c>
      <c r="AI136" s="41" t="e">
        <f t="shared" si="51"/>
        <v>#N/A</v>
      </c>
      <c r="AJ136" s="41" t="e">
        <f t="shared" si="52"/>
        <v>#N/A</v>
      </c>
      <c r="AK136" s="41" t="e">
        <f>HLOOKUP(I136,ElecAvoidedCostsWOCC!$A$5:$Q$50,G136+1,FALSE)*J136*L136</f>
        <v>#N/A</v>
      </c>
      <c r="AL136" s="41" t="e">
        <f t="shared" si="53"/>
        <v>#N/A</v>
      </c>
      <c r="AM136" s="45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5">
        <f t="shared" si="54"/>
        <v>0</v>
      </c>
      <c r="AO136" s="44">
        <f t="shared" si="55"/>
        <v>0</v>
      </c>
      <c r="AP136" s="44" t="e">
        <f t="shared" si="56"/>
        <v>#DIV/0!</v>
      </c>
    </row>
    <row r="137" spans="2:42" x14ac:dyDescent="0.25">
      <c r="B137" s="34"/>
      <c r="C137" s="56"/>
      <c r="D137" s="56"/>
      <c r="E137" s="35"/>
      <c r="F137" s="36"/>
      <c r="G137" s="36"/>
      <c r="H137" s="36"/>
      <c r="I137" s="37"/>
      <c r="J137" s="38"/>
      <c r="K137" s="38"/>
      <c r="L137" s="38"/>
      <c r="M137" s="39"/>
      <c r="N137" s="39"/>
      <c r="O137" s="40"/>
      <c r="P137" s="41"/>
      <c r="Q137" s="41"/>
      <c r="R137" s="42"/>
      <c r="S137" s="43"/>
      <c r="T137" s="36">
        <f t="shared" si="38"/>
        <v>0</v>
      </c>
      <c r="U137" s="44">
        <f t="shared" si="39"/>
        <v>0</v>
      </c>
      <c r="V137" s="45">
        <f t="shared" si="40"/>
        <v>0</v>
      </c>
      <c r="W137" s="46">
        <f t="shared" si="41"/>
        <v>0</v>
      </c>
      <c r="X137" s="41">
        <f t="shared" si="42"/>
        <v>0</v>
      </c>
      <c r="Y137" s="41">
        <f t="shared" si="43"/>
        <v>0</v>
      </c>
      <c r="Z137" s="41">
        <f t="shared" si="44"/>
        <v>0</v>
      </c>
      <c r="AA137" s="47">
        <f t="shared" si="45"/>
        <v>0</v>
      </c>
      <c r="AB137" s="48">
        <f t="shared" si="46"/>
        <v>0</v>
      </c>
      <c r="AC137" s="41">
        <f t="shared" si="47"/>
        <v>0</v>
      </c>
      <c r="AD137" s="41">
        <f t="shared" si="48"/>
        <v>0</v>
      </c>
      <c r="AE137" s="41">
        <f t="shared" si="49"/>
        <v>0</v>
      </c>
      <c r="AF137" s="49" t="e">
        <f>HLOOKUP(I137,ElecAvoidedCostsWOCC!$A$5:$Q$50,G137+1,FALSE)</f>
        <v>#N/A</v>
      </c>
      <c r="AG137" s="41" t="e">
        <f t="shared" si="50"/>
        <v>#N/A</v>
      </c>
      <c r="AH137" s="49" t="e">
        <f>HLOOKUP(I137,ElecAvoidedCostsWOCC!$A$5:$Q$50,T137+1,FALSE)</f>
        <v>#N/A</v>
      </c>
      <c r="AI137" s="41" t="e">
        <f t="shared" si="51"/>
        <v>#N/A</v>
      </c>
      <c r="AJ137" s="41" t="e">
        <f t="shared" si="52"/>
        <v>#N/A</v>
      </c>
      <c r="AK137" s="41" t="e">
        <f>HLOOKUP(I137,ElecAvoidedCostsWOCC!$A$5:$Q$50,G137+1,FALSE)*J137*L137</f>
        <v>#N/A</v>
      </c>
      <c r="AL137" s="41" t="e">
        <f t="shared" si="53"/>
        <v>#N/A</v>
      </c>
      <c r="AM137" s="45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5">
        <f t="shared" si="54"/>
        <v>0</v>
      </c>
      <c r="AO137" s="44">
        <f t="shared" si="55"/>
        <v>0</v>
      </c>
      <c r="AP137" s="44" t="e">
        <f t="shared" si="56"/>
        <v>#DIV/0!</v>
      </c>
    </row>
    <row r="138" spans="2:42" x14ac:dyDescent="0.25">
      <c r="B138" s="34"/>
      <c r="C138" s="56"/>
      <c r="D138" s="56"/>
      <c r="E138" s="35"/>
      <c r="F138" s="36"/>
      <c r="G138" s="36"/>
      <c r="H138" s="36"/>
      <c r="I138" s="37"/>
      <c r="J138" s="38"/>
      <c r="K138" s="38"/>
      <c r="L138" s="38"/>
      <c r="M138" s="39"/>
      <c r="N138" s="39"/>
      <c r="O138" s="40"/>
      <c r="P138" s="41"/>
      <c r="Q138" s="41"/>
      <c r="R138" s="42"/>
      <c r="S138" s="43"/>
      <c r="T138" s="36">
        <f t="shared" si="38"/>
        <v>0</v>
      </c>
      <c r="U138" s="44">
        <f t="shared" si="39"/>
        <v>0</v>
      </c>
      <c r="V138" s="45">
        <f t="shared" si="40"/>
        <v>0</v>
      </c>
      <c r="W138" s="46">
        <f t="shared" si="41"/>
        <v>0</v>
      </c>
      <c r="X138" s="41">
        <f t="shared" si="42"/>
        <v>0</v>
      </c>
      <c r="Y138" s="41">
        <f t="shared" si="43"/>
        <v>0</v>
      </c>
      <c r="Z138" s="41">
        <f t="shared" si="44"/>
        <v>0</v>
      </c>
      <c r="AA138" s="47">
        <f t="shared" si="45"/>
        <v>0</v>
      </c>
      <c r="AB138" s="48">
        <f t="shared" si="46"/>
        <v>0</v>
      </c>
      <c r="AC138" s="41">
        <f t="shared" si="47"/>
        <v>0</v>
      </c>
      <c r="AD138" s="41">
        <f t="shared" si="48"/>
        <v>0</v>
      </c>
      <c r="AE138" s="41">
        <f t="shared" si="49"/>
        <v>0</v>
      </c>
      <c r="AF138" s="49" t="e">
        <f>HLOOKUP(I138,ElecAvoidedCostsWOCC!$A$5:$Q$50,G138+1,FALSE)</f>
        <v>#N/A</v>
      </c>
      <c r="AG138" s="41" t="e">
        <f t="shared" si="50"/>
        <v>#N/A</v>
      </c>
      <c r="AH138" s="49" t="e">
        <f>HLOOKUP(I138,ElecAvoidedCostsWOCC!$A$5:$Q$50,T138+1,FALSE)</f>
        <v>#N/A</v>
      </c>
      <c r="AI138" s="41" t="e">
        <f t="shared" si="51"/>
        <v>#N/A</v>
      </c>
      <c r="AJ138" s="41" t="e">
        <f t="shared" si="52"/>
        <v>#N/A</v>
      </c>
      <c r="AK138" s="41" t="e">
        <f>HLOOKUP(I138,ElecAvoidedCostsWOCC!$A$5:$Q$50,G138+1,FALSE)*J138*L138</f>
        <v>#N/A</v>
      </c>
      <c r="AL138" s="41" t="e">
        <f t="shared" si="53"/>
        <v>#N/A</v>
      </c>
      <c r="AM138" s="45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5">
        <f t="shared" si="54"/>
        <v>0</v>
      </c>
      <c r="AO138" s="44">
        <f t="shared" si="55"/>
        <v>0</v>
      </c>
      <c r="AP138" s="44" t="e">
        <f t="shared" si="56"/>
        <v>#DIV/0!</v>
      </c>
    </row>
    <row r="139" spans="2:42" x14ac:dyDescent="0.25">
      <c r="B139" s="34"/>
      <c r="C139" s="56"/>
      <c r="D139" s="56"/>
      <c r="E139" s="35"/>
      <c r="F139" s="36"/>
      <c r="G139" s="36"/>
      <c r="H139" s="36"/>
      <c r="I139" s="37"/>
      <c r="J139" s="38"/>
      <c r="K139" s="38"/>
      <c r="L139" s="38"/>
      <c r="M139" s="39"/>
      <c r="N139" s="39"/>
      <c r="O139" s="40"/>
      <c r="P139" s="41"/>
      <c r="Q139" s="41"/>
      <c r="R139" s="42"/>
      <c r="S139" s="43"/>
      <c r="T139" s="36">
        <f t="shared" si="38"/>
        <v>0</v>
      </c>
      <c r="U139" s="44">
        <f t="shared" si="39"/>
        <v>0</v>
      </c>
      <c r="V139" s="45">
        <f t="shared" si="40"/>
        <v>0</v>
      </c>
      <c r="W139" s="46">
        <f t="shared" si="41"/>
        <v>0</v>
      </c>
      <c r="X139" s="41">
        <f t="shared" si="42"/>
        <v>0</v>
      </c>
      <c r="Y139" s="41">
        <f t="shared" si="43"/>
        <v>0</v>
      </c>
      <c r="Z139" s="41">
        <f t="shared" si="44"/>
        <v>0</v>
      </c>
      <c r="AA139" s="47">
        <f t="shared" si="45"/>
        <v>0</v>
      </c>
      <c r="AB139" s="48">
        <f t="shared" si="46"/>
        <v>0</v>
      </c>
      <c r="AC139" s="41">
        <f t="shared" si="47"/>
        <v>0</v>
      </c>
      <c r="AD139" s="41">
        <f t="shared" si="48"/>
        <v>0</v>
      </c>
      <c r="AE139" s="41">
        <f t="shared" si="49"/>
        <v>0</v>
      </c>
      <c r="AF139" s="49" t="e">
        <f>HLOOKUP(I139,ElecAvoidedCostsWOCC!$A$5:$Q$50,G139+1,FALSE)</f>
        <v>#N/A</v>
      </c>
      <c r="AG139" s="41" t="e">
        <f t="shared" si="50"/>
        <v>#N/A</v>
      </c>
      <c r="AH139" s="49" t="e">
        <f>HLOOKUP(I139,ElecAvoidedCostsWOCC!$A$5:$Q$50,T139+1,FALSE)</f>
        <v>#N/A</v>
      </c>
      <c r="AI139" s="41" t="e">
        <f t="shared" si="51"/>
        <v>#N/A</v>
      </c>
      <c r="AJ139" s="41" t="e">
        <f t="shared" si="52"/>
        <v>#N/A</v>
      </c>
      <c r="AK139" s="41" t="e">
        <f>HLOOKUP(I139,ElecAvoidedCostsWOCC!$A$5:$Q$50,G139+1,FALSE)*J139*L139</f>
        <v>#N/A</v>
      </c>
      <c r="AL139" s="41" t="e">
        <f t="shared" si="53"/>
        <v>#N/A</v>
      </c>
      <c r="AM139" s="45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5">
        <f t="shared" si="54"/>
        <v>0</v>
      </c>
      <c r="AO139" s="44">
        <f t="shared" si="55"/>
        <v>0</v>
      </c>
      <c r="AP139" s="44" t="e">
        <f t="shared" si="56"/>
        <v>#DIV/0!</v>
      </c>
    </row>
    <row r="140" spans="2:42" x14ac:dyDescent="0.25">
      <c r="B140" s="34"/>
      <c r="C140" s="56"/>
      <c r="D140" s="56"/>
      <c r="E140" s="35"/>
      <c r="F140" s="36"/>
      <c r="G140" s="36"/>
      <c r="H140" s="36"/>
      <c r="I140" s="37"/>
      <c r="J140" s="38"/>
      <c r="K140" s="38"/>
      <c r="L140" s="38"/>
      <c r="M140" s="39"/>
      <c r="N140" s="39"/>
      <c r="O140" s="40"/>
      <c r="P140" s="41"/>
      <c r="Q140" s="41"/>
      <c r="R140" s="42"/>
      <c r="S140" s="43"/>
      <c r="T140" s="36">
        <f t="shared" si="38"/>
        <v>0</v>
      </c>
      <c r="U140" s="44">
        <f t="shared" si="39"/>
        <v>0</v>
      </c>
      <c r="V140" s="45">
        <f t="shared" si="40"/>
        <v>0</v>
      </c>
      <c r="W140" s="46">
        <f t="shared" si="41"/>
        <v>0</v>
      </c>
      <c r="X140" s="41">
        <f t="shared" si="42"/>
        <v>0</v>
      </c>
      <c r="Y140" s="41">
        <f t="shared" si="43"/>
        <v>0</v>
      </c>
      <c r="Z140" s="41">
        <f t="shared" si="44"/>
        <v>0</v>
      </c>
      <c r="AA140" s="47">
        <f t="shared" si="45"/>
        <v>0</v>
      </c>
      <c r="AB140" s="48">
        <f t="shared" si="46"/>
        <v>0</v>
      </c>
      <c r="AC140" s="41">
        <f t="shared" si="47"/>
        <v>0</v>
      </c>
      <c r="AD140" s="41">
        <f t="shared" si="48"/>
        <v>0</v>
      </c>
      <c r="AE140" s="41">
        <f t="shared" si="49"/>
        <v>0</v>
      </c>
      <c r="AF140" s="49" t="e">
        <f>HLOOKUP(I140,ElecAvoidedCostsWOCC!$A$5:$Q$50,G140+1,FALSE)</f>
        <v>#N/A</v>
      </c>
      <c r="AG140" s="41" t="e">
        <f t="shared" si="50"/>
        <v>#N/A</v>
      </c>
      <c r="AH140" s="49" t="e">
        <f>HLOOKUP(I140,ElecAvoidedCostsWOCC!$A$5:$Q$50,T140+1,FALSE)</f>
        <v>#N/A</v>
      </c>
      <c r="AI140" s="41" t="e">
        <f t="shared" si="51"/>
        <v>#N/A</v>
      </c>
      <c r="AJ140" s="41" t="e">
        <f t="shared" si="52"/>
        <v>#N/A</v>
      </c>
      <c r="AK140" s="41" t="e">
        <f>HLOOKUP(I140,ElecAvoidedCostsWOCC!$A$5:$Q$50,G140+1,FALSE)*J140*L140</f>
        <v>#N/A</v>
      </c>
      <c r="AL140" s="41" t="e">
        <f t="shared" si="53"/>
        <v>#N/A</v>
      </c>
      <c r="AM140" s="45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5">
        <f t="shared" si="54"/>
        <v>0</v>
      </c>
      <c r="AO140" s="44">
        <f t="shared" si="55"/>
        <v>0</v>
      </c>
      <c r="AP140" s="44" t="e">
        <f t="shared" si="56"/>
        <v>#DIV/0!</v>
      </c>
    </row>
    <row r="141" spans="2:42" x14ac:dyDescent="0.25">
      <c r="B141" s="34"/>
      <c r="C141" s="56"/>
      <c r="D141" s="56"/>
      <c r="E141" s="35"/>
      <c r="F141" s="36"/>
      <c r="G141" s="36"/>
      <c r="H141" s="36"/>
      <c r="I141" s="37"/>
      <c r="J141" s="38"/>
      <c r="K141" s="38"/>
      <c r="L141" s="38"/>
      <c r="M141" s="39"/>
      <c r="N141" s="39"/>
      <c r="O141" s="40"/>
      <c r="P141" s="41"/>
      <c r="Q141" s="41"/>
      <c r="R141" s="42"/>
      <c r="S141" s="43"/>
      <c r="T141" s="36">
        <f t="shared" si="38"/>
        <v>0</v>
      </c>
      <c r="U141" s="44">
        <f t="shared" si="39"/>
        <v>0</v>
      </c>
      <c r="V141" s="45">
        <f t="shared" si="40"/>
        <v>0</v>
      </c>
      <c r="W141" s="46">
        <f t="shared" si="41"/>
        <v>0</v>
      </c>
      <c r="X141" s="41">
        <f t="shared" si="42"/>
        <v>0</v>
      </c>
      <c r="Y141" s="41">
        <f t="shared" si="43"/>
        <v>0</v>
      </c>
      <c r="Z141" s="41">
        <f t="shared" si="44"/>
        <v>0</v>
      </c>
      <c r="AA141" s="47">
        <f t="shared" si="45"/>
        <v>0</v>
      </c>
      <c r="AB141" s="48">
        <f t="shared" si="46"/>
        <v>0</v>
      </c>
      <c r="AC141" s="41">
        <f t="shared" si="47"/>
        <v>0</v>
      </c>
      <c r="AD141" s="41">
        <f t="shared" si="48"/>
        <v>0</v>
      </c>
      <c r="AE141" s="41">
        <f t="shared" si="49"/>
        <v>0</v>
      </c>
      <c r="AF141" s="49" t="e">
        <f>HLOOKUP(I141,ElecAvoidedCostsWOCC!$A$5:$Q$50,G141+1,FALSE)</f>
        <v>#N/A</v>
      </c>
      <c r="AG141" s="41" t="e">
        <f t="shared" si="50"/>
        <v>#N/A</v>
      </c>
      <c r="AH141" s="49" t="e">
        <f>HLOOKUP(I141,ElecAvoidedCostsWOCC!$A$5:$Q$50,T141+1,FALSE)</f>
        <v>#N/A</v>
      </c>
      <c r="AI141" s="41" t="e">
        <f t="shared" si="51"/>
        <v>#N/A</v>
      </c>
      <c r="AJ141" s="41" t="e">
        <f t="shared" si="52"/>
        <v>#N/A</v>
      </c>
      <c r="AK141" s="41" t="e">
        <f>HLOOKUP(I141,ElecAvoidedCostsWOCC!$A$5:$Q$50,G141+1,FALSE)*J141*L141</f>
        <v>#N/A</v>
      </c>
      <c r="AL141" s="41" t="e">
        <f t="shared" si="53"/>
        <v>#N/A</v>
      </c>
      <c r="AM141" s="45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5">
        <f t="shared" si="54"/>
        <v>0</v>
      </c>
      <c r="AO141" s="44">
        <f t="shared" si="55"/>
        <v>0</v>
      </c>
      <c r="AP141" s="44" t="e">
        <f t="shared" si="56"/>
        <v>#DIV/0!</v>
      </c>
    </row>
    <row r="142" spans="2:42" x14ac:dyDescent="0.25">
      <c r="B142" s="34"/>
      <c r="C142" s="56"/>
      <c r="D142" s="56"/>
      <c r="E142" s="35"/>
      <c r="F142" s="36"/>
      <c r="G142" s="36"/>
      <c r="H142" s="36"/>
      <c r="I142" s="37"/>
      <c r="J142" s="38"/>
      <c r="K142" s="38"/>
      <c r="L142" s="38"/>
      <c r="M142" s="39"/>
      <c r="N142" s="39"/>
      <c r="O142" s="40"/>
      <c r="P142" s="41"/>
      <c r="Q142" s="41"/>
      <c r="R142" s="42"/>
      <c r="S142" s="43"/>
      <c r="T142" s="36">
        <f t="shared" si="38"/>
        <v>0</v>
      </c>
      <c r="U142" s="44">
        <f t="shared" si="39"/>
        <v>0</v>
      </c>
      <c r="V142" s="45">
        <f t="shared" si="40"/>
        <v>0</v>
      </c>
      <c r="W142" s="46">
        <f t="shared" si="41"/>
        <v>0</v>
      </c>
      <c r="X142" s="41">
        <f t="shared" si="42"/>
        <v>0</v>
      </c>
      <c r="Y142" s="41">
        <f t="shared" si="43"/>
        <v>0</v>
      </c>
      <c r="Z142" s="41">
        <f t="shared" si="44"/>
        <v>0</v>
      </c>
      <c r="AA142" s="47">
        <f t="shared" si="45"/>
        <v>0</v>
      </c>
      <c r="AB142" s="48">
        <f t="shared" si="46"/>
        <v>0</v>
      </c>
      <c r="AC142" s="41">
        <f t="shared" si="47"/>
        <v>0</v>
      </c>
      <c r="AD142" s="41">
        <f t="shared" si="48"/>
        <v>0</v>
      </c>
      <c r="AE142" s="41">
        <f t="shared" si="49"/>
        <v>0</v>
      </c>
      <c r="AF142" s="49" t="e">
        <f>HLOOKUP(I142,ElecAvoidedCostsWOCC!$A$5:$Q$50,G142+1,FALSE)</f>
        <v>#N/A</v>
      </c>
      <c r="AG142" s="41" t="e">
        <f t="shared" si="50"/>
        <v>#N/A</v>
      </c>
      <c r="AH142" s="49" t="e">
        <f>HLOOKUP(I142,ElecAvoidedCostsWOCC!$A$5:$Q$50,T142+1,FALSE)</f>
        <v>#N/A</v>
      </c>
      <c r="AI142" s="41" t="e">
        <f t="shared" si="51"/>
        <v>#N/A</v>
      </c>
      <c r="AJ142" s="41" t="e">
        <f t="shared" si="52"/>
        <v>#N/A</v>
      </c>
      <c r="AK142" s="41" t="e">
        <f>HLOOKUP(I142,ElecAvoidedCostsWOCC!$A$5:$Q$50,G142+1,FALSE)*J142*L142</f>
        <v>#N/A</v>
      </c>
      <c r="AL142" s="41" t="e">
        <f t="shared" si="53"/>
        <v>#N/A</v>
      </c>
      <c r="AM142" s="45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5">
        <f t="shared" si="54"/>
        <v>0</v>
      </c>
      <c r="AO142" s="44">
        <f t="shared" si="55"/>
        <v>0</v>
      </c>
      <c r="AP142" s="44" t="e">
        <f t="shared" si="56"/>
        <v>#DIV/0!</v>
      </c>
    </row>
    <row r="143" spans="2:42" x14ac:dyDescent="0.25">
      <c r="B143" s="34"/>
      <c r="C143" s="56"/>
      <c r="D143" s="56"/>
      <c r="E143" s="35"/>
      <c r="F143" s="36"/>
      <c r="G143" s="36"/>
      <c r="H143" s="36"/>
      <c r="I143" s="37"/>
      <c r="J143" s="38"/>
      <c r="K143" s="38"/>
      <c r="L143" s="38"/>
      <c r="M143" s="39"/>
      <c r="N143" s="39"/>
      <c r="O143" s="40"/>
      <c r="P143" s="41"/>
      <c r="Q143" s="41"/>
      <c r="R143" s="42"/>
      <c r="S143" s="43"/>
      <c r="T143" s="36">
        <f t="shared" si="38"/>
        <v>0</v>
      </c>
      <c r="U143" s="44">
        <f t="shared" si="39"/>
        <v>0</v>
      </c>
      <c r="V143" s="45">
        <f t="shared" si="40"/>
        <v>0</v>
      </c>
      <c r="W143" s="46">
        <f t="shared" si="41"/>
        <v>0</v>
      </c>
      <c r="X143" s="41">
        <f t="shared" si="42"/>
        <v>0</v>
      </c>
      <c r="Y143" s="41">
        <f t="shared" si="43"/>
        <v>0</v>
      </c>
      <c r="Z143" s="41">
        <f t="shared" si="44"/>
        <v>0</v>
      </c>
      <c r="AA143" s="47">
        <f t="shared" si="45"/>
        <v>0</v>
      </c>
      <c r="AB143" s="48">
        <f t="shared" si="46"/>
        <v>0</v>
      </c>
      <c r="AC143" s="41">
        <f t="shared" si="47"/>
        <v>0</v>
      </c>
      <c r="AD143" s="41">
        <f t="shared" si="48"/>
        <v>0</v>
      </c>
      <c r="AE143" s="41">
        <f t="shared" si="49"/>
        <v>0</v>
      </c>
      <c r="AF143" s="49" t="e">
        <f>HLOOKUP(I143,ElecAvoidedCostsWOCC!$A$5:$Q$50,G143+1,FALSE)</f>
        <v>#N/A</v>
      </c>
      <c r="AG143" s="41" t="e">
        <f t="shared" si="50"/>
        <v>#N/A</v>
      </c>
      <c r="AH143" s="49" t="e">
        <f>HLOOKUP(I143,ElecAvoidedCostsWOCC!$A$5:$Q$50,T143+1,FALSE)</f>
        <v>#N/A</v>
      </c>
      <c r="AI143" s="41" t="e">
        <f t="shared" si="51"/>
        <v>#N/A</v>
      </c>
      <c r="AJ143" s="41" t="e">
        <f t="shared" si="52"/>
        <v>#N/A</v>
      </c>
      <c r="AK143" s="41" t="e">
        <f>HLOOKUP(I143,ElecAvoidedCostsWOCC!$A$5:$Q$50,G143+1,FALSE)*J143*L143</f>
        <v>#N/A</v>
      </c>
      <c r="AL143" s="41" t="e">
        <f t="shared" si="53"/>
        <v>#N/A</v>
      </c>
      <c r="AM143" s="45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5">
        <f t="shared" si="54"/>
        <v>0</v>
      </c>
      <c r="AO143" s="44">
        <f t="shared" si="55"/>
        <v>0</v>
      </c>
      <c r="AP143" s="44" t="e">
        <f t="shared" si="56"/>
        <v>#DIV/0!</v>
      </c>
    </row>
    <row r="144" spans="2:42" x14ac:dyDescent="0.25">
      <c r="B144" s="34"/>
      <c r="C144" s="56"/>
      <c r="D144" s="56"/>
      <c r="E144" s="35"/>
      <c r="F144" s="36"/>
      <c r="G144" s="36"/>
      <c r="H144" s="36"/>
      <c r="I144" s="37"/>
      <c r="J144" s="38"/>
      <c r="K144" s="38"/>
      <c r="L144" s="38"/>
      <c r="M144" s="39"/>
      <c r="N144" s="39"/>
      <c r="O144" s="40"/>
      <c r="P144" s="41"/>
      <c r="Q144" s="41"/>
      <c r="R144" s="42"/>
      <c r="S144" s="43"/>
      <c r="T144" s="36">
        <f t="shared" si="38"/>
        <v>0</v>
      </c>
      <c r="U144" s="44">
        <f t="shared" si="39"/>
        <v>0</v>
      </c>
      <c r="V144" s="45">
        <f t="shared" si="40"/>
        <v>0</v>
      </c>
      <c r="W144" s="46">
        <f t="shared" si="41"/>
        <v>0</v>
      </c>
      <c r="X144" s="41">
        <f t="shared" si="42"/>
        <v>0</v>
      </c>
      <c r="Y144" s="41">
        <f t="shared" si="43"/>
        <v>0</v>
      </c>
      <c r="Z144" s="41">
        <f t="shared" si="44"/>
        <v>0</v>
      </c>
      <c r="AA144" s="47">
        <f t="shared" si="45"/>
        <v>0</v>
      </c>
      <c r="AB144" s="48">
        <f t="shared" si="46"/>
        <v>0</v>
      </c>
      <c r="AC144" s="41">
        <f t="shared" si="47"/>
        <v>0</v>
      </c>
      <c r="AD144" s="41">
        <f t="shared" si="48"/>
        <v>0</v>
      </c>
      <c r="AE144" s="41">
        <f t="shared" si="49"/>
        <v>0</v>
      </c>
      <c r="AF144" s="49" t="e">
        <f>HLOOKUP(I144,ElecAvoidedCostsWOCC!$A$5:$Q$50,G144+1,FALSE)</f>
        <v>#N/A</v>
      </c>
      <c r="AG144" s="41" t="e">
        <f t="shared" si="50"/>
        <v>#N/A</v>
      </c>
      <c r="AH144" s="49" t="e">
        <f>HLOOKUP(I144,ElecAvoidedCostsWOCC!$A$5:$Q$50,T144+1,FALSE)</f>
        <v>#N/A</v>
      </c>
      <c r="AI144" s="41" t="e">
        <f t="shared" si="51"/>
        <v>#N/A</v>
      </c>
      <c r="AJ144" s="41" t="e">
        <f t="shared" si="52"/>
        <v>#N/A</v>
      </c>
      <c r="AK144" s="41" t="e">
        <f>HLOOKUP(I144,ElecAvoidedCostsWOCC!$A$5:$Q$50,G144+1,FALSE)*J144*L144</f>
        <v>#N/A</v>
      </c>
      <c r="AL144" s="41" t="e">
        <f t="shared" si="53"/>
        <v>#N/A</v>
      </c>
      <c r="AM144" s="45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5">
        <f t="shared" si="54"/>
        <v>0</v>
      </c>
      <c r="AO144" s="44">
        <f t="shared" si="55"/>
        <v>0</v>
      </c>
      <c r="AP144" s="44" t="e">
        <f t="shared" si="56"/>
        <v>#DIV/0!</v>
      </c>
    </row>
    <row r="145" spans="2:42" x14ac:dyDescent="0.25">
      <c r="B145" s="34"/>
      <c r="C145" s="56"/>
      <c r="D145" s="56"/>
      <c r="E145" s="35"/>
      <c r="F145" s="36"/>
      <c r="G145" s="36"/>
      <c r="H145" s="36"/>
      <c r="I145" s="37"/>
      <c r="J145" s="38"/>
      <c r="K145" s="38"/>
      <c r="L145" s="38"/>
      <c r="M145" s="39"/>
      <c r="N145" s="39"/>
      <c r="O145" s="40"/>
      <c r="P145" s="41"/>
      <c r="Q145" s="41"/>
      <c r="R145" s="42"/>
      <c r="S145" s="43"/>
      <c r="T145" s="36">
        <f t="shared" si="38"/>
        <v>0</v>
      </c>
      <c r="U145" s="44">
        <f t="shared" si="39"/>
        <v>0</v>
      </c>
      <c r="V145" s="45">
        <f t="shared" si="40"/>
        <v>0</v>
      </c>
      <c r="W145" s="46">
        <f t="shared" si="41"/>
        <v>0</v>
      </c>
      <c r="X145" s="41">
        <f t="shared" si="42"/>
        <v>0</v>
      </c>
      <c r="Y145" s="41">
        <f t="shared" si="43"/>
        <v>0</v>
      </c>
      <c r="Z145" s="41">
        <f t="shared" si="44"/>
        <v>0</v>
      </c>
      <c r="AA145" s="47">
        <f t="shared" si="45"/>
        <v>0</v>
      </c>
      <c r="AB145" s="48">
        <f t="shared" si="46"/>
        <v>0</v>
      </c>
      <c r="AC145" s="41">
        <f t="shared" si="47"/>
        <v>0</v>
      </c>
      <c r="AD145" s="41">
        <f t="shared" si="48"/>
        <v>0</v>
      </c>
      <c r="AE145" s="41">
        <f t="shared" si="49"/>
        <v>0</v>
      </c>
      <c r="AF145" s="49" t="e">
        <f>HLOOKUP(I145,ElecAvoidedCostsWOCC!$A$5:$Q$50,G145+1,FALSE)</f>
        <v>#N/A</v>
      </c>
      <c r="AG145" s="41" t="e">
        <f t="shared" si="50"/>
        <v>#N/A</v>
      </c>
      <c r="AH145" s="49" t="e">
        <f>HLOOKUP(I145,ElecAvoidedCostsWOCC!$A$5:$Q$50,T145+1,FALSE)</f>
        <v>#N/A</v>
      </c>
      <c r="AI145" s="41" t="e">
        <f t="shared" si="51"/>
        <v>#N/A</v>
      </c>
      <c r="AJ145" s="41" t="e">
        <f t="shared" si="52"/>
        <v>#N/A</v>
      </c>
      <c r="AK145" s="41" t="e">
        <f>HLOOKUP(I145,ElecAvoidedCostsWOCC!$A$5:$Q$50,G145+1,FALSE)*J145*L145</f>
        <v>#N/A</v>
      </c>
      <c r="AL145" s="41" t="e">
        <f t="shared" si="53"/>
        <v>#N/A</v>
      </c>
      <c r="AM145" s="45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5">
        <f t="shared" si="54"/>
        <v>0</v>
      </c>
      <c r="AO145" s="44">
        <f t="shared" si="55"/>
        <v>0</v>
      </c>
      <c r="AP145" s="44" t="e">
        <f t="shared" si="56"/>
        <v>#DIV/0!</v>
      </c>
    </row>
    <row r="146" spans="2:42" x14ac:dyDescent="0.25">
      <c r="B146" s="34"/>
      <c r="C146" s="56"/>
      <c r="D146" s="56"/>
      <c r="E146" s="35"/>
      <c r="F146" s="36"/>
      <c r="G146" s="36"/>
      <c r="H146" s="36"/>
      <c r="I146" s="37"/>
      <c r="J146" s="38"/>
      <c r="K146" s="38"/>
      <c r="L146" s="38"/>
      <c r="M146" s="39"/>
      <c r="N146" s="39"/>
      <c r="O146" s="40"/>
      <c r="P146" s="41"/>
      <c r="Q146" s="41"/>
      <c r="R146" s="42"/>
      <c r="S146" s="43"/>
      <c r="T146" s="36">
        <f t="shared" si="38"/>
        <v>0</v>
      </c>
      <c r="U146" s="44">
        <f t="shared" si="39"/>
        <v>0</v>
      </c>
      <c r="V146" s="45">
        <f t="shared" si="40"/>
        <v>0</v>
      </c>
      <c r="W146" s="46">
        <f t="shared" si="41"/>
        <v>0</v>
      </c>
      <c r="X146" s="41">
        <f t="shared" si="42"/>
        <v>0</v>
      </c>
      <c r="Y146" s="41">
        <f t="shared" si="43"/>
        <v>0</v>
      </c>
      <c r="Z146" s="41">
        <f t="shared" si="44"/>
        <v>0</v>
      </c>
      <c r="AA146" s="47">
        <f t="shared" si="45"/>
        <v>0</v>
      </c>
      <c r="AB146" s="48">
        <f t="shared" si="46"/>
        <v>0</v>
      </c>
      <c r="AC146" s="41">
        <f t="shared" si="47"/>
        <v>0</v>
      </c>
      <c r="AD146" s="41">
        <f t="shared" si="48"/>
        <v>0</v>
      </c>
      <c r="AE146" s="41">
        <f t="shared" si="49"/>
        <v>0</v>
      </c>
      <c r="AF146" s="49" t="e">
        <f>HLOOKUP(I146,ElecAvoidedCostsWOCC!$A$5:$Q$50,G146+1,FALSE)</f>
        <v>#N/A</v>
      </c>
      <c r="AG146" s="41" t="e">
        <f t="shared" si="50"/>
        <v>#N/A</v>
      </c>
      <c r="AH146" s="49" t="e">
        <f>HLOOKUP(I146,ElecAvoidedCostsWOCC!$A$5:$Q$50,T146+1,FALSE)</f>
        <v>#N/A</v>
      </c>
      <c r="AI146" s="41" t="e">
        <f t="shared" si="51"/>
        <v>#N/A</v>
      </c>
      <c r="AJ146" s="41" t="e">
        <f t="shared" si="52"/>
        <v>#N/A</v>
      </c>
      <c r="AK146" s="41" t="e">
        <f>HLOOKUP(I146,ElecAvoidedCostsWOCC!$A$5:$Q$50,G146+1,FALSE)*J146*L146</f>
        <v>#N/A</v>
      </c>
      <c r="AL146" s="41" t="e">
        <f t="shared" si="53"/>
        <v>#N/A</v>
      </c>
      <c r="AM146" s="45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5">
        <f t="shared" si="54"/>
        <v>0</v>
      </c>
      <c r="AO146" s="44">
        <f t="shared" si="55"/>
        <v>0</v>
      </c>
      <c r="AP146" s="44" t="e">
        <f t="shared" si="56"/>
        <v>#DIV/0!</v>
      </c>
    </row>
    <row r="147" spans="2:42" x14ac:dyDescent="0.25">
      <c r="B147" s="34"/>
      <c r="C147" s="56"/>
      <c r="D147" s="56"/>
      <c r="E147" s="35"/>
      <c r="F147" s="36"/>
      <c r="G147" s="36"/>
      <c r="H147" s="36"/>
      <c r="I147" s="37"/>
      <c r="J147" s="38"/>
      <c r="K147" s="38"/>
      <c r="L147" s="38"/>
      <c r="M147" s="39"/>
      <c r="N147" s="39"/>
      <c r="O147" s="40"/>
      <c r="P147" s="41"/>
      <c r="Q147" s="41"/>
      <c r="R147" s="42"/>
      <c r="S147" s="43"/>
      <c r="T147" s="36">
        <f t="shared" si="38"/>
        <v>0</v>
      </c>
      <c r="U147" s="44">
        <f t="shared" si="39"/>
        <v>0</v>
      </c>
      <c r="V147" s="45">
        <f t="shared" si="40"/>
        <v>0</v>
      </c>
      <c r="W147" s="46">
        <f t="shared" si="41"/>
        <v>0</v>
      </c>
      <c r="X147" s="41">
        <f t="shared" si="42"/>
        <v>0</v>
      </c>
      <c r="Y147" s="41">
        <f t="shared" si="43"/>
        <v>0</v>
      </c>
      <c r="Z147" s="41">
        <f t="shared" si="44"/>
        <v>0</v>
      </c>
      <c r="AA147" s="47">
        <f t="shared" si="45"/>
        <v>0</v>
      </c>
      <c r="AB147" s="48">
        <f t="shared" si="46"/>
        <v>0</v>
      </c>
      <c r="AC147" s="41">
        <f t="shared" si="47"/>
        <v>0</v>
      </c>
      <c r="AD147" s="41">
        <f t="shared" si="48"/>
        <v>0</v>
      </c>
      <c r="AE147" s="41">
        <f t="shared" si="49"/>
        <v>0</v>
      </c>
      <c r="AF147" s="49" t="e">
        <f>HLOOKUP(I147,ElecAvoidedCostsWOCC!$A$5:$Q$50,G147+1,FALSE)</f>
        <v>#N/A</v>
      </c>
      <c r="AG147" s="41" t="e">
        <f t="shared" si="50"/>
        <v>#N/A</v>
      </c>
      <c r="AH147" s="49" t="e">
        <f>HLOOKUP(I147,ElecAvoidedCostsWOCC!$A$5:$Q$50,T147+1,FALSE)</f>
        <v>#N/A</v>
      </c>
      <c r="AI147" s="41" t="e">
        <f t="shared" si="51"/>
        <v>#N/A</v>
      </c>
      <c r="AJ147" s="41" t="e">
        <f t="shared" si="52"/>
        <v>#N/A</v>
      </c>
      <c r="AK147" s="41" t="e">
        <f>HLOOKUP(I147,ElecAvoidedCostsWOCC!$A$5:$Q$50,G147+1,FALSE)*J147*L147</f>
        <v>#N/A</v>
      </c>
      <c r="AL147" s="41" t="e">
        <f t="shared" si="53"/>
        <v>#N/A</v>
      </c>
      <c r="AM147" s="45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5">
        <f t="shared" si="54"/>
        <v>0</v>
      </c>
      <c r="AO147" s="44">
        <f t="shared" si="55"/>
        <v>0</v>
      </c>
      <c r="AP147" s="44" t="e">
        <f t="shared" si="56"/>
        <v>#DIV/0!</v>
      </c>
    </row>
    <row r="148" spans="2:42" x14ac:dyDescent="0.25">
      <c r="B148" s="34"/>
      <c r="C148" s="56"/>
      <c r="D148" s="56"/>
      <c r="E148" s="35"/>
      <c r="F148" s="36"/>
      <c r="G148" s="36"/>
      <c r="H148" s="36"/>
      <c r="I148" s="37"/>
      <c r="J148" s="38"/>
      <c r="K148" s="38"/>
      <c r="L148" s="38"/>
      <c r="M148" s="39"/>
      <c r="N148" s="39"/>
      <c r="O148" s="40"/>
      <c r="P148" s="41"/>
      <c r="Q148" s="41"/>
      <c r="R148" s="42"/>
      <c r="S148" s="43"/>
      <c r="T148" s="36">
        <f t="shared" si="38"/>
        <v>0</v>
      </c>
      <c r="U148" s="44">
        <f t="shared" si="39"/>
        <v>0</v>
      </c>
      <c r="V148" s="45">
        <f t="shared" si="40"/>
        <v>0</v>
      </c>
      <c r="W148" s="46">
        <f t="shared" si="41"/>
        <v>0</v>
      </c>
      <c r="X148" s="41">
        <f t="shared" si="42"/>
        <v>0</v>
      </c>
      <c r="Y148" s="41">
        <f t="shared" si="43"/>
        <v>0</v>
      </c>
      <c r="Z148" s="41">
        <f t="shared" si="44"/>
        <v>0</v>
      </c>
      <c r="AA148" s="47">
        <f t="shared" si="45"/>
        <v>0</v>
      </c>
      <c r="AB148" s="48">
        <f t="shared" si="46"/>
        <v>0</v>
      </c>
      <c r="AC148" s="41">
        <f t="shared" si="47"/>
        <v>0</v>
      </c>
      <c r="AD148" s="41">
        <f t="shared" si="48"/>
        <v>0</v>
      </c>
      <c r="AE148" s="41">
        <f t="shared" si="49"/>
        <v>0</v>
      </c>
      <c r="AF148" s="49" t="e">
        <f>HLOOKUP(I148,ElecAvoidedCostsWOCC!$A$5:$Q$50,G148+1,FALSE)</f>
        <v>#N/A</v>
      </c>
      <c r="AG148" s="41" t="e">
        <f t="shared" si="50"/>
        <v>#N/A</v>
      </c>
      <c r="AH148" s="49" t="e">
        <f>HLOOKUP(I148,ElecAvoidedCostsWOCC!$A$5:$Q$50,T148+1,FALSE)</f>
        <v>#N/A</v>
      </c>
      <c r="AI148" s="41" t="e">
        <f t="shared" si="51"/>
        <v>#N/A</v>
      </c>
      <c r="AJ148" s="41" t="e">
        <f t="shared" si="52"/>
        <v>#N/A</v>
      </c>
      <c r="AK148" s="41" t="e">
        <f>HLOOKUP(I148,ElecAvoidedCostsWOCC!$A$5:$Q$50,G148+1,FALSE)*J148*L148</f>
        <v>#N/A</v>
      </c>
      <c r="AL148" s="41" t="e">
        <f t="shared" si="53"/>
        <v>#N/A</v>
      </c>
      <c r="AM148" s="45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5">
        <f t="shared" si="54"/>
        <v>0</v>
      </c>
      <c r="AO148" s="44">
        <f t="shared" si="55"/>
        <v>0</v>
      </c>
      <c r="AP148" s="44" t="e">
        <f t="shared" si="56"/>
        <v>#DIV/0!</v>
      </c>
    </row>
    <row r="149" spans="2:42" x14ac:dyDescent="0.25">
      <c r="B149" s="34"/>
      <c r="C149" s="56"/>
      <c r="D149" s="56"/>
      <c r="E149" s="35"/>
      <c r="F149" s="36"/>
      <c r="G149" s="36"/>
      <c r="H149" s="36"/>
      <c r="I149" s="37"/>
      <c r="J149" s="38"/>
      <c r="K149" s="38"/>
      <c r="L149" s="38"/>
      <c r="M149" s="39"/>
      <c r="N149" s="39"/>
      <c r="O149" s="40"/>
      <c r="P149" s="41"/>
      <c r="Q149" s="41"/>
      <c r="R149" s="42"/>
      <c r="S149" s="43"/>
      <c r="T149" s="36">
        <f t="shared" si="38"/>
        <v>0</v>
      </c>
      <c r="U149" s="44">
        <f t="shared" si="39"/>
        <v>0</v>
      </c>
      <c r="V149" s="45">
        <f t="shared" si="40"/>
        <v>0</v>
      </c>
      <c r="W149" s="46">
        <f t="shared" si="41"/>
        <v>0</v>
      </c>
      <c r="X149" s="41">
        <f t="shared" si="42"/>
        <v>0</v>
      </c>
      <c r="Y149" s="41">
        <f t="shared" si="43"/>
        <v>0</v>
      </c>
      <c r="Z149" s="41">
        <f t="shared" si="44"/>
        <v>0</v>
      </c>
      <c r="AA149" s="47">
        <f t="shared" si="45"/>
        <v>0</v>
      </c>
      <c r="AB149" s="48">
        <f t="shared" si="46"/>
        <v>0</v>
      </c>
      <c r="AC149" s="41">
        <f t="shared" si="47"/>
        <v>0</v>
      </c>
      <c r="AD149" s="41">
        <f t="shared" si="48"/>
        <v>0</v>
      </c>
      <c r="AE149" s="41">
        <f t="shared" si="49"/>
        <v>0</v>
      </c>
      <c r="AF149" s="49" t="e">
        <f>HLOOKUP(I149,ElecAvoidedCostsWOCC!$A$5:$Q$50,G149+1,FALSE)</f>
        <v>#N/A</v>
      </c>
      <c r="AG149" s="41" t="e">
        <f t="shared" si="50"/>
        <v>#N/A</v>
      </c>
      <c r="AH149" s="49" t="e">
        <f>HLOOKUP(I149,ElecAvoidedCostsWOCC!$A$5:$Q$50,T149+1,FALSE)</f>
        <v>#N/A</v>
      </c>
      <c r="AI149" s="41" t="e">
        <f t="shared" si="51"/>
        <v>#N/A</v>
      </c>
      <c r="AJ149" s="41" t="e">
        <f t="shared" si="52"/>
        <v>#N/A</v>
      </c>
      <c r="AK149" s="41" t="e">
        <f>HLOOKUP(I149,ElecAvoidedCostsWOCC!$A$5:$Q$50,G149+1,FALSE)*J149*L149</f>
        <v>#N/A</v>
      </c>
      <c r="AL149" s="41" t="e">
        <f t="shared" si="53"/>
        <v>#N/A</v>
      </c>
      <c r="AM149" s="45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5">
        <f t="shared" si="54"/>
        <v>0</v>
      </c>
      <c r="AO149" s="44">
        <f t="shared" si="55"/>
        <v>0</v>
      </c>
      <c r="AP149" s="44" t="e">
        <f t="shared" si="56"/>
        <v>#DIV/0!</v>
      </c>
    </row>
    <row r="150" spans="2:42" x14ac:dyDescent="0.25">
      <c r="B150" s="34"/>
      <c r="C150" s="56"/>
      <c r="D150" s="56"/>
      <c r="E150" s="35"/>
      <c r="F150" s="36"/>
      <c r="G150" s="36"/>
      <c r="H150" s="36"/>
      <c r="I150" s="37"/>
      <c r="J150" s="38"/>
      <c r="K150" s="38"/>
      <c r="L150" s="38"/>
      <c r="M150" s="39"/>
      <c r="N150" s="39"/>
      <c r="O150" s="40"/>
      <c r="P150" s="41"/>
      <c r="Q150" s="41"/>
      <c r="R150" s="42"/>
      <c r="S150" s="43"/>
      <c r="T150" s="36">
        <f t="shared" si="38"/>
        <v>0</v>
      </c>
      <c r="U150" s="44">
        <f t="shared" si="39"/>
        <v>0</v>
      </c>
      <c r="V150" s="45">
        <f t="shared" si="40"/>
        <v>0</v>
      </c>
      <c r="W150" s="46">
        <f t="shared" si="41"/>
        <v>0</v>
      </c>
      <c r="X150" s="41">
        <f t="shared" si="42"/>
        <v>0</v>
      </c>
      <c r="Y150" s="41">
        <f t="shared" si="43"/>
        <v>0</v>
      </c>
      <c r="Z150" s="41">
        <f t="shared" si="44"/>
        <v>0</v>
      </c>
      <c r="AA150" s="47">
        <f t="shared" si="45"/>
        <v>0</v>
      </c>
      <c r="AB150" s="48">
        <f t="shared" si="46"/>
        <v>0</v>
      </c>
      <c r="AC150" s="41">
        <f t="shared" si="47"/>
        <v>0</v>
      </c>
      <c r="AD150" s="41">
        <f t="shared" si="48"/>
        <v>0</v>
      </c>
      <c r="AE150" s="41">
        <f t="shared" si="49"/>
        <v>0</v>
      </c>
      <c r="AF150" s="49" t="e">
        <f>HLOOKUP(I150,ElecAvoidedCostsWOCC!$A$5:$Q$50,G150+1,FALSE)</f>
        <v>#N/A</v>
      </c>
      <c r="AG150" s="41" t="e">
        <f t="shared" si="50"/>
        <v>#N/A</v>
      </c>
      <c r="AH150" s="49" t="e">
        <f>HLOOKUP(I150,ElecAvoidedCostsWOCC!$A$5:$Q$50,T150+1,FALSE)</f>
        <v>#N/A</v>
      </c>
      <c r="AI150" s="41" t="e">
        <f t="shared" si="51"/>
        <v>#N/A</v>
      </c>
      <c r="AJ150" s="41" t="e">
        <f t="shared" si="52"/>
        <v>#N/A</v>
      </c>
      <c r="AK150" s="41" t="e">
        <f>HLOOKUP(I150,ElecAvoidedCostsWOCC!$A$5:$Q$50,G150+1,FALSE)*J150*L150</f>
        <v>#N/A</v>
      </c>
      <c r="AL150" s="41" t="e">
        <f t="shared" si="53"/>
        <v>#N/A</v>
      </c>
      <c r="AM150" s="45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5">
        <f t="shared" si="54"/>
        <v>0</v>
      </c>
      <c r="AO150" s="44">
        <f t="shared" si="55"/>
        <v>0</v>
      </c>
      <c r="AP150" s="44" t="e">
        <f t="shared" si="56"/>
        <v>#DIV/0!</v>
      </c>
    </row>
    <row r="151" spans="2:42" x14ac:dyDescent="0.25">
      <c r="B151" s="34"/>
      <c r="C151" s="56"/>
      <c r="D151" s="56"/>
      <c r="E151" s="35"/>
      <c r="F151" s="36"/>
      <c r="G151" s="36"/>
      <c r="H151" s="36"/>
      <c r="I151" s="37"/>
      <c r="J151" s="38"/>
      <c r="K151" s="38"/>
      <c r="L151" s="38"/>
      <c r="M151" s="39"/>
      <c r="N151" s="39"/>
      <c r="O151" s="40"/>
      <c r="P151" s="41"/>
      <c r="Q151" s="41"/>
      <c r="R151" s="42"/>
      <c r="S151" s="43"/>
      <c r="T151" s="36">
        <f t="shared" ref="T151:T172" si="57">G151+H151</f>
        <v>0</v>
      </c>
      <c r="U151" s="44">
        <f t="shared" ref="U151:U172" si="58">(O151/$A$10)*T151</f>
        <v>0</v>
      </c>
      <c r="V151" s="45">
        <f t="shared" ref="V151:V172" si="59">N151-M151</f>
        <v>0</v>
      </c>
      <c r="W151" s="46">
        <f t="shared" ref="W151:W172" si="60">(O151/A$10)</f>
        <v>0</v>
      </c>
      <c r="X151" s="41">
        <f t="shared" ref="X151:X172" si="61">W151*A$8</f>
        <v>0</v>
      </c>
      <c r="Y151" s="41">
        <f t="shared" ref="Y151:Y172" si="62">Q151-P151</f>
        <v>0</v>
      </c>
      <c r="Z151" s="41">
        <f t="shared" ref="Z151:Z172" si="63">X151+(A$6*W151)</f>
        <v>0</v>
      </c>
      <c r="AA151" s="47">
        <f t="shared" ref="AA151:AA172" si="64">Q151+X151</f>
        <v>0</v>
      </c>
      <c r="AB151" s="48">
        <f t="shared" ref="AB151:AB172" si="65">Z151/(1+ElecDiscountRate)^1</f>
        <v>0</v>
      </c>
      <c r="AC151" s="41">
        <f t="shared" ref="AC151:AC172" si="66">AA151/(1+ElecDiscountRate)^1</f>
        <v>0</v>
      </c>
      <c r="AD151" s="41">
        <f t="shared" ref="AD151:AD172" si="67">-PV(ElecDiscountRate,T151,R151)*J151</f>
        <v>0</v>
      </c>
      <c r="AE151" s="41">
        <f t="shared" ref="AE151:AE172" si="68">-PV(ElecDiscountRate,T151,S151)*J151</f>
        <v>0</v>
      </c>
      <c r="AF151" s="49" t="e">
        <f>HLOOKUP(I151,ElecAvoidedCostsWOCC!$A$5:$Q$50,G151+1,FALSE)</f>
        <v>#N/A</v>
      </c>
      <c r="AG151" s="41" t="e">
        <f t="shared" ref="AG151:AG172" si="69">AF151*J151*K151</f>
        <v>#N/A</v>
      </c>
      <c r="AH151" s="49" t="e">
        <f>HLOOKUP(I151,ElecAvoidedCostsWOCC!$A$5:$Q$50,T151+1,FALSE)</f>
        <v>#N/A</v>
      </c>
      <c r="AI151" s="41" t="e">
        <f t="shared" ref="AI151:AI172" si="70">AH151*J151*L151</f>
        <v>#N/A</v>
      </c>
      <c r="AJ151" s="41" t="e">
        <f t="shared" ref="AJ151:AJ172" si="71">AG151+AI151</f>
        <v>#N/A</v>
      </c>
      <c r="AK151" s="41" t="e">
        <f>HLOOKUP(I151,ElecAvoidedCostsWOCC!$A$5:$Q$50,G151+1,FALSE)*J151*L151</f>
        <v>#N/A</v>
      </c>
      <c r="AL151" s="41" t="e">
        <f t="shared" ref="AL151:AL172" si="72">AG151+AI151-AK151</f>
        <v>#N/A</v>
      </c>
      <c r="AM151" s="45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5">
        <f t="shared" ref="AN151:AN172" si="73">AM151*1.1+AD151+AE151</f>
        <v>0</v>
      </c>
      <c r="AO151" s="44">
        <f t="shared" ref="AO151:AO172" si="74">IFERROR(AM151/AB151,0)</f>
        <v>0</v>
      </c>
      <c r="AP151" s="44" t="e">
        <f t="shared" ref="AP151:AP172" si="75">AN151/AC151</f>
        <v>#DIV/0!</v>
      </c>
    </row>
    <row r="152" spans="2:42" x14ac:dyDescent="0.25">
      <c r="B152" s="34"/>
      <c r="C152" s="56"/>
      <c r="D152" s="56"/>
      <c r="E152" s="35"/>
      <c r="F152" s="36"/>
      <c r="G152" s="36"/>
      <c r="H152" s="36"/>
      <c r="I152" s="37"/>
      <c r="J152" s="38"/>
      <c r="K152" s="38"/>
      <c r="L152" s="38"/>
      <c r="M152" s="39"/>
      <c r="N152" s="39"/>
      <c r="O152" s="40"/>
      <c r="P152" s="41"/>
      <c r="Q152" s="41"/>
      <c r="R152" s="42"/>
      <c r="S152" s="43"/>
      <c r="T152" s="36">
        <f t="shared" si="57"/>
        <v>0</v>
      </c>
      <c r="U152" s="44">
        <f t="shared" si="58"/>
        <v>0</v>
      </c>
      <c r="V152" s="45">
        <f t="shared" si="59"/>
        <v>0</v>
      </c>
      <c r="W152" s="46">
        <f t="shared" si="60"/>
        <v>0</v>
      </c>
      <c r="X152" s="41">
        <f t="shared" si="61"/>
        <v>0</v>
      </c>
      <c r="Y152" s="41">
        <f t="shared" si="62"/>
        <v>0</v>
      </c>
      <c r="Z152" s="41">
        <f t="shared" si="63"/>
        <v>0</v>
      </c>
      <c r="AA152" s="47">
        <f t="shared" si="64"/>
        <v>0</v>
      </c>
      <c r="AB152" s="48">
        <f t="shared" si="65"/>
        <v>0</v>
      </c>
      <c r="AC152" s="41">
        <f t="shared" si="66"/>
        <v>0</v>
      </c>
      <c r="AD152" s="41">
        <f t="shared" si="67"/>
        <v>0</v>
      </c>
      <c r="AE152" s="41">
        <f t="shared" si="68"/>
        <v>0</v>
      </c>
      <c r="AF152" s="49" t="e">
        <f>HLOOKUP(I152,ElecAvoidedCostsWOCC!$A$5:$Q$50,G152+1,FALSE)</f>
        <v>#N/A</v>
      </c>
      <c r="AG152" s="41" t="e">
        <f t="shared" si="69"/>
        <v>#N/A</v>
      </c>
      <c r="AH152" s="49" t="e">
        <f>HLOOKUP(I152,ElecAvoidedCostsWOCC!$A$5:$Q$50,T152+1,FALSE)</f>
        <v>#N/A</v>
      </c>
      <c r="AI152" s="41" t="e">
        <f t="shared" si="70"/>
        <v>#N/A</v>
      </c>
      <c r="AJ152" s="41" t="e">
        <f t="shared" si="71"/>
        <v>#N/A</v>
      </c>
      <c r="AK152" s="41" t="e">
        <f>HLOOKUP(I152,ElecAvoidedCostsWOCC!$A$5:$Q$50,G152+1,FALSE)*J152*L152</f>
        <v>#N/A</v>
      </c>
      <c r="AL152" s="41" t="e">
        <f t="shared" si="72"/>
        <v>#N/A</v>
      </c>
      <c r="AM152" s="45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5">
        <f t="shared" si="73"/>
        <v>0</v>
      </c>
      <c r="AO152" s="44">
        <f t="shared" si="74"/>
        <v>0</v>
      </c>
      <c r="AP152" s="44" t="e">
        <f t="shared" si="75"/>
        <v>#DIV/0!</v>
      </c>
    </row>
    <row r="153" spans="2:42" x14ac:dyDescent="0.25">
      <c r="B153" s="34"/>
      <c r="C153" s="56"/>
      <c r="D153" s="56"/>
      <c r="E153" s="35"/>
      <c r="F153" s="36"/>
      <c r="G153" s="36"/>
      <c r="H153" s="36"/>
      <c r="I153" s="37"/>
      <c r="J153" s="38"/>
      <c r="K153" s="38"/>
      <c r="L153" s="38"/>
      <c r="M153" s="39"/>
      <c r="N153" s="39"/>
      <c r="O153" s="40"/>
      <c r="P153" s="41"/>
      <c r="Q153" s="41"/>
      <c r="R153" s="42"/>
      <c r="S153" s="43"/>
      <c r="T153" s="36">
        <f t="shared" si="57"/>
        <v>0</v>
      </c>
      <c r="U153" s="44">
        <f t="shared" si="58"/>
        <v>0</v>
      </c>
      <c r="V153" s="45">
        <f t="shared" si="59"/>
        <v>0</v>
      </c>
      <c r="W153" s="46">
        <f t="shared" si="60"/>
        <v>0</v>
      </c>
      <c r="X153" s="41">
        <f t="shared" si="61"/>
        <v>0</v>
      </c>
      <c r="Y153" s="41">
        <f t="shared" si="62"/>
        <v>0</v>
      </c>
      <c r="Z153" s="41">
        <f t="shared" si="63"/>
        <v>0</v>
      </c>
      <c r="AA153" s="47">
        <f t="shared" si="64"/>
        <v>0</v>
      </c>
      <c r="AB153" s="48">
        <f t="shared" si="65"/>
        <v>0</v>
      </c>
      <c r="AC153" s="41">
        <f t="shared" si="66"/>
        <v>0</v>
      </c>
      <c r="AD153" s="41">
        <f t="shared" si="67"/>
        <v>0</v>
      </c>
      <c r="AE153" s="41">
        <f t="shared" si="68"/>
        <v>0</v>
      </c>
      <c r="AF153" s="49" t="e">
        <f>HLOOKUP(I153,ElecAvoidedCostsWOCC!$A$5:$Q$50,G153+1,FALSE)</f>
        <v>#N/A</v>
      </c>
      <c r="AG153" s="41" t="e">
        <f t="shared" si="69"/>
        <v>#N/A</v>
      </c>
      <c r="AH153" s="49" t="e">
        <f>HLOOKUP(I153,ElecAvoidedCostsWOCC!$A$5:$Q$50,T153+1,FALSE)</f>
        <v>#N/A</v>
      </c>
      <c r="AI153" s="41" t="e">
        <f t="shared" si="70"/>
        <v>#N/A</v>
      </c>
      <c r="AJ153" s="41" t="e">
        <f t="shared" si="71"/>
        <v>#N/A</v>
      </c>
      <c r="AK153" s="41" t="e">
        <f>HLOOKUP(I153,ElecAvoidedCostsWOCC!$A$5:$Q$50,G153+1,FALSE)*J153*L153</f>
        <v>#N/A</v>
      </c>
      <c r="AL153" s="41" t="e">
        <f t="shared" si="72"/>
        <v>#N/A</v>
      </c>
      <c r="AM153" s="45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5">
        <f t="shared" si="73"/>
        <v>0</v>
      </c>
      <c r="AO153" s="44">
        <f t="shared" si="74"/>
        <v>0</v>
      </c>
      <c r="AP153" s="44" t="e">
        <f t="shared" si="75"/>
        <v>#DIV/0!</v>
      </c>
    </row>
    <row r="154" spans="2:42" x14ac:dyDescent="0.25">
      <c r="B154" s="34"/>
      <c r="C154" s="56"/>
      <c r="D154" s="56"/>
      <c r="E154" s="35"/>
      <c r="F154" s="36"/>
      <c r="G154" s="36"/>
      <c r="H154" s="36"/>
      <c r="I154" s="37"/>
      <c r="J154" s="38"/>
      <c r="K154" s="38"/>
      <c r="L154" s="38"/>
      <c r="M154" s="39"/>
      <c r="N154" s="39"/>
      <c r="O154" s="40"/>
      <c r="P154" s="41"/>
      <c r="Q154" s="41"/>
      <c r="R154" s="42"/>
      <c r="S154" s="43"/>
      <c r="T154" s="36">
        <f t="shared" si="57"/>
        <v>0</v>
      </c>
      <c r="U154" s="44">
        <f t="shared" si="58"/>
        <v>0</v>
      </c>
      <c r="V154" s="45">
        <f t="shared" si="59"/>
        <v>0</v>
      </c>
      <c r="W154" s="46">
        <f t="shared" si="60"/>
        <v>0</v>
      </c>
      <c r="X154" s="41">
        <f t="shared" si="61"/>
        <v>0</v>
      </c>
      <c r="Y154" s="41">
        <f t="shared" si="62"/>
        <v>0</v>
      </c>
      <c r="Z154" s="41">
        <f t="shared" si="63"/>
        <v>0</v>
      </c>
      <c r="AA154" s="47">
        <f t="shared" si="64"/>
        <v>0</v>
      </c>
      <c r="AB154" s="48">
        <f t="shared" si="65"/>
        <v>0</v>
      </c>
      <c r="AC154" s="41">
        <f t="shared" si="66"/>
        <v>0</v>
      </c>
      <c r="AD154" s="41">
        <f t="shared" si="67"/>
        <v>0</v>
      </c>
      <c r="AE154" s="41">
        <f t="shared" si="68"/>
        <v>0</v>
      </c>
      <c r="AF154" s="49" t="e">
        <f>HLOOKUP(I154,ElecAvoidedCostsWOCC!$A$5:$Q$50,G154+1,FALSE)</f>
        <v>#N/A</v>
      </c>
      <c r="AG154" s="41" t="e">
        <f t="shared" si="69"/>
        <v>#N/A</v>
      </c>
      <c r="AH154" s="49" t="e">
        <f>HLOOKUP(I154,ElecAvoidedCostsWOCC!$A$5:$Q$50,T154+1,FALSE)</f>
        <v>#N/A</v>
      </c>
      <c r="AI154" s="41" t="e">
        <f t="shared" si="70"/>
        <v>#N/A</v>
      </c>
      <c r="AJ154" s="41" t="e">
        <f t="shared" si="71"/>
        <v>#N/A</v>
      </c>
      <c r="AK154" s="41" t="e">
        <f>HLOOKUP(I154,ElecAvoidedCostsWOCC!$A$5:$Q$50,G154+1,FALSE)*J154*L154</f>
        <v>#N/A</v>
      </c>
      <c r="AL154" s="41" t="e">
        <f t="shared" si="72"/>
        <v>#N/A</v>
      </c>
      <c r="AM154" s="45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5">
        <f t="shared" si="73"/>
        <v>0</v>
      </c>
      <c r="AO154" s="44">
        <f t="shared" si="74"/>
        <v>0</v>
      </c>
      <c r="AP154" s="44" t="e">
        <f t="shared" si="75"/>
        <v>#DIV/0!</v>
      </c>
    </row>
    <row r="155" spans="2:42" x14ac:dyDescent="0.25">
      <c r="B155" s="34"/>
      <c r="C155" s="56"/>
      <c r="D155" s="56"/>
      <c r="E155" s="35"/>
      <c r="F155" s="36"/>
      <c r="G155" s="36"/>
      <c r="H155" s="36"/>
      <c r="I155" s="37"/>
      <c r="J155" s="38"/>
      <c r="K155" s="38"/>
      <c r="L155" s="38"/>
      <c r="M155" s="39"/>
      <c r="N155" s="39"/>
      <c r="O155" s="40"/>
      <c r="P155" s="41"/>
      <c r="Q155" s="41"/>
      <c r="R155" s="42"/>
      <c r="S155" s="43"/>
      <c r="T155" s="36">
        <f t="shared" si="57"/>
        <v>0</v>
      </c>
      <c r="U155" s="44">
        <f t="shared" si="58"/>
        <v>0</v>
      </c>
      <c r="V155" s="45">
        <f t="shared" si="59"/>
        <v>0</v>
      </c>
      <c r="W155" s="46">
        <f t="shared" si="60"/>
        <v>0</v>
      </c>
      <c r="X155" s="41">
        <f t="shared" si="61"/>
        <v>0</v>
      </c>
      <c r="Y155" s="41">
        <f t="shared" si="62"/>
        <v>0</v>
      </c>
      <c r="Z155" s="41">
        <f t="shared" si="63"/>
        <v>0</v>
      </c>
      <c r="AA155" s="47">
        <f t="shared" si="64"/>
        <v>0</v>
      </c>
      <c r="AB155" s="48">
        <f t="shared" si="65"/>
        <v>0</v>
      </c>
      <c r="AC155" s="41">
        <f t="shared" si="66"/>
        <v>0</v>
      </c>
      <c r="AD155" s="41">
        <f t="shared" si="67"/>
        <v>0</v>
      </c>
      <c r="AE155" s="41">
        <f t="shared" si="68"/>
        <v>0</v>
      </c>
      <c r="AF155" s="49" t="e">
        <f>HLOOKUP(I155,ElecAvoidedCostsWOCC!$A$5:$Q$50,G155+1,FALSE)</f>
        <v>#N/A</v>
      </c>
      <c r="AG155" s="41" t="e">
        <f t="shared" si="69"/>
        <v>#N/A</v>
      </c>
      <c r="AH155" s="49" t="e">
        <f>HLOOKUP(I155,ElecAvoidedCostsWOCC!$A$5:$Q$50,T155+1,FALSE)</f>
        <v>#N/A</v>
      </c>
      <c r="AI155" s="41" t="e">
        <f t="shared" si="70"/>
        <v>#N/A</v>
      </c>
      <c r="AJ155" s="41" t="e">
        <f t="shared" si="71"/>
        <v>#N/A</v>
      </c>
      <c r="AK155" s="41" t="e">
        <f>HLOOKUP(I155,ElecAvoidedCostsWOCC!$A$5:$Q$50,G155+1,FALSE)*J155*L155</f>
        <v>#N/A</v>
      </c>
      <c r="AL155" s="41" t="e">
        <f t="shared" si="72"/>
        <v>#N/A</v>
      </c>
      <c r="AM155" s="45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5">
        <f t="shared" si="73"/>
        <v>0</v>
      </c>
      <c r="AO155" s="44">
        <f t="shared" si="74"/>
        <v>0</v>
      </c>
      <c r="AP155" s="44" t="e">
        <f t="shared" si="75"/>
        <v>#DIV/0!</v>
      </c>
    </row>
    <row r="156" spans="2:42" x14ac:dyDescent="0.25">
      <c r="B156" s="34"/>
      <c r="C156" s="56"/>
      <c r="D156" s="56"/>
      <c r="E156" s="35"/>
      <c r="F156" s="36"/>
      <c r="G156" s="36"/>
      <c r="H156" s="36"/>
      <c r="I156" s="37"/>
      <c r="J156" s="38"/>
      <c r="K156" s="38"/>
      <c r="L156" s="38"/>
      <c r="M156" s="39"/>
      <c r="N156" s="39"/>
      <c r="O156" s="40"/>
      <c r="P156" s="41"/>
      <c r="Q156" s="41"/>
      <c r="R156" s="42"/>
      <c r="S156" s="43"/>
      <c r="T156" s="36">
        <f t="shared" si="57"/>
        <v>0</v>
      </c>
      <c r="U156" s="44">
        <f t="shared" si="58"/>
        <v>0</v>
      </c>
      <c r="V156" s="45">
        <f t="shared" si="59"/>
        <v>0</v>
      </c>
      <c r="W156" s="46">
        <f t="shared" si="60"/>
        <v>0</v>
      </c>
      <c r="X156" s="41">
        <f t="shared" si="61"/>
        <v>0</v>
      </c>
      <c r="Y156" s="41">
        <f t="shared" si="62"/>
        <v>0</v>
      </c>
      <c r="Z156" s="41">
        <f t="shared" si="63"/>
        <v>0</v>
      </c>
      <c r="AA156" s="47">
        <f t="shared" si="64"/>
        <v>0</v>
      </c>
      <c r="AB156" s="48">
        <f t="shared" si="65"/>
        <v>0</v>
      </c>
      <c r="AC156" s="41">
        <f t="shared" si="66"/>
        <v>0</v>
      </c>
      <c r="AD156" s="41">
        <f t="shared" si="67"/>
        <v>0</v>
      </c>
      <c r="AE156" s="41">
        <f t="shared" si="68"/>
        <v>0</v>
      </c>
      <c r="AF156" s="49" t="e">
        <f>HLOOKUP(I156,ElecAvoidedCostsWOCC!$A$5:$Q$50,G156+1,FALSE)</f>
        <v>#N/A</v>
      </c>
      <c r="AG156" s="41" t="e">
        <f t="shared" si="69"/>
        <v>#N/A</v>
      </c>
      <c r="AH156" s="49" t="e">
        <f>HLOOKUP(I156,ElecAvoidedCostsWOCC!$A$5:$Q$50,T156+1,FALSE)</f>
        <v>#N/A</v>
      </c>
      <c r="AI156" s="41" t="e">
        <f t="shared" si="70"/>
        <v>#N/A</v>
      </c>
      <c r="AJ156" s="41" t="e">
        <f t="shared" si="71"/>
        <v>#N/A</v>
      </c>
      <c r="AK156" s="41" t="e">
        <f>HLOOKUP(I156,ElecAvoidedCostsWOCC!$A$5:$Q$50,G156+1,FALSE)*J156*L156</f>
        <v>#N/A</v>
      </c>
      <c r="AL156" s="41" t="e">
        <f t="shared" si="72"/>
        <v>#N/A</v>
      </c>
      <c r="AM156" s="45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5">
        <f t="shared" si="73"/>
        <v>0</v>
      </c>
      <c r="AO156" s="44">
        <f t="shared" si="74"/>
        <v>0</v>
      </c>
      <c r="AP156" s="44" t="e">
        <f t="shared" si="75"/>
        <v>#DIV/0!</v>
      </c>
    </row>
    <row r="157" spans="2:42" x14ac:dyDescent="0.25">
      <c r="B157" s="34"/>
      <c r="C157" s="56"/>
      <c r="D157" s="56"/>
      <c r="E157" s="35"/>
      <c r="F157" s="36"/>
      <c r="G157" s="36"/>
      <c r="H157" s="36"/>
      <c r="I157" s="37"/>
      <c r="J157" s="38"/>
      <c r="K157" s="38"/>
      <c r="L157" s="38"/>
      <c r="M157" s="39"/>
      <c r="N157" s="39"/>
      <c r="O157" s="40"/>
      <c r="P157" s="41"/>
      <c r="Q157" s="41"/>
      <c r="R157" s="42"/>
      <c r="S157" s="43"/>
      <c r="T157" s="36">
        <f t="shared" si="57"/>
        <v>0</v>
      </c>
      <c r="U157" s="44">
        <f t="shared" si="58"/>
        <v>0</v>
      </c>
      <c r="V157" s="45">
        <f t="shared" si="59"/>
        <v>0</v>
      </c>
      <c r="W157" s="46">
        <f t="shared" si="60"/>
        <v>0</v>
      </c>
      <c r="X157" s="41">
        <f t="shared" si="61"/>
        <v>0</v>
      </c>
      <c r="Y157" s="41">
        <f t="shared" si="62"/>
        <v>0</v>
      </c>
      <c r="Z157" s="41">
        <f t="shared" si="63"/>
        <v>0</v>
      </c>
      <c r="AA157" s="47">
        <f t="shared" si="64"/>
        <v>0</v>
      </c>
      <c r="AB157" s="48">
        <f t="shared" si="65"/>
        <v>0</v>
      </c>
      <c r="AC157" s="41">
        <f t="shared" si="66"/>
        <v>0</v>
      </c>
      <c r="AD157" s="41">
        <f t="shared" si="67"/>
        <v>0</v>
      </c>
      <c r="AE157" s="41">
        <f t="shared" si="68"/>
        <v>0</v>
      </c>
      <c r="AF157" s="49" t="e">
        <f>HLOOKUP(I157,ElecAvoidedCostsWOCC!$A$5:$Q$50,G157+1,FALSE)</f>
        <v>#N/A</v>
      </c>
      <c r="AG157" s="41" t="e">
        <f t="shared" si="69"/>
        <v>#N/A</v>
      </c>
      <c r="AH157" s="49" t="e">
        <f>HLOOKUP(I157,ElecAvoidedCostsWOCC!$A$5:$Q$50,T157+1,FALSE)</f>
        <v>#N/A</v>
      </c>
      <c r="AI157" s="41" t="e">
        <f t="shared" si="70"/>
        <v>#N/A</v>
      </c>
      <c r="AJ157" s="41" t="e">
        <f t="shared" si="71"/>
        <v>#N/A</v>
      </c>
      <c r="AK157" s="41" t="e">
        <f>HLOOKUP(I157,ElecAvoidedCostsWOCC!$A$5:$Q$50,G157+1,FALSE)*J157*L157</f>
        <v>#N/A</v>
      </c>
      <c r="AL157" s="41" t="e">
        <f t="shared" si="72"/>
        <v>#N/A</v>
      </c>
      <c r="AM157" s="45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5">
        <f t="shared" si="73"/>
        <v>0</v>
      </c>
      <c r="AO157" s="44">
        <f t="shared" si="74"/>
        <v>0</v>
      </c>
      <c r="AP157" s="44" t="e">
        <f t="shared" si="75"/>
        <v>#DIV/0!</v>
      </c>
    </row>
    <row r="158" spans="2:42" x14ac:dyDescent="0.25">
      <c r="B158" s="34"/>
      <c r="C158" s="56"/>
      <c r="D158" s="56"/>
      <c r="E158" s="35"/>
      <c r="F158" s="36"/>
      <c r="G158" s="36"/>
      <c r="H158" s="36"/>
      <c r="I158" s="37"/>
      <c r="J158" s="38"/>
      <c r="K158" s="38"/>
      <c r="L158" s="38"/>
      <c r="M158" s="39"/>
      <c r="N158" s="39"/>
      <c r="O158" s="40"/>
      <c r="P158" s="41"/>
      <c r="Q158" s="41"/>
      <c r="R158" s="42"/>
      <c r="S158" s="43"/>
      <c r="T158" s="36">
        <f t="shared" si="57"/>
        <v>0</v>
      </c>
      <c r="U158" s="44">
        <f t="shared" si="58"/>
        <v>0</v>
      </c>
      <c r="V158" s="45">
        <f t="shared" si="59"/>
        <v>0</v>
      </c>
      <c r="W158" s="46">
        <f t="shared" si="60"/>
        <v>0</v>
      </c>
      <c r="X158" s="41">
        <f t="shared" si="61"/>
        <v>0</v>
      </c>
      <c r="Y158" s="41">
        <f t="shared" si="62"/>
        <v>0</v>
      </c>
      <c r="Z158" s="41">
        <f t="shared" si="63"/>
        <v>0</v>
      </c>
      <c r="AA158" s="47">
        <f t="shared" si="64"/>
        <v>0</v>
      </c>
      <c r="AB158" s="48">
        <f t="shared" si="65"/>
        <v>0</v>
      </c>
      <c r="AC158" s="41">
        <f t="shared" si="66"/>
        <v>0</v>
      </c>
      <c r="AD158" s="41">
        <f t="shared" si="67"/>
        <v>0</v>
      </c>
      <c r="AE158" s="41">
        <f t="shared" si="68"/>
        <v>0</v>
      </c>
      <c r="AF158" s="49" t="e">
        <f>HLOOKUP(I158,ElecAvoidedCostsWOCC!$A$5:$Q$50,G158+1,FALSE)</f>
        <v>#N/A</v>
      </c>
      <c r="AG158" s="41" t="e">
        <f t="shared" si="69"/>
        <v>#N/A</v>
      </c>
      <c r="AH158" s="49" t="e">
        <f>HLOOKUP(I158,ElecAvoidedCostsWOCC!$A$5:$Q$50,T158+1,FALSE)</f>
        <v>#N/A</v>
      </c>
      <c r="AI158" s="41" t="e">
        <f t="shared" si="70"/>
        <v>#N/A</v>
      </c>
      <c r="AJ158" s="41" t="e">
        <f t="shared" si="71"/>
        <v>#N/A</v>
      </c>
      <c r="AK158" s="41" t="e">
        <f>HLOOKUP(I158,ElecAvoidedCostsWOCC!$A$5:$Q$50,G158+1,FALSE)*J158*L158</f>
        <v>#N/A</v>
      </c>
      <c r="AL158" s="41" t="e">
        <f t="shared" si="72"/>
        <v>#N/A</v>
      </c>
      <c r="AM158" s="45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5">
        <f t="shared" si="73"/>
        <v>0</v>
      </c>
      <c r="AO158" s="44">
        <f t="shared" si="74"/>
        <v>0</v>
      </c>
      <c r="AP158" s="44" t="e">
        <f t="shared" si="75"/>
        <v>#DIV/0!</v>
      </c>
    </row>
    <row r="159" spans="2:42" x14ac:dyDescent="0.25">
      <c r="B159" s="34"/>
      <c r="C159" s="56"/>
      <c r="D159" s="56"/>
      <c r="E159" s="35"/>
      <c r="F159" s="36"/>
      <c r="G159" s="36"/>
      <c r="H159" s="36"/>
      <c r="I159" s="37"/>
      <c r="J159" s="38"/>
      <c r="K159" s="38"/>
      <c r="L159" s="38"/>
      <c r="M159" s="39"/>
      <c r="N159" s="39"/>
      <c r="O159" s="40"/>
      <c r="P159" s="41"/>
      <c r="Q159" s="41"/>
      <c r="R159" s="42"/>
      <c r="S159" s="43"/>
      <c r="T159" s="36">
        <f t="shared" si="57"/>
        <v>0</v>
      </c>
      <c r="U159" s="44">
        <f t="shared" si="58"/>
        <v>0</v>
      </c>
      <c r="V159" s="45">
        <f t="shared" si="59"/>
        <v>0</v>
      </c>
      <c r="W159" s="46">
        <f t="shared" si="60"/>
        <v>0</v>
      </c>
      <c r="X159" s="41">
        <f t="shared" si="61"/>
        <v>0</v>
      </c>
      <c r="Y159" s="41">
        <f t="shared" si="62"/>
        <v>0</v>
      </c>
      <c r="Z159" s="41">
        <f t="shared" si="63"/>
        <v>0</v>
      </c>
      <c r="AA159" s="47">
        <f t="shared" si="64"/>
        <v>0</v>
      </c>
      <c r="AB159" s="48">
        <f t="shared" si="65"/>
        <v>0</v>
      </c>
      <c r="AC159" s="41">
        <f t="shared" si="66"/>
        <v>0</v>
      </c>
      <c r="AD159" s="41">
        <f t="shared" si="67"/>
        <v>0</v>
      </c>
      <c r="AE159" s="41">
        <f t="shared" si="68"/>
        <v>0</v>
      </c>
      <c r="AF159" s="49" t="e">
        <f>HLOOKUP(I159,ElecAvoidedCostsWOCC!$A$5:$Q$50,G159+1,FALSE)</f>
        <v>#N/A</v>
      </c>
      <c r="AG159" s="41" t="e">
        <f t="shared" si="69"/>
        <v>#N/A</v>
      </c>
      <c r="AH159" s="49" t="e">
        <f>HLOOKUP(I159,ElecAvoidedCostsWOCC!$A$5:$Q$50,T159+1,FALSE)</f>
        <v>#N/A</v>
      </c>
      <c r="AI159" s="41" t="e">
        <f t="shared" si="70"/>
        <v>#N/A</v>
      </c>
      <c r="AJ159" s="41" t="e">
        <f t="shared" si="71"/>
        <v>#N/A</v>
      </c>
      <c r="AK159" s="41" t="e">
        <f>HLOOKUP(I159,ElecAvoidedCostsWOCC!$A$5:$Q$50,G159+1,FALSE)*J159*L159</f>
        <v>#N/A</v>
      </c>
      <c r="AL159" s="41" t="e">
        <f t="shared" si="72"/>
        <v>#N/A</v>
      </c>
      <c r="AM159" s="45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5">
        <f t="shared" si="73"/>
        <v>0</v>
      </c>
      <c r="AO159" s="44">
        <f t="shared" si="74"/>
        <v>0</v>
      </c>
      <c r="AP159" s="44" t="e">
        <f t="shared" si="75"/>
        <v>#DIV/0!</v>
      </c>
    </row>
    <row r="160" spans="2:42" x14ac:dyDescent="0.25">
      <c r="B160" s="34"/>
      <c r="C160" s="56"/>
      <c r="D160" s="56"/>
      <c r="E160" s="35"/>
      <c r="F160" s="36"/>
      <c r="G160" s="36"/>
      <c r="H160" s="36"/>
      <c r="I160" s="37"/>
      <c r="J160" s="38"/>
      <c r="K160" s="38"/>
      <c r="L160" s="38"/>
      <c r="M160" s="39"/>
      <c r="N160" s="39"/>
      <c r="O160" s="40"/>
      <c r="P160" s="41"/>
      <c r="Q160" s="41"/>
      <c r="R160" s="42"/>
      <c r="S160" s="43"/>
      <c r="T160" s="36">
        <f t="shared" si="57"/>
        <v>0</v>
      </c>
      <c r="U160" s="44">
        <f t="shared" si="58"/>
        <v>0</v>
      </c>
      <c r="V160" s="45">
        <f t="shared" si="59"/>
        <v>0</v>
      </c>
      <c r="W160" s="46">
        <f t="shared" si="60"/>
        <v>0</v>
      </c>
      <c r="X160" s="41">
        <f t="shared" si="61"/>
        <v>0</v>
      </c>
      <c r="Y160" s="41">
        <f t="shared" si="62"/>
        <v>0</v>
      </c>
      <c r="Z160" s="41">
        <f t="shared" si="63"/>
        <v>0</v>
      </c>
      <c r="AA160" s="47">
        <f t="shared" si="64"/>
        <v>0</v>
      </c>
      <c r="AB160" s="48">
        <f t="shared" si="65"/>
        <v>0</v>
      </c>
      <c r="AC160" s="41">
        <f t="shared" si="66"/>
        <v>0</v>
      </c>
      <c r="AD160" s="41">
        <f t="shared" si="67"/>
        <v>0</v>
      </c>
      <c r="AE160" s="41">
        <f t="shared" si="68"/>
        <v>0</v>
      </c>
      <c r="AF160" s="49" t="e">
        <f>HLOOKUP(I160,ElecAvoidedCostsWOCC!$A$5:$Q$50,G160+1,FALSE)</f>
        <v>#N/A</v>
      </c>
      <c r="AG160" s="41" t="e">
        <f t="shared" si="69"/>
        <v>#N/A</v>
      </c>
      <c r="AH160" s="49" t="e">
        <f>HLOOKUP(I160,ElecAvoidedCostsWOCC!$A$5:$Q$50,T160+1,FALSE)</f>
        <v>#N/A</v>
      </c>
      <c r="AI160" s="41" t="e">
        <f t="shared" si="70"/>
        <v>#N/A</v>
      </c>
      <c r="AJ160" s="41" t="e">
        <f t="shared" si="71"/>
        <v>#N/A</v>
      </c>
      <c r="AK160" s="41" t="e">
        <f>HLOOKUP(I160,ElecAvoidedCostsWOCC!$A$5:$Q$50,G160+1,FALSE)*J160*L160</f>
        <v>#N/A</v>
      </c>
      <c r="AL160" s="41" t="e">
        <f t="shared" si="72"/>
        <v>#N/A</v>
      </c>
      <c r="AM160" s="45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5">
        <f t="shared" si="73"/>
        <v>0</v>
      </c>
      <c r="AO160" s="44">
        <f t="shared" si="74"/>
        <v>0</v>
      </c>
      <c r="AP160" s="44" t="e">
        <f t="shared" si="75"/>
        <v>#DIV/0!</v>
      </c>
    </row>
    <row r="161" spans="2:42" x14ac:dyDescent="0.25">
      <c r="B161" s="34"/>
      <c r="C161" s="56"/>
      <c r="D161" s="56"/>
      <c r="E161" s="35"/>
      <c r="F161" s="36"/>
      <c r="G161" s="36"/>
      <c r="H161" s="36"/>
      <c r="I161" s="37"/>
      <c r="J161" s="38"/>
      <c r="K161" s="38"/>
      <c r="L161" s="38"/>
      <c r="M161" s="39"/>
      <c r="N161" s="39"/>
      <c r="O161" s="40"/>
      <c r="P161" s="41"/>
      <c r="Q161" s="41"/>
      <c r="R161" s="42"/>
      <c r="S161" s="43"/>
      <c r="T161" s="36">
        <f t="shared" si="57"/>
        <v>0</v>
      </c>
      <c r="U161" s="44">
        <f t="shared" si="58"/>
        <v>0</v>
      </c>
      <c r="V161" s="45">
        <f t="shared" si="59"/>
        <v>0</v>
      </c>
      <c r="W161" s="46">
        <f t="shared" si="60"/>
        <v>0</v>
      </c>
      <c r="X161" s="41">
        <f t="shared" si="61"/>
        <v>0</v>
      </c>
      <c r="Y161" s="41">
        <f t="shared" si="62"/>
        <v>0</v>
      </c>
      <c r="Z161" s="41">
        <f t="shared" si="63"/>
        <v>0</v>
      </c>
      <c r="AA161" s="47">
        <f t="shared" si="64"/>
        <v>0</v>
      </c>
      <c r="AB161" s="48">
        <f t="shared" si="65"/>
        <v>0</v>
      </c>
      <c r="AC161" s="41">
        <f t="shared" si="66"/>
        <v>0</v>
      </c>
      <c r="AD161" s="41">
        <f t="shared" si="67"/>
        <v>0</v>
      </c>
      <c r="AE161" s="41">
        <f t="shared" si="68"/>
        <v>0</v>
      </c>
      <c r="AF161" s="49" t="e">
        <f>HLOOKUP(I161,ElecAvoidedCostsWOCC!$A$5:$Q$50,G161+1,FALSE)</f>
        <v>#N/A</v>
      </c>
      <c r="AG161" s="41" t="e">
        <f t="shared" si="69"/>
        <v>#N/A</v>
      </c>
      <c r="AH161" s="49" t="e">
        <f>HLOOKUP(I161,ElecAvoidedCostsWOCC!$A$5:$Q$50,T161+1,FALSE)</f>
        <v>#N/A</v>
      </c>
      <c r="AI161" s="41" t="e">
        <f t="shared" si="70"/>
        <v>#N/A</v>
      </c>
      <c r="AJ161" s="41" t="e">
        <f t="shared" si="71"/>
        <v>#N/A</v>
      </c>
      <c r="AK161" s="41" t="e">
        <f>HLOOKUP(I161,ElecAvoidedCostsWOCC!$A$5:$Q$50,G161+1,FALSE)*J161*L161</f>
        <v>#N/A</v>
      </c>
      <c r="AL161" s="41" t="e">
        <f t="shared" si="72"/>
        <v>#N/A</v>
      </c>
      <c r="AM161" s="45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5">
        <f t="shared" si="73"/>
        <v>0</v>
      </c>
      <c r="AO161" s="44">
        <f t="shared" si="74"/>
        <v>0</v>
      </c>
      <c r="AP161" s="44" t="e">
        <f t="shared" si="75"/>
        <v>#DIV/0!</v>
      </c>
    </row>
    <row r="162" spans="2:42" x14ac:dyDescent="0.25">
      <c r="B162" s="34"/>
      <c r="C162" s="56"/>
      <c r="D162" s="56"/>
      <c r="E162" s="35"/>
      <c r="F162" s="36"/>
      <c r="G162" s="36"/>
      <c r="H162" s="36"/>
      <c r="I162" s="37"/>
      <c r="J162" s="38"/>
      <c r="K162" s="38"/>
      <c r="L162" s="38"/>
      <c r="M162" s="39"/>
      <c r="N162" s="39"/>
      <c r="O162" s="40"/>
      <c r="P162" s="41"/>
      <c r="Q162" s="41"/>
      <c r="R162" s="42"/>
      <c r="S162" s="43"/>
      <c r="T162" s="36">
        <f t="shared" si="57"/>
        <v>0</v>
      </c>
      <c r="U162" s="44">
        <f t="shared" si="58"/>
        <v>0</v>
      </c>
      <c r="V162" s="45">
        <f t="shared" si="59"/>
        <v>0</v>
      </c>
      <c r="W162" s="46">
        <f t="shared" si="60"/>
        <v>0</v>
      </c>
      <c r="X162" s="41">
        <f t="shared" si="61"/>
        <v>0</v>
      </c>
      <c r="Y162" s="41">
        <f t="shared" si="62"/>
        <v>0</v>
      </c>
      <c r="Z162" s="41">
        <f t="shared" si="63"/>
        <v>0</v>
      </c>
      <c r="AA162" s="47">
        <f t="shared" si="64"/>
        <v>0</v>
      </c>
      <c r="AB162" s="48">
        <f t="shared" si="65"/>
        <v>0</v>
      </c>
      <c r="AC162" s="41">
        <f t="shared" si="66"/>
        <v>0</v>
      </c>
      <c r="AD162" s="41">
        <f t="shared" si="67"/>
        <v>0</v>
      </c>
      <c r="AE162" s="41">
        <f t="shared" si="68"/>
        <v>0</v>
      </c>
      <c r="AF162" s="49" t="e">
        <f>HLOOKUP(I162,ElecAvoidedCostsWOCC!$A$5:$Q$50,G162+1,FALSE)</f>
        <v>#N/A</v>
      </c>
      <c r="AG162" s="41" t="e">
        <f t="shared" si="69"/>
        <v>#N/A</v>
      </c>
      <c r="AH162" s="49" t="e">
        <f>HLOOKUP(I162,ElecAvoidedCostsWOCC!$A$5:$Q$50,T162+1,FALSE)</f>
        <v>#N/A</v>
      </c>
      <c r="AI162" s="41" t="e">
        <f t="shared" si="70"/>
        <v>#N/A</v>
      </c>
      <c r="AJ162" s="41" t="e">
        <f t="shared" si="71"/>
        <v>#N/A</v>
      </c>
      <c r="AK162" s="41" t="e">
        <f>HLOOKUP(I162,ElecAvoidedCostsWOCC!$A$5:$Q$50,G162+1,FALSE)*J162*L162</f>
        <v>#N/A</v>
      </c>
      <c r="AL162" s="41" t="e">
        <f t="shared" si="72"/>
        <v>#N/A</v>
      </c>
      <c r="AM162" s="45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5">
        <f t="shared" si="73"/>
        <v>0</v>
      </c>
      <c r="AO162" s="44">
        <f t="shared" si="74"/>
        <v>0</v>
      </c>
      <c r="AP162" s="44" t="e">
        <f t="shared" si="75"/>
        <v>#DIV/0!</v>
      </c>
    </row>
    <row r="163" spans="2:42" x14ac:dyDescent="0.25">
      <c r="B163" s="34"/>
      <c r="C163" s="56"/>
      <c r="D163" s="56"/>
      <c r="E163" s="35"/>
      <c r="F163" s="36"/>
      <c r="G163" s="36"/>
      <c r="H163" s="36"/>
      <c r="I163" s="37"/>
      <c r="J163" s="38"/>
      <c r="K163" s="38"/>
      <c r="L163" s="38"/>
      <c r="M163" s="39"/>
      <c r="N163" s="39"/>
      <c r="O163" s="40"/>
      <c r="P163" s="41"/>
      <c r="Q163" s="41"/>
      <c r="R163" s="42"/>
      <c r="S163" s="43"/>
      <c r="T163" s="36">
        <f t="shared" si="57"/>
        <v>0</v>
      </c>
      <c r="U163" s="44">
        <f t="shared" si="58"/>
        <v>0</v>
      </c>
      <c r="V163" s="45">
        <f t="shared" si="59"/>
        <v>0</v>
      </c>
      <c r="W163" s="46">
        <f t="shared" si="60"/>
        <v>0</v>
      </c>
      <c r="X163" s="41">
        <f t="shared" si="61"/>
        <v>0</v>
      </c>
      <c r="Y163" s="41">
        <f t="shared" si="62"/>
        <v>0</v>
      </c>
      <c r="Z163" s="41">
        <f t="shared" si="63"/>
        <v>0</v>
      </c>
      <c r="AA163" s="47">
        <f t="shared" si="64"/>
        <v>0</v>
      </c>
      <c r="AB163" s="48">
        <f t="shared" si="65"/>
        <v>0</v>
      </c>
      <c r="AC163" s="41">
        <f t="shared" si="66"/>
        <v>0</v>
      </c>
      <c r="AD163" s="41">
        <f t="shared" si="67"/>
        <v>0</v>
      </c>
      <c r="AE163" s="41">
        <f t="shared" si="68"/>
        <v>0</v>
      </c>
      <c r="AF163" s="49" t="e">
        <f>HLOOKUP(I163,ElecAvoidedCostsWOCC!$A$5:$Q$50,G163+1,FALSE)</f>
        <v>#N/A</v>
      </c>
      <c r="AG163" s="41" t="e">
        <f t="shared" si="69"/>
        <v>#N/A</v>
      </c>
      <c r="AH163" s="49" t="e">
        <f>HLOOKUP(I163,ElecAvoidedCostsWOCC!$A$5:$Q$50,T163+1,FALSE)</f>
        <v>#N/A</v>
      </c>
      <c r="AI163" s="41" t="e">
        <f t="shared" si="70"/>
        <v>#N/A</v>
      </c>
      <c r="AJ163" s="41" t="e">
        <f t="shared" si="71"/>
        <v>#N/A</v>
      </c>
      <c r="AK163" s="41" t="e">
        <f>HLOOKUP(I163,ElecAvoidedCostsWOCC!$A$5:$Q$50,G163+1,FALSE)*J163*L163</f>
        <v>#N/A</v>
      </c>
      <c r="AL163" s="41" t="e">
        <f t="shared" si="72"/>
        <v>#N/A</v>
      </c>
      <c r="AM163" s="45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5">
        <f t="shared" si="73"/>
        <v>0</v>
      </c>
      <c r="AO163" s="44">
        <f t="shared" si="74"/>
        <v>0</v>
      </c>
      <c r="AP163" s="44" t="e">
        <f t="shared" si="75"/>
        <v>#DIV/0!</v>
      </c>
    </row>
    <row r="164" spans="2:42" x14ac:dyDescent="0.25">
      <c r="B164" s="34"/>
      <c r="C164" s="56"/>
      <c r="D164" s="56"/>
      <c r="E164" s="35"/>
      <c r="F164" s="36"/>
      <c r="G164" s="36"/>
      <c r="H164" s="36"/>
      <c r="I164" s="37"/>
      <c r="J164" s="38"/>
      <c r="K164" s="38"/>
      <c r="L164" s="38"/>
      <c r="M164" s="39"/>
      <c r="N164" s="39"/>
      <c r="O164" s="40"/>
      <c r="P164" s="41"/>
      <c r="Q164" s="41"/>
      <c r="R164" s="42"/>
      <c r="S164" s="43"/>
      <c r="T164" s="36">
        <f t="shared" si="57"/>
        <v>0</v>
      </c>
      <c r="U164" s="44">
        <f t="shared" si="58"/>
        <v>0</v>
      </c>
      <c r="V164" s="45">
        <f t="shared" si="59"/>
        <v>0</v>
      </c>
      <c r="W164" s="46">
        <f t="shared" si="60"/>
        <v>0</v>
      </c>
      <c r="X164" s="41">
        <f t="shared" si="61"/>
        <v>0</v>
      </c>
      <c r="Y164" s="41">
        <f t="shared" si="62"/>
        <v>0</v>
      </c>
      <c r="Z164" s="41">
        <f t="shared" si="63"/>
        <v>0</v>
      </c>
      <c r="AA164" s="47">
        <f t="shared" si="64"/>
        <v>0</v>
      </c>
      <c r="AB164" s="48">
        <f t="shared" si="65"/>
        <v>0</v>
      </c>
      <c r="AC164" s="41">
        <f t="shared" si="66"/>
        <v>0</v>
      </c>
      <c r="AD164" s="41">
        <f t="shared" si="67"/>
        <v>0</v>
      </c>
      <c r="AE164" s="41">
        <f t="shared" si="68"/>
        <v>0</v>
      </c>
      <c r="AF164" s="49" t="e">
        <f>HLOOKUP(I164,ElecAvoidedCostsWOCC!$A$5:$Q$50,G164+1,FALSE)</f>
        <v>#N/A</v>
      </c>
      <c r="AG164" s="41" t="e">
        <f t="shared" si="69"/>
        <v>#N/A</v>
      </c>
      <c r="AH164" s="49" t="e">
        <f>HLOOKUP(I164,ElecAvoidedCostsWOCC!$A$5:$Q$50,T164+1,FALSE)</f>
        <v>#N/A</v>
      </c>
      <c r="AI164" s="41" t="e">
        <f t="shared" si="70"/>
        <v>#N/A</v>
      </c>
      <c r="AJ164" s="41" t="e">
        <f t="shared" si="71"/>
        <v>#N/A</v>
      </c>
      <c r="AK164" s="41" t="e">
        <f>HLOOKUP(I164,ElecAvoidedCostsWOCC!$A$5:$Q$50,G164+1,FALSE)*J164*L164</f>
        <v>#N/A</v>
      </c>
      <c r="AL164" s="41" t="e">
        <f t="shared" si="72"/>
        <v>#N/A</v>
      </c>
      <c r="AM164" s="45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5">
        <f t="shared" si="73"/>
        <v>0</v>
      </c>
      <c r="AO164" s="44">
        <f t="shared" si="74"/>
        <v>0</v>
      </c>
      <c r="AP164" s="44" t="e">
        <f t="shared" si="75"/>
        <v>#DIV/0!</v>
      </c>
    </row>
    <row r="165" spans="2:42" x14ac:dyDescent="0.25">
      <c r="B165" s="34"/>
      <c r="C165" s="56"/>
      <c r="D165" s="56"/>
      <c r="E165" s="35"/>
      <c r="F165" s="36"/>
      <c r="G165" s="36"/>
      <c r="H165" s="36"/>
      <c r="I165" s="37"/>
      <c r="J165" s="38"/>
      <c r="K165" s="38"/>
      <c r="L165" s="38"/>
      <c r="M165" s="39"/>
      <c r="N165" s="39"/>
      <c r="O165" s="40"/>
      <c r="P165" s="41"/>
      <c r="Q165" s="41"/>
      <c r="R165" s="42"/>
      <c r="S165" s="43"/>
      <c r="T165" s="36">
        <f t="shared" si="57"/>
        <v>0</v>
      </c>
      <c r="U165" s="44">
        <f t="shared" si="58"/>
        <v>0</v>
      </c>
      <c r="V165" s="45">
        <f t="shared" si="59"/>
        <v>0</v>
      </c>
      <c r="W165" s="46">
        <f t="shared" si="60"/>
        <v>0</v>
      </c>
      <c r="X165" s="41">
        <f t="shared" si="61"/>
        <v>0</v>
      </c>
      <c r="Y165" s="41">
        <f t="shared" si="62"/>
        <v>0</v>
      </c>
      <c r="Z165" s="41">
        <f t="shared" si="63"/>
        <v>0</v>
      </c>
      <c r="AA165" s="47">
        <f t="shared" si="64"/>
        <v>0</v>
      </c>
      <c r="AB165" s="48">
        <f t="shared" si="65"/>
        <v>0</v>
      </c>
      <c r="AC165" s="41">
        <f t="shared" si="66"/>
        <v>0</v>
      </c>
      <c r="AD165" s="41">
        <f t="shared" si="67"/>
        <v>0</v>
      </c>
      <c r="AE165" s="41">
        <f t="shared" si="68"/>
        <v>0</v>
      </c>
      <c r="AF165" s="49" t="e">
        <f>HLOOKUP(I165,ElecAvoidedCostsWOCC!$A$5:$Q$50,G165+1,FALSE)</f>
        <v>#N/A</v>
      </c>
      <c r="AG165" s="41" t="e">
        <f t="shared" si="69"/>
        <v>#N/A</v>
      </c>
      <c r="AH165" s="49" t="e">
        <f>HLOOKUP(I165,ElecAvoidedCostsWOCC!$A$5:$Q$50,T165+1,FALSE)</f>
        <v>#N/A</v>
      </c>
      <c r="AI165" s="41" t="e">
        <f t="shared" si="70"/>
        <v>#N/A</v>
      </c>
      <c r="AJ165" s="41" t="e">
        <f t="shared" si="71"/>
        <v>#N/A</v>
      </c>
      <c r="AK165" s="41" t="e">
        <f>HLOOKUP(I165,ElecAvoidedCostsWOCC!$A$5:$Q$50,G165+1,FALSE)*J165*L165</f>
        <v>#N/A</v>
      </c>
      <c r="AL165" s="41" t="e">
        <f t="shared" si="72"/>
        <v>#N/A</v>
      </c>
      <c r="AM165" s="45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5">
        <f t="shared" si="73"/>
        <v>0</v>
      </c>
      <c r="AO165" s="44">
        <f t="shared" si="74"/>
        <v>0</v>
      </c>
      <c r="AP165" s="44" t="e">
        <f t="shared" si="75"/>
        <v>#DIV/0!</v>
      </c>
    </row>
    <row r="166" spans="2:42" x14ac:dyDescent="0.25">
      <c r="B166" s="34"/>
      <c r="C166" s="56"/>
      <c r="D166" s="56"/>
      <c r="E166" s="35"/>
      <c r="F166" s="36"/>
      <c r="G166" s="36"/>
      <c r="H166" s="36"/>
      <c r="I166" s="37"/>
      <c r="J166" s="38"/>
      <c r="K166" s="38"/>
      <c r="L166" s="38"/>
      <c r="M166" s="39"/>
      <c r="N166" s="39"/>
      <c r="O166" s="40"/>
      <c r="P166" s="41"/>
      <c r="Q166" s="41"/>
      <c r="R166" s="42"/>
      <c r="S166" s="43"/>
      <c r="T166" s="36">
        <f t="shared" si="57"/>
        <v>0</v>
      </c>
      <c r="U166" s="44">
        <f t="shared" si="58"/>
        <v>0</v>
      </c>
      <c r="V166" s="45">
        <f t="shared" si="59"/>
        <v>0</v>
      </c>
      <c r="W166" s="46">
        <f t="shared" si="60"/>
        <v>0</v>
      </c>
      <c r="X166" s="41">
        <f t="shared" si="61"/>
        <v>0</v>
      </c>
      <c r="Y166" s="41">
        <f t="shared" si="62"/>
        <v>0</v>
      </c>
      <c r="Z166" s="41">
        <f t="shared" si="63"/>
        <v>0</v>
      </c>
      <c r="AA166" s="47">
        <f t="shared" si="64"/>
        <v>0</v>
      </c>
      <c r="AB166" s="48">
        <f t="shared" si="65"/>
        <v>0</v>
      </c>
      <c r="AC166" s="41">
        <f t="shared" si="66"/>
        <v>0</v>
      </c>
      <c r="AD166" s="41">
        <f t="shared" si="67"/>
        <v>0</v>
      </c>
      <c r="AE166" s="41">
        <f t="shared" si="68"/>
        <v>0</v>
      </c>
      <c r="AF166" s="49" t="e">
        <f>HLOOKUP(I166,ElecAvoidedCostsWOCC!$A$5:$Q$50,G166+1,FALSE)</f>
        <v>#N/A</v>
      </c>
      <c r="AG166" s="41" t="e">
        <f t="shared" si="69"/>
        <v>#N/A</v>
      </c>
      <c r="AH166" s="49" t="e">
        <f>HLOOKUP(I166,ElecAvoidedCostsWOCC!$A$5:$Q$50,T166+1,FALSE)</f>
        <v>#N/A</v>
      </c>
      <c r="AI166" s="41" t="e">
        <f t="shared" si="70"/>
        <v>#N/A</v>
      </c>
      <c r="AJ166" s="41" t="e">
        <f t="shared" si="71"/>
        <v>#N/A</v>
      </c>
      <c r="AK166" s="41" t="e">
        <f>HLOOKUP(I166,ElecAvoidedCostsWOCC!$A$5:$Q$50,G166+1,FALSE)*J166*L166</f>
        <v>#N/A</v>
      </c>
      <c r="AL166" s="41" t="e">
        <f t="shared" si="72"/>
        <v>#N/A</v>
      </c>
      <c r="AM166" s="45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5">
        <f t="shared" si="73"/>
        <v>0</v>
      </c>
      <c r="AO166" s="44">
        <f t="shared" si="74"/>
        <v>0</v>
      </c>
      <c r="AP166" s="44" t="e">
        <f t="shared" si="75"/>
        <v>#DIV/0!</v>
      </c>
    </row>
    <row r="167" spans="2:42" x14ac:dyDescent="0.25">
      <c r="B167" s="34"/>
      <c r="C167" s="56"/>
      <c r="D167" s="56"/>
      <c r="E167" s="35"/>
      <c r="F167" s="36"/>
      <c r="G167" s="36"/>
      <c r="H167" s="36"/>
      <c r="I167" s="37"/>
      <c r="J167" s="38"/>
      <c r="K167" s="38"/>
      <c r="L167" s="38"/>
      <c r="M167" s="39"/>
      <c r="N167" s="39"/>
      <c r="O167" s="40"/>
      <c r="P167" s="41"/>
      <c r="Q167" s="41"/>
      <c r="R167" s="42"/>
      <c r="S167" s="43"/>
      <c r="T167" s="36">
        <f t="shared" si="57"/>
        <v>0</v>
      </c>
      <c r="U167" s="44">
        <f t="shared" si="58"/>
        <v>0</v>
      </c>
      <c r="V167" s="45">
        <f t="shared" si="59"/>
        <v>0</v>
      </c>
      <c r="W167" s="46">
        <f t="shared" si="60"/>
        <v>0</v>
      </c>
      <c r="X167" s="41">
        <f t="shared" si="61"/>
        <v>0</v>
      </c>
      <c r="Y167" s="41">
        <f t="shared" si="62"/>
        <v>0</v>
      </c>
      <c r="Z167" s="41">
        <f t="shared" si="63"/>
        <v>0</v>
      </c>
      <c r="AA167" s="47">
        <f t="shared" si="64"/>
        <v>0</v>
      </c>
      <c r="AB167" s="48">
        <f t="shared" si="65"/>
        <v>0</v>
      </c>
      <c r="AC167" s="41">
        <f t="shared" si="66"/>
        <v>0</v>
      </c>
      <c r="AD167" s="41">
        <f t="shared" si="67"/>
        <v>0</v>
      </c>
      <c r="AE167" s="41">
        <f t="shared" si="68"/>
        <v>0</v>
      </c>
      <c r="AF167" s="49" t="e">
        <f>HLOOKUP(I167,ElecAvoidedCostsWOCC!$A$5:$Q$50,G167+1,FALSE)</f>
        <v>#N/A</v>
      </c>
      <c r="AG167" s="41" t="e">
        <f t="shared" si="69"/>
        <v>#N/A</v>
      </c>
      <c r="AH167" s="49" t="e">
        <f>HLOOKUP(I167,ElecAvoidedCostsWOCC!$A$5:$Q$50,T167+1,FALSE)</f>
        <v>#N/A</v>
      </c>
      <c r="AI167" s="41" t="e">
        <f t="shared" si="70"/>
        <v>#N/A</v>
      </c>
      <c r="AJ167" s="41" t="e">
        <f t="shared" si="71"/>
        <v>#N/A</v>
      </c>
      <c r="AK167" s="41" t="e">
        <f>HLOOKUP(I167,ElecAvoidedCostsWOCC!$A$5:$Q$50,G167+1,FALSE)*J167*L167</f>
        <v>#N/A</v>
      </c>
      <c r="AL167" s="41" t="e">
        <f t="shared" si="72"/>
        <v>#N/A</v>
      </c>
      <c r="AM167" s="45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5">
        <f t="shared" si="73"/>
        <v>0</v>
      </c>
      <c r="AO167" s="44">
        <f t="shared" si="74"/>
        <v>0</v>
      </c>
      <c r="AP167" s="44" t="e">
        <f t="shared" si="75"/>
        <v>#DIV/0!</v>
      </c>
    </row>
    <row r="168" spans="2:42" x14ac:dyDescent="0.25">
      <c r="B168" s="34"/>
      <c r="C168" s="56"/>
      <c r="D168" s="56"/>
      <c r="E168" s="35"/>
      <c r="F168" s="36"/>
      <c r="G168" s="36"/>
      <c r="H168" s="36"/>
      <c r="I168" s="37"/>
      <c r="J168" s="38"/>
      <c r="K168" s="38"/>
      <c r="L168" s="38"/>
      <c r="M168" s="39"/>
      <c r="N168" s="39"/>
      <c r="O168" s="40"/>
      <c r="P168" s="41"/>
      <c r="Q168" s="41"/>
      <c r="R168" s="42"/>
      <c r="S168" s="43"/>
      <c r="T168" s="36">
        <f t="shared" si="57"/>
        <v>0</v>
      </c>
      <c r="U168" s="44">
        <f t="shared" si="58"/>
        <v>0</v>
      </c>
      <c r="V168" s="45">
        <f t="shared" si="59"/>
        <v>0</v>
      </c>
      <c r="W168" s="46">
        <f t="shared" si="60"/>
        <v>0</v>
      </c>
      <c r="X168" s="41">
        <f t="shared" si="61"/>
        <v>0</v>
      </c>
      <c r="Y168" s="41">
        <f t="shared" si="62"/>
        <v>0</v>
      </c>
      <c r="Z168" s="41">
        <f t="shared" si="63"/>
        <v>0</v>
      </c>
      <c r="AA168" s="47">
        <f t="shared" si="64"/>
        <v>0</v>
      </c>
      <c r="AB168" s="48">
        <f t="shared" si="65"/>
        <v>0</v>
      </c>
      <c r="AC168" s="41">
        <f t="shared" si="66"/>
        <v>0</v>
      </c>
      <c r="AD168" s="41">
        <f t="shared" si="67"/>
        <v>0</v>
      </c>
      <c r="AE168" s="41">
        <f t="shared" si="68"/>
        <v>0</v>
      </c>
      <c r="AF168" s="49" t="e">
        <f>HLOOKUP(I168,ElecAvoidedCostsWOCC!$A$5:$Q$50,G168+1,FALSE)</f>
        <v>#N/A</v>
      </c>
      <c r="AG168" s="41" t="e">
        <f t="shared" si="69"/>
        <v>#N/A</v>
      </c>
      <c r="AH168" s="49" t="e">
        <f>HLOOKUP(I168,ElecAvoidedCostsWOCC!$A$5:$Q$50,T168+1,FALSE)</f>
        <v>#N/A</v>
      </c>
      <c r="AI168" s="41" t="e">
        <f t="shared" si="70"/>
        <v>#N/A</v>
      </c>
      <c r="AJ168" s="41" t="e">
        <f t="shared" si="71"/>
        <v>#N/A</v>
      </c>
      <c r="AK168" s="41" t="e">
        <f>HLOOKUP(I168,ElecAvoidedCostsWOCC!$A$5:$Q$50,G168+1,FALSE)*J168*L168</f>
        <v>#N/A</v>
      </c>
      <c r="AL168" s="41" t="e">
        <f t="shared" si="72"/>
        <v>#N/A</v>
      </c>
      <c r="AM168" s="45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5">
        <f t="shared" si="73"/>
        <v>0</v>
      </c>
      <c r="AO168" s="44">
        <f t="shared" si="74"/>
        <v>0</v>
      </c>
      <c r="AP168" s="44" t="e">
        <f t="shared" si="75"/>
        <v>#DIV/0!</v>
      </c>
    </row>
    <row r="169" spans="2:42" x14ac:dyDescent="0.25">
      <c r="B169" s="34"/>
      <c r="C169" s="56"/>
      <c r="D169" s="56"/>
      <c r="E169" s="35"/>
      <c r="F169" s="36"/>
      <c r="G169" s="36"/>
      <c r="H169" s="36"/>
      <c r="I169" s="37"/>
      <c r="J169" s="38"/>
      <c r="K169" s="38"/>
      <c r="L169" s="38"/>
      <c r="M169" s="39"/>
      <c r="N169" s="39"/>
      <c r="O169" s="40"/>
      <c r="P169" s="41"/>
      <c r="Q169" s="41"/>
      <c r="R169" s="42"/>
      <c r="S169" s="43"/>
      <c r="T169" s="36">
        <f t="shared" si="57"/>
        <v>0</v>
      </c>
      <c r="U169" s="44">
        <f t="shared" si="58"/>
        <v>0</v>
      </c>
      <c r="V169" s="45">
        <f t="shared" si="59"/>
        <v>0</v>
      </c>
      <c r="W169" s="46">
        <f t="shared" si="60"/>
        <v>0</v>
      </c>
      <c r="X169" s="41">
        <f t="shared" si="61"/>
        <v>0</v>
      </c>
      <c r="Y169" s="41">
        <f t="shared" si="62"/>
        <v>0</v>
      </c>
      <c r="Z169" s="41">
        <f t="shared" si="63"/>
        <v>0</v>
      </c>
      <c r="AA169" s="47">
        <f t="shared" si="64"/>
        <v>0</v>
      </c>
      <c r="AB169" s="48">
        <f t="shared" si="65"/>
        <v>0</v>
      </c>
      <c r="AC169" s="41">
        <f t="shared" si="66"/>
        <v>0</v>
      </c>
      <c r="AD169" s="41">
        <f t="shared" si="67"/>
        <v>0</v>
      </c>
      <c r="AE169" s="41">
        <f t="shared" si="68"/>
        <v>0</v>
      </c>
      <c r="AF169" s="49" t="e">
        <f>HLOOKUP(I169,ElecAvoidedCostsWOCC!$A$5:$Q$50,G169+1,FALSE)</f>
        <v>#N/A</v>
      </c>
      <c r="AG169" s="41" t="e">
        <f t="shared" si="69"/>
        <v>#N/A</v>
      </c>
      <c r="AH169" s="49" t="e">
        <f>HLOOKUP(I169,ElecAvoidedCostsWOCC!$A$5:$Q$50,T169+1,FALSE)</f>
        <v>#N/A</v>
      </c>
      <c r="AI169" s="41" t="e">
        <f t="shared" si="70"/>
        <v>#N/A</v>
      </c>
      <c r="AJ169" s="41" t="e">
        <f t="shared" si="71"/>
        <v>#N/A</v>
      </c>
      <c r="AK169" s="41" t="e">
        <f>HLOOKUP(I169,ElecAvoidedCostsWOCC!$A$5:$Q$50,G169+1,FALSE)*J169*L169</f>
        <v>#N/A</v>
      </c>
      <c r="AL169" s="41" t="e">
        <f t="shared" si="72"/>
        <v>#N/A</v>
      </c>
      <c r="AM169" s="45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5">
        <f t="shared" si="73"/>
        <v>0</v>
      </c>
      <c r="AO169" s="44">
        <f t="shared" si="74"/>
        <v>0</v>
      </c>
      <c r="AP169" s="44" t="e">
        <f t="shared" si="75"/>
        <v>#DIV/0!</v>
      </c>
    </row>
    <row r="170" spans="2:42" x14ac:dyDescent="0.25">
      <c r="B170" s="34"/>
      <c r="C170" s="56"/>
      <c r="D170" s="56"/>
      <c r="E170" s="35"/>
      <c r="F170" s="36"/>
      <c r="G170" s="36"/>
      <c r="H170" s="36"/>
      <c r="I170" s="37"/>
      <c r="J170" s="38"/>
      <c r="K170" s="38"/>
      <c r="L170" s="38"/>
      <c r="M170" s="39"/>
      <c r="N170" s="39"/>
      <c r="O170" s="40"/>
      <c r="P170" s="41"/>
      <c r="Q170" s="41"/>
      <c r="R170" s="42"/>
      <c r="S170" s="43"/>
      <c r="T170" s="36">
        <f t="shared" si="57"/>
        <v>0</v>
      </c>
      <c r="U170" s="44">
        <f t="shared" si="58"/>
        <v>0</v>
      </c>
      <c r="V170" s="45">
        <f t="shared" si="59"/>
        <v>0</v>
      </c>
      <c r="W170" s="46">
        <f t="shared" si="60"/>
        <v>0</v>
      </c>
      <c r="X170" s="41">
        <f t="shared" si="61"/>
        <v>0</v>
      </c>
      <c r="Y170" s="41">
        <f t="shared" si="62"/>
        <v>0</v>
      </c>
      <c r="Z170" s="41">
        <f t="shared" si="63"/>
        <v>0</v>
      </c>
      <c r="AA170" s="47">
        <f t="shared" si="64"/>
        <v>0</v>
      </c>
      <c r="AB170" s="48">
        <f t="shared" si="65"/>
        <v>0</v>
      </c>
      <c r="AC170" s="41">
        <f t="shared" si="66"/>
        <v>0</v>
      </c>
      <c r="AD170" s="41">
        <f t="shared" si="67"/>
        <v>0</v>
      </c>
      <c r="AE170" s="41">
        <f t="shared" si="68"/>
        <v>0</v>
      </c>
      <c r="AF170" s="49" t="e">
        <f>HLOOKUP(I170,ElecAvoidedCostsWOCC!$A$5:$Q$50,G170+1,FALSE)</f>
        <v>#N/A</v>
      </c>
      <c r="AG170" s="41" t="e">
        <f t="shared" si="69"/>
        <v>#N/A</v>
      </c>
      <c r="AH170" s="49" t="e">
        <f>HLOOKUP(I170,ElecAvoidedCostsWOCC!$A$5:$Q$50,T170+1,FALSE)</f>
        <v>#N/A</v>
      </c>
      <c r="AI170" s="41" t="e">
        <f t="shared" si="70"/>
        <v>#N/A</v>
      </c>
      <c r="AJ170" s="41" t="e">
        <f t="shared" si="71"/>
        <v>#N/A</v>
      </c>
      <c r="AK170" s="41" t="e">
        <f>HLOOKUP(I170,ElecAvoidedCostsWOCC!$A$5:$Q$50,G170+1,FALSE)*J170*L170</f>
        <v>#N/A</v>
      </c>
      <c r="AL170" s="41" t="e">
        <f t="shared" si="72"/>
        <v>#N/A</v>
      </c>
      <c r="AM170" s="45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5">
        <f t="shared" si="73"/>
        <v>0</v>
      </c>
      <c r="AO170" s="44">
        <f t="shared" si="74"/>
        <v>0</v>
      </c>
      <c r="AP170" s="44" t="e">
        <f t="shared" si="75"/>
        <v>#DIV/0!</v>
      </c>
    </row>
    <row r="171" spans="2:42" x14ac:dyDescent="0.25">
      <c r="B171" s="34"/>
      <c r="C171" s="56"/>
      <c r="D171" s="56"/>
      <c r="E171" s="35"/>
      <c r="F171" s="36"/>
      <c r="G171" s="36"/>
      <c r="H171" s="36"/>
      <c r="I171" s="37"/>
      <c r="J171" s="38"/>
      <c r="K171" s="38"/>
      <c r="L171" s="38"/>
      <c r="M171" s="39"/>
      <c r="N171" s="39"/>
      <c r="O171" s="40"/>
      <c r="P171" s="41"/>
      <c r="Q171" s="41"/>
      <c r="R171" s="42"/>
      <c r="S171" s="43"/>
      <c r="T171" s="36">
        <f t="shared" si="57"/>
        <v>0</v>
      </c>
      <c r="U171" s="44">
        <f t="shared" si="58"/>
        <v>0</v>
      </c>
      <c r="V171" s="45">
        <f t="shared" si="59"/>
        <v>0</v>
      </c>
      <c r="W171" s="46">
        <f t="shared" si="60"/>
        <v>0</v>
      </c>
      <c r="X171" s="41">
        <f t="shared" si="61"/>
        <v>0</v>
      </c>
      <c r="Y171" s="41">
        <f t="shared" si="62"/>
        <v>0</v>
      </c>
      <c r="Z171" s="41">
        <f t="shared" si="63"/>
        <v>0</v>
      </c>
      <c r="AA171" s="47">
        <f t="shared" si="64"/>
        <v>0</v>
      </c>
      <c r="AB171" s="48">
        <f t="shared" si="65"/>
        <v>0</v>
      </c>
      <c r="AC171" s="41">
        <f t="shared" si="66"/>
        <v>0</v>
      </c>
      <c r="AD171" s="41">
        <f t="shared" si="67"/>
        <v>0</v>
      </c>
      <c r="AE171" s="41">
        <f t="shared" si="68"/>
        <v>0</v>
      </c>
      <c r="AF171" s="49" t="e">
        <f>HLOOKUP(I171,ElecAvoidedCostsWOCC!$A$5:$Q$50,G171+1,FALSE)</f>
        <v>#N/A</v>
      </c>
      <c r="AG171" s="41" t="e">
        <f t="shared" si="69"/>
        <v>#N/A</v>
      </c>
      <c r="AH171" s="49" t="e">
        <f>HLOOKUP(I171,ElecAvoidedCostsWOCC!$A$5:$Q$50,T171+1,FALSE)</f>
        <v>#N/A</v>
      </c>
      <c r="AI171" s="41" t="e">
        <f t="shared" si="70"/>
        <v>#N/A</v>
      </c>
      <c r="AJ171" s="41" t="e">
        <f t="shared" si="71"/>
        <v>#N/A</v>
      </c>
      <c r="AK171" s="41" t="e">
        <f>HLOOKUP(I171,ElecAvoidedCostsWOCC!$A$5:$Q$50,G171+1,FALSE)*J171*L171</f>
        <v>#N/A</v>
      </c>
      <c r="AL171" s="41" t="e">
        <f t="shared" si="72"/>
        <v>#N/A</v>
      </c>
      <c r="AM171" s="45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5">
        <f t="shared" si="73"/>
        <v>0</v>
      </c>
      <c r="AO171" s="44">
        <f t="shared" si="74"/>
        <v>0</v>
      </c>
      <c r="AP171" s="44" t="e">
        <f t="shared" si="75"/>
        <v>#DIV/0!</v>
      </c>
    </row>
    <row r="172" spans="2:42" x14ac:dyDescent="0.25">
      <c r="B172" s="34"/>
      <c r="C172" s="56"/>
      <c r="D172" s="56"/>
      <c r="E172" s="35"/>
      <c r="F172" s="36"/>
      <c r="G172" s="36"/>
      <c r="H172" s="36"/>
      <c r="I172" s="37"/>
      <c r="J172" s="38"/>
      <c r="K172" s="38"/>
      <c r="L172" s="38"/>
      <c r="M172" s="39"/>
      <c r="N172" s="39"/>
      <c r="O172" s="40"/>
      <c r="P172" s="41"/>
      <c r="Q172" s="41"/>
      <c r="R172" s="42"/>
      <c r="S172" s="43"/>
      <c r="T172" s="36">
        <f t="shared" si="57"/>
        <v>0</v>
      </c>
      <c r="U172" s="44">
        <f t="shared" si="58"/>
        <v>0</v>
      </c>
      <c r="V172" s="45">
        <f t="shared" si="59"/>
        <v>0</v>
      </c>
      <c r="W172" s="46">
        <f t="shared" si="60"/>
        <v>0</v>
      </c>
      <c r="X172" s="41">
        <f t="shared" si="61"/>
        <v>0</v>
      </c>
      <c r="Y172" s="41">
        <f t="shared" si="62"/>
        <v>0</v>
      </c>
      <c r="Z172" s="41">
        <f t="shared" si="63"/>
        <v>0</v>
      </c>
      <c r="AA172" s="47">
        <f t="shared" si="64"/>
        <v>0</v>
      </c>
      <c r="AB172" s="48">
        <f t="shared" si="65"/>
        <v>0</v>
      </c>
      <c r="AC172" s="41">
        <f t="shared" si="66"/>
        <v>0</v>
      </c>
      <c r="AD172" s="41">
        <f t="shared" si="67"/>
        <v>0</v>
      </c>
      <c r="AE172" s="41">
        <f t="shared" si="68"/>
        <v>0</v>
      </c>
      <c r="AF172" s="49" t="e">
        <f>HLOOKUP(I172,ElecAvoidedCostsWOCC!$A$5:$Q$50,G172+1,FALSE)</f>
        <v>#N/A</v>
      </c>
      <c r="AG172" s="41" t="e">
        <f t="shared" si="69"/>
        <v>#N/A</v>
      </c>
      <c r="AH172" s="49" t="e">
        <f>HLOOKUP(I172,ElecAvoidedCostsWOCC!$A$5:$Q$50,T172+1,FALSE)</f>
        <v>#N/A</v>
      </c>
      <c r="AI172" s="41" t="e">
        <f t="shared" si="70"/>
        <v>#N/A</v>
      </c>
      <c r="AJ172" s="41" t="e">
        <f t="shared" si="71"/>
        <v>#N/A</v>
      </c>
      <c r="AK172" s="41" t="e">
        <f>HLOOKUP(I172,ElecAvoidedCostsWOCC!$A$5:$Q$50,G172+1,FALSE)*J172*L172</f>
        <v>#N/A</v>
      </c>
      <c r="AL172" s="41" t="e">
        <f t="shared" si="72"/>
        <v>#N/A</v>
      </c>
      <c r="AM172" s="45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5">
        <f t="shared" si="73"/>
        <v>0</v>
      </c>
      <c r="AO172" s="44">
        <f t="shared" si="74"/>
        <v>0</v>
      </c>
      <c r="AP172" s="44" t="e">
        <f t="shared" si="75"/>
        <v>#DIV/0!</v>
      </c>
    </row>
  </sheetData>
  <conditionalFormatting sqref="J5:N172 R5:S172">
    <cfRule type="expression" dxfId="114" priority="2">
      <formula>ISTEXT(J5)</formula>
    </cfRule>
    <cfRule type="notContainsBlanks" dxfId="113" priority="3">
      <formula>LEN(TRIM(J5))&gt;0</formula>
    </cfRule>
  </conditionalFormatting>
  <conditionalFormatting sqref="R5:S172">
    <cfRule type="expression" dxfId="112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800080"/>
  </sheetPr>
  <dimension ref="A1:AP28"/>
  <sheetViews>
    <sheetView zoomScale="85" zoomScaleNormal="85" workbookViewId="0">
      <selection activeCell="F8" sqref="F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18230569</v>
      </c>
      <c r="D2" s="17" t="s">
        <v>292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60</v>
      </c>
      <c r="C5" s="56">
        <v>18230014</v>
      </c>
      <c r="D5" s="56" t="s">
        <v>292</v>
      </c>
      <c r="E5" s="35" t="s">
        <v>673</v>
      </c>
      <c r="F5" s="444" t="s">
        <v>671</v>
      </c>
      <c r="G5" s="36">
        <v>10</v>
      </c>
      <c r="H5" s="36">
        <v>0</v>
      </c>
      <c r="I5" s="37" t="s">
        <v>258</v>
      </c>
      <c r="J5" s="38">
        <v>5255.2552552552552</v>
      </c>
      <c r="K5" s="38">
        <v>333</v>
      </c>
      <c r="L5" s="38">
        <v>0</v>
      </c>
      <c r="M5" s="39">
        <v>300</v>
      </c>
      <c r="N5" s="39">
        <v>500</v>
      </c>
      <c r="O5" s="40">
        <v>1750000</v>
      </c>
      <c r="P5" s="41">
        <v>1576576.58</v>
      </c>
      <c r="Q5" s="41">
        <v>2627627.6276276275</v>
      </c>
      <c r="R5" s="42">
        <v>0</v>
      </c>
      <c r="S5" s="43"/>
      <c r="T5" s="36">
        <f t="shared" ref="T5:T24" si="0">G5+H5</f>
        <v>10</v>
      </c>
      <c r="U5" s="44">
        <f t="shared" ref="U5:U24" si="1">(O5/$A$10)*T5</f>
        <v>7</v>
      </c>
      <c r="V5" s="45">
        <f t="shared" ref="V5:V24" si="2">N5-M5</f>
        <v>200</v>
      </c>
      <c r="W5" s="46">
        <f t="shared" ref="W5:W24" si="3">(O5/A$10)</f>
        <v>0.7</v>
      </c>
      <c r="X5" s="41">
        <f t="shared" ref="X5:X24" si="4">W5*A$8</f>
        <v>208868.1909999999</v>
      </c>
      <c r="Y5" s="41">
        <f t="shared" ref="Y5:Y24" si="5">Q5-P5</f>
        <v>1051051.0476276274</v>
      </c>
      <c r="Z5" s="41">
        <f t="shared" ref="Z5:Z24" si="6">X5+(A$6*W5)</f>
        <v>2031649.8789999997</v>
      </c>
      <c r="AA5" s="47">
        <f t="shared" ref="AA5:AA24" si="7">Q5+X5</f>
        <v>2836495.8186276276</v>
      </c>
      <c r="AB5" s="48">
        <f t="shared" ref="AB5:AC20" si="8">Z5/(1+ElecDiscountRate)^1</f>
        <v>1902293.8941947562</v>
      </c>
      <c r="AC5" s="41">
        <f t="shared" si="8"/>
        <v>2655894.9612618233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1.2963360504949972</v>
      </c>
      <c r="AG5" s="41">
        <f t="shared" ref="AG5:AG24" si="10">AF5*J5*K5</f>
        <v>2268588.0883662449</v>
      </c>
      <c r="AH5" s="49">
        <f>HLOOKUP(I5,ElecAvoidedCostsWOCC!$A$5:$Q$50,T5+1,FALSE)</f>
        <v>1.2963360504949972</v>
      </c>
      <c r="AI5" s="41">
        <f t="shared" ref="AI5:AI24" si="11">AH5*J5*L5</f>
        <v>0</v>
      </c>
      <c r="AJ5" s="41">
        <f>AG5+AI5</f>
        <v>2268588.0883662449</v>
      </c>
      <c r="AK5" s="41">
        <f>HLOOKUP(I5,ElecAvoidedCostsWOCC!$A$5:$Q$50,G5+1,FALSE)*J5*L5</f>
        <v>0</v>
      </c>
      <c r="AL5" s="41">
        <f>AG5+AI5-AK5</f>
        <v>2268588.0883662449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2268588.0883662449</v>
      </c>
      <c r="AN5" s="45">
        <f>AM5*1.1+AD5+AE5</f>
        <v>2495446.8972028694</v>
      </c>
      <c r="AO5" s="44">
        <f>IFERROR(AM5/AB5,0)</f>
        <v>1.1925539451550107</v>
      </c>
      <c r="AP5" s="44">
        <f>AN5/AC5</f>
        <v>0.93958794816843039</v>
      </c>
    </row>
    <row r="6" spans="1:42" ht="13.5" customHeight="1" x14ac:dyDescent="0.25">
      <c r="A6" s="50">
        <f>SUMIF('Program Costs'!D:D,C2,'Program Costs'!L:L)</f>
        <v>2603973.84</v>
      </c>
      <c r="B6" s="84" t="s">
        <v>60</v>
      </c>
      <c r="C6" s="56">
        <v>18230014</v>
      </c>
      <c r="D6" s="56" t="s">
        <v>292</v>
      </c>
      <c r="E6" s="35" t="s">
        <v>674</v>
      </c>
      <c r="F6" s="444" t="s">
        <v>672</v>
      </c>
      <c r="G6" s="36">
        <v>15</v>
      </c>
      <c r="H6" s="36">
        <v>0</v>
      </c>
      <c r="I6" s="37" t="s">
        <v>258</v>
      </c>
      <c r="J6" s="38">
        <v>1027.3972602739725</v>
      </c>
      <c r="K6" s="38">
        <v>730</v>
      </c>
      <c r="L6" s="38">
        <v>0</v>
      </c>
      <c r="M6" s="39">
        <v>1000</v>
      </c>
      <c r="N6" s="39">
        <v>2000</v>
      </c>
      <c r="O6" s="40">
        <v>749999.99999999988</v>
      </c>
      <c r="P6" s="41">
        <v>1027397.26</v>
      </c>
      <c r="Q6" s="41">
        <v>2054794.5205479451</v>
      </c>
      <c r="R6" s="42">
        <v>0</v>
      </c>
      <c r="S6" s="43"/>
      <c r="T6" s="36">
        <f t="shared" si="0"/>
        <v>15</v>
      </c>
      <c r="U6" s="44">
        <f t="shared" si="1"/>
        <v>4.4999999999999991</v>
      </c>
      <c r="V6" s="45">
        <f t="shared" si="2"/>
        <v>1000</v>
      </c>
      <c r="W6" s="46">
        <f t="shared" si="3"/>
        <v>0.29999999999999993</v>
      </c>
      <c r="X6" s="41">
        <f t="shared" si="4"/>
        <v>89514.93899999994</v>
      </c>
      <c r="Y6" s="41">
        <f t="shared" si="5"/>
        <v>1027397.260547945</v>
      </c>
      <c r="Z6" s="41">
        <f t="shared" si="6"/>
        <v>870707.09099999967</v>
      </c>
      <c r="AA6" s="47">
        <f t="shared" si="7"/>
        <v>2144309.4595479448</v>
      </c>
      <c r="AB6" s="48">
        <f t="shared" si="8"/>
        <v>815268.81179775239</v>
      </c>
      <c r="AC6" s="41">
        <f t="shared" si="8"/>
        <v>2007780.3928351542</v>
      </c>
      <c r="AD6" s="41">
        <f t="shared" si="9"/>
        <v>0</v>
      </c>
      <c r="AE6" s="41">
        <v>0</v>
      </c>
      <c r="AF6" s="49">
        <f>HLOOKUP(I6,ElecAvoidedCostsWOCC!$A$5:$Q$50,G6+1,FALSE)</f>
        <v>1.7172657854551547</v>
      </c>
      <c r="AG6" s="41">
        <f t="shared" si="10"/>
        <v>1287949.3390913659</v>
      </c>
      <c r="AH6" s="49">
        <f>HLOOKUP(I6,ElecAvoidedCostsWOCC!$A$5:$Q$50,T6+1,FALSE)</f>
        <v>1.7172657854551547</v>
      </c>
      <c r="AI6" s="41">
        <f t="shared" si="11"/>
        <v>0</v>
      </c>
      <c r="AJ6" s="41">
        <f t="shared" ref="AJ6:AJ24" si="12">AG6+AI6</f>
        <v>1287949.3390913659</v>
      </c>
      <c r="AK6" s="41">
        <f>HLOOKUP(I6,ElecAvoidedCostsWOCC!$A$5:$Q$50,G6+1,FALSE)*J6*L6</f>
        <v>0</v>
      </c>
      <c r="AL6" s="41">
        <f t="shared" ref="AL6:AL24" si="13">AG6+AI6-AK6</f>
        <v>1287949.3390913659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1287949.3390913659</v>
      </c>
      <c r="AN6" s="45">
        <f t="shared" ref="AN6:AN24" si="14">AM6*1.1+AD6+AE6</f>
        <v>1416744.2730005027</v>
      </c>
      <c r="AO6" s="44">
        <f t="shared" ref="AO6:AO24" si="15">IFERROR(AM6/AB6,0)</f>
        <v>1.5797848764155518</v>
      </c>
      <c r="AP6" s="44">
        <f t="shared" ref="AP6:AP24" si="16">AN6/AC6</f>
        <v>0.70562710845081078</v>
      </c>
    </row>
    <row r="7" spans="1:42" ht="13.5" customHeight="1" x14ac:dyDescent="0.25">
      <c r="A7" s="33" t="s">
        <v>232</v>
      </c>
      <c r="B7" s="84" t="s">
        <v>60</v>
      </c>
      <c r="C7" s="56">
        <v>18230014</v>
      </c>
      <c r="D7" s="56" t="s">
        <v>292</v>
      </c>
      <c r="E7" s="35"/>
      <c r="F7" s="444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298383.12999999989</v>
      </c>
      <c r="B8" s="84" t="s">
        <v>60</v>
      </c>
      <c r="C8" s="56">
        <v>18230014</v>
      </c>
      <c r="D8" s="56" t="s">
        <v>292</v>
      </c>
      <c r="E8" s="35"/>
      <c r="F8" s="444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60</v>
      </c>
      <c r="C9" s="56">
        <v>18230014</v>
      </c>
      <c r="D9" s="56" t="s">
        <v>292</v>
      </c>
      <c r="E9" s="35"/>
      <c r="F9" s="444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2500000</v>
      </c>
      <c r="B10" s="84" t="s">
        <v>60</v>
      </c>
      <c r="C10" s="56">
        <v>18230014</v>
      </c>
      <c r="D10" s="56" t="s">
        <v>292</v>
      </c>
      <c r="E10" s="35"/>
      <c r="F10" s="444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2603973.84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2078448.3081755724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11.5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2902356.9699999997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4980805.2781755729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1.308723224533173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0.83886438766938698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11" priority="2">
      <formula>ISTEXT(J5)</formula>
    </cfRule>
    <cfRule type="notContainsBlanks" dxfId="110" priority="3">
      <formula>LEN(TRIM(J5))&gt;0</formula>
    </cfRule>
  </conditionalFormatting>
  <conditionalFormatting sqref="R5:S24">
    <cfRule type="expression" dxfId="109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33CC"/>
  </sheetPr>
  <dimension ref="A1:AP28"/>
  <sheetViews>
    <sheetView zoomScale="85" zoomScaleNormal="85" workbookViewId="0">
      <selection activeCell="H14" sqref="H1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18230525</v>
      </c>
      <c r="D2" s="17" t="s">
        <v>293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294</v>
      </c>
      <c r="C5" s="56">
        <v>18230525</v>
      </c>
      <c r="D5" s="56" t="s">
        <v>293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3" si="0">G5+H5</f>
        <v>0</v>
      </c>
      <c r="U5" s="44" t="e">
        <f t="shared" ref="U5:U23" si="1">(O5/$A$10)*T5</f>
        <v>#DIV/0!</v>
      </c>
      <c r="V5" s="45">
        <f t="shared" ref="V5:V23" si="2">N5-M5</f>
        <v>0</v>
      </c>
      <c r="W5" s="46" t="e">
        <f t="shared" ref="W5:W23" si="3">(O5/A$10)</f>
        <v>#DIV/0!</v>
      </c>
      <c r="X5" s="41" t="e">
        <f t="shared" ref="X5:X23" si="4">W5*A$8</f>
        <v>#DIV/0!</v>
      </c>
      <c r="Y5" s="41">
        <f t="shared" ref="Y5:Y23" si="5">Q5-P5</f>
        <v>0</v>
      </c>
      <c r="Z5" s="41" t="e">
        <f t="shared" ref="Z5:Z23" si="6">X5+(A$6*W5)</f>
        <v>#DIV/0!</v>
      </c>
      <c r="AA5" s="47" t="e">
        <f t="shared" ref="AA5:AA23" si="7">Q5+X5</f>
        <v>#DIV/0!</v>
      </c>
      <c r="AB5" s="48" t="e">
        <f t="shared" ref="AB5:AC19" si="8">Z5/(1+ElecDiscountRate)^1</f>
        <v>#DIV/0!</v>
      </c>
      <c r="AC5" s="41" t="e">
        <f t="shared" si="8"/>
        <v>#DIV/0!</v>
      </c>
      <c r="AD5" s="41">
        <f t="shared" ref="AD5:AD23" si="9">-PV(ElecDiscountRate,T5,R5)*J5</f>
        <v>0</v>
      </c>
      <c r="AE5" s="41">
        <v>0</v>
      </c>
      <c r="AF5" s="49" t="e">
        <f>HLOOKUP(I5,ElecAvoidedCostsWOCC!$A$5:$Q$50,G5+1,FALSE)</f>
        <v>#N/A</v>
      </c>
      <c r="AG5" s="41" t="e">
        <f t="shared" ref="AG5:AG23" si="10">AF5*J5*K5</f>
        <v>#N/A</v>
      </c>
      <c r="AH5" s="49" t="e">
        <f>HLOOKUP(I5,ElecAvoidedCostsWOCC!$A$5:$Q$50,T5+1,FALSE)</f>
        <v>#N/A</v>
      </c>
      <c r="AI5" s="41" t="e">
        <f t="shared" ref="AI5:AI23" si="11">AH5*J5*L5</f>
        <v>#N/A</v>
      </c>
      <c r="AJ5" s="41" t="e">
        <f>AG5+AI5</f>
        <v>#N/A</v>
      </c>
      <c r="AK5" s="41" t="e">
        <f>HLOOKUP(I5,ElecAvoidedCostsWOCC!$A$5:$Q$50,G5+1,FALSE)*J5*L5</f>
        <v>#N/A</v>
      </c>
      <c r="AL5" s="41" t="e">
        <f>AG5+AI5-AK5</f>
        <v>#N/A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 t="e">
        <f>SUMIF('Program Costs'!D:D,C5,'Program Costs'!L:L)+SUMIF('Program Costs'!D:D,#REF!,'Program Costs'!L:L)+SUMIF('Program Costs'!D:D,C6,'Program Costs'!L:L)+SUMIF('Program Costs'!D:D,C7,'Program Costs'!L:L)</f>
        <v>#N/A</v>
      </c>
      <c r="B6" s="84" t="s">
        <v>294</v>
      </c>
      <c r="C6" s="85">
        <v>18230750</v>
      </c>
      <c r="D6" s="85" t="s">
        <v>143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8"/>
        <v>#DIV/0!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3" si="12">AG6+AI6</f>
        <v>#N/A</v>
      </c>
      <c r="AK6" s="41" t="e">
        <f>HLOOKUP(I6,ElecAvoidedCostsWOCC!$A$5:$Q$50,G6+1,FALSE)*J6*L6</f>
        <v>#N/A</v>
      </c>
      <c r="AL6" s="41" t="e">
        <f t="shared" ref="AL6:AL23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3" si="14">AM6*1.1+AD6+AE6</f>
        <v>0</v>
      </c>
      <c r="AO6" s="44">
        <f t="shared" ref="AO6:AO23" si="15">IFERROR(AM6/AB6,0)</f>
        <v>0</v>
      </c>
      <c r="AP6" s="44" t="e">
        <f t="shared" ref="AP6:AP23" si="16">AN6/AC6</f>
        <v>#DIV/0!</v>
      </c>
    </row>
    <row r="7" spans="1:42" ht="13.5" customHeight="1" x14ac:dyDescent="0.25">
      <c r="A7" s="33" t="s">
        <v>232</v>
      </c>
      <c r="B7" s="84" t="s">
        <v>294</v>
      </c>
      <c r="C7" s="85">
        <v>18230749</v>
      </c>
      <c r="D7" s="85" t="s">
        <v>523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>
        <v>0</v>
      </c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8"/>
        <v>#DIV/0!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 t="e">
        <f>SUMIF('Program Costs'!D:D,C5,'Program Costs'!O:O)+SUMIF('Program Costs'!D:D,#REF!,'Program Costs'!O:O)+SUMIF('Program Costs'!D:D,C6,'Program Costs'!O:O)+SUMIF('Program Costs'!D:D,C7,'Program Costs'!O:O)</f>
        <v>#N/A</v>
      </c>
      <c r="B8" s="34" t="s">
        <v>142</v>
      </c>
      <c r="C8">
        <v>18230749</v>
      </c>
      <c r="D8" t="s">
        <v>539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8"/>
        <v>#DIV/0!</v>
      </c>
      <c r="AD8" s="41">
        <f t="shared" si="9"/>
        <v>0</v>
      </c>
      <c r="AE8" s="41">
        <f t="shared" ref="AE8:AE23" si="17">-PV(ElecDiscountRate,T8,S8)*J8</f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34" t="s">
        <v>142</v>
      </c>
      <c r="C9">
        <v>18230749</v>
      </c>
      <c r="D9" t="s">
        <v>539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8"/>
        <v>#DIV/0!</v>
      </c>
      <c r="AD9" s="41">
        <f t="shared" si="9"/>
        <v>0</v>
      </c>
      <c r="AE9" s="41">
        <f t="shared" si="17"/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SUM(O5:O998)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8"/>
        <v>#DIV/0!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8"/>
        <v>#DIV/0!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SUM(P5:P999)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8"/>
        <v>#DIV/0!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8"/>
        <v>#DIV/0!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SUM(Y5:Y999)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8"/>
        <v>#DIV/0!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8"/>
        <v>#DIV/0!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 t="e">
        <f>SUM(U5:U998)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8"/>
        <v>#DIV/0!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8"/>
        <v>#DIV/0!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 t="e">
        <f>A6+A8</f>
        <v>#N/A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8"/>
        <v>#DIV/0!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8"/>
        <v>#DIV/0!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 t="e">
        <f>A8+SUM(Q5:Q905)</f>
        <v>#N/A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ref="AB20:AC23" si="18">Z20/(1+ElecDiscountRate)^1</f>
        <v>#DIV/0!</v>
      </c>
      <c r="AC20" s="41" t="e">
        <f t="shared" si="18"/>
        <v>#DIV/0!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18"/>
        <v>#DIV/0!</v>
      </c>
      <c r="AC21" s="41" t="e">
        <f t="shared" si="18"/>
        <v>#DIV/0!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 t="e">
        <f>(SUM(AM5:AM999)/(SUM(AB5:AB999)))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18"/>
        <v>#DIV/0!</v>
      </c>
      <c r="AC22" s="41" t="e">
        <f t="shared" si="18"/>
        <v>#DIV/0!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C23" s="56"/>
      <c r="D23" s="56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18"/>
        <v>#DIV/0!</v>
      </c>
      <c r="AC23" s="41" t="e">
        <f t="shared" si="18"/>
        <v>#DIV/0!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 t="e">
        <f>(SUM(AN5:AN999)/SUM(AC5:AC999))</f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3 R5:S23">
    <cfRule type="expression" dxfId="108" priority="2">
      <formula>ISTEXT(J5)</formula>
    </cfRule>
    <cfRule type="notContainsBlanks" dxfId="107" priority="3">
      <formula>LEN(TRIM(J5))&gt;0</formula>
    </cfRule>
  </conditionalFormatting>
  <conditionalFormatting sqref="R5:S23">
    <cfRule type="expression" dxfId="106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33"/>
  <sheetViews>
    <sheetView topLeftCell="B1" zoomScale="85" zoomScaleNormal="85" workbookViewId="0">
      <pane ySplit="1" topLeftCell="A2" activePane="bottomLeft" state="frozen"/>
      <selection pane="bottomLeft" activeCell="I136" sqref="I136"/>
    </sheetView>
  </sheetViews>
  <sheetFormatPr defaultRowHeight="15" x14ac:dyDescent="0.25"/>
  <cols>
    <col min="3" max="3" width="40.5703125" customWidth="1"/>
    <col min="4" max="4" width="13.28515625" customWidth="1"/>
    <col min="5" max="5" width="15.5703125" customWidth="1"/>
    <col min="6" max="8" width="15.28515625" customWidth="1"/>
    <col min="9" max="9" width="18.7109375" customWidth="1"/>
    <col min="10" max="11" width="15.28515625" customWidth="1"/>
    <col min="12" max="12" width="20.28515625" customWidth="1"/>
    <col min="13" max="15" width="15.28515625" customWidth="1"/>
    <col min="16" max="16" width="23.7109375" customWidth="1"/>
  </cols>
  <sheetData>
    <row r="1" spans="1:16" x14ac:dyDescent="0.25">
      <c r="A1" s="1" t="s">
        <v>0</v>
      </c>
      <c r="B1" t="s">
        <v>1</v>
      </c>
      <c r="C1" t="s">
        <v>2</v>
      </c>
      <c r="D1" s="2" t="s">
        <v>3</v>
      </c>
      <c r="E1" s="440" t="s">
        <v>1093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440" t="s">
        <v>10</v>
      </c>
      <c r="M1" s="2" t="s">
        <v>11</v>
      </c>
      <c r="N1" s="1" t="s">
        <v>12</v>
      </c>
      <c r="O1" s="1" t="s">
        <v>13</v>
      </c>
      <c r="P1" s="1" t="s">
        <v>506</v>
      </c>
    </row>
    <row r="2" spans="1:16" x14ac:dyDescent="0.25">
      <c r="A2" s="442"/>
      <c r="B2" t="s">
        <v>18</v>
      </c>
      <c r="C2" t="s">
        <v>576</v>
      </c>
      <c r="D2">
        <v>18230052</v>
      </c>
      <c r="E2" s="466">
        <v>244455</v>
      </c>
      <c r="F2" s="466">
        <v>193852.82</v>
      </c>
      <c r="G2" s="466">
        <v>0</v>
      </c>
      <c r="H2" s="466">
        <v>0</v>
      </c>
      <c r="I2" s="466">
        <v>1936000</v>
      </c>
      <c r="J2" s="466">
        <v>0</v>
      </c>
      <c r="K2" s="466">
        <v>0</v>
      </c>
      <c r="L2" s="466">
        <v>0</v>
      </c>
      <c r="M2" s="466">
        <v>0</v>
      </c>
      <c r="N2" s="467">
        <f t="shared" ref="N2:N42" si="0">SUM(E2:M2)</f>
        <v>2374307.8199999998</v>
      </c>
      <c r="O2" s="467">
        <f t="shared" ref="O2:O42" si="1">N2-L2</f>
        <v>2374307.8199999998</v>
      </c>
      <c r="P2" t="s">
        <v>512</v>
      </c>
    </row>
    <row r="3" spans="1:16" x14ac:dyDescent="0.25">
      <c r="A3" s="442"/>
      <c r="B3" t="s">
        <v>21</v>
      </c>
      <c r="C3" t="s">
        <v>575</v>
      </c>
      <c r="D3">
        <v>18230231</v>
      </c>
      <c r="E3" s="466">
        <v>244455</v>
      </c>
      <c r="F3" s="466">
        <v>193852.82</v>
      </c>
      <c r="G3" s="466">
        <v>0</v>
      </c>
      <c r="H3" s="466">
        <v>0</v>
      </c>
      <c r="I3" s="466">
        <v>296400</v>
      </c>
      <c r="J3" s="466">
        <v>0</v>
      </c>
      <c r="K3" s="466">
        <v>0</v>
      </c>
      <c r="L3" s="466">
        <v>0</v>
      </c>
      <c r="M3" s="466">
        <v>0</v>
      </c>
      <c r="N3" s="467">
        <f t="shared" si="0"/>
        <v>734707.82000000007</v>
      </c>
      <c r="O3" s="467">
        <f t="shared" si="1"/>
        <v>734707.82000000007</v>
      </c>
      <c r="P3" t="s">
        <v>511</v>
      </c>
    </row>
    <row r="4" spans="1:16" x14ac:dyDescent="0.25">
      <c r="A4" s="442"/>
      <c r="B4" t="s">
        <v>24</v>
      </c>
      <c r="C4" t="s">
        <v>25</v>
      </c>
      <c r="D4">
        <v>18230559</v>
      </c>
      <c r="E4" s="466">
        <v>0</v>
      </c>
      <c r="F4" s="466">
        <v>0</v>
      </c>
      <c r="G4" s="466">
        <v>0</v>
      </c>
      <c r="H4" s="466">
        <v>0</v>
      </c>
      <c r="I4" s="466">
        <v>58000</v>
      </c>
      <c r="J4" s="466">
        <v>0</v>
      </c>
      <c r="K4" s="466">
        <v>0</v>
      </c>
      <c r="L4" s="466">
        <v>0</v>
      </c>
      <c r="M4" s="466">
        <v>0</v>
      </c>
      <c r="N4" s="467">
        <f t="shared" si="0"/>
        <v>58000</v>
      </c>
      <c r="O4" s="467">
        <f t="shared" si="1"/>
        <v>58000</v>
      </c>
      <c r="P4" t="s">
        <v>512</v>
      </c>
    </row>
    <row r="5" spans="1:16" x14ac:dyDescent="0.25">
      <c r="C5" t="s">
        <v>556</v>
      </c>
      <c r="D5">
        <v>18230262</v>
      </c>
      <c r="E5" s="466">
        <v>0</v>
      </c>
      <c r="F5" s="466">
        <v>0</v>
      </c>
      <c r="G5" s="466">
        <v>0</v>
      </c>
      <c r="H5" s="466">
        <v>0</v>
      </c>
      <c r="I5" s="466">
        <v>8700</v>
      </c>
      <c r="J5" s="466">
        <v>0</v>
      </c>
      <c r="K5" s="466">
        <v>0</v>
      </c>
      <c r="L5" s="466">
        <v>0</v>
      </c>
      <c r="M5" s="466">
        <v>0</v>
      </c>
      <c r="N5" s="467">
        <f t="shared" si="0"/>
        <v>8700</v>
      </c>
      <c r="O5" s="467">
        <f t="shared" si="1"/>
        <v>8700</v>
      </c>
    </row>
    <row r="6" spans="1:16" x14ac:dyDescent="0.25">
      <c r="A6" s="442"/>
      <c r="B6" t="s">
        <v>55</v>
      </c>
      <c r="C6" t="s">
        <v>124</v>
      </c>
      <c r="D6">
        <v>18230724</v>
      </c>
      <c r="E6" s="466">
        <v>852980</v>
      </c>
      <c r="F6" s="466">
        <v>676413.14</v>
      </c>
      <c r="G6" s="466">
        <v>25000</v>
      </c>
      <c r="H6" s="466">
        <v>34000</v>
      </c>
      <c r="I6" s="466">
        <v>105000</v>
      </c>
      <c r="J6" s="466">
        <v>20000</v>
      </c>
      <c r="K6" s="466">
        <v>0</v>
      </c>
      <c r="L6" s="466">
        <v>5460000</v>
      </c>
      <c r="M6" s="466">
        <v>0</v>
      </c>
      <c r="N6" s="467">
        <f t="shared" si="0"/>
        <v>7173393.1400000006</v>
      </c>
      <c r="O6" s="467">
        <f t="shared" si="1"/>
        <v>1713393.1400000006</v>
      </c>
      <c r="P6" t="s">
        <v>511</v>
      </c>
    </row>
    <row r="7" spans="1:16" x14ac:dyDescent="0.25">
      <c r="A7" s="442" t="s">
        <v>572</v>
      </c>
      <c r="B7" t="s">
        <v>55</v>
      </c>
      <c r="C7" t="s">
        <v>495</v>
      </c>
      <c r="D7">
        <v>18230013</v>
      </c>
      <c r="E7" s="466">
        <v>110386</v>
      </c>
      <c r="F7" s="466">
        <v>87536.1</v>
      </c>
      <c r="G7" s="466">
        <v>32000</v>
      </c>
      <c r="H7" s="466">
        <v>8000</v>
      </c>
      <c r="I7" s="466">
        <v>407000</v>
      </c>
      <c r="J7" s="466">
        <v>0</v>
      </c>
      <c r="K7" s="466">
        <v>8000</v>
      </c>
      <c r="L7" s="466">
        <v>0</v>
      </c>
      <c r="M7" s="466">
        <v>0</v>
      </c>
      <c r="N7" s="467">
        <f t="shared" si="0"/>
        <v>652922.1</v>
      </c>
      <c r="O7" s="467">
        <f t="shared" si="1"/>
        <v>652922.1</v>
      </c>
      <c r="P7" t="s">
        <v>512</v>
      </c>
    </row>
    <row r="8" spans="1:16" x14ac:dyDescent="0.25">
      <c r="A8" s="442"/>
      <c r="B8" t="s">
        <v>127</v>
      </c>
      <c r="C8" t="s">
        <v>500</v>
      </c>
      <c r="D8">
        <v>18230220</v>
      </c>
      <c r="E8" s="466">
        <v>49644</v>
      </c>
      <c r="F8" s="466">
        <v>39367.69</v>
      </c>
      <c r="G8" s="466">
        <v>8000</v>
      </c>
      <c r="H8" s="466">
        <v>2000</v>
      </c>
      <c r="I8" s="466">
        <v>93000</v>
      </c>
      <c r="J8" s="466">
        <v>0</v>
      </c>
      <c r="K8" s="466">
        <v>2000</v>
      </c>
      <c r="L8" s="466">
        <v>0</v>
      </c>
      <c r="M8" s="466">
        <v>0</v>
      </c>
      <c r="N8" s="467">
        <f t="shared" si="0"/>
        <v>194011.69</v>
      </c>
      <c r="O8" s="467">
        <f t="shared" si="1"/>
        <v>194011.69</v>
      </c>
      <c r="P8" t="s">
        <v>508</v>
      </c>
    </row>
    <row r="9" spans="1:16" x14ac:dyDescent="0.25">
      <c r="A9" s="442"/>
      <c r="B9" t="s">
        <v>60</v>
      </c>
      <c r="C9" t="s">
        <v>536</v>
      </c>
      <c r="D9">
        <v>18230716</v>
      </c>
      <c r="E9" s="466">
        <v>6612</v>
      </c>
      <c r="F9" s="466">
        <v>5243.32</v>
      </c>
      <c r="G9" s="466">
        <v>12520</v>
      </c>
      <c r="H9" s="466">
        <v>950</v>
      </c>
      <c r="I9" s="466">
        <v>369952</v>
      </c>
      <c r="J9" s="466">
        <v>100</v>
      </c>
      <c r="K9" s="466">
        <v>0</v>
      </c>
      <c r="L9" s="466">
        <v>653463</v>
      </c>
      <c r="M9" s="466">
        <v>0</v>
      </c>
      <c r="N9" s="467">
        <f t="shared" si="0"/>
        <v>1048840.32</v>
      </c>
      <c r="O9" s="467">
        <f t="shared" si="1"/>
        <v>395377.32000000007</v>
      </c>
      <c r="P9" t="s">
        <v>510</v>
      </c>
    </row>
    <row r="10" spans="1:16" x14ac:dyDescent="0.25">
      <c r="A10" s="442"/>
      <c r="B10" t="s">
        <v>26</v>
      </c>
      <c r="C10" t="s">
        <v>542</v>
      </c>
      <c r="D10">
        <v>18231027</v>
      </c>
      <c r="E10" s="466">
        <v>103673</v>
      </c>
      <c r="F10" s="466">
        <v>82212.69</v>
      </c>
      <c r="G10" s="466">
        <v>112680</v>
      </c>
      <c r="H10" s="466">
        <v>8550</v>
      </c>
      <c r="I10" s="466">
        <v>432568</v>
      </c>
      <c r="J10" s="466">
        <v>900</v>
      </c>
      <c r="K10" s="466">
        <v>0</v>
      </c>
      <c r="L10" s="466">
        <v>753756</v>
      </c>
      <c r="M10" s="466">
        <v>0</v>
      </c>
      <c r="N10" s="467">
        <f t="shared" si="0"/>
        <v>1494339.69</v>
      </c>
      <c r="O10" s="467">
        <f t="shared" si="1"/>
        <v>740583.69</v>
      </c>
      <c r="P10" t="s">
        <v>512</v>
      </c>
    </row>
    <row r="11" spans="1:16" x14ac:dyDescent="0.25">
      <c r="A11" s="442"/>
      <c r="B11" t="s">
        <v>60</v>
      </c>
      <c r="C11" t="s">
        <v>499</v>
      </c>
      <c r="D11">
        <v>18230718</v>
      </c>
      <c r="E11" s="466">
        <v>101413</v>
      </c>
      <c r="F11" s="466">
        <v>80420.509999999995</v>
      </c>
      <c r="G11" s="466">
        <v>64200</v>
      </c>
      <c r="H11" s="466">
        <v>4000</v>
      </c>
      <c r="I11" s="466">
        <v>0</v>
      </c>
      <c r="J11" s="466">
        <v>1000</v>
      </c>
      <c r="K11" s="466">
        <v>0</v>
      </c>
      <c r="L11" s="466">
        <v>360100</v>
      </c>
      <c r="M11" s="466">
        <v>0</v>
      </c>
      <c r="N11" s="467">
        <f t="shared" si="0"/>
        <v>611133.51</v>
      </c>
      <c r="O11" s="467">
        <f t="shared" si="1"/>
        <v>251033.51</v>
      </c>
      <c r="P11" t="s">
        <v>510</v>
      </c>
    </row>
    <row r="12" spans="1:16" x14ac:dyDescent="0.25">
      <c r="A12" s="442"/>
      <c r="B12" t="s">
        <v>26</v>
      </c>
      <c r="C12" t="s">
        <v>503</v>
      </c>
      <c r="D12">
        <v>18231029</v>
      </c>
      <c r="E12" s="466">
        <v>27824</v>
      </c>
      <c r="F12" s="466">
        <v>22064.43</v>
      </c>
      <c r="G12" s="466">
        <v>0</v>
      </c>
      <c r="H12" s="466">
        <v>0</v>
      </c>
      <c r="I12" s="466">
        <v>0</v>
      </c>
      <c r="J12" s="466">
        <v>0</v>
      </c>
      <c r="K12" s="466">
        <v>0</v>
      </c>
      <c r="L12" s="466">
        <v>77350</v>
      </c>
      <c r="M12" s="466">
        <v>0</v>
      </c>
      <c r="N12" s="467">
        <f t="shared" si="0"/>
        <v>127238.43</v>
      </c>
      <c r="O12" s="467">
        <f t="shared" si="1"/>
        <v>49888.429999999993</v>
      </c>
      <c r="P12" t="s">
        <v>512</v>
      </c>
    </row>
    <row r="13" spans="1:16" x14ac:dyDescent="0.25">
      <c r="A13" s="442"/>
      <c r="B13" t="s">
        <v>116</v>
      </c>
      <c r="C13" t="s">
        <v>117</v>
      </c>
      <c r="D13">
        <v>18230715</v>
      </c>
      <c r="E13" s="466">
        <v>265462</v>
      </c>
      <c r="F13" s="466">
        <v>210511.37</v>
      </c>
      <c r="G13" s="466">
        <v>10500</v>
      </c>
      <c r="H13" s="466">
        <v>4725</v>
      </c>
      <c r="I13" s="466">
        <v>35000</v>
      </c>
      <c r="J13" s="466">
        <v>5250</v>
      </c>
      <c r="K13" s="466">
        <v>21000</v>
      </c>
      <c r="L13" s="466">
        <v>1395000</v>
      </c>
      <c r="M13" s="466">
        <v>0</v>
      </c>
      <c r="N13" s="467">
        <f t="shared" si="0"/>
        <v>1947448.37</v>
      </c>
      <c r="O13" s="467">
        <f t="shared" si="1"/>
        <v>552448.37000000011</v>
      </c>
      <c r="P13" t="s">
        <v>511</v>
      </c>
    </row>
    <row r="14" spans="1:16" x14ac:dyDescent="0.25">
      <c r="A14" s="442"/>
      <c r="B14" t="s">
        <v>110</v>
      </c>
      <c r="C14" t="s">
        <v>111</v>
      </c>
      <c r="D14">
        <v>18230706</v>
      </c>
      <c r="E14" s="466">
        <v>44852</v>
      </c>
      <c r="F14" s="466">
        <v>35567.64</v>
      </c>
      <c r="G14" s="466">
        <v>4500</v>
      </c>
      <c r="H14" s="466">
        <v>2025</v>
      </c>
      <c r="I14" s="466">
        <v>15000</v>
      </c>
      <c r="J14" s="466">
        <v>2250</v>
      </c>
      <c r="K14" s="466">
        <v>9000</v>
      </c>
      <c r="L14" s="466">
        <v>146000</v>
      </c>
      <c r="M14" s="466">
        <v>0</v>
      </c>
      <c r="N14" s="467">
        <f t="shared" si="0"/>
        <v>259194.64</v>
      </c>
      <c r="O14" s="467">
        <f t="shared" si="1"/>
        <v>113194.64000000001</v>
      </c>
      <c r="P14" t="s">
        <v>420</v>
      </c>
    </row>
    <row r="15" spans="1:16" x14ac:dyDescent="0.25">
      <c r="A15" s="442"/>
      <c r="B15" t="s">
        <v>55</v>
      </c>
      <c r="C15" t="s">
        <v>112</v>
      </c>
      <c r="D15">
        <v>18230711</v>
      </c>
      <c r="E15" s="466">
        <v>951563</v>
      </c>
      <c r="F15" s="466">
        <v>754589.46</v>
      </c>
      <c r="G15" s="466">
        <v>20000</v>
      </c>
      <c r="H15" s="466">
        <v>25000</v>
      </c>
      <c r="I15" s="466">
        <v>245000</v>
      </c>
      <c r="J15" s="466">
        <v>3500</v>
      </c>
      <c r="K15" s="466">
        <v>107000</v>
      </c>
      <c r="L15" s="466">
        <v>3400000</v>
      </c>
      <c r="M15" s="466">
        <v>0</v>
      </c>
      <c r="N15" s="467">
        <f t="shared" si="0"/>
        <v>5506652.46</v>
      </c>
      <c r="O15" s="467">
        <f t="shared" si="1"/>
        <v>2106652.46</v>
      </c>
      <c r="P15" t="s">
        <v>513</v>
      </c>
    </row>
    <row r="16" spans="1:16" x14ac:dyDescent="0.25">
      <c r="A16" s="442"/>
      <c r="B16" t="s">
        <v>127</v>
      </c>
      <c r="C16" t="s">
        <v>128</v>
      </c>
      <c r="D16">
        <v>18230731</v>
      </c>
      <c r="E16" s="466">
        <v>347637</v>
      </c>
      <c r="F16" s="466">
        <v>275676.14</v>
      </c>
      <c r="G16" s="466">
        <v>5000</v>
      </c>
      <c r="H16" s="466">
        <v>3000</v>
      </c>
      <c r="I16" s="466">
        <v>70000</v>
      </c>
      <c r="J16" s="466">
        <v>1500</v>
      </c>
      <c r="K16" s="466">
        <v>28500</v>
      </c>
      <c r="L16" s="466">
        <v>1680250</v>
      </c>
      <c r="M16" s="466">
        <v>0</v>
      </c>
      <c r="N16" s="467">
        <f t="shared" si="0"/>
        <v>2411563.14</v>
      </c>
      <c r="O16" s="467">
        <f t="shared" si="1"/>
        <v>731313.14000000013</v>
      </c>
      <c r="P16" t="s">
        <v>508</v>
      </c>
    </row>
    <row r="17" spans="1:16" x14ac:dyDescent="0.25">
      <c r="A17" s="442"/>
      <c r="B17" t="s">
        <v>60</v>
      </c>
      <c r="C17" t="s">
        <v>498</v>
      </c>
      <c r="D17">
        <v>18230524</v>
      </c>
      <c r="E17" s="466">
        <v>62863</v>
      </c>
      <c r="F17" s="466">
        <v>49850.36</v>
      </c>
      <c r="G17" s="466">
        <v>0</v>
      </c>
      <c r="H17" s="466">
        <v>1500</v>
      </c>
      <c r="I17" s="466">
        <v>67794.3</v>
      </c>
      <c r="J17" s="466">
        <v>500</v>
      </c>
      <c r="K17" s="466">
        <v>0</v>
      </c>
      <c r="L17" s="466">
        <v>409500</v>
      </c>
      <c r="M17" s="466">
        <v>0</v>
      </c>
      <c r="N17" s="467">
        <f t="shared" si="0"/>
        <v>592007.66</v>
      </c>
      <c r="O17" s="467">
        <f t="shared" si="1"/>
        <v>182507.66000000003</v>
      </c>
      <c r="P17" t="s">
        <v>511</v>
      </c>
    </row>
    <row r="18" spans="1:16" x14ac:dyDescent="0.25">
      <c r="A18" s="442"/>
      <c r="B18" t="s">
        <v>26</v>
      </c>
      <c r="C18" t="s">
        <v>502</v>
      </c>
      <c r="D18">
        <v>18230248</v>
      </c>
      <c r="E18" s="466">
        <v>154801</v>
      </c>
      <c r="F18" s="466">
        <v>122757.19</v>
      </c>
      <c r="G18" s="466">
        <v>0</v>
      </c>
      <c r="H18" s="466">
        <v>0</v>
      </c>
      <c r="I18" s="466">
        <v>346249.89</v>
      </c>
      <c r="J18" s="466">
        <v>0</v>
      </c>
      <c r="K18" s="466">
        <v>10000</v>
      </c>
      <c r="L18" s="466">
        <v>779058</v>
      </c>
      <c r="M18" s="466">
        <v>0</v>
      </c>
      <c r="N18" s="467">
        <f t="shared" si="0"/>
        <v>1412866.08</v>
      </c>
      <c r="O18" s="467">
        <f t="shared" si="1"/>
        <v>633808.08000000007</v>
      </c>
      <c r="P18" t="s">
        <v>513</v>
      </c>
    </row>
    <row r="19" spans="1:16" x14ac:dyDescent="0.25">
      <c r="A19" s="442"/>
      <c r="B19" t="s">
        <v>22</v>
      </c>
      <c r="C19" t="s">
        <v>23</v>
      </c>
      <c r="D19">
        <v>18230140</v>
      </c>
      <c r="E19" s="466" t="e">
        <v>#N/A</v>
      </c>
      <c r="F19" s="466" t="e">
        <v>#N/A</v>
      </c>
      <c r="G19" s="466" t="e">
        <v>#N/A</v>
      </c>
      <c r="H19" s="466" t="e">
        <v>#N/A</v>
      </c>
      <c r="I19" s="466" t="e">
        <v>#N/A</v>
      </c>
      <c r="J19" s="466" t="e">
        <v>#N/A</v>
      </c>
      <c r="K19" s="466" t="e">
        <v>#N/A</v>
      </c>
      <c r="L19" s="466" t="e">
        <v>#N/A</v>
      </c>
      <c r="M19" s="466" t="e">
        <v>#N/A</v>
      </c>
      <c r="N19" s="467" t="e">
        <f t="shared" si="0"/>
        <v>#N/A</v>
      </c>
      <c r="O19" s="467" t="e">
        <f t="shared" si="1"/>
        <v>#N/A</v>
      </c>
      <c r="P19" t="s">
        <v>511</v>
      </c>
    </row>
    <row r="20" spans="1:16" x14ac:dyDescent="0.25">
      <c r="B20" t="s">
        <v>73</v>
      </c>
      <c r="C20" t="s">
        <v>74</v>
      </c>
      <c r="D20">
        <v>18230640</v>
      </c>
      <c r="E20" s="466" t="e">
        <v>#N/A</v>
      </c>
      <c r="F20" s="466" t="e">
        <v>#N/A</v>
      </c>
      <c r="G20" s="466" t="e">
        <v>#N/A</v>
      </c>
      <c r="H20" s="466" t="e">
        <v>#N/A</v>
      </c>
      <c r="I20" s="466" t="e">
        <v>#N/A</v>
      </c>
      <c r="J20" s="466" t="e">
        <v>#N/A</v>
      </c>
      <c r="K20" s="466" t="e">
        <v>#N/A</v>
      </c>
      <c r="L20" s="466" t="e">
        <v>#N/A</v>
      </c>
      <c r="M20" s="466" t="e">
        <v>#N/A</v>
      </c>
      <c r="N20" s="467" t="e">
        <f t="shared" si="0"/>
        <v>#N/A</v>
      </c>
      <c r="O20" s="467" t="e">
        <f t="shared" si="1"/>
        <v>#N/A</v>
      </c>
      <c r="P20" t="s">
        <v>508</v>
      </c>
    </row>
    <row r="21" spans="1:16" x14ac:dyDescent="0.25">
      <c r="A21" s="442"/>
      <c r="B21" t="s">
        <v>122</v>
      </c>
      <c r="C21" t="s">
        <v>123</v>
      </c>
      <c r="D21">
        <v>18230723</v>
      </c>
      <c r="E21" s="466">
        <v>677588</v>
      </c>
      <c r="F21" s="466">
        <v>537327.28</v>
      </c>
      <c r="G21" s="466">
        <v>3500</v>
      </c>
      <c r="H21" s="466">
        <v>16500</v>
      </c>
      <c r="I21" s="466">
        <v>224762</v>
      </c>
      <c r="J21" s="466">
        <v>2500</v>
      </c>
      <c r="K21" s="466">
        <v>1500</v>
      </c>
      <c r="L21" s="466">
        <v>640000</v>
      </c>
      <c r="M21" s="466">
        <v>0</v>
      </c>
      <c r="N21" s="467">
        <f t="shared" si="0"/>
        <v>2103677.2800000003</v>
      </c>
      <c r="O21" s="467">
        <f t="shared" si="1"/>
        <v>1463677.2800000003</v>
      </c>
      <c r="P21" t="s">
        <v>511</v>
      </c>
    </row>
    <row r="22" spans="1:16" x14ac:dyDescent="0.25">
      <c r="A22" s="442"/>
      <c r="B22" t="s">
        <v>99</v>
      </c>
      <c r="C22" t="s">
        <v>100</v>
      </c>
      <c r="D22">
        <v>18230691</v>
      </c>
      <c r="E22" s="466">
        <v>304896</v>
      </c>
      <c r="F22" s="466">
        <v>241782.53</v>
      </c>
      <c r="G22" s="466">
        <v>1500</v>
      </c>
      <c r="H22" s="466">
        <v>6000</v>
      </c>
      <c r="I22" s="466">
        <v>161862.5</v>
      </c>
      <c r="J22" s="466">
        <v>1000</v>
      </c>
      <c r="K22" s="466">
        <v>500</v>
      </c>
      <c r="L22" s="466">
        <v>172500</v>
      </c>
      <c r="M22" s="466">
        <v>0</v>
      </c>
      <c r="N22" s="467">
        <f t="shared" si="0"/>
        <v>890041.03</v>
      </c>
      <c r="O22" s="467">
        <f t="shared" si="1"/>
        <v>717541.03</v>
      </c>
      <c r="P22" t="s">
        <v>509</v>
      </c>
    </row>
    <row r="23" spans="1:16" x14ac:dyDescent="0.25">
      <c r="A23" s="442"/>
      <c r="B23" t="s">
        <v>35</v>
      </c>
      <c r="C23" t="s">
        <v>36</v>
      </c>
      <c r="D23">
        <v>18230564</v>
      </c>
      <c r="E23" s="466">
        <v>153278</v>
      </c>
      <c r="F23" s="466">
        <v>121549.45</v>
      </c>
      <c r="G23" s="466">
        <v>0</v>
      </c>
      <c r="H23" s="466">
        <v>870</v>
      </c>
      <c r="I23" s="466">
        <v>316000</v>
      </c>
      <c r="J23" s="466">
        <v>0</v>
      </c>
      <c r="K23" s="466">
        <v>0</v>
      </c>
      <c r="L23" s="466">
        <v>0</v>
      </c>
      <c r="M23" s="466">
        <v>0</v>
      </c>
      <c r="N23" s="467">
        <f t="shared" si="0"/>
        <v>591697.44999999995</v>
      </c>
      <c r="O23" s="467">
        <f t="shared" si="1"/>
        <v>591697.44999999995</v>
      </c>
      <c r="P23" t="s">
        <v>512</v>
      </c>
    </row>
    <row r="24" spans="1:16" x14ac:dyDescent="0.25">
      <c r="A24" s="442"/>
      <c r="B24" t="s">
        <v>37</v>
      </c>
      <c r="C24" t="s">
        <v>38</v>
      </c>
      <c r="D24">
        <v>18230264</v>
      </c>
      <c r="E24" s="466">
        <v>23334</v>
      </c>
      <c r="F24" s="466">
        <v>18503.86</v>
      </c>
      <c r="G24" s="466">
        <v>0</v>
      </c>
      <c r="H24" s="466">
        <v>0</v>
      </c>
      <c r="I24" s="466">
        <v>47000</v>
      </c>
      <c r="J24" s="466">
        <v>0</v>
      </c>
      <c r="K24" s="466">
        <v>0</v>
      </c>
      <c r="L24" s="466">
        <v>0</v>
      </c>
      <c r="M24" s="466">
        <v>0</v>
      </c>
      <c r="N24" s="467">
        <f t="shared" si="0"/>
        <v>88837.86</v>
      </c>
      <c r="O24" s="467">
        <f t="shared" si="1"/>
        <v>88837.86</v>
      </c>
      <c r="P24" t="s">
        <v>510</v>
      </c>
    </row>
    <row r="25" spans="1:16" x14ac:dyDescent="0.25">
      <c r="A25" s="442"/>
      <c r="B25" t="s">
        <v>39</v>
      </c>
      <c r="C25" t="s">
        <v>40</v>
      </c>
      <c r="D25">
        <v>18230572</v>
      </c>
      <c r="E25" s="466">
        <v>40965</v>
      </c>
      <c r="F25" s="466">
        <v>32485.25</v>
      </c>
      <c r="G25" s="466">
        <v>0</v>
      </c>
      <c r="H25" s="466">
        <v>250</v>
      </c>
      <c r="I25" s="466">
        <v>692956.6</v>
      </c>
      <c r="J25" s="466">
        <v>0</v>
      </c>
      <c r="K25" s="466">
        <v>0</v>
      </c>
      <c r="L25" s="466">
        <v>0</v>
      </c>
      <c r="M25" s="466">
        <v>0</v>
      </c>
      <c r="N25" s="467">
        <f t="shared" si="0"/>
        <v>766656.85</v>
      </c>
      <c r="O25" s="467">
        <f t="shared" si="1"/>
        <v>766656.85</v>
      </c>
      <c r="P25" t="s">
        <v>512</v>
      </c>
    </row>
    <row r="26" spans="1:16" x14ac:dyDescent="0.25">
      <c r="A26" s="442"/>
      <c r="B26" t="s">
        <v>47</v>
      </c>
      <c r="C26" t="s">
        <v>48</v>
      </c>
      <c r="D26">
        <v>18230272</v>
      </c>
      <c r="E26" s="466">
        <v>30900</v>
      </c>
      <c r="F26" s="466">
        <v>24503.7</v>
      </c>
      <c r="G26" s="466">
        <v>0</v>
      </c>
      <c r="H26" s="466">
        <v>250</v>
      </c>
      <c r="I26" s="466">
        <v>103545.24</v>
      </c>
      <c r="J26" s="466">
        <v>0</v>
      </c>
      <c r="K26" s="466">
        <v>0</v>
      </c>
      <c r="L26" s="466">
        <v>0</v>
      </c>
      <c r="M26" s="466">
        <v>0</v>
      </c>
      <c r="N26" s="467">
        <f t="shared" si="0"/>
        <v>159198.94</v>
      </c>
      <c r="O26" s="467">
        <f t="shared" si="1"/>
        <v>159198.94</v>
      </c>
      <c r="P26" t="s">
        <v>508</v>
      </c>
    </row>
    <row r="27" spans="1:16" x14ac:dyDescent="0.25">
      <c r="A27" s="442"/>
      <c r="B27" t="s">
        <v>39</v>
      </c>
      <c r="C27" t="s">
        <v>573</v>
      </c>
      <c r="D27">
        <v>18230571</v>
      </c>
      <c r="E27" s="466">
        <v>16530</v>
      </c>
      <c r="F27" s="466">
        <v>13108.29</v>
      </c>
      <c r="G27" s="466">
        <v>0</v>
      </c>
      <c r="H27" s="466">
        <v>0</v>
      </c>
      <c r="I27" s="466">
        <v>437918.52</v>
      </c>
      <c r="J27" s="466">
        <v>0</v>
      </c>
      <c r="K27" s="466">
        <v>0</v>
      </c>
      <c r="L27" s="466">
        <v>0</v>
      </c>
      <c r="M27" s="466">
        <v>0</v>
      </c>
      <c r="N27" s="467">
        <f t="shared" si="0"/>
        <v>467556.81</v>
      </c>
      <c r="O27" s="467">
        <f t="shared" si="1"/>
        <v>467556.81</v>
      </c>
      <c r="P27" t="s">
        <v>512</v>
      </c>
    </row>
    <row r="28" spans="1:16" x14ac:dyDescent="0.25">
      <c r="A28" s="442"/>
      <c r="B28" t="s">
        <v>47</v>
      </c>
      <c r="C28" t="s">
        <v>574</v>
      </c>
      <c r="D28">
        <v>18230271</v>
      </c>
      <c r="E28" s="466">
        <v>17967</v>
      </c>
      <c r="F28" s="466">
        <v>14247.83</v>
      </c>
      <c r="G28" s="466">
        <v>0</v>
      </c>
      <c r="H28" s="466">
        <v>0</v>
      </c>
      <c r="I28" s="466">
        <v>65436.08</v>
      </c>
      <c r="J28" s="466">
        <v>0</v>
      </c>
      <c r="K28" s="466">
        <v>0</v>
      </c>
      <c r="L28" s="466">
        <v>0</v>
      </c>
      <c r="M28" s="466">
        <v>0</v>
      </c>
      <c r="N28" s="467">
        <f t="shared" si="0"/>
        <v>97650.91</v>
      </c>
      <c r="O28" s="467">
        <f t="shared" si="1"/>
        <v>97650.91</v>
      </c>
      <c r="P28" t="s">
        <v>508</v>
      </c>
    </row>
    <row r="29" spans="1:16" x14ac:dyDescent="0.25">
      <c r="A29" s="442"/>
      <c r="B29" t="s">
        <v>51</v>
      </c>
      <c r="C29" t="s">
        <v>52</v>
      </c>
      <c r="D29">
        <v>18230745</v>
      </c>
      <c r="E29" s="466">
        <v>437523</v>
      </c>
      <c r="F29" s="466">
        <v>346955.74</v>
      </c>
      <c r="G29" s="466">
        <v>0</v>
      </c>
      <c r="H29" s="466">
        <v>8700</v>
      </c>
      <c r="I29" s="466">
        <v>269700</v>
      </c>
      <c r="J29" s="466">
        <v>0</v>
      </c>
      <c r="K29" s="466">
        <v>0</v>
      </c>
      <c r="L29" s="466">
        <v>0</v>
      </c>
      <c r="M29" s="466">
        <v>0</v>
      </c>
      <c r="N29" s="467">
        <f t="shared" si="0"/>
        <v>1062878.74</v>
      </c>
      <c r="O29" s="467">
        <f t="shared" si="1"/>
        <v>1062878.74</v>
      </c>
      <c r="P29" t="s">
        <v>511</v>
      </c>
    </row>
    <row r="30" spans="1:16" x14ac:dyDescent="0.25">
      <c r="A30" s="442"/>
      <c r="B30" t="s">
        <v>53</v>
      </c>
      <c r="C30" t="s">
        <v>54</v>
      </c>
      <c r="D30">
        <v>18231005</v>
      </c>
      <c r="E30" s="466">
        <v>71032</v>
      </c>
      <c r="F30" s="466">
        <v>56328.38</v>
      </c>
      <c r="G30" s="466">
        <v>0</v>
      </c>
      <c r="H30" s="466">
        <v>1300</v>
      </c>
      <c r="I30" s="466">
        <v>40300</v>
      </c>
      <c r="J30" s="466">
        <v>0</v>
      </c>
      <c r="K30" s="466">
        <v>0</v>
      </c>
      <c r="L30" s="466">
        <v>0</v>
      </c>
      <c r="M30" s="466">
        <v>0</v>
      </c>
      <c r="N30" s="467">
        <f t="shared" si="0"/>
        <v>168960.38</v>
      </c>
      <c r="O30" s="467">
        <f t="shared" si="1"/>
        <v>168960.38</v>
      </c>
      <c r="P30" t="s">
        <v>512</v>
      </c>
    </row>
    <row r="31" spans="1:16" x14ac:dyDescent="0.25">
      <c r="C31" t="s">
        <v>571</v>
      </c>
      <c r="D31">
        <v>18230566</v>
      </c>
      <c r="E31" s="466">
        <v>0</v>
      </c>
      <c r="F31" s="466">
        <v>0</v>
      </c>
      <c r="G31" s="466">
        <v>0</v>
      </c>
      <c r="H31" s="466">
        <v>0</v>
      </c>
      <c r="I31" s="466">
        <v>420000</v>
      </c>
      <c r="J31" s="466">
        <v>0</v>
      </c>
      <c r="K31" s="466">
        <v>0</v>
      </c>
      <c r="L31" s="466">
        <v>0</v>
      </c>
      <c r="M31" s="466">
        <v>0</v>
      </c>
      <c r="N31" s="467">
        <f t="shared" si="0"/>
        <v>420000</v>
      </c>
      <c r="O31" s="467">
        <f t="shared" si="1"/>
        <v>420000</v>
      </c>
    </row>
    <row r="32" spans="1:16" x14ac:dyDescent="0.25">
      <c r="C32" t="s">
        <v>570</v>
      </c>
      <c r="D32">
        <v>18230266</v>
      </c>
      <c r="E32" s="466">
        <v>0</v>
      </c>
      <c r="F32" s="466">
        <v>0</v>
      </c>
      <c r="G32" s="466">
        <v>0</v>
      </c>
      <c r="H32" s="466">
        <v>0</v>
      </c>
      <c r="I32" s="466">
        <v>180000</v>
      </c>
      <c r="J32" s="466">
        <v>0</v>
      </c>
      <c r="K32" s="466">
        <v>0</v>
      </c>
      <c r="L32" s="466">
        <v>0</v>
      </c>
      <c r="M32" s="466">
        <v>0</v>
      </c>
      <c r="N32" s="467">
        <f t="shared" si="0"/>
        <v>180000</v>
      </c>
      <c r="O32" s="467">
        <f t="shared" si="1"/>
        <v>180000</v>
      </c>
    </row>
    <row r="33" spans="1:16" x14ac:dyDescent="0.25">
      <c r="A33" s="442"/>
      <c r="B33" t="s">
        <v>39</v>
      </c>
      <c r="C33" t="s">
        <v>56</v>
      </c>
      <c r="D33">
        <v>18230577</v>
      </c>
      <c r="E33" s="466">
        <v>0</v>
      </c>
      <c r="F33" s="466">
        <v>0</v>
      </c>
      <c r="G33" s="466">
        <v>0</v>
      </c>
      <c r="H33" s="466">
        <v>0</v>
      </c>
      <c r="I33" s="466">
        <v>0</v>
      </c>
      <c r="J33" s="466">
        <v>0</v>
      </c>
      <c r="K33" s="466">
        <v>0</v>
      </c>
      <c r="L33" s="466">
        <v>0</v>
      </c>
      <c r="M33" s="466">
        <v>0</v>
      </c>
      <c r="N33" s="467">
        <f t="shared" si="0"/>
        <v>0</v>
      </c>
      <c r="O33" s="467">
        <f t="shared" si="1"/>
        <v>0</v>
      </c>
      <c r="P33" t="s">
        <v>512</v>
      </c>
    </row>
    <row r="34" spans="1:16" x14ac:dyDescent="0.25">
      <c r="A34" s="442"/>
      <c r="B34" t="s">
        <v>47</v>
      </c>
      <c r="C34" t="s">
        <v>57</v>
      </c>
      <c r="D34">
        <v>18230228</v>
      </c>
      <c r="E34" s="466">
        <v>0</v>
      </c>
      <c r="F34" s="466">
        <v>0</v>
      </c>
      <c r="G34" s="466">
        <v>0</v>
      </c>
      <c r="H34" s="466">
        <v>0</v>
      </c>
      <c r="I34" s="466">
        <v>0</v>
      </c>
      <c r="J34" s="466">
        <v>0</v>
      </c>
      <c r="K34" s="466">
        <v>0</v>
      </c>
      <c r="L34" s="466">
        <v>0</v>
      </c>
      <c r="M34" s="466">
        <v>0</v>
      </c>
      <c r="N34" s="467">
        <f t="shared" si="0"/>
        <v>0</v>
      </c>
      <c r="O34" s="467">
        <f t="shared" si="1"/>
        <v>0</v>
      </c>
      <c r="P34" t="s">
        <v>508</v>
      </c>
    </row>
    <row r="35" spans="1:16" x14ac:dyDescent="0.25">
      <c r="A35" s="442"/>
      <c r="B35" t="s">
        <v>58</v>
      </c>
      <c r="C35" t="s">
        <v>59</v>
      </c>
      <c r="D35">
        <v>18230418</v>
      </c>
      <c r="E35" s="466">
        <v>530157</v>
      </c>
      <c r="F35" s="466">
        <v>420414.5</v>
      </c>
      <c r="G35" s="466">
        <v>0</v>
      </c>
      <c r="H35" s="466">
        <v>20000</v>
      </c>
      <c r="I35" s="466">
        <v>120000</v>
      </c>
      <c r="J35" s="466">
        <v>10000</v>
      </c>
      <c r="K35" s="466">
        <v>0</v>
      </c>
      <c r="L35" s="466">
        <v>0</v>
      </c>
      <c r="M35" s="466">
        <v>0</v>
      </c>
      <c r="N35" s="467">
        <f t="shared" si="0"/>
        <v>1100571.5</v>
      </c>
      <c r="O35" s="467">
        <f t="shared" si="1"/>
        <v>1100571.5</v>
      </c>
      <c r="P35" t="s">
        <v>513</v>
      </c>
    </row>
    <row r="36" spans="1:16" x14ac:dyDescent="0.25">
      <c r="A36" s="442"/>
      <c r="B36" t="s">
        <v>62</v>
      </c>
      <c r="C36" t="s">
        <v>63</v>
      </c>
      <c r="D36">
        <v>18230668</v>
      </c>
      <c r="E36" s="466">
        <v>78393</v>
      </c>
      <c r="F36" s="466">
        <v>62165.65</v>
      </c>
      <c r="G36" s="466">
        <v>0</v>
      </c>
      <c r="H36" s="466">
        <v>2000</v>
      </c>
      <c r="I36" s="466">
        <v>10000</v>
      </c>
      <c r="J36" s="466">
        <v>1000</v>
      </c>
      <c r="K36" s="466">
        <v>0</v>
      </c>
      <c r="L36" s="466">
        <v>0</v>
      </c>
      <c r="M36" s="466">
        <v>0</v>
      </c>
      <c r="N36" s="467">
        <f t="shared" si="0"/>
        <v>153558.65</v>
      </c>
      <c r="O36" s="467">
        <f t="shared" si="1"/>
        <v>153558.65</v>
      </c>
      <c r="P36" t="s">
        <v>508</v>
      </c>
    </row>
    <row r="37" spans="1:16" x14ac:dyDescent="0.25">
      <c r="A37" s="442"/>
      <c r="B37" t="s">
        <v>14</v>
      </c>
      <c r="C37" t="s">
        <v>532</v>
      </c>
      <c r="D37">
        <v>18230751</v>
      </c>
      <c r="E37" s="466">
        <v>23423</v>
      </c>
      <c r="F37" s="466">
        <v>18574.439999999999</v>
      </c>
      <c r="G37" s="466">
        <v>36000</v>
      </c>
      <c r="H37" s="466">
        <v>0</v>
      </c>
      <c r="I37" s="466">
        <v>0</v>
      </c>
      <c r="J37" s="466">
        <v>0</v>
      </c>
      <c r="K37" s="466">
        <v>0</v>
      </c>
      <c r="L37" s="466">
        <v>0</v>
      </c>
      <c r="M37" s="466">
        <v>0</v>
      </c>
      <c r="N37" s="467">
        <f t="shared" si="0"/>
        <v>77997.440000000002</v>
      </c>
      <c r="O37" s="467">
        <f t="shared" si="1"/>
        <v>77997.440000000002</v>
      </c>
      <c r="P37" t="s">
        <v>512</v>
      </c>
    </row>
    <row r="38" spans="1:16" x14ac:dyDescent="0.25">
      <c r="A38" s="442"/>
      <c r="B38" t="s">
        <v>28</v>
      </c>
      <c r="C38" t="s">
        <v>533</v>
      </c>
      <c r="D38">
        <v>18230254</v>
      </c>
      <c r="E38" s="466">
        <v>24860</v>
      </c>
      <c r="F38" s="466">
        <v>19713.98</v>
      </c>
      <c r="G38" s="466">
        <v>24000</v>
      </c>
      <c r="H38" s="466">
        <v>0</v>
      </c>
      <c r="I38" s="466">
        <v>0</v>
      </c>
      <c r="J38" s="466">
        <v>0</v>
      </c>
      <c r="K38" s="466">
        <v>0</v>
      </c>
      <c r="L38" s="466">
        <v>0</v>
      </c>
      <c r="M38" s="466">
        <v>0</v>
      </c>
      <c r="N38" s="467">
        <f t="shared" si="0"/>
        <v>68573.98</v>
      </c>
      <c r="O38" s="467">
        <f t="shared" si="1"/>
        <v>68573.98</v>
      </c>
      <c r="P38" t="s">
        <v>509</v>
      </c>
    </row>
    <row r="39" spans="1:16" x14ac:dyDescent="0.25">
      <c r="B39" t="s">
        <v>14</v>
      </c>
      <c r="C39" t="s">
        <v>554</v>
      </c>
      <c r="D39">
        <v>18230016</v>
      </c>
      <c r="E39" s="466">
        <v>11020</v>
      </c>
      <c r="F39" s="466">
        <v>8738.86</v>
      </c>
      <c r="G39" s="466">
        <v>0</v>
      </c>
      <c r="H39" s="466">
        <v>0</v>
      </c>
      <c r="I39" s="466">
        <v>0</v>
      </c>
      <c r="J39" s="466">
        <v>0</v>
      </c>
      <c r="K39" s="466">
        <v>0</v>
      </c>
      <c r="L39" s="466">
        <v>0</v>
      </c>
      <c r="M39" s="466">
        <v>0</v>
      </c>
      <c r="N39" s="467">
        <f t="shared" si="0"/>
        <v>19758.86</v>
      </c>
      <c r="O39" s="467">
        <f t="shared" si="1"/>
        <v>19758.86</v>
      </c>
    </row>
    <row r="40" spans="1:16" x14ac:dyDescent="0.25">
      <c r="A40" s="442"/>
      <c r="B40" t="s">
        <v>66</v>
      </c>
      <c r="C40" t="s">
        <v>67</v>
      </c>
      <c r="D40">
        <v>18230575</v>
      </c>
      <c r="E40" s="466">
        <v>842073</v>
      </c>
      <c r="F40" s="466">
        <v>667763.89</v>
      </c>
      <c r="G40" s="466">
        <v>0</v>
      </c>
      <c r="H40" s="466">
        <v>0</v>
      </c>
      <c r="I40" s="466">
        <v>0</v>
      </c>
      <c r="J40" s="466">
        <v>0</v>
      </c>
      <c r="K40" s="466">
        <v>0</v>
      </c>
      <c r="L40" s="466">
        <v>0</v>
      </c>
      <c r="M40" s="466">
        <v>0</v>
      </c>
      <c r="N40" s="467">
        <f t="shared" si="0"/>
        <v>1509836.8900000001</v>
      </c>
      <c r="O40" s="467">
        <f t="shared" si="1"/>
        <v>1509836.8900000001</v>
      </c>
      <c r="P40" t="s">
        <v>512</v>
      </c>
    </row>
    <row r="41" spans="1:16" x14ac:dyDescent="0.25">
      <c r="A41" s="442"/>
      <c r="B41" t="s">
        <v>75</v>
      </c>
      <c r="C41" t="s">
        <v>76</v>
      </c>
      <c r="D41">
        <v>18230226</v>
      </c>
      <c r="E41" s="466">
        <v>134563</v>
      </c>
      <c r="F41" s="466">
        <v>106708.46</v>
      </c>
      <c r="G41" s="466">
        <v>0</v>
      </c>
      <c r="H41" s="466">
        <v>0</v>
      </c>
      <c r="I41" s="466">
        <v>0</v>
      </c>
      <c r="J41" s="466">
        <v>0</v>
      </c>
      <c r="K41" s="466">
        <v>0</v>
      </c>
      <c r="L41" s="466">
        <v>0</v>
      </c>
      <c r="M41" s="466">
        <v>0</v>
      </c>
      <c r="N41" s="467">
        <f t="shared" si="0"/>
        <v>241271.46000000002</v>
      </c>
      <c r="O41" s="467">
        <f t="shared" si="1"/>
        <v>241271.46000000002</v>
      </c>
      <c r="P41" t="s">
        <v>510</v>
      </c>
    </row>
    <row r="42" spans="1:16" x14ac:dyDescent="0.25">
      <c r="C42" t="s">
        <v>567</v>
      </c>
      <c r="D42">
        <v>18230511</v>
      </c>
      <c r="E42" s="466">
        <v>6512</v>
      </c>
      <c r="F42" s="466">
        <v>5164.0200000000004</v>
      </c>
      <c r="G42" s="466">
        <v>0</v>
      </c>
      <c r="H42" s="466">
        <v>0</v>
      </c>
      <c r="I42" s="466">
        <v>130500</v>
      </c>
      <c r="J42" s="466">
        <v>0</v>
      </c>
      <c r="K42" s="466">
        <v>0</v>
      </c>
      <c r="L42" s="466">
        <v>0</v>
      </c>
      <c r="M42" s="466">
        <v>0</v>
      </c>
      <c r="N42" s="467">
        <f t="shared" si="0"/>
        <v>142176.01999999999</v>
      </c>
      <c r="O42" s="467">
        <f t="shared" si="1"/>
        <v>142176.01999999999</v>
      </c>
    </row>
    <row r="43" spans="1:16" x14ac:dyDescent="0.25">
      <c r="C43" t="s">
        <v>568</v>
      </c>
      <c r="D43">
        <v>18230229</v>
      </c>
      <c r="E43" s="466">
        <v>1628</v>
      </c>
      <c r="F43" s="466">
        <v>1291</v>
      </c>
      <c r="G43" s="466">
        <v>0</v>
      </c>
      <c r="H43" s="466">
        <v>0</v>
      </c>
      <c r="I43" s="466">
        <v>19500</v>
      </c>
      <c r="J43" s="466">
        <v>0</v>
      </c>
      <c r="K43" s="466">
        <v>0</v>
      </c>
      <c r="L43" s="466">
        <v>0</v>
      </c>
      <c r="M43" s="466">
        <v>0</v>
      </c>
      <c r="N43" s="467">
        <f t="shared" ref="N43" si="2">SUM(E43:M43)</f>
        <v>22419</v>
      </c>
      <c r="O43" s="467">
        <f t="shared" ref="O43" si="3">N43-L43</f>
        <v>22419</v>
      </c>
    </row>
    <row r="44" spans="1:16" x14ac:dyDescent="0.25">
      <c r="A44" s="442"/>
      <c r="B44" t="s">
        <v>77</v>
      </c>
      <c r="C44" t="s">
        <v>78</v>
      </c>
      <c r="D44">
        <v>18230576</v>
      </c>
      <c r="E44" s="466">
        <v>649650</v>
      </c>
      <c r="F44" s="466">
        <v>515172.45</v>
      </c>
      <c r="G44" s="466">
        <v>17000</v>
      </c>
      <c r="H44" s="466">
        <v>34000</v>
      </c>
      <c r="I44" s="466">
        <v>20000</v>
      </c>
      <c r="J44" s="466">
        <v>26000</v>
      </c>
      <c r="K44" s="466">
        <v>0</v>
      </c>
      <c r="L44" s="466">
        <v>0</v>
      </c>
      <c r="M44" s="466">
        <v>0</v>
      </c>
      <c r="N44" s="467">
        <f t="shared" ref="N44:N75" si="4">SUM(E44:M44)</f>
        <v>1261822.45</v>
      </c>
      <c r="O44" s="467">
        <f t="shared" ref="O44:O75" si="5">N44-L44</f>
        <v>1261822.45</v>
      </c>
      <c r="P44" t="s">
        <v>512</v>
      </c>
    </row>
    <row r="45" spans="1:16" x14ac:dyDescent="0.25">
      <c r="A45" s="442"/>
      <c r="B45" t="s">
        <v>79</v>
      </c>
      <c r="C45" t="s">
        <v>80</v>
      </c>
      <c r="D45">
        <v>18230227</v>
      </c>
      <c r="E45" s="466">
        <v>98980</v>
      </c>
      <c r="F45" s="466">
        <v>78491.14</v>
      </c>
      <c r="G45" s="466">
        <v>2600</v>
      </c>
      <c r="H45" s="466">
        <v>3647</v>
      </c>
      <c r="I45" s="466">
        <v>2600</v>
      </c>
      <c r="J45" s="466">
        <v>3347</v>
      </c>
      <c r="K45" s="466">
        <v>0</v>
      </c>
      <c r="L45" s="466">
        <v>0</v>
      </c>
      <c r="M45" s="466">
        <v>0</v>
      </c>
      <c r="N45" s="467">
        <f t="shared" si="4"/>
        <v>189665.14</v>
      </c>
      <c r="O45" s="467">
        <f t="shared" si="5"/>
        <v>189665.14</v>
      </c>
      <c r="P45" t="s">
        <v>510</v>
      </c>
    </row>
    <row r="46" spans="1:16" x14ac:dyDescent="0.25">
      <c r="C46" t="s">
        <v>577</v>
      </c>
      <c r="D46">
        <v>18230032</v>
      </c>
      <c r="E46" s="466">
        <v>0</v>
      </c>
      <c r="F46" s="466">
        <v>0</v>
      </c>
      <c r="G46" s="466">
        <v>0</v>
      </c>
      <c r="H46" s="466">
        <v>0</v>
      </c>
      <c r="I46" s="466">
        <v>39620</v>
      </c>
      <c r="J46" s="466">
        <v>4015</v>
      </c>
      <c r="K46" s="466">
        <v>0</v>
      </c>
      <c r="L46" s="466">
        <v>0</v>
      </c>
      <c r="M46" s="466">
        <v>0</v>
      </c>
      <c r="N46" s="467">
        <f t="shared" si="4"/>
        <v>43635</v>
      </c>
      <c r="O46" s="467">
        <f t="shared" si="5"/>
        <v>43635</v>
      </c>
    </row>
    <row r="47" spans="1:16" x14ac:dyDescent="0.25">
      <c r="C47" t="s">
        <v>578</v>
      </c>
      <c r="D47">
        <v>18230230</v>
      </c>
      <c r="E47" s="466">
        <v>0</v>
      </c>
      <c r="F47" s="466">
        <v>0</v>
      </c>
      <c r="G47" s="466">
        <v>0</v>
      </c>
      <c r="H47" s="466">
        <v>0</v>
      </c>
      <c r="I47" s="466">
        <v>39620</v>
      </c>
      <c r="J47" s="466">
        <v>4015</v>
      </c>
      <c r="K47" s="466">
        <v>0</v>
      </c>
      <c r="L47" s="466">
        <v>0</v>
      </c>
      <c r="M47" s="466">
        <v>0</v>
      </c>
      <c r="N47" s="467">
        <f t="shared" si="4"/>
        <v>43635</v>
      </c>
      <c r="O47" s="467">
        <f t="shared" si="5"/>
        <v>43635</v>
      </c>
    </row>
    <row r="48" spans="1:16" x14ac:dyDescent="0.25">
      <c r="B48" t="s">
        <v>116</v>
      </c>
      <c r="C48" t="s">
        <v>496</v>
      </c>
      <c r="D48">
        <v>18231136</v>
      </c>
      <c r="E48" s="466" t="e">
        <v>#N/A</v>
      </c>
      <c r="F48" s="466" t="e">
        <v>#N/A</v>
      </c>
      <c r="G48" s="466" t="e">
        <v>#N/A</v>
      </c>
      <c r="H48" s="466" t="e">
        <v>#N/A</v>
      </c>
      <c r="I48" s="466" t="e">
        <v>#N/A</v>
      </c>
      <c r="J48" s="466" t="e">
        <v>#N/A</v>
      </c>
      <c r="K48" s="466" t="e">
        <v>#N/A</v>
      </c>
      <c r="L48" s="466" t="e">
        <v>#N/A</v>
      </c>
      <c r="M48" s="466" t="e">
        <v>#N/A</v>
      </c>
      <c r="N48" s="467" t="e">
        <f t="shared" si="4"/>
        <v>#N/A</v>
      </c>
      <c r="O48" s="467" t="e">
        <f t="shared" si="5"/>
        <v>#N/A</v>
      </c>
      <c r="P48" t="s">
        <v>511</v>
      </c>
    </row>
    <row r="49" spans="1:16" x14ac:dyDescent="0.25">
      <c r="A49" s="442"/>
      <c r="B49" t="s">
        <v>81</v>
      </c>
      <c r="C49" t="s">
        <v>82</v>
      </c>
      <c r="D49">
        <v>18230574</v>
      </c>
      <c r="E49" s="466">
        <v>102089</v>
      </c>
      <c r="F49" s="466">
        <v>80956.58</v>
      </c>
      <c r="G49" s="466">
        <v>0</v>
      </c>
      <c r="H49" s="466">
        <v>0</v>
      </c>
      <c r="I49" s="466">
        <v>344400</v>
      </c>
      <c r="J49" s="466">
        <v>17400</v>
      </c>
      <c r="K49" s="466">
        <v>0</v>
      </c>
      <c r="L49" s="466">
        <v>0</v>
      </c>
      <c r="M49" s="466">
        <v>0</v>
      </c>
      <c r="N49" s="467">
        <f t="shared" si="4"/>
        <v>544845.58000000007</v>
      </c>
      <c r="O49" s="467">
        <f t="shared" si="5"/>
        <v>544845.58000000007</v>
      </c>
      <c r="P49" t="s">
        <v>512</v>
      </c>
    </row>
    <row r="50" spans="1:16" x14ac:dyDescent="0.25">
      <c r="A50" s="442"/>
      <c r="B50" t="s">
        <v>83</v>
      </c>
      <c r="C50" t="s">
        <v>84</v>
      </c>
      <c r="D50">
        <v>18230225</v>
      </c>
      <c r="E50" s="466">
        <v>16001</v>
      </c>
      <c r="F50" s="466">
        <v>12688.79</v>
      </c>
      <c r="G50" s="466">
        <v>0</v>
      </c>
      <c r="H50" s="466">
        <v>0</v>
      </c>
      <c r="I50" s="466">
        <v>56402</v>
      </c>
      <c r="J50" s="466">
        <v>2600</v>
      </c>
      <c r="K50" s="466">
        <v>0</v>
      </c>
      <c r="L50" s="466">
        <v>0</v>
      </c>
      <c r="M50" s="466">
        <v>0</v>
      </c>
      <c r="N50" s="467">
        <f t="shared" si="4"/>
        <v>87691.790000000008</v>
      </c>
      <c r="O50" s="467">
        <f t="shared" si="5"/>
        <v>87691.790000000008</v>
      </c>
      <c r="P50" t="s">
        <v>508</v>
      </c>
    </row>
    <row r="51" spans="1:16" x14ac:dyDescent="0.25">
      <c r="A51" s="442"/>
      <c r="B51" t="s">
        <v>85</v>
      </c>
      <c r="C51" t="s">
        <v>86</v>
      </c>
      <c r="D51">
        <v>18230713</v>
      </c>
      <c r="E51" s="466">
        <v>0</v>
      </c>
      <c r="F51" s="466">
        <v>0</v>
      </c>
      <c r="G51" s="466">
        <v>0</v>
      </c>
      <c r="H51" s="466">
        <v>0</v>
      </c>
      <c r="I51" s="466">
        <v>0</v>
      </c>
      <c r="J51" s="466">
        <v>0</v>
      </c>
      <c r="K51" s="466">
        <v>0</v>
      </c>
      <c r="L51" s="466">
        <v>0</v>
      </c>
      <c r="M51" s="466">
        <v>0</v>
      </c>
      <c r="N51" s="467">
        <f t="shared" si="4"/>
        <v>0</v>
      </c>
      <c r="O51" s="467">
        <f t="shared" si="5"/>
        <v>0</v>
      </c>
      <c r="P51" t="s">
        <v>511</v>
      </c>
    </row>
    <row r="52" spans="1:16" x14ac:dyDescent="0.25">
      <c r="A52" s="442"/>
      <c r="B52" t="s">
        <v>119</v>
      </c>
      <c r="C52" t="s">
        <v>121</v>
      </c>
      <c r="D52">
        <v>18230721</v>
      </c>
      <c r="E52" s="466">
        <v>94023</v>
      </c>
      <c r="F52" s="466">
        <v>74560.240000000005</v>
      </c>
      <c r="G52" s="466">
        <v>0</v>
      </c>
      <c r="H52" s="466">
        <v>0</v>
      </c>
      <c r="I52" s="466">
        <v>0</v>
      </c>
      <c r="J52" s="466">
        <v>0</v>
      </c>
      <c r="K52" s="466">
        <v>0</v>
      </c>
      <c r="L52" s="466">
        <v>1086700</v>
      </c>
      <c r="M52" s="466">
        <v>0</v>
      </c>
      <c r="N52" s="467">
        <f t="shared" si="4"/>
        <v>1255283.24</v>
      </c>
      <c r="O52" s="467">
        <f t="shared" si="5"/>
        <v>168583.24</v>
      </c>
      <c r="P52" t="s">
        <v>511</v>
      </c>
    </row>
    <row r="53" spans="1:16" x14ac:dyDescent="0.25">
      <c r="A53" s="442"/>
      <c r="B53" t="s">
        <v>119</v>
      </c>
      <c r="C53" t="s">
        <v>120</v>
      </c>
      <c r="D53">
        <v>18230720</v>
      </c>
      <c r="E53" s="466">
        <v>127730</v>
      </c>
      <c r="F53" s="466">
        <v>101289.89</v>
      </c>
      <c r="G53" s="466">
        <v>0</v>
      </c>
      <c r="H53" s="466">
        <v>0</v>
      </c>
      <c r="I53" s="466">
        <v>0</v>
      </c>
      <c r="J53" s="466">
        <v>0</v>
      </c>
      <c r="K53" s="466">
        <v>0</v>
      </c>
      <c r="L53" s="466">
        <v>4152496</v>
      </c>
      <c r="M53" s="466">
        <v>0</v>
      </c>
      <c r="N53" s="467">
        <f t="shared" si="4"/>
        <v>4381515.8899999997</v>
      </c>
      <c r="O53" s="467">
        <f t="shared" si="5"/>
        <v>229019.88999999966</v>
      </c>
      <c r="P53" t="s">
        <v>511</v>
      </c>
    </row>
    <row r="54" spans="1:16" x14ac:dyDescent="0.25">
      <c r="A54" s="442"/>
      <c r="B54" t="s">
        <v>14</v>
      </c>
      <c r="C54" t="s">
        <v>43</v>
      </c>
      <c r="D54">
        <v>18230434</v>
      </c>
      <c r="E54" s="466">
        <v>58185</v>
      </c>
      <c r="F54" s="466">
        <v>46140.71</v>
      </c>
      <c r="G54" s="466">
        <v>72000</v>
      </c>
      <c r="H54" s="466">
        <v>1000</v>
      </c>
      <c r="I54" s="466">
        <v>255000</v>
      </c>
      <c r="J54" s="466">
        <v>0</v>
      </c>
      <c r="K54" s="466">
        <v>0</v>
      </c>
      <c r="L54" s="466">
        <v>520000</v>
      </c>
      <c r="M54" s="466">
        <v>0</v>
      </c>
      <c r="N54" s="467">
        <f t="shared" si="4"/>
        <v>952325.71</v>
      </c>
      <c r="O54" s="467">
        <f t="shared" si="5"/>
        <v>432325.70999999996</v>
      </c>
      <c r="P54" t="s">
        <v>511</v>
      </c>
    </row>
    <row r="55" spans="1:16" x14ac:dyDescent="0.25">
      <c r="A55" s="442"/>
      <c r="B55" t="s">
        <v>142</v>
      </c>
      <c r="C55" t="s">
        <v>539</v>
      </c>
      <c r="D55">
        <v>18230749</v>
      </c>
      <c r="E55" s="466">
        <v>0</v>
      </c>
      <c r="F55" s="466">
        <v>0</v>
      </c>
      <c r="G55" s="466">
        <v>0</v>
      </c>
      <c r="H55" s="466">
        <v>0</v>
      </c>
      <c r="I55" s="466">
        <v>0</v>
      </c>
      <c r="J55" s="466">
        <v>0</v>
      </c>
      <c r="K55" s="466">
        <v>0</v>
      </c>
      <c r="L55" s="466">
        <v>0</v>
      </c>
      <c r="M55" s="466">
        <v>0</v>
      </c>
      <c r="N55" s="467">
        <f t="shared" si="4"/>
        <v>0</v>
      </c>
      <c r="O55" s="467">
        <f t="shared" si="5"/>
        <v>0</v>
      </c>
      <c r="P55" t="s">
        <v>508</v>
      </c>
    </row>
    <row r="56" spans="1:16" x14ac:dyDescent="0.25">
      <c r="A56" s="442"/>
      <c r="B56" t="s">
        <v>14</v>
      </c>
      <c r="C56" t="s">
        <v>46</v>
      </c>
      <c r="D56">
        <v>18230461</v>
      </c>
      <c r="E56" s="466">
        <v>57495</v>
      </c>
      <c r="F56" s="466">
        <v>45593.54</v>
      </c>
      <c r="G56" s="466">
        <v>0</v>
      </c>
      <c r="H56" s="466">
        <v>1450</v>
      </c>
      <c r="I56" s="466">
        <v>665735.28</v>
      </c>
      <c r="J56" s="466">
        <v>0</v>
      </c>
      <c r="K56" s="466">
        <v>0</v>
      </c>
      <c r="L56" s="466">
        <v>658800</v>
      </c>
      <c r="M56" s="466">
        <v>0</v>
      </c>
      <c r="N56" s="467">
        <f t="shared" si="4"/>
        <v>1429073.82</v>
      </c>
      <c r="O56" s="467">
        <f t="shared" si="5"/>
        <v>770273.82000000007</v>
      </c>
      <c r="P56" t="s">
        <v>508</v>
      </c>
    </row>
    <row r="57" spans="1:16" x14ac:dyDescent="0.25">
      <c r="A57" s="442"/>
      <c r="B57" t="s">
        <v>28</v>
      </c>
      <c r="C57" t="s">
        <v>135</v>
      </c>
      <c r="D57">
        <v>18230738</v>
      </c>
      <c r="E57" s="466">
        <v>57495</v>
      </c>
      <c r="F57" s="466">
        <v>45593.54</v>
      </c>
      <c r="G57" s="466">
        <v>0</v>
      </c>
      <c r="H57" s="466">
        <v>600</v>
      </c>
      <c r="I57" s="466">
        <v>545828.88</v>
      </c>
      <c r="J57" s="466">
        <v>0</v>
      </c>
      <c r="K57" s="466">
        <v>0</v>
      </c>
      <c r="L57" s="466">
        <v>538743.1</v>
      </c>
      <c r="M57" s="466">
        <v>0</v>
      </c>
      <c r="N57" s="467">
        <f t="shared" si="4"/>
        <v>1188260.52</v>
      </c>
      <c r="O57" s="467">
        <f t="shared" si="5"/>
        <v>649517.42000000004</v>
      </c>
      <c r="P57" t="s">
        <v>512</v>
      </c>
    </row>
    <row r="58" spans="1:16" x14ac:dyDescent="0.25">
      <c r="A58" s="442"/>
      <c r="B58" t="s">
        <v>142</v>
      </c>
      <c r="C58" t="s">
        <v>538</v>
      </c>
      <c r="D58">
        <v>18230526</v>
      </c>
      <c r="E58" s="466" t="e">
        <v>#N/A</v>
      </c>
      <c r="F58" s="466" t="e">
        <v>#N/A</v>
      </c>
      <c r="G58" s="466" t="e">
        <v>#N/A</v>
      </c>
      <c r="H58" s="466" t="e">
        <v>#N/A</v>
      </c>
      <c r="I58" s="466" t="e">
        <v>#N/A</v>
      </c>
      <c r="J58" s="466" t="e">
        <v>#N/A</v>
      </c>
      <c r="K58" s="466" t="e">
        <v>#N/A</v>
      </c>
      <c r="L58" s="466" t="e">
        <v>#N/A</v>
      </c>
      <c r="M58" s="466" t="e">
        <v>#N/A</v>
      </c>
      <c r="N58" s="467" t="e">
        <f t="shared" si="4"/>
        <v>#N/A</v>
      </c>
      <c r="O58" s="467" t="e">
        <f t="shared" si="5"/>
        <v>#N/A</v>
      </c>
      <c r="P58" t="s">
        <v>508</v>
      </c>
    </row>
    <row r="59" spans="1:16" x14ac:dyDescent="0.25">
      <c r="B59" t="s">
        <v>30</v>
      </c>
      <c r="C59" t="s">
        <v>544</v>
      </c>
      <c r="D59">
        <v>18230222</v>
      </c>
      <c r="E59" s="466" t="e">
        <v>#N/A</v>
      </c>
      <c r="F59" s="466" t="e">
        <v>#N/A</v>
      </c>
      <c r="G59" s="466" t="e">
        <v>#N/A</v>
      </c>
      <c r="H59" s="466" t="e">
        <v>#N/A</v>
      </c>
      <c r="I59" s="466" t="e">
        <v>#N/A</v>
      </c>
      <c r="J59" s="466" t="e">
        <v>#N/A</v>
      </c>
      <c r="K59" s="466" t="e">
        <v>#N/A</v>
      </c>
      <c r="L59" s="466" t="e">
        <v>#N/A</v>
      </c>
      <c r="M59" s="466" t="e">
        <v>#N/A</v>
      </c>
      <c r="N59" s="467" t="e">
        <f t="shared" si="4"/>
        <v>#N/A</v>
      </c>
      <c r="O59" s="467" t="e">
        <f t="shared" si="5"/>
        <v>#N/A</v>
      </c>
      <c r="P59" t="s">
        <v>510</v>
      </c>
    </row>
    <row r="60" spans="1:16" x14ac:dyDescent="0.25">
      <c r="A60" s="442"/>
      <c r="B60" t="s">
        <v>55</v>
      </c>
      <c r="C60" t="s">
        <v>87</v>
      </c>
      <c r="D60">
        <v>18231137</v>
      </c>
      <c r="E60" s="466">
        <v>621199</v>
      </c>
      <c r="F60" s="466">
        <v>492610.81</v>
      </c>
      <c r="G60" s="466">
        <v>30000</v>
      </c>
      <c r="H60" s="466">
        <v>24000</v>
      </c>
      <c r="I60" s="466">
        <v>110000</v>
      </c>
      <c r="J60" s="466">
        <v>0</v>
      </c>
      <c r="K60" s="466">
        <v>0</v>
      </c>
      <c r="L60" s="466">
        <v>2335000</v>
      </c>
      <c r="M60" s="466">
        <v>0</v>
      </c>
      <c r="N60" s="467">
        <f t="shared" si="4"/>
        <v>3612809.81</v>
      </c>
      <c r="O60" s="467">
        <f t="shared" si="5"/>
        <v>1277809.81</v>
      </c>
      <c r="P60" t="s">
        <v>511</v>
      </c>
    </row>
    <row r="61" spans="1:16" x14ac:dyDescent="0.25">
      <c r="A61" s="442"/>
      <c r="B61" t="s">
        <v>127</v>
      </c>
      <c r="C61" t="s">
        <v>151</v>
      </c>
      <c r="D61">
        <v>18231037</v>
      </c>
      <c r="E61" s="466">
        <v>71943</v>
      </c>
      <c r="F61" s="466">
        <v>57050.8</v>
      </c>
      <c r="G61" s="466">
        <v>0</v>
      </c>
      <c r="H61" s="466">
        <v>0</v>
      </c>
      <c r="I61" s="466">
        <v>0</v>
      </c>
      <c r="J61" s="466">
        <v>0</v>
      </c>
      <c r="K61" s="466">
        <v>0</v>
      </c>
      <c r="L61" s="466">
        <v>62040</v>
      </c>
      <c r="M61" s="466">
        <v>0</v>
      </c>
      <c r="N61" s="467">
        <f t="shared" si="4"/>
        <v>191033.8</v>
      </c>
      <c r="O61" s="467">
        <f t="shared" si="5"/>
        <v>128993.79999999999</v>
      </c>
      <c r="P61" t="s">
        <v>509</v>
      </c>
    </row>
    <row r="62" spans="1:16" x14ac:dyDescent="0.25">
      <c r="A62" s="442"/>
      <c r="B62" t="s">
        <v>60</v>
      </c>
      <c r="C62" t="s">
        <v>115</v>
      </c>
      <c r="D62">
        <v>18230714</v>
      </c>
      <c r="E62" s="466">
        <v>113002</v>
      </c>
      <c r="F62" s="466">
        <v>89610.59</v>
      </c>
      <c r="G62" s="466">
        <v>10000</v>
      </c>
      <c r="H62" s="466">
        <v>4000</v>
      </c>
      <c r="I62" s="466">
        <v>309163.75</v>
      </c>
      <c r="J62" s="466">
        <v>1000</v>
      </c>
      <c r="K62" s="466">
        <v>1000</v>
      </c>
      <c r="L62" s="466">
        <v>2031735.42</v>
      </c>
      <c r="M62" s="466">
        <v>0</v>
      </c>
      <c r="N62" s="467">
        <f t="shared" si="4"/>
        <v>2559511.7599999998</v>
      </c>
      <c r="O62" s="467">
        <f t="shared" si="5"/>
        <v>527776.33999999985</v>
      </c>
      <c r="P62" t="s">
        <v>511</v>
      </c>
    </row>
    <row r="63" spans="1:16" x14ac:dyDescent="0.25">
      <c r="B63" t="s">
        <v>88</v>
      </c>
      <c r="C63" t="s">
        <v>89</v>
      </c>
      <c r="D63">
        <v>42650207</v>
      </c>
      <c r="E63" s="466" t="e">
        <v>#N/A</v>
      </c>
      <c r="F63" s="466" t="e">
        <v>#N/A</v>
      </c>
      <c r="G63" s="466" t="e">
        <v>#N/A</v>
      </c>
      <c r="H63" s="466" t="e">
        <v>#N/A</v>
      </c>
      <c r="I63" s="466" t="e">
        <v>#N/A</v>
      </c>
      <c r="J63" s="466" t="e">
        <v>#N/A</v>
      </c>
      <c r="K63" s="466" t="e">
        <v>#N/A</v>
      </c>
      <c r="L63" s="466" t="e">
        <v>#N/A</v>
      </c>
      <c r="M63" s="466" t="e">
        <v>#N/A</v>
      </c>
      <c r="N63" s="467" t="e">
        <f t="shared" si="4"/>
        <v>#N/A</v>
      </c>
      <c r="O63" s="467" t="e">
        <f t="shared" si="5"/>
        <v>#N/A</v>
      </c>
      <c r="P63" t="s">
        <v>507</v>
      </c>
    </row>
    <row r="64" spans="1:16" x14ac:dyDescent="0.25">
      <c r="B64" t="s">
        <v>88</v>
      </c>
      <c r="C64" t="s">
        <v>546</v>
      </c>
      <c r="D64">
        <v>42651700</v>
      </c>
      <c r="E64" s="466" t="e">
        <v>#N/A</v>
      </c>
      <c r="F64" s="466" t="e">
        <v>#N/A</v>
      </c>
      <c r="G64" s="466" t="e">
        <v>#N/A</v>
      </c>
      <c r="H64" s="466" t="e">
        <v>#N/A</v>
      </c>
      <c r="I64" s="466" t="e">
        <v>#N/A</v>
      </c>
      <c r="J64" s="466" t="e">
        <v>#N/A</v>
      </c>
      <c r="K64" s="466" t="e">
        <v>#N/A</v>
      </c>
      <c r="L64" s="466" t="e">
        <v>#N/A</v>
      </c>
      <c r="M64" s="466" t="e">
        <v>#N/A</v>
      </c>
      <c r="N64" s="467" t="e">
        <f t="shared" si="4"/>
        <v>#N/A</v>
      </c>
      <c r="O64" s="467" t="e">
        <f t="shared" si="5"/>
        <v>#N/A</v>
      </c>
      <c r="P64" t="s">
        <v>507</v>
      </c>
    </row>
    <row r="65" spans="1:16" x14ac:dyDescent="0.25">
      <c r="B65" t="s">
        <v>26</v>
      </c>
      <c r="C65" t="s">
        <v>541</v>
      </c>
      <c r="D65">
        <v>18230269</v>
      </c>
      <c r="E65" s="466">
        <v>0</v>
      </c>
      <c r="F65" s="466">
        <v>0</v>
      </c>
      <c r="G65" s="466">
        <v>0</v>
      </c>
      <c r="H65" s="466">
        <v>0</v>
      </c>
      <c r="I65" s="466">
        <v>0</v>
      </c>
      <c r="J65" s="466">
        <v>0</v>
      </c>
      <c r="K65" s="466">
        <v>0</v>
      </c>
      <c r="L65" s="466">
        <v>0</v>
      </c>
      <c r="M65" s="466">
        <v>0</v>
      </c>
      <c r="N65" s="467">
        <f t="shared" si="4"/>
        <v>0</v>
      </c>
      <c r="O65" s="467">
        <f t="shared" si="5"/>
        <v>0</v>
      </c>
      <c r="P65" t="s">
        <v>512</v>
      </c>
    </row>
    <row r="66" spans="1:16" x14ac:dyDescent="0.25">
      <c r="A66" s="442"/>
      <c r="B66" t="s">
        <v>60</v>
      </c>
      <c r="C66" t="s">
        <v>292</v>
      </c>
      <c r="D66">
        <v>18230569</v>
      </c>
      <c r="E66" s="466">
        <v>117782</v>
      </c>
      <c r="F66" s="466">
        <v>93401.13</v>
      </c>
      <c r="G66" s="466">
        <v>85200</v>
      </c>
      <c r="H66" s="466">
        <v>1500</v>
      </c>
      <c r="I66" s="466">
        <v>0</v>
      </c>
      <c r="J66" s="466">
        <v>500</v>
      </c>
      <c r="K66" s="466">
        <v>0</v>
      </c>
      <c r="L66" s="466">
        <v>2603973.84</v>
      </c>
      <c r="M66" s="466">
        <v>0</v>
      </c>
      <c r="N66" s="467">
        <f t="shared" si="4"/>
        <v>2902356.9699999997</v>
      </c>
      <c r="O66" s="467">
        <f t="shared" si="5"/>
        <v>298383.12999999989</v>
      </c>
      <c r="P66" t="s">
        <v>511</v>
      </c>
    </row>
    <row r="67" spans="1:16" x14ac:dyDescent="0.25">
      <c r="B67" t="s">
        <v>26</v>
      </c>
      <c r="C67" t="s">
        <v>501</v>
      </c>
      <c r="D67">
        <v>18230221</v>
      </c>
      <c r="E67" s="466" t="e">
        <v>#N/A</v>
      </c>
      <c r="F67" s="466" t="e">
        <v>#N/A</v>
      </c>
      <c r="G67" s="466" t="e">
        <v>#N/A</v>
      </c>
      <c r="H67" s="466" t="e">
        <v>#N/A</v>
      </c>
      <c r="I67" s="466" t="e">
        <v>#N/A</v>
      </c>
      <c r="J67" s="466" t="e">
        <v>#N/A</v>
      </c>
      <c r="K67" s="466" t="e">
        <v>#N/A</v>
      </c>
      <c r="L67" s="466" t="e">
        <v>#N/A</v>
      </c>
      <c r="M67" s="466" t="e">
        <v>#N/A</v>
      </c>
      <c r="N67" s="467" t="e">
        <f t="shared" si="4"/>
        <v>#N/A</v>
      </c>
      <c r="O67" s="467" t="e">
        <f t="shared" si="5"/>
        <v>#N/A</v>
      </c>
      <c r="P67" t="s">
        <v>513</v>
      </c>
    </row>
    <row r="68" spans="1:16" x14ac:dyDescent="0.25">
      <c r="A68" s="442"/>
      <c r="B68" t="s">
        <v>64</v>
      </c>
      <c r="C68" t="s">
        <v>65</v>
      </c>
      <c r="D68">
        <v>18230611</v>
      </c>
      <c r="E68" s="466">
        <v>175745</v>
      </c>
      <c r="F68" s="466">
        <v>139365.79</v>
      </c>
      <c r="G68" s="466">
        <v>97200</v>
      </c>
      <c r="H68" s="466">
        <v>2000</v>
      </c>
      <c r="I68" s="466">
        <v>22500</v>
      </c>
      <c r="J68" s="466">
        <v>1350</v>
      </c>
      <c r="K68" s="466">
        <v>0</v>
      </c>
      <c r="L68" s="466">
        <v>14172741.804000003</v>
      </c>
      <c r="M68" s="466">
        <v>0</v>
      </c>
      <c r="N68" s="467">
        <f t="shared" si="4"/>
        <v>14610902.594000004</v>
      </c>
      <c r="O68" s="467">
        <f t="shared" si="5"/>
        <v>438160.79000000097</v>
      </c>
      <c r="P68" t="s">
        <v>511</v>
      </c>
    </row>
    <row r="69" spans="1:16" x14ac:dyDescent="0.25">
      <c r="A69" s="442"/>
      <c r="B69" t="s">
        <v>95</v>
      </c>
      <c r="C69" t="s">
        <v>96</v>
      </c>
      <c r="D69">
        <v>18230661</v>
      </c>
      <c r="E69" s="466">
        <v>30704</v>
      </c>
      <c r="F69" s="466">
        <v>24348.27</v>
      </c>
      <c r="G69" s="466">
        <v>10800</v>
      </c>
      <c r="H69" s="466">
        <v>500</v>
      </c>
      <c r="I69" s="466">
        <v>2500</v>
      </c>
      <c r="J69" s="466">
        <v>150</v>
      </c>
      <c r="K69" s="466">
        <v>0</v>
      </c>
      <c r="L69" s="466">
        <v>1912018.91</v>
      </c>
      <c r="M69" s="466">
        <v>0</v>
      </c>
      <c r="N69" s="467">
        <f t="shared" si="4"/>
        <v>1981021.18</v>
      </c>
      <c r="O69" s="467">
        <f t="shared" si="5"/>
        <v>69002.270000000019</v>
      </c>
      <c r="P69" t="s">
        <v>513</v>
      </c>
    </row>
    <row r="70" spans="1:16" x14ac:dyDescent="0.25">
      <c r="B70" t="s">
        <v>88</v>
      </c>
      <c r="C70" t="s">
        <v>162</v>
      </c>
      <c r="D70">
        <v>42650195</v>
      </c>
      <c r="E70" s="466" t="e">
        <v>#N/A</v>
      </c>
      <c r="F70" s="466" t="e">
        <v>#N/A</v>
      </c>
      <c r="G70" s="466" t="e">
        <v>#N/A</v>
      </c>
      <c r="H70" s="466" t="e">
        <v>#N/A</v>
      </c>
      <c r="I70" s="466" t="e">
        <v>#N/A</v>
      </c>
      <c r="J70" s="466" t="e">
        <v>#N/A</v>
      </c>
      <c r="K70" s="466" t="e">
        <v>#N/A</v>
      </c>
      <c r="L70" s="466" t="e">
        <v>#N/A</v>
      </c>
      <c r="M70" s="466" t="e">
        <v>#N/A</v>
      </c>
      <c r="N70" s="467" t="e">
        <f t="shared" si="4"/>
        <v>#N/A</v>
      </c>
      <c r="O70" s="467" t="e">
        <f t="shared" si="5"/>
        <v>#N/A</v>
      </c>
      <c r="P70" t="s">
        <v>507</v>
      </c>
    </row>
    <row r="71" spans="1:16" x14ac:dyDescent="0.25">
      <c r="A71" s="442"/>
      <c r="B71" t="s">
        <v>16</v>
      </c>
      <c r="C71" t="s">
        <v>17</v>
      </c>
      <c r="D71">
        <v>18230071</v>
      </c>
      <c r="E71" s="466">
        <v>15801</v>
      </c>
      <c r="F71" s="466">
        <v>12530.19</v>
      </c>
      <c r="G71" s="466">
        <v>6000</v>
      </c>
      <c r="H71" s="466">
        <v>0</v>
      </c>
      <c r="I71" s="466">
        <v>60000</v>
      </c>
      <c r="J71" s="466">
        <v>0</v>
      </c>
      <c r="K71" s="466">
        <v>0</v>
      </c>
      <c r="L71" s="466">
        <v>233600</v>
      </c>
      <c r="M71" s="466">
        <v>0</v>
      </c>
      <c r="N71" s="467">
        <f t="shared" si="4"/>
        <v>327931.19</v>
      </c>
      <c r="O71" s="467">
        <f t="shared" si="5"/>
        <v>94331.19</v>
      </c>
      <c r="P71" t="s">
        <v>513</v>
      </c>
    </row>
    <row r="72" spans="1:16" x14ac:dyDescent="0.25">
      <c r="A72" s="442"/>
      <c r="B72" t="s">
        <v>92</v>
      </c>
      <c r="C72" t="s">
        <v>312</v>
      </c>
      <c r="D72">
        <v>18230752</v>
      </c>
      <c r="E72" s="466">
        <v>0</v>
      </c>
      <c r="F72" s="466">
        <v>0</v>
      </c>
      <c r="G72" s="466">
        <v>0</v>
      </c>
      <c r="H72" s="466">
        <v>0</v>
      </c>
      <c r="I72" s="466">
        <v>0</v>
      </c>
      <c r="J72" s="466">
        <v>0</v>
      </c>
      <c r="K72" s="466">
        <v>0</v>
      </c>
      <c r="L72" s="466">
        <v>14800</v>
      </c>
      <c r="M72" s="466">
        <v>0</v>
      </c>
      <c r="N72" s="467">
        <f t="shared" si="4"/>
        <v>14800</v>
      </c>
      <c r="O72" s="467">
        <f t="shared" si="5"/>
        <v>0</v>
      </c>
      <c r="P72" t="s">
        <v>508</v>
      </c>
    </row>
    <row r="73" spans="1:16" x14ac:dyDescent="0.25">
      <c r="A73" s="442"/>
      <c r="B73" t="s">
        <v>97</v>
      </c>
      <c r="C73" t="s">
        <v>98</v>
      </c>
      <c r="D73">
        <v>18230573</v>
      </c>
      <c r="E73" s="466">
        <v>256004</v>
      </c>
      <c r="F73" s="466">
        <v>203011.17</v>
      </c>
      <c r="G73" s="466">
        <v>1735911.35</v>
      </c>
      <c r="H73" s="466">
        <v>0</v>
      </c>
      <c r="I73" s="466">
        <v>404550</v>
      </c>
      <c r="J73" s="466">
        <v>0</v>
      </c>
      <c r="K73" s="466">
        <v>0</v>
      </c>
      <c r="L73" s="466">
        <v>0</v>
      </c>
      <c r="M73" s="466">
        <v>0</v>
      </c>
      <c r="N73" s="467">
        <f t="shared" si="4"/>
        <v>2599476.52</v>
      </c>
      <c r="O73" s="467">
        <f t="shared" si="5"/>
        <v>2599476.52</v>
      </c>
      <c r="P73" t="s">
        <v>512</v>
      </c>
    </row>
    <row r="74" spans="1:16" x14ac:dyDescent="0.25">
      <c r="A74" s="442"/>
      <c r="B74" t="s">
        <v>101</v>
      </c>
      <c r="C74" t="s">
        <v>102</v>
      </c>
      <c r="D74">
        <v>18230224</v>
      </c>
      <c r="E74" s="466">
        <v>42828</v>
      </c>
      <c r="F74" s="466">
        <v>33962.6</v>
      </c>
      <c r="G74" s="466">
        <v>259389</v>
      </c>
      <c r="H74" s="466">
        <v>0</v>
      </c>
      <c r="I74" s="466">
        <v>60450</v>
      </c>
      <c r="J74" s="466">
        <v>0</v>
      </c>
      <c r="K74" s="466">
        <v>0</v>
      </c>
      <c r="L74" s="466">
        <v>0</v>
      </c>
      <c r="M74" s="466">
        <v>0</v>
      </c>
      <c r="N74" s="467">
        <f t="shared" si="4"/>
        <v>396629.6</v>
      </c>
      <c r="O74" s="467">
        <f t="shared" si="5"/>
        <v>396629.6</v>
      </c>
      <c r="P74" t="s">
        <v>508</v>
      </c>
    </row>
    <row r="75" spans="1:16" x14ac:dyDescent="0.25">
      <c r="A75" s="442"/>
      <c r="B75" t="s">
        <v>103</v>
      </c>
      <c r="C75" t="s">
        <v>104</v>
      </c>
      <c r="D75">
        <v>18230560</v>
      </c>
      <c r="E75" s="466">
        <v>74717</v>
      </c>
      <c r="F75" s="466">
        <v>59250.58</v>
      </c>
      <c r="G75" s="466">
        <v>0</v>
      </c>
      <c r="H75" s="466">
        <v>0</v>
      </c>
      <c r="I75" s="466">
        <v>31649</v>
      </c>
      <c r="J75" s="466">
        <v>0</v>
      </c>
      <c r="K75" s="466">
        <v>0</v>
      </c>
      <c r="L75" s="466">
        <v>0</v>
      </c>
      <c r="M75" s="466">
        <v>0</v>
      </c>
      <c r="N75" s="467">
        <f t="shared" si="4"/>
        <v>165616.58000000002</v>
      </c>
      <c r="O75" s="467">
        <f t="shared" si="5"/>
        <v>165616.58000000002</v>
      </c>
      <c r="P75" t="s">
        <v>511</v>
      </c>
    </row>
    <row r="76" spans="1:16" x14ac:dyDescent="0.25">
      <c r="A76" s="442"/>
      <c r="B76" t="s">
        <v>106</v>
      </c>
      <c r="C76" t="s">
        <v>107</v>
      </c>
      <c r="D76">
        <v>18230260</v>
      </c>
      <c r="E76" s="466">
        <v>11742</v>
      </c>
      <c r="F76" s="466">
        <v>9311.41</v>
      </c>
      <c r="G76" s="466">
        <v>0</v>
      </c>
      <c r="H76" s="466">
        <v>0</v>
      </c>
      <c r="I76" s="466">
        <v>4729</v>
      </c>
      <c r="J76" s="466">
        <v>0</v>
      </c>
      <c r="K76" s="466">
        <v>0</v>
      </c>
      <c r="L76" s="466">
        <v>0</v>
      </c>
      <c r="M76" s="466">
        <v>0</v>
      </c>
      <c r="N76" s="467">
        <f t="shared" ref="N76:N107" si="6">SUM(E76:M76)</f>
        <v>25782.41</v>
      </c>
      <c r="O76" s="467">
        <f t="shared" ref="O76:O107" si="7">N76-L76</f>
        <v>25782.41</v>
      </c>
      <c r="P76" t="s">
        <v>508</v>
      </c>
    </row>
    <row r="77" spans="1:16" x14ac:dyDescent="0.25">
      <c r="A77" s="442"/>
      <c r="B77" t="s">
        <v>49</v>
      </c>
      <c r="C77" t="s">
        <v>50</v>
      </c>
      <c r="D77">
        <v>18230486</v>
      </c>
      <c r="E77" s="466">
        <v>109484</v>
      </c>
      <c r="F77" s="466">
        <v>86820.81</v>
      </c>
      <c r="G77" s="466">
        <v>20000</v>
      </c>
      <c r="H77" s="466">
        <v>0</v>
      </c>
      <c r="I77" s="466">
        <v>535080</v>
      </c>
      <c r="J77" s="466">
        <v>0</v>
      </c>
      <c r="K77" s="466">
        <v>0</v>
      </c>
      <c r="L77" s="466">
        <v>1869000</v>
      </c>
      <c r="M77" s="466">
        <v>0</v>
      </c>
      <c r="N77" s="467">
        <f t="shared" si="6"/>
        <v>2620384.81</v>
      </c>
      <c r="O77" s="467">
        <f t="shared" si="7"/>
        <v>751384.81</v>
      </c>
      <c r="P77" t="s">
        <v>508</v>
      </c>
    </row>
    <row r="78" spans="1:16" x14ac:dyDescent="0.25">
      <c r="A78" s="442"/>
      <c r="B78" t="s">
        <v>90</v>
      </c>
      <c r="C78" t="s">
        <v>91</v>
      </c>
      <c r="D78">
        <v>18230673</v>
      </c>
      <c r="E78" s="466">
        <v>0</v>
      </c>
      <c r="F78" s="466">
        <v>0</v>
      </c>
      <c r="G78" s="466">
        <v>0</v>
      </c>
      <c r="H78" s="466">
        <v>0</v>
      </c>
      <c r="I78" s="466">
        <v>10920</v>
      </c>
      <c r="J78" s="466">
        <v>0</v>
      </c>
      <c r="K78" s="466">
        <v>0</v>
      </c>
      <c r="L78" s="466">
        <v>23100</v>
      </c>
      <c r="M78" s="466">
        <v>0</v>
      </c>
      <c r="N78" s="467">
        <f t="shared" si="6"/>
        <v>34020</v>
      </c>
      <c r="O78" s="467">
        <f t="shared" si="7"/>
        <v>10920</v>
      </c>
      <c r="P78" t="s">
        <v>508</v>
      </c>
    </row>
    <row r="79" spans="1:16" x14ac:dyDescent="0.25">
      <c r="A79" s="442"/>
      <c r="B79" t="s">
        <v>33</v>
      </c>
      <c r="C79" t="s">
        <v>34</v>
      </c>
      <c r="D79">
        <v>18230407</v>
      </c>
      <c r="E79" s="466">
        <v>123120</v>
      </c>
      <c r="F79" s="466">
        <v>97634.16</v>
      </c>
      <c r="G79" s="466">
        <v>30000</v>
      </c>
      <c r="H79" s="466">
        <v>1500</v>
      </c>
      <c r="I79" s="466">
        <v>1066911.46</v>
      </c>
      <c r="J79" s="466">
        <v>0</v>
      </c>
      <c r="K79" s="466">
        <v>0</v>
      </c>
      <c r="L79" s="466">
        <v>9216543.8300000001</v>
      </c>
      <c r="M79" s="466">
        <v>0</v>
      </c>
      <c r="N79" s="467">
        <f t="shared" si="6"/>
        <v>10535709.449999999</v>
      </c>
      <c r="O79" s="467">
        <f t="shared" si="7"/>
        <v>1319165.6199999992</v>
      </c>
      <c r="P79" t="s">
        <v>508</v>
      </c>
    </row>
    <row r="80" spans="1:16" x14ac:dyDescent="0.25">
      <c r="A80" s="442"/>
      <c r="B80" t="s">
        <v>131</v>
      </c>
      <c r="C80" t="s">
        <v>132</v>
      </c>
      <c r="D80">
        <v>18230736</v>
      </c>
      <c r="E80" s="466">
        <v>19734</v>
      </c>
      <c r="F80" s="466">
        <v>15649.06</v>
      </c>
      <c r="G80" s="466">
        <v>5000</v>
      </c>
      <c r="H80" s="466">
        <v>500</v>
      </c>
      <c r="I80" s="466">
        <v>71116.800000000003</v>
      </c>
      <c r="J80" s="466">
        <v>0</v>
      </c>
      <c r="K80" s="466">
        <v>0</v>
      </c>
      <c r="L80" s="466">
        <v>254523.14</v>
      </c>
      <c r="M80" s="466">
        <v>0</v>
      </c>
      <c r="N80" s="467">
        <f t="shared" si="6"/>
        <v>366523</v>
      </c>
      <c r="O80" s="467">
        <f t="shared" si="7"/>
        <v>111999.85999999999</v>
      </c>
      <c r="P80" t="s">
        <v>508</v>
      </c>
    </row>
    <row r="81" spans="1:16" x14ac:dyDescent="0.25">
      <c r="A81" s="442"/>
      <c r="B81" t="s">
        <v>108</v>
      </c>
      <c r="C81" t="s">
        <v>109</v>
      </c>
      <c r="D81">
        <v>18230660</v>
      </c>
      <c r="E81" s="466">
        <v>0</v>
      </c>
      <c r="F81" s="466">
        <v>0</v>
      </c>
      <c r="G81" s="466">
        <v>0</v>
      </c>
      <c r="H81" s="466">
        <v>0</v>
      </c>
      <c r="I81" s="466">
        <v>2983459</v>
      </c>
      <c r="J81" s="466">
        <v>0</v>
      </c>
      <c r="K81" s="466">
        <v>0</v>
      </c>
      <c r="L81" s="466">
        <v>0</v>
      </c>
      <c r="M81" s="466">
        <v>0</v>
      </c>
      <c r="N81" s="467">
        <f t="shared" si="6"/>
        <v>2983459</v>
      </c>
      <c r="O81" s="467">
        <f t="shared" si="7"/>
        <v>2983459</v>
      </c>
      <c r="P81" t="s">
        <v>513</v>
      </c>
    </row>
    <row r="82" spans="1:16" x14ac:dyDescent="0.25">
      <c r="A82" s="442"/>
      <c r="B82" t="s">
        <v>113</v>
      </c>
      <c r="C82" t="s">
        <v>114</v>
      </c>
      <c r="D82">
        <v>18230128</v>
      </c>
      <c r="E82" s="466">
        <v>730990</v>
      </c>
      <c r="F82" s="466">
        <v>579675.06999999995</v>
      </c>
      <c r="G82" s="466">
        <v>20000</v>
      </c>
      <c r="H82" s="466">
        <v>10000</v>
      </c>
      <c r="I82" s="466">
        <v>241500</v>
      </c>
      <c r="J82" s="466">
        <v>0</v>
      </c>
      <c r="K82" s="466">
        <v>2700000</v>
      </c>
      <c r="L82" s="466">
        <v>0</v>
      </c>
      <c r="M82" s="466">
        <v>0</v>
      </c>
      <c r="N82" s="467">
        <f t="shared" si="6"/>
        <v>4282165.07</v>
      </c>
      <c r="O82" s="467">
        <f t="shared" si="7"/>
        <v>4282165.07</v>
      </c>
      <c r="P82" t="s">
        <v>509</v>
      </c>
    </row>
    <row r="83" spans="1:16" x14ac:dyDescent="0.25">
      <c r="A83" s="442"/>
      <c r="B83" t="s">
        <v>41</v>
      </c>
      <c r="C83" t="s">
        <v>42</v>
      </c>
      <c r="D83">
        <v>18230421</v>
      </c>
      <c r="E83" s="466">
        <v>0</v>
      </c>
      <c r="F83" s="466">
        <v>0</v>
      </c>
      <c r="G83" s="466">
        <v>0</v>
      </c>
      <c r="H83" s="466">
        <v>0</v>
      </c>
      <c r="I83" s="466">
        <v>6687538.2000000002</v>
      </c>
      <c r="J83" s="466">
        <v>0</v>
      </c>
      <c r="K83" s="466">
        <v>0</v>
      </c>
      <c r="L83" s="466">
        <v>0</v>
      </c>
      <c r="M83" s="466">
        <v>0</v>
      </c>
      <c r="N83" s="467">
        <f t="shared" si="6"/>
        <v>6687538.2000000002</v>
      </c>
      <c r="O83" s="467">
        <f t="shared" si="7"/>
        <v>6687538.2000000002</v>
      </c>
      <c r="P83" t="s">
        <v>511</v>
      </c>
    </row>
    <row r="84" spans="1:16" x14ac:dyDescent="0.25">
      <c r="A84" s="442"/>
      <c r="B84" t="s">
        <v>122</v>
      </c>
      <c r="C84" t="s">
        <v>497</v>
      </c>
      <c r="D84">
        <v>18236102</v>
      </c>
      <c r="E84" s="466">
        <v>51030</v>
      </c>
      <c r="F84" s="466">
        <v>40466.79</v>
      </c>
      <c r="G84" s="466">
        <v>700</v>
      </c>
      <c r="H84" s="466">
        <v>3000</v>
      </c>
      <c r="I84" s="466">
        <v>0</v>
      </c>
      <c r="J84" s="466">
        <v>0</v>
      </c>
      <c r="K84" s="466">
        <v>0</v>
      </c>
      <c r="L84" s="466">
        <v>475000</v>
      </c>
      <c r="M84" s="466">
        <v>0</v>
      </c>
      <c r="N84" s="467">
        <f t="shared" si="6"/>
        <v>570196.79</v>
      </c>
      <c r="O84" s="467">
        <f t="shared" si="7"/>
        <v>95196.790000000037</v>
      </c>
      <c r="P84" t="s">
        <v>511</v>
      </c>
    </row>
    <row r="85" spans="1:16" x14ac:dyDescent="0.25">
      <c r="A85" s="442"/>
      <c r="B85" t="s">
        <v>99</v>
      </c>
      <c r="C85" t="s">
        <v>314</v>
      </c>
      <c r="D85">
        <v>18231039</v>
      </c>
      <c r="E85" s="466">
        <v>37380</v>
      </c>
      <c r="F85" s="466">
        <v>29642.34</v>
      </c>
      <c r="G85" s="466">
        <v>300</v>
      </c>
      <c r="H85" s="466">
        <v>0</v>
      </c>
      <c r="I85" s="466">
        <v>0</v>
      </c>
      <c r="J85" s="466">
        <v>0</v>
      </c>
      <c r="K85" s="466">
        <v>4000</v>
      </c>
      <c r="L85" s="466">
        <v>40000</v>
      </c>
      <c r="M85" s="466">
        <v>0</v>
      </c>
      <c r="N85" s="467">
        <f t="shared" si="6"/>
        <v>111322.34</v>
      </c>
      <c r="O85" s="467">
        <f t="shared" si="7"/>
        <v>71322.34</v>
      </c>
      <c r="P85" t="s">
        <v>511</v>
      </c>
    </row>
    <row r="86" spans="1:16" x14ac:dyDescent="0.25">
      <c r="A86" s="442"/>
      <c r="B86" t="s">
        <v>125</v>
      </c>
      <c r="C86" t="s">
        <v>126</v>
      </c>
      <c r="D86">
        <v>18230563</v>
      </c>
      <c r="E86" s="466">
        <v>171966.6</v>
      </c>
      <c r="F86" s="466">
        <v>136369.51</v>
      </c>
      <c r="G86" s="466">
        <v>0</v>
      </c>
      <c r="H86" s="466">
        <v>6525</v>
      </c>
      <c r="I86" s="466">
        <v>1244034</v>
      </c>
      <c r="J86" s="466">
        <v>0</v>
      </c>
      <c r="K86" s="466">
        <v>0</v>
      </c>
      <c r="L86" s="466">
        <v>0</v>
      </c>
      <c r="M86" s="466">
        <v>0</v>
      </c>
      <c r="N86" s="467">
        <f t="shared" si="6"/>
        <v>1558895.1099999999</v>
      </c>
      <c r="O86" s="467">
        <f t="shared" si="7"/>
        <v>1558895.1099999999</v>
      </c>
      <c r="P86" t="s">
        <v>512</v>
      </c>
    </row>
    <row r="87" spans="1:16" x14ac:dyDescent="0.25">
      <c r="A87" s="442"/>
      <c r="B87" t="s">
        <v>129</v>
      </c>
      <c r="C87" t="s">
        <v>130</v>
      </c>
      <c r="D87">
        <v>18230263</v>
      </c>
      <c r="E87" s="466">
        <v>26201.4</v>
      </c>
      <c r="F87" s="466">
        <v>20777.71</v>
      </c>
      <c r="G87" s="466">
        <v>0</v>
      </c>
      <c r="H87" s="466">
        <v>975</v>
      </c>
      <c r="I87" s="466">
        <v>127614</v>
      </c>
      <c r="J87" s="466">
        <v>0</v>
      </c>
      <c r="K87" s="466">
        <v>0</v>
      </c>
      <c r="L87" s="466">
        <v>0</v>
      </c>
      <c r="M87" s="466">
        <v>0</v>
      </c>
      <c r="N87" s="467">
        <f t="shared" si="6"/>
        <v>175568.11</v>
      </c>
      <c r="O87" s="467">
        <f t="shared" si="7"/>
        <v>175568.11</v>
      </c>
      <c r="P87" t="s">
        <v>511</v>
      </c>
    </row>
    <row r="88" spans="1:16" x14ac:dyDescent="0.25">
      <c r="A88" s="442"/>
      <c r="B88" t="s">
        <v>133</v>
      </c>
      <c r="C88" t="s">
        <v>134</v>
      </c>
      <c r="D88">
        <v>18230810</v>
      </c>
      <c r="E88" s="466">
        <v>671118</v>
      </c>
      <c r="F88" s="466">
        <v>532196.56999999995</v>
      </c>
      <c r="G88" s="466">
        <v>0</v>
      </c>
      <c r="H88" s="466">
        <v>34800</v>
      </c>
      <c r="I88" s="466">
        <v>0</v>
      </c>
      <c r="J88" s="466">
        <v>0</v>
      </c>
      <c r="K88" s="466">
        <v>0</v>
      </c>
      <c r="L88" s="466">
        <v>0</v>
      </c>
      <c r="M88" s="466">
        <v>0</v>
      </c>
      <c r="N88" s="467">
        <f t="shared" si="6"/>
        <v>1238114.5699999998</v>
      </c>
      <c r="O88" s="467">
        <f t="shared" si="7"/>
        <v>1238114.5699999998</v>
      </c>
      <c r="P88" t="s">
        <v>512</v>
      </c>
    </row>
    <row r="89" spans="1:16" x14ac:dyDescent="0.25">
      <c r="A89" s="442"/>
      <c r="B89" t="s">
        <v>136</v>
      </c>
      <c r="C89" t="s">
        <v>137</v>
      </c>
      <c r="D89">
        <v>18230688</v>
      </c>
      <c r="E89" s="466">
        <v>100282</v>
      </c>
      <c r="F89" s="466">
        <v>79523.63</v>
      </c>
      <c r="G89" s="466">
        <v>0</v>
      </c>
      <c r="H89" s="466">
        <v>5200</v>
      </c>
      <c r="I89" s="466">
        <v>0</v>
      </c>
      <c r="J89" s="466">
        <v>0</v>
      </c>
      <c r="K89" s="466">
        <v>0</v>
      </c>
      <c r="L89" s="466">
        <v>0</v>
      </c>
      <c r="M89" s="466">
        <v>0</v>
      </c>
      <c r="N89" s="467">
        <f t="shared" si="6"/>
        <v>185005.63</v>
      </c>
      <c r="O89" s="467">
        <f t="shared" si="7"/>
        <v>185005.63</v>
      </c>
      <c r="P89" t="s">
        <v>508</v>
      </c>
    </row>
    <row r="90" spans="1:16" x14ac:dyDescent="0.25">
      <c r="A90" s="442"/>
      <c r="B90" t="s">
        <v>39</v>
      </c>
      <c r="C90" t="s">
        <v>504</v>
      </c>
      <c r="D90">
        <v>18230509</v>
      </c>
      <c r="E90" s="466">
        <v>64969</v>
      </c>
      <c r="F90" s="466">
        <v>51520.42</v>
      </c>
      <c r="G90" s="466">
        <v>137500</v>
      </c>
      <c r="H90" s="466">
        <v>2500</v>
      </c>
      <c r="I90" s="466">
        <v>39500</v>
      </c>
      <c r="J90" s="466">
        <v>0</v>
      </c>
      <c r="K90" s="466">
        <v>0</v>
      </c>
      <c r="L90" s="466">
        <v>0</v>
      </c>
      <c r="M90" s="466">
        <v>0</v>
      </c>
      <c r="N90" s="467">
        <f t="shared" si="6"/>
        <v>295989.42</v>
      </c>
      <c r="O90" s="467">
        <f t="shared" si="7"/>
        <v>295989.42</v>
      </c>
      <c r="P90" t="s">
        <v>512</v>
      </c>
    </row>
    <row r="91" spans="1:16" x14ac:dyDescent="0.25">
      <c r="A91" s="442"/>
      <c r="B91" t="s">
        <v>47</v>
      </c>
      <c r="C91" t="s">
        <v>505</v>
      </c>
      <c r="D91">
        <v>18230662</v>
      </c>
      <c r="E91" s="466">
        <v>64298</v>
      </c>
      <c r="F91" s="466">
        <v>50988.31</v>
      </c>
      <c r="G91" s="466">
        <v>137500</v>
      </c>
      <c r="H91" s="466">
        <v>2500</v>
      </c>
      <c r="I91" s="466">
        <v>39500</v>
      </c>
      <c r="J91" s="466">
        <v>0</v>
      </c>
      <c r="K91" s="466">
        <v>0</v>
      </c>
      <c r="L91" s="466">
        <v>0</v>
      </c>
      <c r="M91" s="466">
        <v>0</v>
      </c>
      <c r="N91" s="467">
        <f t="shared" si="6"/>
        <v>294786.31</v>
      </c>
      <c r="O91" s="467">
        <f t="shared" si="7"/>
        <v>294786.31</v>
      </c>
      <c r="P91" t="s">
        <v>508</v>
      </c>
    </row>
    <row r="92" spans="1:16" x14ac:dyDescent="0.25">
      <c r="A92" s="442"/>
      <c r="B92" t="s">
        <v>138</v>
      </c>
      <c r="C92" t="s">
        <v>139</v>
      </c>
      <c r="D92">
        <v>18230507</v>
      </c>
      <c r="E92" s="466">
        <v>504927</v>
      </c>
      <c r="F92" s="466">
        <v>400407.11</v>
      </c>
      <c r="G92" s="466">
        <v>0</v>
      </c>
      <c r="H92" s="466">
        <v>20000</v>
      </c>
      <c r="I92" s="466">
        <v>180000</v>
      </c>
      <c r="J92" s="466">
        <v>5000</v>
      </c>
      <c r="K92" s="466">
        <v>0</v>
      </c>
      <c r="L92" s="466">
        <v>0</v>
      </c>
      <c r="M92" s="466">
        <v>0</v>
      </c>
      <c r="N92" s="467">
        <f t="shared" si="6"/>
        <v>1110334.1099999999</v>
      </c>
      <c r="O92" s="467">
        <f t="shared" si="7"/>
        <v>1110334.1099999999</v>
      </c>
      <c r="P92" t="s">
        <v>513</v>
      </c>
    </row>
    <row r="93" spans="1:16" x14ac:dyDescent="0.25">
      <c r="A93" s="442"/>
      <c r="B93" t="s">
        <v>140</v>
      </c>
      <c r="C93" t="s">
        <v>141</v>
      </c>
      <c r="D93">
        <v>18230659</v>
      </c>
      <c r="E93" s="466">
        <v>74623</v>
      </c>
      <c r="F93" s="466">
        <v>59176.04</v>
      </c>
      <c r="G93" s="466">
        <v>0</v>
      </c>
      <c r="H93" s="466">
        <v>3500</v>
      </c>
      <c r="I93" s="466">
        <v>14000</v>
      </c>
      <c r="J93" s="466">
        <v>1000</v>
      </c>
      <c r="K93" s="466">
        <v>0</v>
      </c>
      <c r="L93" s="466">
        <v>0</v>
      </c>
      <c r="M93" s="466">
        <v>0</v>
      </c>
      <c r="N93" s="467">
        <f t="shared" si="6"/>
        <v>152299.04</v>
      </c>
      <c r="O93" s="467">
        <f t="shared" si="7"/>
        <v>152299.04</v>
      </c>
      <c r="P93" t="s">
        <v>512</v>
      </c>
    </row>
    <row r="94" spans="1:16" x14ac:dyDescent="0.25">
      <c r="A94" s="442"/>
      <c r="B94" t="s">
        <v>14</v>
      </c>
      <c r="C94" t="s">
        <v>45</v>
      </c>
      <c r="D94">
        <v>18230440</v>
      </c>
      <c r="E94" s="466">
        <v>0</v>
      </c>
      <c r="F94" s="466">
        <v>0</v>
      </c>
      <c r="G94" s="466">
        <v>0</v>
      </c>
      <c r="H94" s="466">
        <v>0</v>
      </c>
      <c r="I94" s="466">
        <v>0</v>
      </c>
      <c r="J94" s="466">
        <v>0</v>
      </c>
      <c r="K94" s="466">
        <v>0</v>
      </c>
      <c r="L94" s="466">
        <v>0</v>
      </c>
      <c r="M94" s="466">
        <v>0</v>
      </c>
      <c r="N94" s="467">
        <f t="shared" si="6"/>
        <v>0</v>
      </c>
      <c r="O94" s="467">
        <f t="shared" si="7"/>
        <v>0</v>
      </c>
      <c r="P94" t="s">
        <v>508</v>
      </c>
    </row>
    <row r="95" spans="1:16" x14ac:dyDescent="0.25">
      <c r="A95" s="442"/>
      <c r="B95" t="s">
        <v>14</v>
      </c>
      <c r="C95" t="s">
        <v>540</v>
      </c>
      <c r="D95">
        <v>18230162</v>
      </c>
      <c r="E95" s="466">
        <v>129415</v>
      </c>
      <c r="F95" s="466">
        <v>102626.1</v>
      </c>
      <c r="G95" s="466">
        <v>0</v>
      </c>
      <c r="H95" s="466">
        <v>1500</v>
      </c>
      <c r="I95" s="466">
        <v>1300296.9099999999</v>
      </c>
      <c r="J95" s="466">
        <v>500</v>
      </c>
      <c r="K95" s="466">
        <v>0</v>
      </c>
      <c r="L95" s="466">
        <v>4391515</v>
      </c>
      <c r="M95" s="466">
        <v>0</v>
      </c>
      <c r="N95" s="467">
        <f t="shared" si="6"/>
        <v>5925853.0099999998</v>
      </c>
      <c r="O95" s="467">
        <f t="shared" si="7"/>
        <v>1534338.0099999998</v>
      </c>
      <c r="P95" t="s">
        <v>514</v>
      </c>
    </row>
    <row r="96" spans="1:16" x14ac:dyDescent="0.25">
      <c r="B96" t="s">
        <v>28</v>
      </c>
      <c r="C96" t="s">
        <v>545</v>
      </c>
      <c r="D96">
        <v>18230161</v>
      </c>
      <c r="E96" s="466">
        <v>0</v>
      </c>
      <c r="F96" s="466">
        <v>0</v>
      </c>
      <c r="G96" s="466">
        <v>0</v>
      </c>
      <c r="H96" s="466">
        <v>0</v>
      </c>
      <c r="I96" s="466">
        <v>152964</v>
      </c>
      <c r="J96" s="466">
        <v>0</v>
      </c>
      <c r="K96" s="466">
        <v>0</v>
      </c>
      <c r="L96" s="466">
        <v>387182</v>
      </c>
      <c r="M96" s="466">
        <v>0</v>
      </c>
      <c r="N96" s="467">
        <f t="shared" si="6"/>
        <v>540146</v>
      </c>
      <c r="O96" s="467">
        <f t="shared" si="7"/>
        <v>152964</v>
      </c>
      <c r="P96" t="s">
        <v>420</v>
      </c>
    </row>
    <row r="97" spans="1:16" x14ac:dyDescent="0.25">
      <c r="A97" s="442"/>
      <c r="B97" t="s">
        <v>14</v>
      </c>
      <c r="C97" t="s">
        <v>44</v>
      </c>
      <c r="D97">
        <v>18230435</v>
      </c>
      <c r="E97" s="466" t="e">
        <v>#N/A</v>
      </c>
      <c r="F97" s="466" t="e">
        <v>#N/A</v>
      </c>
      <c r="G97" s="466" t="e">
        <v>#N/A</v>
      </c>
      <c r="H97" s="466" t="e">
        <v>#N/A</v>
      </c>
      <c r="I97" s="466" t="e">
        <v>#N/A</v>
      </c>
      <c r="J97" s="466" t="e">
        <v>#N/A</v>
      </c>
      <c r="K97" s="466" t="e">
        <v>#N/A</v>
      </c>
      <c r="L97" s="466" t="e">
        <v>#N/A</v>
      </c>
      <c r="M97" s="466" t="e">
        <v>#N/A</v>
      </c>
      <c r="N97" s="467" t="e">
        <f t="shared" si="6"/>
        <v>#N/A</v>
      </c>
      <c r="O97" s="467" t="e">
        <f t="shared" si="7"/>
        <v>#N/A</v>
      </c>
      <c r="P97" t="s">
        <v>511</v>
      </c>
    </row>
    <row r="98" spans="1:16" x14ac:dyDescent="0.25">
      <c r="A98" s="442"/>
      <c r="B98" t="s">
        <v>28</v>
      </c>
      <c r="C98" t="s">
        <v>105</v>
      </c>
      <c r="D98">
        <v>18230700</v>
      </c>
      <c r="E98" s="466" t="e">
        <v>#N/A</v>
      </c>
      <c r="F98" s="466" t="e">
        <v>#N/A</v>
      </c>
      <c r="G98" s="466" t="e">
        <v>#N/A</v>
      </c>
      <c r="H98" s="466" t="e">
        <v>#N/A</v>
      </c>
      <c r="I98" s="466" t="e">
        <v>#N/A</v>
      </c>
      <c r="J98" s="466" t="e">
        <v>#N/A</v>
      </c>
      <c r="K98" s="466" t="e">
        <v>#N/A</v>
      </c>
      <c r="L98" s="466" t="e">
        <v>#N/A</v>
      </c>
      <c r="M98" s="466" t="e">
        <v>#N/A</v>
      </c>
      <c r="N98" s="467" t="e">
        <f t="shared" si="6"/>
        <v>#N/A</v>
      </c>
      <c r="O98" s="467" t="e">
        <f t="shared" si="7"/>
        <v>#N/A</v>
      </c>
      <c r="P98" t="s">
        <v>512</v>
      </c>
    </row>
    <row r="99" spans="1:16" x14ac:dyDescent="0.25">
      <c r="B99" t="s">
        <v>122</v>
      </c>
      <c r="C99" t="s">
        <v>144</v>
      </c>
      <c r="D99">
        <v>18230502</v>
      </c>
      <c r="E99" s="466" t="e">
        <v>#N/A</v>
      </c>
      <c r="F99" s="466" t="e">
        <v>#N/A</v>
      </c>
      <c r="G99" s="466" t="e">
        <v>#N/A</v>
      </c>
      <c r="H99" s="466" t="e">
        <v>#N/A</v>
      </c>
      <c r="I99" s="466" t="e">
        <v>#N/A</v>
      </c>
      <c r="J99" s="466" t="e">
        <v>#N/A</v>
      </c>
      <c r="K99" s="466" t="e">
        <v>#N/A</v>
      </c>
      <c r="L99" s="466" t="e">
        <v>#N/A</v>
      </c>
      <c r="M99" s="466" t="e">
        <v>#N/A</v>
      </c>
      <c r="N99" s="467" t="e">
        <f t="shared" si="6"/>
        <v>#N/A</v>
      </c>
      <c r="O99" s="467" t="e">
        <f t="shared" si="7"/>
        <v>#N/A</v>
      </c>
      <c r="P99" t="s">
        <v>511</v>
      </c>
    </row>
    <row r="100" spans="1:16" x14ac:dyDescent="0.25">
      <c r="B100" t="s">
        <v>99</v>
      </c>
      <c r="C100" t="s">
        <v>145</v>
      </c>
      <c r="D100">
        <v>18231033</v>
      </c>
      <c r="E100" s="466" t="e">
        <v>#N/A</v>
      </c>
      <c r="F100" s="466" t="e">
        <v>#N/A</v>
      </c>
      <c r="G100" s="466" t="e">
        <v>#N/A</v>
      </c>
      <c r="H100" s="466" t="e">
        <v>#N/A</v>
      </c>
      <c r="I100" s="466" t="e">
        <v>#N/A</v>
      </c>
      <c r="J100" s="466" t="e">
        <v>#N/A</v>
      </c>
      <c r="K100" s="466" t="e">
        <v>#N/A</v>
      </c>
      <c r="L100" s="466" t="e">
        <v>#N/A</v>
      </c>
      <c r="M100" s="466" t="e">
        <v>#N/A</v>
      </c>
      <c r="N100" s="467" t="e">
        <f t="shared" si="6"/>
        <v>#N/A</v>
      </c>
      <c r="O100" s="467" t="e">
        <f t="shared" si="7"/>
        <v>#N/A</v>
      </c>
      <c r="P100" t="s">
        <v>511</v>
      </c>
    </row>
    <row r="101" spans="1:16" x14ac:dyDescent="0.25">
      <c r="A101" s="442"/>
      <c r="B101" t="s">
        <v>142</v>
      </c>
      <c r="C101" t="s">
        <v>143</v>
      </c>
      <c r="D101">
        <v>18230750</v>
      </c>
      <c r="E101" s="466" t="e">
        <v>#N/A</v>
      </c>
      <c r="F101" s="466" t="e">
        <v>#N/A</v>
      </c>
      <c r="G101" s="466" t="e">
        <v>#N/A</v>
      </c>
      <c r="H101" s="466" t="e">
        <v>#N/A</v>
      </c>
      <c r="I101" s="466" t="e">
        <v>#N/A</v>
      </c>
      <c r="J101" s="466" t="e">
        <v>#N/A</v>
      </c>
      <c r="K101" s="466" t="e">
        <v>#N/A</v>
      </c>
      <c r="L101" s="466" t="e">
        <v>#N/A</v>
      </c>
      <c r="M101" s="466" t="e">
        <v>#N/A</v>
      </c>
      <c r="N101" s="467" t="e">
        <f t="shared" si="6"/>
        <v>#N/A</v>
      </c>
      <c r="O101" s="467" t="e">
        <f t="shared" si="7"/>
        <v>#N/A</v>
      </c>
      <c r="P101" t="s">
        <v>508</v>
      </c>
    </row>
    <row r="102" spans="1:16" x14ac:dyDescent="0.25">
      <c r="B102" t="s">
        <v>30</v>
      </c>
      <c r="C102" t="s">
        <v>31</v>
      </c>
      <c r="D102">
        <v>18230256</v>
      </c>
      <c r="E102" s="466">
        <v>0</v>
      </c>
      <c r="F102" s="466">
        <v>0</v>
      </c>
      <c r="G102" s="466">
        <v>0</v>
      </c>
      <c r="H102" s="466">
        <v>0</v>
      </c>
      <c r="I102" s="466">
        <v>0</v>
      </c>
      <c r="J102" s="466">
        <v>0</v>
      </c>
      <c r="K102" s="466">
        <v>0</v>
      </c>
      <c r="L102" s="466">
        <v>0</v>
      </c>
      <c r="M102" s="466">
        <v>0</v>
      </c>
      <c r="N102" s="467">
        <f t="shared" si="6"/>
        <v>0</v>
      </c>
      <c r="O102" s="467">
        <f t="shared" si="7"/>
        <v>0</v>
      </c>
      <c r="P102" t="s">
        <v>510</v>
      </c>
    </row>
    <row r="103" spans="1:16" x14ac:dyDescent="0.25">
      <c r="A103" s="442"/>
      <c r="B103" t="s">
        <v>14</v>
      </c>
      <c r="C103" t="s">
        <v>70</v>
      </c>
      <c r="D103">
        <v>18230628</v>
      </c>
      <c r="E103" s="466">
        <v>117906</v>
      </c>
      <c r="F103" s="466">
        <v>93499.46</v>
      </c>
      <c r="G103" s="466">
        <v>270000</v>
      </c>
      <c r="H103" s="466">
        <v>1200</v>
      </c>
      <c r="I103" s="466">
        <v>40000</v>
      </c>
      <c r="J103" s="466">
        <v>2000</v>
      </c>
      <c r="K103" s="466">
        <v>0</v>
      </c>
      <c r="L103" s="466">
        <v>5996405</v>
      </c>
      <c r="M103" s="466">
        <v>0</v>
      </c>
      <c r="N103" s="467">
        <f t="shared" si="6"/>
        <v>6521010.46</v>
      </c>
      <c r="O103" s="467">
        <f t="shared" si="7"/>
        <v>524605.46</v>
      </c>
      <c r="P103" t="s">
        <v>512</v>
      </c>
    </row>
    <row r="104" spans="1:16" x14ac:dyDescent="0.25">
      <c r="A104" s="442"/>
      <c r="B104" t="s">
        <v>28</v>
      </c>
      <c r="C104" t="s">
        <v>72</v>
      </c>
      <c r="D104">
        <v>18230638</v>
      </c>
      <c r="E104" s="466">
        <v>14324</v>
      </c>
      <c r="F104" s="466">
        <v>11358.93</v>
      </c>
      <c r="G104" s="466">
        <v>195761</v>
      </c>
      <c r="H104" s="466">
        <v>1200</v>
      </c>
      <c r="I104" s="466">
        <v>0</v>
      </c>
      <c r="J104" s="466">
        <v>0</v>
      </c>
      <c r="K104" s="466">
        <v>0</v>
      </c>
      <c r="L104" s="466">
        <v>2473475</v>
      </c>
      <c r="M104" s="466">
        <v>0</v>
      </c>
      <c r="N104" s="467">
        <f t="shared" si="6"/>
        <v>2696118.93</v>
      </c>
      <c r="O104" s="467">
        <f t="shared" si="7"/>
        <v>222643.93000000017</v>
      </c>
      <c r="P104" t="s">
        <v>512</v>
      </c>
    </row>
    <row r="105" spans="1:16" x14ac:dyDescent="0.25">
      <c r="A105" s="443"/>
      <c r="B105" t="s">
        <v>14</v>
      </c>
      <c r="C105" t="s">
        <v>68</v>
      </c>
      <c r="D105">
        <v>18230626</v>
      </c>
      <c r="E105" s="466">
        <v>113862</v>
      </c>
      <c r="F105" s="466">
        <v>90292.57</v>
      </c>
      <c r="G105" s="466">
        <v>154000</v>
      </c>
      <c r="H105" s="466">
        <v>1000</v>
      </c>
      <c r="I105" s="466">
        <v>130000</v>
      </c>
      <c r="J105" s="466">
        <v>0</v>
      </c>
      <c r="K105" s="466">
        <v>0</v>
      </c>
      <c r="L105" s="466">
        <v>344500</v>
      </c>
      <c r="M105" s="466">
        <v>0</v>
      </c>
      <c r="N105" s="467">
        <f t="shared" si="6"/>
        <v>833654.57000000007</v>
      </c>
      <c r="O105" s="467">
        <f t="shared" si="7"/>
        <v>489154.57000000007</v>
      </c>
      <c r="P105" t="s">
        <v>507</v>
      </c>
    </row>
    <row r="106" spans="1:16" x14ac:dyDescent="0.25">
      <c r="A106" s="442"/>
      <c r="B106" t="s">
        <v>28</v>
      </c>
      <c r="C106" t="s">
        <v>29</v>
      </c>
      <c r="D106">
        <v>18230249</v>
      </c>
      <c r="E106" s="466">
        <v>65476.34</v>
      </c>
      <c r="F106" s="466">
        <v>51922.74</v>
      </c>
      <c r="G106" s="466">
        <v>89000</v>
      </c>
      <c r="H106" s="466">
        <v>1000</v>
      </c>
      <c r="I106" s="466">
        <v>1000</v>
      </c>
      <c r="J106" s="466">
        <v>0</v>
      </c>
      <c r="K106" s="466">
        <v>1500</v>
      </c>
      <c r="L106" s="466">
        <v>456400</v>
      </c>
      <c r="M106" s="466">
        <v>0</v>
      </c>
      <c r="N106" s="467">
        <f t="shared" si="6"/>
        <v>666299.07999999996</v>
      </c>
      <c r="O106" s="467">
        <f t="shared" si="7"/>
        <v>209899.07999999996</v>
      </c>
      <c r="P106" t="s">
        <v>420</v>
      </c>
    </row>
    <row r="107" spans="1:16" x14ac:dyDescent="0.25">
      <c r="A107" s="442"/>
      <c r="B107" t="s">
        <v>14</v>
      </c>
      <c r="C107" t="s">
        <v>69</v>
      </c>
      <c r="D107">
        <v>18230627</v>
      </c>
      <c r="E107" s="466">
        <v>133452</v>
      </c>
      <c r="F107" s="466">
        <v>105827.44</v>
      </c>
      <c r="G107" s="466">
        <v>112500</v>
      </c>
      <c r="H107" s="466">
        <v>1200</v>
      </c>
      <c r="I107" s="466">
        <v>65000</v>
      </c>
      <c r="J107" s="466">
        <v>50500</v>
      </c>
      <c r="K107" s="466">
        <v>0</v>
      </c>
      <c r="L107" s="466">
        <v>4687947.75</v>
      </c>
      <c r="M107" s="466">
        <v>0</v>
      </c>
      <c r="N107" s="467">
        <f t="shared" si="6"/>
        <v>5156427.1900000004</v>
      </c>
      <c r="O107" s="467">
        <f t="shared" si="7"/>
        <v>468479.44000000041</v>
      </c>
      <c r="P107" t="s">
        <v>508</v>
      </c>
    </row>
    <row r="108" spans="1:16" x14ac:dyDescent="0.25">
      <c r="A108" s="442"/>
      <c r="B108" t="s">
        <v>28</v>
      </c>
      <c r="C108" t="s">
        <v>71</v>
      </c>
      <c r="D108">
        <v>18230637</v>
      </c>
      <c r="E108" s="466">
        <v>126558</v>
      </c>
      <c r="F108" s="466">
        <v>100360.49</v>
      </c>
      <c r="G108" s="466">
        <v>125000</v>
      </c>
      <c r="H108" s="466">
        <v>1200</v>
      </c>
      <c r="I108" s="466">
        <v>110000</v>
      </c>
      <c r="J108" s="466">
        <v>50500</v>
      </c>
      <c r="K108" s="466">
        <v>0</v>
      </c>
      <c r="L108" s="466">
        <v>11881542.15</v>
      </c>
      <c r="M108" s="466">
        <v>0</v>
      </c>
      <c r="N108" s="467">
        <f t="shared" ref="N108:N130" si="8">SUM(E108:M108)</f>
        <v>12395160.640000001</v>
      </c>
      <c r="O108" s="467">
        <f t="shared" ref="O108:O130" si="9">N108-L108</f>
        <v>513618.49000000022</v>
      </c>
      <c r="P108" t="s">
        <v>509</v>
      </c>
    </row>
    <row r="109" spans="1:16" x14ac:dyDescent="0.25">
      <c r="A109" s="442"/>
      <c r="B109" t="s">
        <v>16</v>
      </c>
      <c r="C109" t="s">
        <v>32</v>
      </c>
      <c r="D109">
        <v>18230405</v>
      </c>
      <c r="E109" s="466">
        <v>37825</v>
      </c>
      <c r="F109" s="466">
        <v>29995.23</v>
      </c>
      <c r="G109" s="466">
        <v>30000</v>
      </c>
      <c r="H109" s="466">
        <v>0</v>
      </c>
      <c r="I109" s="466">
        <v>597391.07999999996</v>
      </c>
      <c r="J109" s="466">
        <v>0</v>
      </c>
      <c r="K109" s="466">
        <v>0</v>
      </c>
      <c r="L109" s="466">
        <v>1710000</v>
      </c>
      <c r="M109" s="466">
        <v>0</v>
      </c>
      <c r="N109" s="467">
        <f t="shared" si="8"/>
        <v>2405211.31</v>
      </c>
      <c r="O109" s="467">
        <f t="shared" si="9"/>
        <v>695211.31</v>
      </c>
      <c r="P109" t="s">
        <v>513</v>
      </c>
    </row>
    <row r="110" spans="1:16" x14ac:dyDescent="0.25">
      <c r="A110" s="442"/>
      <c r="B110" t="s">
        <v>92</v>
      </c>
      <c r="C110" t="s">
        <v>93</v>
      </c>
      <c r="D110">
        <v>18230684</v>
      </c>
      <c r="E110" s="466">
        <v>0</v>
      </c>
      <c r="F110" s="466">
        <v>0</v>
      </c>
      <c r="G110" s="466">
        <v>0</v>
      </c>
      <c r="H110" s="466">
        <v>0</v>
      </c>
      <c r="I110" s="466">
        <v>0</v>
      </c>
      <c r="J110" s="466">
        <v>0</v>
      </c>
      <c r="K110" s="466">
        <v>0</v>
      </c>
      <c r="L110" s="466">
        <v>0</v>
      </c>
      <c r="M110" s="466">
        <v>0</v>
      </c>
      <c r="N110" s="467">
        <f t="shared" si="8"/>
        <v>0</v>
      </c>
      <c r="O110" s="467">
        <f t="shared" si="9"/>
        <v>0</v>
      </c>
      <c r="P110" t="s">
        <v>508</v>
      </c>
    </row>
    <row r="111" spans="1:16" x14ac:dyDescent="0.25">
      <c r="A111" s="442"/>
      <c r="B111" t="s">
        <v>60</v>
      </c>
      <c r="C111" t="s">
        <v>159</v>
      </c>
      <c r="D111">
        <v>18230570</v>
      </c>
      <c r="E111" s="466">
        <v>122194</v>
      </c>
      <c r="F111" s="466">
        <v>96899.839999999997</v>
      </c>
      <c r="G111" s="466">
        <v>129500</v>
      </c>
      <c r="H111" s="466">
        <v>6000</v>
      </c>
      <c r="I111" s="466">
        <v>1624371.82</v>
      </c>
      <c r="J111" s="466">
        <v>1000</v>
      </c>
      <c r="K111" s="466">
        <v>1000</v>
      </c>
      <c r="L111" s="466">
        <v>6490868.1699999999</v>
      </c>
      <c r="M111" s="466">
        <v>0</v>
      </c>
      <c r="N111" s="467">
        <f t="shared" si="8"/>
        <v>8471833.8300000001</v>
      </c>
      <c r="O111" s="467">
        <f t="shared" si="9"/>
        <v>1980965.6600000001</v>
      </c>
      <c r="P111" t="s">
        <v>511</v>
      </c>
    </row>
    <row r="112" spans="1:16" x14ac:dyDescent="0.25">
      <c r="A112" s="442"/>
      <c r="B112" t="s">
        <v>26</v>
      </c>
      <c r="C112" t="s">
        <v>147</v>
      </c>
      <c r="D112">
        <v>18230273</v>
      </c>
      <c r="E112" s="466">
        <v>0</v>
      </c>
      <c r="F112" s="466">
        <v>0</v>
      </c>
      <c r="G112" s="466">
        <v>0</v>
      </c>
      <c r="H112" s="466">
        <v>0</v>
      </c>
      <c r="I112" s="466">
        <v>0</v>
      </c>
      <c r="J112" s="466">
        <v>0</v>
      </c>
      <c r="K112" s="466">
        <v>0</v>
      </c>
      <c r="L112" s="466">
        <v>14800</v>
      </c>
      <c r="M112" s="466">
        <v>0</v>
      </c>
      <c r="N112" s="467">
        <f t="shared" si="8"/>
        <v>14800</v>
      </c>
      <c r="O112" s="467">
        <f t="shared" si="9"/>
        <v>0</v>
      </c>
      <c r="P112" t="s">
        <v>512</v>
      </c>
    </row>
    <row r="113" spans="1:16" x14ac:dyDescent="0.25">
      <c r="A113" s="442"/>
      <c r="B113" t="s">
        <v>14</v>
      </c>
      <c r="C113" t="s">
        <v>15</v>
      </c>
      <c r="D113">
        <v>18230023</v>
      </c>
      <c r="E113" s="466">
        <v>59026</v>
      </c>
      <c r="F113" s="466">
        <v>46807.62</v>
      </c>
      <c r="G113" s="466">
        <v>22000</v>
      </c>
      <c r="H113" s="466">
        <v>100</v>
      </c>
      <c r="I113" s="466">
        <v>73419.600000000006</v>
      </c>
      <c r="J113" s="466">
        <v>1000</v>
      </c>
      <c r="K113" s="466">
        <v>0</v>
      </c>
      <c r="L113" s="466">
        <v>607530</v>
      </c>
      <c r="M113" s="466">
        <v>0</v>
      </c>
      <c r="N113" s="467">
        <f t="shared" si="8"/>
        <v>809883.22</v>
      </c>
      <c r="O113" s="467">
        <f t="shared" si="9"/>
        <v>202353.21999999997</v>
      </c>
      <c r="P113" t="s">
        <v>507</v>
      </c>
    </row>
    <row r="114" spans="1:16" x14ac:dyDescent="0.25">
      <c r="A114" s="442"/>
      <c r="B114" t="s">
        <v>28</v>
      </c>
      <c r="C114" t="s">
        <v>94</v>
      </c>
      <c r="D114">
        <v>18230687</v>
      </c>
      <c r="E114" s="466">
        <v>83845</v>
      </c>
      <c r="F114" s="466">
        <v>66489.09</v>
      </c>
      <c r="G114" s="466">
        <v>100000</v>
      </c>
      <c r="H114" s="466">
        <v>2000</v>
      </c>
      <c r="I114" s="466">
        <v>669953.9</v>
      </c>
      <c r="J114" s="466">
        <v>0</v>
      </c>
      <c r="K114" s="466">
        <v>0</v>
      </c>
      <c r="L114" s="466">
        <v>813450</v>
      </c>
      <c r="M114" s="466">
        <v>0</v>
      </c>
      <c r="N114" s="467">
        <f t="shared" si="8"/>
        <v>1735737.99</v>
      </c>
      <c r="O114" s="467">
        <f t="shared" si="9"/>
        <v>922287.99</v>
      </c>
      <c r="P114" t="s">
        <v>512</v>
      </c>
    </row>
    <row r="115" spans="1:16" x14ac:dyDescent="0.25">
      <c r="A115" s="442"/>
      <c r="B115" t="s">
        <v>55</v>
      </c>
      <c r="C115" t="s">
        <v>146</v>
      </c>
      <c r="D115">
        <v>18230015</v>
      </c>
      <c r="E115" s="466">
        <v>15487</v>
      </c>
      <c r="F115" s="466">
        <v>18281.189999999999</v>
      </c>
      <c r="G115" s="466">
        <v>0</v>
      </c>
      <c r="H115" s="466">
        <v>0</v>
      </c>
      <c r="I115" s="466">
        <v>900000</v>
      </c>
      <c r="J115" s="466">
        <v>0</v>
      </c>
      <c r="K115" s="466">
        <v>0</v>
      </c>
      <c r="L115" s="466">
        <v>0</v>
      </c>
      <c r="M115" s="466">
        <v>0</v>
      </c>
      <c r="N115" s="467">
        <f t="shared" si="8"/>
        <v>933768.19</v>
      </c>
      <c r="O115" s="467">
        <f t="shared" si="9"/>
        <v>933768.19</v>
      </c>
      <c r="P115" t="s">
        <v>512</v>
      </c>
    </row>
    <row r="116" spans="1:16" x14ac:dyDescent="0.25">
      <c r="B116" t="s">
        <v>127</v>
      </c>
      <c r="C116" t="s">
        <v>149</v>
      </c>
      <c r="D116">
        <v>18230223</v>
      </c>
      <c r="E116" s="466" t="e">
        <v>#N/A</v>
      </c>
      <c r="F116" s="466" t="e">
        <v>#N/A</v>
      </c>
      <c r="G116" s="466" t="e">
        <v>#N/A</v>
      </c>
      <c r="H116" s="466" t="e">
        <v>#N/A</v>
      </c>
      <c r="I116" s="466" t="e">
        <v>#N/A</v>
      </c>
      <c r="J116" s="466" t="e">
        <v>#N/A</v>
      </c>
      <c r="K116" s="466" t="e">
        <v>#N/A</v>
      </c>
      <c r="L116" s="466" t="e">
        <v>#N/A</v>
      </c>
      <c r="M116" s="466" t="e">
        <v>#N/A</v>
      </c>
      <c r="N116" s="467" t="e">
        <f t="shared" si="8"/>
        <v>#N/A</v>
      </c>
      <c r="O116" s="467" t="e">
        <f t="shared" si="9"/>
        <v>#N/A</v>
      </c>
      <c r="P116" t="s">
        <v>508</v>
      </c>
    </row>
    <row r="117" spans="1:16" x14ac:dyDescent="0.25">
      <c r="A117" s="442"/>
      <c r="B117" t="s">
        <v>22</v>
      </c>
      <c r="C117" t="s">
        <v>537</v>
      </c>
      <c r="D117">
        <v>18231128</v>
      </c>
      <c r="E117" s="466" t="e">
        <v>#N/A</v>
      </c>
      <c r="F117" s="466" t="e">
        <v>#N/A</v>
      </c>
      <c r="G117" s="466" t="e">
        <v>#N/A</v>
      </c>
      <c r="H117" s="466" t="e">
        <v>#N/A</v>
      </c>
      <c r="I117" s="466" t="e">
        <v>#N/A</v>
      </c>
      <c r="J117" s="466" t="e">
        <v>#N/A</v>
      </c>
      <c r="K117" s="466" t="e">
        <v>#N/A</v>
      </c>
      <c r="L117" s="466" t="e">
        <v>#N/A</v>
      </c>
      <c r="M117" s="466" t="e">
        <v>#N/A</v>
      </c>
      <c r="N117" s="467" t="e">
        <f t="shared" si="8"/>
        <v>#N/A</v>
      </c>
      <c r="O117" s="467" t="e">
        <f t="shared" si="9"/>
        <v>#N/A</v>
      </c>
      <c r="P117" t="s">
        <v>508</v>
      </c>
    </row>
    <row r="118" spans="1:16" x14ac:dyDescent="0.25">
      <c r="A118" s="442"/>
      <c r="B118" t="s">
        <v>73</v>
      </c>
      <c r="C118" t="s">
        <v>543</v>
      </c>
      <c r="D118">
        <v>18231038</v>
      </c>
      <c r="E118" s="466">
        <v>0</v>
      </c>
      <c r="F118" s="466">
        <v>0</v>
      </c>
      <c r="G118" s="466">
        <v>0</v>
      </c>
      <c r="H118" s="466">
        <v>0</v>
      </c>
      <c r="I118" s="466">
        <v>0</v>
      </c>
      <c r="J118" s="466">
        <v>0</v>
      </c>
      <c r="K118" s="466">
        <v>0</v>
      </c>
      <c r="L118" s="466">
        <v>0</v>
      </c>
      <c r="M118" s="466">
        <v>0</v>
      </c>
      <c r="N118" s="467">
        <f t="shared" si="8"/>
        <v>0</v>
      </c>
      <c r="O118" s="467">
        <f t="shared" si="9"/>
        <v>0</v>
      </c>
      <c r="P118" t="s">
        <v>508</v>
      </c>
    </row>
    <row r="119" spans="1:16" x14ac:dyDescent="0.25">
      <c r="B119" t="s">
        <v>33</v>
      </c>
      <c r="C119" t="s">
        <v>150</v>
      </c>
      <c r="D119">
        <v>18230747</v>
      </c>
      <c r="E119" s="466" t="e">
        <v>#N/A</v>
      </c>
      <c r="F119" s="466" t="e">
        <v>#N/A</v>
      </c>
      <c r="G119" s="466" t="e">
        <v>#N/A</v>
      </c>
      <c r="H119" s="466" t="e">
        <v>#N/A</v>
      </c>
      <c r="I119" s="466" t="e">
        <v>#N/A</v>
      </c>
      <c r="J119" s="466" t="e">
        <v>#N/A</v>
      </c>
      <c r="K119" s="466" t="e">
        <v>#N/A</v>
      </c>
      <c r="L119" s="466" t="e">
        <v>#N/A</v>
      </c>
      <c r="M119" s="466" t="e">
        <v>#N/A</v>
      </c>
      <c r="N119" s="467" t="e">
        <f t="shared" si="8"/>
        <v>#N/A</v>
      </c>
      <c r="O119" s="467" t="e">
        <f t="shared" si="9"/>
        <v>#N/A</v>
      </c>
      <c r="P119" t="s">
        <v>508</v>
      </c>
    </row>
    <row r="120" spans="1:16" x14ac:dyDescent="0.25">
      <c r="A120" s="442"/>
      <c r="B120" t="s">
        <v>152</v>
      </c>
      <c r="C120" t="s">
        <v>153</v>
      </c>
      <c r="D120">
        <v>18230561</v>
      </c>
      <c r="E120" s="466">
        <v>426883.4</v>
      </c>
      <c r="F120" s="466">
        <v>338518.54</v>
      </c>
      <c r="G120" s="466">
        <v>0</v>
      </c>
      <c r="H120" s="466">
        <v>13050</v>
      </c>
      <c r="I120" s="466">
        <v>0</v>
      </c>
      <c r="J120" s="466">
        <v>0</v>
      </c>
      <c r="K120" s="466">
        <v>0</v>
      </c>
      <c r="L120" s="466">
        <v>0</v>
      </c>
      <c r="M120" s="466">
        <v>0</v>
      </c>
      <c r="N120" s="467">
        <f t="shared" si="8"/>
        <v>778451.94</v>
      </c>
      <c r="O120" s="467">
        <f t="shared" si="9"/>
        <v>778451.94</v>
      </c>
      <c r="P120" t="s">
        <v>512</v>
      </c>
    </row>
    <row r="121" spans="1:16" x14ac:dyDescent="0.25">
      <c r="A121" s="442"/>
      <c r="B121" t="s">
        <v>154</v>
      </c>
      <c r="C121" t="s">
        <v>155</v>
      </c>
      <c r="D121">
        <v>18230261</v>
      </c>
      <c r="E121" s="466">
        <v>62561</v>
      </c>
      <c r="F121" s="466">
        <v>49610.87</v>
      </c>
      <c r="G121" s="466">
        <v>0</v>
      </c>
      <c r="H121" s="466">
        <v>1950</v>
      </c>
      <c r="I121" s="466">
        <v>0</v>
      </c>
      <c r="J121" s="466">
        <v>0</v>
      </c>
      <c r="K121" s="466">
        <v>0</v>
      </c>
      <c r="L121" s="466">
        <v>0</v>
      </c>
      <c r="M121" s="466">
        <v>0</v>
      </c>
      <c r="N121" s="467">
        <f t="shared" si="8"/>
        <v>114121.87</v>
      </c>
      <c r="O121" s="467">
        <f t="shared" si="9"/>
        <v>114121.87</v>
      </c>
      <c r="P121" t="s">
        <v>508</v>
      </c>
    </row>
    <row r="122" spans="1:16" x14ac:dyDescent="0.25">
      <c r="A122" s="442"/>
      <c r="B122" t="s">
        <v>19</v>
      </c>
      <c r="C122" t="s">
        <v>20</v>
      </c>
      <c r="D122">
        <v>18230133</v>
      </c>
      <c r="E122" s="466" t="e">
        <v>#N/A</v>
      </c>
      <c r="F122" s="466" t="e">
        <v>#N/A</v>
      </c>
      <c r="G122" s="466" t="e">
        <v>#N/A</v>
      </c>
      <c r="H122" s="466" t="e">
        <v>#N/A</v>
      </c>
      <c r="I122" s="466" t="e">
        <v>#N/A</v>
      </c>
      <c r="J122" s="466" t="e">
        <v>#N/A</v>
      </c>
      <c r="K122" s="466" t="e">
        <v>#N/A</v>
      </c>
      <c r="L122" s="466" t="e">
        <v>#N/A</v>
      </c>
      <c r="M122" s="466" t="e">
        <v>#N/A</v>
      </c>
      <c r="N122" s="467" t="e">
        <f t="shared" si="8"/>
        <v>#N/A</v>
      </c>
      <c r="O122" s="467" t="e">
        <f t="shared" si="9"/>
        <v>#N/A</v>
      </c>
      <c r="P122" t="s">
        <v>514</v>
      </c>
    </row>
    <row r="123" spans="1:16" x14ac:dyDescent="0.25">
      <c r="A123" s="442"/>
      <c r="B123" t="s">
        <v>534</v>
      </c>
      <c r="C123" t="s">
        <v>1064</v>
      </c>
      <c r="D123">
        <v>18230753</v>
      </c>
      <c r="E123" s="466">
        <v>621550</v>
      </c>
      <c r="F123" s="466">
        <v>492889.15</v>
      </c>
      <c r="G123" s="466">
        <v>2000000</v>
      </c>
      <c r="H123" s="466">
        <v>100000</v>
      </c>
      <c r="I123" s="466">
        <v>380000</v>
      </c>
      <c r="J123" s="466">
        <v>20000</v>
      </c>
      <c r="K123" s="466">
        <v>2855000</v>
      </c>
      <c r="L123" s="466">
        <v>0</v>
      </c>
      <c r="M123" s="466">
        <v>0</v>
      </c>
      <c r="N123" s="467">
        <f t="shared" si="8"/>
        <v>6469439.1500000004</v>
      </c>
      <c r="O123" s="467">
        <f t="shared" si="9"/>
        <v>6469439.1500000004</v>
      </c>
      <c r="P123" t="s">
        <v>511</v>
      </c>
    </row>
    <row r="124" spans="1:16" x14ac:dyDescent="0.25">
      <c r="A124" s="442"/>
      <c r="B124" t="s">
        <v>156</v>
      </c>
      <c r="C124" t="s">
        <v>157</v>
      </c>
      <c r="D124">
        <v>18230567</v>
      </c>
      <c r="E124" s="466">
        <v>166588</v>
      </c>
      <c r="F124" s="466">
        <v>132104.28</v>
      </c>
      <c r="G124" s="466">
        <v>10000</v>
      </c>
      <c r="H124" s="466">
        <v>1600</v>
      </c>
      <c r="I124" s="466">
        <v>200000</v>
      </c>
      <c r="J124" s="466">
        <v>0</v>
      </c>
      <c r="K124" s="466">
        <v>0</v>
      </c>
      <c r="L124" s="466">
        <v>70000</v>
      </c>
      <c r="M124" s="466">
        <v>0</v>
      </c>
      <c r="N124" s="467">
        <f t="shared" si="8"/>
        <v>580292.28</v>
      </c>
      <c r="O124" s="467">
        <f t="shared" si="9"/>
        <v>510292.28</v>
      </c>
      <c r="P124" t="s">
        <v>511</v>
      </c>
    </row>
    <row r="125" spans="1:16" x14ac:dyDescent="0.25">
      <c r="A125" s="442"/>
      <c r="B125" t="s">
        <v>160</v>
      </c>
      <c r="C125" t="s">
        <v>161</v>
      </c>
      <c r="D125">
        <v>18230267</v>
      </c>
      <c r="E125" s="466">
        <v>91868</v>
      </c>
      <c r="F125" s="466">
        <v>72851.320000000007</v>
      </c>
      <c r="G125" s="466">
        <v>10000</v>
      </c>
      <c r="H125" s="466">
        <v>800</v>
      </c>
      <c r="I125" s="466">
        <v>60000</v>
      </c>
      <c r="J125" s="466">
        <v>0</v>
      </c>
      <c r="K125" s="466">
        <v>0</v>
      </c>
      <c r="L125" s="466">
        <v>32000</v>
      </c>
      <c r="M125" s="466">
        <v>0</v>
      </c>
      <c r="N125" s="467">
        <f t="shared" si="8"/>
        <v>267519.32</v>
      </c>
      <c r="O125" s="467">
        <f t="shared" si="9"/>
        <v>235519.32</v>
      </c>
      <c r="P125" t="s">
        <v>508</v>
      </c>
    </row>
    <row r="126" spans="1:16" x14ac:dyDescent="0.25">
      <c r="A126" s="442"/>
      <c r="B126" t="s">
        <v>55</v>
      </c>
      <c r="C126" t="s">
        <v>535</v>
      </c>
      <c r="D126">
        <v>18239043</v>
      </c>
      <c r="E126" s="466">
        <v>45550</v>
      </c>
      <c r="F126" s="466">
        <v>36121.15</v>
      </c>
      <c r="G126" s="466">
        <v>0</v>
      </c>
      <c r="H126" s="466">
        <v>0</v>
      </c>
      <c r="I126" s="466">
        <v>332774.90000000002</v>
      </c>
      <c r="J126" s="466">
        <v>0</v>
      </c>
      <c r="K126" s="466">
        <v>0</v>
      </c>
      <c r="L126" s="466">
        <v>3195000</v>
      </c>
      <c r="M126" s="466">
        <v>0</v>
      </c>
      <c r="N126" s="467">
        <f t="shared" si="8"/>
        <v>3609446.05</v>
      </c>
      <c r="O126" s="467">
        <f t="shared" si="9"/>
        <v>414446.04999999981</v>
      </c>
      <c r="P126" t="s">
        <v>511</v>
      </c>
    </row>
    <row r="127" spans="1:16" x14ac:dyDescent="0.25">
      <c r="A127" s="442"/>
      <c r="B127" t="s">
        <v>163</v>
      </c>
      <c r="C127" t="s">
        <v>164</v>
      </c>
      <c r="D127">
        <v>18230730</v>
      </c>
      <c r="E127" s="466">
        <v>0</v>
      </c>
      <c r="F127" s="466">
        <v>0</v>
      </c>
      <c r="G127" s="466">
        <v>0</v>
      </c>
      <c r="H127" s="466">
        <v>0</v>
      </c>
      <c r="I127" s="466">
        <v>174000</v>
      </c>
      <c r="J127" s="466">
        <v>0</v>
      </c>
      <c r="K127" s="466">
        <v>0</v>
      </c>
      <c r="L127" s="466">
        <v>0</v>
      </c>
      <c r="M127" s="466">
        <v>0</v>
      </c>
      <c r="N127" s="467">
        <f t="shared" si="8"/>
        <v>174000</v>
      </c>
      <c r="O127" s="467">
        <f t="shared" si="9"/>
        <v>174000</v>
      </c>
      <c r="P127" t="s">
        <v>512</v>
      </c>
    </row>
    <row r="128" spans="1:16" x14ac:dyDescent="0.25">
      <c r="A128" s="442"/>
      <c r="B128" t="s">
        <v>165</v>
      </c>
      <c r="C128" t="s">
        <v>166</v>
      </c>
      <c r="D128">
        <v>18230698</v>
      </c>
      <c r="E128" s="466">
        <v>0</v>
      </c>
      <c r="F128" s="466">
        <v>0</v>
      </c>
      <c r="G128" s="466">
        <v>0</v>
      </c>
      <c r="H128" s="466">
        <v>0</v>
      </c>
      <c r="I128" s="466">
        <v>26000</v>
      </c>
      <c r="J128" s="466">
        <v>0</v>
      </c>
      <c r="K128" s="466">
        <v>0</v>
      </c>
      <c r="L128" s="466">
        <v>0</v>
      </c>
      <c r="M128" s="466">
        <v>0</v>
      </c>
      <c r="N128" s="467">
        <f t="shared" si="8"/>
        <v>26000</v>
      </c>
      <c r="O128" s="467">
        <f t="shared" si="9"/>
        <v>26000</v>
      </c>
      <c r="P128" t="s">
        <v>508</v>
      </c>
    </row>
    <row r="129" spans="1:16" x14ac:dyDescent="0.25">
      <c r="A129" s="442"/>
      <c r="B129" t="s">
        <v>167</v>
      </c>
      <c r="C129" t="s">
        <v>168</v>
      </c>
      <c r="D129">
        <v>18230568</v>
      </c>
      <c r="E129" s="466">
        <v>208300</v>
      </c>
      <c r="F129" s="466">
        <v>165181.9</v>
      </c>
      <c r="G129" s="466">
        <v>20000</v>
      </c>
      <c r="H129" s="466">
        <v>5000</v>
      </c>
      <c r="I129" s="466">
        <v>60000</v>
      </c>
      <c r="J129" s="466">
        <v>2000</v>
      </c>
      <c r="K129" s="466">
        <v>500</v>
      </c>
      <c r="L129" s="466">
        <v>0</v>
      </c>
      <c r="M129" s="466">
        <v>-485000</v>
      </c>
      <c r="N129" s="467">
        <f t="shared" si="8"/>
        <v>-24018.099999999977</v>
      </c>
      <c r="O129" s="467">
        <f t="shared" si="9"/>
        <v>-24018.099999999977</v>
      </c>
      <c r="P129" t="s">
        <v>512</v>
      </c>
    </row>
    <row r="130" spans="1:16" x14ac:dyDescent="0.25">
      <c r="A130" s="442"/>
      <c r="B130" t="s">
        <v>169</v>
      </c>
      <c r="C130" t="s">
        <v>170</v>
      </c>
      <c r="D130">
        <v>18230268</v>
      </c>
      <c r="E130" s="466">
        <v>131700</v>
      </c>
      <c r="F130" s="466">
        <v>104438.1</v>
      </c>
      <c r="G130" s="466">
        <v>20000</v>
      </c>
      <c r="H130" s="466">
        <v>5000</v>
      </c>
      <c r="I130" s="466">
        <v>60000</v>
      </c>
      <c r="J130" s="466">
        <v>2000</v>
      </c>
      <c r="K130" s="466">
        <v>500</v>
      </c>
      <c r="L130" s="466">
        <v>0</v>
      </c>
      <c r="M130" s="466">
        <v>-340000</v>
      </c>
      <c r="N130" s="467">
        <f t="shared" si="8"/>
        <v>-16361.900000000023</v>
      </c>
      <c r="O130" s="467">
        <f t="shared" si="9"/>
        <v>-16361.900000000023</v>
      </c>
      <c r="P130" t="s">
        <v>511</v>
      </c>
    </row>
    <row r="131" spans="1:16" x14ac:dyDescent="0.25">
      <c r="E131" s="476"/>
      <c r="F131" s="476"/>
      <c r="G131" s="476"/>
      <c r="H131" s="476"/>
      <c r="I131" s="476"/>
      <c r="J131" s="476"/>
      <c r="K131" s="476"/>
      <c r="L131" s="476"/>
    </row>
    <row r="133" spans="1:16" x14ac:dyDescent="0.25">
      <c r="E133" s="3"/>
    </row>
  </sheetData>
  <autoFilter ref="A1:P131" xr:uid="{00000000-0009-0000-0000-000003000000}">
    <sortState xmlns:xlrd2="http://schemas.microsoft.com/office/spreadsheetml/2017/richdata2" ref="A2:P124">
      <sortCondition ref="C1"/>
    </sortState>
  </autoFilter>
  <sortState xmlns:xlrd2="http://schemas.microsoft.com/office/spreadsheetml/2017/richdata2" ref="A2:P133">
    <sortCondition ref="C1"/>
  </sortState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33CC"/>
  </sheetPr>
  <dimension ref="A1:AP28"/>
  <sheetViews>
    <sheetView topLeftCell="D1" zoomScale="85" zoomScaleNormal="85" workbookViewId="0">
      <selection activeCell="N42" sqref="N4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18230140</v>
      </c>
      <c r="D2" s="17" t="s">
        <v>23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294</v>
      </c>
      <c r="C5" s="56">
        <v>18230140</v>
      </c>
      <c r="D5" s="56" t="s">
        <v>23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C20" si="8">Z5/(1+ElecDiscountRate)^1</f>
        <v>#DIV/0!</v>
      </c>
      <c r="AC5" s="41" t="e">
        <f t="shared" si="8"/>
        <v>#DIV/0!</v>
      </c>
      <c r="AD5" s="41">
        <f t="shared" ref="AD5:AD24" si="9">-PV(ElecDiscountRate,T5,R5)*J5</f>
        <v>0</v>
      </c>
      <c r="AE5" s="41">
        <v>0</v>
      </c>
      <c r="AF5" s="49" t="e">
        <f>HLOOKUP(I5,ElecAvoidedCostsWOCC!$A$5:$Q$50,G5+1,FALSE)</f>
        <v>#N/A</v>
      </c>
      <c r="AG5" s="41" t="e">
        <f t="shared" ref="AG5:AG24" si="10">AF5*J5*K5</f>
        <v>#N/A</v>
      </c>
      <c r="AH5" s="49" t="e">
        <f>HLOOKUP(I5,ElecAvoidedCostsWOCC!$A$5:$Q$50,T5+1,FALSE)</f>
        <v>#N/A</v>
      </c>
      <c r="AI5" s="41" t="e">
        <f t="shared" ref="AI5:AI24" si="11">AH5*J5*L5</f>
        <v>#N/A</v>
      </c>
      <c r="AJ5" s="41" t="e">
        <f>AG5+AI5</f>
        <v>#N/A</v>
      </c>
      <c r="AK5" s="41" t="e">
        <f>HLOOKUP(I5,ElecAvoidedCostsWOCC!$A$5:$Q$50,G5+1,FALSE)*J5*L5</f>
        <v>#N/A</v>
      </c>
      <c r="AL5" s="41" t="e">
        <f>AG5+AI5-AK5</f>
        <v>#N/A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 t="e">
        <f>SUMIF('Program Costs'!D:D,C2,'Program Costs'!L:L)+SUMIF('Program Costs'!D:D,C8,'Program Costs'!L:L)</f>
        <v>#N/A</v>
      </c>
      <c r="B6" s="84" t="s">
        <v>294</v>
      </c>
      <c r="C6" s="56">
        <v>18230140</v>
      </c>
      <c r="D6" s="56" t="s">
        <v>23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8"/>
        <v>#DIV/0!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294</v>
      </c>
      <c r="C7" s="56">
        <v>18230140</v>
      </c>
      <c r="D7" s="56" t="s">
        <v>23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8"/>
        <v>#DIV/0!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 t="e">
        <f>SUMIF('Program Costs'!D:D,C2,'Program Costs'!O:O)+SUMIF('Program Costs'!D:D,C8,'Program Costs'!O:O)</f>
        <v>#N/A</v>
      </c>
      <c r="B8" s="84"/>
      <c r="C8" s="85">
        <v>18231128</v>
      </c>
      <c r="D8" s="85" t="s">
        <v>522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8"/>
        <v>#DIV/0!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8"/>
        <v>#DIV/0!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8"/>
        <v>#DIV/0!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8"/>
        <v>#DIV/0!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8"/>
        <v>#DIV/0!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8"/>
        <v>#DIV/0!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8"/>
        <v>#DIV/0!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8"/>
        <v>#DIV/0!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8"/>
        <v>#DIV/0!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8"/>
        <v>#DIV/0!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 t="e">
        <f>A6+A8</f>
        <v>#N/A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8"/>
        <v>#DIV/0!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8"/>
        <v>#DIV/0!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 t="e">
        <f>A8+SUM(Q5:Q906)</f>
        <v>#N/A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8"/>
        <v>#DIV/0!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ref="AB21:AC24" si="18">Z21/(1+ElecDiscountRate)^1</f>
        <v>#DIV/0!</v>
      </c>
      <c r="AC21" s="41" t="e">
        <f t="shared" si="18"/>
        <v>#DIV/0!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18"/>
        <v>#DIV/0!</v>
      </c>
      <c r="AC22" s="41" t="e">
        <f t="shared" si="18"/>
        <v>#DIV/0!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18"/>
        <v>#DIV/0!</v>
      </c>
      <c r="AC23" s="41" t="e">
        <f t="shared" si="18"/>
        <v>#DIV/0!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18"/>
        <v>#DIV/0!</v>
      </c>
      <c r="AC24" s="41" t="e">
        <f t="shared" si="18"/>
        <v>#DIV/0!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05" priority="2">
      <formula>ISTEXT(J5)</formula>
    </cfRule>
    <cfRule type="notContainsBlanks" dxfId="104" priority="3">
      <formula>LEN(TRIM(J5))&gt;0</formula>
    </cfRule>
  </conditionalFormatting>
  <conditionalFormatting sqref="R5:S24">
    <cfRule type="expression" dxfId="103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33CC"/>
  </sheetPr>
  <dimension ref="A1:AP28"/>
  <sheetViews>
    <sheetView zoomScale="85" zoomScaleNormal="85" workbookViewId="0">
      <selection activeCell="D10" sqref="C10:D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18230567</v>
      </c>
      <c r="D2" s="17" t="s">
        <v>157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156</v>
      </c>
      <c r="C5" s="56">
        <v>18230567</v>
      </c>
      <c r="D5" s="56" t="s">
        <v>157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C20" si="8">Z5/(1+ElecDiscountRate)^1</f>
        <v>#DIV/0!</v>
      </c>
      <c r="AC5" s="41" t="e">
        <f t="shared" si="8"/>
        <v>#DIV/0!</v>
      </c>
      <c r="AD5" s="41">
        <f t="shared" ref="AD5:AD24" si="9">-PV(ElecDiscountRate,T5,R5)*J5</f>
        <v>0</v>
      </c>
      <c r="AE5" s="41">
        <v>0</v>
      </c>
      <c r="AF5" s="49" t="e">
        <f>HLOOKUP(I5,ElecAvoidedCostsWOCC!$A$5:$Q$50,G5+1,FALSE)</f>
        <v>#N/A</v>
      </c>
      <c r="AG5" s="41" t="e">
        <f t="shared" ref="AG5:AG24" si="10">AF5*J5*K5</f>
        <v>#N/A</v>
      </c>
      <c r="AH5" s="49" t="e">
        <f>HLOOKUP(I5,ElecAvoidedCostsWOCC!$A$5:$Q$50,T5+1,FALSE)</f>
        <v>#N/A</v>
      </c>
      <c r="AI5" s="41" t="e">
        <f t="shared" ref="AI5:AI24" si="11">AH5*J5*L5</f>
        <v>#N/A</v>
      </c>
      <c r="AJ5" s="41" t="e">
        <f>AG5+AI5</f>
        <v>#N/A</v>
      </c>
      <c r="AK5" s="41" t="e">
        <f>HLOOKUP(I5,ElecAvoidedCostsWOCC!$A$5:$Q$50,G5+1,FALSE)*J5*L5</f>
        <v>#N/A</v>
      </c>
      <c r="AL5" s="41" t="e">
        <f>AG5+AI5-AK5</f>
        <v>#N/A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70000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8"/>
        <v>#DIV/0!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8"/>
        <v>#DIV/0!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510292.28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8"/>
        <v>#DIV/0!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8"/>
        <v>#DIV/0!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8"/>
        <v>#DIV/0!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8"/>
        <v>#DIV/0!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8"/>
        <v>#DIV/0!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8"/>
        <v>#DIV/0!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8"/>
        <v>#DIV/0!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8"/>
        <v>#DIV/0!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8"/>
        <v>#DIV/0!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8"/>
        <v>#DIV/0!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580292.28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8"/>
        <v>#DIV/0!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8"/>
        <v>#DIV/0!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510292.28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8"/>
        <v>#DIV/0!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ref="AB21:AC24" si="18">Z21/(1+ElecDiscountRate)^1</f>
        <v>#DIV/0!</v>
      </c>
      <c r="AC21" s="41" t="e">
        <f t="shared" si="18"/>
        <v>#DIV/0!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 t="e">
        <f>(SUM(AM5:AM110)/(SUM(AB5:AB110)))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18"/>
        <v>#DIV/0!</v>
      </c>
      <c r="AC22" s="41" t="e">
        <f t="shared" si="18"/>
        <v>#DIV/0!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18"/>
        <v>#DIV/0!</v>
      </c>
      <c r="AC23" s="41" t="e">
        <f t="shared" si="18"/>
        <v>#DIV/0!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 t="e">
        <f>(SUM(AN5:AN110)/SUM(AC5:AC110))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18"/>
        <v>#DIV/0!</v>
      </c>
      <c r="AC24" s="41" t="e">
        <f t="shared" si="18"/>
        <v>#DIV/0!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02" priority="2">
      <formula>ISTEXT(J5)</formula>
    </cfRule>
    <cfRule type="notContainsBlanks" dxfId="101" priority="3">
      <formula>LEN(TRIM(J5))&gt;0</formula>
    </cfRule>
  </conditionalFormatting>
  <conditionalFormatting sqref="R5:S24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660066"/>
  </sheetPr>
  <dimension ref="A1:AP28"/>
  <sheetViews>
    <sheetView zoomScale="85" zoomScaleNormal="85" workbookViewId="0">
      <selection activeCell="L5" sqref="L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0.140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18230421</v>
      </c>
      <c r="D2" s="17" t="s">
        <v>42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18230421</v>
      </c>
      <c r="D5" s="56" t="s">
        <v>42</v>
      </c>
      <c r="E5" s="35"/>
      <c r="F5" s="36" t="s">
        <v>908</v>
      </c>
      <c r="G5" s="36">
        <v>5</v>
      </c>
      <c r="H5" s="36"/>
      <c r="I5" s="37" t="s">
        <v>253</v>
      </c>
      <c r="J5" s="38">
        <v>1</v>
      </c>
      <c r="K5" s="40">
        <v>18976749</v>
      </c>
      <c r="L5" s="38"/>
      <c r="M5" s="39"/>
      <c r="N5" s="39"/>
      <c r="O5" s="40">
        <v>18976749</v>
      </c>
      <c r="P5" s="41"/>
      <c r="Q5" s="41"/>
      <c r="R5" s="42"/>
      <c r="S5" s="43">
        <v>0</v>
      </c>
      <c r="T5" s="36">
        <f t="shared" ref="T5:T24" si="0">G5+H5</f>
        <v>5</v>
      </c>
      <c r="U5" s="44">
        <f t="shared" ref="U5:U24" si="1">(O5/$A$10)*T5</f>
        <v>5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6687538.2000000002</v>
      </c>
      <c r="Y5" s="41">
        <f t="shared" ref="Y5:Y24" si="5">Q5-P5</f>
        <v>0</v>
      </c>
      <c r="Z5" s="41">
        <f t="shared" ref="Z5:Z24" si="6">X5+(A$6*W5)</f>
        <v>6687538.2000000002</v>
      </c>
      <c r="AA5" s="47">
        <f t="shared" ref="AA5:AA24" si="7">Q5+X5</f>
        <v>6687538.2000000002</v>
      </c>
      <c r="AB5" s="48">
        <f t="shared" ref="AB5:AC20" si="8">Z5/(1+ElecDiscountRate)^1</f>
        <v>6261739.8876404492</v>
      </c>
      <c r="AC5" s="41">
        <f t="shared" si="8"/>
        <v>6261739.8876404492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0.56179639031780937</v>
      </c>
      <c r="AG5" s="41">
        <f t="shared" ref="AG5:AG24" si="10">AF5*J5*K5</f>
        <v>10661069.088167099</v>
      </c>
      <c r="AH5" s="49">
        <f>HLOOKUP(I5,ElecAvoidedCostsWOCC!$A$5:$Q$50,T5+1,FALSE)</f>
        <v>0.56179639031780937</v>
      </c>
      <c r="AI5" s="41">
        <f t="shared" ref="AI5:AI24" si="11">AH5*J5*L5</f>
        <v>0</v>
      </c>
      <c r="AJ5" s="41">
        <f>AG5+AI5</f>
        <v>10661069.088167099</v>
      </c>
      <c r="AK5" s="41">
        <f>HLOOKUP(I5,ElecAvoidedCostsWOCC!$A$5:$Q$50,G5+1,FALSE)*J5*L5</f>
        <v>0</v>
      </c>
      <c r="AL5" s="41">
        <f>AG5+AI5-AK5</f>
        <v>10661069.088167099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10661069.088167099</v>
      </c>
      <c r="AN5" s="45">
        <f>AM5*1.1+AD5+AE5</f>
        <v>11727175.996983809</v>
      </c>
      <c r="AO5" s="44">
        <f>IFERROR(AM5/AB5,0)</f>
        <v>1.7025729716448517</v>
      </c>
      <c r="AP5" s="44">
        <f>AN5/AC5</f>
        <v>1.8728302688093368</v>
      </c>
    </row>
    <row r="6" spans="1:42" ht="13.5" customHeight="1" x14ac:dyDescent="0.25">
      <c r="A6" s="50">
        <f>SUMIF('Program Costs'!C:C,D2,'Program Costs'!L:L)</f>
        <v>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Costs'!C:C,D2,'Program Costs'!O:O)</f>
        <v>6687538.2000000002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18976749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5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6687538.2000000002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6687538.2000000002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1.7025729716448517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1.8728302688093368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 L5 J6:L24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24 R5:S24">
    <cfRule type="expression" dxfId="97" priority="2">
      <formula>ISTEXT(M5)</formula>
    </cfRule>
    <cfRule type="notContainsBlanks" dxfId="96" priority="3">
      <formula>LEN(TRIM(M5))&gt;0</formula>
    </cfRule>
  </conditionalFormatting>
  <conditionalFormatting sqref="R5:S24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660066"/>
  </sheetPr>
  <dimension ref="A1:AP28"/>
  <sheetViews>
    <sheetView zoomScale="85" zoomScaleNormal="85" workbookViewId="0">
      <selection activeCell="E7" sqref="E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18230713</v>
      </c>
      <c r="D2" s="17" t="s">
        <v>86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85</v>
      </c>
      <c r="C5" s="56">
        <v>18230713</v>
      </c>
      <c r="D5" s="56" t="s">
        <v>86</v>
      </c>
      <c r="E5" s="35"/>
      <c r="F5" s="36" t="s">
        <v>640</v>
      </c>
      <c r="G5" s="36">
        <v>15</v>
      </c>
      <c r="H5" s="36"/>
      <c r="I5" s="37" t="s">
        <v>253</v>
      </c>
      <c r="J5" s="38">
        <v>1</v>
      </c>
      <c r="K5" s="38">
        <v>4403843.9879889209</v>
      </c>
      <c r="L5" s="38"/>
      <c r="M5" s="39"/>
      <c r="N5" s="39"/>
      <c r="O5" s="40">
        <v>4403843.9879889209</v>
      </c>
      <c r="P5" s="41"/>
      <c r="Q5" s="41"/>
      <c r="R5" s="42"/>
      <c r="S5" s="43"/>
      <c r="T5" s="36">
        <f t="shared" ref="T5:T24" si="0">G5+H5</f>
        <v>15</v>
      </c>
      <c r="U5" s="44">
        <f t="shared" ref="U5:U24" si="1">(O5/$A$10)*T5</f>
        <v>15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0</v>
      </c>
      <c r="Y5" s="41">
        <f t="shared" ref="Y5:Y24" si="5">Q5-P5</f>
        <v>0</v>
      </c>
      <c r="Z5" s="41">
        <f t="shared" ref="Z5:Z24" si="6">X5+(A$6*W5)</f>
        <v>0</v>
      </c>
      <c r="AA5" s="47">
        <f t="shared" ref="AA5:AA24" si="7">Q5+X5</f>
        <v>0</v>
      </c>
      <c r="AB5" s="48">
        <f t="shared" ref="AB5:AC20" si="8">Z5/(1+ElecDiscountRate)^1</f>
        <v>0</v>
      </c>
      <c r="AC5" s="41">
        <f t="shared" si="8"/>
        <v>0</v>
      </c>
      <c r="AD5" s="41">
        <f t="shared" ref="AD5:AD24" si="9">-PV(ElecDiscountRate,T5,R5)*J5</f>
        <v>0</v>
      </c>
      <c r="AE5" s="41">
        <v>0</v>
      </c>
      <c r="AF5" s="49">
        <f>HLOOKUP(I5,ElecAvoidedCostsWOCC!$A$5:$Q$50,G5+1,FALSE)</f>
        <v>1.3271773764776009</v>
      </c>
      <c r="AG5" s="41">
        <f t="shared" ref="AG5:AG24" si="10">AF5*J5*K5</f>
        <v>5844682.1103957919</v>
      </c>
      <c r="AH5" s="49">
        <f>HLOOKUP(I5,ElecAvoidedCostsWOCC!$A$5:$Q$50,T5+1,FALSE)</f>
        <v>1.3271773764776009</v>
      </c>
      <c r="AI5" s="41">
        <f t="shared" ref="AI5:AI24" si="11">AH5*J5*L5</f>
        <v>0</v>
      </c>
      <c r="AJ5" s="41">
        <f>AG5+AI5</f>
        <v>5844682.1103957919</v>
      </c>
      <c r="AK5" s="41">
        <f>HLOOKUP(I5,ElecAvoidedCostsWOCC!$A$5:$Q$50,G5+1,FALSE)*J5*L5</f>
        <v>0</v>
      </c>
      <c r="AL5" s="41">
        <f>AG5+AI5-AK5</f>
        <v>5844682.1103957919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5844682.1103957919</v>
      </c>
      <c r="AN5" s="45">
        <f>AM5*1.1+AD5+AE5</f>
        <v>6429150.3214353714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Costs'!C:C,D2,'Program Costs'!L:L)</f>
        <v>0</v>
      </c>
      <c r="B6" s="84" t="s">
        <v>85</v>
      </c>
      <c r="C6" s="56">
        <v>18230713</v>
      </c>
      <c r="D6" s="56" t="s">
        <v>86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Costs'!C:C,D2,'Program Costs'!O:O)</f>
        <v>0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4403843.9879889209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15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0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 t="e">
        <f>(SUM(AM5:AM110)/(SUM(AB5:AB110)))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 t="e">
        <f>(SUM(AN5:AN110)/SUM(AC5:AC110))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94" priority="2">
      <formula>ISTEXT(J5)</formula>
    </cfRule>
    <cfRule type="notContainsBlanks" dxfId="93" priority="3">
      <formula>LEN(TRIM(J5))&gt;0</formula>
    </cfRule>
  </conditionalFormatting>
  <conditionalFormatting sqref="R5:S24">
    <cfRule type="expression" dxfId="92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66CC"/>
  </sheetPr>
  <dimension ref="A1:AP131"/>
  <sheetViews>
    <sheetView zoomScale="85" zoomScaleNormal="85" workbookViewId="0">
      <selection activeCell="F20" sqref="F20"/>
    </sheetView>
  </sheetViews>
  <sheetFormatPr defaultRowHeight="15" x14ac:dyDescent="0.25"/>
  <cols>
    <col min="1" max="1" width="26.140625" customWidth="1"/>
    <col min="3" max="3" width="13.28515625" customWidth="1"/>
    <col min="4" max="4" width="30.5703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56">
        <v>18230661</v>
      </c>
      <c r="D2" s="56" t="s">
        <v>96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95</v>
      </c>
      <c r="C5" s="56">
        <v>18230661</v>
      </c>
      <c r="D5" s="56" t="s">
        <v>96</v>
      </c>
      <c r="E5" s="35"/>
      <c r="F5" s="36" t="s">
        <v>318</v>
      </c>
      <c r="G5" s="36"/>
      <c r="H5" s="36"/>
      <c r="I5" s="37"/>
      <c r="J5" s="38" t="s">
        <v>319</v>
      </c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1" si="0">G5+H5</f>
        <v>0</v>
      </c>
      <c r="U5" s="44">
        <f t="shared" ref="U5:U21" si="1">(O5/$A$10)*T5</f>
        <v>0</v>
      </c>
      <c r="V5" s="45">
        <f t="shared" ref="V5:V21" si="2">N5-M5</f>
        <v>0</v>
      </c>
      <c r="W5" s="46">
        <f t="shared" ref="W5:W21" si="3">(O5/A$10)</f>
        <v>0</v>
      </c>
      <c r="X5" s="41">
        <f t="shared" ref="X5:X21" si="4">W5*A$8</f>
        <v>0</v>
      </c>
      <c r="Y5" s="41">
        <f t="shared" ref="Y5:Y21" si="5">Q5-P5</f>
        <v>0</v>
      </c>
      <c r="Z5" s="41">
        <f t="shared" ref="Z5:Z21" si="6">X5+(A$6*W5)</f>
        <v>0</v>
      </c>
      <c r="AA5" s="47">
        <f t="shared" ref="AA5:AA21" si="7">Q5+X5</f>
        <v>0</v>
      </c>
      <c r="AB5" s="48">
        <f t="shared" ref="AB5:AC21" si="8">Z5/(1+GasDiscountRate)^1</f>
        <v>0</v>
      </c>
      <c r="AC5" s="41">
        <f t="shared" si="8"/>
        <v>0</v>
      </c>
      <c r="AD5" s="41" t="e">
        <f t="shared" ref="AD5:AD21" si="9">-PV(GasDiscountRate,T5,R5)*J5</f>
        <v>#VALUE!</v>
      </c>
      <c r="AE5" s="41">
        <v>0</v>
      </c>
      <c r="AF5" s="49" t="e">
        <f>HLOOKUP(I5,GasAvoidedCostsWOCC!$A$5:$G$50,G5+1,FALSE)</f>
        <v>#N/A</v>
      </c>
      <c r="AG5" s="41" t="e">
        <f t="shared" ref="AG5:AG21" si="10">AF5*J5*K5</f>
        <v>#N/A</v>
      </c>
      <c r="AH5" s="49" t="e">
        <f>HLOOKUP(I5,GasAvoidedCostsWOCC!$A$5:$Q$50,T5+1,FALSE)</f>
        <v>#N/A</v>
      </c>
      <c r="AI5" s="41" t="e">
        <f t="shared" ref="AI5:AI21" si="11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 t="e">
        <f>AM5*1.1+AD5+AE5</f>
        <v>#VALUE!</v>
      </c>
      <c r="AO5" s="44">
        <f>IFERROR(AM5/AB5,0)</f>
        <v>0</v>
      </c>
      <c r="AP5" s="44" t="e">
        <f>AN5/AC5</f>
        <v>#VALUE!</v>
      </c>
    </row>
    <row r="6" spans="1:42" ht="13.5" customHeight="1" x14ac:dyDescent="0.25">
      <c r="A6" s="50">
        <f>SUMIF('Program Costs'!D:D,C2,'Program Costs'!L:L)</f>
        <v>1912018.91</v>
      </c>
      <c r="B6" s="84" t="s">
        <v>95</v>
      </c>
      <c r="C6" s="56">
        <v>18230661</v>
      </c>
      <c r="D6" s="56" t="s">
        <v>96</v>
      </c>
      <c r="E6" s="35" t="s">
        <v>317</v>
      </c>
      <c r="F6" s="36" t="s">
        <v>675</v>
      </c>
      <c r="G6" s="36">
        <v>1</v>
      </c>
      <c r="H6" s="36">
        <v>0</v>
      </c>
      <c r="I6" s="37" t="s">
        <v>319</v>
      </c>
      <c r="J6" s="38">
        <v>1</v>
      </c>
      <c r="K6" s="38">
        <v>0</v>
      </c>
      <c r="L6" s="38">
        <v>0</v>
      </c>
      <c r="M6" s="39">
        <v>168096</v>
      </c>
      <c r="N6" s="39">
        <v>168096</v>
      </c>
      <c r="O6" s="504">
        <v>0</v>
      </c>
      <c r="P6" s="41">
        <v>168096</v>
      </c>
      <c r="Q6" s="41">
        <v>168096</v>
      </c>
      <c r="R6" s="42">
        <v>168096</v>
      </c>
      <c r="S6" s="43"/>
      <c r="T6" s="36">
        <f t="shared" si="0"/>
        <v>1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168096</v>
      </c>
      <c r="AB6" s="48">
        <f t="shared" si="8"/>
        <v>0</v>
      </c>
      <c r="AC6" s="41">
        <f t="shared" si="8"/>
        <v>157393.25842696629</v>
      </c>
      <c r="AD6" s="41">
        <f t="shared" si="9"/>
        <v>157393.25842696641</v>
      </c>
      <c r="AE6" s="41">
        <v>0</v>
      </c>
      <c r="AF6" s="49" t="e">
        <f>HLOOKUP(I6,GasAvoidedCostsWOCC!$A$5:$G$50,G6+1,FALSE)</f>
        <v>#N/A</v>
      </c>
      <c r="AG6" s="41" t="e">
        <f t="shared" si="10"/>
        <v>#N/A</v>
      </c>
      <c r="AH6" s="49" t="e">
        <f>HLOOKUP(I6,GasAvoidedCostsWOCC!$A$5:$Q$50,T6+1,FALSE)</f>
        <v>#N/A</v>
      </c>
      <c r="AI6" s="41" t="e">
        <f t="shared" si="11"/>
        <v>#N/A</v>
      </c>
      <c r="AJ6" s="41" t="e">
        <f t="shared" ref="AJ6:AJ21" si="12">AG6+AI6</f>
        <v>#N/A</v>
      </c>
      <c r="AK6" s="41" t="e">
        <f>HLOOKUP(I6,GasAvoidedCostsWOCC!$A$5:$Q$50,G6+1,FALSE)*J6*L6</f>
        <v>#N/A</v>
      </c>
      <c r="AL6" s="41" t="e">
        <f t="shared" ref="AL6:AL21" si="13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1" si="14">AM6*1.1+AD6+AE6</f>
        <v>157393.25842696641</v>
      </c>
      <c r="AO6" s="44">
        <f t="shared" ref="AO6:AO21" si="15">IFERROR(AM6/AB6,0)</f>
        <v>0</v>
      </c>
      <c r="AP6" s="44">
        <f t="shared" ref="AP6:AP21" si="16">AN6/AC6</f>
        <v>1.0000000000000007</v>
      </c>
    </row>
    <row r="7" spans="1:42" ht="13.5" customHeight="1" x14ac:dyDescent="0.25">
      <c r="A7" s="33" t="s">
        <v>232</v>
      </c>
      <c r="B7" s="84" t="s">
        <v>95</v>
      </c>
      <c r="C7" s="56">
        <v>18230661</v>
      </c>
      <c r="D7" s="56" t="s">
        <v>96</v>
      </c>
      <c r="E7" s="35">
        <v>13987</v>
      </c>
      <c r="F7" s="36" t="s">
        <v>764</v>
      </c>
      <c r="G7" s="36">
        <v>20</v>
      </c>
      <c r="H7" s="36"/>
      <c r="I7" s="37" t="s">
        <v>266</v>
      </c>
      <c r="J7" s="38">
        <v>1</v>
      </c>
      <c r="K7" s="38">
        <v>5500</v>
      </c>
      <c r="L7" s="38"/>
      <c r="M7" s="39">
        <v>330000</v>
      </c>
      <c r="N7" s="39">
        <v>330000</v>
      </c>
      <c r="O7" s="504">
        <v>5500</v>
      </c>
      <c r="P7" s="41">
        <v>330000</v>
      </c>
      <c r="Q7" s="41">
        <f>J7*N7</f>
        <v>330000</v>
      </c>
      <c r="R7" s="42">
        <v>0</v>
      </c>
      <c r="S7" s="43"/>
      <c r="T7" s="36">
        <f t="shared" si="0"/>
        <v>20</v>
      </c>
      <c r="U7" s="44">
        <f t="shared" si="1"/>
        <v>5.0626689378106349</v>
      </c>
      <c r="V7" s="45">
        <f t="shared" si="2"/>
        <v>0</v>
      </c>
      <c r="W7" s="46">
        <f t="shared" si="3"/>
        <v>0.25313344689053174</v>
      </c>
      <c r="X7" s="41">
        <f t="shared" si="4"/>
        <v>17466.782448371137</v>
      </c>
      <c r="Y7" s="41">
        <f t="shared" si="5"/>
        <v>0</v>
      </c>
      <c r="Z7" s="41">
        <f t="shared" si="6"/>
        <v>501462.71965654846</v>
      </c>
      <c r="AA7" s="47">
        <f t="shared" si="7"/>
        <v>347466.78244837112</v>
      </c>
      <c r="AB7" s="48">
        <f t="shared" si="8"/>
        <v>469534.38170088804</v>
      </c>
      <c r="AC7" s="41">
        <f t="shared" si="8"/>
        <v>325343.42925877444</v>
      </c>
      <c r="AD7" s="41">
        <f t="shared" si="9"/>
        <v>0</v>
      </c>
      <c r="AE7" s="41">
        <f t="shared" ref="AE7:AE21" si="17">-PV(GasDiscountRate,T7,S7)*J7</f>
        <v>0</v>
      </c>
      <c r="AF7" s="49">
        <f>HLOOKUP(I7,GasAvoidedCostsWOCC!$A$5:$G$50,G7+1,FALSE)</f>
        <v>19.395541552048424</v>
      </c>
      <c r="AG7" s="41">
        <f t="shared" si="10"/>
        <v>106675.47853626634</v>
      </c>
      <c r="AH7" s="49">
        <f>HLOOKUP(I7,GasAvoidedCostsWOCC!$A$5:$Q$50,T7+1,FALSE)</f>
        <v>19.395541552048424</v>
      </c>
      <c r="AI7" s="41">
        <f t="shared" si="11"/>
        <v>0</v>
      </c>
      <c r="AJ7" s="41">
        <f t="shared" si="12"/>
        <v>106675.47853626634</v>
      </c>
      <c r="AK7" s="41">
        <f>HLOOKUP(I7,GasAvoidedCostsWOCC!$A$5:$Q$50,G7+1,FALSE)*J7*L7</f>
        <v>0</v>
      </c>
      <c r="AL7" s="41">
        <f t="shared" si="13"/>
        <v>106675.47853626634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106675.47853626634</v>
      </c>
      <c r="AN7" s="45">
        <f t="shared" si="14"/>
        <v>117343.02638989298</v>
      </c>
      <c r="AO7" s="44">
        <f t="shared" si="15"/>
        <v>0.22719417936943079</v>
      </c>
      <c r="AP7" s="44">
        <f t="shared" si="16"/>
        <v>0.36067433928889858</v>
      </c>
    </row>
    <row r="8" spans="1:42" ht="13.5" customHeight="1" x14ac:dyDescent="0.25">
      <c r="A8" s="50">
        <f>SUMIF('Program Costs'!D:D,C2,'Program Costs'!O:O)</f>
        <v>69002.270000000019</v>
      </c>
      <c r="B8" s="84" t="s">
        <v>95</v>
      </c>
      <c r="C8" s="56">
        <v>18230661</v>
      </c>
      <c r="D8" s="56" t="s">
        <v>96</v>
      </c>
      <c r="E8" s="35">
        <v>13946</v>
      </c>
      <c r="F8" s="36" t="s">
        <v>736</v>
      </c>
      <c r="G8" s="36">
        <v>25</v>
      </c>
      <c r="H8" s="36"/>
      <c r="I8" s="37" t="s">
        <v>266</v>
      </c>
      <c r="J8" s="38">
        <v>1500</v>
      </c>
      <c r="K8" s="38">
        <v>1.67E-2</v>
      </c>
      <c r="L8" s="38"/>
      <c r="M8" s="39">
        <v>2.33</v>
      </c>
      <c r="N8" s="39">
        <v>2.33</v>
      </c>
      <c r="O8" s="504">
        <v>25.05</v>
      </c>
      <c r="P8" s="41">
        <v>3495</v>
      </c>
      <c r="Q8" s="41">
        <f t="shared" ref="Q8:Q36" si="18">J8*N8</f>
        <v>3495</v>
      </c>
      <c r="R8" s="42">
        <v>2.0999999999999999E-3</v>
      </c>
      <c r="S8" s="43"/>
      <c r="T8" s="36">
        <f t="shared" si="0"/>
        <v>25</v>
      </c>
      <c r="U8" s="44">
        <f t="shared" si="1"/>
        <v>2.8822694748217369E-2</v>
      </c>
      <c r="V8" s="45">
        <f t="shared" si="2"/>
        <v>0</v>
      </c>
      <c r="W8" s="46">
        <f t="shared" si="3"/>
        <v>1.1529077899286948E-3</v>
      </c>
      <c r="X8" s="41">
        <f t="shared" si="4"/>
        <v>79.553254605763101</v>
      </c>
      <c r="Y8" s="41">
        <f t="shared" si="5"/>
        <v>0</v>
      </c>
      <c r="Z8" s="41">
        <f t="shared" si="6"/>
        <v>2283.9347504357347</v>
      </c>
      <c r="AA8" s="47">
        <f t="shared" si="7"/>
        <v>3574.553254605763</v>
      </c>
      <c r="AB8" s="48">
        <f t="shared" si="8"/>
        <v>2138.5156839285905</v>
      </c>
      <c r="AC8" s="41">
        <f t="shared" si="8"/>
        <v>3346.9599762226244</v>
      </c>
      <c r="AD8" s="41">
        <f t="shared" si="9"/>
        <v>37.379765559040138</v>
      </c>
      <c r="AE8" s="41">
        <f t="shared" si="17"/>
        <v>0</v>
      </c>
      <c r="AF8" s="49">
        <f>HLOOKUP(I8,GasAvoidedCostsWOCC!$A$5:$G$50,G8+1,FALSE)</f>
        <v>22.891286501587491</v>
      </c>
      <c r="AG8" s="41">
        <f t="shared" si="10"/>
        <v>573.42672686476658</v>
      </c>
      <c r="AH8" s="49">
        <f>HLOOKUP(I8,GasAvoidedCostsWOCC!$A$5:$Q$50,T8+1,FALSE)</f>
        <v>22.891286501587491</v>
      </c>
      <c r="AI8" s="41">
        <f t="shared" si="11"/>
        <v>0</v>
      </c>
      <c r="AJ8" s="41">
        <f t="shared" si="12"/>
        <v>573.42672686476658</v>
      </c>
      <c r="AK8" s="41">
        <f>HLOOKUP(I8,GasAvoidedCostsWOCC!$A$5:$Q$50,G8+1,FALSE)*J8*L8</f>
        <v>0</v>
      </c>
      <c r="AL8" s="41">
        <f t="shared" si="13"/>
        <v>573.42672686476658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573.42672686476669</v>
      </c>
      <c r="AN8" s="45">
        <f t="shared" si="14"/>
        <v>668.14916511028355</v>
      </c>
      <c r="AO8" s="44">
        <f t="shared" si="15"/>
        <v>0.26814239950363378</v>
      </c>
      <c r="AP8" s="44">
        <f t="shared" si="16"/>
        <v>0.19962866895837697</v>
      </c>
    </row>
    <row r="9" spans="1:42" ht="13.5" customHeight="1" x14ac:dyDescent="0.25">
      <c r="A9" s="33" t="s">
        <v>296</v>
      </c>
      <c r="B9" s="84" t="s">
        <v>95</v>
      </c>
      <c r="C9" s="56">
        <v>18230661</v>
      </c>
      <c r="D9" s="56" t="s">
        <v>96</v>
      </c>
      <c r="E9" s="35">
        <v>13947</v>
      </c>
      <c r="F9" s="36" t="s">
        <v>737</v>
      </c>
      <c r="G9" s="36">
        <v>25</v>
      </c>
      <c r="H9" s="36"/>
      <c r="I9" s="37" t="s">
        <v>266</v>
      </c>
      <c r="J9" s="38">
        <v>12500</v>
      </c>
      <c r="K9" s="38">
        <v>1.2E-2</v>
      </c>
      <c r="L9" s="38"/>
      <c r="M9" s="39">
        <v>2.93</v>
      </c>
      <c r="N9" s="39">
        <v>2.93</v>
      </c>
      <c r="O9" s="504">
        <v>150</v>
      </c>
      <c r="P9" s="41">
        <v>36625</v>
      </c>
      <c r="Q9" s="41">
        <f t="shared" si="18"/>
        <v>36625</v>
      </c>
      <c r="R9" s="42">
        <v>1.2999999999999999E-3</v>
      </c>
      <c r="S9" s="43"/>
      <c r="T9" s="36">
        <f t="shared" si="0"/>
        <v>25</v>
      </c>
      <c r="U9" s="44">
        <f t="shared" si="1"/>
        <v>0.17259098651627167</v>
      </c>
      <c r="V9" s="45">
        <f t="shared" si="2"/>
        <v>0</v>
      </c>
      <c r="W9" s="46">
        <f t="shared" si="3"/>
        <v>6.9036394606508669E-3</v>
      </c>
      <c r="X9" s="41">
        <f t="shared" si="4"/>
        <v>476.36679404648561</v>
      </c>
      <c r="Y9" s="41">
        <f t="shared" si="5"/>
        <v>0</v>
      </c>
      <c r="Z9" s="41">
        <f t="shared" si="6"/>
        <v>13676.255990633143</v>
      </c>
      <c r="AA9" s="47">
        <f t="shared" si="7"/>
        <v>37101.366794046487</v>
      </c>
      <c r="AB9" s="48">
        <f t="shared" si="8"/>
        <v>12805.483137296949</v>
      </c>
      <c r="AC9" s="41">
        <f t="shared" si="8"/>
        <v>34739.107485062254</v>
      </c>
      <c r="AD9" s="41">
        <f t="shared" si="9"/>
        <v>192.83212391568327</v>
      </c>
      <c r="AE9" s="41">
        <f t="shared" si="17"/>
        <v>0</v>
      </c>
      <c r="AF9" s="49">
        <f>HLOOKUP(I9,GasAvoidedCostsWOCC!$A$5:$G$50,G9+1,FALSE)</f>
        <v>22.891286501587491</v>
      </c>
      <c r="AG9" s="41">
        <f t="shared" si="10"/>
        <v>3433.6929752381234</v>
      </c>
      <c r="AH9" s="49">
        <f>HLOOKUP(I9,GasAvoidedCostsWOCC!$A$5:$Q$50,T9+1,FALSE)</f>
        <v>22.891286501587491</v>
      </c>
      <c r="AI9" s="41">
        <f t="shared" si="11"/>
        <v>0</v>
      </c>
      <c r="AJ9" s="41">
        <f t="shared" si="12"/>
        <v>3433.6929752381234</v>
      </c>
      <c r="AK9" s="41">
        <f>HLOOKUP(I9,GasAvoidedCostsWOCC!$A$5:$Q$50,G9+1,FALSE)*J9*L9</f>
        <v>0</v>
      </c>
      <c r="AL9" s="41">
        <f t="shared" si="13"/>
        <v>3433.6929752381234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3433.6929752381234</v>
      </c>
      <c r="AN9" s="45">
        <f t="shared" si="14"/>
        <v>3969.8943966776196</v>
      </c>
      <c r="AO9" s="44">
        <f t="shared" si="15"/>
        <v>0.26814239950363372</v>
      </c>
      <c r="AP9" s="44">
        <f t="shared" si="16"/>
        <v>0.11427738603775776</v>
      </c>
    </row>
    <row r="10" spans="1:42" ht="13.5" customHeight="1" x14ac:dyDescent="0.25">
      <c r="A10" s="51">
        <f>SUM(O5:O997)</f>
        <v>21727.67</v>
      </c>
      <c r="B10" s="84" t="s">
        <v>95</v>
      </c>
      <c r="C10" s="56">
        <v>18230661</v>
      </c>
      <c r="D10" s="56" t="s">
        <v>96</v>
      </c>
      <c r="E10" s="35">
        <v>13954</v>
      </c>
      <c r="F10" s="36" t="s">
        <v>738</v>
      </c>
      <c r="G10" s="36">
        <v>18</v>
      </c>
      <c r="H10" s="36"/>
      <c r="I10" s="37" t="s">
        <v>266</v>
      </c>
      <c r="J10" s="38">
        <v>3</v>
      </c>
      <c r="K10" s="38">
        <v>63</v>
      </c>
      <c r="L10" s="38"/>
      <c r="M10" s="39">
        <v>1404</v>
      </c>
      <c r="N10" s="39">
        <v>1404</v>
      </c>
      <c r="O10" s="504">
        <v>189</v>
      </c>
      <c r="P10" s="41">
        <v>4212</v>
      </c>
      <c r="Q10" s="41">
        <f t="shared" si="18"/>
        <v>4212</v>
      </c>
      <c r="R10" s="42">
        <v>25.814699999999998</v>
      </c>
      <c r="S10" s="43"/>
      <c r="T10" s="36">
        <f t="shared" si="0"/>
        <v>18</v>
      </c>
      <c r="U10" s="44">
        <f t="shared" si="1"/>
        <v>0.15657454296756165</v>
      </c>
      <c r="V10" s="45">
        <f t="shared" si="2"/>
        <v>0</v>
      </c>
      <c r="W10" s="46">
        <f t="shared" si="3"/>
        <v>8.6985857204200916E-3</v>
      </c>
      <c r="X10" s="41">
        <f t="shared" si="4"/>
        <v>600.22216049857184</v>
      </c>
      <c r="Y10" s="41">
        <f t="shared" si="5"/>
        <v>0</v>
      </c>
      <c r="Z10" s="41">
        <f t="shared" si="6"/>
        <v>17232.082548197759</v>
      </c>
      <c r="AA10" s="47">
        <f t="shared" si="7"/>
        <v>4812.2221604985716</v>
      </c>
      <c r="AB10" s="48">
        <f t="shared" si="8"/>
        <v>16134.908752994155</v>
      </c>
      <c r="AC10" s="41">
        <f t="shared" si="8"/>
        <v>4505.8259929761907</v>
      </c>
      <c r="AD10" s="41">
        <f t="shared" si="9"/>
        <v>790.38856320065179</v>
      </c>
      <c r="AE10" s="41">
        <f t="shared" si="17"/>
        <v>0</v>
      </c>
      <c r="AF10" s="49">
        <f>HLOOKUP(I10,GasAvoidedCostsWOCC!$A$5:$G$50,G10+1,FALSE)</f>
        <v>17.876078617173665</v>
      </c>
      <c r="AG10" s="41">
        <f t="shared" si="10"/>
        <v>3378.5788586458229</v>
      </c>
      <c r="AH10" s="49">
        <f>HLOOKUP(I10,GasAvoidedCostsWOCC!$A$5:$Q$50,T10+1,FALSE)</f>
        <v>17.876078617173665</v>
      </c>
      <c r="AI10" s="41">
        <f t="shared" si="11"/>
        <v>0</v>
      </c>
      <c r="AJ10" s="41">
        <f t="shared" si="12"/>
        <v>3378.5788586458229</v>
      </c>
      <c r="AK10" s="41">
        <f>HLOOKUP(I10,GasAvoidedCostsWOCC!$A$5:$Q$50,G10+1,FALSE)*J10*L10</f>
        <v>0</v>
      </c>
      <c r="AL10" s="41">
        <f t="shared" si="13"/>
        <v>3378.5788586458229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3378.5788586458229</v>
      </c>
      <c r="AN10" s="45">
        <f t="shared" si="14"/>
        <v>4506.8253077110567</v>
      </c>
      <c r="AO10" s="44">
        <f t="shared" si="15"/>
        <v>0.20939559748169384</v>
      </c>
      <c r="AP10" s="44">
        <f t="shared" si="16"/>
        <v>1.0002217828066204</v>
      </c>
    </row>
    <row r="11" spans="1:42" ht="13.5" customHeight="1" x14ac:dyDescent="0.25">
      <c r="A11" s="33" t="s">
        <v>235</v>
      </c>
      <c r="B11" s="84" t="s">
        <v>95</v>
      </c>
      <c r="C11" s="56">
        <v>18230661</v>
      </c>
      <c r="D11" s="56" t="s">
        <v>96</v>
      </c>
      <c r="E11" s="35">
        <v>13955</v>
      </c>
      <c r="F11" s="36" t="s">
        <v>739</v>
      </c>
      <c r="G11" s="36">
        <v>20</v>
      </c>
      <c r="H11" s="36"/>
      <c r="I11" s="37" t="s">
        <v>266</v>
      </c>
      <c r="J11" s="38">
        <v>15</v>
      </c>
      <c r="K11" s="38">
        <v>80.599999999999994</v>
      </c>
      <c r="L11" s="38"/>
      <c r="M11" s="39">
        <v>1586</v>
      </c>
      <c r="N11" s="39">
        <v>1586</v>
      </c>
      <c r="O11" s="504">
        <v>1209</v>
      </c>
      <c r="P11" s="41">
        <v>23790</v>
      </c>
      <c r="Q11" s="41">
        <f t="shared" si="18"/>
        <v>23790</v>
      </c>
      <c r="R11" s="42">
        <v>40.066000000000003</v>
      </c>
      <c r="S11" s="43"/>
      <c r="T11" s="36">
        <f t="shared" si="0"/>
        <v>20</v>
      </c>
      <c r="U11" s="44">
        <f t="shared" si="1"/>
        <v>1.1128666810569197</v>
      </c>
      <c r="V11" s="45">
        <f t="shared" si="2"/>
        <v>0</v>
      </c>
      <c r="W11" s="46">
        <f t="shared" si="3"/>
        <v>5.5643334052845987E-2</v>
      </c>
      <c r="X11" s="41">
        <f t="shared" si="4"/>
        <v>3839.5163600146743</v>
      </c>
      <c r="Y11" s="41">
        <f t="shared" si="5"/>
        <v>0</v>
      </c>
      <c r="Z11" s="41">
        <f t="shared" si="6"/>
        <v>110230.62328450313</v>
      </c>
      <c r="AA11" s="47">
        <f t="shared" si="7"/>
        <v>27629.516360014673</v>
      </c>
      <c r="AB11" s="48">
        <f t="shared" si="8"/>
        <v>103212.19408661341</v>
      </c>
      <c r="AC11" s="41">
        <f t="shared" si="8"/>
        <v>25870.333670425724</v>
      </c>
      <c r="AD11" s="41">
        <f t="shared" si="9"/>
        <v>6467.0788166148768</v>
      </c>
      <c r="AE11" s="41">
        <f t="shared" si="17"/>
        <v>0</v>
      </c>
      <c r="AF11" s="49">
        <f>HLOOKUP(I11,GasAvoidedCostsWOCC!$A$5:$G$50,G11+1,FALSE)</f>
        <v>19.395541552048424</v>
      </c>
      <c r="AG11" s="41">
        <f t="shared" si="10"/>
        <v>23449.209736426543</v>
      </c>
      <c r="AH11" s="49">
        <f>HLOOKUP(I11,GasAvoidedCostsWOCC!$A$5:$Q$50,T11+1,FALSE)</f>
        <v>19.395541552048424</v>
      </c>
      <c r="AI11" s="41">
        <f t="shared" si="11"/>
        <v>0</v>
      </c>
      <c r="AJ11" s="41">
        <f t="shared" si="12"/>
        <v>23449.209736426543</v>
      </c>
      <c r="AK11" s="41">
        <f>HLOOKUP(I11,GasAvoidedCostsWOCC!$A$5:$Q$50,G11+1,FALSE)*J11*L11</f>
        <v>0</v>
      </c>
      <c r="AL11" s="41">
        <f t="shared" si="13"/>
        <v>23449.209736426543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23449.209736426543</v>
      </c>
      <c r="AN11" s="45">
        <f t="shared" si="14"/>
        <v>32261.209526684077</v>
      </c>
      <c r="AO11" s="44">
        <f t="shared" si="15"/>
        <v>0.2271941793694307</v>
      </c>
      <c r="AP11" s="44">
        <f t="shared" si="16"/>
        <v>1.2470349218403871</v>
      </c>
    </row>
    <row r="12" spans="1:42" ht="13.5" customHeight="1" x14ac:dyDescent="0.25">
      <c r="A12" s="52">
        <f>SUM(P5:P998)</f>
        <v>1542733.7</v>
      </c>
      <c r="B12" s="84" t="s">
        <v>95</v>
      </c>
      <c r="C12" s="56">
        <v>18230661</v>
      </c>
      <c r="D12" s="56" t="s">
        <v>96</v>
      </c>
      <c r="E12" s="35">
        <v>13958</v>
      </c>
      <c r="F12" s="36" t="s">
        <v>740</v>
      </c>
      <c r="G12" s="36">
        <v>25</v>
      </c>
      <c r="H12" s="36"/>
      <c r="I12" s="37" t="s">
        <v>266</v>
      </c>
      <c r="J12" s="38">
        <v>4500</v>
      </c>
      <c r="K12" s="38">
        <v>1.67E-2</v>
      </c>
      <c r="L12" s="38"/>
      <c r="M12" s="39">
        <v>2.33</v>
      </c>
      <c r="N12" s="39">
        <v>2.33</v>
      </c>
      <c r="O12" s="504">
        <v>75.149999999999991</v>
      </c>
      <c r="P12" s="41">
        <v>10485</v>
      </c>
      <c r="Q12" s="41">
        <f t="shared" si="18"/>
        <v>10485</v>
      </c>
      <c r="R12" s="42">
        <v>0.1847</v>
      </c>
      <c r="S12" s="43"/>
      <c r="T12" s="36">
        <f t="shared" si="0"/>
        <v>25</v>
      </c>
      <c r="U12" s="44">
        <f t="shared" si="1"/>
        <v>8.6468084244652091E-2</v>
      </c>
      <c r="V12" s="45">
        <f t="shared" si="2"/>
        <v>0</v>
      </c>
      <c r="W12" s="46">
        <f t="shared" si="3"/>
        <v>3.4587233697860836E-3</v>
      </c>
      <c r="X12" s="41">
        <f t="shared" si="4"/>
        <v>238.65976381728925</v>
      </c>
      <c r="Y12" s="41">
        <f t="shared" si="5"/>
        <v>0</v>
      </c>
      <c r="Z12" s="41">
        <f t="shared" si="6"/>
        <v>6851.8042513072032</v>
      </c>
      <c r="AA12" s="47">
        <f t="shared" si="7"/>
        <v>10723.65976381729</v>
      </c>
      <c r="AB12" s="48">
        <f t="shared" si="8"/>
        <v>6415.5470517857702</v>
      </c>
      <c r="AC12" s="41">
        <f t="shared" si="8"/>
        <v>10040.879928667873</v>
      </c>
      <c r="AD12" s="41">
        <f t="shared" si="9"/>
        <v>9862.9181410781621</v>
      </c>
      <c r="AE12" s="41">
        <f t="shared" si="17"/>
        <v>0</v>
      </c>
      <c r="AF12" s="49">
        <f>HLOOKUP(I12,GasAvoidedCostsWOCC!$A$5:$G$50,G12+1,FALSE)</f>
        <v>22.891286501587491</v>
      </c>
      <c r="AG12" s="41">
        <f t="shared" si="10"/>
        <v>1720.2801805943</v>
      </c>
      <c r="AH12" s="49">
        <f>HLOOKUP(I12,GasAvoidedCostsWOCC!$A$5:$Q$50,T12+1,FALSE)</f>
        <v>22.891286501587491</v>
      </c>
      <c r="AI12" s="41">
        <f t="shared" si="11"/>
        <v>0</v>
      </c>
      <c r="AJ12" s="41">
        <f t="shared" si="12"/>
        <v>1720.2801805943</v>
      </c>
      <c r="AK12" s="41">
        <f>HLOOKUP(I12,GasAvoidedCostsWOCC!$A$5:$Q$50,G12+1,FALSE)*J12*L12</f>
        <v>0</v>
      </c>
      <c r="AL12" s="41">
        <f t="shared" si="13"/>
        <v>1720.2801805943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1720.2801805943</v>
      </c>
      <c r="AN12" s="45">
        <f t="shared" si="14"/>
        <v>11755.226339731893</v>
      </c>
      <c r="AO12" s="44">
        <f t="shared" si="15"/>
        <v>0.26814239950363378</v>
      </c>
      <c r="AP12" s="44">
        <f t="shared" si="16"/>
        <v>1.1707366708140152</v>
      </c>
    </row>
    <row r="13" spans="1:42" ht="13.5" customHeight="1" x14ac:dyDescent="0.25">
      <c r="A13" s="53" t="s">
        <v>238</v>
      </c>
      <c r="B13" s="84" t="s">
        <v>95</v>
      </c>
      <c r="C13" s="56">
        <v>18230661</v>
      </c>
      <c r="D13" s="56" t="s">
        <v>96</v>
      </c>
      <c r="E13" s="35">
        <v>13959</v>
      </c>
      <c r="F13" s="36" t="s">
        <v>741</v>
      </c>
      <c r="G13" s="36">
        <v>25</v>
      </c>
      <c r="H13" s="36"/>
      <c r="I13" s="37" t="s">
        <v>266</v>
      </c>
      <c r="J13" s="38">
        <v>25000</v>
      </c>
      <c r="K13" s="38">
        <v>1.2E-2</v>
      </c>
      <c r="L13" s="38"/>
      <c r="M13" s="39">
        <v>2.93</v>
      </c>
      <c r="N13" s="39">
        <v>2.93</v>
      </c>
      <c r="O13" s="504">
        <v>300</v>
      </c>
      <c r="P13" s="41">
        <v>73250</v>
      </c>
      <c r="Q13" s="41">
        <f t="shared" si="18"/>
        <v>73250</v>
      </c>
      <c r="R13" s="42">
        <v>6.5799999999999997E-2</v>
      </c>
      <c r="S13" s="43"/>
      <c r="T13" s="36">
        <f t="shared" si="0"/>
        <v>25</v>
      </c>
      <c r="U13" s="44">
        <f t="shared" si="1"/>
        <v>0.34518197303254333</v>
      </c>
      <c r="V13" s="45">
        <f t="shared" si="2"/>
        <v>0</v>
      </c>
      <c r="W13" s="46">
        <f t="shared" si="3"/>
        <v>1.3807278921301734E-2</v>
      </c>
      <c r="X13" s="41">
        <f t="shared" si="4"/>
        <v>952.73358809297122</v>
      </c>
      <c r="Y13" s="41">
        <f t="shared" si="5"/>
        <v>0</v>
      </c>
      <c r="Z13" s="41">
        <f t="shared" si="6"/>
        <v>27352.511981266285</v>
      </c>
      <c r="AA13" s="47">
        <f t="shared" si="7"/>
        <v>74202.733588092975</v>
      </c>
      <c r="AB13" s="48">
        <f t="shared" si="8"/>
        <v>25610.966274593899</v>
      </c>
      <c r="AC13" s="41">
        <f t="shared" si="8"/>
        <v>69478.214970124507</v>
      </c>
      <c r="AD13" s="41">
        <f t="shared" si="9"/>
        <v>19520.544236387628</v>
      </c>
      <c r="AE13" s="41">
        <f t="shared" si="17"/>
        <v>0</v>
      </c>
      <c r="AF13" s="49">
        <f>HLOOKUP(I13,GasAvoidedCostsWOCC!$A$5:$G$50,G13+1,FALSE)</f>
        <v>22.891286501587491</v>
      </c>
      <c r="AG13" s="41">
        <f t="shared" si="10"/>
        <v>6867.3859504762468</v>
      </c>
      <c r="AH13" s="49">
        <f>HLOOKUP(I13,GasAvoidedCostsWOCC!$A$5:$Q$50,T13+1,FALSE)</f>
        <v>22.891286501587491</v>
      </c>
      <c r="AI13" s="41">
        <f t="shared" si="11"/>
        <v>0</v>
      </c>
      <c r="AJ13" s="41">
        <f t="shared" si="12"/>
        <v>6867.3859504762468</v>
      </c>
      <c r="AK13" s="41">
        <f>HLOOKUP(I13,GasAvoidedCostsWOCC!$A$5:$Q$50,G13+1,FALSE)*J13*L13</f>
        <v>0</v>
      </c>
      <c r="AL13" s="41">
        <f t="shared" si="13"/>
        <v>6867.3859504762468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6867.3859504762468</v>
      </c>
      <c r="AN13" s="45">
        <f t="shared" si="14"/>
        <v>27074.6687819115</v>
      </c>
      <c r="AO13" s="44">
        <f t="shared" si="15"/>
        <v>0.26814239950363372</v>
      </c>
      <c r="AP13" s="44">
        <f t="shared" si="16"/>
        <v>0.38968572801637968</v>
      </c>
    </row>
    <row r="14" spans="1:42" ht="13.5" customHeight="1" x14ac:dyDescent="0.25">
      <c r="A14" s="52">
        <f>SUM(Y5:Y998)</f>
        <v>30</v>
      </c>
      <c r="B14" s="84" t="s">
        <v>95</v>
      </c>
      <c r="C14" s="56">
        <v>18230661</v>
      </c>
      <c r="D14" s="56" t="s">
        <v>96</v>
      </c>
      <c r="E14" s="35">
        <v>13991</v>
      </c>
      <c r="F14" s="36" t="s">
        <v>742</v>
      </c>
      <c r="G14" s="36">
        <v>25</v>
      </c>
      <c r="H14" s="36"/>
      <c r="I14" s="37" t="s">
        <v>266</v>
      </c>
      <c r="J14" s="38">
        <v>1300</v>
      </c>
      <c r="K14" s="38">
        <v>4.19E-2</v>
      </c>
      <c r="L14" s="38"/>
      <c r="M14" s="39">
        <v>3.33</v>
      </c>
      <c r="N14" s="39">
        <v>3.33</v>
      </c>
      <c r="O14" s="504">
        <v>54.47</v>
      </c>
      <c r="P14" s="41">
        <v>4329</v>
      </c>
      <c r="Q14" s="41">
        <f t="shared" si="18"/>
        <v>4329</v>
      </c>
      <c r="R14" s="42">
        <v>0.26029999999999998</v>
      </c>
      <c r="S14" s="43"/>
      <c r="T14" s="36">
        <f t="shared" si="0"/>
        <v>25</v>
      </c>
      <c r="U14" s="44">
        <f t="shared" si="1"/>
        <v>6.2673540236942105E-2</v>
      </c>
      <c r="V14" s="45">
        <f t="shared" si="2"/>
        <v>0</v>
      </c>
      <c r="W14" s="46">
        <f t="shared" si="3"/>
        <v>2.5069416094776844E-3</v>
      </c>
      <c r="X14" s="41">
        <f t="shared" si="4"/>
        <v>172.98466181141379</v>
      </c>
      <c r="Y14" s="41">
        <f t="shared" si="5"/>
        <v>0</v>
      </c>
      <c r="Z14" s="41">
        <f t="shared" si="6"/>
        <v>4966.3044253985809</v>
      </c>
      <c r="AA14" s="47">
        <f t="shared" si="7"/>
        <v>4501.9846618114134</v>
      </c>
      <c r="AB14" s="48">
        <f t="shared" si="8"/>
        <v>4650.0977765904308</v>
      </c>
      <c r="AC14" s="41">
        <f t="shared" si="8"/>
        <v>4215.3414436436451</v>
      </c>
      <c r="AD14" s="41">
        <f t="shared" si="9"/>
        <v>4015.5361484201876</v>
      </c>
      <c r="AE14" s="41">
        <f t="shared" si="17"/>
        <v>0</v>
      </c>
      <c r="AF14" s="49">
        <f>HLOOKUP(I14,GasAvoidedCostsWOCC!$A$5:$G$50,G14+1,FALSE)</f>
        <v>22.891286501587491</v>
      </c>
      <c r="AG14" s="41">
        <f t="shared" si="10"/>
        <v>1246.8883757414706</v>
      </c>
      <c r="AH14" s="49">
        <f>HLOOKUP(I14,GasAvoidedCostsWOCC!$A$5:$Q$50,T14+1,FALSE)</f>
        <v>22.891286501587491</v>
      </c>
      <c r="AI14" s="41">
        <f t="shared" si="11"/>
        <v>0</v>
      </c>
      <c r="AJ14" s="41">
        <f t="shared" si="12"/>
        <v>1246.8883757414706</v>
      </c>
      <c r="AK14" s="41">
        <f>HLOOKUP(I14,GasAvoidedCostsWOCC!$A$5:$Q$50,G14+1,FALSE)*J14*L14</f>
        <v>0</v>
      </c>
      <c r="AL14" s="41">
        <f t="shared" si="13"/>
        <v>1246.8883757414706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1246.8883757414706</v>
      </c>
      <c r="AN14" s="45">
        <f t="shared" si="14"/>
        <v>5387.1133617358055</v>
      </c>
      <c r="AO14" s="44">
        <f t="shared" si="15"/>
        <v>0.26814239950363378</v>
      </c>
      <c r="AP14" s="44">
        <f t="shared" si="16"/>
        <v>1.2779779369614499</v>
      </c>
    </row>
    <row r="15" spans="1:42" ht="13.5" customHeight="1" x14ac:dyDescent="0.25">
      <c r="A15" s="33" t="s">
        <v>241</v>
      </c>
      <c r="B15" s="84" t="s">
        <v>95</v>
      </c>
      <c r="C15" s="56">
        <v>18230661</v>
      </c>
      <c r="D15" s="56" t="s">
        <v>96</v>
      </c>
      <c r="E15" s="35">
        <v>13995</v>
      </c>
      <c r="F15" s="36" t="s">
        <v>743</v>
      </c>
      <c r="G15" s="36">
        <v>45</v>
      </c>
      <c r="H15" s="36"/>
      <c r="I15" s="37" t="s">
        <v>266</v>
      </c>
      <c r="J15" s="38">
        <v>3600</v>
      </c>
      <c r="K15" s="38">
        <v>0.223</v>
      </c>
      <c r="L15" s="38"/>
      <c r="M15" s="39">
        <v>4.45</v>
      </c>
      <c r="N15" s="39">
        <v>4.45</v>
      </c>
      <c r="O15" s="504">
        <v>802.80000000000007</v>
      </c>
      <c r="P15" s="41">
        <v>16020</v>
      </c>
      <c r="Q15" s="41">
        <f t="shared" si="18"/>
        <v>16020</v>
      </c>
      <c r="R15" s="42">
        <v>0.35870000000000002</v>
      </c>
      <c r="S15" s="43"/>
      <c r="T15" s="36">
        <f t="shared" si="0"/>
        <v>45</v>
      </c>
      <c r="U15" s="44">
        <f t="shared" si="1"/>
        <v>1.6626725277031549</v>
      </c>
      <c r="V15" s="45">
        <f t="shared" si="2"/>
        <v>0</v>
      </c>
      <c r="W15" s="46">
        <f t="shared" si="3"/>
        <v>3.6948278393403443E-2</v>
      </c>
      <c r="X15" s="41">
        <f t="shared" si="4"/>
        <v>2549.5150817367912</v>
      </c>
      <c r="Y15" s="41">
        <f t="shared" si="5"/>
        <v>0</v>
      </c>
      <c r="Z15" s="41">
        <f t="shared" si="6"/>
        <v>73195.322061868603</v>
      </c>
      <c r="AA15" s="47">
        <f t="shared" si="7"/>
        <v>18569.51508173679</v>
      </c>
      <c r="AB15" s="48">
        <f t="shared" si="8"/>
        <v>68534.945750813291</v>
      </c>
      <c r="AC15" s="41">
        <f t="shared" si="8"/>
        <v>17387.186406120589</v>
      </c>
      <c r="AD15" s="41">
        <f t="shared" si="9"/>
        <v>18006.399833521598</v>
      </c>
      <c r="AE15" s="41">
        <f t="shared" si="17"/>
        <v>0</v>
      </c>
      <c r="AF15" s="49">
        <f>HLOOKUP(I15,GasAvoidedCostsWOCC!$A$5:$G$50,G15+1,FALSE)</f>
        <v>37.569941081056932</v>
      </c>
      <c r="AG15" s="41">
        <f t="shared" si="10"/>
        <v>30161.148699872509</v>
      </c>
      <c r="AH15" s="49">
        <f>HLOOKUP(I15,GasAvoidedCostsWOCC!$A$5:$Q$50,T15+1,FALSE)</f>
        <v>37.569941081056932</v>
      </c>
      <c r="AI15" s="41">
        <f t="shared" si="11"/>
        <v>0</v>
      </c>
      <c r="AJ15" s="41">
        <f t="shared" si="12"/>
        <v>30161.148699872509</v>
      </c>
      <c r="AK15" s="41">
        <f>HLOOKUP(I15,GasAvoidedCostsWOCC!$A$5:$Q$50,G15+1,FALSE)*J15*L15</f>
        <v>0</v>
      </c>
      <c r="AL15" s="41">
        <f t="shared" si="13"/>
        <v>30161.148699872509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30161.148699872505</v>
      </c>
      <c r="AN15" s="45">
        <f t="shared" si="14"/>
        <v>51183.663403381361</v>
      </c>
      <c r="AO15" s="44">
        <f t="shared" si="15"/>
        <v>0.4400842281182456</v>
      </c>
      <c r="AP15" s="44">
        <f t="shared" si="16"/>
        <v>2.9437576734878639</v>
      </c>
    </row>
    <row r="16" spans="1:42" ht="13.5" customHeight="1" x14ac:dyDescent="0.25">
      <c r="A16" s="51">
        <f>SUM(U5:U997)</f>
        <v>27.577487599912914</v>
      </c>
      <c r="B16" s="84" t="s">
        <v>95</v>
      </c>
      <c r="C16" s="56">
        <v>18230661</v>
      </c>
      <c r="D16" s="56" t="s">
        <v>96</v>
      </c>
      <c r="E16" s="35">
        <v>13999</v>
      </c>
      <c r="F16" s="36" t="s">
        <v>744</v>
      </c>
      <c r="G16" s="36">
        <v>45</v>
      </c>
      <c r="H16" s="36"/>
      <c r="I16" s="37" t="s">
        <v>266</v>
      </c>
      <c r="J16" s="38">
        <v>7000</v>
      </c>
      <c r="K16" s="38">
        <v>0.22600000000000001</v>
      </c>
      <c r="L16" s="38"/>
      <c r="M16" s="39">
        <v>4.4000000000000004</v>
      </c>
      <c r="N16" s="39">
        <v>4.4000000000000004</v>
      </c>
      <c r="O16" s="504">
        <v>1582</v>
      </c>
      <c r="P16" s="41">
        <v>30800</v>
      </c>
      <c r="Q16" s="41">
        <f t="shared" si="18"/>
        <v>30800.000000000004</v>
      </c>
      <c r="R16" s="42">
        <v>0.22850000000000001</v>
      </c>
      <c r="S16" s="43"/>
      <c r="T16" s="36">
        <f t="shared" si="0"/>
        <v>45</v>
      </c>
      <c r="U16" s="44">
        <f t="shared" si="1"/>
        <v>3.2764672880249011</v>
      </c>
      <c r="V16" s="45">
        <f t="shared" si="2"/>
        <v>0</v>
      </c>
      <c r="W16" s="46">
        <f t="shared" si="3"/>
        <v>7.2810384178331133E-2</v>
      </c>
      <c r="X16" s="41">
        <f t="shared" si="4"/>
        <v>5024.081787876934</v>
      </c>
      <c r="Y16" s="41">
        <f t="shared" si="5"/>
        <v>0</v>
      </c>
      <c r="Z16" s="41">
        <f t="shared" si="6"/>
        <v>144238.91318121087</v>
      </c>
      <c r="AA16" s="47">
        <f t="shared" si="7"/>
        <v>35824.081787876938</v>
      </c>
      <c r="AB16" s="48">
        <f t="shared" si="8"/>
        <v>135055.16215469182</v>
      </c>
      <c r="AC16" s="41">
        <f t="shared" si="8"/>
        <v>33543.147741457804</v>
      </c>
      <c r="AD16" s="41">
        <f t="shared" si="9"/>
        <v>22303.717539972895</v>
      </c>
      <c r="AE16" s="41">
        <f t="shared" si="17"/>
        <v>0</v>
      </c>
      <c r="AF16" s="49">
        <f>HLOOKUP(I16,GasAvoidedCostsWOCC!$A$5:$G$50,G16+1,FALSE)</f>
        <v>37.569941081056932</v>
      </c>
      <c r="AG16" s="41">
        <f t="shared" si="10"/>
        <v>59435.646790232066</v>
      </c>
      <c r="AH16" s="49">
        <f>HLOOKUP(I16,GasAvoidedCostsWOCC!$A$5:$Q$50,T16+1,FALSE)</f>
        <v>37.569941081056932</v>
      </c>
      <c r="AI16" s="41">
        <f t="shared" si="11"/>
        <v>0</v>
      </c>
      <c r="AJ16" s="41">
        <f t="shared" si="12"/>
        <v>59435.646790232066</v>
      </c>
      <c r="AK16" s="41">
        <f>HLOOKUP(I16,GasAvoidedCostsWOCC!$A$5:$Q$50,G16+1,FALSE)*J16*L16</f>
        <v>0</v>
      </c>
      <c r="AL16" s="41">
        <f t="shared" si="13"/>
        <v>59435.646790232066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59435.646790232073</v>
      </c>
      <c r="AN16" s="45">
        <f t="shared" si="14"/>
        <v>87682.929009228188</v>
      </c>
      <c r="AO16" s="44">
        <f t="shared" si="15"/>
        <v>0.44008422811824582</v>
      </c>
      <c r="AP16" s="44">
        <f t="shared" si="16"/>
        <v>2.6140340103160944</v>
      </c>
    </row>
    <row r="17" spans="1:42" ht="13.5" customHeight="1" x14ac:dyDescent="0.25">
      <c r="A17" s="54" t="s">
        <v>244</v>
      </c>
      <c r="B17" s="84" t="s">
        <v>95</v>
      </c>
      <c r="C17" s="56">
        <v>18230661</v>
      </c>
      <c r="D17" s="56" t="s">
        <v>96</v>
      </c>
      <c r="E17" s="35">
        <v>14002</v>
      </c>
      <c r="F17" s="36" t="s">
        <v>745</v>
      </c>
      <c r="G17" s="36">
        <v>45</v>
      </c>
      <c r="H17" s="36"/>
      <c r="I17" s="37" t="s">
        <v>266</v>
      </c>
      <c r="J17" s="38">
        <v>11000</v>
      </c>
      <c r="K17" s="38">
        <v>7.4999999999999997E-2</v>
      </c>
      <c r="L17" s="38"/>
      <c r="M17" s="39">
        <v>3.29</v>
      </c>
      <c r="N17" s="39">
        <v>3.29</v>
      </c>
      <c r="O17" s="504">
        <v>825</v>
      </c>
      <c r="P17" s="41">
        <v>36190</v>
      </c>
      <c r="Q17" s="41">
        <f t="shared" si="18"/>
        <v>36190</v>
      </c>
      <c r="R17" s="42">
        <v>0.30249999999999999</v>
      </c>
      <c r="S17" s="43"/>
      <c r="T17" s="36">
        <f t="shared" si="0"/>
        <v>45</v>
      </c>
      <c r="U17" s="44">
        <f t="shared" si="1"/>
        <v>1.7086507665110895</v>
      </c>
      <c r="V17" s="45">
        <f t="shared" si="2"/>
        <v>0</v>
      </c>
      <c r="W17" s="46">
        <f t="shared" si="3"/>
        <v>3.7970017033579766E-2</v>
      </c>
      <c r="X17" s="41">
        <f t="shared" si="4"/>
        <v>2620.0173672556707</v>
      </c>
      <c r="Y17" s="41">
        <f t="shared" si="5"/>
        <v>0</v>
      </c>
      <c r="Z17" s="41">
        <f t="shared" si="6"/>
        <v>75219.407948482287</v>
      </c>
      <c r="AA17" s="47">
        <f t="shared" si="7"/>
        <v>38810.01736725567</v>
      </c>
      <c r="AB17" s="48">
        <f t="shared" si="8"/>
        <v>70430.157255133221</v>
      </c>
      <c r="AC17" s="41">
        <f t="shared" si="8"/>
        <v>36338.967572336769</v>
      </c>
      <c r="AD17" s="41">
        <f t="shared" si="9"/>
        <v>46399.262340893911</v>
      </c>
      <c r="AE17" s="41">
        <f t="shared" si="17"/>
        <v>0</v>
      </c>
      <c r="AF17" s="49">
        <f>HLOOKUP(I17,GasAvoidedCostsWOCC!$A$5:$G$50,G17+1,FALSE)</f>
        <v>37.569941081056932</v>
      </c>
      <c r="AG17" s="41">
        <f t="shared" si="10"/>
        <v>30995.201391871968</v>
      </c>
      <c r="AH17" s="49">
        <f>HLOOKUP(I17,GasAvoidedCostsWOCC!$A$5:$Q$50,T17+1,FALSE)</f>
        <v>37.569941081056932</v>
      </c>
      <c r="AI17" s="41">
        <f t="shared" si="11"/>
        <v>0</v>
      </c>
      <c r="AJ17" s="41">
        <f t="shared" si="12"/>
        <v>30995.201391871968</v>
      </c>
      <c r="AK17" s="41">
        <f>HLOOKUP(I17,GasAvoidedCostsWOCC!$A$5:$Q$50,G17+1,FALSE)*J17*L17</f>
        <v>0</v>
      </c>
      <c r="AL17" s="41">
        <f t="shared" si="13"/>
        <v>30995.201391871968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30995.201391871971</v>
      </c>
      <c r="AN17" s="45">
        <f t="shared" si="14"/>
        <v>80493.983871953082</v>
      </c>
      <c r="AO17" s="44">
        <f t="shared" si="15"/>
        <v>0.44008422811824577</v>
      </c>
      <c r="AP17" s="44">
        <f t="shared" si="16"/>
        <v>2.215087253420748</v>
      </c>
    </row>
    <row r="18" spans="1:42" ht="13.5" customHeight="1" x14ac:dyDescent="0.25">
      <c r="A18" s="52">
        <f>A6+A8</f>
        <v>1981021.18</v>
      </c>
      <c r="B18" s="84" t="s">
        <v>95</v>
      </c>
      <c r="C18" s="56">
        <v>18230661</v>
      </c>
      <c r="D18" s="56" t="s">
        <v>96</v>
      </c>
      <c r="E18" s="35">
        <v>14004</v>
      </c>
      <c r="F18" s="36" t="s">
        <v>746</v>
      </c>
      <c r="G18" s="36">
        <v>45</v>
      </c>
      <c r="H18" s="36"/>
      <c r="I18" s="37" t="s">
        <v>266</v>
      </c>
      <c r="J18" s="38">
        <v>5000</v>
      </c>
      <c r="K18" s="38">
        <v>7.9000000000000001E-2</v>
      </c>
      <c r="L18" s="38"/>
      <c r="M18" s="39">
        <v>3.95</v>
      </c>
      <c r="N18" s="39">
        <v>3.95</v>
      </c>
      <c r="O18" s="504">
        <v>395</v>
      </c>
      <c r="P18" s="41">
        <v>19750</v>
      </c>
      <c r="Q18" s="41">
        <f t="shared" si="18"/>
        <v>19750</v>
      </c>
      <c r="R18" s="42">
        <v>0.32500000000000001</v>
      </c>
      <c r="S18" s="43"/>
      <c r="T18" s="36">
        <f t="shared" si="0"/>
        <v>45</v>
      </c>
      <c r="U18" s="44">
        <f t="shared" si="1"/>
        <v>0.81808127608712777</v>
      </c>
      <c r="V18" s="45">
        <f t="shared" si="2"/>
        <v>0</v>
      </c>
      <c r="W18" s="46">
        <f t="shared" si="3"/>
        <v>1.8179583913047283E-2</v>
      </c>
      <c r="X18" s="41">
        <f t="shared" si="4"/>
        <v>1254.4325576557455</v>
      </c>
      <c r="Y18" s="41">
        <f t="shared" si="5"/>
        <v>0</v>
      </c>
      <c r="Z18" s="41">
        <f t="shared" si="6"/>
        <v>36014.140775333944</v>
      </c>
      <c r="AA18" s="47">
        <f t="shared" si="7"/>
        <v>21004.432557655746</v>
      </c>
      <c r="AB18" s="48">
        <f t="shared" si="8"/>
        <v>33721.10559488197</v>
      </c>
      <c r="AC18" s="41">
        <f t="shared" si="8"/>
        <v>19667.071683198265</v>
      </c>
      <c r="AD18" s="41">
        <f t="shared" si="9"/>
        <v>22659.294155958709</v>
      </c>
      <c r="AE18" s="41">
        <f t="shared" si="17"/>
        <v>0</v>
      </c>
      <c r="AF18" s="49">
        <f>HLOOKUP(I18,GasAvoidedCostsWOCC!$A$5:$G$50,G18+1,FALSE)</f>
        <v>37.569941081056932</v>
      </c>
      <c r="AG18" s="41">
        <f t="shared" si="10"/>
        <v>14840.126727017487</v>
      </c>
      <c r="AH18" s="49">
        <f>HLOOKUP(I18,GasAvoidedCostsWOCC!$A$5:$Q$50,T18+1,FALSE)</f>
        <v>37.569941081056932</v>
      </c>
      <c r="AI18" s="41">
        <f t="shared" si="11"/>
        <v>0</v>
      </c>
      <c r="AJ18" s="41">
        <f t="shared" si="12"/>
        <v>14840.126727017487</v>
      </c>
      <c r="AK18" s="41">
        <f>HLOOKUP(I18,GasAvoidedCostsWOCC!$A$5:$Q$50,G18+1,FALSE)*J18*L18</f>
        <v>0</v>
      </c>
      <c r="AL18" s="41">
        <f t="shared" si="13"/>
        <v>14840.126727017487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14840.126727017489</v>
      </c>
      <c r="AN18" s="45">
        <f t="shared" si="14"/>
        <v>38983.433555677948</v>
      </c>
      <c r="AO18" s="44">
        <f t="shared" si="15"/>
        <v>0.44008422811824571</v>
      </c>
      <c r="AP18" s="44">
        <f t="shared" si="16"/>
        <v>1.9821676650002655</v>
      </c>
    </row>
    <row r="19" spans="1:42" ht="13.5" customHeight="1" x14ac:dyDescent="0.25">
      <c r="A19" s="54" t="s">
        <v>214</v>
      </c>
      <c r="B19" s="84" t="s">
        <v>95</v>
      </c>
      <c r="C19" s="56">
        <v>18230661</v>
      </c>
      <c r="D19" s="56" t="s">
        <v>96</v>
      </c>
      <c r="E19" s="35">
        <v>14015</v>
      </c>
      <c r="F19" s="36" t="s">
        <v>747</v>
      </c>
      <c r="G19" s="36">
        <v>25</v>
      </c>
      <c r="H19" s="36"/>
      <c r="I19" s="37" t="s">
        <v>266</v>
      </c>
      <c r="J19" s="38">
        <v>3000</v>
      </c>
      <c r="K19" s="38">
        <v>4.2799999999999998E-2</v>
      </c>
      <c r="L19" s="38"/>
      <c r="M19" s="39">
        <v>5.7</v>
      </c>
      <c r="N19" s="39">
        <v>5.7</v>
      </c>
      <c r="O19" s="504">
        <v>128.4</v>
      </c>
      <c r="P19" s="41">
        <v>17100</v>
      </c>
      <c r="Q19" s="41">
        <f t="shared" si="18"/>
        <v>17100</v>
      </c>
      <c r="R19" s="42">
        <v>0.1706</v>
      </c>
      <c r="S19" s="43"/>
      <c r="T19" s="36">
        <f t="shared" si="0"/>
        <v>25</v>
      </c>
      <c r="U19" s="44">
        <f t="shared" si="1"/>
        <v>0.14773788445792854</v>
      </c>
      <c r="V19" s="45">
        <f t="shared" si="2"/>
        <v>0</v>
      </c>
      <c r="W19" s="46">
        <f t="shared" si="3"/>
        <v>5.9095153783171421E-3</v>
      </c>
      <c r="X19" s="41">
        <f t="shared" si="4"/>
        <v>407.76997570379172</v>
      </c>
      <c r="Y19" s="41">
        <f t="shared" si="5"/>
        <v>0</v>
      </c>
      <c r="Z19" s="41">
        <f t="shared" si="6"/>
        <v>11706.875127981972</v>
      </c>
      <c r="AA19" s="47">
        <f t="shared" si="7"/>
        <v>17507.769975703792</v>
      </c>
      <c r="AB19" s="48">
        <f t="shared" si="8"/>
        <v>10961.493565526191</v>
      </c>
      <c r="AC19" s="41">
        <f t="shared" si="8"/>
        <v>16393.04304841179</v>
      </c>
      <c r="AD19" s="41">
        <f t="shared" si="9"/>
        <v>6073.3219089259501</v>
      </c>
      <c r="AE19" s="41">
        <f t="shared" si="17"/>
        <v>0</v>
      </c>
      <c r="AF19" s="49">
        <f>HLOOKUP(I19,GasAvoidedCostsWOCC!$A$5:$G$50,G19+1,FALSE)</f>
        <v>22.891286501587491</v>
      </c>
      <c r="AG19" s="41">
        <f t="shared" si="10"/>
        <v>2939.2411868038334</v>
      </c>
      <c r="AH19" s="49">
        <f>HLOOKUP(I19,GasAvoidedCostsWOCC!$A$5:$Q$50,T19+1,FALSE)</f>
        <v>22.891286501587491</v>
      </c>
      <c r="AI19" s="41">
        <f t="shared" si="11"/>
        <v>0</v>
      </c>
      <c r="AJ19" s="41">
        <f t="shared" si="12"/>
        <v>2939.2411868038334</v>
      </c>
      <c r="AK19" s="41">
        <f>HLOOKUP(I19,GasAvoidedCostsWOCC!$A$5:$Q$50,G19+1,FALSE)*J19*L19</f>
        <v>0</v>
      </c>
      <c r="AL19" s="41">
        <f t="shared" si="13"/>
        <v>2939.2411868038334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2939.2411868038334</v>
      </c>
      <c r="AN19" s="45">
        <f t="shared" si="14"/>
        <v>9306.4872144101682</v>
      </c>
      <c r="AO19" s="44">
        <f t="shared" si="15"/>
        <v>0.26814239950363367</v>
      </c>
      <c r="AP19" s="44">
        <f t="shared" si="16"/>
        <v>0.56770955745838847</v>
      </c>
    </row>
    <row r="20" spans="1:42" ht="13.5" customHeight="1" x14ac:dyDescent="0.25">
      <c r="A20" s="52">
        <f>A8+SUM(Q5:Q904)</f>
        <v>1611765.97</v>
      </c>
      <c r="B20" s="84" t="s">
        <v>95</v>
      </c>
      <c r="C20" s="56">
        <v>18230661</v>
      </c>
      <c r="D20" s="56" t="s">
        <v>96</v>
      </c>
      <c r="E20" s="35">
        <v>14020</v>
      </c>
      <c r="F20" s="36" t="s">
        <v>748</v>
      </c>
      <c r="G20" s="36">
        <v>25</v>
      </c>
      <c r="H20" s="36"/>
      <c r="I20" s="37" t="s">
        <v>266</v>
      </c>
      <c r="J20" s="38">
        <v>1300</v>
      </c>
      <c r="K20" s="38">
        <v>0.02</v>
      </c>
      <c r="L20" s="38"/>
      <c r="M20" s="39">
        <v>5.7</v>
      </c>
      <c r="N20" s="39">
        <v>5.7</v>
      </c>
      <c r="O20" s="504">
        <v>26</v>
      </c>
      <c r="P20" s="41">
        <v>7410</v>
      </c>
      <c r="Q20" s="41">
        <f t="shared" si="18"/>
        <v>7410</v>
      </c>
      <c r="R20" s="42">
        <v>1.5E-3</v>
      </c>
      <c r="S20" s="43"/>
      <c r="T20" s="36">
        <f t="shared" si="0"/>
        <v>25</v>
      </c>
      <c r="U20" s="44">
        <f t="shared" si="1"/>
        <v>2.9915770996153758E-2</v>
      </c>
      <c r="V20" s="45">
        <f t="shared" si="2"/>
        <v>0</v>
      </c>
      <c r="W20" s="46">
        <f t="shared" si="3"/>
        <v>1.1966308398461503E-3</v>
      </c>
      <c r="X20" s="41">
        <f t="shared" si="4"/>
        <v>82.570244301390844</v>
      </c>
      <c r="Y20" s="41">
        <f t="shared" si="5"/>
        <v>0</v>
      </c>
      <c r="Z20" s="41">
        <f t="shared" si="6"/>
        <v>2370.5510383764113</v>
      </c>
      <c r="AA20" s="47">
        <f t="shared" si="7"/>
        <v>7492.5702443013906</v>
      </c>
      <c r="AB20" s="48">
        <f t="shared" si="8"/>
        <v>2219.617077131471</v>
      </c>
      <c r="AC20" s="41">
        <f t="shared" si="8"/>
        <v>7015.5152100200285</v>
      </c>
      <c r="AD20" s="41">
        <f t="shared" si="9"/>
        <v>23.13985486988199</v>
      </c>
      <c r="AE20" s="41">
        <f t="shared" si="17"/>
        <v>0</v>
      </c>
      <c r="AF20" s="49">
        <f>HLOOKUP(I20,GasAvoidedCostsWOCC!$A$5:$G$50,G20+1,FALSE)</f>
        <v>22.891286501587491</v>
      </c>
      <c r="AG20" s="41">
        <f t="shared" si="10"/>
        <v>595.17344904127469</v>
      </c>
      <c r="AH20" s="49">
        <f>HLOOKUP(I20,GasAvoidedCostsWOCC!$A$5:$Q$50,T20+1,FALSE)</f>
        <v>22.891286501587491</v>
      </c>
      <c r="AI20" s="41">
        <f t="shared" si="11"/>
        <v>0</v>
      </c>
      <c r="AJ20" s="41">
        <f t="shared" si="12"/>
        <v>595.17344904127469</v>
      </c>
      <c r="AK20" s="41">
        <f>HLOOKUP(I20,GasAvoidedCostsWOCC!$A$5:$Q$50,G20+1,FALSE)*J20*L20</f>
        <v>0</v>
      </c>
      <c r="AL20" s="41">
        <f t="shared" si="13"/>
        <v>595.17344904127469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595.17344904127481</v>
      </c>
      <c r="AN20" s="45">
        <f t="shared" si="14"/>
        <v>677.83064881528435</v>
      </c>
      <c r="AO20" s="44">
        <f t="shared" si="15"/>
        <v>0.26814239950363378</v>
      </c>
      <c r="AP20" s="44">
        <f t="shared" si="16"/>
        <v>9.6618798266898662E-2</v>
      </c>
    </row>
    <row r="21" spans="1:42" ht="13.5" customHeight="1" x14ac:dyDescent="0.25">
      <c r="A21" s="54" t="s">
        <v>228</v>
      </c>
      <c r="B21" s="84" t="s">
        <v>95</v>
      </c>
      <c r="C21" s="56">
        <v>18230661</v>
      </c>
      <c r="D21" s="56" t="s">
        <v>96</v>
      </c>
      <c r="E21" s="35">
        <v>14021</v>
      </c>
      <c r="F21" s="36" t="s">
        <v>749</v>
      </c>
      <c r="G21" s="36">
        <v>45</v>
      </c>
      <c r="H21" s="36"/>
      <c r="I21" s="37" t="s">
        <v>266</v>
      </c>
      <c r="J21" s="38">
        <v>15000</v>
      </c>
      <c r="K21" s="38">
        <v>5.5E-2</v>
      </c>
      <c r="L21" s="38"/>
      <c r="M21" s="39">
        <v>4.45</v>
      </c>
      <c r="N21" s="39">
        <v>4.45</v>
      </c>
      <c r="O21" s="504">
        <v>825</v>
      </c>
      <c r="P21" s="41">
        <v>66750</v>
      </c>
      <c r="Q21" s="41">
        <f t="shared" si="18"/>
        <v>66750</v>
      </c>
      <c r="R21" s="42">
        <v>0.14000000000000001</v>
      </c>
      <c r="S21" s="43"/>
      <c r="T21" s="36">
        <f t="shared" si="0"/>
        <v>45</v>
      </c>
      <c r="U21" s="44">
        <f t="shared" si="1"/>
        <v>1.7086507665110895</v>
      </c>
      <c r="V21" s="45">
        <f t="shared" si="2"/>
        <v>0</v>
      </c>
      <c r="W21" s="46">
        <f t="shared" si="3"/>
        <v>3.7970017033579766E-2</v>
      </c>
      <c r="X21" s="41">
        <f t="shared" si="4"/>
        <v>2620.0173672556707</v>
      </c>
      <c r="Y21" s="41">
        <f t="shared" si="5"/>
        <v>0</v>
      </c>
      <c r="Z21" s="41">
        <f t="shared" si="6"/>
        <v>75219.407948482287</v>
      </c>
      <c r="AA21" s="47">
        <f t="shared" si="7"/>
        <v>69370.01736725567</v>
      </c>
      <c r="AB21" s="48">
        <f t="shared" si="8"/>
        <v>70430.157255133221</v>
      </c>
      <c r="AC21" s="41">
        <f t="shared" si="8"/>
        <v>64953.199782074596</v>
      </c>
      <c r="AD21" s="41">
        <f t="shared" si="9"/>
        <v>29282.780140008177</v>
      </c>
      <c r="AE21" s="41">
        <f t="shared" si="17"/>
        <v>0</v>
      </c>
      <c r="AF21" s="49">
        <f>HLOOKUP(I21,GasAvoidedCostsWOCC!$A$5:$G$50,G21+1,FALSE)</f>
        <v>37.569941081056932</v>
      </c>
      <c r="AG21" s="41">
        <f t="shared" si="10"/>
        <v>30995.201391871968</v>
      </c>
      <c r="AH21" s="49">
        <f>HLOOKUP(I21,GasAvoidedCostsWOCC!$A$5:$Q$50,T21+1,FALSE)</f>
        <v>37.569941081056932</v>
      </c>
      <c r="AI21" s="41">
        <f t="shared" si="11"/>
        <v>0</v>
      </c>
      <c r="AJ21" s="41">
        <f t="shared" si="12"/>
        <v>30995.201391871968</v>
      </c>
      <c r="AK21" s="41">
        <f>HLOOKUP(I21,GasAvoidedCostsWOCC!$A$5:$Q$50,G21+1,FALSE)*J21*L21</f>
        <v>0</v>
      </c>
      <c r="AL21" s="41">
        <f t="shared" si="13"/>
        <v>30995.201391871968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30995.201391871968</v>
      </c>
      <c r="AN21" s="45">
        <f t="shared" si="14"/>
        <v>63377.501671067337</v>
      </c>
      <c r="AO21" s="44">
        <f t="shared" si="15"/>
        <v>0.44008422811824571</v>
      </c>
      <c r="AP21" s="44">
        <f t="shared" si="16"/>
        <v>0.97574102405587548</v>
      </c>
    </row>
    <row r="22" spans="1:42" ht="13.5" customHeight="1" x14ac:dyDescent="0.25">
      <c r="A22" s="55">
        <f>(SUM(AM6:AM998)/(SUM(AB6:AB998)))</f>
        <v>0.29060004748418633</v>
      </c>
      <c r="B22" s="84" t="s">
        <v>95</v>
      </c>
      <c r="C22" s="56">
        <v>18230661</v>
      </c>
      <c r="D22" s="56" t="s">
        <v>96</v>
      </c>
      <c r="E22" s="35">
        <v>14029</v>
      </c>
      <c r="F22" s="36" t="s">
        <v>750</v>
      </c>
      <c r="G22" s="36">
        <v>15</v>
      </c>
      <c r="H22" s="36"/>
      <c r="I22" s="37" t="s">
        <v>262</v>
      </c>
      <c r="J22" s="38">
        <v>20</v>
      </c>
      <c r="K22" s="38">
        <v>0.84</v>
      </c>
      <c r="L22" s="38"/>
      <c r="M22" s="39">
        <v>28.4</v>
      </c>
      <c r="N22" s="39">
        <v>28.4</v>
      </c>
      <c r="O22" s="504">
        <v>16.8</v>
      </c>
      <c r="P22" s="41">
        <v>568</v>
      </c>
      <c r="Q22" s="41">
        <f t="shared" si="18"/>
        <v>568</v>
      </c>
      <c r="R22" s="42">
        <v>11.5936</v>
      </c>
      <c r="S22" s="43"/>
      <c r="T22" s="36">
        <f t="shared" ref="T22:T85" si="19">G22+H22</f>
        <v>15</v>
      </c>
      <c r="U22" s="44">
        <f t="shared" ref="U22:U85" si="20">(O22/$A$10)*T22</f>
        <v>1.1598114293893456E-2</v>
      </c>
      <c r="V22" s="45">
        <f t="shared" ref="V22:V85" si="21">N22-M22</f>
        <v>0</v>
      </c>
      <c r="W22" s="46">
        <f t="shared" ref="W22:W85" si="22">(O22/A$10)</f>
        <v>7.732076195928971E-4</v>
      </c>
      <c r="X22" s="41">
        <f t="shared" ref="X22:X85" si="23">W22*A$8</f>
        <v>53.353080933206392</v>
      </c>
      <c r="Y22" s="41">
        <f t="shared" ref="Y22:Y85" si="24">Q22-P22</f>
        <v>0</v>
      </c>
      <c r="Z22" s="41">
        <f t="shared" ref="Z22:Z85" si="25">X22+(A$6*W22)</f>
        <v>1531.7406709509121</v>
      </c>
      <c r="AA22" s="47">
        <f t="shared" ref="AA22:AA85" si="26">Q22+X22</f>
        <v>621.35308093320634</v>
      </c>
      <c r="AB22" s="48">
        <f t="shared" ref="AB22:AB85" si="27">Z22/(1+GasDiscountRate)^1</f>
        <v>1434.2141113772584</v>
      </c>
      <c r="AC22" s="41">
        <f t="shared" ref="AC22:AC85" si="28">AA22/(1+GasDiscountRate)^1</f>
        <v>581.79127428202833</v>
      </c>
      <c r="AD22" s="41">
        <f t="shared" ref="AD22:AD85" si="29">-PV(GasDiscountRate,T22,R22)*J22</f>
        <v>2138.80902706599</v>
      </c>
      <c r="AE22" s="41">
        <f t="shared" ref="AE22:AE85" si="30">-PV(GasDiscountRate,T22,S22)*J22</f>
        <v>0</v>
      </c>
      <c r="AF22" s="49">
        <f>HLOOKUP(I22,GasAvoidedCostsWOCC!$A$5:$G$50,G22+1,FALSE)</f>
        <v>14.879870545519662</v>
      </c>
      <c r="AG22" s="41">
        <f t="shared" ref="AG22:AG85" si="31">AF22*J22*K22</f>
        <v>249.98182516473031</v>
      </c>
      <c r="AH22" s="49">
        <f>HLOOKUP(I22,GasAvoidedCostsWOCC!$A$5:$Q$50,T22+1,FALSE)</f>
        <v>14.879870545519662</v>
      </c>
      <c r="AI22" s="41">
        <f t="shared" ref="AI22:AI85" si="32">AH22*J22*L22</f>
        <v>0</v>
      </c>
      <c r="AJ22" s="41">
        <f t="shared" ref="AJ22:AJ85" si="33">AG22+AI22</f>
        <v>249.98182516473031</v>
      </c>
      <c r="AK22" s="41">
        <f>HLOOKUP(I22,GasAvoidedCostsWOCC!$A$5:$Q$50,G22+1,FALSE)*J22*L22</f>
        <v>0</v>
      </c>
      <c r="AL22" s="41">
        <f t="shared" ref="AL22:AL85" si="34">AG22+AI22-AK22</f>
        <v>249.98182516473031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249.98182516473031</v>
      </c>
      <c r="AN22" s="45">
        <f t="shared" ref="AN22:AN85" si="35">AM22*1.1+AD22+AE22</f>
        <v>2413.7890347471935</v>
      </c>
      <c r="AO22" s="44">
        <f t="shared" ref="AO22:AO85" si="36">IFERROR(AM22/AB22,0)</f>
        <v>0.1742988185527444</v>
      </c>
      <c r="AP22" s="44">
        <f t="shared" ref="AP22:AP85" si="37">AN22/AC22</f>
        <v>4.1488917786296815</v>
      </c>
    </row>
    <row r="23" spans="1:42" ht="13.5" customHeight="1" x14ac:dyDescent="0.25">
      <c r="A23" s="54" t="s">
        <v>229</v>
      </c>
      <c r="B23" s="84" t="s">
        <v>95</v>
      </c>
      <c r="C23" s="56">
        <v>18230661</v>
      </c>
      <c r="D23" s="56" t="s">
        <v>96</v>
      </c>
      <c r="E23" s="35">
        <v>14036</v>
      </c>
      <c r="F23" s="36" t="s">
        <v>751</v>
      </c>
      <c r="G23" s="36">
        <v>25</v>
      </c>
      <c r="H23" s="36"/>
      <c r="I23" s="37" t="s">
        <v>266</v>
      </c>
      <c r="J23" s="38">
        <v>50</v>
      </c>
      <c r="K23" s="38">
        <v>0.22</v>
      </c>
      <c r="L23" s="38"/>
      <c r="M23" s="39">
        <v>3.2</v>
      </c>
      <c r="N23" s="39">
        <v>3.2</v>
      </c>
      <c r="O23" s="504">
        <v>11</v>
      </c>
      <c r="P23" s="41">
        <v>160</v>
      </c>
      <c r="Q23" s="41">
        <f t="shared" si="18"/>
        <v>160</v>
      </c>
      <c r="R23" s="42">
        <v>1.2441</v>
      </c>
      <c r="S23" s="43"/>
      <c r="T23" s="36">
        <f t="shared" si="19"/>
        <v>25</v>
      </c>
      <c r="U23" s="44">
        <f t="shared" si="20"/>
        <v>1.2656672344526587E-2</v>
      </c>
      <c r="V23" s="45">
        <f t="shared" si="21"/>
        <v>0</v>
      </c>
      <c r="W23" s="46">
        <f t="shared" si="22"/>
        <v>5.0626689378106349E-4</v>
      </c>
      <c r="X23" s="41">
        <f t="shared" si="23"/>
        <v>34.933564896742276</v>
      </c>
      <c r="Y23" s="41">
        <f t="shared" si="24"/>
        <v>0</v>
      </c>
      <c r="Z23" s="41">
        <f t="shared" si="25"/>
        <v>1002.9254393130971</v>
      </c>
      <c r="AA23" s="47">
        <f t="shared" si="26"/>
        <v>194.93356489674227</v>
      </c>
      <c r="AB23" s="48">
        <f t="shared" si="27"/>
        <v>939.06876340177621</v>
      </c>
      <c r="AC23" s="41">
        <f t="shared" si="28"/>
        <v>182.5220645100583</v>
      </c>
      <c r="AD23" s="41">
        <f t="shared" si="29"/>
        <v>738.16137034923543</v>
      </c>
      <c r="AE23" s="41">
        <f t="shared" si="30"/>
        <v>0</v>
      </c>
      <c r="AF23" s="49">
        <f>HLOOKUP(I23,GasAvoidedCostsWOCC!$A$5:$G$50,G23+1,FALSE)</f>
        <v>22.891286501587491</v>
      </c>
      <c r="AG23" s="41">
        <f t="shared" si="31"/>
        <v>251.80415151746243</v>
      </c>
      <c r="AH23" s="49">
        <f>HLOOKUP(I23,GasAvoidedCostsWOCC!$A$5:$Q$50,T23+1,FALSE)</f>
        <v>22.891286501587491</v>
      </c>
      <c r="AI23" s="41">
        <f t="shared" si="32"/>
        <v>0</v>
      </c>
      <c r="AJ23" s="41">
        <f t="shared" si="33"/>
        <v>251.80415151746243</v>
      </c>
      <c r="AK23" s="41">
        <f>HLOOKUP(I23,GasAvoidedCostsWOCC!$A$5:$Q$50,G23+1,FALSE)*J23*L23</f>
        <v>0</v>
      </c>
      <c r="AL23" s="41">
        <f t="shared" si="34"/>
        <v>251.80415151746243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251.8041515174624</v>
      </c>
      <c r="AN23" s="45">
        <f t="shared" si="35"/>
        <v>1015.1459370184441</v>
      </c>
      <c r="AO23" s="44">
        <f t="shared" si="36"/>
        <v>0.26814239950363378</v>
      </c>
      <c r="AP23" s="44">
        <f t="shared" si="37"/>
        <v>5.5617710644649332</v>
      </c>
    </row>
    <row r="24" spans="1:42" ht="13.5" customHeight="1" x14ac:dyDescent="0.25">
      <c r="A24" s="55">
        <f>(SUM(AN6:AN998)/SUM(AC6:AC998))</f>
        <v>0.71578568168531298</v>
      </c>
      <c r="B24" s="84" t="s">
        <v>95</v>
      </c>
      <c r="C24" s="56">
        <v>18230661</v>
      </c>
      <c r="D24" s="56" t="s">
        <v>96</v>
      </c>
      <c r="E24" s="35">
        <v>14037</v>
      </c>
      <c r="F24" s="36" t="s">
        <v>752</v>
      </c>
      <c r="G24" s="36">
        <v>45</v>
      </c>
      <c r="H24" s="36"/>
      <c r="I24" s="37" t="s">
        <v>266</v>
      </c>
      <c r="J24" s="38">
        <v>15000</v>
      </c>
      <c r="K24" s="38">
        <v>4.4999999999999998E-2</v>
      </c>
      <c r="L24" s="38"/>
      <c r="M24" s="39">
        <v>5.61</v>
      </c>
      <c r="N24" s="39">
        <v>5.61</v>
      </c>
      <c r="O24" s="504">
        <v>675</v>
      </c>
      <c r="P24" s="41">
        <v>84150</v>
      </c>
      <c r="Q24" s="41">
        <f t="shared" si="18"/>
        <v>84150</v>
      </c>
      <c r="R24" s="42">
        <v>1.8700000000000001E-2</v>
      </c>
      <c r="S24" s="43"/>
      <c r="T24" s="36">
        <f t="shared" si="19"/>
        <v>45</v>
      </c>
      <c r="U24" s="44">
        <f t="shared" si="20"/>
        <v>1.3979869907818003</v>
      </c>
      <c r="V24" s="45">
        <f t="shared" si="21"/>
        <v>0</v>
      </c>
      <c r="W24" s="46">
        <f t="shared" si="22"/>
        <v>3.1066377572928898E-2</v>
      </c>
      <c r="X24" s="41">
        <f t="shared" si="23"/>
        <v>2143.650573209185</v>
      </c>
      <c r="Y24" s="41">
        <f t="shared" si="24"/>
        <v>0</v>
      </c>
      <c r="Z24" s="41">
        <f t="shared" si="25"/>
        <v>61543.151957849135</v>
      </c>
      <c r="AA24" s="47">
        <f t="shared" si="26"/>
        <v>86293.65057320919</v>
      </c>
      <c r="AB24" s="48">
        <f t="shared" si="27"/>
        <v>57624.674117836264</v>
      </c>
      <c r="AC24" s="41">
        <f t="shared" si="28"/>
        <v>80799.298289521714</v>
      </c>
      <c r="AD24" s="41">
        <f t="shared" si="29"/>
        <v>3911.3427758439493</v>
      </c>
      <c r="AE24" s="41">
        <f t="shared" si="30"/>
        <v>0</v>
      </c>
      <c r="AF24" s="49">
        <f>HLOOKUP(I24,GasAvoidedCostsWOCC!$A$5:$G$50,G24+1,FALSE)</f>
        <v>37.569941081056932</v>
      </c>
      <c r="AG24" s="41">
        <f t="shared" si="31"/>
        <v>25359.710229713426</v>
      </c>
      <c r="AH24" s="49">
        <f>HLOOKUP(I24,GasAvoidedCostsWOCC!$A$5:$Q$50,T24+1,FALSE)</f>
        <v>37.569941081056932</v>
      </c>
      <c r="AI24" s="41">
        <f t="shared" si="32"/>
        <v>0</v>
      </c>
      <c r="AJ24" s="41">
        <f t="shared" si="33"/>
        <v>25359.710229713426</v>
      </c>
      <c r="AK24" s="41">
        <f>HLOOKUP(I24,GasAvoidedCostsWOCC!$A$5:$Q$50,G24+1,FALSE)*J24*L24</f>
        <v>0</v>
      </c>
      <c r="AL24" s="41">
        <f t="shared" si="34"/>
        <v>25359.710229713426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25359.71022971343</v>
      </c>
      <c r="AN24" s="45">
        <f t="shared" si="35"/>
        <v>31807.024028528725</v>
      </c>
      <c r="AO24" s="44">
        <f t="shared" si="36"/>
        <v>0.44008422811824582</v>
      </c>
      <c r="AP24" s="44">
        <f t="shared" si="37"/>
        <v>0.39365470619010995</v>
      </c>
    </row>
    <row r="25" spans="1:42" ht="13.5" customHeight="1" x14ac:dyDescent="0.25">
      <c r="B25" s="84" t="s">
        <v>95</v>
      </c>
      <c r="C25" s="56">
        <v>18230661</v>
      </c>
      <c r="D25" s="56" t="s">
        <v>96</v>
      </c>
      <c r="E25" s="35">
        <v>13994</v>
      </c>
      <c r="F25" s="36" t="s">
        <v>753</v>
      </c>
      <c r="G25" s="36">
        <v>45</v>
      </c>
      <c r="H25" s="36"/>
      <c r="I25" s="37" t="s">
        <v>266</v>
      </c>
      <c r="J25" s="38">
        <v>1700</v>
      </c>
      <c r="K25" s="38">
        <v>0.04</v>
      </c>
      <c r="L25" s="38"/>
      <c r="M25" s="39">
        <v>2.73</v>
      </c>
      <c r="N25" s="39">
        <v>2.73</v>
      </c>
      <c r="O25" s="504">
        <v>68</v>
      </c>
      <c r="P25" s="41">
        <v>4641</v>
      </c>
      <c r="Q25" s="41">
        <f t="shared" si="18"/>
        <v>4641</v>
      </c>
      <c r="R25" s="42">
        <v>2.8999999999999998E-3</v>
      </c>
      <c r="S25" s="43"/>
      <c r="T25" s="36">
        <f t="shared" si="19"/>
        <v>45</v>
      </c>
      <c r="U25" s="44">
        <f t="shared" si="20"/>
        <v>0.14083424499727767</v>
      </c>
      <c r="V25" s="45">
        <f t="shared" si="21"/>
        <v>0</v>
      </c>
      <c r="W25" s="46">
        <f t="shared" si="22"/>
        <v>3.1296498888283928E-3</v>
      </c>
      <c r="X25" s="41">
        <f t="shared" si="23"/>
        <v>215.9529466344068</v>
      </c>
      <c r="Y25" s="41">
        <f t="shared" si="24"/>
        <v>0</v>
      </c>
      <c r="Z25" s="41">
        <f t="shared" si="25"/>
        <v>6199.9027157536912</v>
      </c>
      <c r="AA25" s="47">
        <f t="shared" si="26"/>
        <v>4856.9529466344065</v>
      </c>
      <c r="AB25" s="48">
        <f t="shared" si="27"/>
        <v>5805.1523555746171</v>
      </c>
      <c r="AC25" s="41">
        <f t="shared" si="28"/>
        <v>4547.7087515303429</v>
      </c>
      <c r="AD25" s="41">
        <f t="shared" si="29"/>
        <v>68.74481242392396</v>
      </c>
      <c r="AE25" s="41">
        <f t="shared" si="30"/>
        <v>0</v>
      </c>
      <c r="AF25" s="49">
        <f>HLOOKUP(I25,GasAvoidedCostsWOCC!$A$5:$G$50,G25+1,FALSE)</f>
        <v>37.569941081056932</v>
      </c>
      <c r="AG25" s="41">
        <f t="shared" si="31"/>
        <v>2554.7559935118716</v>
      </c>
      <c r="AH25" s="49">
        <f>HLOOKUP(I25,GasAvoidedCostsWOCC!$A$5:$Q$50,T25+1,FALSE)</f>
        <v>37.569941081056932</v>
      </c>
      <c r="AI25" s="41">
        <f t="shared" si="32"/>
        <v>0</v>
      </c>
      <c r="AJ25" s="41">
        <f t="shared" si="33"/>
        <v>2554.7559935118716</v>
      </c>
      <c r="AK25" s="41">
        <f>HLOOKUP(I25,GasAvoidedCostsWOCC!$A$5:$Q$50,G25+1,FALSE)*J25*L25</f>
        <v>0</v>
      </c>
      <c r="AL25" s="41">
        <f t="shared" si="34"/>
        <v>2554.7559935118716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2554.7559935118716</v>
      </c>
      <c r="AN25" s="45">
        <f t="shared" si="35"/>
        <v>2878.9764052869828</v>
      </c>
      <c r="AO25" s="44">
        <f t="shared" si="36"/>
        <v>0.44008422811824577</v>
      </c>
      <c r="AP25" s="44">
        <f t="shared" si="37"/>
        <v>0.63306085824387559</v>
      </c>
    </row>
    <row r="26" spans="1:42" ht="13.5" customHeight="1" x14ac:dyDescent="0.25">
      <c r="B26" s="84" t="s">
        <v>95</v>
      </c>
      <c r="C26" s="56">
        <v>18230661</v>
      </c>
      <c r="D26" s="56" t="s">
        <v>96</v>
      </c>
      <c r="E26" s="35">
        <v>13998</v>
      </c>
      <c r="F26" s="36" t="s">
        <v>754</v>
      </c>
      <c r="G26" s="36">
        <v>45</v>
      </c>
      <c r="H26" s="36"/>
      <c r="I26" s="37" t="s">
        <v>266</v>
      </c>
      <c r="J26" s="38">
        <v>250</v>
      </c>
      <c r="K26" s="38">
        <v>4.4999999999999998E-2</v>
      </c>
      <c r="L26" s="38"/>
      <c r="M26" s="39">
        <v>3.04</v>
      </c>
      <c r="N26" s="39">
        <v>3.04</v>
      </c>
      <c r="O26" s="504">
        <v>11.25</v>
      </c>
      <c r="P26" s="41">
        <v>760</v>
      </c>
      <c r="Q26" s="41">
        <f t="shared" si="18"/>
        <v>760</v>
      </c>
      <c r="R26" s="42">
        <v>3.3E-3</v>
      </c>
      <c r="S26" s="43"/>
      <c r="T26" s="36">
        <f t="shared" si="19"/>
        <v>45</v>
      </c>
      <c r="U26" s="44">
        <f t="shared" si="20"/>
        <v>2.3299783179696675E-2</v>
      </c>
      <c r="V26" s="45">
        <f t="shared" si="21"/>
        <v>0</v>
      </c>
      <c r="W26" s="46">
        <f t="shared" si="22"/>
        <v>5.1777295954881497E-4</v>
      </c>
      <c r="X26" s="41">
        <f t="shared" si="23"/>
        <v>35.727509553486421</v>
      </c>
      <c r="Y26" s="41">
        <f t="shared" si="24"/>
        <v>0</v>
      </c>
      <c r="Z26" s="41">
        <f t="shared" si="25"/>
        <v>1025.7191992974856</v>
      </c>
      <c r="AA26" s="47">
        <f t="shared" si="26"/>
        <v>795.72750955348647</v>
      </c>
      <c r="AB26" s="48">
        <f t="shared" si="27"/>
        <v>960.41123529727111</v>
      </c>
      <c r="AC26" s="41">
        <f t="shared" si="28"/>
        <v>745.06321119240306</v>
      </c>
      <c r="AD26" s="41">
        <f t="shared" si="29"/>
        <v>11.503949340717499</v>
      </c>
      <c r="AE26" s="41">
        <f t="shared" si="30"/>
        <v>0</v>
      </c>
      <c r="AF26" s="49">
        <f>HLOOKUP(I26,GasAvoidedCostsWOCC!$A$5:$G$50,G26+1,FALSE)</f>
        <v>37.569941081056932</v>
      </c>
      <c r="AG26" s="41">
        <f t="shared" si="31"/>
        <v>422.66183716189045</v>
      </c>
      <c r="AH26" s="49">
        <f>HLOOKUP(I26,GasAvoidedCostsWOCC!$A$5:$Q$50,T26+1,FALSE)</f>
        <v>37.569941081056932</v>
      </c>
      <c r="AI26" s="41">
        <f t="shared" si="32"/>
        <v>0</v>
      </c>
      <c r="AJ26" s="41">
        <f t="shared" si="33"/>
        <v>422.66183716189045</v>
      </c>
      <c r="AK26" s="41">
        <f>HLOOKUP(I26,GasAvoidedCostsWOCC!$A$5:$Q$50,G26+1,FALSE)*J26*L26</f>
        <v>0</v>
      </c>
      <c r="AL26" s="41">
        <f t="shared" si="34"/>
        <v>422.66183716189045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422.6618371618905</v>
      </c>
      <c r="AN26" s="45">
        <f t="shared" si="35"/>
        <v>476.43197021879706</v>
      </c>
      <c r="AO26" s="44">
        <f t="shared" si="36"/>
        <v>0.44008422811824582</v>
      </c>
      <c r="AP26" s="44">
        <f t="shared" si="37"/>
        <v>0.63945174457924558</v>
      </c>
    </row>
    <row r="27" spans="1:42" ht="13.5" customHeight="1" x14ac:dyDescent="0.25">
      <c r="B27" s="84" t="s">
        <v>95</v>
      </c>
      <c r="C27" s="56">
        <v>18230661</v>
      </c>
      <c r="D27" s="56" t="s">
        <v>96</v>
      </c>
      <c r="E27" s="35">
        <v>14010</v>
      </c>
      <c r="F27" s="36" t="s">
        <v>755</v>
      </c>
      <c r="G27" s="36">
        <v>20</v>
      </c>
      <c r="H27" s="36"/>
      <c r="I27" s="37" t="s">
        <v>266</v>
      </c>
      <c r="J27" s="38">
        <v>10</v>
      </c>
      <c r="K27" s="38">
        <v>0.2</v>
      </c>
      <c r="L27" s="38"/>
      <c r="M27" s="39">
        <v>9.17</v>
      </c>
      <c r="N27" s="39">
        <v>9.17</v>
      </c>
      <c r="O27" s="504">
        <v>2</v>
      </c>
      <c r="P27" s="41">
        <v>91.7</v>
      </c>
      <c r="Q27" s="41">
        <f t="shared" si="18"/>
        <v>91.7</v>
      </c>
      <c r="R27" s="42">
        <v>1.4500000000000001E-2</v>
      </c>
      <c r="S27" s="43"/>
      <c r="T27" s="36">
        <f t="shared" si="19"/>
        <v>20</v>
      </c>
      <c r="U27" s="44">
        <f t="shared" si="20"/>
        <v>1.8409705228402309E-3</v>
      </c>
      <c r="V27" s="45">
        <f t="shared" si="21"/>
        <v>0</v>
      </c>
      <c r="W27" s="46">
        <f t="shared" si="22"/>
        <v>9.2048526142011547E-5</v>
      </c>
      <c r="X27" s="41">
        <f t="shared" si="23"/>
        <v>6.3515572539531409</v>
      </c>
      <c r="Y27" s="41">
        <f t="shared" si="24"/>
        <v>0</v>
      </c>
      <c r="Z27" s="41">
        <f t="shared" si="25"/>
        <v>182.35007987510855</v>
      </c>
      <c r="AA27" s="47">
        <f t="shared" si="26"/>
        <v>98.051557253953149</v>
      </c>
      <c r="AB27" s="48">
        <f t="shared" si="27"/>
        <v>170.73977516395931</v>
      </c>
      <c r="AC27" s="41">
        <f t="shared" si="28"/>
        <v>91.808574207821295</v>
      </c>
      <c r="AD27" s="41">
        <f t="shared" si="29"/>
        <v>1.5603028809283968</v>
      </c>
      <c r="AE27" s="41">
        <f t="shared" si="30"/>
        <v>0</v>
      </c>
      <c r="AF27" s="49">
        <f>HLOOKUP(I27,GasAvoidedCostsWOCC!$A$5:$G$50,G27+1,FALSE)</f>
        <v>19.395541552048424</v>
      </c>
      <c r="AG27" s="41">
        <f t="shared" si="31"/>
        <v>38.791083104096856</v>
      </c>
      <c r="AH27" s="49">
        <f>HLOOKUP(I27,GasAvoidedCostsWOCC!$A$5:$Q$50,T27+1,FALSE)</f>
        <v>19.395541552048424</v>
      </c>
      <c r="AI27" s="41">
        <f t="shared" si="32"/>
        <v>0</v>
      </c>
      <c r="AJ27" s="41">
        <f t="shared" si="33"/>
        <v>38.791083104096856</v>
      </c>
      <c r="AK27" s="41">
        <f>HLOOKUP(I27,GasAvoidedCostsWOCC!$A$5:$Q$50,G27+1,FALSE)*J27*L27</f>
        <v>0</v>
      </c>
      <c r="AL27" s="41">
        <f t="shared" si="34"/>
        <v>38.791083104096856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38.791083104096849</v>
      </c>
      <c r="AN27" s="45">
        <f t="shared" si="35"/>
        <v>44.230494295434937</v>
      </c>
      <c r="AO27" s="44">
        <f t="shared" si="36"/>
        <v>0.22719417936943076</v>
      </c>
      <c r="AP27" s="44">
        <f t="shared" si="37"/>
        <v>0.48176866569470023</v>
      </c>
    </row>
    <row r="28" spans="1:42" ht="13.5" customHeight="1" x14ac:dyDescent="0.25">
      <c r="B28" s="84" t="s">
        <v>95</v>
      </c>
      <c r="C28" s="56">
        <v>18230661</v>
      </c>
      <c r="D28" s="56" t="s">
        <v>96</v>
      </c>
      <c r="E28" s="35">
        <v>14019</v>
      </c>
      <c r="F28" s="36" t="s">
        <v>756</v>
      </c>
      <c r="G28" s="36">
        <v>45</v>
      </c>
      <c r="H28" s="36"/>
      <c r="I28" s="37" t="s">
        <v>266</v>
      </c>
      <c r="J28" s="38">
        <v>1000</v>
      </c>
      <c r="K28" s="38">
        <v>0.06</v>
      </c>
      <c r="L28" s="38"/>
      <c r="M28" s="39">
        <v>3.04</v>
      </c>
      <c r="N28" s="39">
        <v>3.07</v>
      </c>
      <c r="O28" s="504">
        <v>60</v>
      </c>
      <c r="P28" s="41">
        <v>3040</v>
      </c>
      <c r="Q28" s="41">
        <f t="shared" si="18"/>
        <v>3070</v>
      </c>
      <c r="R28" s="42">
        <v>4.4000000000000003E-3</v>
      </c>
      <c r="S28" s="43"/>
      <c r="T28" s="36">
        <f t="shared" si="19"/>
        <v>45</v>
      </c>
      <c r="U28" s="44">
        <f t="shared" si="20"/>
        <v>0.12426551029171561</v>
      </c>
      <c r="V28" s="45">
        <f t="shared" si="21"/>
        <v>2.9999999999999805E-2</v>
      </c>
      <c r="W28" s="46">
        <f t="shared" si="22"/>
        <v>2.7614557842603467E-3</v>
      </c>
      <c r="X28" s="41">
        <f t="shared" si="23"/>
        <v>190.54671761859424</v>
      </c>
      <c r="Y28" s="41">
        <f t="shared" si="24"/>
        <v>30</v>
      </c>
      <c r="Z28" s="41">
        <f t="shared" si="25"/>
        <v>5470.5023962532568</v>
      </c>
      <c r="AA28" s="47">
        <f t="shared" si="26"/>
        <v>3260.5467176185944</v>
      </c>
      <c r="AB28" s="48">
        <f t="shared" si="27"/>
        <v>5122.1932549187795</v>
      </c>
      <c r="AC28" s="41">
        <f t="shared" si="28"/>
        <v>3052.9463648114179</v>
      </c>
      <c r="AD28" s="41">
        <f t="shared" si="29"/>
        <v>61.354396483826662</v>
      </c>
      <c r="AE28" s="41">
        <f t="shared" si="30"/>
        <v>0</v>
      </c>
      <c r="AF28" s="49">
        <f>HLOOKUP(I28,GasAvoidedCostsWOCC!$A$5:$G$50,G28+1,FALSE)</f>
        <v>37.569941081056932</v>
      </c>
      <c r="AG28" s="41">
        <f t="shared" si="31"/>
        <v>2254.1964648634157</v>
      </c>
      <c r="AH28" s="49">
        <f>HLOOKUP(I28,GasAvoidedCostsWOCC!$A$5:$Q$50,T28+1,FALSE)</f>
        <v>37.569941081056932</v>
      </c>
      <c r="AI28" s="41">
        <f t="shared" si="32"/>
        <v>0</v>
      </c>
      <c r="AJ28" s="41">
        <f t="shared" si="33"/>
        <v>2254.1964648634157</v>
      </c>
      <c r="AK28" s="41">
        <f>HLOOKUP(I28,GasAvoidedCostsWOCC!$A$5:$Q$50,G28+1,FALSE)*J28*L28</f>
        <v>0</v>
      </c>
      <c r="AL28" s="41">
        <f t="shared" si="34"/>
        <v>2254.1964648634157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2254.1964648634157</v>
      </c>
      <c r="AN28" s="45">
        <f t="shared" si="35"/>
        <v>2540.9705078335842</v>
      </c>
      <c r="AO28" s="44">
        <f t="shared" si="36"/>
        <v>0.44008422811824571</v>
      </c>
      <c r="AP28" s="44">
        <f t="shared" si="37"/>
        <v>0.83230106402165416</v>
      </c>
    </row>
    <row r="29" spans="1:42" x14ac:dyDescent="0.25">
      <c r="B29" s="84" t="s">
        <v>95</v>
      </c>
      <c r="C29" s="56">
        <v>18230661</v>
      </c>
      <c r="D29" s="56" t="s">
        <v>96</v>
      </c>
      <c r="E29" s="35">
        <v>14027</v>
      </c>
      <c r="F29" s="36" t="s">
        <v>757</v>
      </c>
      <c r="G29" s="36">
        <v>15</v>
      </c>
      <c r="H29" s="36"/>
      <c r="I29" s="37" t="s">
        <v>262</v>
      </c>
      <c r="J29" s="38">
        <v>5</v>
      </c>
      <c r="K29" s="38">
        <v>0.84</v>
      </c>
      <c r="L29" s="38"/>
      <c r="M29" s="39">
        <v>28.4</v>
      </c>
      <c r="N29" s="39">
        <v>28.4</v>
      </c>
      <c r="O29" s="504">
        <v>4.2</v>
      </c>
      <c r="P29" s="41">
        <v>142</v>
      </c>
      <c r="Q29" s="41">
        <f t="shared" si="18"/>
        <v>142</v>
      </c>
      <c r="R29" s="42">
        <v>8.9800000000000005E-2</v>
      </c>
      <c r="S29" s="43"/>
      <c r="T29" s="36">
        <f t="shared" si="19"/>
        <v>15</v>
      </c>
      <c r="U29" s="44">
        <f t="shared" si="20"/>
        <v>2.899528573473364E-3</v>
      </c>
      <c r="V29" s="45">
        <f t="shared" si="21"/>
        <v>0</v>
      </c>
      <c r="W29" s="46">
        <f t="shared" si="22"/>
        <v>1.9330190489822428E-4</v>
      </c>
      <c r="X29" s="41">
        <f t="shared" si="23"/>
        <v>13.338270233301598</v>
      </c>
      <c r="Y29" s="41">
        <f t="shared" si="24"/>
        <v>0</v>
      </c>
      <c r="Z29" s="41">
        <f t="shared" si="25"/>
        <v>382.93516773772802</v>
      </c>
      <c r="AA29" s="47">
        <f t="shared" si="26"/>
        <v>155.33827023330159</v>
      </c>
      <c r="AB29" s="48">
        <f t="shared" si="27"/>
        <v>358.5535278443146</v>
      </c>
      <c r="AC29" s="41">
        <f t="shared" si="28"/>
        <v>145.44781857050708</v>
      </c>
      <c r="AD29" s="41">
        <f t="shared" si="29"/>
        <v>4.1416180183576703</v>
      </c>
      <c r="AE29" s="41">
        <f t="shared" si="30"/>
        <v>0</v>
      </c>
      <c r="AF29" s="49">
        <f>HLOOKUP(I29,GasAvoidedCostsWOCC!$A$5:$G$50,G29+1,FALSE)</f>
        <v>14.879870545519662</v>
      </c>
      <c r="AG29" s="41">
        <f t="shared" si="31"/>
        <v>62.495456291182578</v>
      </c>
      <c r="AH29" s="49">
        <f>HLOOKUP(I29,GasAvoidedCostsWOCC!$A$5:$Q$50,T29+1,FALSE)</f>
        <v>14.879870545519662</v>
      </c>
      <c r="AI29" s="41">
        <f t="shared" si="32"/>
        <v>0</v>
      </c>
      <c r="AJ29" s="41">
        <f t="shared" si="33"/>
        <v>62.495456291182578</v>
      </c>
      <c r="AK29" s="41">
        <f>HLOOKUP(I29,GasAvoidedCostsWOCC!$A$5:$Q$50,G29+1,FALSE)*J29*L29</f>
        <v>0</v>
      </c>
      <c r="AL29" s="41">
        <f t="shared" si="34"/>
        <v>62.495456291182578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62.495456291182578</v>
      </c>
      <c r="AN29" s="45">
        <f t="shared" si="35"/>
        <v>72.886619938658512</v>
      </c>
      <c r="AO29" s="44">
        <f t="shared" si="36"/>
        <v>0.1742988185527444</v>
      </c>
      <c r="AP29" s="44">
        <f t="shared" si="37"/>
        <v>0.50111868747846566</v>
      </c>
    </row>
    <row r="30" spans="1:42" x14ac:dyDescent="0.25">
      <c r="B30" s="84" t="s">
        <v>95</v>
      </c>
      <c r="C30" s="56">
        <v>18230661</v>
      </c>
      <c r="D30" s="56" t="s">
        <v>96</v>
      </c>
      <c r="E30" s="35">
        <v>14035</v>
      </c>
      <c r="F30" s="36" t="s">
        <v>758</v>
      </c>
      <c r="G30" s="36">
        <v>45</v>
      </c>
      <c r="H30" s="36"/>
      <c r="I30" s="37" t="s">
        <v>266</v>
      </c>
      <c r="J30" s="38">
        <v>50</v>
      </c>
      <c r="K30" s="38">
        <v>9.8799999999999999E-2</v>
      </c>
      <c r="L30" s="38"/>
      <c r="M30" s="39">
        <v>3.12</v>
      </c>
      <c r="N30" s="39">
        <v>3.12</v>
      </c>
      <c r="O30" s="504">
        <v>4.9399999999999995</v>
      </c>
      <c r="P30" s="41">
        <v>156</v>
      </c>
      <c r="Q30" s="41">
        <f t="shared" si="18"/>
        <v>156</v>
      </c>
      <c r="R30" s="42">
        <v>7.1999999999999998E-3</v>
      </c>
      <c r="S30" s="43"/>
      <c r="T30" s="36">
        <f t="shared" si="19"/>
        <v>45</v>
      </c>
      <c r="U30" s="44">
        <f t="shared" si="20"/>
        <v>1.0231193680684583E-2</v>
      </c>
      <c r="V30" s="45">
        <f t="shared" si="21"/>
        <v>0</v>
      </c>
      <c r="W30" s="46">
        <f t="shared" si="22"/>
        <v>2.2735985957076852E-4</v>
      </c>
      <c r="X30" s="41">
        <f t="shared" si="23"/>
        <v>15.688346417264258</v>
      </c>
      <c r="Y30" s="41">
        <f t="shared" si="24"/>
        <v>0</v>
      </c>
      <c r="Z30" s="41">
        <f t="shared" si="25"/>
        <v>450.40469729151812</v>
      </c>
      <c r="AA30" s="47">
        <f t="shared" si="26"/>
        <v>171.68834641726426</v>
      </c>
      <c r="AB30" s="48">
        <f t="shared" si="27"/>
        <v>421.72724465497947</v>
      </c>
      <c r="AC30" s="41">
        <f t="shared" si="28"/>
        <v>160.75687866785043</v>
      </c>
      <c r="AD30" s="41">
        <f t="shared" si="29"/>
        <v>5.0199051668585444</v>
      </c>
      <c r="AE30" s="41">
        <f t="shared" si="30"/>
        <v>0</v>
      </c>
      <c r="AF30" s="49">
        <f>HLOOKUP(I30,GasAvoidedCostsWOCC!$A$5:$G$50,G30+1,FALSE)</f>
        <v>37.569941081056932</v>
      </c>
      <c r="AG30" s="41">
        <f t="shared" si="31"/>
        <v>185.59550894042124</v>
      </c>
      <c r="AH30" s="49">
        <f>HLOOKUP(I30,GasAvoidedCostsWOCC!$A$5:$Q$50,T30+1,FALSE)</f>
        <v>37.569941081056932</v>
      </c>
      <c r="AI30" s="41">
        <f t="shared" si="32"/>
        <v>0</v>
      </c>
      <c r="AJ30" s="41">
        <f t="shared" si="33"/>
        <v>185.59550894042124</v>
      </c>
      <c r="AK30" s="41">
        <f>HLOOKUP(I30,GasAvoidedCostsWOCC!$A$5:$Q$50,G30+1,FALSE)*J30*L30</f>
        <v>0</v>
      </c>
      <c r="AL30" s="41">
        <f t="shared" si="34"/>
        <v>185.59550894042124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185.59550894042124</v>
      </c>
      <c r="AN30" s="45">
        <f t="shared" si="35"/>
        <v>209.17496500132191</v>
      </c>
      <c r="AO30" s="44">
        <f t="shared" si="36"/>
        <v>0.44008422811824577</v>
      </c>
      <c r="AP30" s="44">
        <f t="shared" si="37"/>
        <v>1.3011882709760185</v>
      </c>
    </row>
    <row r="31" spans="1:42" x14ac:dyDescent="0.25">
      <c r="B31" s="84" t="s">
        <v>95</v>
      </c>
      <c r="C31" s="56">
        <v>18230661</v>
      </c>
      <c r="D31" s="56" t="s">
        <v>96</v>
      </c>
      <c r="E31" s="35">
        <v>13989</v>
      </c>
      <c r="F31" s="36" t="s">
        <v>759</v>
      </c>
      <c r="G31" s="36">
        <v>25</v>
      </c>
      <c r="H31" s="36"/>
      <c r="I31" s="37" t="s">
        <v>266</v>
      </c>
      <c r="J31" s="38">
        <v>100</v>
      </c>
      <c r="K31" s="38">
        <v>3.1099999999999999E-2</v>
      </c>
      <c r="L31" s="38"/>
      <c r="M31" s="39">
        <v>3.1</v>
      </c>
      <c r="N31" s="39">
        <v>3.1</v>
      </c>
      <c r="O31" s="504">
        <v>3.11</v>
      </c>
      <c r="P31" s="41">
        <v>310</v>
      </c>
      <c r="Q31" s="41">
        <f t="shared" si="18"/>
        <v>310</v>
      </c>
      <c r="R31" s="42">
        <v>0.1268</v>
      </c>
      <c r="S31" s="43"/>
      <c r="T31" s="36">
        <f t="shared" si="19"/>
        <v>25</v>
      </c>
      <c r="U31" s="44">
        <f t="shared" si="20"/>
        <v>3.5783864537706988E-3</v>
      </c>
      <c r="V31" s="45">
        <f t="shared" si="21"/>
        <v>0</v>
      </c>
      <c r="W31" s="46">
        <f t="shared" si="22"/>
        <v>1.4313545815082795E-4</v>
      </c>
      <c r="X31" s="41">
        <f t="shared" si="23"/>
        <v>9.8766715298971341</v>
      </c>
      <c r="Y31" s="41">
        <f t="shared" si="24"/>
        <v>0</v>
      </c>
      <c r="Z31" s="41">
        <f t="shared" si="25"/>
        <v>283.55437420579381</v>
      </c>
      <c r="AA31" s="47">
        <f t="shared" si="26"/>
        <v>319.87667152989712</v>
      </c>
      <c r="AB31" s="48">
        <f t="shared" si="27"/>
        <v>265.50035037995673</v>
      </c>
      <c r="AC31" s="41">
        <f t="shared" si="28"/>
        <v>299.50999206919204</v>
      </c>
      <c r="AD31" s="41">
        <f t="shared" si="29"/>
        <v>150.46838961543776</v>
      </c>
      <c r="AE31" s="41">
        <f t="shared" si="30"/>
        <v>0</v>
      </c>
      <c r="AF31" s="49">
        <f>HLOOKUP(I31,GasAvoidedCostsWOCC!$A$5:$G$50,G31+1,FALSE)</f>
        <v>22.891286501587491</v>
      </c>
      <c r="AG31" s="41">
        <f t="shared" si="31"/>
        <v>71.191901019937106</v>
      </c>
      <c r="AH31" s="49">
        <f>HLOOKUP(I31,GasAvoidedCostsWOCC!$A$5:$Q$50,T31+1,FALSE)</f>
        <v>22.891286501587491</v>
      </c>
      <c r="AI31" s="41">
        <f t="shared" si="32"/>
        <v>0</v>
      </c>
      <c r="AJ31" s="41">
        <f t="shared" si="33"/>
        <v>71.191901019937106</v>
      </c>
      <c r="AK31" s="41">
        <f>HLOOKUP(I31,GasAvoidedCostsWOCC!$A$5:$Q$50,G31+1,FALSE)*J31*L31</f>
        <v>0</v>
      </c>
      <c r="AL31" s="41">
        <f t="shared" si="34"/>
        <v>71.191901019937106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71.191901019937092</v>
      </c>
      <c r="AN31" s="45">
        <f t="shared" si="35"/>
        <v>228.77948073736854</v>
      </c>
      <c r="AO31" s="44">
        <f t="shared" si="36"/>
        <v>0.26814239950363372</v>
      </c>
      <c r="AP31" s="44">
        <f t="shared" si="37"/>
        <v>0.76384590429462695</v>
      </c>
    </row>
    <row r="32" spans="1:42" x14ac:dyDescent="0.25">
      <c r="B32" s="84" t="s">
        <v>95</v>
      </c>
      <c r="C32" s="56">
        <v>18230661</v>
      </c>
      <c r="D32" s="56" t="s">
        <v>96</v>
      </c>
      <c r="E32" s="35">
        <v>14052</v>
      </c>
      <c r="F32" s="36" t="s">
        <v>760</v>
      </c>
      <c r="G32" s="36">
        <v>7</v>
      </c>
      <c r="H32" s="36"/>
      <c r="I32" s="37" t="s">
        <v>266</v>
      </c>
      <c r="J32" s="38">
        <v>5</v>
      </c>
      <c r="K32" s="38">
        <v>11.7</v>
      </c>
      <c r="L32" s="38"/>
      <c r="M32" s="39">
        <v>504</v>
      </c>
      <c r="N32" s="39">
        <v>504</v>
      </c>
      <c r="O32" s="504">
        <v>58.5</v>
      </c>
      <c r="P32" s="41">
        <v>2520</v>
      </c>
      <c r="Q32" s="41">
        <f t="shared" si="18"/>
        <v>2520</v>
      </c>
      <c r="R32" s="42">
        <v>1.3552999999999999</v>
      </c>
      <c r="S32" s="43"/>
      <c r="T32" s="36">
        <f t="shared" si="19"/>
        <v>7</v>
      </c>
      <c r="U32" s="44">
        <f t="shared" si="20"/>
        <v>1.8846935727576865E-2</v>
      </c>
      <c r="V32" s="45">
        <f t="shared" si="21"/>
        <v>0</v>
      </c>
      <c r="W32" s="46">
        <f t="shared" si="22"/>
        <v>2.692419389653838E-3</v>
      </c>
      <c r="X32" s="41">
        <f t="shared" si="23"/>
        <v>185.78304967812937</v>
      </c>
      <c r="Y32" s="41">
        <f t="shared" si="24"/>
        <v>0</v>
      </c>
      <c r="Z32" s="41">
        <f t="shared" si="25"/>
        <v>5333.7398363469256</v>
      </c>
      <c r="AA32" s="47">
        <f t="shared" si="26"/>
        <v>2705.7830496781294</v>
      </c>
      <c r="AB32" s="48">
        <f t="shared" si="27"/>
        <v>4994.1384235458099</v>
      </c>
      <c r="AC32" s="41">
        <f t="shared" si="28"/>
        <v>2533.5047281630423</v>
      </c>
      <c r="AD32" s="41">
        <f t="shared" si="29"/>
        <v>36.776550503941287</v>
      </c>
      <c r="AE32" s="41">
        <f t="shared" si="30"/>
        <v>0</v>
      </c>
      <c r="AF32" s="49">
        <f>HLOOKUP(I32,GasAvoidedCostsWOCC!$A$5:$G$50,G32+1,FALSE)</f>
        <v>8.2965739434760017</v>
      </c>
      <c r="AG32" s="41">
        <f t="shared" si="31"/>
        <v>485.34957569334614</v>
      </c>
      <c r="AH32" s="49">
        <f>HLOOKUP(I32,GasAvoidedCostsWOCC!$A$5:$Q$50,T32+1,FALSE)</f>
        <v>8.2965739434760017</v>
      </c>
      <c r="AI32" s="41">
        <f t="shared" si="32"/>
        <v>0</v>
      </c>
      <c r="AJ32" s="41">
        <f t="shared" si="33"/>
        <v>485.34957569334614</v>
      </c>
      <c r="AK32" s="41">
        <f>HLOOKUP(I32,GasAvoidedCostsWOCC!$A$5:$Q$50,G32+1,FALSE)*J32*L32</f>
        <v>0</v>
      </c>
      <c r="AL32" s="41">
        <f t="shared" si="34"/>
        <v>485.34957569334614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485.34957569334608</v>
      </c>
      <c r="AN32" s="45">
        <f t="shared" si="35"/>
        <v>570.66108376662203</v>
      </c>
      <c r="AO32" s="44">
        <f t="shared" si="36"/>
        <v>9.7183845246474096E-2</v>
      </c>
      <c r="AP32" s="44">
        <f t="shared" si="37"/>
        <v>0.22524571492723791</v>
      </c>
    </row>
    <row r="33" spans="2:42" x14ac:dyDescent="0.25">
      <c r="B33" s="84" t="s">
        <v>95</v>
      </c>
      <c r="C33" s="56">
        <v>18230661</v>
      </c>
      <c r="D33" s="56" t="s">
        <v>96</v>
      </c>
      <c r="E33" s="35">
        <v>14053</v>
      </c>
      <c r="F33" s="36" t="s">
        <v>761</v>
      </c>
      <c r="G33" s="36">
        <v>7</v>
      </c>
      <c r="H33" s="36"/>
      <c r="I33" s="37" t="s">
        <v>266</v>
      </c>
      <c r="J33" s="38">
        <v>15</v>
      </c>
      <c r="K33" s="38">
        <v>26.7</v>
      </c>
      <c r="L33" s="38"/>
      <c r="M33" s="39">
        <v>504</v>
      </c>
      <c r="N33" s="39">
        <v>504</v>
      </c>
      <c r="O33" s="504">
        <v>400.5</v>
      </c>
      <c r="P33" s="41">
        <v>7560</v>
      </c>
      <c r="Q33" s="41">
        <f t="shared" si="18"/>
        <v>7560</v>
      </c>
      <c r="R33" s="42">
        <v>22.471</v>
      </c>
      <c r="S33" s="43"/>
      <c r="T33" s="36">
        <f t="shared" si="19"/>
        <v>7</v>
      </c>
      <c r="U33" s="44">
        <f t="shared" si="20"/>
        <v>0.12902902151956469</v>
      </c>
      <c r="V33" s="45">
        <f t="shared" si="21"/>
        <v>0</v>
      </c>
      <c r="W33" s="46">
        <f t="shared" si="22"/>
        <v>1.8432717359937813E-2</v>
      </c>
      <c r="X33" s="41">
        <f t="shared" si="23"/>
        <v>1271.8993401041166</v>
      </c>
      <c r="Y33" s="41">
        <f t="shared" si="24"/>
        <v>0</v>
      </c>
      <c r="Z33" s="41">
        <f t="shared" si="25"/>
        <v>36515.603494990486</v>
      </c>
      <c r="AA33" s="47">
        <f t="shared" si="26"/>
        <v>8831.8993401041171</v>
      </c>
      <c r="AB33" s="48">
        <f t="shared" si="27"/>
        <v>34190.639976582854</v>
      </c>
      <c r="AC33" s="41">
        <f t="shared" si="28"/>
        <v>8269.5686705094722</v>
      </c>
      <c r="AD33" s="41">
        <f t="shared" si="29"/>
        <v>1829.2758792313098</v>
      </c>
      <c r="AE33" s="41">
        <f t="shared" si="30"/>
        <v>0</v>
      </c>
      <c r="AF33" s="49">
        <f>HLOOKUP(I33,GasAvoidedCostsWOCC!$A$5:$G$50,G33+1,FALSE)</f>
        <v>8.2965739434760017</v>
      </c>
      <c r="AG33" s="41">
        <f t="shared" si="31"/>
        <v>3322.7778643621386</v>
      </c>
      <c r="AH33" s="49">
        <f>HLOOKUP(I33,GasAvoidedCostsWOCC!$A$5:$Q$50,T33+1,FALSE)</f>
        <v>8.2965739434760017</v>
      </c>
      <c r="AI33" s="41">
        <f t="shared" si="32"/>
        <v>0</v>
      </c>
      <c r="AJ33" s="41">
        <f t="shared" si="33"/>
        <v>3322.7778643621386</v>
      </c>
      <c r="AK33" s="41">
        <f>HLOOKUP(I33,GasAvoidedCostsWOCC!$A$5:$Q$50,G33+1,FALSE)*J33*L33</f>
        <v>0</v>
      </c>
      <c r="AL33" s="41">
        <f t="shared" si="34"/>
        <v>3322.7778643621386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3322.7778643621386</v>
      </c>
      <c r="AN33" s="45">
        <f t="shared" si="35"/>
        <v>5484.3315300296626</v>
      </c>
      <c r="AO33" s="44">
        <f t="shared" si="36"/>
        <v>9.7183845246474096E-2</v>
      </c>
      <c r="AP33" s="44">
        <f t="shared" si="37"/>
        <v>0.66319438758488281</v>
      </c>
    </row>
    <row r="34" spans="2:42" x14ac:dyDescent="0.25">
      <c r="B34" s="84" t="s">
        <v>95</v>
      </c>
      <c r="C34" s="56">
        <v>18230661</v>
      </c>
      <c r="D34" s="56" t="s">
        <v>96</v>
      </c>
      <c r="E34" s="35">
        <v>14079</v>
      </c>
      <c r="F34" s="36" t="s">
        <v>762</v>
      </c>
      <c r="G34" s="36">
        <v>7</v>
      </c>
      <c r="H34" s="36"/>
      <c r="I34" s="37" t="s">
        <v>266</v>
      </c>
      <c r="J34" s="38">
        <v>5</v>
      </c>
      <c r="K34" s="38">
        <v>26.7</v>
      </c>
      <c r="L34" s="38"/>
      <c r="M34" s="39">
        <v>504</v>
      </c>
      <c r="N34" s="39">
        <v>504</v>
      </c>
      <c r="O34" s="504">
        <v>133.5</v>
      </c>
      <c r="P34" s="41">
        <v>2520</v>
      </c>
      <c r="Q34" s="41">
        <f t="shared" si="18"/>
        <v>2520</v>
      </c>
      <c r="R34" s="42">
        <v>3.0928</v>
      </c>
      <c r="S34" s="43"/>
      <c r="T34" s="36">
        <f t="shared" si="19"/>
        <v>7</v>
      </c>
      <c r="U34" s="44">
        <f t="shared" si="20"/>
        <v>4.3009673839854899E-2</v>
      </c>
      <c r="V34" s="45">
        <f t="shared" si="21"/>
        <v>0</v>
      </c>
      <c r="W34" s="46">
        <f t="shared" si="22"/>
        <v>6.1442391199792714E-3</v>
      </c>
      <c r="X34" s="41">
        <f t="shared" si="23"/>
        <v>423.96644670137221</v>
      </c>
      <c r="Y34" s="41">
        <f t="shared" si="24"/>
        <v>0</v>
      </c>
      <c r="Z34" s="41">
        <f t="shared" si="25"/>
        <v>12171.867831663498</v>
      </c>
      <c r="AA34" s="47">
        <f t="shared" si="26"/>
        <v>2943.9664467013722</v>
      </c>
      <c r="AB34" s="48">
        <f t="shared" si="27"/>
        <v>11396.879992194286</v>
      </c>
      <c r="AC34" s="41">
        <f t="shared" si="28"/>
        <v>2756.5228901698242</v>
      </c>
      <c r="AD34" s="41">
        <f t="shared" si="29"/>
        <v>83.924234780926454</v>
      </c>
      <c r="AE34" s="41">
        <f t="shared" si="30"/>
        <v>0</v>
      </c>
      <c r="AF34" s="49">
        <f>HLOOKUP(I34,GasAvoidedCostsWOCC!$A$5:$G$50,G34+1,FALSE)</f>
        <v>8.2965739434760017</v>
      </c>
      <c r="AG34" s="41">
        <f t="shared" si="31"/>
        <v>1107.5926214540464</v>
      </c>
      <c r="AH34" s="49">
        <f>HLOOKUP(I34,GasAvoidedCostsWOCC!$A$5:$Q$50,T34+1,FALSE)</f>
        <v>8.2965739434760017</v>
      </c>
      <c r="AI34" s="41">
        <f t="shared" si="32"/>
        <v>0</v>
      </c>
      <c r="AJ34" s="41">
        <f t="shared" si="33"/>
        <v>1107.5926214540464</v>
      </c>
      <c r="AK34" s="41">
        <f>HLOOKUP(I34,GasAvoidedCostsWOCC!$A$5:$Q$50,G34+1,FALSE)*J34*L34</f>
        <v>0</v>
      </c>
      <c r="AL34" s="41">
        <f t="shared" si="34"/>
        <v>1107.5926214540464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1107.5926214540461</v>
      </c>
      <c r="AN34" s="45">
        <f t="shared" si="35"/>
        <v>1302.2761183803775</v>
      </c>
      <c r="AO34" s="44">
        <f t="shared" si="36"/>
        <v>9.7183845246474068E-2</v>
      </c>
      <c r="AP34" s="44">
        <f t="shared" si="37"/>
        <v>0.4724343567123967</v>
      </c>
    </row>
    <row r="35" spans="2:42" x14ac:dyDescent="0.25">
      <c r="B35" s="84" t="s">
        <v>95</v>
      </c>
      <c r="C35" s="56">
        <v>18230661</v>
      </c>
      <c r="D35" s="56" t="s">
        <v>96</v>
      </c>
      <c r="E35" s="35">
        <v>14065</v>
      </c>
      <c r="F35" s="36" t="s">
        <v>763</v>
      </c>
      <c r="G35" s="36">
        <v>45</v>
      </c>
      <c r="H35" s="36"/>
      <c r="I35" s="37" t="s">
        <v>266</v>
      </c>
      <c r="J35" s="38">
        <v>5000</v>
      </c>
      <c r="K35" s="38">
        <v>0.318</v>
      </c>
      <c r="L35" s="38"/>
      <c r="M35" s="39">
        <v>44.201999999999998</v>
      </c>
      <c r="N35" s="39">
        <v>44.201999999999998</v>
      </c>
      <c r="O35" s="504">
        <v>1590</v>
      </c>
      <c r="P35" s="41">
        <v>221010</v>
      </c>
      <c r="Q35" s="41">
        <f t="shared" si="18"/>
        <v>221010</v>
      </c>
      <c r="R35" s="42">
        <v>1.3593999999999999</v>
      </c>
      <c r="S35" s="43"/>
      <c r="T35" s="36">
        <f t="shared" si="19"/>
        <v>45</v>
      </c>
      <c r="U35" s="44">
        <f t="shared" si="20"/>
        <v>3.2930360227304631</v>
      </c>
      <c r="V35" s="45">
        <f t="shared" si="21"/>
        <v>0</v>
      </c>
      <c r="W35" s="46">
        <f t="shared" si="22"/>
        <v>7.3178578282899184E-2</v>
      </c>
      <c r="X35" s="41">
        <f t="shared" si="23"/>
        <v>5049.4880168927475</v>
      </c>
      <c r="Y35" s="41">
        <f t="shared" si="24"/>
        <v>0</v>
      </c>
      <c r="Z35" s="41">
        <f t="shared" si="25"/>
        <v>144968.31350071132</v>
      </c>
      <c r="AA35" s="47">
        <f t="shared" si="26"/>
        <v>226059.48801689275</v>
      </c>
      <c r="AB35" s="48">
        <f t="shared" si="27"/>
        <v>135738.12125534768</v>
      </c>
      <c r="AC35" s="41">
        <f t="shared" si="28"/>
        <v>211666.18728173478</v>
      </c>
      <c r="AD35" s="41">
        <f t="shared" si="29"/>
        <v>94778.598386493119</v>
      </c>
      <c r="AE35" s="41">
        <f t="shared" si="30"/>
        <v>0</v>
      </c>
      <c r="AF35" s="49">
        <f>HLOOKUP(I35,GasAvoidedCostsWOCC!$A$5:$G$50,G35+1,FALSE)</f>
        <v>37.569941081056932</v>
      </c>
      <c r="AG35" s="41">
        <f t="shared" si="31"/>
        <v>59736.206318880519</v>
      </c>
      <c r="AH35" s="49">
        <f>HLOOKUP(I35,GasAvoidedCostsWOCC!$A$5:$Q$50,T35+1,FALSE)</f>
        <v>37.569941081056932</v>
      </c>
      <c r="AI35" s="41">
        <f t="shared" si="32"/>
        <v>0</v>
      </c>
      <c r="AJ35" s="41">
        <f t="shared" si="33"/>
        <v>59736.206318880519</v>
      </c>
      <c r="AK35" s="41">
        <f>HLOOKUP(I35,GasAvoidedCostsWOCC!$A$5:$Q$50,G35+1,FALSE)*J35*L35</f>
        <v>0</v>
      </c>
      <c r="AL35" s="41">
        <f t="shared" si="34"/>
        <v>59736.206318880519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59736.206318880526</v>
      </c>
      <c r="AN35" s="45">
        <f t="shared" si="35"/>
        <v>160488.42533726169</v>
      </c>
      <c r="AO35" s="44">
        <f t="shared" si="36"/>
        <v>0.44008422811824571</v>
      </c>
      <c r="AP35" s="44">
        <f t="shared" si="37"/>
        <v>0.75821475030230612</v>
      </c>
    </row>
    <row r="36" spans="2:42" x14ac:dyDescent="0.25">
      <c r="B36" s="84" t="s">
        <v>95</v>
      </c>
      <c r="C36" s="56">
        <v>18230661</v>
      </c>
      <c r="D36" s="56" t="s">
        <v>96</v>
      </c>
      <c r="E36" s="35">
        <v>14011</v>
      </c>
      <c r="F36" s="36" t="s">
        <v>765</v>
      </c>
      <c r="G36" s="36">
        <v>20</v>
      </c>
      <c r="H36" s="36"/>
      <c r="I36" s="37" t="s">
        <v>266</v>
      </c>
      <c r="J36" s="38">
        <v>6000</v>
      </c>
      <c r="K36" s="38">
        <v>0.2</v>
      </c>
      <c r="L36" s="38"/>
      <c r="M36" s="39">
        <v>9.17</v>
      </c>
      <c r="N36" s="39">
        <v>9.17</v>
      </c>
      <c r="O36" s="504">
        <v>1200</v>
      </c>
      <c r="P36" s="41">
        <v>55020</v>
      </c>
      <c r="Q36" s="41">
        <f t="shared" si="18"/>
        <v>55020</v>
      </c>
      <c r="R36" s="42">
        <v>0.5212</v>
      </c>
      <c r="S36" s="43"/>
      <c r="T36" s="36">
        <f t="shared" si="19"/>
        <v>20</v>
      </c>
      <c r="U36" s="44">
        <f t="shared" si="20"/>
        <v>1.1045823137041386</v>
      </c>
      <c r="V36" s="45">
        <f t="shared" si="21"/>
        <v>0</v>
      </c>
      <c r="W36" s="46">
        <f t="shared" si="22"/>
        <v>5.5229115685206935E-2</v>
      </c>
      <c r="X36" s="41">
        <f t="shared" si="23"/>
        <v>3810.9343523718849</v>
      </c>
      <c r="Y36" s="41">
        <f t="shared" si="24"/>
        <v>0</v>
      </c>
      <c r="Z36" s="41">
        <f t="shared" si="25"/>
        <v>109410.04792506514</v>
      </c>
      <c r="AA36" s="47">
        <f t="shared" si="26"/>
        <v>58830.934352371885</v>
      </c>
      <c r="AB36" s="48">
        <f t="shared" si="27"/>
        <v>102443.86509837559</v>
      </c>
      <c r="AC36" s="41">
        <f t="shared" si="28"/>
        <v>55085.144524692776</v>
      </c>
      <c r="AD36" s="41">
        <f t="shared" si="29"/>
        <v>33650.890822339876</v>
      </c>
      <c r="AE36" s="41">
        <f t="shared" si="30"/>
        <v>0</v>
      </c>
      <c r="AF36" s="49">
        <f>HLOOKUP(I36,GasAvoidedCostsWOCC!$A$5:$G$50,G36+1,FALSE)</f>
        <v>19.395541552048424</v>
      </c>
      <c r="AG36" s="41">
        <f t="shared" si="31"/>
        <v>23274.649862458111</v>
      </c>
      <c r="AH36" s="49">
        <f>HLOOKUP(I36,GasAvoidedCostsWOCC!$A$5:$Q$50,T36+1,FALSE)</f>
        <v>19.395541552048424</v>
      </c>
      <c r="AI36" s="41">
        <f t="shared" si="32"/>
        <v>0</v>
      </c>
      <c r="AJ36" s="41">
        <f t="shared" si="33"/>
        <v>23274.649862458111</v>
      </c>
      <c r="AK36" s="41">
        <f>HLOOKUP(I36,GasAvoidedCostsWOCC!$A$5:$Q$50,G36+1,FALSE)*J36*L36</f>
        <v>0</v>
      </c>
      <c r="AL36" s="41">
        <f t="shared" si="34"/>
        <v>23274.649862458111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23274.649862458111</v>
      </c>
      <c r="AN36" s="45">
        <f t="shared" si="35"/>
        <v>59253.0056710438</v>
      </c>
      <c r="AO36" s="44">
        <f t="shared" si="36"/>
        <v>0.22719417936943076</v>
      </c>
      <c r="AP36" s="44">
        <f t="shared" si="37"/>
        <v>1.0756621623182401</v>
      </c>
    </row>
    <row r="37" spans="2:42" x14ac:dyDescent="0.25">
      <c r="B37" s="84" t="s">
        <v>95</v>
      </c>
      <c r="C37" s="56">
        <v>18230661</v>
      </c>
      <c r="D37" s="56" t="s">
        <v>96</v>
      </c>
      <c r="E37" s="35">
        <v>13960</v>
      </c>
      <c r="F37" s="36" t="s">
        <v>1076</v>
      </c>
      <c r="G37" s="36">
        <v>22</v>
      </c>
      <c r="H37" s="36"/>
      <c r="I37" s="37" t="s">
        <v>266</v>
      </c>
      <c r="J37" s="38">
        <v>15</v>
      </c>
      <c r="K37" s="38">
        <v>105.3</v>
      </c>
      <c r="L37" s="38"/>
      <c r="M37" s="39">
        <v>5876</v>
      </c>
      <c r="N37" s="39">
        <v>5876</v>
      </c>
      <c r="O37" s="40">
        <v>1579.5</v>
      </c>
      <c r="P37" s="41">
        <v>88140</v>
      </c>
      <c r="Q37" s="41">
        <f>N37*J37</f>
        <v>88140</v>
      </c>
      <c r="R37" s="42">
        <v>4.4302000000000001</v>
      </c>
      <c r="S37" s="43"/>
      <c r="T37" s="36">
        <f t="shared" si="19"/>
        <v>22</v>
      </c>
      <c r="U37" s="44">
        <f t="shared" si="20"/>
        <v>1.5992971174543797</v>
      </c>
      <c r="V37" s="45">
        <f t="shared" si="21"/>
        <v>0</v>
      </c>
      <c r="W37" s="46">
        <f t="shared" si="22"/>
        <v>7.2695323520653624E-2</v>
      </c>
      <c r="X37" s="41">
        <f t="shared" si="23"/>
        <v>5016.1423413094935</v>
      </c>
      <c r="Y37" s="41">
        <f t="shared" si="24"/>
        <v>0</v>
      </c>
      <c r="Z37" s="41">
        <f t="shared" si="25"/>
        <v>144010.97558136698</v>
      </c>
      <c r="AA37" s="47">
        <f t="shared" si="26"/>
        <v>93156.142341309489</v>
      </c>
      <c r="AB37" s="48">
        <f t="shared" si="27"/>
        <v>134841.73743573687</v>
      </c>
      <c r="AC37" s="41">
        <f t="shared" si="28"/>
        <v>87224.852379503267</v>
      </c>
      <c r="AD37" s="41">
        <f t="shared" si="29"/>
        <v>747.4033809342277</v>
      </c>
      <c r="AE37" s="41">
        <f t="shared" si="30"/>
        <v>0</v>
      </c>
      <c r="AF37" s="49">
        <f>HLOOKUP(I37,GasAvoidedCostsWOCC!$A$5:$G$50,G37+1,FALSE)</f>
        <v>20.838159707120742</v>
      </c>
      <c r="AG37" s="41">
        <f t="shared" si="31"/>
        <v>32913.873257397216</v>
      </c>
      <c r="AH37" s="49">
        <f>HLOOKUP(I37,GasAvoidedCostsWOCC!$A$5:$Q$50,T37+1,FALSE)</f>
        <v>20.838159707120742</v>
      </c>
      <c r="AI37" s="41">
        <f t="shared" si="32"/>
        <v>0</v>
      </c>
      <c r="AJ37" s="41">
        <f t="shared" si="33"/>
        <v>32913.873257397216</v>
      </c>
      <c r="AK37" s="41">
        <f>HLOOKUP(I37,GasAvoidedCostsWOCC!$A$5:$Q$50,G37+1,FALSE)*J37*L37</f>
        <v>0</v>
      </c>
      <c r="AL37" s="41">
        <f t="shared" si="34"/>
        <v>32913.873257397216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32913.873257397216</v>
      </c>
      <c r="AN37" s="45">
        <f t="shared" si="35"/>
        <v>36952.663964071173</v>
      </c>
      <c r="AO37" s="44">
        <f t="shared" si="36"/>
        <v>0.24409262208656554</v>
      </c>
      <c r="AP37" s="44">
        <f t="shared" si="37"/>
        <v>0.42364834053596612</v>
      </c>
    </row>
    <row r="38" spans="2:42" x14ac:dyDescent="0.25">
      <c r="B38" s="84" t="s">
        <v>95</v>
      </c>
      <c r="C38" s="56">
        <v>18230661</v>
      </c>
      <c r="D38" s="56" t="s">
        <v>96</v>
      </c>
      <c r="E38" s="35">
        <v>13961</v>
      </c>
      <c r="F38" s="36" t="s">
        <v>1077</v>
      </c>
      <c r="G38" s="36">
        <v>22</v>
      </c>
      <c r="H38" s="36"/>
      <c r="I38" s="37" t="s">
        <v>266</v>
      </c>
      <c r="J38" s="38">
        <v>15</v>
      </c>
      <c r="K38" s="38">
        <v>105.3</v>
      </c>
      <c r="L38" s="38"/>
      <c r="M38" s="39">
        <v>5876</v>
      </c>
      <c r="N38" s="39">
        <v>5876</v>
      </c>
      <c r="O38" s="40">
        <v>1579.5</v>
      </c>
      <c r="P38" s="41">
        <v>88140</v>
      </c>
      <c r="Q38" s="41">
        <f t="shared" ref="Q38:Q44" si="38">N38*J38</f>
        <v>88140</v>
      </c>
      <c r="R38" s="42">
        <v>23.511099999999999</v>
      </c>
      <c r="S38" s="43"/>
      <c r="T38" s="36">
        <f t="shared" si="19"/>
        <v>22</v>
      </c>
      <c r="U38" s="44">
        <f t="shared" si="20"/>
        <v>1.5992971174543797</v>
      </c>
      <c r="V38" s="45">
        <f t="shared" si="21"/>
        <v>0</v>
      </c>
      <c r="W38" s="46">
        <f t="shared" si="22"/>
        <v>7.2695323520653624E-2</v>
      </c>
      <c r="X38" s="41">
        <f t="shared" si="23"/>
        <v>5016.1423413094935</v>
      </c>
      <c r="Y38" s="41">
        <f t="shared" si="24"/>
        <v>0</v>
      </c>
      <c r="Z38" s="41">
        <f t="shared" si="25"/>
        <v>144010.97558136698</v>
      </c>
      <c r="AA38" s="47">
        <f t="shared" si="26"/>
        <v>93156.142341309489</v>
      </c>
      <c r="AB38" s="48">
        <f t="shared" si="27"/>
        <v>134841.73743573687</v>
      </c>
      <c r="AC38" s="41">
        <f t="shared" si="28"/>
        <v>87224.852379503267</v>
      </c>
      <c r="AD38" s="41">
        <f t="shared" si="29"/>
        <v>3966.4745676228426</v>
      </c>
      <c r="AE38" s="41">
        <f t="shared" si="30"/>
        <v>0</v>
      </c>
      <c r="AF38" s="49">
        <f>HLOOKUP(I38,GasAvoidedCostsWOCC!$A$5:$G$50,G38+1,FALSE)</f>
        <v>20.838159707120742</v>
      </c>
      <c r="AG38" s="41">
        <f t="shared" si="31"/>
        <v>32913.873257397216</v>
      </c>
      <c r="AH38" s="49">
        <f>HLOOKUP(I38,GasAvoidedCostsWOCC!$A$5:$Q$50,T38+1,FALSE)</f>
        <v>20.838159707120742</v>
      </c>
      <c r="AI38" s="41">
        <f t="shared" si="32"/>
        <v>0</v>
      </c>
      <c r="AJ38" s="41">
        <f t="shared" si="33"/>
        <v>32913.873257397216</v>
      </c>
      <c r="AK38" s="41">
        <f>HLOOKUP(I38,GasAvoidedCostsWOCC!$A$5:$Q$50,G38+1,FALSE)*J38*L38</f>
        <v>0</v>
      </c>
      <c r="AL38" s="41">
        <f t="shared" si="34"/>
        <v>32913.873257397216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32913.873257397216</v>
      </c>
      <c r="AN38" s="45">
        <f t="shared" si="35"/>
        <v>40171.735150759785</v>
      </c>
      <c r="AO38" s="44">
        <f t="shared" si="36"/>
        <v>0.24409262208656554</v>
      </c>
      <c r="AP38" s="44">
        <f t="shared" si="37"/>
        <v>0.46055377630194344</v>
      </c>
    </row>
    <row r="39" spans="2:42" x14ac:dyDescent="0.25">
      <c r="B39" s="84" t="s">
        <v>95</v>
      </c>
      <c r="C39" s="56">
        <v>18230661</v>
      </c>
      <c r="D39" s="56" t="s">
        <v>96</v>
      </c>
      <c r="E39" s="35">
        <v>14041</v>
      </c>
      <c r="F39" s="36" t="s">
        <v>1078</v>
      </c>
      <c r="G39" s="36">
        <v>15</v>
      </c>
      <c r="H39" s="36"/>
      <c r="I39" s="37" t="s">
        <v>266</v>
      </c>
      <c r="J39" s="38">
        <v>8</v>
      </c>
      <c r="K39" s="38">
        <v>104</v>
      </c>
      <c r="L39" s="38"/>
      <c r="M39" s="39">
        <v>6747</v>
      </c>
      <c r="N39" s="39">
        <v>6747</v>
      </c>
      <c r="O39" s="40">
        <v>832</v>
      </c>
      <c r="P39" s="41">
        <v>53976</v>
      </c>
      <c r="Q39" s="41">
        <f t="shared" si="38"/>
        <v>53976</v>
      </c>
      <c r="R39" s="42">
        <v>12.9877</v>
      </c>
      <c r="S39" s="43"/>
      <c r="T39" s="36">
        <f t="shared" si="19"/>
        <v>15</v>
      </c>
      <c r="U39" s="44">
        <f t="shared" si="20"/>
        <v>0.57438280312615209</v>
      </c>
      <c r="V39" s="45">
        <f t="shared" si="21"/>
        <v>0</v>
      </c>
      <c r="W39" s="46">
        <f t="shared" si="22"/>
        <v>3.8292186875076809E-2</v>
      </c>
      <c r="X39" s="41">
        <f t="shared" si="23"/>
        <v>2642.247817644507</v>
      </c>
      <c r="Y39" s="41">
        <f t="shared" si="24"/>
        <v>0</v>
      </c>
      <c r="Z39" s="41">
        <f t="shared" si="25"/>
        <v>75857.633228045161</v>
      </c>
      <c r="AA39" s="47">
        <f t="shared" si="26"/>
        <v>56618.247817644507</v>
      </c>
      <c r="AB39" s="48">
        <f t="shared" si="27"/>
        <v>71027.746468207071</v>
      </c>
      <c r="AC39" s="41">
        <f t="shared" si="28"/>
        <v>53013.34065322519</v>
      </c>
      <c r="AD39" s="41">
        <f t="shared" si="29"/>
        <v>958.39808172871108</v>
      </c>
      <c r="AE39" s="41">
        <f t="shared" si="30"/>
        <v>0</v>
      </c>
      <c r="AF39" s="49">
        <f>HLOOKUP(I39,GasAvoidedCostsWOCC!$A$5:$G$50,G39+1,FALSE)</f>
        <v>15.482479593143392</v>
      </c>
      <c r="AG39" s="41">
        <f t="shared" si="31"/>
        <v>12881.423021495302</v>
      </c>
      <c r="AH39" s="49">
        <f>HLOOKUP(I39,GasAvoidedCostsWOCC!$A$5:$Q$50,T39+1,FALSE)</f>
        <v>15.482479593143392</v>
      </c>
      <c r="AI39" s="41">
        <f t="shared" si="32"/>
        <v>0</v>
      </c>
      <c r="AJ39" s="41">
        <f t="shared" si="33"/>
        <v>12881.423021495302</v>
      </c>
      <c r="AK39" s="41">
        <f>HLOOKUP(I39,GasAvoidedCostsWOCC!$A$5:$Q$50,G39+1,FALSE)*J39*L39</f>
        <v>0</v>
      </c>
      <c r="AL39" s="41">
        <f t="shared" si="34"/>
        <v>12881.423021495302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12881.423021495302</v>
      </c>
      <c r="AN39" s="45">
        <f t="shared" si="35"/>
        <v>15127.963405373546</v>
      </c>
      <c r="AO39" s="44">
        <f t="shared" si="36"/>
        <v>0.18135761955028648</v>
      </c>
      <c r="AP39" s="44">
        <f t="shared" si="37"/>
        <v>0.2853614433455478</v>
      </c>
    </row>
    <row r="40" spans="2:42" x14ac:dyDescent="0.25">
      <c r="B40" s="84" t="s">
        <v>95</v>
      </c>
      <c r="C40" s="56">
        <v>18230661</v>
      </c>
      <c r="D40" s="56" t="s">
        <v>96</v>
      </c>
      <c r="E40" s="35">
        <v>14042</v>
      </c>
      <c r="F40" s="36" t="s">
        <v>1079</v>
      </c>
      <c r="G40" s="36">
        <v>15</v>
      </c>
      <c r="H40" s="36"/>
      <c r="I40" s="37" t="s">
        <v>266</v>
      </c>
      <c r="J40" s="38">
        <v>7</v>
      </c>
      <c r="K40" s="38">
        <v>104</v>
      </c>
      <c r="L40" s="38"/>
      <c r="M40" s="39">
        <v>6746</v>
      </c>
      <c r="N40" s="39">
        <v>6746</v>
      </c>
      <c r="O40" s="40">
        <v>728</v>
      </c>
      <c r="P40" s="41">
        <v>47222</v>
      </c>
      <c r="Q40" s="41">
        <f t="shared" si="38"/>
        <v>47222</v>
      </c>
      <c r="R40" s="42">
        <v>17.334299999999999</v>
      </c>
      <c r="S40" s="43"/>
      <c r="T40" s="36">
        <f t="shared" si="19"/>
        <v>15</v>
      </c>
      <c r="U40" s="44">
        <f t="shared" si="20"/>
        <v>0.50258495273538306</v>
      </c>
      <c r="V40" s="45">
        <f t="shared" si="21"/>
        <v>0</v>
      </c>
      <c r="W40" s="46">
        <f t="shared" si="22"/>
        <v>3.3505663515692202E-2</v>
      </c>
      <c r="X40" s="41">
        <f t="shared" si="23"/>
        <v>2311.9668404389431</v>
      </c>
      <c r="Y40" s="41">
        <f t="shared" si="24"/>
        <v>0</v>
      </c>
      <c r="Z40" s="41">
        <f t="shared" si="25"/>
        <v>66375.429074539512</v>
      </c>
      <c r="AA40" s="47">
        <f t="shared" si="26"/>
        <v>49533.966840438945</v>
      </c>
      <c r="AB40" s="48">
        <f t="shared" si="27"/>
        <v>62149.278159681191</v>
      </c>
      <c r="AC40" s="41">
        <f t="shared" si="28"/>
        <v>46380.11876445594</v>
      </c>
      <c r="AD40" s="41">
        <f t="shared" si="29"/>
        <v>1119.2524376599586</v>
      </c>
      <c r="AE40" s="41">
        <f t="shared" si="30"/>
        <v>0</v>
      </c>
      <c r="AF40" s="49">
        <f>HLOOKUP(I40,GasAvoidedCostsWOCC!$A$5:$G$50,G40+1,FALSE)</f>
        <v>15.482479593143392</v>
      </c>
      <c r="AG40" s="41">
        <f t="shared" si="31"/>
        <v>11271.245143808388</v>
      </c>
      <c r="AH40" s="49">
        <f>HLOOKUP(I40,GasAvoidedCostsWOCC!$A$5:$Q$50,T40+1,FALSE)</f>
        <v>15.482479593143392</v>
      </c>
      <c r="AI40" s="41">
        <f t="shared" si="32"/>
        <v>0</v>
      </c>
      <c r="AJ40" s="41">
        <f t="shared" si="33"/>
        <v>11271.245143808388</v>
      </c>
      <c r="AK40" s="41">
        <f>HLOOKUP(I40,GasAvoidedCostsWOCC!$A$5:$Q$50,G40+1,FALSE)*J40*L40</f>
        <v>0</v>
      </c>
      <c r="AL40" s="41">
        <f t="shared" si="34"/>
        <v>11271.245143808388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11271.24514380839</v>
      </c>
      <c r="AN40" s="45">
        <f t="shared" si="35"/>
        <v>13517.622095849187</v>
      </c>
      <c r="AO40" s="44">
        <f t="shared" si="36"/>
        <v>0.18135761955028648</v>
      </c>
      <c r="AP40" s="44">
        <f t="shared" si="37"/>
        <v>0.29145294268216942</v>
      </c>
    </row>
    <row r="41" spans="2:42" x14ac:dyDescent="0.25">
      <c r="B41" s="84" t="s">
        <v>95</v>
      </c>
      <c r="C41" s="56">
        <v>18230661</v>
      </c>
      <c r="D41" s="56" t="s">
        <v>96</v>
      </c>
      <c r="E41" s="35">
        <v>14072</v>
      </c>
      <c r="F41" s="36" t="s">
        <v>1080</v>
      </c>
      <c r="G41" s="36">
        <v>13</v>
      </c>
      <c r="H41" s="36"/>
      <c r="I41" s="37" t="s">
        <v>262</v>
      </c>
      <c r="J41" s="38">
        <v>3</v>
      </c>
      <c r="K41" s="38">
        <v>15.2</v>
      </c>
      <c r="L41" s="38"/>
      <c r="M41" s="39">
        <v>1513</v>
      </c>
      <c r="N41" s="39">
        <v>1513</v>
      </c>
      <c r="O41" s="40">
        <v>45.599999999999994</v>
      </c>
      <c r="P41" s="41">
        <v>4539</v>
      </c>
      <c r="Q41" s="41">
        <f t="shared" si="38"/>
        <v>4539</v>
      </c>
      <c r="R41" s="42">
        <v>0</v>
      </c>
      <c r="S41" s="43"/>
      <c r="T41" s="36">
        <f t="shared" si="19"/>
        <v>13</v>
      </c>
      <c r="U41" s="44">
        <f t="shared" si="20"/>
        <v>2.7283183148492221E-2</v>
      </c>
      <c r="V41" s="45">
        <f t="shared" si="21"/>
        <v>0</v>
      </c>
      <c r="W41" s="46">
        <f t="shared" si="22"/>
        <v>2.0987063960378632E-3</v>
      </c>
      <c r="X41" s="41">
        <f t="shared" si="23"/>
        <v>144.81550539013159</v>
      </c>
      <c r="Y41" s="41">
        <f t="shared" si="24"/>
        <v>0</v>
      </c>
      <c r="Z41" s="41">
        <f t="shared" si="25"/>
        <v>4157.5818211524747</v>
      </c>
      <c r="AA41" s="47">
        <f t="shared" si="26"/>
        <v>4683.8155053901319</v>
      </c>
      <c r="AB41" s="48">
        <f t="shared" si="27"/>
        <v>3892.8668737382718</v>
      </c>
      <c r="AC41" s="41">
        <f t="shared" si="28"/>
        <v>4385.5950425001229</v>
      </c>
      <c r="AD41" s="41">
        <f t="shared" si="29"/>
        <v>0</v>
      </c>
      <c r="AE41" s="41">
        <f t="shared" si="30"/>
        <v>0</v>
      </c>
      <c r="AF41" s="49">
        <f>HLOOKUP(I41,GasAvoidedCostsWOCC!$A$5:$G$50,G41+1,FALSE)</f>
        <v>13.232715973047561</v>
      </c>
      <c r="AG41" s="41">
        <f t="shared" si="31"/>
        <v>603.41184837096876</v>
      </c>
      <c r="AH41" s="49">
        <f>HLOOKUP(I41,GasAvoidedCostsWOCC!$A$5:$Q$50,T41+1,FALSE)</f>
        <v>13.232715973047561</v>
      </c>
      <c r="AI41" s="41">
        <f t="shared" si="32"/>
        <v>0</v>
      </c>
      <c r="AJ41" s="41">
        <f t="shared" si="33"/>
        <v>603.41184837096876</v>
      </c>
      <c r="AK41" s="41">
        <f>HLOOKUP(I41,GasAvoidedCostsWOCC!$A$5:$Q$50,G41+1,FALSE)*J41*L41</f>
        <v>0</v>
      </c>
      <c r="AL41" s="41">
        <f t="shared" si="34"/>
        <v>603.41184837096876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603.41184837096876</v>
      </c>
      <c r="AN41" s="45">
        <f t="shared" si="35"/>
        <v>663.75303320806563</v>
      </c>
      <c r="AO41" s="44">
        <f t="shared" si="36"/>
        <v>0.15500449101962735</v>
      </c>
      <c r="AP41" s="44">
        <f t="shared" si="37"/>
        <v>0.15134845483354886</v>
      </c>
    </row>
    <row r="42" spans="2:42" x14ac:dyDescent="0.25">
      <c r="B42" s="84" t="s">
        <v>95</v>
      </c>
      <c r="C42" s="56">
        <v>18230661</v>
      </c>
      <c r="D42" s="56" t="s">
        <v>96</v>
      </c>
      <c r="E42" s="35">
        <v>14073</v>
      </c>
      <c r="F42" s="36" t="s">
        <v>1081</v>
      </c>
      <c r="G42" s="36">
        <v>13</v>
      </c>
      <c r="H42" s="36"/>
      <c r="I42" s="37" t="s">
        <v>262</v>
      </c>
      <c r="J42" s="38">
        <v>2</v>
      </c>
      <c r="K42" s="38">
        <v>15.2</v>
      </c>
      <c r="L42" s="38"/>
      <c r="M42" s="39">
        <v>1513</v>
      </c>
      <c r="N42" s="39">
        <v>1513</v>
      </c>
      <c r="O42" s="40">
        <v>30.4</v>
      </c>
      <c r="P42" s="41">
        <v>3026</v>
      </c>
      <c r="Q42" s="41">
        <f t="shared" si="38"/>
        <v>3026</v>
      </c>
      <c r="R42" s="42">
        <v>0</v>
      </c>
      <c r="S42" s="43"/>
      <c r="T42" s="36">
        <f t="shared" si="19"/>
        <v>13</v>
      </c>
      <c r="U42" s="44">
        <f t="shared" si="20"/>
        <v>1.8188788765661483E-2</v>
      </c>
      <c r="V42" s="45">
        <f t="shared" si="21"/>
        <v>0</v>
      </c>
      <c r="W42" s="46">
        <f t="shared" si="22"/>
        <v>1.3991375973585755E-3</v>
      </c>
      <c r="X42" s="41">
        <f t="shared" si="23"/>
        <v>96.543670260087737</v>
      </c>
      <c r="Y42" s="41">
        <f t="shared" si="24"/>
        <v>0</v>
      </c>
      <c r="Z42" s="41">
        <f t="shared" si="25"/>
        <v>2771.7212141016503</v>
      </c>
      <c r="AA42" s="47">
        <f t="shared" si="26"/>
        <v>3122.5436702600878</v>
      </c>
      <c r="AB42" s="48">
        <f t="shared" si="27"/>
        <v>2595.244582492182</v>
      </c>
      <c r="AC42" s="41">
        <f t="shared" si="28"/>
        <v>2923.7300283334152</v>
      </c>
      <c r="AD42" s="41">
        <f t="shared" si="29"/>
        <v>0</v>
      </c>
      <c r="AE42" s="41">
        <f t="shared" si="30"/>
        <v>0</v>
      </c>
      <c r="AF42" s="49">
        <f>HLOOKUP(I42,GasAvoidedCostsWOCC!$A$5:$G$50,G42+1,FALSE)</f>
        <v>13.232715973047561</v>
      </c>
      <c r="AG42" s="41">
        <f t="shared" si="31"/>
        <v>402.27456558064586</v>
      </c>
      <c r="AH42" s="49">
        <f>HLOOKUP(I42,GasAvoidedCostsWOCC!$A$5:$Q$50,T42+1,FALSE)</f>
        <v>13.232715973047561</v>
      </c>
      <c r="AI42" s="41">
        <f t="shared" si="32"/>
        <v>0</v>
      </c>
      <c r="AJ42" s="41">
        <f t="shared" si="33"/>
        <v>402.27456558064586</v>
      </c>
      <c r="AK42" s="41">
        <f>HLOOKUP(I42,GasAvoidedCostsWOCC!$A$5:$Q$50,G42+1,FALSE)*J42*L42</f>
        <v>0</v>
      </c>
      <c r="AL42" s="41">
        <f t="shared" si="34"/>
        <v>402.27456558064586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402.27456558064586</v>
      </c>
      <c r="AN42" s="45">
        <f t="shared" si="35"/>
        <v>442.50202213871046</v>
      </c>
      <c r="AO42" s="44">
        <f t="shared" si="36"/>
        <v>0.15500449101962732</v>
      </c>
      <c r="AP42" s="44">
        <f t="shared" si="37"/>
        <v>0.15134845483354886</v>
      </c>
    </row>
    <row r="43" spans="2:42" x14ac:dyDescent="0.25">
      <c r="B43" s="84" t="s">
        <v>95</v>
      </c>
      <c r="C43" s="56">
        <v>18230661</v>
      </c>
      <c r="D43" s="56" t="s">
        <v>96</v>
      </c>
      <c r="E43" s="35">
        <v>14075</v>
      </c>
      <c r="F43" s="36" t="s">
        <v>1082</v>
      </c>
      <c r="G43" s="36">
        <v>20</v>
      </c>
      <c r="H43" s="36"/>
      <c r="I43" s="37" t="s">
        <v>262</v>
      </c>
      <c r="J43" s="38">
        <v>5</v>
      </c>
      <c r="K43" s="38">
        <v>60.7</v>
      </c>
      <c r="L43" s="38"/>
      <c r="M43" s="39">
        <v>2674</v>
      </c>
      <c r="N43" s="39">
        <v>2674</v>
      </c>
      <c r="O43" s="40">
        <v>303.5</v>
      </c>
      <c r="P43" s="41">
        <v>13370</v>
      </c>
      <c r="Q43" s="41">
        <f t="shared" si="38"/>
        <v>13370</v>
      </c>
      <c r="R43" s="42">
        <v>0</v>
      </c>
      <c r="S43" s="43"/>
      <c r="T43" s="36">
        <f t="shared" si="19"/>
        <v>20</v>
      </c>
      <c r="U43" s="44">
        <f t="shared" si="20"/>
        <v>0.27936727684100504</v>
      </c>
      <c r="V43" s="45">
        <f t="shared" si="21"/>
        <v>0</v>
      </c>
      <c r="W43" s="46">
        <f t="shared" si="22"/>
        <v>1.3968363842050253E-2</v>
      </c>
      <c r="X43" s="41">
        <f t="shared" si="23"/>
        <v>963.84881328738925</v>
      </c>
      <c r="Y43" s="41">
        <f t="shared" si="24"/>
        <v>0</v>
      </c>
      <c r="Z43" s="41">
        <f t="shared" si="25"/>
        <v>27671.624621047726</v>
      </c>
      <c r="AA43" s="47">
        <f t="shared" si="26"/>
        <v>14333.84881328739</v>
      </c>
      <c r="AB43" s="48">
        <f t="shared" si="27"/>
        <v>25909.760881130827</v>
      </c>
      <c r="AC43" s="41">
        <f t="shared" si="28"/>
        <v>13421.206754014409</v>
      </c>
      <c r="AD43" s="41">
        <f t="shared" si="29"/>
        <v>0</v>
      </c>
      <c r="AE43" s="41">
        <f t="shared" si="30"/>
        <v>0</v>
      </c>
      <c r="AF43" s="49">
        <f>HLOOKUP(I43,GasAvoidedCostsWOCC!$A$5:$G$50,G43+1,FALSE)</f>
        <v>18.71534547322053</v>
      </c>
      <c r="AG43" s="41">
        <f t="shared" si="31"/>
        <v>5680.1073511224313</v>
      </c>
      <c r="AH43" s="49">
        <f>HLOOKUP(I43,GasAvoidedCostsWOCC!$A$5:$Q$50,T43+1,FALSE)</f>
        <v>18.71534547322053</v>
      </c>
      <c r="AI43" s="41">
        <f t="shared" si="32"/>
        <v>0</v>
      </c>
      <c r="AJ43" s="41">
        <f t="shared" si="33"/>
        <v>5680.1073511224313</v>
      </c>
      <c r="AK43" s="41">
        <f>HLOOKUP(I43,GasAvoidedCostsWOCC!$A$5:$Q$50,G43+1,FALSE)*J43*L43</f>
        <v>0</v>
      </c>
      <c r="AL43" s="41">
        <f t="shared" si="34"/>
        <v>5680.1073511224313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5680.1073511224313</v>
      </c>
      <c r="AN43" s="45">
        <f t="shared" si="35"/>
        <v>6248.1180862346746</v>
      </c>
      <c r="AO43" s="44">
        <f t="shared" si="36"/>
        <v>0.21922654466715108</v>
      </c>
      <c r="AP43" s="44">
        <f t="shared" si="37"/>
        <v>0.46554070738577991</v>
      </c>
    </row>
    <row r="44" spans="2:42" x14ac:dyDescent="0.25">
      <c r="B44" s="84" t="s">
        <v>95</v>
      </c>
      <c r="C44" s="56">
        <v>18230661</v>
      </c>
      <c r="D44" s="56" t="s">
        <v>96</v>
      </c>
      <c r="E44" s="35">
        <v>14076</v>
      </c>
      <c r="F44" s="36" t="s">
        <v>1083</v>
      </c>
      <c r="G44" s="36">
        <v>20</v>
      </c>
      <c r="H44" s="36"/>
      <c r="I44" s="37" t="s">
        <v>262</v>
      </c>
      <c r="J44" s="38">
        <v>5</v>
      </c>
      <c r="K44" s="38">
        <v>60.7</v>
      </c>
      <c r="L44" s="38"/>
      <c r="M44" s="39">
        <v>2674</v>
      </c>
      <c r="N44" s="39">
        <v>2674</v>
      </c>
      <c r="O44" s="40">
        <v>303.5</v>
      </c>
      <c r="P44" s="41">
        <v>13370</v>
      </c>
      <c r="Q44" s="41">
        <f t="shared" si="38"/>
        <v>13370</v>
      </c>
      <c r="R44" s="42">
        <v>0</v>
      </c>
      <c r="S44" s="43"/>
      <c r="T44" s="36">
        <f t="shared" si="19"/>
        <v>20</v>
      </c>
      <c r="U44" s="44">
        <f t="shared" si="20"/>
        <v>0.27936727684100504</v>
      </c>
      <c r="V44" s="45">
        <f t="shared" si="21"/>
        <v>0</v>
      </c>
      <c r="W44" s="46">
        <f t="shared" si="22"/>
        <v>1.3968363842050253E-2</v>
      </c>
      <c r="X44" s="41">
        <f t="shared" si="23"/>
        <v>963.84881328738925</v>
      </c>
      <c r="Y44" s="41">
        <f t="shared" si="24"/>
        <v>0</v>
      </c>
      <c r="Z44" s="41">
        <f t="shared" si="25"/>
        <v>27671.624621047726</v>
      </c>
      <c r="AA44" s="47">
        <f t="shared" si="26"/>
        <v>14333.84881328739</v>
      </c>
      <c r="AB44" s="48">
        <f t="shared" si="27"/>
        <v>25909.760881130827</v>
      </c>
      <c r="AC44" s="41">
        <f t="shared" si="28"/>
        <v>13421.206754014409</v>
      </c>
      <c r="AD44" s="41">
        <f t="shared" si="29"/>
        <v>0</v>
      </c>
      <c r="AE44" s="41">
        <f t="shared" si="30"/>
        <v>0</v>
      </c>
      <c r="AF44" s="49">
        <f>HLOOKUP(I44,GasAvoidedCostsWOCC!$A$5:$G$50,G44+1,FALSE)</f>
        <v>18.71534547322053</v>
      </c>
      <c r="AG44" s="41">
        <f t="shared" si="31"/>
        <v>5680.1073511224313</v>
      </c>
      <c r="AH44" s="49">
        <f>HLOOKUP(I44,GasAvoidedCostsWOCC!$A$5:$Q$50,T44+1,FALSE)</f>
        <v>18.71534547322053</v>
      </c>
      <c r="AI44" s="41">
        <f t="shared" si="32"/>
        <v>0</v>
      </c>
      <c r="AJ44" s="41">
        <f t="shared" si="33"/>
        <v>5680.1073511224313</v>
      </c>
      <c r="AK44" s="41">
        <f>HLOOKUP(I44,GasAvoidedCostsWOCC!$A$5:$Q$50,G44+1,FALSE)*J44*L44</f>
        <v>0</v>
      </c>
      <c r="AL44" s="41">
        <f t="shared" si="34"/>
        <v>5680.1073511224313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5680.1073511224313</v>
      </c>
      <c r="AN44" s="45">
        <f t="shared" si="35"/>
        <v>6248.1180862346746</v>
      </c>
      <c r="AO44" s="44">
        <f t="shared" si="36"/>
        <v>0.21922654466715108</v>
      </c>
      <c r="AP44" s="44">
        <f t="shared" si="37"/>
        <v>0.46554070738577991</v>
      </c>
    </row>
    <row r="45" spans="2:42" x14ac:dyDescent="0.25">
      <c r="B45" s="84" t="s">
        <v>95</v>
      </c>
      <c r="C45" s="56">
        <v>18230661</v>
      </c>
      <c r="D45" s="56" t="s">
        <v>96</v>
      </c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HLOOKUP(I45,GasAvoidedCostsWOCC!$A$5:$G$50,G45+1,FALSE)</f>
        <v>#N/A</v>
      </c>
      <c r="AG45" s="41" t="e">
        <f t="shared" si="31"/>
        <v>#N/A</v>
      </c>
      <c r="AH45" s="49" t="e">
        <f>HLOOKUP(I45,GasAvoidedCostsWOCC!$A$5:$Q$50,T45+1,FALSE)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HLOOKUP(I45,GasAvoidedCostsWOCC!$A$5:$Q$50,G45+1,FALSE)*J45*L45</f>
        <v>#N/A</v>
      </c>
      <c r="AL45" s="41" t="e">
        <f t="shared" si="34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84" t="s">
        <v>95</v>
      </c>
      <c r="C46" s="56">
        <v>18230661</v>
      </c>
      <c r="D46" s="56" t="s">
        <v>96</v>
      </c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HLOOKUP(I46,GasAvoidedCostsWOCC!$A$5:$G$50,G46+1,FALSE)</f>
        <v>#N/A</v>
      </c>
      <c r="AG46" s="41" t="e">
        <f t="shared" si="31"/>
        <v>#N/A</v>
      </c>
      <c r="AH46" s="49" t="e">
        <f>HLOOKUP(I46,GasAvoidedCostsWOCC!$A$5:$Q$50,T46+1,FALSE)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HLOOKUP(I46,GasAvoidedCostsWOCC!$A$5:$Q$50,G46+1,FALSE)*J46*L46</f>
        <v>#N/A</v>
      </c>
      <c r="AL46" s="41" t="e">
        <f t="shared" si="34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84" t="s">
        <v>95</v>
      </c>
      <c r="C47" s="56">
        <v>18230661</v>
      </c>
      <c r="D47" s="56" t="s">
        <v>96</v>
      </c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HLOOKUP(I47,GasAvoidedCostsWOCC!$A$5:$G$50,G47+1,FALSE)</f>
        <v>#N/A</v>
      </c>
      <c r="AG47" s="41" t="e">
        <f t="shared" si="31"/>
        <v>#N/A</v>
      </c>
      <c r="AH47" s="49" t="e">
        <f>HLOOKUP(I47,GasAvoidedCostsWOCC!$A$5:$Q$50,T47+1,FALSE)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HLOOKUP(I47,GasAvoidedCostsWOCC!$A$5:$Q$50,G47+1,FALSE)*J47*L47</f>
        <v>#N/A</v>
      </c>
      <c r="AL47" s="41" t="e">
        <f t="shared" si="34"/>
        <v>#N/A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84" t="s">
        <v>95</v>
      </c>
      <c r="C48" s="56">
        <v>18230661</v>
      </c>
      <c r="D48" s="56" t="s">
        <v>96</v>
      </c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HLOOKUP(I48,GasAvoidedCostsWOCC!$A$5:$G$50,G48+1,FALSE)</f>
        <v>#N/A</v>
      </c>
      <c r="AG48" s="41" t="e">
        <f t="shared" si="31"/>
        <v>#N/A</v>
      </c>
      <c r="AH48" s="49" t="e">
        <f>HLOOKUP(I48,GasAvoidedCostsWOCC!$A$5:$Q$50,T48+1,FALSE)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HLOOKUP(I48,GasAvoidedCostsWOCC!$A$5:$Q$50,G48+1,FALSE)*J48*L48</f>
        <v>#N/A</v>
      </c>
      <c r="AL48" s="41" t="e">
        <f t="shared" si="34"/>
        <v>#N/A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  <row r="49" spans="2:42" x14ac:dyDescent="0.25">
      <c r="B49" s="84" t="s">
        <v>95</v>
      </c>
      <c r="C49" s="56">
        <v>18230661</v>
      </c>
      <c r="D49" s="56" t="s">
        <v>96</v>
      </c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19"/>
        <v>0</v>
      </c>
      <c r="U49" s="44">
        <f t="shared" si="20"/>
        <v>0</v>
      </c>
      <c r="V49" s="45">
        <f t="shared" si="21"/>
        <v>0</v>
      </c>
      <c r="W49" s="46">
        <f t="shared" si="22"/>
        <v>0</v>
      </c>
      <c r="X49" s="41">
        <f t="shared" si="23"/>
        <v>0</v>
      </c>
      <c r="Y49" s="41">
        <f t="shared" si="24"/>
        <v>0</v>
      </c>
      <c r="Z49" s="41">
        <f t="shared" si="25"/>
        <v>0</v>
      </c>
      <c r="AA49" s="47">
        <f t="shared" si="26"/>
        <v>0</v>
      </c>
      <c r="AB49" s="48">
        <f t="shared" si="27"/>
        <v>0</v>
      </c>
      <c r="AC49" s="41">
        <f t="shared" si="28"/>
        <v>0</v>
      </c>
      <c r="AD49" s="41">
        <f t="shared" si="29"/>
        <v>0</v>
      </c>
      <c r="AE49" s="41">
        <f t="shared" si="30"/>
        <v>0</v>
      </c>
      <c r="AF49" s="49" t="e">
        <f>HLOOKUP(I49,GasAvoidedCostsWOCC!$A$5:$G$50,G49+1,FALSE)</f>
        <v>#N/A</v>
      </c>
      <c r="AG49" s="41" t="e">
        <f t="shared" si="31"/>
        <v>#N/A</v>
      </c>
      <c r="AH49" s="49" t="e">
        <f>HLOOKUP(I49,GasAvoidedCostsWOCC!$A$5:$Q$50,T49+1,FALSE)</f>
        <v>#N/A</v>
      </c>
      <c r="AI49" s="41" t="e">
        <f t="shared" si="32"/>
        <v>#N/A</v>
      </c>
      <c r="AJ49" s="41" t="e">
        <f t="shared" si="33"/>
        <v>#N/A</v>
      </c>
      <c r="AK49" s="41" t="e">
        <f>HLOOKUP(I49,GasAvoidedCostsWOCC!$A$5:$Q$50,G49+1,FALSE)*J49*L49</f>
        <v>#N/A</v>
      </c>
      <c r="AL49" s="41" t="e">
        <f t="shared" si="34"/>
        <v>#N/A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5">
        <f t="shared" si="35"/>
        <v>0</v>
      </c>
      <c r="AO49" s="44">
        <f t="shared" si="36"/>
        <v>0</v>
      </c>
      <c r="AP49" s="44" t="e">
        <f t="shared" si="37"/>
        <v>#DIV/0!</v>
      </c>
    </row>
    <row r="50" spans="2:42" x14ac:dyDescent="0.25">
      <c r="B50" s="84" t="s">
        <v>95</v>
      </c>
      <c r="C50" s="56">
        <v>18230661</v>
      </c>
      <c r="D50" s="56" t="s">
        <v>96</v>
      </c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19"/>
        <v>0</v>
      </c>
      <c r="U50" s="44">
        <f t="shared" si="20"/>
        <v>0</v>
      </c>
      <c r="V50" s="45">
        <f t="shared" si="21"/>
        <v>0</v>
      </c>
      <c r="W50" s="46">
        <f t="shared" si="22"/>
        <v>0</v>
      </c>
      <c r="X50" s="41">
        <f t="shared" si="23"/>
        <v>0</v>
      </c>
      <c r="Y50" s="41">
        <f t="shared" si="24"/>
        <v>0</v>
      </c>
      <c r="Z50" s="41">
        <f t="shared" si="25"/>
        <v>0</v>
      </c>
      <c r="AA50" s="47">
        <f t="shared" si="26"/>
        <v>0</v>
      </c>
      <c r="AB50" s="48">
        <f t="shared" si="27"/>
        <v>0</v>
      </c>
      <c r="AC50" s="41">
        <f t="shared" si="28"/>
        <v>0</v>
      </c>
      <c r="AD50" s="41">
        <f t="shared" si="29"/>
        <v>0</v>
      </c>
      <c r="AE50" s="41">
        <f t="shared" si="30"/>
        <v>0</v>
      </c>
      <c r="AF50" s="49" t="e">
        <f>HLOOKUP(I50,GasAvoidedCostsWOCC!$A$5:$G$50,G50+1,FALSE)</f>
        <v>#N/A</v>
      </c>
      <c r="AG50" s="41" t="e">
        <f t="shared" si="31"/>
        <v>#N/A</v>
      </c>
      <c r="AH50" s="49" t="e">
        <f>HLOOKUP(I50,GasAvoidedCostsWOCC!$A$5:$Q$50,T50+1,FALSE)</f>
        <v>#N/A</v>
      </c>
      <c r="AI50" s="41" t="e">
        <f t="shared" si="32"/>
        <v>#N/A</v>
      </c>
      <c r="AJ50" s="41" t="e">
        <f t="shared" si="33"/>
        <v>#N/A</v>
      </c>
      <c r="AK50" s="41" t="e">
        <f>HLOOKUP(I50,GasAvoidedCostsWOCC!$A$5:$Q$50,G50+1,FALSE)*J50*L50</f>
        <v>#N/A</v>
      </c>
      <c r="AL50" s="41" t="e">
        <f t="shared" si="34"/>
        <v>#N/A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5">
        <f t="shared" si="35"/>
        <v>0</v>
      </c>
      <c r="AO50" s="44">
        <f t="shared" si="36"/>
        <v>0</v>
      </c>
      <c r="AP50" s="44" t="e">
        <f t="shared" si="37"/>
        <v>#DIV/0!</v>
      </c>
    </row>
    <row r="51" spans="2:42" x14ac:dyDescent="0.25">
      <c r="B51" s="84" t="s">
        <v>95</v>
      </c>
      <c r="C51" s="56">
        <v>18230661</v>
      </c>
      <c r="D51" s="56" t="s">
        <v>96</v>
      </c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19"/>
        <v>0</v>
      </c>
      <c r="U51" s="44">
        <f t="shared" si="20"/>
        <v>0</v>
      </c>
      <c r="V51" s="45">
        <f t="shared" si="21"/>
        <v>0</v>
      </c>
      <c r="W51" s="46">
        <f t="shared" si="22"/>
        <v>0</v>
      </c>
      <c r="X51" s="41">
        <f t="shared" si="23"/>
        <v>0</v>
      </c>
      <c r="Y51" s="41">
        <f t="shared" si="24"/>
        <v>0</v>
      </c>
      <c r="Z51" s="41">
        <f t="shared" si="25"/>
        <v>0</v>
      </c>
      <c r="AA51" s="47">
        <f t="shared" si="26"/>
        <v>0</v>
      </c>
      <c r="AB51" s="48">
        <f t="shared" si="27"/>
        <v>0</v>
      </c>
      <c r="AC51" s="41">
        <f t="shared" si="28"/>
        <v>0</v>
      </c>
      <c r="AD51" s="41">
        <f t="shared" si="29"/>
        <v>0</v>
      </c>
      <c r="AE51" s="41">
        <f t="shared" si="30"/>
        <v>0</v>
      </c>
      <c r="AF51" s="49" t="e">
        <f>HLOOKUP(I51,GasAvoidedCostsWOCC!$A$5:$G$50,G51+1,FALSE)</f>
        <v>#N/A</v>
      </c>
      <c r="AG51" s="41" t="e">
        <f t="shared" si="31"/>
        <v>#N/A</v>
      </c>
      <c r="AH51" s="49" t="e">
        <f>HLOOKUP(I51,GasAvoidedCostsWOCC!$A$5:$Q$50,T51+1,FALSE)</f>
        <v>#N/A</v>
      </c>
      <c r="AI51" s="41" t="e">
        <f t="shared" si="32"/>
        <v>#N/A</v>
      </c>
      <c r="AJ51" s="41" t="e">
        <f t="shared" si="33"/>
        <v>#N/A</v>
      </c>
      <c r="AK51" s="41" t="e">
        <f>HLOOKUP(I51,GasAvoidedCostsWOCC!$A$5:$Q$50,G51+1,FALSE)*J51*L51</f>
        <v>#N/A</v>
      </c>
      <c r="AL51" s="41" t="e">
        <f t="shared" si="34"/>
        <v>#N/A</v>
      </c>
      <c r="AM51" s="45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5">
        <f t="shared" si="35"/>
        <v>0</v>
      </c>
      <c r="AO51" s="44">
        <f t="shared" si="36"/>
        <v>0</v>
      </c>
      <c r="AP51" s="44" t="e">
        <f t="shared" si="37"/>
        <v>#DIV/0!</v>
      </c>
    </row>
    <row r="52" spans="2:42" x14ac:dyDescent="0.25">
      <c r="B52" s="84" t="s">
        <v>95</v>
      </c>
      <c r="C52" s="56">
        <v>18230661</v>
      </c>
      <c r="D52" s="56" t="s">
        <v>96</v>
      </c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19"/>
        <v>0</v>
      </c>
      <c r="U52" s="44">
        <f t="shared" si="20"/>
        <v>0</v>
      </c>
      <c r="V52" s="45">
        <f t="shared" si="21"/>
        <v>0</v>
      </c>
      <c r="W52" s="46">
        <f t="shared" si="22"/>
        <v>0</v>
      </c>
      <c r="X52" s="41">
        <f t="shared" si="23"/>
        <v>0</v>
      </c>
      <c r="Y52" s="41">
        <f t="shared" si="24"/>
        <v>0</v>
      </c>
      <c r="Z52" s="41">
        <f t="shared" si="25"/>
        <v>0</v>
      </c>
      <c r="AA52" s="47">
        <f t="shared" si="26"/>
        <v>0</v>
      </c>
      <c r="AB52" s="48">
        <f t="shared" si="27"/>
        <v>0</v>
      </c>
      <c r="AC52" s="41">
        <f t="shared" si="28"/>
        <v>0</v>
      </c>
      <c r="AD52" s="41">
        <f t="shared" si="29"/>
        <v>0</v>
      </c>
      <c r="AE52" s="41">
        <f t="shared" si="30"/>
        <v>0</v>
      </c>
      <c r="AF52" s="49" t="e">
        <f>HLOOKUP(I52,GasAvoidedCostsWOCC!$A$5:$G$50,G52+1,FALSE)</f>
        <v>#N/A</v>
      </c>
      <c r="AG52" s="41" t="e">
        <f t="shared" si="31"/>
        <v>#N/A</v>
      </c>
      <c r="AH52" s="49" t="e">
        <f>HLOOKUP(I52,GasAvoidedCostsWOCC!$A$5:$Q$50,T52+1,FALSE)</f>
        <v>#N/A</v>
      </c>
      <c r="AI52" s="41" t="e">
        <f t="shared" si="32"/>
        <v>#N/A</v>
      </c>
      <c r="AJ52" s="41" t="e">
        <f t="shared" si="33"/>
        <v>#N/A</v>
      </c>
      <c r="AK52" s="41" t="e">
        <f>HLOOKUP(I52,GasAvoidedCostsWOCC!$A$5:$Q$50,G52+1,FALSE)*J52*L52</f>
        <v>#N/A</v>
      </c>
      <c r="AL52" s="41" t="e">
        <f t="shared" si="34"/>
        <v>#N/A</v>
      </c>
      <c r="AM52" s="45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5">
        <f t="shared" si="35"/>
        <v>0</v>
      </c>
      <c r="AO52" s="44">
        <f t="shared" si="36"/>
        <v>0</v>
      </c>
      <c r="AP52" s="44" t="e">
        <f t="shared" si="37"/>
        <v>#DIV/0!</v>
      </c>
    </row>
    <row r="53" spans="2:42" x14ac:dyDescent="0.25">
      <c r="B53" s="84" t="s">
        <v>95</v>
      </c>
      <c r="C53" s="56">
        <v>18230661</v>
      </c>
      <c r="D53" s="56" t="s">
        <v>96</v>
      </c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19"/>
        <v>0</v>
      </c>
      <c r="U53" s="44">
        <f t="shared" si="20"/>
        <v>0</v>
      </c>
      <c r="V53" s="45">
        <f t="shared" si="21"/>
        <v>0</v>
      </c>
      <c r="W53" s="46">
        <f t="shared" si="22"/>
        <v>0</v>
      </c>
      <c r="X53" s="41">
        <f t="shared" si="23"/>
        <v>0</v>
      </c>
      <c r="Y53" s="41">
        <f t="shared" si="24"/>
        <v>0</v>
      </c>
      <c r="Z53" s="41">
        <f t="shared" si="25"/>
        <v>0</v>
      </c>
      <c r="AA53" s="47">
        <f t="shared" si="26"/>
        <v>0</v>
      </c>
      <c r="AB53" s="48">
        <f t="shared" si="27"/>
        <v>0</v>
      </c>
      <c r="AC53" s="41">
        <f t="shared" si="28"/>
        <v>0</v>
      </c>
      <c r="AD53" s="41">
        <f t="shared" si="29"/>
        <v>0</v>
      </c>
      <c r="AE53" s="41">
        <f t="shared" si="30"/>
        <v>0</v>
      </c>
      <c r="AF53" s="49" t="e">
        <f>HLOOKUP(I53,GasAvoidedCostsWOCC!$A$5:$G$50,G53+1,FALSE)</f>
        <v>#N/A</v>
      </c>
      <c r="AG53" s="41" t="e">
        <f t="shared" si="31"/>
        <v>#N/A</v>
      </c>
      <c r="AH53" s="49" t="e">
        <f>HLOOKUP(I53,GasAvoidedCostsWOCC!$A$5:$Q$50,T53+1,FALSE)</f>
        <v>#N/A</v>
      </c>
      <c r="AI53" s="41" t="e">
        <f t="shared" si="32"/>
        <v>#N/A</v>
      </c>
      <c r="AJ53" s="41" t="e">
        <f t="shared" si="33"/>
        <v>#N/A</v>
      </c>
      <c r="AK53" s="41" t="e">
        <f>HLOOKUP(I53,GasAvoidedCostsWOCC!$A$5:$Q$50,G53+1,FALSE)*J53*L53</f>
        <v>#N/A</v>
      </c>
      <c r="AL53" s="41" t="e">
        <f t="shared" si="34"/>
        <v>#N/A</v>
      </c>
      <c r="AM53" s="45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5">
        <f t="shared" si="35"/>
        <v>0</v>
      </c>
      <c r="AO53" s="44">
        <f t="shared" si="36"/>
        <v>0</v>
      </c>
      <c r="AP53" s="44" t="e">
        <f t="shared" si="37"/>
        <v>#DIV/0!</v>
      </c>
    </row>
    <row r="54" spans="2:42" x14ac:dyDescent="0.25">
      <c r="B54" s="84" t="s">
        <v>95</v>
      </c>
      <c r="C54" s="56">
        <v>18230661</v>
      </c>
      <c r="D54" s="56" t="s">
        <v>96</v>
      </c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19"/>
        <v>0</v>
      </c>
      <c r="U54" s="44">
        <f t="shared" si="20"/>
        <v>0</v>
      </c>
      <c r="V54" s="45">
        <f t="shared" si="21"/>
        <v>0</v>
      </c>
      <c r="W54" s="46">
        <f t="shared" si="22"/>
        <v>0</v>
      </c>
      <c r="X54" s="41">
        <f t="shared" si="23"/>
        <v>0</v>
      </c>
      <c r="Y54" s="41">
        <f t="shared" si="24"/>
        <v>0</v>
      </c>
      <c r="Z54" s="41">
        <f t="shared" si="25"/>
        <v>0</v>
      </c>
      <c r="AA54" s="47">
        <f t="shared" si="26"/>
        <v>0</v>
      </c>
      <c r="AB54" s="48">
        <f t="shared" si="27"/>
        <v>0</v>
      </c>
      <c r="AC54" s="41">
        <f t="shared" si="28"/>
        <v>0</v>
      </c>
      <c r="AD54" s="41">
        <f t="shared" si="29"/>
        <v>0</v>
      </c>
      <c r="AE54" s="41">
        <f t="shared" si="30"/>
        <v>0</v>
      </c>
      <c r="AF54" s="49" t="e">
        <f>HLOOKUP(I54,GasAvoidedCostsWOCC!$A$5:$G$50,G54+1,FALSE)</f>
        <v>#N/A</v>
      </c>
      <c r="AG54" s="41" t="e">
        <f t="shared" si="31"/>
        <v>#N/A</v>
      </c>
      <c r="AH54" s="49" t="e">
        <f>HLOOKUP(I54,GasAvoidedCostsWOCC!$A$5:$Q$50,T54+1,FALSE)</f>
        <v>#N/A</v>
      </c>
      <c r="AI54" s="41" t="e">
        <f t="shared" si="32"/>
        <v>#N/A</v>
      </c>
      <c r="AJ54" s="41" t="e">
        <f t="shared" si="33"/>
        <v>#N/A</v>
      </c>
      <c r="AK54" s="41" t="e">
        <f>HLOOKUP(I54,GasAvoidedCostsWOCC!$A$5:$Q$50,G54+1,FALSE)*J54*L54</f>
        <v>#N/A</v>
      </c>
      <c r="AL54" s="41" t="e">
        <f t="shared" si="34"/>
        <v>#N/A</v>
      </c>
      <c r="AM54" s="45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5">
        <f t="shared" si="35"/>
        <v>0</v>
      </c>
      <c r="AO54" s="44">
        <f t="shared" si="36"/>
        <v>0</v>
      </c>
      <c r="AP54" s="44" t="e">
        <f t="shared" si="37"/>
        <v>#DIV/0!</v>
      </c>
    </row>
    <row r="55" spans="2:42" x14ac:dyDescent="0.25">
      <c r="B55" s="84" t="s">
        <v>95</v>
      </c>
      <c r="C55" s="56">
        <v>18230661</v>
      </c>
      <c r="D55" s="56" t="s">
        <v>96</v>
      </c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19"/>
        <v>0</v>
      </c>
      <c r="U55" s="44">
        <f t="shared" si="20"/>
        <v>0</v>
      </c>
      <c r="V55" s="45">
        <f t="shared" si="21"/>
        <v>0</v>
      </c>
      <c r="W55" s="46">
        <f t="shared" si="22"/>
        <v>0</v>
      </c>
      <c r="X55" s="41">
        <f t="shared" si="23"/>
        <v>0</v>
      </c>
      <c r="Y55" s="41">
        <f t="shared" si="24"/>
        <v>0</v>
      </c>
      <c r="Z55" s="41">
        <f t="shared" si="25"/>
        <v>0</v>
      </c>
      <c r="AA55" s="47">
        <f t="shared" si="26"/>
        <v>0</v>
      </c>
      <c r="AB55" s="48">
        <f t="shared" si="27"/>
        <v>0</v>
      </c>
      <c r="AC55" s="41">
        <f t="shared" si="28"/>
        <v>0</v>
      </c>
      <c r="AD55" s="41">
        <f t="shared" si="29"/>
        <v>0</v>
      </c>
      <c r="AE55" s="41">
        <f t="shared" si="30"/>
        <v>0</v>
      </c>
      <c r="AF55" s="49" t="e">
        <f>HLOOKUP(I55,GasAvoidedCostsWOCC!$A$5:$G$50,G55+1,FALSE)</f>
        <v>#N/A</v>
      </c>
      <c r="AG55" s="41" t="e">
        <f t="shared" si="31"/>
        <v>#N/A</v>
      </c>
      <c r="AH55" s="49" t="e">
        <f>HLOOKUP(I55,GasAvoidedCostsWOCC!$A$5:$Q$50,T55+1,FALSE)</f>
        <v>#N/A</v>
      </c>
      <c r="AI55" s="41" t="e">
        <f t="shared" si="32"/>
        <v>#N/A</v>
      </c>
      <c r="AJ55" s="41" t="e">
        <f t="shared" si="33"/>
        <v>#N/A</v>
      </c>
      <c r="AK55" s="41" t="e">
        <f>HLOOKUP(I55,GasAvoidedCostsWOCC!$A$5:$Q$50,G55+1,FALSE)*J55*L55</f>
        <v>#N/A</v>
      </c>
      <c r="AL55" s="41" t="e">
        <f t="shared" si="34"/>
        <v>#N/A</v>
      </c>
      <c r="AM55" s="45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5">
        <f t="shared" si="35"/>
        <v>0</v>
      </c>
      <c r="AO55" s="44">
        <f t="shared" si="36"/>
        <v>0</v>
      </c>
      <c r="AP55" s="44" t="e">
        <f t="shared" si="37"/>
        <v>#DIV/0!</v>
      </c>
    </row>
    <row r="56" spans="2:42" x14ac:dyDescent="0.25">
      <c r="B56" s="84" t="s">
        <v>95</v>
      </c>
      <c r="C56" s="56">
        <v>18230661</v>
      </c>
      <c r="D56" s="56" t="s">
        <v>96</v>
      </c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19"/>
        <v>0</v>
      </c>
      <c r="U56" s="44">
        <f t="shared" si="20"/>
        <v>0</v>
      </c>
      <c r="V56" s="45">
        <f t="shared" si="21"/>
        <v>0</v>
      </c>
      <c r="W56" s="46">
        <f t="shared" si="22"/>
        <v>0</v>
      </c>
      <c r="X56" s="41">
        <f t="shared" si="23"/>
        <v>0</v>
      </c>
      <c r="Y56" s="41">
        <f t="shared" si="24"/>
        <v>0</v>
      </c>
      <c r="Z56" s="41">
        <f t="shared" si="25"/>
        <v>0</v>
      </c>
      <c r="AA56" s="47">
        <f t="shared" si="26"/>
        <v>0</v>
      </c>
      <c r="AB56" s="48">
        <f t="shared" si="27"/>
        <v>0</v>
      </c>
      <c r="AC56" s="41">
        <f t="shared" si="28"/>
        <v>0</v>
      </c>
      <c r="AD56" s="41">
        <f t="shared" si="29"/>
        <v>0</v>
      </c>
      <c r="AE56" s="41">
        <f t="shared" si="30"/>
        <v>0</v>
      </c>
      <c r="AF56" s="49" t="e">
        <f>HLOOKUP(I56,GasAvoidedCostsWOCC!$A$5:$G$50,G56+1,FALSE)</f>
        <v>#N/A</v>
      </c>
      <c r="AG56" s="41" t="e">
        <f t="shared" si="31"/>
        <v>#N/A</v>
      </c>
      <c r="AH56" s="49" t="e">
        <f>HLOOKUP(I56,GasAvoidedCostsWOCC!$A$5:$Q$50,T56+1,FALSE)</f>
        <v>#N/A</v>
      </c>
      <c r="AI56" s="41" t="e">
        <f t="shared" si="32"/>
        <v>#N/A</v>
      </c>
      <c r="AJ56" s="41" t="e">
        <f t="shared" si="33"/>
        <v>#N/A</v>
      </c>
      <c r="AK56" s="41" t="e">
        <f>HLOOKUP(I56,GasAvoidedCostsWOCC!$A$5:$Q$50,G56+1,FALSE)*J56*L56</f>
        <v>#N/A</v>
      </c>
      <c r="AL56" s="41" t="e">
        <f t="shared" si="34"/>
        <v>#N/A</v>
      </c>
      <c r="AM56" s="45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5">
        <f t="shared" si="35"/>
        <v>0</v>
      </c>
      <c r="AO56" s="44">
        <f t="shared" si="36"/>
        <v>0</v>
      </c>
      <c r="AP56" s="44" t="e">
        <f t="shared" si="37"/>
        <v>#DIV/0!</v>
      </c>
    </row>
    <row r="57" spans="2:42" x14ac:dyDescent="0.25">
      <c r="B57" s="84" t="s">
        <v>95</v>
      </c>
      <c r="C57" s="56">
        <v>18230661</v>
      </c>
      <c r="D57" s="56" t="s">
        <v>96</v>
      </c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19"/>
        <v>0</v>
      </c>
      <c r="U57" s="44">
        <f t="shared" si="20"/>
        <v>0</v>
      </c>
      <c r="V57" s="45">
        <f t="shared" si="21"/>
        <v>0</v>
      </c>
      <c r="W57" s="46">
        <f t="shared" si="22"/>
        <v>0</v>
      </c>
      <c r="X57" s="41">
        <f t="shared" si="23"/>
        <v>0</v>
      </c>
      <c r="Y57" s="41">
        <f t="shared" si="24"/>
        <v>0</v>
      </c>
      <c r="Z57" s="41">
        <f t="shared" si="25"/>
        <v>0</v>
      </c>
      <c r="AA57" s="47">
        <f t="shared" si="26"/>
        <v>0</v>
      </c>
      <c r="AB57" s="48">
        <f t="shared" si="27"/>
        <v>0</v>
      </c>
      <c r="AC57" s="41">
        <f t="shared" si="28"/>
        <v>0</v>
      </c>
      <c r="AD57" s="41">
        <f t="shared" si="29"/>
        <v>0</v>
      </c>
      <c r="AE57" s="41">
        <f t="shared" si="30"/>
        <v>0</v>
      </c>
      <c r="AF57" s="49" t="e">
        <f>HLOOKUP(I57,GasAvoidedCostsWOCC!$A$5:$G$50,G57+1,FALSE)</f>
        <v>#N/A</v>
      </c>
      <c r="AG57" s="41" t="e">
        <f t="shared" si="31"/>
        <v>#N/A</v>
      </c>
      <c r="AH57" s="49" t="e">
        <f>HLOOKUP(I57,GasAvoidedCostsWOCC!$A$5:$Q$50,T57+1,FALSE)</f>
        <v>#N/A</v>
      </c>
      <c r="AI57" s="41" t="e">
        <f t="shared" si="32"/>
        <v>#N/A</v>
      </c>
      <c r="AJ57" s="41" t="e">
        <f t="shared" si="33"/>
        <v>#N/A</v>
      </c>
      <c r="AK57" s="41" t="e">
        <f>HLOOKUP(I57,GasAvoidedCostsWOCC!$A$5:$Q$50,G57+1,FALSE)*J57*L57</f>
        <v>#N/A</v>
      </c>
      <c r="AL57" s="41" t="e">
        <f t="shared" si="34"/>
        <v>#N/A</v>
      </c>
      <c r="AM57" s="45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5">
        <f t="shared" si="35"/>
        <v>0</v>
      </c>
      <c r="AO57" s="44">
        <f t="shared" si="36"/>
        <v>0</v>
      </c>
      <c r="AP57" s="44" t="e">
        <f t="shared" si="37"/>
        <v>#DIV/0!</v>
      </c>
    </row>
    <row r="58" spans="2:42" x14ac:dyDescent="0.25">
      <c r="B58" s="84" t="s">
        <v>95</v>
      </c>
      <c r="C58" s="56">
        <v>18230661</v>
      </c>
      <c r="D58" s="56" t="s">
        <v>96</v>
      </c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19"/>
        <v>0</v>
      </c>
      <c r="U58" s="44">
        <f t="shared" si="20"/>
        <v>0</v>
      </c>
      <c r="V58" s="45">
        <f t="shared" si="21"/>
        <v>0</v>
      </c>
      <c r="W58" s="46">
        <f t="shared" si="22"/>
        <v>0</v>
      </c>
      <c r="X58" s="41">
        <f t="shared" si="23"/>
        <v>0</v>
      </c>
      <c r="Y58" s="41">
        <f t="shared" si="24"/>
        <v>0</v>
      </c>
      <c r="Z58" s="41">
        <f t="shared" si="25"/>
        <v>0</v>
      </c>
      <c r="AA58" s="47">
        <f t="shared" si="26"/>
        <v>0</v>
      </c>
      <c r="AB58" s="48">
        <f t="shared" si="27"/>
        <v>0</v>
      </c>
      <c r="AC58" s="41">
        <f t="shared" si="28"/>
        <v>0</v>
      </c>
      <c r="AD58" s="41">
        <f t="shared" si="29"/>
        <v>0</v>
      </c>
      <c r="AE58" s="41">
        <f t="shared" si="30"/>
        <v>0</v>
      </c>
      <c r="AF58" s="49" t="e">
        <f>HLOOKUP(I58,GasAvoidedCostsWOCC!$A$5:$G$50,G58+1,FALSE)</f>
        <v>#N/A</v>
      </c>
      <c r="AG58" s="41" t="e">
        <f t="shared" si="31"/>
        <v>#N/A</v>
      </c>
      <c r="AH58" s="49" t="e">
        <f>HLOOKUP(I58,GasAvoidedCostsWOCC!$A$5:$Q$50,T58+1,FALSE)</f>
        <v>#N/A</v>
      </c>
      <c r="AI58" s="41" t="e">
        <f t="shared" si="32"/>
        <v>#N/A</v>
      </c>
      <c r="AJ58" s="41" t="e">
        <f t="shared" si="33"/>
        <v>#N/A</v>
      </c>
      <c r="AK58" s="41" t="e">
        <f>HLOOKUP(I58,GasAvoidedCostsWOCC!$A$5:$Q$50,G58+1,FALSE)*J58*L58</f>
        <v>#N/A</v>
      </c>
      <c r="AL58" s="41" t="e">
        <f t="shared" si="34"/>
        <v>#N/A</v>
      </c>
      <c r="AM58" s="45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5">
        <f t="shared" si="35"/>
        <v>0</v>
      </c>
      <c r="AO58" s="44">
        <f t="shared" si="36"/>
        <v>0</v>
      </c>
      <c r="AP58" s="44" t="e">
        <f t="shared" si="37"/>
        <v>#DIV/0!</v>
      </c>
    </row>
    <row r="59" spans="2:42" x14ac:dyDescent="0.25">
      <c r="B59" s="84" t="s">
        <v>95</v>
      </c>
      <c r="C59" s="56">
        <v>18230661</v>
      </c>
      <c r="D59" s="56" t="s">
        <v>96</v>
      </c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19"/>
        <v>0</v>
      </c>
      <c r="U59" s="44">
        <f t="shared" si="20"/>
        <v>0</v>
      </c>
      <c r="V59" s="45">
        <f t="shared" si="21"/>
        <v>0</v>
      </c>
      <c r="W59" s="46">
        <f t="shared" si="22"/>
        <v>0</v>
      </c>
      <c r="X59" s="41">
        <f t="shared" si="23"/>
        <v>0</v>
      </c>
      <c r="Y59" s="41">
        <f t="shared" si="24"/>
        <v>0</v>
      </c>
      <c r="Z59" s="41">
        <f t="shared" si="25"/>
        <v>0</v>
      </c>
      <c r="AA59" s="47">
        <f t="shared" si="26"/>
        <v>0</v>
      </c>
      <c r="AB59" s="48">
        <f t="shared" si="27"/>
        <v>0</v>
      </c>
      <c r="AC59" s="41">
        <f t="shared" si="28"/>
        <v>0</v>
      </c>
      <c r="AD59" s="41">
        <f t="shared" si="29"/>
        <v>0</v>
      </c>
      <c r="AE59" s="41">
        <f t="shared" si="30"/>
        <v>0</v>
      </c>
      <c r="AF59" s="49" t="e">
        <f>HLOOKUP(I59,GasAvoidedCostsWOCC!$A$5:$G$50,G59+1,FALSE)</f>
        <v>#N/A</v>
      </c>
      <c r="AG59" s="41" t="e">
        <f t="shared" si="31"/>
        <v>#N/A</v>
      </c>
      <c r="AH59" s="49" t="e">
        <f>HLOOKUP(I59,GasAvoidedCostsWOCC!$A$5:$Q$50,T59+1,FALSE)</f>
        <v>#N/A</v>
      </c>
      <c r="AI59" s="41" t="e">
        <f t="shared" si="32"/>
        <v>#N/A</v>
      </c>
      <c r="AJ59" s="41" t="e">
        <f t="shared" si="33"/>
        <v>#N/A</v>
      </c>
      <c r="AK59" s="41" t="e">
        <f>HLOOKUP(I59,GasAvoidedCostsWOCC!$A$5:$Q$50,G59+1,FALSE)*J59*L59</f>
        <v>#N/A</v>
      </c>
      <c r="AL59" s="41" t="e">
        <f t="shared" si="34"/>
        <v>#N/A</v>
      </c>
      <c r="AM59" s="45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5">
        <f t="shared" si="35"/>
        <v>0</v>
      </c>
      <c r="AO59" s="44">
        <f t="shared" si="36"/>
        <v>0</v>
      </c>
      <c r="AP59" s="44" t="e">
        <f t="shared" si="37"/>
        <v>#DIV/0!</v>
      </c>
    </row>
    <row r="60" spans="2:42" x14ac:dyDescent="0.25">
      <c r="B60" s="84" t="s">
        <v>95</v>
      </c>
      <c r="C60" s="56">
        <v>18230661</v>
      </c>
      <c r="D60" s="56" t="s">
        <v>96</v>
      </c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19"/>
        <v>0</v>
      </c>
      <c r="U60" s="44">
        <f t="shared" si="20"/>
        <v>0</v>
      </c>
      <c r="V60" s="45">
        <f t="shared" si="21"/>
        <v>0</v>
      </c>
      <c r="W60" s="46">
        <f t="shared" si="22"/>
        <v>0</v>
      </c>
      <c r="X60" s="41">
        <f t="shared" si="23"/>
        <v>0</v>
      </c>
      <c r="Y60" s="41">
        <f t="shared" si="24"/>
        <v>0</v>
      </c>
      <c r="Z60" s="41">
        <f t="shared" si="25"/>
        <v>0</v>
      </c>
      <c r="AA60" s="47">
        <f t="shared" si="26"/>
        <v>0</v>
      </c>
      <c r="AB60" s="48">
        <f t="shared" si="27"/>
        <v>0</v>
      </c>
      <c r="AC60" s="41">
        <f t="shared" si="28"/>
        <v>0</v>
      </c>
      <c r="AD60" s="41">
        <f t="shared" si="29"/>
        <v>0</v>
      </c>
      <c r="AE60" s="41">
        <f t="shared" si="30"/>
        <v>0</v>
      </c>
      <c r="AF60" s="49" t="e">
        <f>HLOOKUP(I60,GasAvoidedCostsWOCC!$A$5:$G$50,G60+1,FALSE)</f>
        <v>#N/A</v>
      </c>
      <c r="AG60" s="41" t="e">
        <f t="shared" si="31"/>
        <v>#N/A</v>
      </c>
      <c r="AH60" s="49" t="e">
        <f>HLOOKUP(I60,GasAvoidedCostsWOCC!$A$5:$Q$50,T60+1,FALSE)</f>
        <v>#N/A</v>
      </c>
      <c r="AI60" s="41" t="e">
        <f t="shared" si="32"/>
        <v>#N/A</v>
      </c>
      <c r="AJ60" s="41" t="e">
        <f t="shared" si="33"/>
        <v>#N/A</v>
      </c>
      <c r="AK60" s="41" t="e">
        <f>HLOOKUP(I60,GasAvoidedCostsWOCC!$A$5:$Q$50,G60+1,FALSE)*J60*L60</f>
        <v>#N/A</v>
      </c>
      <c r="AL60" s="41" t="e">
        <f t="shared" si="34"/>
        <v>#N/A</v>
      </c>
      <c r="AM60" s="45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5">
        <f t="shared" si="35"/>
        <v>0</v>
      </c>
      <c r="AO60" s="44">
        <f t="shared" si="36"/>
        <v>0</v>
      </c>
      <c r="AP60" s="44" t="e">
        <f t="shared" si="37"/>
        <v>#DIV/0!</v>
      </c>
    </row>
    <row r="61" spans="2:42" x14ac:dyDescent="0.25">
      <c r="B61" s="84" t="s">
        <v>95</v>
      </c>
      <c r="C61" s="56">
        <v>18230661</v>
      </c>
      <c r="D61" s="56" t="s">
        <v>96</v>
      </c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19"/>
        <v>0</v>
      </c>
      <c r="U61" s="44">
        <f t="shared" si="20"/>
        <v>0</v>
      </c>
      <c r="V61" s="45">
        <f t="shared" si="21"/>
        <v>0</v>
      </c>
      <c r="W61" s="46">
        <f t="shared" si="22"/>
        <v>0</v>
      </c>
      <c r="X61" s="41">
        <f t="shared" si="23"/>
        <v>0</v>
      </c>
      <c r="Y61" s="41">
        <f t="shared" si="24"/>
        <v>0</v>
      </c>
      <c r="Z61" s="41">
        <f t="shared" si="25"/>
        <v>0</v>
      </c>
      <c r="AA61" s="47">
        <f t="shared" si="26"/>
        <v>0</v>
      </c>
      <c r="AB61" s="48">
        <f t="shared" si="27"/>
        <v>0</v>
      </c>
      <c r="AC61" s="41">
        <f t="shared" si="28"/>
        <v>0</v>
      </c>
      <c r="AD61" s="41">
        <f t="shared" si="29"/>
        <v>0</v>
      </c>
      <c r="AE61" s="41">
        <f t="shared" si="30"/>
        <v>0</v>
      </c>
      <c r="AF61" s="49" t="e">
        <f>HLOOKUP(I61,GasAvoidedCostsWOCC!$A$5:$G$50,G61+1,FALSE)</f>
        <v>#N/A</v>
      </c>
      <c r="AG61" s="41" t="e">
        <f t="shared" si="31"/>
        <v>#N/A</v>
      </c>
      <c r="AH61" s="49" t="e">
        <f>HLOOKUP(I61,GasAvoidedCostsWOCC!$A$5:$Q$50,T61+1,FALSE)</f>
        <v>#N/A</v>
      </c>
      <c r="AI61" s="41" t="e">
        <f t="shared" si="32"/>
        <v>#N/A</v>
      </c>
      <c r="AJ61" s="41" t="e">
        <f t="shared" si="33"/>
        <v>#N/A</v>
      </c>
      <c r="AK61" s="41" t="e">
        <f>HLOOKUP(I61,GasAvoidedCostsWOCC!$A$5:$Q$50,G61+1,FALSE)*J61*L61</f>
        <v>#N/A</v>
      </c>
      <c r="AL61" s="41" t="e">
        <f t="shared" si="34"/>
        <v>#N/A</v>
      </c>
      <c r="AM61" s="45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5">
        <f t="shared" si="35"/>
        <v>0</v>
      </c>
      <c r="AO61" s="44">
        <f t="shared" si="36"/>
        <v>0</v>
      </c>
      <c r="AP61" s="44" t="e">
        <f t="shared" si="37"/>
        <v>#DIV/0!</v>
      </c>
    </row>
    <row r="62" spans="2:42" x14ac:dyDescent="0.25">
      <c r="B62" s="84" t="s">
        <v>95</v>
      </c>
      <c r="C62" s="56">
        <v>18230661</v>
      </c>
      <c r="D62" s="56" t="s">
        <v>96</v>
      </c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19"/>
        <v>0</v>
      </c>
      <c r="U62" s="44">
        <f t="shared" si="20"/>
        <v>0</v>
      </c>
      <c r="V62" s="45">
        <f t="shared" si="21"/>
        <v>0</v>
      </c>
      <c r="W62" s="46">
        <f t="shared" si="22"/>
        <v>0</v>
      </c>
      <c r="X62" s="41">
        <f t="shared" si="23"/>
        <v>0</v>
      </c>
      <c r="Y62" s="41">
        <f t="shared" si="24"/>
        <v>0</v>
      </c>
      <c r="Z62" s="41">
        <f t="shared" si="25"/>
        <v>0</v>
      </c>
      <c r="AA62" s="47">
        <f t="shared" si="26"/>
        <v>0</v>
      </c>
      <c r="AB62" s="48">
        <f t="shared" si="27"/>
        <v>0</v>
      </c>
      <c r="AC62" s="41">
        <f t="shared" si="28"/>
        <v>0</v>
      </c>
      <c r="AD62" s="41">
        <f t="shared" si="29"/>
        <v>0</v>
      </c>
      <c r="AE62" s="41">
        <f t="shared" si="30"/>
        <v>0</v>
      </c>
      <c r="AF62" s="49" t="e">
        <f>HLOOKUP(I62,GasAvoidedCostsWOCC!$A$5:$G$50,G62+1,FALSE)</f>
        <v>#N/A</v>
      </c>
      <c r="AG62" s="41" t="e">
        <f t="shared" si="31"/>
        <v>#N/A</v>
      </c>
      <c r="AH62" s="49" t="e">
        <f>HLOOKUP(I62,GasAvoidedCostsWOCC!$A$5:$Q$50,T62+1,FALSE)</f>
        <v>#N/A</v>
      </c>
      <c r="AI62" s="41" t="e">
        <f t="shared" si="32"/>
        <v>#N/A</v>
      </c>
      <c r="AJ62" s="41" t="e">
        <f t="shared" si="33"/>
        <v>#N/A</v>
      </c>
      <c r="AK62" s="41" t="e">
        <f>HLOOKUP(I62,GasAvoidedCostsWOCC!$A$5:$Q$50,G62+1,FALSE)*J62*L62</f>
        <v>#N/A</v>
      </c>
      <c r="AL62" s="41" t="e">
        <f t="shared" si="34"/>
        <v>#N/A</v>
      </c>
      <c r="AM62" s="45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5">
        <f t="shared" si="35"/>
        <v>0</v>
      </c>
      <c r="AO62" s="44">
        <f t="shared" si="36"/>
        <v>0</v>
      </c>
      <c r="AP62" s="44" t="e">
        <f t="shared" si="37"/>
        <v>#DIV/0!</v>
      </c>
    </row>
    <row r="63" spans="2:42" x14ac:dyDescent="0.25">
      <c r="B63" s="84" t="s">
        <v>95</v>
      </c>
      <c r="C63" s="56">
        <v>18230661</v>
      </c>
      <c r="D63" s="56" t="s">
        <v>96</v>
      </c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19"/>
        <v>0</v>
      </c>
      <c r="U63" s="44">
        <f t="shared" si="20"/>
        <v>0</v>
      </c>
      <c r="V63" s="45">
        <f t="shared" si="21"/>
        <v>0</v>
      </c>
      <c r="W63" s="46">
        <f t="shared" si="22"/>
        <v>0</v>
      </c>
      <c r="X63" s="41">
        <f t="shared" si="23"/>
        <v>0</v>
      </c>
      <c r="Y63" s="41">
        <f t="shared" si="24"/>
        <v>0</v>
      </c>
      <c r="Z63" s="41">
        <f t="shared" si="25"/>
        <v>0</v>
      </c>
      <c r="AA63" s="47">
        <f t="shared" si="26"/>
        <v>0</v>
      </c>
      <c r="AB63" s="48">
        <f t="shared" si="27"/>
        <v>0</v>
      </c>
      <c r="AC63" s="41">
        <f t="shared" si="28"/>
        <v>0</v>
      </c>
      <c r="AD63" s="41">
        <f t="shared" si="29"/>
        <v>0</v>
      </c>
      <c r="AE63" s="41">
        <f t="shared" si="30"/>
        <v>0</v>
      </c>
      <c r="AF63" s="49" t="e">
        <f>HLOOKUP(I63,GasAvoidedCostsWOCC!$A$5:$G$50,G63+1,FALSE)</f>
        <v>#N/A</v>
      </c>
      <c r="AG63" s="41" t="e">
        <f t="shared" si="31"/>
        <v>#N/A</v>
      </c>
      <c r="AH63" s="49" t="e">
        <f>HLOOKUP(I63,GasAvoidedCostsWOCC!$A$5:$Q$50,T63+1,FALSE)</f>
        <v>#N/A</v>
      </c>
      <c r="AI63" s="41" t="e">
        <f t="shared" si="32"/>
        <v>#N/A</v>
      </c>
      <c r="AJ63" s="41" t="e">
        <f t="shared" si="33"/>
        <v>#N/A</v>
      </c>
      <c r="AK63" s="41" t="e">
        <f>HLOOKUP(I63,GasAvoidedCostsWOCC!$A$5:$Q$50,G63+1,FALSE)*J63*L63</f>
        <v>#N/A</v>
      </c>
      <c r="AL63" s="41" t="e">
        <f t="shared" si="34"/>
        <v>#N/A</v>
      </c>
      <c r="AM63" s="45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5">
        <f t="shared" si="35"/>
        <v>0</v>
      </c>
      <c r="AO63" s="44">
        <f t="shared" si="36"/>
        <v>0</v>
      </c>
      <c r="AP63" s="44" t="e">
        <f t="shared" si="37"/>
        <v>#DIV/0!</v>
      </c>
    </row>
    <row r="64" spans="2:42" x14ac:dyDescent="0.25">
      <c r="B64" s="84" t="s">
        <v>95</v>
      </c>
      <c r="C64" s="56">
        <v>18230661</v>
      </c>
      <c r="D64" s="56" t="s">
        <v>96</v>
      </c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19"/>
        <v>0</v>
      </c>
      <c r="U64" s="44">
        <f t="shared" si="20"/>
        <v>0</v>
      </c>
      <c r="V64" s="45">
        <f t="shared" si="21"/>
        <v>0</v>
      </c>
      <c r="W64" s="46">
        <f t="shared" si="22"/>
        <v>0</v>
      </c>
      <c r="X64" s="41">
        <f t="shared" si="23"/>
        <v>0</v>
      </c>
      <c r="Y64" s="41">
        <f t="shared" si="24"/>
        <v>0</v>
      </c>
      <c r="Z64" s="41">
        <f t="shared" si="25"/>
        <v>0</v>
      </c>
      <c r="AA64" s="47">
        <f t="shared" si="26"/>
        <v>0</v>
      </c>
      <c r="AB64" s="48">
        <f t="shared" si="27"/>
        <v>0</v>
      </c>
      <c r="AC64" s="41">
        <f t="shared" si="28"/>
        <v>0</v>
      </c>
      <c r="AD64" s="41">
        <f t="shared" si="29"/>
        <v>0</v>
      </c>
      <c r="AE64" s="41">
        <f t="shared" si="30"/>
        <v>0</v>
      </c>
      <c r="AF64" s="49" t="e">
        <f>HLOOKUP(I64,GasAvoidedCostsWOCC!$A$5:$G$50,G64+1,FALSE)</f>
        <v>#N/A</v>
      </c>
      <c r="AG64" s="41" t="e">
        <f t="shared" si="31"/>
        <v>#N/A</v>
      </c>
      <c r="AH64" s="49" t="e">
        <f>HLOOKUP(I64,GasAvoidedCostsWOCC!$A$5:$Q$50,T64+1,FALSE)</f>
        <v>#N/A</v>
      </c>
      <c r="AI64" s="41" t="e">
        <f t="shared" si="32"/>
        <v>#N/A</v>
      </c>
      <c r="AJ64" s="41" t="e">
        <f t="shared" si="33"/>
        <v>#N/A</v>
      </c>
      <c r="AK64" s="41" t="e">
        <f>HLOOKUP(I64,GasAvoidedCostsWOCC!$A$5:$Q$50,G64+1,FALSE)*J64*L64</f>
        <v>#N/A</v>
      </c>
      <c r="AL64" s="41" t="e">
        <f t="shared" si="34"/>
        <v>#N/A</v>
      </c>
      <c r="AM64" s="45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5">
        <f t="shared" si="35"/>
        <v>0</v>
      </c>
      <c r="AO64" s="44">
        <f t="shared" si="36"/>
        <v>0</v>
      </c>
      <c r="AP64" s="44" t="e">
        <f t="shared" si="37"/>
        <v>#DIV/0!</v>
      </c>
    </row>
    <row r="65" spans="2:42" x14ac:dyDescent="0.25">
      <c r="B65" s="84" t="s">
        <v>95</v>
      </c>
      <c r="C65" s="56">
        <v>18230661</v>
      </c>
      <c r="D65" s="56" t="s">
        <v>96</v>
      </c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19"/>
        <v>0</v>
      </c>
      <c r="U65" s="44">
        <f t="shared" si="20"/>
        <v>0</v>
      </c>
      <c r="V65" s="45">
        <f t="shared" si="21"/>
        <v>0</v>
      </c>
      <c r="W65" s="46">
        <f t="shared" si="22"/>
        <v>0</v>
      </c>
      <c r="X65" s="41">
        <f t="shared" si="23"/>
        <v>0</v>
      </c>
      <c r="Y65" s="41">
        <f t="shared" si="24"/>
        <v>0</v>
      </c>
      <c r="Z65" s="41">
        <f t="shared" si="25"/>
        <v>0</v>
      </c>
      <c r="AA65" s="47">
        <f t="shared" si="26"/>
        <v>0</v>
      </c>
      <c r="AB65" s="48">
        <f t="shared" si="27"/>
        <v>0</v>
      </c>
      <c r="AC65" s="41">
        <f t="shared" si="28"/>
        <v>0</v>
      </c>
      <c r="AD65" s="41">
        <f t="shared" si="29"/>
        <v>0</v>
      </c>
      <c r="AE65" s="41">
        <f t="shared" si="30"/>
        <v>0</v>
      </c>
      <c r="AF65" s="49" t="e">
        <f>HLOOKUP(I65,GasAvoidedCostsWOCC!$A$5:$G$50,G65+1,FALSE)</f>
        <v>#N/A</v>
      </c>
      <c r="AG65" s="41" t="e">
        <f t="shared" si="31"/>
        <v>#N/A</v>
      </c>
      <c r="AH65" s="49" t="e">
        <f>HLOOKUP(I65,GasAvoidedCostsWOCC!$A$5:$Q$50,T65+1,FALSE)</f>
        <v>#N/A</v>
      </c>
      <c r="AI65" s="41" t="e">
        <f t="shared" si="32"/>
        <v>#N/A</v>
      </c>
      <c r="AJ65" s="41" t="e">
        <f t="shared" si="33"/>
        <v>#N/A</v>
      </c>
      <c r="AK65" s="41" t="e">
        <f>HLOOKUP(I65,GasAvoidedCostsWOCC!$A$5:$Q$50,G65+1,FALSE)*J65*L65</f>
        <v>#N/A</v>
      </c>
      <c r="AL65" s="41" t="e">
        <f t="shared" si="34"/>
        <v>#N/A</v>
      </c>
      <c r="AM65" s="45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5">
        <f t="shared" si="35"/>
        <v>0</v>
      </c>
      <c r="AO65" s="44">
        <f t="shared" si="36"/>
        <v>0</v>
      </c>
      <c r="AP65" s="44" t="e">
        <f t="shared" si="37"/>
        <v>#DIV/0!</v>
      </c>
    </row>
    <row r="66" spans="2:42" x14ac:dyDescent="0.25">
      <c r="B66" s="84" t="s">
        <v>95</v>
      </c>
      <c r="C66" s="56">
        <v>18230661</v>
      </c>
      <c r="D66" s="56" t="s">
        <v>96</v>
      </c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19"/>
        <v>0</v>
      </c>
      <c r="U66" s="44">
        <f t="shared" si="20"/>
        <v>0</v>
      </c>
      <c r="V66" s="45">
        <f t="shared" si="21"/>
        <v>0</v>
      </c>
      <c r="W66" s="46">
        <f t="shared" si="22"/>
        <v>0</v>
      </c>
      <c r="X66" s="41">
        <f t="shared" si="23"/>
        <v>0</v>
      </c>
      <c r="Y66" s="41">
        <f t="shared" si="24"/>
        <v>0</v>
      </c>
      <c r="Z66" s="41">
        <f t="shared" si="25"/>
        <v>0</v>
      </c>
      <c r="AA66" s="47">
        <f t="shared" si="26"/>
        <v>0</v>
      </c>
      <c r="AB66" s="48">
        <f t="shared" si="27"/>
        <v>0</v>
      </c>
      <c r="AC66" s="41">
        <f t="shared" si="28"/>
        <v>0</v>
      </c>
      <c r="AD66" s="41">
        <f t="shared" si="29"/>
        <v>0</v>
      </c>
      <c r="AE66" s="41">
        <f t="shared" si="30"/>
        <v>0</v>
      </c>
      <c r="AF66" s="49" t="e">
        <f>HLOOKUP(I66,GasAvoidedCostsWOCC!$A$5:$G$50,G66+1,FALSE)</f>
        <v>#N/A</v>
      </c>
      <c r="AG66" s="41" t="e">
        <f t="shared" si="31"/>
        <v>#N/A</v>
      </c>
      <c r="AH66" s="49" t="e">
        <f>HLOOKUP(I66,GasAvoidedCostsWOCC!$A$5:$Q$50,T66+1,FALSE)</f>
        <v>#N/A</v>
      </c>
      <c r="AI66" s="41" t="e">
        <f t="shared" si="32"/>
        <v>#N/A</v>
      </c>
      <c r="AJ66" s="41" t="e">
        <f t="shared" si="33"/>
        <v>#N/A</v>
      </c>
      <c r="AK66" s="41" t="e">
        <f>HLOOKUP(I66,GasAvoidedCostsWOCC!$A$5:$Q$50,G66+1,FALSE)*J66*L66</f>
        <v>#N/A</v>
      </c>
      <c r="AL66" s="41" t="e">
        <f t="shared" si="34"/>
        <v>#N/A</v>
      </c>
      <c r="AM66" s="45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5">
        <f t="shared" si="35"/>
        <v>0</v>
      </c>
      <c r="AO66" s="44">
        <f t="shared" si="36"/>
        <v>0</v>
      </c>
      <c r="AP66" s="44" t="e">
        <f t="shared" si="37"/>
        <v>#DIV/0!</v>
      </c>
    </row>
    <row r="67" spans="2:42" x14ac:dyDescent="0.25">
      <c r="B67" s="84" t="s">
        <v>95</v>
      </c>
      <c r="C67" s="56">
        <v>18230661</v>
      </c>
      <c r="D67" s="56" t="s">
        <v>96</v>
      </c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19"/>
        <v>0</v>
      </c>
      <c r="U67" s="44">
        <f t="shared" si="20"/>
        <v>0</v>
      </c>
      <c r="V67" s="45">
        <f t="shared" si="21"/>
        <v>0</v>
      </c>
      <c r="W67" s="46">
        <f t="shared" si="22"/>
        <v>0</v>
      </c>
      <c r="X67" s="41">
        <f t="shared" si="23"/>
        <v>0</v>
      </c>
      <c r="Y67" s="41">
        <f t="shared" si="24"/>
        <v>0</v>
      </c>
      <c r="Z67" s="41">
        <f t="shared" si="25"/>
        <v>0</v>
      </c>
      <c r="AA67" s="47">
        <f t="shared" si="26"/>
        <v>0</v>
      </c>
      <c r="AB67" s="48">
        <f t="shared" si="27"/>
        <v>0</v>
      </c>
      <c r="AC67" s="41">
        <f t="shared" si="28"/>
        <v>0</v>
      </c>
      <c r="AD67" s="41">
        <f t="shared" si="29"/>
        <v>0</v>
      </c>
      <c r="AE67" s="41">
        <f t="shared" si="30"/>
        <v>0</v>
      </c>
      <c r="AF67" s="49" t="e">
        <f>HLOOKUP(I67,GasAvoidedCostsWOCC!$A$5:$G$50,G67+1,FALSE)</f>
        <v>#N/A</v>
      </c>
      <c r="AG67" s="41" t="e">
        <f t="shared" si="31"/>
        <v>#N/A</v>
      </c>
      <c r="AH67" s="49" t="e">
        <f>HLOOKUP(I67,GasAvoidedCostsWOCC!$A$5:$Q$50,T67+1,FALSE)</f>
        <v>#N/A</v>
      </c>
      <c r="AI67" s="41" t="e">
        <f t="shared" si="32"/>
        <v>#N/A</v>
      </c>
      <c r="AJ67" s="41" t="e">
        <f t="shared" si="33"/>
        <v>#N/A</v>
      </c>
      <c r="AK67" s="41" t="e">
        <f>HLOOKUP(I67,GasAvoidedCostsWOCC!$A$5:$Q$50,G67+1,FALSE)*J67*L67</f>
        <v>#N/A</v>
      </c>
      <c r="AL67" s="41" t="e">
        <f t="shared" si="34"/>
        <v>#N/A</v>
      </c>
      <c r="AM67" s="45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5">
        <f t="shared" si="35"/>
        <v>0</v>
      </c>
      <c r="AO67" s="44">
        <f t="shared" si="36"/>
        <v>0</v>
      </c>
      <c r="AP67" s="44" t="e">
        <f t="shared" si="37"/>
        <v>#DIV/0!</v>
      </c>
    </row>
    <row r="68" spans="2:42" x14ac:dyDescent="0.25">
      <c r="B68" s="84" t="s">
        <v>95</v>
      </c>
      <c r="C68" s="56">
        <v>18230661</v>
      </c>
      <c r="D68" s="56" t="s">
        <v>96</v>
      </c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19"/>
        <v>0</v>
      </c>
      <c r="U68" s="44">
        <f t="shared" si="20"/>
        <v>0</v>
      </c>
      <c r="V68" s="45">
        <f t="shared" si="21"/>
        <v>0</v>
      </c>
      <c r="W68" s="46">
        <f t="shared" si="22"/>
        <v>0</v>
      </c>
      <c r="X68" s="41">
        <f t="shared" si="23"/>
        <v>0</v>
      </c>
      <c r="Y68" s="41">
        <f t="shared" si="24"/>
        <v>0</v>
      </c>
      <c r="Z68" s="41">
        <f t="shared" si="25"/>
        <v>0</v>
      </c>
      <c r="AA68" s="47">
        <f t="shared" si="26"/>
        <v>0</v>
      </c>
      <c r="AB68" s="48">
        <f t="shared" si="27"/>
        <v>0</v>
      </c>
      <c r="AC68" s="41">
        <f t="shared" si="28"/>
        <v>0</v>
      </c>
      <c r="AD68" s="41">
        <f t="shared" si="29"/>
        <v>0</v>
      </c>
      <c r="AE68" s="41">
        <f t="shared" si="30"/>
        <v>0</v>
      </c>
      <c r="AF68" s="49" t="e">
        <f>HLOOKUP(I68,GasAvoidedCostsWOCC!$A$5:$G$50,G68+1,FALSE)</f>
        <v>#N/A</v>
      </c>
      <c r="AG68" s="41" t="e">
        <f t="shared" si="31"/>
        <v>#N/A</v>
      </c>
      <c r="AH68" s="49" t="e">
        <f>HLOOKUP(I68,GasAvoidedCostsWOCC!$A$5:$Q$50,T68+1,FALSE)</f>
        <v>#N/A</v>
      </c>
      <c r="AI68" s="41" t="e">
        <f t="shared" si="32"/>
        <v>#N/A</v>
      </c>
      <c r="AJ68" s="41" t="e">
        <f t="shared" si="33"/>
        <v>#N/A</v>
      </c>
      <c r="AK68" s="41" t="e">
        <f>HLOOKUP(I68,GasAvoidedCostsWOCC!$A$5:$Q$50,G68+1,FALSE)*J68*L68</f>
        <v>#N/A</v>
      </c>
      <c r="AL68" s="41" t="e">
        <f t="shared" si="34"/>
        <v>#N/A</v>
      </c>
      <c r="AM68" s="45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5">
        <f t="shared" si="35"/>
        <v>0</v>
      </c>
      <c r="AO68" s="44">
        <f t="shared" si="36"/>
        <v>0</v>
      </c>
      <c r="AP68" s="44" t="e">
        <f t="shared" si="37"/>
        <v>#DIV/0!</v>
      </c>
    </row>
    <row r="69" spans="2:42" x14ac:dyDescent="0.25">
      <c r="B69" s="84" t="s">
        <v>95</v>
      </c>
      <c r="C69" s="56">
        <v>18230661</v>
      </c>
      <c r="D69" s="56" t="s">
        <v>96</v>
      </c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19"/>
        <v>0</v>
      </c>
      <c r="U69" s="44">
        <f t="shared" si="20"/>
        <v>0</v>
      </c>
      <c r="V69" s="45">
        <f t="shared" si="21"/>
        <v>0</v>
      </c>
      <c r="W69" s="46">
        <f t="shared" si="22"/>
        <v>0</v>
      </c>
      <c r="X69" s="41">
        <f t="shared" si="23"/>
        <v>0</v>
      </c>
      <c r="Y69" s="41">
        <f t="shared" si="24"/>
        <v>0</v>
      </c>
      <c r="Z69" s="41">
        <f t="shared" si="25"/>
        <v>0</v>
      </c>
      <c r="AA69" s="47">
        <f t="shared" si="26"/>
        <v>0</v>
      </c>
      <c r="AB69" s="48">
        <f t="shared" si="27"/>
        <v>0</v>
      </c>
      <c r="AC69" s="41">
        <f t="shared" si="28"/>
        <v>0</v>
      </c>
      <c r="AD69" s="41">
        <f t="shared" si="29"/>
        <v>0</v>
      </c>
      <c r="AE69" s="41">
        <f t="shared" si="30"/>
        <v>0</v>
      </c>
      <c r="AF69" s="49" t="e">
        <f>HLOOKUP(I69,GasAvoidedCostsWOCC!$A$5:$G$50,G69+1,FALSE)</f>
        <v>#N/A</v>
      </c>
      <c r="AG69" s="41" t="e">
        <f t="shared" si="31"/>
        <v>#N/A</v>
      </c>
      <c r="AH69" s="49" t="e">
        <f>HLOOKUP(I69,GasAvoidedCostsWOCC!$A$5:$Q$50,T69+1,FALSE)</f>
        <v>#N/A</v>
      </c>
      <c r="AI69" s="41" t="e">
        <f t="shared" si="32"/>
        <v>#N/A</v>
      </c>
      <c r="AJ69" s="41" t="e">
        <f t="shared" si="33"/>
        <v>#N/A</v>
      </c>
      <c r="AK69" s="41" t="e">
        <f>HLOOKUP(I69,GasAvoidedCostsWOCC!$A$5:$Q$50,G69+1,FALSE)*J69*L69</f>
        <v>#N/A</v>
      </c>
      <c r="AL69" s="41" t="e">
        <f t="shared" si="34"/>
        <v>#N/A</v>
      </c>
      <c r="AM69" s="45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5">
        <f t="shared" si="35"/>
        <v>0</v>
      </c>
      <c r="AO69" s="44">
        <f t="shared" si="36"/>
        <v>0</v>
      </c>
      <c r="AP69" s="44" t="e">
        <f t="shared" si="37"/>
        <v>#DIV/0!</v>
      </c>
    </row>
    <row r="70" spans="2:42" x14ac:dyDescent="0.25">
      <c r="B70" s="84" t="s">
        <v>95</v>
      </c>
      <c r="C70" s="56">
        <v>18230661</v>
      </c>
      <c r="D70" s="56" t="s">
        <v>96</v>
      </c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19"/>
        <v>0</v>
      </c>
      <c r="U70" s="44">
        <f t="shared" si="20"/>
        <v>0</v>
      </c>
      <c r="V70" s="45">
        <f t="shared" si="21"/>
        <v>0</v>
      </c>
      <c r="W70" s="46">
        <f t="shared" si="22"/>
        <v>0</v>
      </c>
      <c r="X70" s="41">
        <f t="shared" si="23"/>
        <v>0</v>
      </c>
      <c r="Y70" s="41">
        <f t="shared" si="24"/>
        <v>0</v>
      </c>
      <c r="Z70" s="41">
        <f t="shared" si="25"/>
        <v>0</v>
      </c>
      <c r="AA70" s="47">
        <f t="shared" si="26"/>
        <v>0</v>
      </c>
      <c r="AB70" s="48">
        <f t="shared" si="27"/>
        <v>0</v>
      </c>
      <c r="AC70" s="41">
        <f t="shared" si="28"/>
        <v>0</v>
      </c>
      <c r="AD70" s="41">
        <f t="shared" si="29"/>
        <v>0</v>
      </c>
      <c r="AE70" s="41">
        <f t="shared" si="30"/>
        <v>0</v>
      </c>
      <c r="AF70" s="49" t="e">
        <f>HLOOKUP(I70,GasAvoidedCostsWOCC!$A$5:$G$50,G70+1,FALSE)</f>
        <v>#N/A</v>
      </c>
      <c r="AG70" s="41" t="e">
        <f t="shared" si="31"/>
        <v>#N/A</v>
      </c>
      <c r="AH70" s="49" t="e">
        <f>HLOOKUP(I70,GasAvoidedCostsWOCC!$A$5:$Q$50,T70+1,FALSE)</f>
        <v>#N/A</v>
      </c>
      <c r="AI70" s="41" t="e">
        <f t="shared" si="32"/>
        <v>#N/A</v>
      </c>
      <c r="AJ70" s="41" t="e">
        <f t="shared" si="33"/>
        <v>#N/A</v>
      </c>
      <c r="AK70" s="41" t="e">
        <f>HLOOKUP(I70,GasAvoidedCostsWOCC!$A$5:$Q$50,G70+1,FALSE)*J70*L70</f>
        <v>#N/A</v>
      </c>
      <c r="AL70" s="41" t="e">
        <f t="shared" si="34"/>
        <v>#N/A</v>
      </c>
      <c r="AM70" s="45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5">
        <f t="shared" si="35"/>
        <v>0</v>
      </c>
      <c r="AO70" s="44">
        <f t="shared" si="36"/>
        <v>0</v>
      </c>
      <c r="AP70" s="44" t="e">
        <f t="shared" si="37"/>
        <v>#DIV/0!</v>
      </c>
    </row>
    <row r="71" spans="2:42" x14ac:dyDescent="0.25">
      <c r="B71" s="84" t="s">
        <v>95</v>
      </c>
      <c r="C71" s="56">
        <v>18230661</v>
      </c>
      <c r="D71" s="56" t="s">
        <v>96</v>
      </c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19"/>
        <v>0</v>
      </c>
      <c r="U71" s="44">
        <f t="shared" si="20"/>
        <v>0</v>
      </c>
      <c r="V71" s="45">
        <f t="shared" si="21"/>
        <v>0</v>
      </c>
      <c r="W71" s="46">
        <f t="shared" si="22"/>
        <v>0</v>
      </c>
      <c r="X71" s="41">
        <f t="shared" si="23"/>
        <v>0</v>
      </c>
      <c r="Y71" s="41">
        <f t="shared" si="24"/>
        <v>0</v>
      </c>
      <c r="Z71" s="41">
        <f t="shared" si="25"/>
        <v>0</v>
      </c>
      <c r="AA71" s="47">
        <f t="shared" si="26"/>
        <v>0</v>
      </c>
      <c r="AB71" s="48">
        <f t="shared" si="27"/>
        <v>0</v>
      </c>
      <c r="AC71" s="41">
        <f t="shared" si="28"/>
        <v>0</v>
      </c>
      <c r="AD71" s="41">
        <f t="shared" si="29"/>
        <v>0</v>
      </c>
      <c r="AE71" s="41">
        <f t="shared" si="30"/>
        <v>0</v>
      </c>
      <c r="AF71" s="49" t="e">
        <f>HLOOKUP(I71,GasAvoidedCostsWOCC!$A$5:$G$50,G71+1,FALSE)</f>
        <v>#N/A</v>
      </c>
      <c r="AG71" s="41" t="e">
        <f t="shared" si="31"/>
        <v>#N/A</v>
      </c>
      <c r="AH71" s="49" t="e">
        <f>HLOOKUP(I71,GasAvoidedCostsWOCC!$A$5:$Q$50,T71+1,FALSE)</f>
        <v>#N/A</v>
      </c>
      <c r="AI71" s="41" t="e">
        <f t="shared" si="32"/>
        <v>#N/A</v>
      </c>
      <c r="AJ71" s="41" t="e">
        <f t="shared" si="33"/>
        <v>#N/A</v>
      </c>
      <c r="AK71" s="41" t="e">
        <f>HLOOKUP(I71,GasAvoidedCostsWOCC!$A$5:$Q$50,G71+1,FALSE)*J71*L71</f>
        <v>#N/A</v>
      </c>
      <c r="AL71" s="41" t="e">
        <f t="shared" si="34"/>
        <v>#N/A</v>
      </c>
      <c r="AM71" s="45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5">
        <f t="shared" si="35"/>
        <v>0</v>
      </c>
      <c r="AO71" s="44">
        <f t="shared" si="36"/>
        <v>0</v>
      </c>
      <c r="AP71" s="44" t="e">
        <f t="shared" si="37"/>
        <v>#DIV/0!</v>
      </c>
    </row>
    <row r="72" spans="2:42" x14ac:dyDescent="0.25">
      <c r="B72" s="84" t="s">
        <v>95</v>
      </c>
      <c r="C72" s="56">
        <v>18230661</v>
      </c>
      <c r="D72" s="56" t="s">
        <v>96</v>
      </c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19"/>
        <v>0</v>
      </c>
      <c r="U72" s="44">
        <f t="shared" si="20"/>
        <v>0</v>
      </c>
      <c r="V72" s="45">
        <f t="shared" si="21"/>
        <v>0</v>
      </c>
      <c r="W72" s="46">
        <f t="shared" si="22"/>
        <v>0</v>
      </c>
      <c r="X72" s="41">
        <f t="shared" si="23"/>
        <v>0</v>
      </c>
      <c r="Y72" s="41">
        <f t="shared" si="24"/>
        <v>0</v>
      </c>
      <c r="Z72" s="41">
        <f t="shared" si="25"/>
        <v>0</v>
      </c>
      <c r="AA72" s="47">
        <f t="shared" si="26"/>
        <v>0</v>
      </c>
      <c r="AB72" s="48">
        <f t="shared" si="27"/>
        <v>0</v>
      </c>
      <c r="AC72" s="41">
        <f t="shared" si="28"/>
        <v>0</v>
      </c>
      <c r="AD72" s="41">
        <f t="shared" si="29"/>
        <v>0</v>
      </c>
      <c r="AE72" s="41">
        <f t="shared" si="30"/>
        <v>0</v>
      </c>
      <c r="AF72" s="49" t="e">
        <f>HLOOKUP(I72,GasAvoidedCostsWOCC!$A$5:$G$50,G72+1,FALSE)</f>
        <v>#N/A</v>
      </c>
      <c r="AG72" s="41" t="e">
        <f t="shared" si="31"/>
        <v>#N/A</v>
      </c>
      <c r="AH72" s="49" t="e">
        <f>HLOOKUP(I72,GasAvoidedCostsWOCC!$A$5:$Q$50,T72+1,FALSE)</f>
        <v>#N/A</v>
      </c>
      <c r="AI72" s="41" t="e">
        <f t="shared" si="32"/>
        <v>#N/A</v>
      </c>
      <c r="AJ72" s="41" t="e">
        <f t="shared" si="33"/>
        <v>#N/A</v>
      </c>
      <c r="AK72" s="41" t="e">
        <f>HLOOKUP(I72,GasAvoidedCostsWOCC!$A$5:$Q$50,G72+1,FALSE)*J72*L72</f>
        <v>#N/A</v>
      </c>
      <c r="AL72" s="41" t="e">
        <f t="shared" si="34"/>
        <v>#N/A</v>
      </c>
      <c r="AM72" s="45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5">
        <f t="shared" si="35"/>
        <v>0</v>
      </c>
      <c r="AO72" s="44">
        <f t="shared" si="36"/>
        <v>0</v>
      </c>
      <c r="AP72" s="44" t="e">
        <f t="shared" si="37"/>
        <v>#DIV/0!</v>
      </c>
    </row>
    <row r="73" spans="2:42" x14ac:dyDescent="0.25">
      <c r="B73" s="84" t="s">
        <v>95</v>
      </c>
      <c r="C73" s="56">
        <v>18230661</v>
      </c>
      <c r="D73" s="56" t="s">
        <v>96</v>
      </c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19"/>
        <v>0</v>
      </c>
      <c r="U73" s="44">
        <f t="shared" si="20"/>
        <v>0</v>
      </c>
      <c r="V73" s="45">
        <f t="shared" si="21"/>
        <v>0</v>
      </c>
      <c r="W73" s="46">
        <f t="shared" si="22"/>
        <v>0</v>
      </c>
      <c r="X73" s="41">
        <f t="shared" si="23"/>
        <v>0</v>
      </c>
      <c r="Y73" s="41">
        <f t="shared" si="24"/>
        <v>0</v>
      </c>
      <c r="Z73" s="41">
        <f t="shared" si="25"/>
        <v>0</v>
      </c>
      <c r="AA73" s="47">
        <f t="shared" si="26"/>
        <v>0</v>
      </c>
      <c r="AB73" s="48">
        <f t="shared" si="27"/>
        <v>0</v>
      </c>
      <c r="AC73" s="41">
        <f t="shared" si="28"/>
        <v>0</v>
      </c>
      <c r="AD73" s="41">
        <f t="shared" si="29"/>
        <v>0</v>
      </c>
      <c r="AE73" s="41">
        <f t="shared" si="30"/>
        <v>0</v>
      </c>
      <c r="AF73" s="49" t="e">
        <f>HLOOKUP(I73,GasAvoidedCostsWOCC!$A$5:$G$50,G73+1,FALSE)</f>
        <v>#N/A</v>
      </c>
      <c r="AG73" s="41" t="e">
        <f t="shared" si="31"/>
        <v>#N/A</v>
      </c>
      <c r="AH73" s="49" t="e">
        <f>HLOOKUP(I73,GasAvoidedCostsWOCC!$A$5:$Q$50,T73+1,FALSE)</f>
        <v>#N/A</v>
      </c>
      <c r="AI73" s="41" t="e">
        <f t="shared" si="32"/>
        <v>#N/A</v>
      </c>
      <c r="AJ73" s="41" t="e">
        <f t="shared" si="33"/>
        <v>#N/A</v>
      </c>
      <c r="AK73" s="41" t="e">
        <f>HLOOKUP(I73,GasAvoidedCostsWOCC!$A$5:$Q$50,G73+1,FALSE)*J73*L73</f>
        <v>#N/A</v>
      </c>
      <c r="AL73" s="41" t="e">
        <f t="shared" si="34"/>
        <v>#N/A</v>
      </c>
      <c r="AM73" s="45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5">
        <f t="shared" si="35"/>
        <v>0</v>
      </c>
      <c r="AO73" s="44">
        <f t="shared" si="36"/>
        <v>0</v>
      </c>
      <c r="AP73" s="44" t="e">
        <f t="shared" si="37"/>
        <v>#DIV/0!</v>
      </c>
    </row>
    <row r="74" spans="2:42" x14ac:dyDescent="0.25">
      <c r="B74" s="84" t="s">
        <v>95</v>
      </c>
      <c r="C74" s="56">
        <v>18230661</v>
      </c>
      <c r="D74" s="56" t="s">
        <v>96</v>
      </c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19"/>
        <v>0</v>
      </c>
      <c r="U74" s="44">
        <f t="shared" si="20"/>
        <v>0</v>
      </c>
      <c r="V74" s="45">
        <f t="shared" si="21"/>
        <v>0</v>
      </c>
      <c r="W74" s="46">
        <f t="shared" si="22"/>
        <v>0</v>
      </c>
      <c r="X74" s="41">
        <f t="shared" si="23"/>
        <v>0</v>
      </c>
      <c r="Y74" s="41">
        <f t="shared" si="24"/>
        <v>0</v>
      </c>
      <c r="Z74" s="41">
        <f t="shared" si="25"/>
        <v>0</v>
      </c>
      <c r="AA74" s="47">
        <f t="shared" si="26"/>
        <v>0</v>
      </c>
      <c r="AB74" s="48">
        <f t="shared" si="27"/>
        <v>0</v>
      </c>
      <c r="AC74" s="41">
        <f t="shared" si="28"/>
        <v>0</v>
      </c>
      <c r="AD74" s="41">
        <f t="shared" si="29"/>
        <v>0</v>
      </c>
      <c r="AE74" s="41">
        <f t="shared" si="30"/>
        <v>0</v>
      </c>
      <c r="AF74" s="49" t="e">
        <f>HLOOKUP(I74,GasAvoidedCostsWOCC!$A$5:$G$50,G74+1,FALSE)</f>
        <v>#N/A</v>
      </c>
      <c r="AG74" s="41" t="e">
        <f t="shared" si="31"/>
        <v>#N/A</v>
      </c>
      <c r="AH74" s="49" t="e">
        <f>HLOOKUP(I74,GasAvoidedCostsWOCC!$A$5:$Q$50,T74+1,FALSE)</f>
        <v>#N/A</v>
      </c>
      <c r="AI74" s="41" t="e">
        <f t="shared" si="32"/>
        <v>#N/A</v>
      </c>
      <c r="AJ74" s="41" t="e">
        <f t="shared" si="33"/>
        <v>#N/A</v>
      </c>
      <c r="AK74" s="41" t="e">
        <f>HLOOKUP(I74,GasAvoidedCostsWOCC!$A$5:$Q$50,G74+1,FALSE)*J74*L74</f>
        <v>#N/A</v>
      </c>
      <c r="AL74" s="41" t="e">
        <f t="shared" si="34"/>
        <v>#N/A</v>
      </c>
      <c r="AM74" s="45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5">
        <f t="shared" si="35"/>
        <v>0</v>
      </c>
      <c r="AO74" s="44">
        <f t="shared" si="36"/>
        <v>0</v>
      </c>
      <c r="AP74" s="44" t="e">
        <f t="shared" si="37"/>
        <v>#DIV/0!</v>
      </c>
    </row>
    <row r="75" spans="2:42" x14ac:dyDescent="0.25">
      <c r="B75" s="84" t="s">
        <v>95</v>
      </c>
      <c r="C75" s="56">
        <v>18230661</v>
      </c>
      <c r="D75" s="56" t="s">
        <v>96</v>
      </c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19"/>
        <v>0</v>
      </c>
      <c r="U75" s="44">
        <f t="shared" si="20"/>
        <v>0</v>
      </c>
      <c r="V75" s="45">
        <f t="shared" si="21"/>
        <v>0</v>
      </c>
      <c r="W75" s="46">
        <f t="shared" si="22"/>
        <v>0</v>
      </c>
      <c r="X75" s="41">
        <f t="shared" si="23"/>
        <v>0</v>
      </c>
      <c r="Y75" s="41">
        <f t="shared" si="24"/>
        <v>0</v>
      </c>
      <c r="Z75" s="41">
        <f t="shared" si="25"/>
        <v>0</v>
      </c>
      <c r="AA75" s="47">
        <f t="shared" si="26"/>
        <v>0</v>
      </c>
      <c r="AB75" s="48">
        <f t="shared" si="27"/>
        <v>0</v>
      </c>
      <c r="AC75" s="41">
        <f t="shared" si="28"/>
        <v>0</v>
      </c>
      <c r="AD75" s="41">
        <f t="shared" si="29"/>
        <v>0</v>
      </c>
      <c r="AE75" s="41">
        <f t="shared" si="30"/>
        <v>0</v>
      </c>
      <c r="AF75" s="49" t="e">
        <f>HLOOKUP(I75,GasAvoidedCostsWOCC!$A$5:$G$50,G75+1,FALSE)</f>
        <v>#N/A</v>
      </c>
      <c r="AG75" s="41" t="e">
        <f t="shared" si="31"/>
        <v>#N/A</v>
      </c>
      <c r="AH75" s="49" t="e">
        <f>HLOOKUP(I75,GasAvoidedCostsWOCC!$A$5:$Q$50,T75+1,FALSE)</f>
        <v>#N/A</v>
      </c>
      <c r="AI75" s="41" t="e">
        <f t="shared" si="32"/>
        <v>#N/A</v>
      </c>
      <c r="AJ75" s="41" t="e">
        <f t="shared" si="33"/>
        <v>#N/A</v>
      </c>
      <c r="AK75" s="41" t="e">
        <f>HLOOKUP(I75,GasAvoidedCostsWOCC!$A$5:$Q$50,G75+1,FALSE)*J75*L75</f>
        <v>#N/A</v>
      </c>
      <c r="AL75" s="41" t="e">
        <f t="shared" si="34"/>
        <v>#N/A</v>
      </c>
      <c r="AM75" s="45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5">
        <f t="shared" si="35"/>
        <v>0</v>
      </c>
      <c r="AO75" s="44">
        <f t="shared" si="36"/>
        <v>0</v>
      </c>
      <c r="AP75" s="44" t="e">
        <f t="shared" si="37"/>
        <v>#DIV/0!</v>
      </c>
    </row>
    <row r="76" spans="2:42" x14ac:dyDescent="0.25">
      <c r="B76" s="84" t="s">
        <v>95</v>
      </c>
      <c r="C76" s="56">
        <v>18230661</v>
      </c>
      <c r="D76" s="56" t="s">
        <v>96</v>
      </c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19"/>
        <v>0</v>
      </c>
      <c r="U76" s="44">
        <f t="shared" si="20"/>
        <v>0</v>
      </c>
      <c r="V76" s="45">
        <f t="shared" si="21"/>
        <v>0</v>
      </c>
      <c r="W76" s="46">
        <f t="shared" si="22"/>
        <v>0</v>
      </c>
      <c r="X76" s="41">
        <f t="shared" si="23"/>
        <v>0</v>
      </c>
      <c r="Y76" s="41">
        <f t="shared" si="24"/>
        <v>0</v>
      </c>
      <c r="Z76" s="41">
        <f t="shared" si="25"/>
        <v>0</v>
      </c>
      <c r="AA76" s="47">
        <f t="shared" si="26"/>
        <v>0</v>
      </c>
      <c r="AB76" s="48">
        <f t="shared" si="27"/>
        <v>0</v>
      </c>
      <c r="AC76" s="41">
        <f t="shared" si="28"/>
        <v>0</v>
      </c>
      <c r="AD76" s="41">
        <f t="shared" si="29"/>
        <v>0</v>
      </c>
      <c r="AE76" s="41">
        <f t="shared" si="30"/>
        <v>0</v>
      </c>
      <c r="AF76" s="49" t="e">
        <f>HLOOKUP(I76,GasAvoidedCostsWOCC!$A$5:$G$50,G76+1,FALSE)</f>
        <v>#N/A</v>
      </c>
      <c r="AG76" s="41" t="e">
        <f t="shared" si="31"/>
        <v>#N/A</v>
      </c>
      <c r="AH76" s="49" t="e">
        <f>HLOOKUP(I76,GasAvoidedCostsWOCC!$A$5:$Q$50,T76+1,FALSE)</f>
        <v>#N/A</v>
      </c>
      <c r="AI76" s="41" t="e">
        <f t="shared" si="32"/>
        <v>#N/A</v>
      </c>
      <c r="AJ76" s="41" t="e">
        <f t="shared" si="33"/>
        <v>#N/A</v>
      </c>
      <c r="AK76" s="41" t="e">
        <f>HLOOKUP(I76,GasAvoidedCostsWOCC!$A$5:$Q$50,G76+1,FALSE)*J76*L76</f>
        <v>#N/A</v>
      </c>
      <c r="AL76" s="41" t="e">
        <f t="shared" si="34"/>
        <v>#N/A</v>
      </c>
      <c r="AM76" s="45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5">
        <f t="shared" si="35"/>
        <v>0</v>
      </c>
      <c r="AO76" s="44">
        <f t="shared" si="36"/>
        <v>0</v>
      </c>
      <c r="AP76" s="44" t="e">
        <f t="shared" si="37"/>
        <v>#DIV/0!</v>
      </c>
    </row>
    <row r="77" spans="2:42" x14ac:dyDescent="0.25">
      <c r="B77" s="84" t="s">
        <v>95</v>
      </c>
      <c r="C77" s="56">
        <v>18230661</v>
      </c>
      <c r="D77" s="56" t="s">
        <v>96</v>
      </c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19"/>
        <v>0</v>
      </c>
      <c r="U77" s="44">
        <f t="shared" si="20"/>
        <v>0</v>
      </c>
      <c r="V77" s="45">
        <f t="shared" si="21"/>
        <v>0</v>
      </c>
      <c r="W77" s="46">
        <f t="shared" si="22"/>
        <v>0</v>
      </c>
      <c r="X77" s="41">
        <f t="shared" si="23"/>
        <v>0</v>
      </c>
      <c r="Y77" s="41">
        <f t="shared" si="24"/>
        <v>0</v>
      </c>
      <c r="Z77" s="41">
        <f t="shared" si="25"/>
        <v>0</v>
      </c>
      <c r="AA77" s="47">
        <f t="shared" si="26"/>
        <v>0</v>
      </c>
      <c r="AB77" s="48">
        <f t="shared" si="27"/>
        <v>0</v>
      </c>
      <c r="AC77" s="41">
        <f t="shared" si="28"/>
        <v>0</v>
      </c>
      <c r="AD77" s="41">
        <f t="shared" si="29"/>
        <v>0</v>
      </c>
      <c r="AE77" s="41">
        <f t="shared" si="30"/>
        <v>0</v>
      </c>
      <c r="AF77" s="49" t="e">
        <f>HLOOKUP(I77,GasAvoidedCostsWOCC!$A$5:$G$50,G77+1,FALSE)</f>
        <v>#N/A</v>
      </c>
      <c r="AG77" s="41" t="e">
        <f t="shared" si="31"/>
        <v>#N/A</v>
      </c>
      <c r="AH77" s="49" t="e">
        <f>HLOOKUP(I77,GasAvoidedCostsWOCC!$A$5:$Q$50,T77+1,FALSE)</f>
        <v>#N/A</v>
      </c>
      <c r="AI77" s="41" t="e">
        <f t="shared" si="32"/>
        <v>#N/A</v>
      </c>
      <c r="AJ77" s="41" t="e">
        <f t="shared" si="33"/>
        <v>#N/A</v>
      </c>
      <c r="AK77" s="41" t="e">
        <f>HLOOKUP(I77,GasAvoidedCostsWOCC!$A$5:$Q$50,G77+1,FALSE)*J77*L77</f>
        <v>#N/A</v>
      </c>
      <c r="AL77" s="41" t="e">
        <f t="shared" si="34"/>
        <v>#N/A</v>
      </c>
      <c r="AM77" s="45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5">
        <f t="shared" si="35"/>
        <v>0</v>
      </c>
      <c r="AO77" s="44">
        <f t="shared" si="36"/>
        <v>0</v>
      </c>
      <c r="AP77" s="44" t="e">
        <f t="shared" si="37"/>
        <v>#DIV/0!</v>
      </c>
    </row>
    <row r="78" spans="2:42" x14ac:dyDescent="0.25">
      <c r="B78" s="84" t="s">
        <v>95</v>
      </c>
      <c r="C78" s="56">
        <v>18230661</v>
      </c>
      <c r="D78" s="56" t="s">
        <v>96</v>
      </c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19"/>
        <v>0</v>
      </c>
      <c r="U78" s="44">
        <f t="shared" si="20"/>
        <v>0</v>
      </c>
      <c r="V78" s="45">
        <f t="shared" si="21"/>
        <v>0</v>
      </c>
      <c r="W78" s="46">
        <f t="shared" si="22"/>
        <v>0</v>
      </c>
      <c r="X78" s="41">
        <f t="shared" si="23"/>
        <v>0</v>
      </c>
      <c r="Y78" s="41">
        <f t="shared" si="24"/>
        <v>0</v>
      </c>
      <c r="Z78" s="41">
        <f t="shared" si="25"/>
        <v>0</v>
      </c>
      <c r="AA78" s="47">
        <f t="shared" si="26"/>
        <v>0</v>
      </c>
      <c r="AB78" s="48">
        <f t="shared" si="27"/>
        <v>0</v>
      </c>
      <c r="AC78" s="41">
        <f t="shared" si="28"/>
        <v>0</v>
      </c>
      <c r="AD78" s="41">
        <f t="shared" si="29"/>
        <v>0</v>
      </c>
      <c r="AE78" s="41">
        <f t="shared" si="30"/>
        <v>0</v>
      </c>
      <c r="AF78" s="49" t="e">
        <f>HLOOKUP(I78,GasAvoidedCostsWOCC!$A$5:$G$50,G78+1,FALSE)</f>
        <v>#N/A</v>
      </c>
      <c r="AG78" s="41" t="e">
        <f t="shared" si="31"/>
        <v>#N/A</v>
      </c>
      <c r="AH78" s="49" t="e">
        <f>HLOOKUP(I78,GasAvoidedCostsWOCC!$A$5:$Q$50,T78+1,FALSE)</f>
        <v>#N/A</v>
      </c>
      <c r="AI78" s="41" t="e">
        <f t="shared" si="32"/>
        <v>#N/A</v>
      </c>
      <c r="AJ78" s="41" t="e">
        <f t="shared" si="33"/>
        <v>#N/A</v>
      </c>
      <c r="AK78" s="41" t="e">
        <f>HLOOKUP(I78,GasAvoidedCostsWOCC!$A$5:$Q$50,G78+1,FALSE)*J78*L78</f>
        <v>#N/A</v>
      </c>
      <c r="AL78" s="41" t="e">
        <f t="shared" si="34"/>
        <v>#N/A</v>
      </c>
      <c r="AM78" s="45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5">
        <f t="shared" si="35"/>
        <v>0</v>
      </c>
      <c r="AO78" s="44">
        <f t="shared" si="36"/>
        <v>0</v>
      </c>
      <c r="AP78" s="44" t="e">
        <f t="shared" si="37"/>
        <v>#DIV/0!</v>
      </c>
    </row>
    <row r="79" spans="2:42" x14ac:dyDescent="0.25">
      <c r="B79" s="84" t="s">
        <v>95</v>
      </c>
      <c r="C79" s="56">
        <v>18230661</v>
      </c>
      <c r="D79" s="56" t="s">
        <v>96</v>
      </c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19"/>
        <v>0</v>
      </c>
      <c r="U79" s="44">
        <f t="shared" si="20"/>
        <v>0</v>
      </c>
      <c r="V79" s="45">
        <f t="shared" si="21"/>
        <v>0</v>
      </c>
      <c r="W79" s="46">
        <f t="shared" si="22"/>
        <v>0</v>
      </c>
      <c r="X79" s="41">
        <f t="shared" si="23"/>
        <v>0</v>
      </c>
      <c r="Y79" s="41">
        <f t="shared" si="24"/>
        <v>0</v>
      </c>
      <c r="Z79" s="41">
        <f t="shared" si="25"/>
        <v>0</v>
      </c>
      <c r="AA79" s="47">
        <f t="shared" si="26"/>
        <v>0</v>
      </c>
      <c r="AB79" s="48">
        <f t="shared" si="27"/>
        <v>0</v>
      </c>
      <c r="AC79" s="41">
        <f t="shared" si="28"/>
        <v>0</v>
      </c>
      <c r="AD79" s="41">
        <f t="shared" si="29"/>
        <v>0</v>
      </c>
      <c r="AE79" s="41">
        <f t="shared" si="30"/>
        <v>0</v>
      </c>
      <c r="AF79" s="49" t="e">
        <f>HLOOKUP(I79,GasAvoidedCostsWOCC!$A$5:$G$50,G79+1,FALSE)</f>
        <v>#N/A</v>
      </c>
      <c r="AG79" s="41" t="e">
        <f t="shared" si="31"/>
        <v>#N/A</v>
      </c>
      <c r="AH79" s="49" t="e">
        <f>HLOOKUP(I79,GasAvoidedCostsWOCC!$A$5:$Q$50,T79+1,FALSE)</f>
        <v>#N/A</v>
      </c>
      <c r="AI79" s="41" t="e">
        <f t="shared" si="32"/>
        <v>#N/A</v>
      </c>
      <c r="AJ79" s="41" t="e">
        <f t="shared" si="33"/>
        <v>#N/A</v>
      </c>
      <c r="AK79" s="41" t="e">
        <f>HLOOKUP(I79,GasAvoidedCostsWOCC!$A$5:$Q$50,G79+1,FALSE)*J79*L79</f>
        <v>#N/A</v>
      </c>
      <c r="AL79" s="41" t="e">
        <f t="shared" si="34"/>
        <v>#N/A</v>
      </c>
      <c r="AM79" s="45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5">
        <f t="shared" si="35"/>
        <v>0</v>
      </c>
      <c r="AO79" s="44">
        <f t="shared" si="36"/>
        <v>0</v>
      </c>
      <c r="AP79" s="44" t="e">
        <f t="shared" si="37"/>
        <v>#DIV/0!</v>
      </c>
    </row>
    <row r="80" spans="2:42" x14ac:dyDescent="0.25">
      <c r="B80" s="84" t="s">
        <v>95</v>
      </c>
      <c r="C80" s="56">
        <v>18230661</v>
      </c>
      <c r="D80" s="56" t="s">
        <v>96</v>
      </c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19"/>
        <v>0</v>
      </c>
      <c r="U80" s="44">
        <f t="shared" si="20"/>
        <v>0</v>
      </c>
      <c r="V80" s="45">
        <f t="shared" si="21"/>
        <v>0</v>
      </c>
      <c r="W80" s="46">
        <f t="shared" si="22"/>
        <v>0</v>
      </c>
      <c r="X80" s="41">
        <f t="shared" si="23"/>
        <v>0</v>
      </c>
      <c r="Y80" s="41">
        <f t="shared" si="24"/>
        <v>0</v>
      </c>
      <c r="Z80" s="41">
        <f t="shared" si="25"/>
        <v>0</v>
      </c>
      <c r="AA80" s="47">
        <f t="shared" si="26"/>
        <v>0</v>
      </c>
      <c r="AB80" s="48">
        <f t="shared" si="27"/>
        <v>0</v>
      </c>
      <c r="AC80" s="41">
        <f t="shared" si="28"/>
        <v>0</v>
      </c>
      <c r="AD80" s="41">
        <f t="shared" si="29"/>
        <v>0</v>
      </c>
      <c r="AE80" s="41">
        <f t="shared" si="30"/>
        <v>0</v>
      </c>
      <c r="AF80" s="49" t="e">
        <f>HLOOKUP(I80,GasAvoidedCostsWOCC!$A$5:$G$50,G80+1,FALSE)</f>
        <v>#N/A</v>
      </c>
      <c r="AG80" s="41" t="e">
        <f t="shared" si="31"/>
        <v>#N/A</v>
      </c>
      <c r="AH80" s="49" t="e">
        <f>HLOOKUP(I80,GasAvoidedCostsWOCC!$A$5:$Q$50,T80+1,FALSE)</f>
        <v>#N/A</v>
      </c>
      <c r="AI80" s="41" t="e">
        <f t="shared" si="32"/>
        <v>#N/A</v>
      </c>
      <c r="AJ80" s="41" t="e">
        <f t="shared" si="33"/>
        <v>#N/A</v>
      </c>
      <c r="AK80" s="41" t="e">
        <f>HLOOKUP(I80,GasAvoidedCostsWOCC!$A$5:$Q$50,G80+1,FALSE)*J80*L80</f>
        <v>#N/A</v>
      </c>
      <c r="AL80" s="41" t="e">
        <f t="shared" si="34"/>
        <v>#N/A</v>
      </c>
      <c r="AM80" s="45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5">
        <f t="shared" si="35"/>
        <v>0</v>
      </c>
      <c r="AO80" s="44">
        <f t="shared" si="36"/>
        <v>0</v>
      </c>
      <c r="AP80" s="44" t="e">
        <f t="shared" si="37"/>
        <v>#DIV/0!</v>
      </c>
    </row>
    <row r="81" spans="2:42" x14ac:dyDescent="0.25">
      <c r="B81" s="84" t="s">
        <v>95</v>
      </c>
      <c r="C81" s="56">
        <v>18230661</v>
      </c>
      <c r="D81" s="56" t="s">
        <v>96</v>
      </c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19"/>
        <v>0</v>
      </c>
      <c r="U81" s="44">
        <f t="shared" si="20"/>
        <v>0</v>
      </c>
      <c r="V81" s="45">
        <f t="shared" si="21"/>
        <v>0</v>
      </c>
      <c r="W81" s="46">
        <f t="shared" si="22"/>
        <v>0</v>
      </c>
      <c r="X81" s="41">
        <f t="shared" si="23"/>
        <v>0</v>
      </c>
      <c r="Y81" s="41">
        <f t="shared" si="24"/>
        <v>0</v>
      </c>
      <c r="Z81" s="41">
        <f t="shared" si="25"/>
        <v>0</v>
      </c>
      <c r="AA81" s="47">
        <f t="shared" si="26"/>
        <v>0</v>
      </c>
      <c r="AB81" s="48">
        <f t="shared" si="27"/>
        <v>0</v>
      </c>
      <c r="AC81" s="41">
        <f t="shared" si="28"/>
        <v>0</v>
      </c>
      <c r="AD81" s="41">
        <f t="shared" si="29"/>
        <v>0</v>
      </c>
      <c r="AE81" s="41">
        <f t="shared" si="30"/>
        <v>0</v>
      </c>
      <c r="AF81" s="49" t="e">
        <f>HLOOKUP(I81,GasAvoidedCostsWOCC!$A$5:$G$50,G81+1,FALSE)</f>
        <v>#N/A</v>
      </c>
      <c r="AG81" s="41" t="e">
        <f t="shared" si="31"/>
        <v>#N/A</v>
      </c>
      <c r="AH81" s="49" t="e">
        <f>HLOOKUP(I81,GasAvoidedCostsWOCC!$A$5:$Q$50,T81+1,FALSE)</f>
        <v>#N/A</v>
      </c>
      <c r="AI81" s="41" t="e">
        <f t="shared" si="32"/>
        <v>#N/A</v>
      </c>
      <c r="AJ81" s="41" t="e">
        <f t="shared" si="33"/>
        <v>#N/A</v>
      </c>
      <c r="AK81" s="41" t="e">
        <f>HLOOKUP(I81,GasAvoidedCostsWOCC!$A$5:$Q$50,G81+1,FALSE)*J81*L81</f>
        <v>#N/A</v>
      </c>
      <c r="AL81" s="41" t="e">
        <f t="shared" si="34"/>
        <v>#N/A</v>
      </c>
      <c r="AM81" s="45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5">
        <f t="shared" si="35"/>
        <v>0</v>
      </c>
      <c r="AO81" s="44">
        <f t="shared" si="36"/>
        <v>0</v>
      </c>
      <c r="AP81" s="44" t="e">
        <f t="shared" si="37"/>
        <v>#DIV/0!</v>
      </c>
    </row>
    <row r="82" spans="2:42" x14ac:dyDescent="0.25">
      <c r="B82" s="84" t="s">
        <v>95</v>
      </c>
      <c r="C82" s="56">
        <v>18230661</v>
      </c>
      <c r="D82" s="56" t="s">
        <v>96</v>
      </c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19"/>
        <v>0</v>
      </c>
      <c r="U82" s="44">
        <f t="shared" si="20"/>
        <v>0</v>
      </c>
      <c r="V82" s="45">
        <f t="shared" si="21"/>
        <v>0</v>
      </c>
      <c r="W82" s="46">
        <f t="shared" si="22"/>
        <v>0</v>
      </c>
      <c r="X82" s="41">
        <f t="shared" si="23"/>
        <v>0</v>
      </c>
      <c r="Y82" s="41">
        <f t="shared" si="24"/>
        <v>0</v>
      </c>
      <c r="Z82" s="41">
        <f t="shared" si="25"/>
        <v>0</v>
      </c>
      <c r="AA82" s="47">
        <f t="shared" si="26"/>
        <v>0</v>
      </c>
      <c r="AB82" s="48">
        <f t="shared" si="27"/>
        <v>0</v>
      </c>
      <c r="AC82" s="41">
        <f t="shared" si="28"/>
        <v>0</v>
      </c>
      <c r="AD82" s="41">
        <f t="shared" si="29"/>
        <v>0</v>
      </c>
      <c r="AE82" s="41">
        <f t="shared" si="30"/>
        <v>0</v>
      </c>
      <c r="AF82" s="49" t="e">
        <f>HLOOKUP(I82,GasAvoidedCostsWOCC!$A$5:$G$50,G82+1,FALSE)</f>
        <v>#N/A</v>
      </c>
      <c r="AG82" s="41" t="e">
        <f t="shared" si="31"/>
        <v>#N/A</v>
      </c>
      <c r="AH82" s="49" t="e">
        <f>HLOOKUP(I82,GasAvoidedCostsWOCC!$A$5:$Q$50,T82+1,FALSE)</f>
        <v>#N/A</v>
      </c>
      <c r="AI82" s="41" t="e">
        <f t="shared" si="32"/>
        <v>#N/A</v>
      </c>
      <c r="AJ82" s="41" t="e">
        <f t="shared" si="33"/>
        <v>#N/A</v>
      </c>
      <c r="AK82" s="41" t="e">
        <f>HLOOKUP(I82,GasAvoidedCostsWOCC!$A$5:$Q$50,G82+1,FALSE)*J82*L82</f>
        <v>#N/A</v>
      </c>
      <c r="AL82" s="41" t="e">
        <f t="shared" si="34"/>
        <v>#N/A</v>
      </c>
      <c r="AM82" s="45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5">
        <f t="shared" si="35"/>
        <v>0</v>
      </c>
      <c r="AO82" s="44">
        <f t="shared" si="36"/>
        <v>0</v>
      </c>
      <c r="AP82" s="44" t="e">
        <f t="shared" si="37"/>
        <v>#DIV/0!</v>
      </c>
    </row>
    <row r="83" spans="2:42" x14ac:dyDescent="0.25">
      <c r="B83" s="84" t="s">
        <v>95</v>
      </c>
      <c r="C83" s="56">
        <v>18230661</v>
      </c>
      <c r="D83" s="56" t="s">
        <v>96</v>
      </c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19"/>
        <v>0</v>
      </c>
      <c r="U83" s="44">
        <f t="shared" si="20"/>
        <v>0</v>
      </c>
      <c r="V83" s="45">
        <f t="shared" si="21"/>
        <v>0</v>
      </c>
      <c r="W83" s="46">
        <f t="shared" si="22"/>
        <v>0</v>
      </c>
      <c r="X83" s="41">
        <f t="shared" si="23"/>
        <v>0</v>
      </c>
      <c r="Y83" s="41">
        <f t="shared" si="24"/>
        <v>0</v>
      </c>
      <c r="Z83" s="41">
        <f t="shared" si="25"/>
        <v>0</v>
      </c>
      <c r="AA83" s="47">
        <f t="shared" si="26"/>
        <v>0</v>
      </c>
      <c r="AB83" s="48">
        <f t="shared" si="27"/>
        <v>0</v>
      </c>
      <c r="AC83" s="41">
        <f t="shared" si="28"/>
        <v>0</v>
      </c>
      <c r="AD83" s="41">
        <f t="shared" si="29"/>
        <v>0</v>
      </c>
      <c r="AE83" s="41">
        <f t="shared" si="30"/>
        <v>0</v>
      </c>
      <c r="AF83" s="49" t="e">
        <f>HLOOKUP(I83,GasAvoidedCostsWOCC!$A$5:$G$50,G83+1,FALSE)</f>
        <v>#N/A</v>
      </c>
      <c r="AG83" s="41" t="e">
        <f t="shared" si="31"/>
        <v>#N/A</v>
      </c>
      <c r="AH83" s="49" t="e">
        <f>HLOOKUP(I83,GasAvoidedCostsWOCC!$A$5:$Q$50,T83+1,FALSE)</f>
        <v>#N/A</v>
      </c>
      <c r="AI83" s="41" t="e">
        <f t="shared" si="32"/>
        <v>#N/A</v>
      </c>
      <c r="AJ83" s="41" t="e">
        <f t="shared" si="33"/>
        <v>#N/A</v>
      </c>
      <c r="AK83" s="41" t="e">
        <f>HLOOKUP(I83,GasAvoidedCostsWOCC!$A$5:$Q$50,G83+1,FALSE)*J83*L83</f>
        <v>#N/A</v>
      </c>
      <c r="AL83" s="41" t="e">
        <f t="shared" si="34"/>
        <v>#N/A</v>
      </c>
      <c r="AM83" s="45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5">
        <f t="shared" si="35"/>
        <v>0</v>
      </c>
      <c r="AO83" s="44">
        <f t="shared" si="36"/>
        <v>0</v>
      </c>
      <c r="AP83" s="44" t="e">
        <f t="shared" si="37"/>
        <v>#DIV/0!</v>
      </c>
    </row>
    <row r="84" spans="2:42" x14ac:dyDescent="0.25">
      <c r="B84" s="84" t="s">
        <v>95</v>
      </c>
      <c r="C84" s="56">
        <v>18230661</v>
      </c>
      <c r="D84" s="56" t="s">
        <v>96</v>
      </c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19"/>
        <v>0</v>
      </c>
      <c r="U84" s="44">
        <f t="shared" si="20"/>
        <v>0</v>
      </c>
      <c r="V84" s="45">
        <f t="shared" si="21"/>
        <v>0</v>
      </c>
      <c r="W84" s="46">
        <f t="shared" si="22"/>
        <v>0</v>
      </c>
      <c r="X84" s="41">
        <f t="shared" si="23"/>
        <v>0</v>
      </c>
      <c r="Y84" s="41">
        <f t="shared" si="24"/>
        <v>0</v>
      </c>
      <c r="Z84" s="41">
        <f t="shared" si="25"/>
        <v>0</v>
      </c>
      <c r="AA84" s="47">
        <f t="shared" si="26"/>
        <v>0</v>
      </c>
      <c r="AB84" s="48">
        <f t="shared" si="27"/>
        <v>0</v>
      </c>
      <c r="AC84" s="41">
        <f t="shared" si="28"/>
        <v>0</v>
      </c>
      <c r="AD84" s="41">
        <f t="shared" si="29"/>
        <v>0</v>
      </c>
      <c r="AE84" s="41">
        <f t="shared" si="30"/>
        <v>0</v>
      </c>
      <c r="AF84" s="49" t="e">
        <f>HLOOKUP(I84,GasAvoidedCostsWOCC!$A$5:$G$50,G84+1,FALSE)</f>
        <v>#N/A</v>
      </c>
      <c r="AG84" s="41" t="e">
        <f t="shared" si="31"/>
        <v>#N/A</v>
      </c>
      <c r="AH84" s="49" t="e">
        <f>HLOOKUP(I84,GasAvoidedCostsWOCC!$A$5:$Q$50,T84+1,FALSE)</f>
        <v>#N/A</v>
      </c>
      <c r="AI84" s="41" t="e">
        <f t="shared" si="32"/>
        <v>#N/A</v>
      </c>
      <c r="AJ84" s="41" t="e">
        <f t="shared" si="33"/>
        <v>#N/A</v>
      </c>
      <c r="AK84" s="41" t="e">
        <f>HLOOKUP(I84,GasAvoidedCostsWOCC!$A$5:$Q$50,G84+1,FALSE)*J84*L84</f>
        <v>#N/A</v>
      </c>
      <c r="AL84" s="41" t="e">
        <f t="shared" si="34"/>
        <v>#N/A</v>
      </c>
      <c r="AM84" s="45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5">
        <f t="shared" si="35"/>
        <v>0</v>
      </c>
      <c r="AO84" s="44">
        <f t="shared" si="36"/>
        <v>0</v>
      </c>
      <c r="AP84" s="44" t="e">
        <f t="shared" si="37"/>
        <v>#DIV/0!</v>
      </c>
    </row>
    <row r="85" spans="2:42" x14ac:dyDescent="0.25">
      <c r="B85" s="84" t="s">
        <v>95</v>
      </c>
      <c r="C85" s="56">
        <v>18230661</v>
      </c>
      <c r="D85" s="56" t="s">
        <v>96</v>
      </c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19"/>
        <v>0</v>
      </c>
      <c r="U85" s="44">
        <f t="shared" si="20"/>
        <v>0</v>
      </c>
      <c r="V85" s="45">
        <f t="shared" si="21"/>
        <v>0</v>
      </c>
      <c r="W85" s="46">
        <f t="shared" si="22"/>
        <v>0</v>
      </c>
      <c r="X85" s="41">
        <f t="shared" si="23"/>
        <v>0</v>
      </c>
      <c r="Y85" s="41">
        <f t="shared" si="24"/>
        <v>0</v>
      </c>
      <c r="Z85" s="41">
        <f t="shared" si="25"/>
        <v>0</v>
      </c>
      <c r="AA85" s="47">
        <f t="shared" si="26"/>
        <v>0</v>
      </c>
      <c r="AB85" s="48">
        <f t="shared" si="27"/>
        <v>0</v>
      </c>
      <c r="AC85" s="41">
        <f t="shared" si="28"/>
        <v>0</v>
      </c>
      <c r="AD85" s="41">
        <f t="shared" si="29"/>
        <v>0</v>
      </c>
      <c r="AE85" s="41">
        <f t="shared" si="30"/>
        <v>0</v>
      </c>
      <c r="AF85" s="49" t="e">
        <f>HLOOKUP(I85,GasAvoidedCostsWOCC!$A$5:$G$50,G85+1,FALSE)</f>
        <v>#N/A</v>
      </c>
      <c r="AG85" s="41" t="e">
        <f t="shared" si="31"/>
        <v>#N/A</v>
      </c>
      <c r="AH85" s="49" t="e">
        <f>HLOOKUP(I85,GasAvoidedCostsWOCC!$A$5:$Q$50,T85+1,FALSE)</f>
        <v>#N/A</v>
      </c>
      <c r="AI85" s="41" t="e">
        <f t="shared" si="32"/>
        <v>#N/A</v>
      </c>
      <c r="AJ85" s="41" t="e">
        <f t="shared" si="33"/>
        <v>#N/A</v>
      </c>
      <c r="AK85" s="41" t="e">
        <f>HLOOKUP(I85,GasAvoidedCostsWOCC!$A$5:$Q$50,G85+1,FALSE)*J85*L85</f>
        <v>#N/A</v>
      </c>
      <c r="AL85" s="41" t="e">
        <f t="shared" si="34"/>
        <v>#N/A</v>
      </c>
      <c r="AM85" s="45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5">
        <f t="shared" si="35"/>
        <v>0</v>
      </c>
      <c r="AO85" s="44">
        <f t="shared" si="36"/>
        <v>0</v>
      </c>
      <c r="AP85" s="44" t="e">
        <f t="shared" si="37"/>
        <v>#DIV/0!</v>
      </c>
    </row>
    <row r="86" spans="2:42" x14ac:dyDescent="0.25">
      <c r="B86" s="84" t="s">
        <v>95</v>
      </c>
      <c r="C86" s="56">
        <v>18230661</v>
      </c>
      <c r="D86" s="56" t="s">
        <v>96</v>
      </c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ref="T86:T131" si="39">G86+H86</f>
        <v>0</v>
      </c>
      <c r="U86" s="44">
        <f t="shared" ref="U86:U131" si="40">(O86/$A$10)*T86</f>
        <v>0</v>
      </c>
      <c r="V86" s="45">
        <f t="shared" ref="V86:V131" si="41">N86-M86</f>
        <v>0</v>
      </c>
      <c r="W86" s="46">
        <f t="shared" ref="W86:W131" si="42">(O86/A$10)</f>
        <v>0</v>
      </c>
      <c r="X86" s="41">
        <f t="shared" ref="X86:X131" si="43">W86*A$8</f>
        <v>0</v>
      </c>
      <c r="Y86" s="41">
        <f t="shared" ref="Y86:Y131" si="44">Q86-P86</f>
        <v>0</v>
      </c>
      <c r="Z86" s="41">
        <f t="shared" ref="Z86:Z131" si="45">X86+(A$6*W86)</f>
        <v>0</v>
      </c>
      <c r="AA86" s="47">
        <f t="shared" ref="AA86:AA131" si="46">Q86+X86</f>
        <v>0</v>
      </c>
      <c r="AB86" s="48">
        <f t="shared" ref="AB86:AB131" si="47">Z86/(1+GasDiscountRate)^1</f>
        <v>0</v>
      </c>
      <c r="AC86" s="41">
        <f t="shared" ref="AC86:AC131" si="48">AA86/(1+GasDiscountRate)^1</f>
        <v>0</v>
      </c>
      <c r="AD86" s="41">
        <f t="shared" ref="AD86:AD131" si="49">-PV(GasDiscountRate,T86,R86)*J86</f>
        <v>0</v>
      </c>
      <c r="AE86" s="41">
        <f t="shared" ref="AE86:AE131" si="50">-PV(GasDiscountRate,T86,S86)*J86</f>
        <v>0</v>
      </c>
      <c r="AF86" s="49" t="e">
        <f>HLOOKUP(I86,GasAvoidedCostsWOCC!$A$5:$G$50,G86+1,FALSE)</f>
        <v>#N/A</v>
      </c>
      <c r="AG86" s="41" t="e">
        <f t="shared" ref="AG86:AG131" si="51">AF86*J86*K86</f>
        <v>#N/A</v>
      </c>
      <c r="AH86" s="49" t="e">
        <f>HLOOKUP(I86,GasAvoidedCostsWOCC!$A$5:$Q$50,T86+1,FALSE)</f>
        <v>#N/A</v>
      </c>
      <c r="AI86" s="41" t="e">
        <f t="shared" ref="AI86:AI131" si="52">AH86*J86*L86</f>
        <v>#N/A</v>
      </c>
      <c r="AJ86" s="41" t="e">
        <f t="shared" ref="AJ86:AJ131" si="53">AG86+AI86</f>
        <v>#N/A</v>
      </c>
      <c r="AK86" s="41" t="e">
        <f>HLOOKUP(I86,GasAvoidedCostsWOCC!$A$5:$Q$50,G86+1,FALSE)*J86*L86</f>
        <v>#N/A</v>
      </c>
      <c r="AL86" s="41" t="e">
        <f t="shared" ref="AL86:AL131" si="54">AG86+AI86-AK86</f>
        <v>#N/A</v>
      </c>
      <c r="AM86" s="45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5">
        <f t="shared" ref="AN86:AN131" si="55">AM86*1.1+AD86+AE86</f>
        <v>0</v>
      </c>
      <c r="AO86" s="44">
        <f t="shared" ref="AO86:AO131" si="56">IFERROR(AM86/AB86,0)</f>
        <v>0</v>
      </c>
      <c r="AP86" s="44" t="e">
        <f t="shared" ref="AP86:AP131" si="57">AN86/AC86</f>
        <v>#DIV/0!</v>
      </c>
    </row>
    <row r="87" spans="2:42" x14ac:dyDescent="0.25">
      <c r="B87" s="84" t="s">
        <v>95</v>
      </c>
      <c r="C87" s="56">
        <v>18230661</v>
      </c>
      <c r="D87" s="56" t="s">
        <v>96</v>
      </c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39"/>
        <v>0</v>
      </c>
      <c r="U87" s="44">
        <f t="shared" si="40"/>
        <v>0</v>
      </c>
      <c r="V87" s="45">
        <f t="shared" si="41"/>
        <v>0</v>
      </c>
      <c r="W87" s="46">
        <f t="shared" si="42"/>
        <v>0</v>
      </c>
      <c r="X87" s="41">
        <f t="shared" si="43"/>
        <v>0</v>
      </c>
      <c r="Y87" s="41">
        <f t="shared" si="44"/>
        <v>0</v>
      </c>
      <c r="Z87" s="41">
        <f t="shared" si="45"/>
        <v>0</v>
      </c>
      <c r="AA87" s="47">
        <f t="shared" si="46"/>
        <v>0</v>
      </c>
      <c r="AB87" s="48">
        <f t="shared" si="47"/>
        <v>0</v>
      </c>
      <c r="AC87" s="41">
        <f t="shared" si="48"/>
        <v>0</v>
      </c>
      <c r="AD87" s="41">
        <f t="shared" si="49"/>
        <v>0</v>
      </c>
      <c r="AE87" s="41">
        <f t="shared" si="50"/>
        <v>0</v>
      </c>
      <c r="AF87" s="49" t="e">
        <f>HLOOKUP(I87,GasAvoidedCostsWOCC!$A$5:$G$50,G87+1,FALSE)</f>
        <v>#N/A</v>
      </c>
      <c r="AG87" s="41" t="e">
        <f t="shared" si="51"/>
        <v>#N/A</v>
      </c>
      <c r="AH87" s="49" t="e">
        <f>HLOOKUP(I87,GasAvoidedCostsWOCC!$A$5:$Q$50,T87+1,FALSE)</f>
        <v>#N/A</v>
      </c>
      <c r="AI87" s="41" t="e">
        <f t="shared" si="52"/>
        <v>#N/A</v>
      </c>
      <c r="AJ87" s="41" t="e">
        <f t="shared" si="53"/>
        <v>#N/A</v>
      </c>
      <c r="AK87" s="41" t="e">
        <f>HLOOKUP(I87,GasAvoidedCostsWOCC!$A$5:$Q$50,G87+1,FALSE)*J87*L87</f>
        <v>#N/A</v>
      </c>
      <c r="AL87" s="41" t="e">
        <f t="shared" si="54"/>
        <v>#N/A</v>
      </c>
      <c r="AM87" s="45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5">
        <f t="shared" si="55"/>
        <v>0</v>
      </c>
      <c r="AO87" s="44">
        <f t="shared" si="56"/>
        <v>0</v>
      </c>
      <c r="AP87" s="44" t="e">
        <f t="shared" si="57"/>
        <v>#DIV/0!</v>
      </c>
    </row>
    <row r="88" spans="2:42" x14ac:dyDescent="0.25">
      <c r="B88" s="84" t="s">
        <v>95</v>
      </c>
      <c r="C88" s="56">
        <v>18230661</v>
      </c>
      <c r="D88" s="56" t="s">
        <v>96</v>
      </c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39"/>
        <v>0</v>
      </c>
      <c r="U88" s="44">
        <f t="shared" si="40"/>
        <v>0</v>
      </c>
      <c r="V88" s="45">
        <f t="shared" si="41"/>
        <v>0</v>
      </c>
      <c r="W88" s="46">
        <f t="shared" si="42"/>
        <v>0</v>
      </c>
      <c r="X88" s="41">
        <f t="shared" si="43"/>
        <v>0</v>
      </c>
      <c r="Y88" s="41">
        <f t="shared" si="44"/>
        <v>0</v>
      </c>
      <c r="Z88" s="41">
        <f t="shared" si="45"/>
        <v>0</v>
      </c>
      <c r="AA88" s="47">
        <f t="shared" si="46"/>
        <v>0</v>
      </c>
      <c r="AB88" s="48">
        <f t="shared" si="47"/>
        <v>0</v>
      </c>
      <c r="AC88" s="41">
        <f t="shared" si="48"/>
        <v>0</v>
      </c>
      <c r="AD88" s="41">
        <f t="shared" si="49"/>
        <v>0</v>
      </c>
      <c r="AE88" s="41">
        <f t="shared" si="50"/>
        <v>0</v>
      </c>
      <c r="AF88" s="49" t="e">
        <f>HLOOKUP(I88,GasAvoidedCostsWOCC!$A$5:$G$50,G88+1,FALSE)</f>
        <v>#N/A</v>
      </c>
      <c r="AG88" s="41" t="e">
        <f t="shared" si="51"/>
        <v>#N/A</v>
      </c>
      <c r="AH88" s="49" t="e">
        <f>HLOOKUP(I88,GasAvoidedCostsWOCC!$A$5:$Q$50,T88+1,FALSE)</f>
        <v>#N/A</v>
      </c>
      <c r="AI88" s="41" t="e">
        <f t="shared" si="52"/>
        <v>#N/A</v>
      </c>
      <c r="AJ88" s="41" t="e">
        <f t="shared" si="53"/>
        <v>#N/A</v>
      </c>
      <c r="AK88" s="41" t="e">
        <f>HLOOKUP(I88,GasAvoidedCostsWOCC!$A$5:$Q$50,G88+1,FALSE)*J88*L88</f>
        <v>#N/A</v>
      </c>
      <c r="AL88" s="41" t="e">
        <f t="shared" si="54"/>
        <v>#N/A</v>
      </c>
      <c r="AM88" s="45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5">
        <f t="shared" si="55"/>
        <v>0</v>
      </c>
      <c r="AO88" s="44">
        <f t="shared" si="56"/>
        <v>0</v>
      </c>
      <c r="AP88" s="44" t="e">
        <f t="shared" si="57"/>
        <v>#DIV/0!</v>
      </c>
    </row>
    <row r="89" spans="2:42" x14ac:dyDescent="0.25">
      <c r="B89" s="84" t="s">
        <v>95</v>
      </c>
      <c r="C89" s="56">
        <v>18230661</v>
      </c>
      <c r="D89" s="56" t="s">
        <v>96</v>
      </c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 t="shared" si="39"/>
        <v>0</v>
      </c>
      <c r="U89" s="44">
        <f t="shared" si="40"/>
        <v>0</v>
      </c>
      <c r="V89" s="45">
        <f t="shared" si="41"/>
        <v>0</v>
      </c>
      <c r="W89" s="46">
        <f t="shared" si="42"/>
        <v>0</v>
      </c>
      <c r="X89" s="41">
        <f t="shared" si="43"/>
        <v>0</v>
      </c>
      <c r="Y89" s="41">
        <f t="shared" si="44"/>
        <v>0</v>
      </c>
      <c r="Z89" s="41">
        <f t="shared" si="45"/>
        <v>0</v>
      </c>
      <c r="AA89" s="47">
        <f t="shared" si="46"/>
        <v>0</v>
      </c>
      <c r="AB89" s="48">
        <f t="shared" si="47"/>
        <v>0</v>
      </c>
      <c r="AC89" s="41">
        <f t="shared" si="48"/>
        <v>0</v>
      </c>
      <c r="AD89" s="41">
        <f t="shared" si="49"/>
        <v>0</v>
      </c>
      <c r="AE89" s="41">
        <f t="shared" si="50"/>
        <v>0</v>
      </c>
      <c r="AF89" s="49" t="e">
        <f>HLOOKUP(I89,GasAvoidedCostsWOCC!$A$5:$G$50,G89+1,FALSE)</f>
        <v>#N/A</v>
      </c>
      <c r="AG89" s="41" t="e">
        <f t="shared" si="51"/>
        <v>#N/A</v>
      </c>
      <c r="AH89" s="49" t="e">
        <f>HLOOKUP(I89,GasAvoidedCostsWOCC!$A$5:$Q$50,T89+1,FALSE)</f>
        <v>#N/A</v>
      </c>
      <c r="AI89" s="41" t="e">
        <f t="shared" si="52"/>
        <v>#N/A</v>
      </c>
      <c r="AJ89" s="41" t="e">
        <f t="shared" si="53"/>
        <v>#N/A</v>
      </c>
      <c r="AK89" s="41" t="e">
        <f>HLOOKUP(I89,GasAvoidedCostsWOCC!$A$5:$Q$50,G89+1,FALSE)*J89*L89</f>
        <v>#N/A</v>
      </c>
      <c r="AL89" s="41" t="e">
        <f t="shared" si="54"/>
        <v>#N/A</v>
      </c>
      <c r="AM89" s="45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5">
        <f t="shared" si="55"/>
        <v>0</v>
      </c>
      <c r="AO89" s="44">
        <f t="shared" si="56"/>
        <v>0</v>
      </c>
      <c r="AP89" s="44" t="e">
        <f t="shared" si="57"/>
        <v>#DIV/0!</v>
      </c>
    </row>
    <row r="90" spans="2:42" x14ac:dyDescent="0.25">
      <c r="B90" s="84" t="s">
        <v>95</v>
      </c>
      <c r="C90" s="56">
        <v>18230661</v>
      </c>
      <c r="D90" s="56" t="s">
        <v>96</v>
      </c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 t="shared" si="39"/>
        <v>0</v>
      </c>
      <c r="U90" s="44">
        <f t="shared" si="40"/>
        <v>0</v>
      </c>
      <c r="V90" s="45">
        <f t="shared" si="41"/>
        <v>0</v>
      </c>
      <c r="W90" s="46">
        <f t="shared" si="42"/>
        <v>0</v>
      </c>
      <c r="X90" s="41">
        <f t="shared" si="43"/>
        <v>0</v>
      </c>
      <c r="Y90" s="41">
        <f t="shared" si="44"/>
        <v>0</v>
      </c>
      <c r="Z90" s="41">
        <f t="shared" si="45"/>
        <v>0</v>
      </c>
      <c r="AA90" s="47">
        <f t="shared" si="46"/>
        <v>0</v>
      </c>
      <c r="AB90" s="48">
        <f t="shared" si="47"/>
        <v>0</v>
      </c>
      <c r="AC90" s="41">
        <f t="shared" si="48"/>
        <v>0</v>
      </c>
      <c r="AD90" s="41">
        <f t="shared" si="49"/>
        <v>0</v>
      </c>
      <c r="AE90" s="41">
        <f t="shared" si="50"/>
        <v>0</v>
      </c>
      <c r="AF90" s="49" t="e">
        <f>HLOOKUP(I90,GasAvoidedCostsWOCC!$A$5:$G$50,G90+1,FALSE)</f>
        <v>#N/A</v>
      </c>
      <c r="AG90" s="41" t="e">
        <f t="shared" si="51"/>
        <v>#N/A</v>
      </c>
      <c r="AH90" s="49" t="e">
        <f>HLOOKUP(I90,GasAvoidedCostsWOCC!$A$5:$Q$50,T90+1,FALSE)</f>
        <v>#N/A</v>
      </c>
      <c r="AI90" s="41" t="e">
        <f t="shared" si="52"/>
        <v>#N/A</v>
      </c>
      <c r="AJ90" s="41" t="e">
        <f t="shared" si="53"/>
        <v>#N/A</v>
      </c>
      <c r="AK90" s="41" t="e">
        <f>HLOOKUP(I90,GasAvoidedCostsWOCC!$A$5:$Q$50,G90+1,FALSE)*J90*L90</f>
        <v>#N/A</v>
      </c>
      <c r="AL90" s="41" t="e">
        <f t="shared" si="54"/>
        <v>#N/A</v>
      </c>
      <c r="AM90" s="45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5">
        <f t="shared" si="55"/>
        <v>0</v>
      </c>
      <c r="AO90" s="44">
        <f t="shared" si="56"/>
        <v>0</v>
      </c>
      <c r="AP90" s="44" t="e">
        <f t="shared" si="57"/>
        <v>#DIV/0!</v>
      </c>
    </row>
    <row r="91" spans="2:42" x14ac:dyDescent="0.25">
      <c r="B91" s="84" t="s">
        <v>95</v>
      </c>
      <c r="C91" s="56">
        <v>18230661</v>
      </c>
      <c r="D91" s="56" t="s">
        <v>96</v>
      </c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 t="shared" si="39"/>
        <v>0</v>
      </c>
      <c r="U91" s="44">
        <f t="shared" si="40"/>
        <v>0</v>
      </c>
      <c r="V91" s="45">
        <f t="shared" si="41"/>
        <v>0</v>
      </c>
      <c r="W91" s="46">
        <f t="shared" si="42"/>
        <v>0</v>
      </c>
      <c r="X91" s="41">
        <f t="shared" si="43"/>
        <v>0</v>
      </c>
      <c r="Y91" s="41">
        <f t="shared" si="44"/>
        <v>0</v>
      </c>
      <c r="Z91" s="41">
        <f t="shared" si="45"/>
        <v>0</v>
      </c>
      <c r="AA91" s="47">
        <f t="shared" si="46"/>
        <v>0</v>
      </c>
      <c r="AB91" s="48">
        <f t="shared" si="47"/>
        <v>0</v>
      </c>
      <c r="AC91" s="41">
        <f t="shared" si="48"/>
        <v>0</v>
      </c>
      <c r="AD91" s="41">
        <f t="shared" si="49"/>
        <v>0</v>
      </c>
      <c r="AE91" s="41">
        <f t="shared" si="50"/>
        <v>0</v>
      </c>
      <c r="AF91" s="49" t="e">
        <f>HLOOKUP(I91,GasAvoidedCostsWOCC!$A$5:$G$50,G91+1,FALSE)</f>
        <v>#N/A</v>
      </c>
      <c r="AG91" s="41" t="e">
        <f t="shared" si="51"/>
        <v>#N/A</v>
      </c>
      <c r="AH91" s="49" t="e">
        <f>HLOOKUP(I91,GasAvoidedCostsWOCC!$A$5:$Q$50,T91+1,FALSE)</f>
        <v>#N/A</v>
      </c>
      <c r="AI91" s="41" t="e">
        <f t="shared" si="52"/>
        <v>#N/A</v>
      </c>
      <c r="AJ91" s="41" t="e">
        <f t="shared" si="53"/>
        <v>#N/A</v>
      </c>
      <c r="AK91" s="41" t="e">
        <f>HLOOKUP(I91,GasAvoidedCostsWOCC!$A$5:$Q$50,G91+1,FALSE)*J91*L91</f>
        <v>#N/A</v>
      </c>
      <c r="AL91" s="41" t="e">
        <f t="shared" si="54"/>
        <v>#N/A</v>
      </c>
      <c r="AM91" s="45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5">
        <f t="shared" si="55"/>
        <v>0</v>
      </c>
      <c r="AO91" s="44">
        <f t="shared" si="56"/>
        <v>0</v>
      </c>
      <c r="AP91" s="44" t="e">
        <f t="shared" si="57"/>
        <v>#DIV/0!</v>
      </c>
    </row>
    <row r="92" spans="2:42" x14ac:dyDescent="0.25">
      <c r="B92" s="84" t="s">
        <v>95</v>
      </c>
      <c r="C92" s="56">
        <v>18230661</v>
      </c>
      <c r="D92" s="56" t="s">
        <v>96</v>
      </c>
      <c r="E92" s="35"/>
      <c r="F92" s="36"/>
      <c r="G92" s="36"/>
      <c r="H92" s="36"/>
      <c r="I92" s="37"/>
      <c r="J92" s="38"/>
      <c r="K92" s="38"/>
      <c r="L92" s="38"/>
      <c r="M92" s="39"/>
      <c r="N92" s="39"/>
      <c r="O92" s="40"/>
      <c r="P92" s="41"/>
      <c r="Q92" s="41"/>
      <c r="R92" s="42"/>
      <c r="S92" s="43"/>
      <c r="T92" s="36">
        <f t="shared" si="39"/>
        <v>0</v>
      </c>
      <c r="U92" s="44">
        <f t="shared" si="40"/>
        <v>0</v>
      </c>
      <c r="V92" s="45">
        <f t="shared" si="41"/>
        <v>0</v>
      </c>
      <c r="W92" s="46">
        <f t="shared" si="42"/>
        <v>0</v>
      </c>
      <c r="X92" s="41">
        <f t="shared" si="43"/>
        <v>0</v>
      </c>
      <c r="Y92" s="41">
        <f t="shared" si="44"/>
        <v>0</v>
      </c>
      <c r="Z92" s="41">
        <f t="shared" si="45"/>
        <v>0</v>
      </c>
      <c r="AA92" s="47">
        <f t="shared" si="46"/>
        <v>0</v>
      </c>
      <c r="AB92" s="48">
        <f t="shared" si="47"/>
        <v>0</v>
      </c>
      <c r="AC92" s="41">
        <f t="shared" si="48"/>
        <v>0</v>
      </c>
      <c r="AD92" s="41">
        <f t="shared" si="49"/>
        <v>0</v>
      </c>
      <c r="AE92" s="41">
        <f t="shared" si="50"/>
        <v>0</v>
      </c>
      <c r="AF92" s="49" t="e">
        <f>HLOOKUP(I92,GasAvoidedCostsWOCC!$A$5:$G$50,G92+1,FALSE)</f>
        <v>#N/A</v>
      </c>
      <c r="AG92" s="41" t="e">
        <f t="shared" si="51"/>
        <v>#N/A</v>
      </c>
      <c r="AH92" s="49" t="e">
        <f>HLOOKUP(I92,GasAvoidedCostsWOCC!$A$5:$Q$50,T92+1,FALSE)</f>
        <v>#N/A</v>
      </c>
      <c r="AI92" s="41" t="e">
        <f t="shared" si="52"/>
        <v>#N/A</v>
      </c>
      <c r="AJ92" s="41" t="e">
        <f t="shared" si="53"/>
        <v>#N/A</v>
      </c>
      <c r="AK92" s="41" t="e">
        <f>HLOOKUP(I92,GasAvoidedCostsWOCC!$A$5:$Q$50,G92+1,FALSE)*J92*L92</f>
        <v>#N/A</v>
      </c>
      <c r="AL92" s="41" t="e">
        <f t="shared" si="54"/>
        <v>#N/A</v>
      </c>
      <c r="AM92" s="45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5">
        <f t="shared" si="55"/>
        <v>0</v>
      </c>
      <c r="AO92" s="44">
        <f t="shared" si="56"/>
        <v>0</v>
      </c>
      <c r="AP92" s="44" t="e">
        <f t="shared" si="57"/>
        <v>#DIV/0!</v>
      </c>
    </row>
    <row r="93" spans="2:42" x14ac:dyDescent="0.25">
      <c r="B93" s="84" t="s">
        <v>95</v>
      </c>
      <c r="C93" s="56">
        <v>18230661</v>
      </c>
      <c r="D93" s="56" t="s">
        <v>96</v>
      </c>
      <c r="E93" s="35"/>
      <c r="F93" s="36"/>
      <c r="G93" s="36"/>
      <c r="H93" s="36"/>
      <c r="I93" s="37"/>
      <c r="J93" s="38"/>
      <c r="K93" s="38"/>
      <c r="L93" s="38"/>
      <c r="M93" s="39"/>
      <c r="N93" s="39"/>
      <c r="O93" s="40"/>
      <c r="P93" s="41"/>
      <c r="Q93" s="41"/>
      <c r="R93" s="42"/>
      <c r="S93" s="43"/>
      <c r="T93" s="36">
        <f t="shared" si="39"/>
        <v>0</v>
      </c>
      <c r="U93" s="44">
        <f t="shared" si="40"/>
        <v>0</v>
      </c>
      <c r="V93" s="45">
        <f t="shared" si="41"/>
        <v>0</v>
      </c>
      <c r="W93" s="46">
        <f t="shared" si="42"/>
        <v>0</v>
      </c>
      <c r="X93" s="41">
        <f t="shared" si="43"/>
        <v>0</v>
      </c>
      <c r="Y93" s="41">
        <f t="shared" si="44"/>
        <v>0</v>
      </c>
      <c r="Z93" s="41">
        <f t="shared" si="45"/>
        <v>0</v>
      </c>
      <c r="AA93" s="47">
        <f t="shared" si="46"/>
        <v>0</v>
      </c>
      <c r="AB93" s="48">
        <f t="shared" si="47"/>
        <v>0</v>
      </c>
      <c r="AC93" s="41">
        <f t="shared" si="48"/>
        <v>0</v>
      </c>
      <c r="AD93" s="41">
        <f t="shared" si="49"/>
        <v>0</v>
      </c>
      <c r="AE93" s="41">
        <f t="shared" si="50"/>
        <v>0</v>
      </c>
      <c r="AF93" s="49" t="e">
        <f>HLOOKUP(I93,GasAvoidedCostsWOCC!$A$5:$G$50,G93+1,FALSE)</f>
        <v>#N/A</v>
      </c>
      <c r="AG93" s="41" t="e">
        <f t="shared" si="51"/>
        <v>#N/A</v>
      </c>
      <c r="AH93" s="49" t="e">
        <f>HLOOKUP(I93,GasAvoidedCostsWOCC!$A$5:$Q$50,T93+1,FALSE)</f>
        <v>#N/A</v>
      </c>
      <c r="AI93" s="41" t="e">
        <f t="shared" si="52"/>
        <v>#N/A</v>
      </c>
      <c r="AJ93" s="41" t="e">
        <f t="shared" si="53"/>
        <v>#N/A</v>
      </c>
      <c r="AK93" s="41" t="e">
        <f>HLOOKUP(I93,GasAvoidedCostsWOCC!$A$5:$Q$50,G93+1,FALSE)*J93*L93</f>
        <v>#N/A</v>
      </c>
      <c r="AL93" s="41" t="e">
        <f t="shared" si="54"/>
        <v>#N/A</v>
      </c>
      <c r="AM93" s="45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5">
        <f t="shared" si="55"/>
        <v>0</v>
      </c>
      <c r="AO93" s="44">
        <f t="shared" si="56"/>
        <v>0</v>
      </c>
      <c r="AP93" s="44" t="e">
        <f t="shared" si="57"/>
        <v>#DIV/0!</v>
      </c>
    </row>
    <row r="94" spans="2:42" x14ac:dyDescent="0.25">
      <c r="B94" s="84" t="s">
        <v>95</v>
      </c>
      <c r="C94" s="56">
        <v>18230661</v>
      </c>
      <c r="D94" s="56" t="s">
        <v>96</v>
      </c>
      <c r="E94" s="35"/>
      <c r="F94" s="36"/>
      <c r="G94" s="36"/>
      <c r="H94" s="36"/>
      <c r="I94" s="37"/>
      <c r="J94" s="38"/>
      <c r="K94" s="38"/>
      <c r="L94" s="38"/>
      <c r="M94" s="39"/>
      <c r="N94" s="39"/>
      <c r="O94" s="40"/>
      <c r="P94" s="41"/>
      <c r="Q94" s="41"/>
      <c r="R94" s="42"/>
      <c r="S94" s="43"/>
      <c r="T94" s="36">
        <f t="shared" si="39"/>
        <v>0</v>
      </c>
      <c r="U94" s="44">
        <f t="shared" si="40"/>
        <v>0</v>
      </c>
      <c r="V94" s="45">
        <f t="shared" si="41"/>
        <v>0</v>
      </c>
      <c r="W94" s="46">
        <f t="shared" si="42"/>
        <v>0</v>
      </c>
      <c r="X94" s="41">
        <f t="shared" si="43"/>
        <v>0</v>
      </c>
      <c r="Y94" s="41">
        <f t="shared" si="44"/>
        <v>0</v>
      </c>
      <c r="Z94" s="41">
        <f t="shared" si="45"/>
        <v>0</v>
      </c>
      <c r="AA94" s="47">
        <f t="shared" si="46"/>
        <v>0</v>
      </c>
      <c r="AB94" s="48">
        <f t="shared" si="47"/>
        <v>0</v>
      </c>
      <c r="AC94" s="41">
        <f t="shared" si="48"/>
        <v>0</v>
      </c>
      <c r="AD94" s="41">
        <f t="shared" si="49"/>
        <v>0</v>
      </c>
      <c r="AE94" s="41">
        <f t="shared" si="50"/>
        <v>0</v>
      </c>
      <c r="AF94" s="49" t="e">
        <f>HLOOKUP(I94,GasAvoidedCostsWOCC!$A$5:$G$50,G94+1,FALSE)</f>
        <v>#N/A</v>
      </c>
      <c r="AG94" s="41" t="e">
        <f t="shared" si="51"/>
        <v>#N/A</v>
      </c>
      <c r="AH94" s="49" t="e">
        <f>HLOOKUP(I94,GasAvoidedCostsWOCC!$A$5:$Q$50,T94+1,FALSE)</f>
        <v>#N/A</v>
      </c>
      <c r="AI94" s="41" t="e">
        <f t="shared" si="52"/>
        <v>#N/A</v>
      </c>
      <c r="AJ94" s="41" t="e">
        <f t="shared" si="53"/>
        <v>#N/A</v>
      </c>
      <c r="AK94" s="41" t="e">
        <f>HLOOKUP(I94,GasAvoidedCostsWOCC!$A$5:$Q$50,G94+1,FALSE)*J94*L94</f>
        <v>#N/A</v>
      </c>
      <c r="AL94" s="41" t="e">
        <f t="shared" si="54"/>
        <v>#N/A</v>
      </c>
      <c r="AM94" s="45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5">
        <f t="shared" si="55"/>
        <v>0</v>
      </c>
      <c r="AO94" s="44">
        <f t="shared" si="56"/>
        <v>0</v>
      </c>
      <c r="AP94" s="44" t="e">
        <f t="shared" si="57"/>
        <v>#DIV/0!</v>
      </c>
    </row>
    <row r="95" spans="2:42" x14ac:dyDescent="0.25">
      <c r="B95" s="84" t="s">
        <v>95</v>
      </c>
      <c r="C95" s="56">
        <v>18230661</v>
      </c>
      <c r="D95" s="56" t="s">
        <v>96</v>
      </c>
      <c r="E95" s="35"/>
      <c r="F95" s="36"/>
      <c r="G95" s="36"/>
      <c r="H95" s="36"/>
      <c r="I95" s="37"/>
      <c r="J95" s="38"/>
      <c r="K95" s="38"/>
      <c r="L95" s="38"/>
      <c r="M95" s="39"/>
      <c r="N95" s="39"/>
      <c r="O95" s="40"/>
      <c r="P95" s="41"/>
      <c r="Q95" s="41"/>
      <c r="R95" s="42"/>
      <c r="S95" s="43"/>
      <c r="T95" s="36">
        <f t="shared" si="39"/>
        <v>0</v>
      </c>
      <c r="U95" s="44">
        <f t="shared" si="40"/>
        <v>0</v>
      </c>
      <c r="V95" s="45">
        <f t="shared" si="41"/>
        <v>0</v>
      </c>
      <c r="W95" s="46">
        <f t="shared" si="42"/>
        <v>0</v>
      </c>
      <c r="X95" s="41">
        <f t="shared" si="43"/>
        <v>0</v>
      </c>
      <c r="Y95" s="41">
        <f t="shared" si="44"/>
        <v>0</v>
      </c>
      <c r="Z95" s="41">
        <f t="shared" si="45"/>
        <v>0</v>
      </c>
      <c r="AA95" s="47">
        <f t="shared" si="46"/>
        <v>0</v>
      </c>
      <c r="AB95" s="48">
        <f t="shared" si="47"/>
        <v>0</v>
      </c>
      <c r="AC95" s="41">
        <f t="shared" si="48"/>
        <v>0</v>
      </c>
      <c r="AD95" s="41">
        <f t="shared" si="49"/>
        <v>0</v>
      </c>
      <c r="AE95" s="41">
        <f t="shared" si="50"/>
        <v>0</v>
      </c>
      <c r="AF95" s="49" t="e">
        <f>HLOOKUP(I95,GasAvoidedCostsWOCC!$A$5:$G$50,G95+1,FALSE)</f>
        <v>#N/A</v>
      </c>
      <c r="AG95" s="41" t="e">
        <f t="shared" si="51"/>
        <v>#N/A</v>
      </c>
      <c r="AH95" s="49" t="e">
        <f>HLOOKUP(I95,GasAvoidedCostsWOCC!$A$5:$Q$50,T95+1,FALSE)</f>
        <v>#N/A</v>
      </c>
      <c r="AI95" s="41" t="e">
        <f t="shared" si="52"/>
        <v>#N/A</v>
      </c>
      <c r="AJ95" s="41" t="e">
        <f t="shared" si="53"/>
        <v>#N/A</v>
      </c>
      <c r="AK95" s="41" t="e">
        <f>HLOOKUP(I95,GasAvoidedCostsWOCC!$A$5:$Q$50,G95+1,FALSE)*J95*L95</f>
        <v>#N/A</v>
      </c>
      <c r="AL95" s="41" t="e">
        <f t="shared" si="54"/>
        <v>#N/A</v>
      </c>
      <c r="AM95" s="45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5">
        <f t="shared" si="55"/>
        <v>0</v>
      </c>
      <c r="AO95" s="44">
        <f t="shared" si="56"/>
        <v>0</v>
      </c>
      <c r="AP95" s="44" t="e">
        <f t="shared" si="57"/>
        <v>#DIV/0!</v>
      </c>
    </row>
    <row r="96" spans="2:42" x14ac:dyDescent="0.25">
      <c r="B96" s="84" t="s">
        <v>95</v>
      </c>
      <c r="C96" s="56">
        <v>18230661</v>
      </c>
      <c r="D96" s="56" t="s">
        <v>96</v>
      </c>
      <c r="E96" s="35"/>
      <c r="F96" s="36"/>
      <c r="G96" s="36"/>
      <c r="H96" s="36"/>
      <c r="I96" s="37"/>
      <c r="J96" s="38"/>
      <c r="K96" s="38"/>
      <c r="L96" s="38"/>
      <c r="M96" s="39"/>
      <c r="N96" s="39"/>
      <c r="O96" s="40"/>
      <c r="P96" s="41"/>
      <c r="Q96" s="41"/>
      <c r="R96" s="42"/>
      <c r="S96" s="43"/>
      <c r="T96" s="36">
        <f t="shared" si="39"/>
        <v>0</v>
      </c>
      <c r="U96" s="44">
        <f t="shared" si="40"/>
        <v>0</v>
      </c>
      <c r="V96" s="45">
        <f t="shared" si="41"/>
        <v>0</v>
      </c>
      <c r="W96" s="46">
        <f t="shared" si="42"/>
        <v>0</v>
      </c>
      <c r="X96" s="41">
        <f t="shared" si="43"/>
        <v>0</v>
      </c>
      <c r="Y96" s="41">
        <f t="shared" si="44"/>
        <v>0</v>
      </c>
      <c r="Z96" s="41">
        <f t="shared" si="45"/>
        <v>0</v>
      </c>
      <c r="AA96" s="47">
        <f t="shared" si="46"/>
        <v>0</v>
      </c>
      <c r="AB96" s="48">
        <f t="shared" si="47"/>
        <v>0</v>
      </c>
      <c r="AC96" s="41">
        <f t="shared" si="48"/>
        <v>0</v>
      </c>
      <c r="AD96" s="41">
        <f t="shared" si="49"/>
        <v>0</v>
      </c>
      <c r="AE96" s="41">
        <f t="shared" si="50"/>
        <v>0</v>
      </c>
      <c r="AF96" s="49" t="e">
        <f>HLOOKUP(I96,GasAvoidedCostsWOCC!$A$5:$G$50,G96+1,FALSE)</f>
        <v>#N/A</v>
      </c>
      <c r="AG96" s="41" t="e">
        <f t="shared" si="51"/>
        <v>#N/A</v>
      </c>
      <c r="AH96" s="49" t="e">
        <f>HLOOKUP(I96,GasAvoidedCostsWOCC!$A$5:$Q$50,T96+1,FALSE)</f>
        <v>#N/A</v>
      </c>
      <c r="AI96" s="41" t="e">
        <f t="shared" si="52"/>
        <v>#N/A</v>
      </c>
      <c r="AJ96" s="41" t="e">
        <f t="shared" si="53"/>
        <v>#N/A</v>
      </c>
      <c r="AK96" s="41" t="e">
        <f>HLOOKUP(I96,GasAvoidedCostsWOCC!$A$5:$Q$50,G96+1,FALSE)*J96*L96</f>
        <v>#N/A</v>
      </c>
      <c r="AL96" s="41" t="e">
        <f t="shared" si="54"/>
        <v>#N/A</v>
      </c>
      <c r="AM96" s="45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5">
        <f t="shared" si="55"/>
        <v>0</v>
      </c>
      <c r="AO96" s="44">
        <f t="shared" si="56"/>
        <v>0</v>
      </c>
      <c r="AP96" s="44" t="e">
        <f t="shared" si="57"/>
        <v>#DIV/0!</v>
      </c>
    </row>
    <row r="97" spans="2:42" x14ac:dyDescent="0.25">
      <c r="B97" s="84" t="s">
        <v>95</v>
      </c>
      <c r="C97" s="56">
        <v>18230661</v>
      </c>
      <c r="D97" s="56" t="s">
        <v>96</v>
      </c>
      <c r="E97" s="35"/>
      <c r="F97" s="36"/>
      <c r="G97" s="36"/>
      <c r="H97" s="36"/>
      <c r="I97" s="37"/>
      <c r="J97" s="38"/>
      <c r="K97" s="38"/>
      <c r="L97" s="38"/>
      <c r="M97" s="39"/>
      <c r="N97" s="39"/>
      <c r="O97" s="40"/>
      <c r="P97" s="41"/>
      <c r="Q97" s="41"/>
      <c r="R97" s="42"/>
      <c r="S97" s="43"/>
      <c r="T97" s="36">
        <f t="shared" si="39"/>
        <v>0</v>
      </c>
      <c r="U97" s="44">
        <f t="shared" si="40"/>
        <v>0</v>
      </c>
      <c r="V97" s="45">
        <f t="shared" si="41"/>
        <v>0</v>
      </c>
      <c r="W97" s="46">
        <f t="shared" si="42"/>
        <v>0</v>
      </c>
      <c r="X97" s="41">
        <f t="shared" si="43"/>
        <v>0</v>
      </c>
      <c r="Y97" s="41">
        <f t="shared" si="44"/>
        <v>0</v>
      </c>
      <c r="Z97" s="41">
        <f t="shared" si="45"/>
        <v>0</v>
      </c>
      <c r="AA97" s="47">
        <f t="shared" si="46"/>
        <v>0</v>
      </c>
      <c r="AB97" s="48">
        <f t="shared" si="47"/>
        <v>0</v>
      </c>
      <c r="AC97" s="41">
        <f t="shared" si="48"/>
        <v>0</v>
      </c>
      <c r="AD97" s="41">
        <f t="shared" si="49"/>
        <v>0</v>
      </c>
      <c r="AE97" s="41">
        <f t="shared" si="50"/>
        <v>0</v>
      </c>
      <c r="AF97" s="49" t="e">
        <f>HLOOKUP(I97,GasAvoidedCostsWOCC!$A$5:$G$50,G97+1,FALSE)</f>
        <v>#N/A</v>
      </c>
      <c r="AG97" s="41" t="e">
        <f t="shared" si="51"/>
        <v>#N/A</v>
      </c>
      <c r="AH97" s="49" t="e">
        <f>HLOOKUP(I97,GasAvoidedCostsWOCC!$A$5:$Q$50,T97+1,FALSE)</f>
        <v>#N/A</v>
      </c>
      <c r="AI97" s="41" t="e">
        <f t="shared" si="52"/>
        <v>#N/A</v>
      </c>
      <c r="AJ97" s="41" t="e">
        <f t="shared" si="53"/>
        <v>#N/A</v>
      </c>
      <c r="AK97" s="41" t="e">
        <f>HLOOKUP(I97,GasAvoidedCostsWOCC!$A$5:$Q$50,G97+1,FALSE)*J97*L97</f>
        <v>#N/A</v>
      </c>
      <c r="AL97" s="41" t="e">
        <f t="shared" si="54"/>
        <v>#N/A</v>
      </c>
      <c r="AM97" s="45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5">
        <f t="shared" si="55"/>
        <v>0</v>
      </c>
      <c r="AO97" s="44">
        <f t="shared" si="56"/>
        <v>0</v>
      </c>
      <c r="AP97" s="44" t="e">
        <f t="shared" si="57"/>
        <v>#DIV/0!</v>
      </c>
    </row>
    <row r="98" spans="2:42" x14ac:dyDescent="0.25">
      <c r="B98" s="84" t="s">
        <v>95</v>
      </c>
      <c r="C98" s="56">
        <v>18230661</v>
      </c>
      <c r="D98" s="56" t="s">
        <v>96</v>
      </c>
      <c r="E98" s="35"/>
      <c r="F98" s="36"/>
      <c r="G98" s="36"/>
      <c r="H98" s="36"/>
      <c r="I98" s="37"/>
      <c r="J98" s="38"/>
      <c r="K98" s="38"/>
      <c r="L98" s="38"/>
      <c r="M98" s="39"/>
      <c r="N98" s="39"/>
      <c r="O98" s="40"/>
      <c r="P98" s="41"/>
      <c r="Q98" s="41"/>
      <c r="R98" s="42"/>
      <c r="S98" s="43"/>
      <c r="T98" s="36">
        <f t="shared" si="39"/>
        <v>0</v>
      </c>
      <c r="U98" s="44">
        <f t="shared" si="40"/>
        <v>0</v>
      </c>
      <c r="V98" s="45">
        <f t="shared" si="41"/>
        <v>0</v>
      </c>
      <c r="W98" s="46">
        <f t="shared" si="42"/>
        <v>0</v>
      </c>
      <c r="X98" s="41">
        <f t="shared" si="43"/>
        <v>0</v>
      </c>
      <c r="Y98" s="41">
        <f t="shared" si="44"/>
        <v>0</v>
      </c>
      <c r="Z98" s="41">
        <f t="shared" si="45"/>
        <v>0</v>
      </c>
      <c r="AA98" s="47">
        <f t="shared" si="46"/>
        <v>0</v>
      </c>
      <c r="AB98" s="48">
        <f t="shared" si="47"/>
        <v>0</v>
      </c>
      <c r="AC98" s="41">
        <f t="shared" si="48"/>
        <v>0</v>
      </c>
      <c r="AD98" s="41">
        <f t="shared" si="49"/>
        <v>0</v>
      </c>
      <c r="AE98" s="41">
        <f t="shared" si="50"/>
        <v>0</v>
      </c>
      <c r="AF98" s="49" t="e">
        <f>HLOOKUP(I98,GasAvoidedCostsWOCC!$A$5:$G$50,G98+1,FALSE)</f>
        <v>#N/A</v>
      </c>
      <c r="AG98" s="41" t="e">
        <f t="shared" si="51"/>
        <v>#N/A</v>
      </c>
      <c r="AH98" s="49" t="e">
        <f>HLOOKUP(I98,GasAvoidedCostsWOCC!$A$5:$Q$50,T98+1,FALSE)</f>
        <v>#N/A</v>
      </c>
      <c r="AI98" s="41" t="e">
        <f t="shared" si="52"/>
        <v>#N/A</v>
      </c>
      <c r="AJ98" s="41" t="e">
        <f t="shared" si="53"/>
        <v>#N/A</v>
      </c>
      <c r="AK98" s="41" t="e">
        <f>HLOOKUP(I98,GasAvoidedCostsWOCC!$A$5:$Q$50,G98+1,FALSE)*J98*L98</f>
        <v>#N/A</v>
      </c>
      <c r="AL98" s="41" t="e">
        <f t="shared" si="54"/>
        <v>#N/A</v>
      </c>
      <c r="AM98" s="45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5">
        <f t="shared" si="55"/>
        <v>0</v>
      </c>
      <c r="AO98" s="44">
        <f t="shared" si="56"/>
        <v>0</v>
      </c>
      <c r="AP98" s="44" t="e">
        <f t="shared" si="57"/>
        <v>#DIV/0!</v>
      </c>
    </row>
    <row r="99" spans="2:42" x14ac:dyDescent="0.25">
      <c r="B99" s="84" t="s">
        <v>95</v>
      </c>
      <c r="C99" s="56">
        <v>18230661</v>
      </c>
      <c r="D99" s="56" t="s">
        <v>96</v>
      </c>
      <c r="E99" s="35"/>
      <c r="F99" s="36"/>
      <c r="G99" s="36"/>
      <c r="H99" s="36"/>
      <c r="I99" s="37"/>
      <c r="J99" s="38"/>
      <c r="K99" s="38"/>
      <c r="L99" s="38"/>
      <c r="M99" s="39"/>
      <c r="N99" s="39"/>
      <c r="O99" s="40"/>
      <c r="P99" s="41"/>
      <c r="Q99" s="41"/>
      <c r="R99" s="42"/>
      <c r="S99" s="43"/>
      <c r="T99" s="36">
        <f t="shared" si="39"/>
        <v>0</v>
      </c>
      <c r="U99" s="44">
        <f t="shared" si="40"/>
        <v>0</v>
      </c>
      <c r="V99" s="45">
        <f t="shared" si="41"/>
        <v>0</v>
      </c>
      <c r="W99" s="46">
        <f t="shared" si="42"/>
        <v>0</v>
      </c>
      <c r="X99" s="41">
        <f t="shared" si="43"/>
        <v>0</v>
      </c>
      <c r="Y99" s="41">
        <f t="shared" si="44"/>
        <v>0</v>
      </c>
      <c r="Z99" s="41">
        <f t="shared" si="45"/>
        <v>0</v>
      </c>
      <c r="AA99" s="47">
        <f t="shared" si="46"/>
        <v>0</v>
      </c>
      <c r="AB99" s="48">
        <f t="shared" si="47"/>
        <v>0</v>
      </c>
      <c r="AC99" s="41">
        <f t="shared" si="48"/>
        <v>0</v>
      </c>
      <c r="AD99" s="41">
        <f t="shared" si="49"/>
        <v>0</v>
      </c>
      <c r="AE99" s="41">
        <f t="shared" si="50"/>
        <v>0</v>
      </c>
      <c r="AF99" s="49" t="e">
        <f>HLOOKUP(I99,GasAvoidedCostsWOCC!$A$5:$G$50,G99+1,FALSE)</f>
        <v>#N/A</v>
      </c>
      <c r="AG99" s="41" t="e">
        <f t="shared" si="51"/>
        <v>#N/A</v>
      </c>
      <c r="AH99" s="49" t="e">
        <f>HLOOKUP(I99,GasAvoidedCostsWOCC!$A$5:$Q$50,T99+1,FALSE)</f>
        <v>#N/A</v>
      </c>
      <c r="AI99" s="41" t="e">
        <f t="shared" si="52"/>
        <v>#N/A</v>
      </c>
      <c r="AJ99" s="41" t="e">
        <f t="shared" si="53"/>
        <v>#N/A</v>
      </c>
      <c r="AK99" s="41" t="e">
        <f>HLOOKUP(I99,GasAvoidedCostsWOCC!$A$5:$Q$50,G99+1,FALSE)*J99*L99</f>
        <v>#N/A</v>
      </c>
      <c r="AL99" s="41" t="e">
        <f t="shared" si="54"/>
        <v>#N/A</v>
      </c>
      <c r="AM99" s="45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5">
        <f t="shared" si="55"/>
        <v>0</v>
      </c>
      <c r="AO99" s="44">
        <f t="shared" si="56"/>
        <v>0</v>
      </c>
      <c r="AP99" s="44" t="e">
        <f t="shared" si="57"/>
        <v>#DIV/0!</v>
      </c>
    </row>
    <row r="100" spans="2:42" x14ac:dyDescent="0.25">
      <c r="B100" s="84" t="s">
        <v>95</v>
      </c>
      <c r="C100" s="56">
        <v>18230661</v>
      </c>
      <c r="D100" s="56" t="s">
        <v>96</v>
      </c>
      <c r="E100" s="35"/>
      <c r="F100" s="36"/>
      <c r="G100" s="36"/>
      <c r="H100" s="36"/>
      <c r="I100" s="37"/>
      <c r="J100" s="38"/>
      <c r="K100" s="38"/>
      <c r="L100" s="38"/>
      <c r="M100" s="39"/>
      <c r="N100" s="39"/>
      <c r="O100" s="40"/>
      <c r="P100" s="41"/>
      <c r="Q100" s="41"/>
      <c r="R100" s="42"/>
      <c r="S100" s="43"/>
      <c r="T100" s="36">
        <f t="shared" si="39"/>
        <v>0</v>
      </c>
      <c r="U100" s="44">
        <f t="shared" si="40"/>
        <v>0</v>
      </c>
      <c r="V100" s="45">
        <f t="shared" si="41"/>
        <v>0</v>
      </c>
      <c r="W100" s="46">
        <f t="shared" si="42"/>
        <v>0</v>
      </c>
      <c r="X100" s="41">
        <f t="shared" si="43"/>
        <v>0</v>
      </c>
      <c r="Y100" s="41">
        <f t="shared" si="44"/>
        <v>0</v>
      </c>
      <c r="Z100" s="41">
        <f t="shared" si="45"/>
        <v>0</v>
      </c>
      <c r="AA100" s="47">
        <f t="shared" si="46"/>
        <v>0</v>
      </c>
      <c r="AB100" s="48">
        <f t="shared" si="47"/>
        <v>0</v>
      </c>
      <c r="AC100" s="41">
        <f t="shared" si="48"/>
        <v>0</v>
      </c>
      <c r="AD100" s="41">
        <f t="shared" si="49"/>
        <v>0</v>
      </c>
      <c r="AE100" s="41">
        <f t="shared" si="50"/>
        <v>0</v>
      </c>
      <c r="AF100" s="49" t="e">
        <f>HLOOKUP(I100,GasAvoidedCostsWOCC!$A$5:$G$50,G100+1,FALSE)</f>
        <v>#N/A</v>
      </c>
      <c r="AG100" s="41" t="e">
        <f t="shared" si="51"/>
        <v>#N/A</v>
      </c>
      <c r="AH100" s="49" t="e">
        <f>HLOOKUP(I100,GasAvoidedCostsWOCC!$A$5:$Q$50,T100+1,FALSE)</f>
        <v>#N/A</v>
      </c>
      <c r="AI100" s="41" t="e">
        <f t="shared" si="52"/>
        <v>#N/A</v>
      </c>
      <c r="AJ100" s="41" t="e">
        <f t="shared" si="53"/>
        <v>#N/A</v>
      </c>
      <c r="AK100" s="41" t="e">
        <f>HLOOKUP(I100,GasAvoidedCostsWOCC!$A$5:$Q$50,G100+1,FALSE)*J100*L100</f>
        <v>#N/A</v>
      </c>
      <c r="AL100" s="41" t="e">
        <f t="shared" si="54"/>
        <v>#N/A</v>
      </c>
      <c r="AM100" s="45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5">
        <f t="shared" si="55"/>
        <v>0</v>
      </c>
      <c r="AO100" s="44">
        <f t="shared" si="56"/>
        <v>0</v>
      </c>
      <c r="AP100" s="44" t="e">
        <f t="shared" si="57"/>
        <v>#DIV/0!</v>
      </c>
    </row>
    <row r="101" spans="2:42" x14ac:dyDescent="0.25">
      <c r="B101" s="84" t="s">
        <v>95</v>
      </c>
      <c r="C101" s="56">
        <v>18230661</v>
      </c>
      <c r="D101" s="56" t="s">
        <v>96</v>
      </c>
      <c r="E101" s="35"/>
      <c r="F101" s="36"/>
      <c r="G101" s="36"/>
      <c r="H101" s="36"/>
      <c r="I101" s="37"/>
      <c r="J101" s="38"/>
      <c r="K101" s="38"/>
      <c r="L101" s="38"/>
      <c r="M101" s="39"/>
      <c r="N101" s="39"/>
      <c r="O101" s="40"/>
      <c r="P101" s="41"/>
      <c r="Q101" s="41"/>
      <c r="R101" s="42"/>
      <c r="S101" s="43"/>
      <c r="T101" s="36">
        <f t="shared" si="39"/>
        <v>0</v>
      </c>
      <c r="U101" s="44">
        <f t="shared" si="40"/>
        <v>0</v>
      </c>
      <c r="V101" s="45">
        <f t="shared" si="41"/>
        <v>0</v>
      </c>
      <c r="W101" s="46">
        <f t="shared" si="42"/>
        <v>0</v>
      </c>
      <c r="X101" s="41">
        <f t="shared" si="43"/>
        <v>0</v>
      </c>
      <c r="Y101" s="41">
        <f t="shared" si="44"/>
        <v>0</v>
      </c>
      <c r="Z101" s="41">
        <f t="shared" si="45"/>
        <v>0</v>
      </c>
      <c r="AA101" s="47">
        <f t="shared" si="46"/>
        <v>0</v>
      </c>
      <c r="AB101" s="48">
        <f t="shared" si="47"/>
        <v>0</v>
      </c>
      <c r="AC101" s="41">
        <f t="shared" si="48"/>
        <v>0</v>
      </c>
      <c r="AD101" s="41">
        <f t="shared" si="49"/>
        <v>0</v>
      </c>
      <c r="AE101" s="41">
        <f t="shared" si="50"/>
        <v>0</v>
      </c>
      <c r="AF101" s="49" t="e">
        <f>HLOOKUP(I101,GasAvoidedCostsWOCC!$A$5:$G$50,G101+1,FALSE)</f>
        <v>#N/A</v>
      </c>
      <c r="AG101" s="41" t="e">
        <f t="shared" si="51"/>
        <v>#N/A</v>
      </c>
      <c r="AH101" s="49" t="e">
        <f>HLOOKUP(I101,GasAvoidedCostsWOCC!$A$5:$Q$50,T101+1,FALSE)</f>
        <v>#N/A</v>
      </c>
      <c r="AI101" s="41" t="e">
        <f t="shared" si="52"/>
        <v>#N/A</v>
      </c>
      <c r="AJ101" s="41" t="e">
        <f t="shared" si="53"/>
        <v>#N/A</v>
      </c>
      <c r="AK101" s="41" t="e">
        <f>HLOOKUP(I101,GasAvoidedCostsWOCC!$A$5:$Q$50,G101+1,FALSE)*J101*L101</f>
        <v>#N/A</v>
      </c>
      <c r="AL101" s="41" t="e">
        <f t="shared" si="54"/>
        <v>#N/A</v>
      </c>
      <c r="AM101" s="45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5">
        <f t="shared" si="55"/>
        <v>0</v>
      </c>
      <c r="AO101" s="44">
        <f t="shared" si="56"/>
        <v>0</v>
      </c>
      <c r="AP101" s="44" t="e">
        <f t="shared" si="57"/>
        <v>#DIV/0!</v>
      </c>
    </row>
    <row r="102" spans="2:42" x14ac:dyDescent="0.25">
      <c r="B102" s="84" t="s">
        <v>95</v>
      </c>
      <c r="C102" s="56">
        <v>18230661</v>
      </c>
      <c r="D102" s="56" t="s">
        <v>96</v>
      </c>
      <c r="E102" s="35"/>
      <c r="F102" s="36"/>
      <c r="G102" s="36"/>
      <c r="H102" s="36"/>
      <c r="I102" s="37"/>
      <c r="J102" s="38"/>
      <c r="K102" s="38"/>
      <c r="L102" s="38"/>
      <c r="M102" s="39"/>
      <c r="N102" s="39"/>
      <c r="O102" s="40"/>
      <c r="P102" s="41"/>
      <c r="Q102" s="41"/>
      <c r="R102" s="42"/>
      <c r="S102" s="43"/>
      <c r="T102" s="36">
        <f t="shared" si="39"/>
        <v>0</v>
      </c>
      <c r="U102" s="44">
        <f t="shared" si="40"/>
        <v>0</v>
      </c>
      <c r="V102" s="45">
        <f t="shared" si="41"/>
        <v>0</v>
      </c>
      <c r="W102" s="46">
        <f t="shared" si="42"/>
        <v>0</v>
      </c>
      <c r="X102" s="41">
        <f t="shared" si="43"/>
        <v>0</v>
      </c>
      <c r="Y102" s="41">
        <f t="shared" si="44"/>
        <v>0</v>
      </c>
      <c r="Z102" s="41">
        <f t="shared" si="45"/>
        <v>0</v>
      </c>
      <c r="AA102" s="47">
        <f t="shared" si="46"/>
        <v>0</v>
      </c>
      <c r="AB102" s="48">
        <f t="shared" si="47"/>
        <v>0</v>
      </c>
      <c r="AC102" s="41">
        <f t="shared" si="48"/>
        <v>0</v>
      </c>
      <c r="AD102" s="41">
        <f t="shared" si="49"/>
        <v>0</v>
      </c>
      <c r="AE102" s="41">
        <f t="shared" si="50"/>
        <v>0</v>
      </c>
      <c r="AF102" s="49" t="e">
        <f>HLOOKUP(I102,GasAvoidedCostsWOCC!$A$5:$G$50,G102+1,FALSE)</f>
        <v>#N/A</v>
      </c>
      <c r="AG102" s="41" t="e">
        <f t="shared" si="51"/>
        <v>#N/A</v>
      </c>
      <c r="AH102" s="49" t="e">
        <f>HLOOKUP(I102,GasAvoidedCostsWOCC!$A$5:$Q$50,T102+1,FALSE)</f>
        <v>#N/A</v>
      </c>
      <c r="AI102" s="41" t="e">
        <f t="shared" si="52"/>
        <v>#N/A</v>
      </c>
      <c r="AJ102" s="41" t="e">
        <f t="shared" si="53"/>
        <v>#N/A</v>
      </c>
      <c r="AK102" s="41" t="e">
        <f>HLOOKUP(I102,GasAvoidedCostsWOCC!$A$5:$Q$50,G102+1,FALSE)*J102*L102</f>
        <v>#N/A</v>
      </c>
      <c r="AL102" s="41" t="e">
        <f t="shared" si="54"/>
        <v>#N/A</v>
      </c>
      <c r="AM102" s="45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5">
        <f t="shared" si="55"/>
        <v>0</v>
      </c>
      <c r="AO102" s="44">
        <f t="shared" si="56"/>
        <v>0</v>
      </c>
      <c r="AP102" s="44" t="e">
        <f t="shared" si="57"/>
        <v>#DIV/0!</v>
      </c>
    </row>
    <row r="103" spans="2:42" x14ac:dyDescent="0.25">
      <c r="B103" s="84" t="s">
        <v>95</v>
      </c>
      <c r="C103" s="56">
        <v>18230661</v>
      </c>
      <c r="D103" s="56" t="s">
        <v>96</v>
      </c>
      <c r="E103" s="35"/>
      <c r="F103" s="36"/>
      <c r="G103" s="36"/>
      <c r="H103" s="36"/>
      <c r="I103" s="37"/>
      <c r="J103" s="38"/>
      <c r="K103" s="38"/>
      <c r="L103" s="38"/>
      <c r="M103" s="39"/>
      <c r="N103" s="39"/>
      <c r="O103" s="40"/>
      <c r="P103" s="41"/>
      <c r="Q103" s="41"/>
      <c r="R103" s="42"/>
      <c r="S103" s="43"/>
      <c r="T103" s="36">
        <f t="shared" si="39"/>
        <v>0</v>
      </c>
      <c r="U103" s="44">
        <f t="shared" si="40"/>
        <v>0</v>
      </c>
      <c r="V103" s="45">
        <f t="shared" si="41"/>
        <v>0</v>
      </c>
      <c r="W103" s="46">
        <f t="shared" si="42"/>
        <v>0</v>
      </c>
      <c r="X103" s="41">
        <f t="shared" si="43"/>
        <v>0</v>
      </c>
      <c r="Y103" s="41">
        <f t="shared" si="44"/>
        <v>0</v>
      </c>
      <c r="Z103" s="41">
        <f t="shared" si="45"/>
        <v>0</v>
      </c>
      <c r="AA103" s="47">
        <f t="shared" si="46"/>
        <v>0</v>
      </c>
      <c r="AB103" s="48">
        <f t="shared" si="47"/>
        <v>0</v>
      </c>
      <c r="AC103" s="41">
        <f t="shared" si="48"/>
        <v>0</v>
      </c>
      <c r="AD103" s="41">
        <f t="shared" si="49"/>
        <v>0</v>
      </c>
      <c r="AE103" s="41">
        <f t="shared" si="50"/>
        <v>0</v>
      </c>
      <c r="AF103" s="49" t="e">
        <f>HLOOKUP(I103,GasAvoidedCostsWOCC!$A$5:$G$50,G103+1,FALSE)</f>
        <v>#N/A</v>
      </c>
      <c r="AG103" s="41" t="e">
        <f t="shared" si="51"/>
        <v>#N/A</v>
      </c>
      <c r="AH103" s="49" t="e">
        <f>HLOOKUP(I103,GasAvoidedCostsWOCC!$A$5:$Q$50,T103+1,FALSE)</f>
        <v>#N/A</v>
      </c>
      <c r="AI103" s="41" t="e">
        <f t="shared" si="52"/>
        <v>#N/A</v>
      </c>
      <c r="AJ103" s="41" t="e">
        <f t="shared" si="53"/>
        <v>#N/A</v>
      </c>
      <c r="AK103" s="41" t="e">
        <f>HLOOKUP(I103,GasAvoidedCostsWOCC!$A$5:$Q$50,G103+1,FALSE)*J103*L103</f>
        <v>#N/A</v>
      </c>
      <c r="AL103" s="41" t="e">
        <f t="shared" si="54"/>
        <v>#N/A</v>
      </c>
      <c r="AM103" s="45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5">
        <f t="shared" si="55"/>
        <v>0</v>
      </c>
      <c r="AO103" s="44">
        <f t="shared" si="56"/>
        <v>0</v>
      </c>
      <c r="AP103" s="44" t="e">
        <f t="shared" si="57"/>
        <v>#DIV/0!</v>
      </c>
    </row>
    <row r="104" spans="2:42" x14ac:dyDescent="0.25">
      <c r="B104" s="84" t="s">
        <v>95</v>
      </c>
      <c r="C104" s="56">
        <v>18230661</v>
      </c>
      <c r="D104" s="56" t="s">
        <v>96</v>
      </c>
      <c r="E104" s="35"/>
      <c r="F104" s="36"/>
      <c r="G104" s="36"/>
      <c r="H104" s="36"/>
      <c r="I104" s="37"/>
      <c r="J104" s="38"/>
      <c r="K104" s="38"/>
      <c r="L104" s="38"/>
      <c r="M104" s="39"/>
      <c r="N104" s="39"/>
      <c r="O104" s="40"/>
      <c r="P104" s="41"/>
      <c r="Q104" s="41"/>
      <c r="R104" s="42"/>
      <c r="S104" s="43"/>
      <c r="T104" s="36">
        <f t="shared" si="39"/>
        <v>0</v>
      </c>
      <c r="U104" s="44">
        <f t="shared" si="40"/>
        <v>0</v>
      </c>
      <c r="V104" s="45">
        <f t="shared" si="41"/>
        <v>0</v>
      </c>
      <c r="W104" s="46">
        <f t="shared" si="42"/>
        <v>0</v>
      </c>
      <c r="X104" s="41">
        <f t="shared" si="43"/>
        <v>0</v>
      </c>
      <c r="Y104" s="41">
        <f t="shared" si="44"/>
        <v>0</v>
      </c>
      <c r="Z104" s="41">
        <f t="shared" si="45"/>
        <v>0</v>
      </c>
      <c r="AA104" s="47">
        <f t="shared" si="46"/>
        <v>0</v>
      </c>
      <c r="AB104" s="48">
        <f t="shared" si="47"/>
        <v>0</v>
      </c>
      <c r="AC104" s="41">
        <f t="shared" si="48"/>
        <v>0</v>
      </c>
      <c r="AD104" s="41">
        <f t="shared" si="49"/>
        <v>0</v>
      </c>
      <c r="AE104" s="41">
        <f t="shared" si="50"/>
        <v>0</v>
      </c>
      <c r="AF104" s="49" t="e">
        <f>HLOOKUP(I104,GasAvoidedCostsWOCC!$A$5:$G$50,G104+1,FALSE)</f>
        <v>#N/A</v>
      </c>
      <c r="AG104" s="41" t="e">
        <f t="shared" si="51"/>
        <v>#N/A</v>
      </c>
      <c r="AH104" s="49" t="e">
        <f>HLOOKUP(I104,GasAvoidedCostsWOCC!$A$5:$Q$50,T104+1,FALSE)</f>
        <v>#N/A</v>
      </c>
      <c r="AI104" s="41" t="e">
        <f t="shared" si="52"/>
        <v>#N/A</v>
      </c>
      <c r="AJ104" s="41" t="e">
        <f t="shared" si="53"/>
        <v>#N/A</v>
      </c>
      <c r="AK104" s="41" t="e">
        <f>HLOOKUP(I104,GasAvoidedCostsWOCC!$A$5:$Q$50,G104+1,FALSE)*J104*L104</f>
        <v>#N/A</v>
      </c>
      <c r="AL104" s="41" t="e">
        <f t="shared" si="54"/>
        <v>#N/A</v>
      </c>
      <c r="AM104" s="45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5">
        <f t="shared" si="55"/>
        <v>0</v>
      </c>
      <c r="AO104" s="44">
        <f t="shared" si="56"/>
        <v>0</v>
      </c>
      <c r="AP104" s="44" t="e">
        <f t="shared" si="57"/>
        <v>#DIV/0!</v>
      </c>
    </row>
    <row r="105" spans="2:42" x14ac:dyDescent="0.25">
      <c r="B105" s="84" t="s">
        <v>95</v>
      </c>
      <c r="C105" s="56">
        <v>18230661</v>
      </c>
      <c r="D105" s="56" t="s">
        <v>96</v>
      </c>
      <c r="E105" s="35"/>
      <c r="F105" s="36"/>
      <c r="G105" s="36"/>
      <c r="H105" s="36"/>
      <c r="I105" s="37"/>
      <c r="J105" s="38"/>
      <c r="K105" s="38"/>
      <c r="L105" s="38"/>
      <c r="M105" s="39"/>
      <c r="N105" s="39"/>
      <c r="O105" s="40"/>
      <c r="P105" s="41"/>
      <c r="Q105" s="41"/>
      <c r="R105" s="42"/>
      <c r="S105" s="43"/>
      <c r="T105" s="36">
        <f t="shared" si="39"/>
        <v>0</v>
      </c>
      <c r="U105" s="44">
        <f t="shared" si="40"/>
        <v>0</v>
      </c>
      <c r="V105" s="45">
        <f t="shared" si="41"/>
        <v>0</v>
      </c>
      <c r="W105" s="46">
        <f t="shared" si="42"/>
        <v>0</v>
      </c>
      <c r="X105" s="41">
        <f t="shared" si="43"/>
        <v>0</v>
      </c>
      <c r="Y105" s="41">
        <f t="shared" si="44"/>
        <v>0</v>
      </c>
      <c r="Z105" s="41">
        <f t="shared" si="45"/>
        <v>0</v>
      </c>
      <c r="AA105" s="47">
        <f t="shared" si="46"/>
        <v>0</v>
      </c>
      <c r="AB105" s="48">
        <f t="shared" si="47"/>
        <v>0</v>
      </c>
      <c r="AC105" s="41">
        <f t="shared" si="48"/>
        <v>0</v>
      </c>
      <c r="AD105" s="41">
        <f t="shared" si="49"/>
        <v>0</v>
      </c>
      <c r="AE105" s="41">
        <f t="shared" si="50"/>
        <v>0</v>
      </c>
      <c r="AF105" s="49" t="e">
        <f>HLOOKUP(I105,GasAvoidedCostsWOCC!$A$5:$G$50,G105+1,FALSE)</f>
        <v>#N/A</v>
      </c>
      <c r="AG105" s="41" t="e">
        <f t="shared" si="51"/>
        <v>#N/A</v>
      </c>
      <c r="AH105" s="49" t="e">
        <f>HLOOKUP(I105,GasAvoidedCostsWOCC!$A$5:$Q$50,T105+1,FALSE)</f>
        <v>#N/A</v>
      </c>
      <c r="AI105" s="41" t="e">
        <f t="shared" si="52"/>
        <v>#N/A</v>
      </c>
      <c r="AJ105" s="41" t="e">
        <f t="shared" si="53"/>
        <v>#N/A</v>
      </c>
      <c r="AK105" s="41" t="e">
        <f>HLOOKUP(I105,GasAvoidedCostsWOCC!$A$5:$Q$50,G105+1,FALSE)*J105*L105</f>
        <v>#N/A</v>
      </c>
      <c r="AL105" s="41" t="e">
        <f t="shared" si="54"/>
        <v>#N/A</v>
      </c>
      <c r="AM105" s="45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5">
        <f t="shared" si="55"/>
        <v>0</v>
      </c>
      <c r="AO105" s="44">
        <f t="shared" si="56"/>
        <v>0</v>
      </c>
      <c r="AP105" s="44" t="e">
        <f t="shared" si="57"/>
        <v>#DIV/0!</v>
      </c>
    </row>
    <row r="106" spans="2:42" x14ac:dyDescent="0.25">
      <c r="B106" s="84" t="s">
        <v>95</v>
      </c>
      <c r="C106" s="56">
        <v>18230661</v>
      </c>
      <c r="D106" s="56" t="s">
        <v>96</v>
      </c>
      <c r="E106" s="35"/>
      <c r="F106" s="36"/>
      <c r="G106" s="36"/>
      <c r="H106" s="36"/>
      <c r="I106" s="37"/>
      <c r="J106" s="38"/>
      <c r="K106" s="38"/>
      <c r="L106" s="38"/>
      <c r="M106" s="39"/>
      <c r="N106" s="39"/>
      <c r="O106" s="40"/>
      <c r="P106" s="41"/>
      <c r="Q106" s="41"/>
      <c r="R106" s="42"/>
      <c r="S106" s="43"/>
      <c r="T106" s="36">
        <f t="shared" si="39"/>
        <v>0</v>
      </c>
      <c r="U106" s="44">
        <f t="shared" si="40"/>
        <v>0</v>
      </c>
      <c r="V106" s="45">
        <f t="shared" si="41"/>
        <v>0</v>
      </c>
      <c r="W106" s="46">
        <f t="shared" si="42"/>
        <v>0</v>
      </c>
      <c r="X106" s="41">
        <f t="shared" si="43"/>
        <v>0</v>
      </c>
      <c r="Y106" s="41">
        <f t="shared" si="44"/>
        <v>0</v>
      </c>
      <c r="Z106" s="41">
        <f t="shared" si="45"/>
        <v>0</v>
      </c>
      <c r="AA106" s="47">
        <f t="shared" si="46"/>
        <v>0</v>
      </c>
      <c r="AB106" s="48">
        <f t="shared" si="47"/>
        <v>0</v>
      </c>
      <c r="AC106" s="41">
        <f t="shared" si="48"/>
        <v>0</v>
      </c>
      <c r="AD106" s="41">
        <f t="shared" si="49"/>
        <v>0</v>
      </c>
      <c r="AE106" s="41">
        <f t="shared" si="50"/>
        <v>0</v>
      </c>
      <c r="AF106" s="49" t="e">
        <f>HLOOKUP(I106,GasAvoidedCostsWOCC!$A$5:$G$50,G106+1,FALSE)</f>
        <v>#N/A</v>
      </c>
      <c r="AG106" s="41" t="e">
        <f t="shared" si="51"/>
        <v>#N/A</v>
      </c>
      <c r="AH106" s="49" t="e">
        <f>HLOOKUP(I106,GasAvoidedCostsWOCC!$A$5:$Q$50,T106+1,FALSE)</f>
        <v>#N/A</v>
      </c>
      <c r="AI106" s="41" t="e">
        <f t="shared" si="52"/>
        <v>#N/A</v>
      </c>
      <c r="AJ106" s="41" t="e">
        <f t="shared" si="53"/>
        <v>#N/A</v>
      </c>
      <c r="AK106" s="41" t="e">
        <f>HLOOKUP(I106,GasAvoidedCostsWOCC!$A$5:$Q$50,G106+1,FALSE)*J106*L106</f>
        <v>#N/A</v>
      </c>
      <c r="AL106" s="41" t="e">
        <f t="shared" si="54"/>
        <v>#N/A</v>
      </c>
      <c r="AM106" s="45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5">
        <f t="shared" si="55"/>
        <v>0</v>
      </c>
      <c r="AO106" s="44">
        <f t="shared" si="56"/>
        <v>0</v>
      </c>
      <c r="AP106" s="44" t="e">
        <f t="shared" si="57"/>
        <v>#DIV/0!</v>
      </c>
    </row>
    <row r="107" spans="2:42" x14ac:dyDescent="0.25">
      <c r="B107" s="84" t="s">
        <v>95</v>
      </c>
      <c r="C107" s="56">
        <v>18230661</v>
      </c>
      <c r="D107" s="56" t="s">
        <v>96</v>
      </c>
      <c r="E107" s="35"/>
      <c r="F107" s="36"/>
      <c r="G107" s="36"/>
      <c r="H107" s="36"/>
      <c r="I107" s="37"/>
      <c r="J107" s="38"/>
      <c r="K107" s="38"/>
      <c r="L107" s="38"/>
      <c r="M107" s="39"/>
      <c r="N107" s="39"/>
      <c r="O107" s="40"/>
      <c r="P107" s="41"/>
      <c r="Q107" s="41"/>
      <c r="R107" s="42"/>
      <c r="S107" s="43"/>
      <c r="T107" s="36">
        <f t="shared" si="39"/>
        <v>0</v>
      </c>
      <c r="U107" s="44">
        <f t="shared" si="40"/>
        <v>0</v>
      </c>
      <c r="V107" s="45">
        <f t="shared" si="41"/>
        <v>0</v>
      </c>
      <c r="W107" s="46">
        <f t="shared" si="42"/>
        <v>0</v>
      </c>
      <c r="X107" s="41">
        <f t="shared" si="43"/>
        <v>0</v>
      </c>
      <c r="Y107" s="41">
        <f t="shared" si="44"/>
        <v>0</v>
      </c>
      <c r="Z107" s="41">
        <f t="shared" si="45"/>
        <v>0</v>
      </c>
      <c r="AA107" s="47">
        <f t="shared" si="46"/>
        <v>0</v>
      </c>
      <c r="AB107" s="48">
        <f t="shared" si="47"/>
        <v>0</v>
      </c>
      <c r="AC107" s="41">
        <f t="shared" si="48"/>
        <v>0</v>
      </c>
      <c r="AD107" s="41">
        <f t="shared" si="49"/>
        <v>0</v>
      </c>
      <c r="AE107" s="41">
        <f t="shared" si="50"/>
        <v>0</v>
      </c>
      <c r="AF107" s="49" t="e">
        <f>HLOOKUP(I107,GasAvoidedCostsWOCC!$A$5:$G$50,G107+1,FALSE)</f>
        <v>#N/A</v>
      </c>
      <c r="AG107" s="41" t="e">
        <f t="shared" si="51"/>
        <v>#N/A</v>
      </c>
      <c r="AH107" s="49" t="e">
        <f>HLOOKUP(I107,GasAvoidedCostsWOCC!$A$5:$Q$50,T107+1,FALSE)</f>
        <v>#N/A</v>
      </c>
      <c r="AI107" s="41" t="e">
        <f t="shared" si="52"/>
        <v>#N/A</v>
      </c>
      <c r="AJ107" s="41" t="e">
        <f t="shared" si="53"/>
        <v>#N/A</v>
      </c>
      <c r="AK107" s="41" t="e">
        <f>HLOOKUP(I107,GasAvoidedCostsWOCC!$A$5:$Q$50,G107+1,FALSE)*J107*L107</f>
        <v>#N/A</v>
      </c>
      <c r="AL107" s="41" t="e">
        <f t="shared" si="54"/>
        <v>#N/A</v>
      </c>
      <c r="AM107" s="45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5">
        <f t="shared" si="55"/>
        <v>0</v>
      </c>
      <c r="AO107" s="44">
        <f t="shared" si="56"/>
        <v>0</v>
      </c>
      <c r="AP107" s="44" t="e">
        <f t="shared" si="57"/>
        <v>#DIV/0!</v>
      </c>
    </row>
    <row r="108" spans="2:42" x14ac:dyDescent="0.25">
      <c r="B108" s="84" t="s">
        <v>95</v>
      </c>
      <c r="C108" s="56">
        <v>18230661</v>
      </c>
      <c r="D108" s="56" t="s">
        <v>96</v>
      </c>
      <c r="E108" s="35"/>
      <c r="F108" s="36"/>
      <c r="G108" s="36"/>
      <c r="H108" s="36"/>
      <c r="I108" s="37"/>
      <c r="J108" s="38"/>
      <c r="K108" s="38"/>
      <c r="L108" s="38"/>
      <c r="M108" s="39"/>
      <c r="N108" s="39"/>
      <c r="O108" s="40"/>
      <c r="P108" s="41"/>
      <c r="Q108" s="41"/>
      <c r="R108" s="42"/>
      <c r="S108" s="43"/>
      <c r="T108" s="36">
        <f t="shared" si="39"/>
        <v>0</v>
      </c>
      <c r="U108" s="44">
        <f t="shared" si="40"/>
        <v>0</v>
      </c>
      <c r="V108" s="45">
        <f t="shared" si="41"/>
        <v>0</v>
      </c>
      <c r="W108" s="46">
        <f t="shared" si="42"/>
        <v>0</v>
      </c>
      <c r="X108" s="41">
        <f t="shared" si="43"/>
        <v>0</v>
      </c>
      <c r="Y108" s="41">
        <f t="shared" si="44"/>
        <v>0</v>
      </c>
      <c r="Z108" s="41">
        <f t="shared" si="45"/>
        <v>0</v>
      </c>
      <c r="AA108" s="47">
        <f t="shared" si="46"/>
        <v>0</v>
      </c>
      <c r="AB108" s="48">
        <f t="shared" si="47"/>
        <v>0</v>
      </c>
      <c r="AC108" s="41">
        <f t="shared" si="48"/>
        <v>0</v>
      </c>
      <c r="AD108" s="41">
        <f t="shared" si="49"/>
        <v>0</v>
      </c>
      <c r="AE108" s="41">
        <f t="shared" si="50"/>
        <v>0</v>
      </c>
      <c r="AF108" s="49" t="e">
        <f>HLOOKUP(I108,GasAvoidedCostsWOCC!$A$5:$G$50,G108+1,FALSE)</f>
        <v>#N/A</v>
      </c>
      <c r="AG108" s="41" t="e">
        <f t="shared" si="51"/>
        <v>#N/A</v>
      </c>
      <c r="AH108" s="49" t="e">
        <f>HLOOKUP(I108,GasAvoidedCostsWOCC!$A$5:$Q$50,T108+1,FALSE)</f>
        <v>#N/A</v>
      </c>
      <c r="AI108" s="41" t="e">
        <f t="shared" si="52"/>
        <v>#N/A</v>
      </c>
      <c r="AJ108" s="41" t="e">
        <f t="shared" si="53"/>
        <v>#N/A</v>
      </c>
      <c r="AK108" s="41" t="e">
        <f>HLOOKUP(I108,GasAvoidedCostsWOCC!$A$5:$Q$50,G108+1,FALSE)*J108*L108</f>
        <v>#N/A</v>
      </c>
      <c r="AL108" s="41" t="e">
        <f t="shared" si="54"/>
        <v>#N/A</v>
      </c>
      <c r="AM108" s="45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5">
        <f t="shared" si="55"/>
        <v>0</v>
      </c>
      <c r="AO108" s="44">
        <f t="shared" si="56"/>
        <v>0</v>
      </c>
      <c r="AP108" s="44" t="e">
        <f t="shared" si="57"/>
        <v>#DIV/0!</v>
      </c>
    </row>
    <row r="109" spans="2:42" x14ac:dyDescent="0.25">
      <c r="B109" s="84" t="s">
        <v>95</v>
      </c>
      <c r="C109" s="56">
        <v>18230661</v>
      </c>
      <c r="D109" s="56" t="s">
        <v>96</v>
      </c>
      <c r="E109" s="35"/>
      <c r="F109" s="36"/>
      <c r="G109" s="36"/>
      <c r="H109" s="36"/>
      <c r="I109" s="37"/>
      <c r="J109" s="38"/>
      <c r="K109" s="38"/>
      <c r="L109" s="38"/>
      <c r="M109" s="39"/>
      <c r="N109" s="39"/>
      <c r="O109" s="40"/>
      <c r="P109" s="41"/>
      <c r="Q109" s="41"/>
      <c r="R109" s="42"/>
      <c r="S109" s="43"/>
      <c r="T109" s="36">
        <f t="shared" si="39"/>
        <v>0</v>
      </c>
      <c r="U109" s="44">
        <f t="shared" si="40"/>
        <v>0</v>
      </c>
      <c r="V109" s="45">
        <f t="shared" si="41"/>
        <v>0</v>
      </c>
      <c r="W109" s="46">
        <f t="shared" si="42"/>
        <v>0</v>
      </c>
      <c r="X109" s="41">
        <f t="shared" si="43"/>
        <v>0</v>
      </c>
      <c r="Y109" s="41">
        <f t="shared" si="44"/>
        <v>0</v>
      </c>
      <c r="Z109" s="41">
        <f t="shared" si="45"/>
        <v>0</v>
      </c>
      <c r="AA109" s="47">
        <f t="shared" si="46"/>
        <v>0</v>
      </c>
      <c r="AB109" s="48">
        <f t="shared" si="47"/>
        <v>0</v>
      </c>
      <c r="AC109" s="41">
        <f t="shared" si="48"/>
        <v>0</v>
      </c>
      <c r="AD109" s="41">
        <f t="shared" si="49"/>
        <v>0</v>
      </c>
      <c r="AE109" s="41">
        <f t="shared" si="50"/>
        <v>0</v>
      </c>
      <c r="AF109" s="49" t="e">
        <f>HLOOKUP(I109,GasAvoidedCostsWOCC!$A$5:$G$50,G109+1,FALSE)</f>
        <v>#N/A</v>
      </c>
      <c r="AG109" s="41" t="e">
        <f t="shared" si="51"/>
        <v>#N/A</v>
      </c>
      <c r="AH109" s="49" t="e">
        <f>HLOOKUP(I109,GasAvoidedCostsWOCC!$A$5:$Q$50,T109+1,FALSE)</f>
        <v>#N/A</v>
      </c>
      <c r="AI109" s="41" t="e">
        <f t="shared" si="52"/>
        <v>#N/A</v>
      </c>
      <c r="AJ109" s="41" t="e">
        <f t="shared" si="53"/>
        <v>#N/A</v>
      </c>
      <c r="AK109" s="41" t="e">
        <f>HLOOKUP(I109,GasAvoidedCostsWOCC!$A$5:$Q$50,G109+1,FALSE)*J109*L109</f>
        <v>#N/A</v>
      </c>
      <c r="AL109" s="41" t="e">
        <f t="shared" si="54"/>
        <v>#N/A</v>
      </c>
      <c r="AM109" s="45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5">
        <f t="shared" si="55"/>
        <v>0</v>
      </c>
      <c r="AO109" s="44">
        <f t="shared" si="56"/>
        <v>0</v>
      </c>
      <c r="AP109" s="44" t="e">
        <f t="shared" si="57"/>
        <v>#DIV/0!</v>
      </c>
    </row>
    <row r="110" spans="2:42" x14ac:dyDescent="0.25">
      <c r="B110" s="84" t="s">
        <v>95</v>
      </c>
      <c r="C110" s="56">
        <v>18230661</v>
      </c>
      <c r="D110" s="56" t="s">
        <v>96</v>
      </c>
      <c r="E110" s="35"/>
      <c r="F110" s="36"/>
      <c r="G110" s="36"/>
      <c r="H110" s="36"/>
      <c r="I110" s="37"/>
      <c r="J110" s="38"/>
      <c r="K110" s="38"/>
      <c r="L110" s="38"/>
      <c r="M110" s="39"/>
      <c r="N110" s="39"/>
      <c r="O110" s="40"/>
      <c r="P110" s="41"/>
      <c r="Q110" s="41"/>
      <c r="R110" s="42"/>
      <c r="S110" s="43"/>
      <c r="T110" s="36">
        <f t="shared" si="39"/>
        <v>0</v>
      </c>
      <c r="U110" s="44">
        <f t="shared" si="40"/>
        <v>0</v>
      </c>
      <c r="V110" s="45">
        <f t="shared" si="41"/>
        <v>0</v>
      </c>
      <c r="W110" s="46">
        <f t="shared" si="42"/>
        <v>0</v>
      </c>
      <c r="X110" s="41">
        <f t="shared" si="43"/>
        <v>0</v>
      </c>
      <c r="Y110" s="41">
        <f t="shared" si="44"/>
        <v>0</v>
      </c>
      <c r="Z110" s="41">
        <f t="shared" si="45"/>
        <v>0</v>
      </c>
      <c r="AA110" s="47">
        <f t="shared" si="46"/>
        <v>0</v>
      </c>
      <c r="AB110" s="48">
        <f t="shared" si="47"/>
        <v>0</v>
      </c>
      <c r="AC110" s="41">
        <f t="shared" si="48"/>
        <v>0</v>
      </c>
      <c r="AD110" s="41">
        <f t="shared" si="49"/>
        <v>0</v>
      </c>
      <c r="AE110" s="41">
        <f t="shared" si="50"/>
        <v>0</v>
      </c>
      <c r="AF110" s="49" t="e">
        <f>HLOOKUP(I110,GasAvoidedCostsWOCC!$A$5:$G$50,G110+1,FALSE)</f>
        <v>#N/A</v>
      </c>
      <c r="AG110" s="41" t="e">
        <f t="shared" si="51"/>
        <v>#N/A</v>
      </c>
      <c r="AH110" s="49" t="e">
        <f>HLOOKUP(I110,GasAvoidedCostsWOCC!$A$5:$Q$50,T110+1,FALSE)</f>
        <v>#N/A</v>
      </c>
      <c r="AI110" s="41" t="e">
        <f t="shared" si="52"/>
        <v>#N/A</v>
      </c>
      <c r="AJ110" s="41" t="e">
        <f t="shared" si="53"/>
        <v>#N/A</v>
      </c>
      <c r="AK110" s="41" t="e">
        <f>HLOOKUP(I110,GasAvoidedCostsWOCC!$A$5:$Q$50,G110+1,FALSE)*J110*L110</f>
        <v>#N/A</v>
      </c>
      <c r="AL110" s="41" t="e">
        <f t="shared" si="54"/>
        <v>#N/A</v>
      </c>
      <c r="AM110" s="45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5">
        <f t="shared" si="55"/>
        <v>0</v>
      </c>
      <c r="AO110" s="44">
        <f t="shared" si="56"/>
        <v>0</v>
      </c>
      <c r="AP110" s="44" t="e">
        <f t="shared" si="57"/>
        <v>#DIV/0!</v>
      </c>
    </row>
    <row r="111" spans="2:42" x14ac:dyDescent="0.25">
      <c r="B111" s="84" t="s">
        <v>95</v>
      </c>
      <c r="C111" s="56">
        <v>18230661</v>
      </c>
      <c r="D111" s="56" t="s">
        <v>96</v>
      </c>
      <c r="E111" s="35"/>
      <c r="F111" s="36"/>
      <c r="G111" s="36"/>
      <c r="H111" s="36"/>
      <c r="I111" s="37"/>
      <c r="J111" s="38"/>
      <c r="K111" s="38"/>
      <c r="L111" s="38"/>
      <c r="M111" s="39"/>
      <c r="N111" s="39"/>
      <c r="O111" s="40"/>
      <c r="P111" s="41"/>
      <c r="Q111" s="41"/>
      <c r="R111" s="42"/>
      <c r="S111" s="43"/>
      <c r="T111" s="36">
        <f t="shared" si="39"/>
        <v>0</v>
      </c>
      <c r="U111" s="44">
        <f t="shared" si="40"/>
        <v>0</v>
      </c>
      <c r="V111" s="45">
        <f t="shared" si="41"/>
        <v>0</v>
      </c>
      <c r="W111" s="46">
        <f t="shared" si="42"/>
        <v>0</v>
      </c>
      <c r="X111" s="41">
        <f t="shared" si="43"/>
        <v>0</v>
      </c>
      <c r="Y111" s="41">
        <f t="shared" si="44"/>
        <v>0</v>
      </c>
      <c r="Z111" s="41">
        <f t="shared" si="45"/>
        <v>0</v>
      </c>
      <c r="AA111" s="47">
        <f t="shared" si="46"/>
        <v>0</v>
      </c>
      <c r="AB111" s="48">
        <f t="shared" si="47"/>
        <v>0</v>
      </c>
      <c r="AC111" s="41">
        <f t="shared" si="48"/>
        <v>0</v>
      </c>
      <c r="AD111" s="41">
        <f t="shared" si="49"/>
        <v>0</v>
      </c>
      <c r="AE111" s="41">
        <f t="shared" si="50"/>
        <v>0</v>
      </c>
      <c r="AF111" s="49" t="e">
        <f>HLOOKUP(I111,GasAvoidedCostsWOCC!$A$5:$G$50,G111+1,FALSE)</f>
        <v>#N/A</v>
      </c>
      <c r="AG111" s="41" t="e">
        <f t="shared" si="51"/>
        <v>#N/A</v>
      </c>
      <c r="AH111" s="49" t="e">
        <f>HLOOKUP(I111,GasAvoidedCostsWOCC!$A$5:$Q$50,T111+1,FALSE)</f>
        <v>#N/A</v>
      </c>
      <c r="AI111" s="41" t="e">
        <f t="shared" si="52"/>
        <v>#N/A</v>
      </c>
      <c r="AJ111" s="41" t="e">
        <f t="shared" si="53"/>
        <v>#N/A</v>
      </c>
      <c r="AK111" s="41" t="e">
        <f>HLOOKUP(I111,GasAvoidedCostsWOCC!$A$5:$Q$50,G111+1,FALSE)*J111*L111</f>
        <v>#N/A</v>
      </c>
      <c r="AL111" s="41" t="e">
        <f t="shared" si="54"/>
        <v>#N/A</v>
      </c>
      <c r="AM111" s="45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5">
        <f t="shared" si="55"/>
        <v>0</v>
      </c>
      <c r="AO111" s="44">
        <f t="shared" si="56"/>
        <v>0</v>
      </c>
      <c r="AP111" s="44" t="e">
        <f t="shared" si="57"/>
        <v>#DIV/0!</v>
      </c>
    </row>
    <row r="112" spans="2:42" x14ac:dyDescent="0.25">
      <c r="B112" s="84" t="s">
        <v>95</v>
      </c>
      <c r="C112" s="56">
        <v>18230661</v>
      </c>
      <c r="D112" s="56" t="s">
        <v>96</v>
      </c>
      <c r="E112" s="35"/>
      <c r="F112" s="36"/>
      <c r="G112" s="36"/>
      <c r="H112" s="36"/>
      <c r="I112" s="37"/>
      <c r="J112" s="38"/>
      <c r="K112" s="38"/>
      <c r="L112" s="38"/>
      <c r="M112" s="39"/>
      <c r="N112" s="39"/>
      <c r="O112" s="40"/>
      <c r="P112" s="41"/>
      <c r="Q112" s="41"/>
      <c r="R112" s="42"/>
      <c r="S112" s="43"/>
      <c r="T112" s="36">
        <f t="shared" si="39"/>
        <v>0</v>
      </c>
      <c r="U112" s="44">
        <f t="shared" si="40"/>
        <v>0</v>
      </c>
      <c r="V112" s="45">
        <f t="shared" si="41"/>
        <v>0</v>
      </c>
      <c r="W112" s="46">
        <f t="shared" si="42"/>
        <v>0</v>
      </c>
      <c r="X112" s="41">
        <f t="shared" si="43"/>
        <v>0</v>
      </c>
      <c r="Y112" s="41">
        <f t="shared" si="44"/>
        <v>0</v>
      </c>
      <c r="Z112" s="41">
        <f t="shared" si="45"/>
        <v>0</v>
      </c>
      <c r="AA112" s="47">
        <f t="shared" si="46"/>
        <v>0</v>
      </c>
      <c r="AB112" s="48">
        <f t="shared" si="47"/>
        <v>0</v>
      </c>
      <c r="AC112" s="41">
        <f t="shared" si="48"/>
        <v>0</v>
      </c>
      <c r="AD112" s="41">
        <f t="shared" si="49"/>
        <v>0</v>
      </c>
      <c r="AE112" s="41">
        <f t="shared" si="50"/>
        <v>0</v>
      </c>
      <c r="AF112" s="49" t="e">
        <f>HLOOKUP(I112,GasAvoidedCostsWOCC!$A$5:$G$50,G112+1,FALSE)</f>
        <v>#N/A</v>
      </c>
      <c r="AG112" s="41" t="e">
        <f t="shared" si="51"/>
        <v>#N/A</v>
      </c>
      <c r="AH112" s="49" t="e">
        <f>HLOOKUP(I112,GasAvoidedCostsWOCC!$A$5:$Q$50,T112+1,FALSE)</f>
        <v>#N/A</v>
      </c>
      <c r="AI112" s="41" t="e">
        <f t="shared" si="52"/>
        <v>#N/A</v>
      </c>
      <c r="AJ112" s="41" t="e">
        <f t="shared" si="53"/>
        <v>#N/A</v>
      </c>
      <c r="AK112" s="41" t="e">
        <f>HLOOKUP(I112,GasAvoidedCostsWOCC!$A$5:$Q$50,G112+1,FALSE)*J112*L112</f>
        <v>#N/A</v>
      </c>
      <c r="AL112" s="41" t="e">
        <f t="shared" si="54"/>
        <v>#N/A</v>
      </c>
      <c r="AM112" s="45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5">
        <f t="shared" si="55"/>
        <v>0</v>
      </c>
      <c r="AO112" s="44">
        <f t="shared" si="56"/>
        <v>0</v>
      </c>
      <c r="AP112" s="44" t="e">
        <f t="shared" si="57"/>
        <v>#DIV/0!</v>
      </c>
    </row>
    <row r="113" spans="2:42" x14ac:dyDescent="0.25">
      <c r="B113" s="34"/>
      <c r="E113" s="35"/>
      <c r="F113" s="36"/>
      <c r="G113" s="36"/>
      <c r="H113" s="36"/>
      <c r="I113" s="37"/>
      <c r="J113" s="38"/>
      <c r="K113" s="38"/>
      <c r="L113" s="38"/>
      <c r="M113" s="39"/>
      <c r="N113" s="39"/>
      <c r="O113" s="40"/>
      <c r="P113" s="41"/>
      <c r="Q113" s="41"/>
      <c r="R113" s="42"/>
      <c r="S113" s="43"/>
      <c r="T113" s="36">
        <f t="shared" si="39"/>
        <v>0</v>
      </c>
      <c r="U113" s="44">
        <f t="shared" si="40"/>
        <v>0</v>
      </c>
      <c r="V113" s="45">
        <f t="shared" si="41"/>
        <v>0</v>
      </c>
      <c r="W113" s="46">
        <f t="shared" si="42"/>
        <v>0</v>
      </c>
      <c r="X113" s="41">
        <f t="shared" si="43"/>
        <v>0</v>
      </c>
      <c r="Y113" s="41">
        <f t="shared" si="44"/>
        <v>0</v>
      </c>
      <c r="Z113" s="41">
        <f t="shared" si="45"/>
        <v>0</v>
      </c>
      <c r="AA113" s="47">
        <f t="shared" si="46"/>
        <v>0</v>
      </c>
      <c r="AB113" s="48">
        <f t="shared" si="47"/>
        <v>0</v>
      </c>
      <c r="AC113" s="41">
        <f t="shared" si="48"/>
        <v>0</v>
      </c>
      <c r="AD113" s="41">
        <f t="shared" si="49"/>
        <v>0</v>
      </c>
      <c r="AE113" s="41">
        <f t="shared" si="50"/>
        <v>0</v>
      </c>
      <c r="AF113" s="49" t="e">
        <f>HLOOKUP(I113,GasAvoidedCostsWOCC!$A$5:$G$50,G113+1,FALSE)</f>
        <v>#N/A</v>
      </c>
      <c r="AG113" s="41" t="e">
        <f t="shared" si="51"/>
        <v>#N/A</v>
      </c>
      <c r="AH113" s="49" t="e">
        <f>HLOOKUP(I113,GasAvoidedCostsWOCC!$A$5:$Q$50,T113+1,FALSE)</f>
        <v>#N/A</v>
      </c>
      <c r="AI113" s="41" t="e">
        <f t="shared" si="52"/>
        <v>#N/A</v>
      </c>
      <c r="AJ113" s="41" t="e">
        <f t="shared" si="53"/>
        <v>#N/A</v>
      </c>
      <c r="AK113" s="41" t="e">
        <f>HLOOKUP(I113,GasAvoidedCostsWOCC!$A$5:$Q$50,G113+1,FALSE)*J113*L113</f>
        <v>#N/A</v>
      </c>
      <c r="AL113" s="41" t="e">
        <f t="shared" si="54"/>
        <v>#N/A</v>
      </c>
      <c r="AM113" s="45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5">
        <f t="shared" si="55"/>
        <v>0</v>
      </c>
      <c r="AO113" s="44">
        <f t="shared" si="56"/>
        <v>0</v>
      </c>
      <c r="AP113" s="44" t="e">
        <f t="shared" si="57"/>
        <v>#DIV/0!</v>
      </c>
    </row>
    <row r="114" spans="2:42" x14ac:dyDescent="0.25">
      <c r="B114" s="34"/>
      <c r="E114" s="35"/>
      <c r="F114" s="36"/>
      <c r="G114" s="36"/>
      <c r="H114" s="36"/>
      <c r="I114" s="37"/>
      <c r="J114" s="38"/>
      <c r="K114" s="38"/>
      <c r="L114" s="38"/>
      <c r="M114" s="39"/>
      <c r="N114" s="39"/>
      <c r="O114" s="40"/>
      <c r="P114" s="41"/>
      <c r="Q114" s="41"/>
      <c r="R114" s="42"/>
      <c r="S114" s="43"/>
      <c r="T114" s="36">
        <f t="shared" si="39"/>
        <v>0</v>
      </c>
      <c r="U114" s="44">
        <f t="shared" si="40"/>
        <v>0</v>
      </c>
      <c r="V114" s="45">
        <f t="shared" si="41"/>
        <v>0</v>
      </c>
      <c r="W114" s="46">
        <f t="shared" si="42"/>
        <v>0</v>
      </c>
      <c r="X114" s="41">
        <f t="shared" si="43"/>
        <v>0</v>
      </c>
      <c r="Y114" s="41">
        <f t="shared" si="44"/>
        <v>0</v>
      </c>
      <c r="Z114" s="41">
        <f t="shared" si="45"/>
        <v>0</v>
      </c>
      <c r="AA114" s="47">
        <f t="shared" si="46"/>
        <v>0</v>
      </c>
      <c r="AB114" s="48">
        <f t="shared" si="47"/>
        <v>0</v>
      </c>
      <c r="AC114" s="41">
        <f t="shared" si="48"/>
        <v>0</v>
      </c>
      <c r="AD114" s="41">
        <f t="shared" si="49"/>
        <v>0</v>
      </c>
      <c r="AE114" s="41">
        <f t="shared" si="50"/>
        <v>0</v>
      </c>
      <c r="AF114" s="49" t="e">
        <f>HLOOKUP(I114,GasAvoidedCostsWOCC!$A$5:$G$50,G114+1,FALSE)</f>
        <v>#N/A</v>
      </c>
      <c r="AG114" s="41" t="e">
        <f t="shared" si="51"/>
        <v>#N/A</v>
      </c>
      <c r="AH114" s="49" t="e">
        <f>HLOOKUP(I114,GasAvoidedCostsWOCC!$A$5:$Q$50,T114+1,FALSE)</f>
        <v>#N/A</v>
      </c>
      <c r="AI114" s="41" t="e">
        <f t="shared" si="52"/>
        <v>#N/A</v>
      </c>
      <c r="AJ114" s="41" t="e">
        <f t="shared" si="53"/>
        <v>#N/A</v>
      </c>
      <c r="AK114" s="41" t="e">
        <f>HLOOKUP(I114,GasAvoidedCostsWOCC!$A$5:$Q$50,G114+1,FALSE)*J114*L114</f>
        <v>#N/A</v>
      </c>
      <c r="AL114" s="41" t="e">
        <f t="shared" si="54"/>
        <v>#N/A</v>
      </c>
      <c r="AM114" s="45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5">
        <f t="shared" si="55"/>
        <v>0</v>
      </c>
      <c r="AO114" s="44">
        <f t="shared" si="56"/>
        <v>0</v>
      </c>
      <c r="AP114" s="44" t="e">
        <f t="shared" si="57"/>
        <v>#DIV/0!</v>
      </c>
    </row>
    <row r="115" spans="2:42" x14ac:dyDescent="0.25">
      <c r="B115" s="34"/>
      <c r="E115" s="35"/>
      <c r="F115" s="36"/>
      <c r="G115" s="36"/>
      <c r="H115" s="36"/>
      <c r="I115" s="37"/>
      <c r="J115" s="38"/>
      <c r="K115" s="38"/>
      <c r="L115" s="38"/>
      <c r="M115" s="39"/>
      <c r="N115" s="39"/>
      <c r="O115" s="40"/>
      <c r="P115" s="41"/>
      <c r="Q115" s="41"/>
      <c r="R115" s="42"/>
      <c r="S115" s="43"/>
      <c r="T115" s="36">
        <f t="shared" si="39"/>
        <v>0</v>
      </c>
      <c r="U115" s="44">
        <f t="shared" si="40"/>
        <v>0</v>
      </c>
      <c r="V115" s="45">
        <f t="shared" si="41"/>
        <v>0</v>
      </c>
      <c r="W115" s="46">
        <f t="shared" si="42"/>
        <v>0</v>
      </c>
      <c r="X115" s="41">
        <f t="shared" si="43"/>
        <v>0</v>
      </c>
      <c r="Y115" s="41">
        <f t="shared" si="44"/>
        <v>0</v>
      </c>
      <c r="Z115" s="41">
        <f t="shared" si="45"/>
        <v>0</v>
      </c>
      <c r="AA115" s="47">
        <f t="shared" si="46"/>
        <v>0</v>
      </c>
      <c r="AB115" s="48">
        <f t="shared" si="47"/>
        <v>0</v>
      </c>
      <c r="AC115" s="41">
        <f t="shared" si="48"/>
        <v>0</v>
      </c>
      <c r="AD115" s="41">
        <f t="shared" si="49"/>
        <v>0</v>
      </c>
      <c r="AE115" s="41">
        <f t="shared" si="50"/>
        <v>0</v>
      </c>
      <c r="AF115" s="49" t="e">
        <f>HLOOKUP(I115,GasAvoidedCostsWOCC!$A$5:$G$50,G115+1,FALSE)</f>
        <v>#N/A</v>
      </c>
      <c r="AG115" s="41" t="e">
        <f t="shared" si="51"/>
        <v>#N/A</v>
      </c>
      <c r="AH115" s="49" t="e">
        <f>HLOOKUP(I115,GasAvoidedCostsWOCC!$A$5:$Q$50,T115+1,FALSE)</f>
        <v>#N/A</v>
      </c>
      <c r="AI115" s="41" t="e">
        <f t="shared" si="52"/>
        <v>#N/A</v>
      </c>
      <c r="AJ115" s="41" t="e">
        <f t="shared" si="53"/>
        <v>#N/A</v>
      </c>
      <c r="AK115" s="41" t="e">
        <f>HLOOKUP(I115,GasAvoidedCostsWOCC!$A$5:$Q$50,G115+1,FALSE)*J115*L115</f>
        <v>#N/A</v>
      </c>
      <c r="AL115" s="41" t="e">
        <f t="shared" si="54"/>
        <v>#N/A</v>
      </c>
      <c r="AM115" s="45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5">
        <f t="shared" si="55"/>
        <v>0</v>
      </c>
      <c r="AO115" s="44">
        <f t="shared" si="56"/>
        <v>0</v>
      </c>
      <c r="AP115" s="44" t="e">
        <f t="shared" si="57"/>
        <v>#DIV/0!</v>
      </c>
    </row>
    <row r="116" spans="2:42" x14ac:dyDescent="0.25">
      <c r="B116" s="34"/>
      <c r="E116" s="35"/>
      <c r="F116" s="36"/>
      <c r="G116" s="36"/>
      <c r="H116" s="36"/>
      <c r="I116" s="37"/>
      <c r="J116" s="38"/>
      <c r="K116" s="38"/>
      <c r="L116" s="38"/>
      <c r="M116" s="39"/>
      <c r="N116" s="39"/>
      <c r="O116" s="40"/>
      <c r="P116" s="41"/>
      <c r="Q116" s="41"/>
      <c r="R116" s="42"/>
      <c r="S116" s="43"/>
      <c r="T116" s="36">
        <f t="shared" si="39"/>
        <v>0</v>
      </c>
      <c r="U116" s="44">
        <f t="shared" si="40"/>
        <v>0</v>
      </c>
      <c r="V116" s="45">
        <f t="shared" si="41"/>
        <v>0</v>
      </c>
      <c r="W116" s="46">
        <f t="shared" si="42"/>
        <v>0</v>
      </c>
      <c r="X116" s="41">
        <f t="shared" si="43"/>
        <v>0</v>
      </c>
      <c r="Y116" s="41">
        <f t="shared" si="44"/>
        <v>0</v>
      </c>
      <c r="Z116" s="41">
        <f t="shared" si="45"/>
        <v>0</v>
      </c>
      <c r="AA116" s="47">
        <f t="shared" si="46"/>
        <v>0</v>
      </c>
      <c r="AB116" s="48">
        <f t="shared" si="47"/>
        <v>0</v>
      </c>
      <c r="AC116" s="41">
        <f t="shared" si="48"/>
        <v>0</v>
      </c>
      <c r="AD116" s="41">
        <f t="shared" si="49"/>
        <v>0</v>
      </c>
      <c r="AE116" s="41">
        <f t="shared" si="50"/>
        <v>0</v>
      </c>
      <c r="AF116" s="49" t="e">
        <f>HLOOKUP(I116,GasAvoidedCostsWOCC!$A$5:$G$50,G116+1,FALSE)</f>
        <v>#N/A</v>
      </c>
      <c r="AG116" s="41" t="e">
        <f t="shared" si="51"/>
        <v>#N/A</v>
      </c>
      <c r="AH116" s="49" t="e">
        <f>HLOOKUP(I116,GasAvoidedCostsWOCC!$A$5:$Q$50,T116+1,FALSE)</f>
        <v>#N/A</v>
      </c>
      <c r="AI116" s="41" t="e">
        <f t="shared" si="52"/>
        <v>#N/A</v>
      </c>
      <c r="AJ116" s="41" t="e">
        <f t="shared" si="53"/>
        <v>#N/A</v>
      </c>
      <c r="AK116" s="41" t="e">
        <f>HLOOKUP(I116,GasAvoidedCostsWOCC!$A$5:$Q$50,G116+1,FALSE)*J116*L116</f>
        <v>#N/A</v>
      </c>
      <c r="AL116" s="41" t="e">
        <f t="shared" si="54"/>
        <v>#N/A</v>
      </c>
      <c r="AM116" s="45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5">
        <f t="shared" si="55"/>
        <v>0</v>
      </c>
      <c r="AO116" s="44">
        <f t="shared" si="56"/>
        <v>0</v>
      </c>
      <c r="AP116" s="44" t="e">
        <f t="shared" si="57"/>
        <v>#DIV/0!</v>
      </c>
    </row>
    <row r="117" spans="2:42" x14ac:dyDescent="0.25">
      <c r="B117" s="34"/>
      <c r="E117" s="35"/>
      <c r="F117" s="36"/>
      <c r="G117" s="36"/>
      <c r="H117" s="36"/>
      <c r="I117" s="37"/>
      <c r="J117" s="38"/>
      <c r="K117" s="38"/>
      <c r="L117" s="38"/>
      <c r="M117" s="39"/>
      <c r="N117" s="39"/>
      <c r="O117" s="40"/>
      <c r="P117" s="41"/>
      <c r="Q117" s="41"/>
      <c r="R117" s="42"/>
      <c r="S117" s="43"/>
      <c r="T117" s="36">
        <f t="shared" si="39"/>
        <v>0</v>
      </c>
      <c r="U117" s="44">
        <f t="shared" si="40"/>
        <v>0</v>
      </c>
      <c r="V117" s="45">
        <f t="shared" si="41"/>
        <v>0</v>
      </c>
      <c r="W117" s="46">
        <f t="shared" si="42"/>
        <v>0</v>
      </c>
      <c r="X117" s="41">
        <f t="shared" si="43"/>
        <v>0</v>
      </c>
      <c r="Y117" s="41">
        <f t="shared" si="44"/>
        <v>0</v>
      </c>
      <c r="Z117" s="41">
        <f t="shared" si="45"/>
        <v>0</v>
      </c>
      <c r="AA117" s="47">
        <f t="shared" si="46"/>
        <v>0</v>
      </c>
      <c r="AB117" s="48">
        <f t="shared" si="47"/>
        <v>0</v>
      </c>
      <c r="AC117" s="41">
        <f t="shared" si="48"/>
        <v>0</v>
      </c>
      <c r="AD117" s="41">
        <f t="shared" si="49"/>
        <v>0</v>
      </c>
      <c r="AE117" s="41">
        <f t="shared" si="50"/>
        <v>0</v>
      </c>
      <c r="AF117" s="49" t="e">
        <f>HLOOKUP(I117,GasAvoidedCostsWOCC!$A$5:$G$50,G117+1,FALSE)</f>
        <v>#N/A</v>
      </c>
      <c r="AG117" s="41" t="e">
        <f t="shared" si="51"/>
        <v>#N/A</v>
      </c>
      <c r="AH117" s="49" t="e">
        <f>HLOOKUP(I117,GasAvoidedCostsWOCC!$A$5:$Q$50,T117+1,FALSE)</f>
        <v>#N/A</v>
      </c>
      <c r="AI117" s="41" t="e">
        <f t="shared" si="52"/>
        <v>#N/A</v>
      </c>
      <c r="AJ117" s="41" t="e">
        <f t="shared" si="53"/>
        <v>#N/A</v>
      </c>
      <c r="AK117" s="41" t="e">
        <f>HLOOKUP(I117,GasAvoidedCostsWOCC!$A$5:$Q$50,G117+1,FALSE)*J117*L117</f>
        <v>#N/A</v>
      </c>
      <c r="AL117" s="41" t="e">
        <f t="shared" si="54"/>
        <v>#N/A</v>
      </c>
      <c r="AM117" s="45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5">
        <f t="shared" si="55"/>
        <v>0</v>
      </c>
      <c r="AO117" s="44">
        <f t="shared" si="56"/>
        <v>0</v>
      </c>
      <c r="AP117" s="44" t="e">
        <f t="shared" si="57"/>
        <v>#DIV/0!</v>
      </c>
    </row>
    <row r="118" spans="2:42" x14ac:dyDescent="0.25">
      <c r="B118" s="34"/>
      <c r="E118" s="35"/>
      <c r="F118" s="36"/>
      <c r="G118" s="36"/>
      <c r="H118" s="36"/>
      <c r="I118" s="37"/>
      <c r="J118" s="38"/>
      <c r="K118" s="38"/>
      <c r="L118" s="38"/>
      <c r="M118" s="39"/>
      <c r="N118" s="39"/>
      <c r="O118" s="40"/>
      <c r="P118" s="41"/>
      <c r="Q118" s="41"/>
      <c r="R118" s="42"/>
      <c r="S118" s="43"/>
      <c r="T118" s="36">
        <f t="shared" si="39"/>
        <v>0</v>
      </c>
      <c r="U118" s="44">
        <f t="shared" si="40"/>
        <v>0</v>
      </c>
      <c r="V118" s="45">
        <f t="shared" si="41"/>
        <v>0</v>
      </c>
      <c r="W118" s="46">
        <f t="shared" si="42"/>
        <v>0</v>
      </c>
      <c r="X118" s="41">
        <f t="shared" si="43"/>
        <v>0</v>
      </c>
      <c r="Y118" s="41">
        <f t="shared" si="44"/>
        <v>0</v>
      </c>
      <c r="Z118" s="41">
        <f t="shared" si="45"/>
        <v>0</v>
      </c>
      <c r="AA118" s="47">
        <f t="shared" si="46"/>
        <v>0</v>
      </c>
      <c r="AB118" s="48">
        <f t="shared" si="47"/>
        <v>0</v>
      </c>
      <c r="AC118" s="41">
        <f t="shared" si="48"/>
        <v>0</v>
      </c>
      <c r="AD118" s="41">
        <f t="shared" si="49"/>
        <v>0</v>
      </c>
      <c r="AE118" s="41">
        <f t="shared" si="50"/>
        <v>0</v>
      </c>
      <c r="AF118" s="49" t="e">
        <f>HLOOKUP(I118,GasAvoidedCostsWOCC!$A$5:$G$50,G118+1,FALSE)</f>
        <v>#N/A</v>
      </c>
      <c r="AG118" s="41" t="e">
        <f t="shared" si="51"/>
        <v>#N/A</v>
      </c>
      <c r="AH118" s="49" t="e">
        <f>HLOOKUP(I118,GasAvoidedCostsWOCC!$A$5:$Q$50,T118+1,FALSE)</f>
        <v>#N/A</v>
      </c>
      <c r="AI118" s="41" t="e">
        <f t="shared" si="52"/>
        <v>#N/A</v>
      </c>
      <c r="AJ118" s="41" t="e">
        <f t="shared" si="53"/>
        <v>#N/A</v>
      </c>
      <c r="AK118" s="41" t="e">
        <f>HLOOKUP(I118,GasAvoidedCostsWOCC!$A$5:$Q$50,G118+1,FALSE)*J118*L118</f>
        <v>#N/A</v>
      </c>
      <c r="AL118" s="41" t="e">
        <f t="shared" si="54"/>
        <v>#N/A</v>
      </c>
      <c r="AM118" s="45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5">
        <f t="shared" si="55"/>
        <v>0</v>
      </c>
      <c r="AO118" s="44">
        <f t="shared" si="56"/>
        <v>0</v>
      </c>
      <c r="AP118" s="44" t="e">
        <f t="shared" si="57"/>
        <v>#DIV/0!</v>
      </c>
    </row>
    <row r="119" spans="2:42" x14ac:dyDescent="0.25">
      <c r="B119" s="34"/>
      <c r="E119" s="35"/>
      <c r="F119" s="36"/>
      <c r="G119" s="36"/>
      <c r="H119" s="36"/>
      <c r="I119" s="37"/>
      <c r="J119" s="38"/>
      <c r="K119" s="38"/>
      <c r="L119" s="38"/>
      <c r="M119" s="39"/>
      <c r="N119" s="39"/>
      <c r="O119" s="40"/>
      <c r="P119" s="41"/>
      <c r="Q119" s="41"/>
      <c r="R119" s="42"/>
      <c r="S119" s="43"/>
      <c r="T119" s="36">
        <f t="shared" si="39"/>
        <v>0</v>
      </c>
      <c r="U119" s="44">
        <f t="shared" si="40"/>
        <v>0</v>
      </c>
      <c r="V119" s="45">
        <f t="shared" si="41"/>
        <v>0</v>
      </c>
      <c r="W119" s="46">
        <f t="shared" si="42"/>
        <v>0</v>
      </c>
      <c r="X119" s="41">
        <f t="shared" si="43"/>
        <v>0</v>
      </c>
      <c r="Y119" s="41">
        <f t="shared" si="44"/>
        <v>0</v>
      </c>
      <c r="Z119" s="41">
        <f t="shared" si="45"/>
        <v>0</v>
      </c>
      <c r="AA119" s="47">
        <f t="shared" si="46"/>
        <v>0</v>
      </c>
      <c r="AB119" s="48">
        <f t="shared" si="47"/>
        <v>0</v>
      </c>
      <c r="AC119" s="41">
        <f t="shared" si="48"/>
        <v>0</v>
      </c>
      <c r="AD119" s="41">
        <f t="shared" si="49"/>
        <v>0</v>
      </c>
      <c r="AE119" s="41">
        <f t="shared" si="50"/>
        <v>0</v>
      </c>
      <c r="AF119" s="49" t="e">
        <f>HLOOKUP(I119,GasAvoidedCostsWOCC!$A$5:$G$50,G119+1,FALSE)</f>
        <v>#N/A</v>
      </c>
      <c r="AG119" s="41" t="e">
        <f t="shared" si="51"/>
        <v>#N/A</v>
      </c>
      <c r="AH119" s="49" t="e">
        <f>HLOOKUP(I119,GasAvoidedCostsWOCC!$A$5:$Q$50,T119+1,FALSE)</f>
        <v>#N/A</v>
      </c>
      <c r="AI119" s="41" t="e">
        <f t="shared" si="52"/>
        <v>#N/A</v>
      </c>
      <c r="AJ119" s="41" t="e">
        <f t="shared" si="53"/>
        <v>#N/A</v>
      </c>
      <c r="AK119" s="41" t="e">
        <f>HLOOKUP(I119,GasAvoidedCostsWOCC!$A$5:$Q$50,G119+1,FALSE)*J119*L119</f>
        <v>#N/A</v>
      </c>
      <c r="AL119" s="41" t="e">
        <f t="shared" si="54"/>
        <v>#N/A</v>
      </c>
      <c r="AM119" s="45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5">
        <f t="shared" si="55"/>
        <v>0</v>
      </c>
      <c r="AO119" s="44">
        <f t="shared" si="56"/>
        <v>0</v>
      </c>
      <c r="AP119" s="44" t="e">
        <f t="shared" si="57"/>
        <v>#DIV/0!</v>
      </c>
    </row>
    <row r="120" spans="2:42" x14ac:dyDescent="0.25">
      <c r="B120" s="34"/>
      <c r="E120" s="35"/>
      <c r="F120" s="36"/>
      <c r="G120" s="36"/>
      <c r="H120" s="36"/>
      <c r="I120" s="37"/>
      <c r="J120" s="38"/>
      <c r="K120" s="38"/>
      <c r="L120" s="38"/>
      <c r="M120" s="39"/>
      <c r="N120" s="39"/>
      <c r="O120" s="40"/>
      <c r="P120" s="41"/>
      <c r="Q120" s="41"/>
      <c r="R120" s="42"/>
      <c r="S120" s="43"/>
      <c r="T120" s="36">
        <f t="shared" si="39"/>
        <v>0</v>
      </c>
      <c r="U120" s="44">
        <f t="shared" si="40"/>
        <v>0</v>
      </c>
      <c r="V120" s="45">
        <f t="shared" si="41"/>
        <v>0</v>
      </c>
      <c r="W120" s="46">
        <f t="shared" si="42"/>
        <v>0</v>
      </c>
      <c r="X120" s="41">
        <f t="shared" si="43"/>
        <v>0</v>
      </c>
      <c r="Y120" s="41">
        <f t="shared" si="44"/>
        <v>0</v>
      </c>
      <c r="Z120" s="41">
        <f t="shared" si="45"/>
        <v>0</v>
      </c>
      <c r="AA120" s="47">
        <f t="shared" si="46"/>
        <v>0</v>
      </c>
      <c r="AB120" s="48">
        <f t="shared" si="47"/>
        <v>0</v>
      </c>
      <c r="AC120" s="41">
        <f t="shared" si="48"/>
        <v>0</v>
      </c>
      <c r="AD120" s="41">
        <f t="shared" si="49"/>
        <v>0</v>
      </c>
      <c r="AE120" s="41">
        <f t="shared" si="50"/>
        <v>0</v>
      </c>
      <c r="AF120" s="49" t="e">
        <f>HLOOKUP(I120,GasAvoidedCostsWOCC!$A$5:$G$50,G120+1,FALSE)</f>
        <v>#N/A</v>
      </c>
      <c r="AG120" s="41" t="e">
        <f t="shared" si="51"/>
        <v>#N/A</v>
      </c>
      <c r="AH120" s="49" t="e">
        <f>HLOOKUP(I120,GasAvoidedCostsWOCC!$A$5:$Q$50,T120+1,FALSE)</f>
        <v>#N/A</v>
      </c>
      <c r="AI120" s="41" t="e">
        <f t="shared" si="52"/>
        <v>#N/A</v>
      </c>
      <c r="AJ120" s="41" t="e">
        <f t="shared" si="53"/>
        <v>#N/A</v>
      </c>
      <c r="AK120" s="41" t="e">
        <f>HLOOKUP(I120,GasAvoidedCostsWOCC!$A$5:$Q$50,G120+1,FALSE)*J120*L120</f>
        <v>#N/A</v>
      </c>
      <c r="AL120" s="41" t="e">
        <f t="shared" si="54"/>
        <v>#N/A</v>
      </c>
      <c r="AM120" s="45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5">
        <f t="shared" si="55"/>
        <v>0</v>
      </c>
      <c r="AO120" s="44">
        <f t="shared" si="56"/>
        <v>0</v>
      </c>
      <c r="AP120" s="44" t="e">
        <f t="shared" si="57"/>
        <v>#DIV/0!</v>
      </c>
    </row>
    <row r="121" spans="2:42" x14ac:dyDescent="0.25">
      <c r="B121" s="34"/>
      <c r="E121" s="35"/>
      <c r="F121" s="36"/>
      <c r="G121" s="36"/>
      <c r="H121" s="36"/>
      <c r="I121" s="37"/>
      <c r="J121" s="38"/>
      <c r="K121" s="38"/>
      <c r="L121" s="38"/>
      <c r="M121" s="39"/>
      <c r="N121" s="39"/>
      <c r="O121" s="40"/>
      <c r="P121" s="41"/>
      <c r="Q121" s="41"/>
      <c r="R121" s="42"/>
      <c r="S121" s="43"/>
      <c r="T121" s="36">
        <f t="shared" si="39"/>
        <v>0</v>
      </c>
      <c r="U121" s="44">
        <f t="shared" si="40"/>
        <v>0</v>
      </c>
      <c r="V121" s="45">
        <f t="shared" si="41"/>
        <v>0</v>
      </c>
      <c r="W121" s="46">
        <f t="shared" si="42"/>
        <v>0</v>
      </c>
      <c r="X121" s="41">
        <f t="shared" si="43"/>
        <v>0</v>
      </c>
      <c r="Y121" s="41">
        <f t="shared" si="44"/>
        <v>0</v>
      </c>
      <c r="Z121" s="41">
        <f t="shared" si="45"/>
        <v>0</v>
      </c>
      <c r="AA121" s="47">
        <f t="shared" si="46"/>
        <v>0</v>
      </c>
      <c r="AB121" s="48">
        <f t="shared" si="47"/>
        <v>0</v>
      </c>
      <c r="AC121" s="41">
        <f t="shared" si="48"/>
        <v>0</v>
      </c>
      <c r="AD121" s="41">
        <f t="shared" si="49"/>
        <v>0</v>
      </c>
      <c r="AE121" s="41">
        <f t="shared" si="50"/>
        <v>0</v>
      </c>
      <c r="AF121" s="49" t="e">
        <f>HLOOKUP(I121,GasAvoidedCostsWOCC!$A$5:$G$50,G121+1,FALSE)</f>
        <v>#N/A</v>
      </c>
      <c r="AG121" s="41" t="e">
        <f t="shared" si="51"/>
        <v>#N/A</v>
      </c>
      <c r="AH121" s="49" t="e">
        <f>HLOOKUP(I121,GasAvoidedCostsWOCC!$A$5:$Q$50,T121+1,FALSE)</f>
        <v>#N/A</v>
      </c>
      <c r="AI121" s="41" t="e">
        <f t="shared" si="52"/>
        <v>#N/A</v>
      </c>
      <c r="AJ121" s="41" t="e">
        <f t="shared" si="53"/>
        <v>#N/A</v>
      </c>
      <c r="AK121" s="41" t="e">
        <f>HLOOKUP(I121,GasAvoidedCostsWOCC!$A$5:$Q$50,G121+1,FALSE)*J121*L121</f>
        <v>#N/A</v>
      </c>
      <c r="AL121" s="41" t="e">
        <f t="shared" si="54"/>
        <v>#N/A</v>
      </c>
      <c r="AM121" s="45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5">
        <f t="shared" si="55"/>
        <v>0</v>
      </c>
      <c r="AO121" s="44">
        <f t="shared" si="56"/>
        <v>0</v>
      </c>
      <c r="AP121" s="44" t="e">
        <f t="shared" si="57"/>
        <v>#DIV/0!</v>
      </c>
    </row>
    <row r="122" spans="2:42" x14ac:dyDescent="0.25">
      <c r="B122" s="34"/>
      <c r="E122" s="35"/>
      <c r="F122" s="36"/>
      <c r="G122" s="36"/>
      <c r="H122" s="36"/>
      <c r="I122" s="37"/>
      <c r="J122" s="38"/>
      <c r="K122" s="38"/>
      <c r="L122" s="38"/>
      <c r="M122" s="39"/>
      <c r="N122" s="39"/>
      <c r="O122" s="40"/>
      <c r="P122" s="41"/>
      <c r="Q122" s="41"/>
      <c r="R122" s="42"/>
      <c r="S122" s="43"/>
      <c r="T122" s="36">
        <f t="shared" si="39"/>
        <v>0</v>
      </c>
      <c r="U122" s="44">
        <f t="shared" si="40"/>
        <v>0</v>
      </c>
      <c r="V122" s="45">
        <f t="shared" si="41"/>
        <v>0</v>
      </c>
      <c r="W122" s="46">
        <f t="shared" si="42"/>
        <v>0</v>
      </c>
      <c r="X122" s="41">
        <f t="shared" si="43"/>
        <v>0</v>
      </c>
      <c r="Y122" s="41">
        <f t="shared" si="44"/>
        <v>0</v>
      </c>
      <c r="Z122" s="41">
        <f t="shared" si="45"/>
        <v>0</v>
      </c>
      <c r="AA122" s="47">
        <f t="shared" si="46"/>
        <v>0</v>
      </c>
      <c r="AB122" s="48">
        <f t="shared" si="47"/>
        <v>0</v>
      </c>
      <c r="AC122" s="41">
        <f t="shared" si="48"/>
        <v>0</v>
      </c>
      <c r="AD122" s="41">
        <f t="shared" si="49"/>
        <v>0</v>
      </c>
      <c r="AE122" s="41">
        <f t="shared" si="50"/>
        <v>0</v>
      </c>
      <c r="AF122" s="49" t="e">
        <f>HLOOKUP(I122,GasAvoidedCostsWOCC!$A$5:$G$50,G122+1,FALSE)</f>
        <v>#N/A</v>
      </c>
      <c r="AG122" s="41" t="e">
        <f t="shared" si="51"/>
        <v>#N/A</v>
      </c>
      <c r="AH122" s="49" t="e">
        <f>HLOOKUP(I122,GasAvoidedCostsWOCC!$A$5:$Q$50,T122+1,FALSE)</f>
        <v>#N/A</v>
      </c>
      <c r="AI122" s="41" t="e">
        <f t="shared" si="52"/>
        <v>#N/A</v>
      </c>
      <c r="AJ122" s="41" t="e">
        <f t="shared" si="53"/>
        <v>#N/A</v>
      </c>
      <c r="AK122" s="41" t="e">
        <f>HLOOKUP(I122,GasAvoidedCostsWOCC!$A$5:$Q$50,G122+1,FALSE)*J122*L122</f>
        <v>#N/A</v>
      </c>
      <c r="AL122" s="41" t="e">
        <f t="shared" si="54"/>
        <v>#N/A</v>
      </c>
      <c r="AM122" s="45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5">
        <f t="shared" si="55"/>
        <v>0</v>
      </c>
      <c r="AO122" s="44">
        <f t="shared" si="56"/>
        <v>0</v>
      </c>
      <c r="AP122" s="44" t="e">
        <f t="shared" si="57"/>
        <v>#DIV/0!</v>
      </c>
    </row>
    <row r="123" spans="2:42" x14ac:dyDescent="0.25">
      <c r="B123" s="34"/>
      <c r="E123" s="35"/>
      <c r="F123" s="36"/>
      <c r="G123" s="36"/>
      <c r="H123" s="36"/>
      <c r="I123" s="37"/>
      <c r="J123" s="38"/>
      <c r="K123" s="38"/>
      <c r="L123" s="38"/>
      <c r="M123" s="39"/>
      <c r="N123" s="39"/>
      <c r="O123" s="40"/>
      <c r="P123" s="41"/>
      <c r="Q123" s="41"/>
      <c r="R123" s="42"/>
      <c r="S123" s="43"/>
      <c r="T123" s="36">
        <f t="shared" si="39"/>
        <v>0</v>
      </c>
      <c r="U123" s="44">
        <f t="shared" si="40"/>
        <v>0</v>
      </c>
      <c r="V123" s="45">
        <f t="shared" si="41"/>
        <v>0</v>
      </c>
      <c r="W123" s="46">
        <f t="shared" si="42"/>
        <v>0</v>
      </c>
      <c r="X123" s="41">
        <f t="shared" si="43"/>
        <v>0</v>
      </c>
      <c r="Y123" s="41">
        <f t="shared" si="44"/>
        <v>0</v>
      </c>
      <c r="Z123" s="41">
        <f t="shared" si="45"/>
        <v>0</v>
      </c>
      <c r="AA123" s="47">
        <f t="shared" si="46"/>
        <v>0</v>
      </c>
      <c r="AB123" s="48">
        <f t="shared" si="47"/>
        <v>0</v>
      </c>
      <c r="AC123" s="41">
        <f t="shared" si="48"/>
        <v>0</v>
      </c>
      <c r="AD123" s="41">
        <f t="shared" si="49"/>
        <v>0</v>
      </c>
      <c r="AE123" s="41">
        <f t="shared" si="50"/>
        <v>0</v>
      </c>
      <c r="AF123" s="49" t="e">
        <f>HLOOKUP(I123,GasAvoidedCostsWOCC!$A$5:$G$50,G123+1,FALSE)</f>
        <v>#N/A</v>
      </c>
      <c r="AG123" s="41" t="e">
        <f t="shared" si="51"/>
        <v>#N/A</v>
      </c>
      <c r="AH123" s="49" t="e">
        <f>HLOOKUP(I123,GasAvoidedCostsWOCC!$A$5:$Q$50,T123+1,FALSE)</f>
        <v>#N/A</v>
      </c>
      <c r="AI123" s="41" t="e">
        <f t="shared" si="52"/>
        <v>#N/A</v>
      </c>
      <c r="AJ123" s="41" t="e">
        <f t="shared" si="53"/>
        <v>#N/A</v>
      </c>
      <c r="AK123" s="41" t="e">
        <f>HLOOKUP(I123,GasAvoidedCostsWOCC!$A$5:$Q$50,G123+1,FALSE)*J123*L123</f>
        <v>#N/A</v>
      </c>
      <c r="AL123" s="41" t="e">
        <f t="shared" si="54"/>
        <v>#N/A</v>
      </c>
      <c r="AM123" s="45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5">
        <f t="shared" si="55"/>
        <v>0</v>
      </c>
      <c r="AO123" s="44">
        <f t="shared" si="56"/>
        <v>0</v>
      </c>
      <c r="AP123" s="44" t="e">
        <f t="shared" si="57"/>
        <v>#DIV/0!</v>
      </c>
    </row>
    <row r="124" spans="2:42" x14ac:dyDescent="0.25">
      <c r="B124" s="34"/>
      <c r="E124" s="35"/>
      <c r="F124" s="36"/>
      <c r="G124" s="36"/>
      <c r="H124" s="36"/>
      <c r="I124" s="37"/>
      <c r="J124" s="38"/>
      <c r="K124" s="38"/>
      <c r="L124" s="38"/>
      <c r="M124" s="39"/>
      <c r="N124" s="39"/>
      <c r="O124" s="40"/>
      <c r="P124" s="41"/>
      <c r="Q124" s="41"/>
      <c r="R124" s="42"/>
      <c r="S124" s="43"/>
      <c r="T124" s="36">
        <f t="shared" si="39"/>
        <v>0</v>
      </c>
      <c r="U124" s="44">
        <f t="shared" si="40"/>
        <v>0</v>
      </c>
      <c r="V124" s="45">
        <f t="shared" si="41"/>
        <v>0</v>
      </c>
      <c r="W124" s="46">
        <f t="shared" si="42"/>
        <v>0</v>
      </c>
      <c r="X124" s="41">
        <f t="shared" si="43"/>
        <v>0</v>
      </c>
      <c r="Y124" s="41">
        <f t="shared" si="44"/>
        <v>0</v>
      </c>
      <c r="Z124" s="41">
        <f t="shared" si="45"/>
        <v>0</v>
      </c>
      <c r="AA124" s="47">
        <f t="shared" si="46"/>
        <v>0</v>
      </c>
      <c r="AB124" s="48">
        <f t="shared" si="47"/>
        <v>0</v>
      </c>
      <c r="AC124" s="41">
        <f t="shared" si="48"/>
        <v>0</v>
      </c>
      <c r="AD124" s="41">
        <f t="shared" si="49"/>
        <v>0</v>
      </c>
      <c r="AE124" s="41">
        <f t="shared" si="50"/>
        <v>0</v>
      </c>
      <c r="AF124" s="49" t="e">
        <f>HLOOKUP(I124,GasAvoidedCostsWOCC!$A$5:$G$50,G124+1,FALSE)</f>
        <v>#N/A</v>
      </c>
      <c r="AG124" s="41" t="e">
        <f t="shared" si="51"/>
        <v>#N/A</v>
      </c>
      <c r="AH124" s="49" t="e">
        <f>HLOOKUP(I124,GasAvoidedCostsWOCC!$A$5:$Q$50,T124+1,FALSE)</f>
        <v>#N/A</v>
      </c>
      <c r="AI124" s="41" t="e">
        <f t="shared" si="52"/>
        <v>#N/A</v>
      </c>
      <c r="AJ124" s="41" t="e">
        <f t="shared" si="53"/>
        <v>#N/A</v>
      </c>
      <c r="AK124" s="41" t="e">
        <f>HLOOKUP(I124,GasAvoidedCostsWOCC!$A$5:$Q$50,G124+1,FALSE)*J124*L124</f>
        <v>#N/A</v>
      </c>
      <c r="AL124" s="41" t="e">
        <f t="shared" si="54"/>
        <v>#N/A</v>
      </c>
      <c r="AM124" s="45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5">
        <f t="shared" si="55"/>
        <v>0</v>
      </c>
      <c r="AO124" s="44">
        <f t="shared" si="56"/>
        <v>0</v>
      </c>
      <c r="AP124" s="44" t="e">
        <f t="shared" si="57"/>
        <v>#DIV/0!</v>
      </c>
    </row>
    <row r="125" spans="2:42" x14ac:dyDescent="0.25">
      <c r="B125" s="34"/>
      <c r="E125" s="35"/>
      <c r="F125" s="36"/>
      <c r="G125" s="36"/>
      <c r="H125" s="36"/>
      <c r="I125" s="37"/>
      <c r="J125" s="38"/>
      <c r="K125" s="38"/>
      <c r="L125" s="38"/>
      <c r="M125" s="39"/>
      <c r="N125" s="39"/>
      <c r="O125" s="40"/>
      <c r="P125" s="41"/>
      <c r="Q125" s="41"/>
      <c r="R125" s="42"/>
      <c r="S125" s="43"/>
      <c r="T125" s="36">
        <f t="shared" si="39"/>
        <v>0</v>
      </c>
      <c r="U125" s="44">
        <f t="shared" si="40"/>
        <v>0</v>
      </c>
      <c r="V125" s="45">
        <f t="shared" si="41"/>
        <v>0</v>
      </c>
      <c r="W125" s="46">
        <f t="shared" si="42"/>
        <v>0</v>
      </c>
      <c r="X125" s="41">
        <f t="shared" si="43"/>
        <v>0</v>
      </c>
      <c r="Y125" s="41">
        <f t="shared" si="44"/>
        <v>0</v>
      </c>
      <c r="Z125" s="41">
        <f t="shared" si="45"/>
        <v>0</v>
      </c>
      <c r="AA125" s="47">
        <f t="shared" si="46"/>
        <v>0</v>
      </c>
      <c r="AB125" s="48">
        <f t="shared" si="47"/>
        <v>0</v>
      </c>
      <c r="AC125" s="41">
        <f t="shared" si="48"/>
        <v>0</v>
      </c>
      <c r="AD125" s="41">
        <f t="shared" si="49"/>
        <v>0</v>
      </c>
      <c r="AE125" s="41">
        <f t="shared" si="50"/>
        <v>0</v>
      </c>
      <c r="AF125" s="49" t="e">
        <f>HLOOKUP(I125,GasAvoidedCostsWOCC!$A$5:$G$50,G125+1,FALSE)</f>
        <v>#N/A</v>
      </c>
      <c r="AG125" s="41" t="e">
        <f t="shared" si="51"/>
        <v>#N/A</v>
      </c>
      <c r="AH125" s="49" t="e">
        <f>HLOOKUP(I125,GasAvoidedCostsWOCC!$A$5:$Q$50,T125+1,FALSE)</f>
        <v>#N/A</v>
      </c>
      <c r="AI125" s="41" t="e">
        <f t="shared" si="52"/>
        <v>#N/A</v>
      </c>
      <c r="AJ125" s="41" t="e">
        <f t="shared" si="53"/>
        <v>#N/A</v>
      </c>
      <c r="AK125" s="41" t="e">
        <f>HLOOKUP(I125,GasAvoidedCostsWOCC!$A$5:$Q$50,G125+1,FALSE)*J125*L125</f>
        <v>#N/A</v>
      </c>
      <c r="AL125" s="41" t="e">
        <f t="shared" si="54"/>
        <v>#N/A</v>
      </c>
      <c r="AM125" s="45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5">
        <f t="shared" si="55"/>
        <v>0</v>
      </c>
      <c r="AO125" s="44">
        <f t="shared" si="56"/>
        <v>0</v>
      </c>
      <c r="AP125" s="44" t="e">
        <f t="shared" si="57"/>
        <v>#DIV/0!</v>
      </c>
    </row>
    <row r="126" spans="2:42" x14ac:dyDescent="0.25">
      <c r="B126" s="34"/>
      <c r="E126" s="35"/>
      <c r="F126" s="36"/>
      <c r="G126" s="36"/>
      <c r="H126" s="36"/>
      <c r="I126" s="37"/>
      <c r="J126" s="38"/>
      <c r="K126" s="38"/>
      <c r="L126" s="38"/>
      <c r="M126" s="39"/>
      <c r="N126" s="39"/>
      <c r="O126" s="40"/>
      <c r="P126" s="41"/>
      <c r="Q126" s="41"/>
      <c r="R126" s="42"/>
      <c r="S126" s="43"/>
      <c r="T126" s="36">
        <f t="shared" si="39"/>
        <v>0</v>
      </c>
      <c r="U126" s="44">
        <f t="shared" si="40"/>
        <v>0</v>
      </c>
      <c r="V126" s="45">
        <f t="shared" si="41"/>
        <v>0</v>
      </c>
      <c r="W126" s="46">
        <f t="shared" si="42"/>
        <v>0</v>
      </c>
      <c r="X126" s="41">
        <f t="shared" si="43"/>
        <v>0</v>
      </c>
      <c r="Y126" s="41">
        <f t="shared" si="44"/>
        <v>0</v>
      </c>
      <c r="Z126" s="41">
        <f t="shared" si="45"/>
        <v>0</v>
      </c>
      <c r="AA126" s="47">
        <f t="shared" si="46"/>
        <v>0</v>
      </c>
      <c r="AB126" s="48">
        <f t="shared" si="47"/>
        <v>0</v>
      </c>
      <c r="AC126" s="41">
        <f t="shared" si="48"/>
        <v>0</v>
      </c>
      <c r="AD126" s="41">
        <f t="shared" si="49"/>
        <v>0</v>
      </c>
      <c r="AE126" s="41">
        <f t="shared" si="50"/>
        <v>0</v>
      </c>
      <c r="AF126" s="49" t="e">
        <f>HLOOKUP(I126,GasAvoidedCostsWOCC!$A$5:$G$50,G126+1,FALSE)</f>
        <v>#N/A</v>
      </c>
      <c r="AG126" s="41" t="e">
        <f t="shared" si="51"/>
        <v>#N/A</v>
      </c>
      <c r="AH126" s="49" t="e">
        <f>HLOOKUP(I126,GasAvoidedCostsWOCC!$A$5:$Q$50,T126+1,FALSE)</f>
        <v>#N/A</v>
      </c>
      <c r="AI126" s="41" t="e">
        <f t="shared" si="52"/>
        <v>#N/A</v>
      </c>
      <c r="AJ126" s="41" t="e">
        <f t="shared" si="53"/>
        <v>#N/A</v>
      </c>
      <c r="AK126" s="41" t="e">
        <f>HLOOKUP(I126,GasAvoidedCostsWOCC!$A$5:$Q$50,G126+1,FALSE)*J126*L126</f>
        <v>#N/A</v>
      </c>
      <c r="AL126" s="41" t="e">
        <f t="shared" si="54"/>
        <v>#N/A</v>
      </c>
      <c r="AM126" s="45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5">
        <f t="shared" si="55"/>
        <v>0</v>
      </c>
      <c r="AO126" s="44">
        <f t="shared" si="56"/>
        <v>0</v>
      </c>
      <c r="AP126" s="44" t="e">
        <f t="shared" si="57"/>
        <v>#DIV/0!</v>
      </c>
    </row>
    <row r="127" spans="2:42" x14ac:dyDescent="0.25">
      <c r="B127" s="34"/>
      <c r="E127" s="35"/>
      <c r="F127" s="36"/>
      <c r="G127" s="36"/>
      <c r="H127" s="36"/>
      <c r="I127" s="37"/>
      <c r="J127" s="38"/>
      <c r="K127" s="38"/>
      <c r="L127" s="38"/>
      <c r="M127" s="39"/>
      <c r="N127" s="39"/>
      <c r="O127" s="40"/>
      <c r="P127" s="41"/>
      <c r="Q127" s="41"/>
      <c r="R127" s="42"/>
      <c r="S127" s="43"/>
      <c r="T127" s="36">
        <f t="shared" si="39"/>
        <v>0</v>
      </c>
      <c r="U127" s="44">
        <f t="shared" si="40"/>
        <v>0</v>
      </c>
      <c r="V127" s="45">
        <f t="shared" si="41"/>
        <v>0</v>
      </c>
      <c r="W127" s="46">
        <f t="shared" si="42"/>
        <v>0</v>
      </c>
      <c r="X127" s="41">
        <f t="shared" si="43"/>
        <v>0</v>
      </c>
      <c r="Y127" s="41">
        <f t="shared" si="44"/>
        <v>0</v>
      </c>
      <c r="Z127" s="41">
        <f t="shared" si="45"/>
        <v>0</v>
      </c>
      <c r="AA127" s="47">
        <f t="shared" si="46"/>
        <v>0</v>
      </c>
      <c r="AB127" s="48">
        <f t="shared" si="47"/>
        <v>0</v>
      </c>
      <c r="AC127" s="41">
        <f t="shared" si="48"/>
        <v>0</v>
      </c>
      <c r="AD127" s="41">
        <f t="shared" si="49"/>
        <v>0</v>
      </c>
      <c r="AE127" s="41">
        <f t="shared" si="50"/>
        <v>0</v>
      </c>
      <c r="AF127" s="49" t="e">
        <f>HLOOKUP(I127,GasAvoidedCostsWOCC!$A$5:$G$50,G127+1,FALSE)</f>
        <v>#N/A</v>
      </c>
      <c r="AG127" s="41" t="e">
        <f t="shared" si="51"/>
        <v>#N/A</v>
      </c>
      <c r="AH127" s="49" t="e">
        <f>HLOOKUP(I127,GasAvoidedCostsWOCC!$A$5:$Q$50,T127+1,FALSE)</f>
        <v>#N/A</v>
      </c>
      <c r="AI127" s="41" t="e">
        <f t="shared" si="52"/>
        <v>#N/A</v>
      </c>
      <c r="AJ127" s="41" t="e">
        <f t="shared" si="53"/>
        <v>#N/A</v>
      </c>
      <c r="AK127" s="41" t="e">
        <f>HLOOKUP(I127,GasAvoidedCostsWOCC!$A$5:$Q$50,G127+1,FALSE)*J127*L127</f>
        <v>#N/A</v>
      </c>
      <c r="AL127" s="41" t="e">
        <f t="shared" si="54"/>
        <v>#N/A</v>
      </c>
      <c r="AM127" s="45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5">
        <f t="shared" si="55"/>
        <v>0</v>
      </c>
      <c r="AO127" s="44">
        <f t="shared" si="56"/>
        <v>0</v>
      </c>
      <c r="AP127" s="44" t="e">
        <f t="shared" si="57"/>
        <v>#DIV/0!</v>
      </c>
    </row>
    <row r="128" spans="2:42" x14ac:dyDescent="0.25">
      <c r="B128" s="34"/>
      <c r="E128" s="35"/>
      <c r="F128" s="36"/>
      <c r="G128" s="36"/>
      <c r="H128" s="36"/>
      <c r="I128" s="37"/>
      <c r="J128" s="38"/>
      <c r="K128" s="38"/>
      <c r="L128" s="38"/>
      <c r="M128" s="39"/>
      <c r="N128" s="39"/>
      <c r="O128" s="40"/>
      <c r="P128" s="41"/>
      <c r="Q128" s="41"/>
      <c r="R128" s="42"/>
      <c r="S128" s="43"/>
      <c r="T128" s="36">
        <f t="shared" si="39"/>
        <v>0</v>
      </c>
      <c r="U128" s="44">
        <f t="shared" si="40"/>
        <v>0</v>
      </c>
      <c r="V128" s="45">
        <f t="shared" si="41"/>
        <v>0</v>
      </c>
      <c r="W128" s="46">
        <f t="shared" si="42"/>
        <v>0</v>
      </c>
      <c r="X128" s="41">
        <f t="shared" si="43"/>
        <v>0</v>
      </c>
      <c r="Y128" s="41">
        <f t="shared" si="44"/>
        <v>0</v>
      </c>
      <c r="Z128" s="41">
        <f t="shared" si="45"/>
        <v>0</v>
      </c>
      <c r="AA128" s="47">
        <f t="shared" si="46"/>
        <v>0</v>
      </c>
      <c r="AB128" s="48">
        <f t="shared" si="47"/>
        <v>0</v>
      </c>
      <c r="AC128" s="41">
        <f t="shared" si="48"/>
        <v>0</v>
      </c>
      <c r="AD128" s="41">
        <f t="shared" si="49"/>
        <v>0</v>
      </c>
      <c r="AE128" s="41">
        <f t="shared" si="50"/>
        <v>0</v>
      </c>
      <c r="AF128" s="49" t="e">
        <f>HLOOKUP(I128,GasAvoidedCostsWOCC!$A$5:$G$50,G128+1,FALSE)</f>
        <v>#N/A</v>
      </c>
      <c r="AG128" s="41" t="e">
        <f t="shared" si="51"/>
        <v>#N/A</v>
      </c>
      <c r="AH128" s="49" t="e">
        <f>HLOOKUP(I128,GasAvoidedCostsWOCC!$A$5:$Q$50,T128+1,FALSE)</f>
        <v>#N/A</v>
      </c>
      <c r="AI128" s="41" t="e">
        <f t="shared" si="52"/>
        <v>#N/A</v>
      </c>
      <c r="AJ128" s="41" t="e">
        <f t="shared" si="53"/>
        <v>#N/A</v>
      </c>
      <c r="AK128" s="41" t="e">
        <f>HLOOKUP(I128,GasAvoidedCostsWOCC!$A$5:$Q$50,G128+1,FALSE)*J128*L128</f>
        <v>#N/A</v>
      </c>
      <c r="AL128" s="41" t="e">
        <f t="shared" si="54"/>
        <v>#N/A</v>
      </c>
      <c r="AM128" s="45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5">
        <f t="shared" si="55"/>
        <v>0</v>
      </c>
      <c r="AO128" s="44">
        <f t="shared" si="56"/>
        <v>0</v>
      </c>
      <c r="AP128" s="44" t="e">
        <f t="shared" si="57"/>
        <v>#DIV/0!</v>
      </c>
    </row>
    <row r="129" spans="2:42" x14ac:dyDescent="0.25">
      <c r="B129" s="34"/>
      <c r="E129" s="35"/>
      <c r="F129" s="36"/>
      <c r="G129" s="36"/>
      <c r="H129" s="36"/>
      <c r="I129" s="37"/>
      <c r="J129" s="38"/>
      <c r="K129" s="38"/>
      <c r="L129" s="38"/>
      <c r="M129" s="39"/>
      <c r="N129" s="39"/>
      <c r="O129" s="40"/>
      <c r="P129" s="41"/>
      <c r="Q129" s="41"/>
      <c r="R129" s="42"/>
      <c r="S129" s="43"/>
      <c r="T129" s="36">
        <f t="shared" si="39"/>
        <v>0</v>
      </c>
      <c r="U129" s="44">
        <f t="shared" si="40"/>
        <v>0</v>
      </c>
      <c r="V129" s="45">
        <f t="shared" si="41"/>
        <v>0</v>
      </c>
      <c r="W129" s="46">
        <f t="shared" si="42"/>
        <v>0</v>
      </c>
      <c r="X129" s="41">
        <f t="shared" si="43"/>
        <v>0</v>
      </c>
      <c r="Y129" s="41">
        <f t="shared" si="44"/>
        <v>0</v>
      </c>
      <c r="Z129" s="41">
        <f t="shared" si="45"/>
        <v>0</v>
      </c>
      <c r="AA129" s="47">
        <f t="shared" si="46"/>
        <v>0</v>
      </c>
      <c r="AB129" s="48">
        <f t="shared" si="47"/>
        <v>0</v>
      </c>
      <c r="AC129" s="41">
        <f t="shared" si="48"/>
        <v>0</v>
      </c>
      <c r="AD129" s="41">
        <f t="shared" si="49"/>
        <v>0</v>
      </c>
      <c r="AE129" s="41">
        <f t="shared" si="50"/>
        <v>0</v>
      </c>
      <c r="AF129" s="49" t="e">
        <f>HLOOKUP(I129,GasAvoidedCostsWOCC!$A$5:$G$50,G129+1,FALSE)</f>
        <v>#N/A</v>
      </c>
      <c r="AG129" s="41" t="e">
        <f t="shared" si="51"/>
        <v>#N/A</v>
      </c>
      <c r="AH129" s="49" t="e">
        <f>HLOOKUP(I129,GasAvoidedCostsWOCC!$A$5:$Q$50,T129+1,FALSE)</f>
        <v>#N/A</v>
      </c>
      <c r="AI129" s="41" t="e">
        <f t="shared" si="52"/>
        <v>#N/A</v>
      </c>
      <c r="AJ129" s="41" t="e">
        <f t="shared" si="53"/>
        <v>#N/A</v>
      </c>
      <c r="AK129" s="41" t="e">
        <f>HLOOKUP(I129,GasAvoidedCostsWOCC!$A$5:$Q$50,G129+1,FALSE)*J129*L129</f>
        <v>#N/A</v>
      </c>
      <c r="AL129" s="41" t="e">
        <f t="shared" si="54"/>
        <v>#N/A</v>
      </c>
      <c r="AM129" s="45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5">
        <f t="shared" si="55"/>
        <v>0</v>
      </c>
      <c r="AO129" s="44">
        <f t="shared" si="56"/>
        <v>0</v>
      </c>
      <c r="AP129" s="44" t="e">
        <f t="shared" si="57"/>
        <v>#DIV/0!</v>
      </c>
    </row>
    <row r="130" spans="2:42" x14ac:dyDescent="0.25">
      <c r="B130" s="34"/>
      <c r="E130" s="35"/>
      <c r="F130" s="36"/>
      <c r="G130" s="36"/>
      <c r="H130" s="36"/>
      <c r="I130" s="37"/>
      <c r="J130" s="38"/>
      <c r="K130" s="38"/>
      <c r="L130" s="38"/>
      <c r="M130" s="39"/>
      <c r="N130" s="39"/>
      <c r="O130" s="40"/>
      <c r="P130" s="41"/>
      <c r="Q130" s="41"/>
      <c r="R130" s="42"/>
      <c r="S130" s="43"/>
      <c r="T130" s="36">
        <f t="shared" si="39"/>
        <v>0</v>
      </c>
      <c r="U130" s="44">
        <f t="shared" si="40"/>
        <v>0</v>
      </c>
      <c r="V130" s="45">
        <f t="shared" si="41"/>
        <v>0</v>
      </c>
      <c r="W130" s="46">
        <f t="shared" si="42"/>
        <v>0</v>
      </c>
      <c r="X130" s="41">
        <f t="shared" si="43"/>
        <v>0</v>
      </c>
      <c r="Y130" s="41">
        <f t="shared" si="44"/>
        <v>0</v>
      </c>
      <c r="Z130" s="41">
        <f t="shared" si="45"/>
        <v>0</v>
      </c>
      <c r="AA130" s="47">
        <f t="shared" si="46"/>
        <v>0</v>
      </c>
      <c r="AB130" s="48">
        <f t="shared" si="47"/>
        <v>0</v>
      </c>
      <c r="AC130" s="41">
        <f t="shared" si="48"/>
        <v>0</v>
      </c>
      <c r="AD130" s="41">
        <f t="shared" si="49"/>
        <v>0</v>
      </c>
      <c r="AE130" s="41">
        <f t="shared" si="50"/>
        <v>0</v>
      </c>
      <c r="AF130" s="49" t="e">
        <f>HLOOKUP(I130,GasAvoidedCostsWOCC!$A$5:$G$50,G130+1,FALSE)</f>
        <v>#N/A</v>
      </c>
      <c r="AG130" s="41" t="e">
        <f t="shared" si="51"/>
        <v>#N/A</v>
      </c>
      <c r="AH130" s="49" t="e">
        <f>HLOOKUP(I130,GasAvoidedCostsWOCC!$A$5:$Q$50,T130+1,FALSE)</f>
        <v>#N/A</v>
      </c>
      <c r="AI130" s="41" t="e">
        <f t="shared" si="52"/>
        <v>#N/A</v>
      </c>
      <c r="AJ130" s="41" t="e">
        <f t="shared" si="53"/>
        <v>#N/A</v>
      </c>
      <c r="AK130" s="41" t="e">
        <f>HLOOKUP(I130,GasAvoidedCostsWOCC!$A$5:$Q$50,G130+1,FALSE)*J130*L130</f>
        <v>#N/A</v>
      </c>
      <c r="AL130" s="41" t="e">
        <f t="shared" si="54"/>
        <v>#N/A</v>
      </c>
      <c r="AM130" s="45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5">
        <f t="shared" si="55"/>
        <v>0</v>
      </c>
      <c r="AO130" s="44">
        <f t="shared" si="56"/>
        <v>0</v>
      </c>
      <c r="AP130" s="44" t="e">
        <f t="shared" si="57"/>
        <v>#DIV/0!</v>
      </c>
    </row>
    <row r="131" spans="2:42" x14ac:dyDescent="0.25">
      <c r="B131" s="34"/>
      <c r="E131" s="35"/>
      <c r="F131" s="36"/>
      <c r="G131" s="36"/>
      <c r="H131" s="36"/>
      <c r="I131" s="37"/>
      <c r="J131" s="38"/>
      <c r="K131" s="38"/>
      <c r="L131" s="38"/>
      <c r="M131" s="39"/>
      <c r="N131" s="39"/>
      <c r="O131" s="40"/>
      <c r="P131" s="41"/>
      <c r="Q131" s="41"/>
      <c r="R131" s="42"/>
      <c r="S131" s="43"/>
      <c r="T131" s="36">
        <f t="shared" si="39"/>
        <v>0</v>
      </c>
      <c r="U131" s="44">
        <f t="shared" si="40"/>
        <v>0</v>
      </c>
      <c r="V131" s="45">
        <f t="shared" si="41"/>
        <v>0</v>
      </c>
      <c r="W131" s="46">
        <f t="shared" si="42"/>
        <v>0</v>
      </c>
      <c r="X131" s="41">
        <f t="shared" si="43"/>
        <v>0</v>
      </c>
      <c r="Y131" s="41">
        <f t="shared" si="44"/>
        <v>0</v>
      </c>
      <c r="Z131" s="41">
        <f t="shared" si="45"/>
        <v>0</v>
      </c>
      <c r="AA131" s="47">
        <f t="shared" si="46"/>
        <v>0</v>
      </c>
      <c r="AB131" s="48">
        <f t="shared" si="47"/>
        <v>0</v>
      </c>
      <c r="AC131" s="41">
        <f t="shared" si="48"/>
        <v>0</v>
      </c>
      <c r="AD131" s="41">
        <f t="shared" si="49"/>
        <v>0</v>
      </c>
      <c r="AE131" s="41">
        <f t="shared" si="50"/>
        <v>0</v>
      </c>
      <c r="AF131" s="49" t="e">
        <f>HLOOKUP(I131,GasAvoidedCostsWOCC!$A$5:$G$50,G131+1,FALSE)</f>
        <v>#N/A</v>
      </c>
      <c r="AG131" s="41" t="e">
        <f t="shared" si="51"/>
        <v>#N/A</v>
      </c>
      <c r="AH131" s="49" t="e">
        <f>HLOOKUP(I131,GasAvoidedCostsWOCC!$A$5:$Q$50,T131+1,FALSE)</f>
        <v>#N/A</v>
      </c>
      <c r="AI131" s="41" t="e">
        <f t="shared" si="52"/>
        <v>#N/A</v>
      </c>
      <c r="AJ131" s="41" t="e">
        <f t="shared" si="53"/>
        <v>#N/A</v>
      </c>
      <c r="AK131" s="41" t="e">
        <f>HLOOKUP(I131,GasAvoidedCostsWOCC!$A$5:$Q$50,G131+1,FALSE)*J131*L131</f>
        <v>#N/A</v>
      </c>
      <c r="AL131" s="41" t="e">
        <f t="shared" si="54"/>
        <v>#N/A</v>
      </c>
      <c r="AM131" s="45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5">
        <f t="shared" si="55"/>
        <v>0</v>
      </c>
      <c r="AO131" s="44">
        <f t="shared" si="56"/>
        <v>0</v>
      </c>
      <c r="AP131" s="44" t="e">
        <f t="shared" si="57"/>
        <v>#DIV/0!</v>
      </c>
    </row>
  </sheetData>
  <autoFilter ref="B4:AP131" xr:uid="{00000000-0009-0000-0000-00002B000000}"/>
  <conditionalFormatting sqref="J5:N131 R5:S131">
    <cfRule type="expression" dxfId="91" priority="2">
      <formula>ISTEXT(J5)</formula>
    </cfRule>
    <cfRule type="notContainsBlanks" dxfId="90" priority="3">
      <formula>LEN(TRIM(J5))&gt;0</formula>
    </cfRule>
  </conditionalFormatting>
  <conditionalFormatting sqref="R5:S131">
    <cfRule type="expression" dxfId="89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66CC"/>
  </sheetPr>
  <dimension ref="A1:AP50"/>
  <sheetViews>
    <sheetView zoomScale="85" zoomScaleNormal="85" workbookViewId="0">
      <selection activeCell="O21" sqref="O21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18230638</v>
      </c>
      <c r="D2" s="17" t="s">
        <v>72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18230638</v>
      </c>
      <c r="D5" s="56" t="s">
        <v>72</v>
      </c>
      <c r="E5" s="35">
        <v>13880</v>
      </c>
      <c r="F5" s="36" t="s">
        <v>910</v>
      </c>
      <c r="G5" s="36">
        <v>20</v>
      </c>
      <c r="H5" s="36"/>
      <c r="I5" s="37" t="s">
        <v>266</v>
      </c>
      <c r="J5" s="38">
        <v>240</v>
      </c>
      <c r="K5" s="38">
        <v>81</v>
      </c>
      <c r="L5" s="38"/>
      <c r="M5" s="39">
        <v>1250</v>
      </c>
      <c r="N5" s="39">
        <v>2500</v>
      </c>
      <c r="O5" s="40">
        <v>19440</v>
      </c>
      <c r="P5" s="41">
        <v>300000</v>
      </c>
      <c r="Q5" s="41">
        <f>N5*J5</f>
        <v>600000</v>
      </c>
      <c r="R5" s="42">
        <v>14.8749</v>
      </c>
      <c r="S5" s="43"/>
      <c r="T5" s="36">
        <f t="shared" ref="T5:T24" si="0">G5+H5</f>
        <v>20</v>
      </c>
      <c r="U5" s="44">
        <f t="shared" ref="U5:U24" si="1">(O5/$A$10)*T5</f>
        <v>0.86977550262084746</v>
      </c>
      <c r="V5" s="45">
        <f t="shared" ref="V5:V24" si="2">N5-M5</f>
        <v>1250</v>
      </c>
      <c r="W5" s="46">
        <f t="shared" ref="W5:W24" si="3">(O5/A$10)</f>
        <v>4.3488775131042372E-2</v>
      </c>
      <c r="X5" s="41">
        <f t="shared" ref="X5:X24" si="4">W5*A$8</f>
        <v>9682.5118060615459</v>
      </c>
      <c r="Y5" s="41">
        <f t="shared" ref="Y5:Y24" si="5">Q5-P5</f>
        <v>300000</v>
      </c>
      <c r="Z5" s="41">
        <f t="shared" ref="Z5:Z24" si="6">X5+(A$6*W5)</f>
        <v>117250.90987331657</v>
      </c>
      <c r="AA5" s="47">
        <f t="shared" ref="AA5:AA24" si="7">Q5+X5</f>
        <v>609682.51180606149</v>
      </c>
      <c r="AB5" s="48">
        <f t="shared" ref="AB5:AB24" si="8">Z5/(1+GasDiscountRate)^1</f>
        <v>109785.4961360642</v>
      </c>
      <c r="AC5" s="41">
        <f t="shared" ref="AC5:AC24" si="9">AA5/(1+GasDiscountRate)^1</f>
        <v>570863.77509930846</v>
      </c>
      <c r="AD5" s="41">
        <f t="shared" ref="AD5:AD24" si="10">-PV(GasDiscountRate,T5,R5)*J5</f>
        <v>38415.474742380917</v>
      </c>
      <c r="AE5" s="41">
        <v>0</v>
      </c>
      <c r="AF5" s="49">
        <f>HLOOKUP(I5,GasAvoidedCostsWOCC!$A$5:$G$50,G5+1,FALSE)</f>
        <v>19.395541552048424</v>
      </c>
      <c r="AG5" s="41">
        <f t="shared" ref="AG5:AG24" si="11">AF5*J5*K5</f>
        <v>377049.32777182135</v>
      </c>
      <c r="AH5" s="49">
        <f>HLOOKUP(I5,GasAvoidedCostsWOCC!$A$5:$Q$50,T5+1,FALSE)</f>
        <v>19.395541552048424</v>
      </c>
      <c r="AI5" s="41">
        <f t="shared" ref="AI5:AI24" si="12">AH5*J5*L5</f>
        <v>0</v>
      </c>
      <c r="AJ5" s="41">
        <f>AG5+AI5</f>
        <v>377049.32777182135</v>
      </c>
      <c r="AK5" s="41">
        <f>HLOOKUP(I5,GasAvoidedCostsWOCC!$A$5:$Q$50,G5+1,FALSE)*J5*L5</f>
        <v>0</v>
      </c>
      <c r="AL5" s="41">
        <f>AG5+AI5-AK5</f>
        <v>377049.32777182135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377049.32777182135</v>
      </c>
      <c r="AN5" s="45">
        <f>AM5*1.1+AD5+AE5</f>
        <v>453169.73529138439</v>
      </c>
      <c r="AO5" s="44">
        <f>IFERROR(AM5/AB5,0)</f>
        <v>3.4344183980780114</v>
      </c>
      <c r="AP5" s="44">
        <f>AN5/AC5</f>
        <v>0.79383165486818674</v>
      </c>
    </row>
    <row r="6" spans="1:42" ht="13.5" customHeight="1" x14ac:dyDescent="0.25">
      <c r="A6" s="50">
        <f>SUMIF('Program Costs'!D:D,C2,'Program Costs'!L:L)</f>
        <v>2473475</v>
      </c>
      <c r="B6" s="84" t="s">
        <v>28</v>
      </c>
      <c r="C6" s="56">
        <v>18230638</v>
      </c>
      <c r="D6" s="56" t="s">
        <v>72</v>
      </c>
      <c r="E6" s="35">
        <v>12669</v>
      </c>
      <c r="F6" s="36" t="s">
        <v>895</v>
      </c>
      <c r="G6" s="36">
        <v>22</v>
      </c>
      <c r="H6" s="36"/>
      <c r="I6" s="37" t="s">
        <v>266</v>
      </c>
      <c r="J6" s="38">
        <v>3504</v>
      </c>
      <c r="K6" s="38">
        <v>45.2</v>
      </c>
      <c r="L6" s="38"/>
      <c r="M6" s="39">
        <v>250</v>
      </c>
      <c r="N6" s="39">
        <v>265</v>
      </c>
      <c r="O6" s="40">
        <f t="shared" ref="O6:O20" si="13">J6*K6</f>
        <v>158380.80000000002</v>
      </c>
      <c r="P6" s="41">
        <v>79250</v>
      </c>
      <c r="Q6" s="41">
        <f t="shared" ref="Q6:Q20" si="14">N6*J6</f>
        <v>928560</v>
      </c>
      <c r="R6" s="42">
        <v>33.929000000000002</v>
      </c>
      <c r="S6" s="43"/>
      <c r="T6" s="36">
        <f t="shared" si="0"/>
        <v>22</v>
      </c>
      <c r="U6" s="44">
        <f t="shared" si="1"/>
        <v>7.7948206747963544</v>
      </c>
      <c r="V6" s="45">
        <f t="shared" si="2"/>
        <v>15</v>
      </c>
      <c r="W6" s="46">
        <f t="shared" si="3"/>
        <v>0.35431003067256156</v>
      </c>
      <c r="X6" s="41">
        <f t="shared" si="4"/>
        <v>78884.977667359708</v>
      </c>
      <c r="Y6" s="41">
        <f t="shared" si="5"/>
        <v>849310</v>
      </c>
      <c r="Z6" s="41">
        <f t="shared" si="6"/>
        <v>955261.98078517395</v>
      </c>
      <c r="AA6" s="47">
        <f t="shared" si="7"/>
        <v>1007444.9776673598</v>
      </c>
      <c r="AB6" s="48">
        <f t="shared" si="8"/>
        <v>894440.05691495677</v>
      </c>
      <c r="AC6" s="41">
        <f t="shared" si="9"/>
        <v>943300.5408870409</v>
      </c>
      <c r="AD6" s="41">
        <f t="shared" si="10"/>
        <v>1337136.1291176891</v>
      </c>
      <c r="AE6" s="41">
        <v>0</v>
      </c>
      <c r="AF6" s="49">
        <f>HLOOKUP(I6,GasAvoidedCostsWOCC!$A$5:$G$50,G6+1,FALSE)</f>
        <v>20.838159707120742</v>
      </c>
      <c r="AG6" s="41">
        <f t="shared" si="11"/>
        <v>3300364.4049415486</v>
      </c>
      <c r="AH6" s="49">
        <f>HLOOKUP(I6,GasAvoidedCostsWOCC!$A$5:$Q$50,T6+1,FALSE)</f>
        <v>20.838159707120742</v>
      </c>
      <c r="AI6" s="41">
        <f t="shared" si="12"/>
        <v>0</v>
      </c>
      <c r="AJ6" s="41">
        <f t="shared" ref="AJ6:AJ24" si="15">AG6+AI6</f>
        <v>3300364.4049415486</v>
      </c>
      <c r="AK6" s="41">
        <f>HLOOKUP(I6,GasAvoidedCostsWOCC!$A$5:$Q$50,G6+1,FALSE)*J6*L6</f>
        <v>0</v>
      </c>
      <c r="AL6" s="41">
        <f t="shared" ref="AL6:AL24" si="16">AG6+AI6-AK6</f>
        <v>3300364.4049415486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3300364.4049415491</v>
      </c>
      <c r="AN6" s="45">
        <f t="shared" ref="AN6:AN24" si="17">AM6*1.1+AD6+AE6</f>
        <v>4967536.9745533932</v>
      </c>
      <c r="AO6" s="44">
        <f t="shared" ref="AO6:AO24" si="18">IFERROR(AM6/AB6,0)</f>
        <v>3.6898665029884135</v>
      </c>
      <c r="AP6" s="44">
        <f t="shared" ref="AP6:AP24" si="19">AN6/AC6</f>
        <v>5.266123318324536</v>
      </c>
    </row>
    <row r="7" spans="1:42" ht="13.5" customHeight="1" x14ac:dyDescent="0.25">
      <c r="A7" s="33" t="s">
        <v>232</v>
      </c>
      <c r="B7" s="84" t="s">
        <v>28</v>
      </c>
      <c r="C7" s="56">
        <v>18230638</v>
      </c>
      <c r="D7" s="56" t="s">
        <v>72</v>
      </c>
      <c r="E7" s="35">
        <v>12670</v>
      </c>
      <c r="F7" s="36" t="s">
        <v>896</v>
      </c>
      <c r="G7" s="36">
        <v>22</v>
      </c>
      <c r="H7" s="36"/>
      <c r="I7" s="37" t="s">
        <v>266</v>
      </c>
      <c r="J7" s="38">
        <v>127</v>
      </c>
      <c r="K7" s="38">
        <v>45.2</v>
      </c>
      <c r="L7" s="38"/>
      <c r="M7" s="39">
        <v>750</v>
      </c>
      <c r="N7" s="39">
        <v>265</v>
      </c>
      <c r="O7" s="40">
        <f t="shared" si="13"/>
        <v>5740.4000000000005</v>
      </c>
      <c r="P7" s="41">
        <v>7500</v>
      </c>
      <c r="Q7" s="41">
        <f t="shared" si="14"/>
        <v>33655</v>
      </c>
      <c r="R7" s="42">
        <v>33.948900000000002</v>
      </c>
      <c r="S7" s="43"/>
      <c r="T7" s="36">
        <f t="shared" si="0"/>
        <v>22</v>
      </c>
      <c r="U7" s="44">
        <f t="shared" si="1"/>
        <v>0.28251775847578109</v>
      </c>
      <c r="V7" s="45">
        <f t="shared" si="2"/>
        <v>-485</v>
      </c>
      <c r="W7" s="46">
        <f t="shared" si="3"/>
        <v>1.2841716294353685E-2</v>
      </c>
      <c r="X7" s="41">
        <f t="shared" si="4"/>
        <v>2859.1301837199435</v>
      </c>
      <c r="Y7" s="41">
        <f t="shared" si="5"/>
        <v>26155</v>
      </c>
      <c r="Z7" s="41">
        <f t="shared" si="6"/>
        <v>34622.794394896424</v>
      </c>
      <c r="AA7" s="47">
        <f t="shared" si="7"/>
        <v>36514.130183719943</v>
      </c>
      <c r="AB7" s="48">
        <f t="shared" si="8"/>
        <v>32418.346811700769</v>
      </c>
      <c r="AC7" s="41">
        <f t="shared" si="9"/>
        <v>34189.260471647882</v>
      </c>
      <c r="AD7" s="41">
        <f t="shared" si="10"/>
        <v>48491.977414905959</v>
      </c>
      <c r="AE7" s="41">
        <v>0</v>
      </c>
      <c r="AF7" s="49">
        <f>HLOOKUP(I7,GasAvoidedCostsWOCC!$A$5:$G$50,G7+1,FALSE)</f>
        <v>20.838159707120742</v>
      </c>
      <c r="AG7" s="41">
        <f t="shared" si="11"/>
        <v>119619.37198275591</v>
      </c>
      <c r="AH7" s="49">
        <f>HLOOKUP(I7,GasAvoidedCostsWOCC!$A$5:$Q$50,T7+1,FALSE)</f>
        <v>20.838159707120742</v>
      </c>
      <c r="AI7" s="41">
        <f t="shared" si="12"/>
        <v>0</v>
      </c>
      <c r="AJ7" s="41">
        <f t="shared" si="15"/>
        <v>119619.37198275591</v>
      </c>
      <c r="AK7" s="41">
        <f>HLOOKUP(I7,GasAvoidedCostsWOCC!$A$5:$Q$50,G7+1,FALSE)*J7*L7</f>
        <v>0</v>
      </c>
      <c r="AL7" s="41">
        <f t="shared" si="16"/>
        <v>119619.37198275591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119619.37198275591</v>
      </c>
      <c r="AN7" s="45">
        <f t="shared" si="17"/>
        <v>180073.28659593748</v>
      </c>
      <c r="AO7" s="44">
        <f t="shared" si="18"/>
        <v>3.6898665029884139</v>
      </c>
      <c r="AP7" s="44">
        <f t="shared" si="19"/>
        <v>5.2669547136085848</v>
      </c>
    </row>
    <row r="8" spans="1:42" ht="13.5" customHeight="1" x14ac:dyDescent="0.25">
      <c r="A8" s="50">
        <f>SUMIF('Program Costs'!D:D,C2,'Program Costs'!O:O)</f>
        <v>222643.93000000017</v>
      </c>
      <c r="B8" s="84" t="s">
        <v>28</v>
      </c>
      <c r="C8" s="56">
        <v>18230638</v>
      </c>
      <c r="D8" s="56" t="s">
        <v>72</v>
      </c>
      <c r="E8" s="35">
        <v>13223</v>
      </c>
      <c r="F8" s="36" t="s">
        <v>950</v>
      </c>
      <c r="G8" s="36">
        <v>22</v>
      </c>
      <c r="H8" s="36"/>
      <c r="I8" s="37" t="s">
        <v>266</v>
      </c>
      <c r="J8" s="38">
        <v>7</v>
      </c>
      <c r="K8" s="38">
        <v>30.3</v>
      </c>
      <c r="L8" s="38"/>
      <c r="M8" s="39">
        <v>750</v>
      </c>
      <c r="N8" s="39">
        <v>231</v>
      </c>
      <c r="O8" s="40">
        <f t="shared" si="13"/>
        <v>212.1</v>
      </c>
      <c r="P8" s="41">
        <v>750</v>
      </c>
      <c r="Q8" s="41">
        <f t="shared" si="14"/>
        <v>1617</v>
      </c>
      <c r="R8" s="42">
        <v>0</v>
      </c>
      <c r="S8" s="43"/>
      <c r="T8" s="36">
        <f t="shared" si="0"/>
        <v>22</v>
      </c>
      <c r="U8" s="44">
        <f t="shared" si="1"/>
        <v>1.0438648277596189E-2</v>
      </c>
      <c r="V8" s="45">
        <f t="shared" si="2"/>
        <v>-519</v>
      </c>
      <c r="W8" s="46">
        <f t="shared" si="3"/>
        <v>4.7448401261800859E-4</v>
      </c>
      <c r="X8" s="41">
        <f t="shared" si="4"/>
        <v>105.6409852914431</v>
      </c>
      <c r="Y8" s="41">
        <f t="shared" si="5"/>
        <v>867</v>
      </c>
      <c r="Z8" s="41">
        <f t="shared" si="6"/>
        <v>1279.2653284017717</v>
      </c>
      <c r="AA8" s="47">
        <f t="shared" si="7"/>
        <v>1722.640985291443</v>
      </c>
      <c r="AB8" s="48">
        <f t="shared" si="8"/>
        <v>1197.8139779042806</v>
      </c>
      <c r="AC8" s="41">
        <f t="shared" si="9"/>
        <v>1612.9597240556582</v>
      </c>
      <c r="AD8" s="41">
        <f t="shared" si="10"/>
        <v>0</v>
      </c>
      <c r="AE8" s="41">
        <v>0</v>
      </c>
      <c r="AF8" s="49">
        <f>HLOOKUP(I8,GasAvoidedCostsWOCC!$A$5:$G$50,G8+1,FALSE)</f>
        <v>20.838159707120742</v>
      </c>
      <c r="AG8" s="41">
        <f t="shared" si="11"/>
        <v>4419.7736738803087</v>
      </c>
      <c r="AH8" s="49">
        <f>HLOOKUP(I8,GasAvoidedCostsWOCC!$A$5:$Q$50,T8+1,FALSE)</f>
        <v>20.838159707120742</v>
      </c>
      <c r="AI8" s="41">
        <f t="shared" si="12"/>
        <v>0</v>
      </c>
      <c r="AJ8" s="41">
        <f t="shared" si="15"/>
        <v>4419.7736738803087</v>
      </c>
      <c r="AK8" s="41">
        <f>HLOOKUP(I8,GasAvoidedCostsWOCC!$A$5:$Q$50,G8+1,FALSE)*J8*L8</f>
        <v>0</v>
      </c>
      <c r="AL8" s="41">
        <f t="shared" si="16"/>
        <v>4419.7736738803087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4419.7736738803096</v>
      </c>
      <c r="AN8" s="45">
        <f t="shared" si="17"/>
        <v>4861.7510412683414</v>
      </c>
      <c r="AO8" s="44">
        <f t="shared" si="18"/>
        <v>3.6898665029884143</v>
      </c>
      <c r="AP8" s="44">
        <f t="shared" si="19"/>
        <v>3.0141800621306634</v>
      </c>
    </row>
    <row r="9" spans="1:42" ht="13.5" customHeight="1" x14ac:dyDescent="0.25">
      <c r="A9" s="33" t="s">
        <v>296</v>
      </c>
      <c r="B9" s="84" t="s">
        <v>28</v>
      </c>
      <c r="C9" s="56">
        <v>18230638</v>
      </c>
      <c r="D9" s="56" t="s">
        <v>72</v>
      </c>
      <c r="E9" s="35">
        <v>13655</v>
      </c>
      <c r="F9" s="36" t="s">
        <v>951</v>
      </c>
      <c r="G9" s="36">
        <v>22</v>
      </c>
      <c r="H9" s="36"/>
      <c r="I9" s="37" t="s">
        <v>266</v>
      </c>
      <c r="J9" s="38">
        <v>10</v>
      </c>
      <c r="K9" s="38">
        <v>45.2</v>
      </c>
      <c r="L9" s="38"/>
      <c r="M9" s="39">
        <v>1780</v>
      </c>
      <c r="N9" s="39">
        <v>265</v>
      </c>
      <c r="O9" s="40">
        <f t="shared" si="13"/>
        <v>452</v>
      </c>
      <c r="P9" s="41">
        <v>1780</v>
      </c>
      <c r="Q9" s="41">
        <f t="shared" si="14"/>
        <v>2650</v>
      </c>
      <c r="R9" s="42">
        <v>33.929000000000002</v>
      </c>
      <c r="S9" s="43"/>
      <c r="T9" s="36">
        <f t="shared" si="0"/>
        <v>22</v>
      </c>
      <c r="U9" s="44">
        <f t="shared" si="1"/>
        <v>2.2245492793368585E-2</v>
      </c>
      <c r="V9" s="45">
        <f t="shared" si="2"/>
        <v>-1515</v>
      </c>
      <c r="W9" s="46">
        <f t="shared" si="3"/>
        <v>1.0111587633349357E-3</v>
      </c>
      <c r="X9" s="41">
        <f t="shared" si="4"/>
        <v>225.12836092283015</v>
      </c>
      <c r="Y9" s="41">
        <f t="shared" si="5"/>
        <v>870</v>
      </c>
      <c r="Z9" s="41">
        <f t="shared" si="6"/>
        <v>2726.2042830627106</v>
      </c>
      <c r="AA9" s="47">
        <f t="shared" si="7"/>
        <v>2875.1283609228303</v>
      </c>
      <c r="AB9" s="48">
        <f t="shared" si="8"/>
        <v>2552.6257332047849</v>
      </c>
      <c r="AC9" s="41">
        <f t="shared" si="9"/>
        <v>2692.0677536730618</v>
      </c>
      <c r="AD9" s="41">
        <f t="shared" si="10"/>
        <v>3816.02776574683</v>
      </c>
      <c r="AE9" s="41">
        <f t="shared" ref="AE9:AE24" si="20">-PV(GasDiscountRate,T9,S9)*J9</f>
        <v>0</v>
      </c>
      <c r="AF9" s="49">
        <f>HLOOKUP(I9,GasAvoidedCostsWOCC!$A$5:$G$50,G9+1,FALSE)</f>
        <v>20.838159707120742</v>
      </c>
      <c r="AG9" s="41">
        <f t="shared" si="11"/>
        <v>9418.848187618576</v>
      </c>
      <c r="AH9" s="49">
        <f>HLOOKUP(I9,GasAvoidedCostsWOCC!$A$5:$Q$50,T9+1,FALSE)</f>
        <v>20.838159707120742</v>
      </c>
      <c r="AI9" s="41">
        <f t="shared" si="12"/>
        <v>0</v>
      </c>
      <c r="AJ9" s="41">
        <f t="shared" si="15"/>
        <v>9418.848187618576</v>
      </c>
      <c r="AK9" s="41">
        <f>HLOOKUP(I9,GasAvoidedCostsWOCC!$A$5:$Q$50,G9+1,FALSE)*J9*L9</f>
        <v>0</v>
      </c>
      <c r="AL9" s="41">
        <f t="shared" si="16"/>
        <v>9418.848187618576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9418.848187618576</v>
      </c>
      <c r="AN9" s="45">
        <f t="shared" si="17"/>
        <v>14176.760772127265</v>
      </c>
      <c r="AO9" s="44">
        <f t="shared" si="18"/>
        <v>3.6898665029884139</v>
      </c>
      <c r="AP9" s="44">
        <f t="shared" si="19"/>
        <v>5.2661233183245368</v>
      </c>
    </row>
    <row r="10" spans="1:42" ht="13.5" customHeight="1" x14ac:dyDescent="0.25">
      <c r="A10" s="51">
        <f>SUM(O5:O999)</f>
        <v>447011.9</v>
      </c>
      <c r="B10" s="84" t="s">
        <v>28</v>
      </c>
      <c r="C10" s="56">
        <v>18230638</v>
      </c>
      <c r="D10" s="56" t="s">
        <v>72</v>
      </c>
      <c r="E10" s="35">
        <v>13921</v>
      </c>
      <c r="F10" s="36" t="s">
        <v>952</v>
      </c>
      <c r="G10" s="36">
        <v>22</v>
      </c>
      <c r="H10" s="36"/>
      <c r="I10" s="37" t="s">
        <v>266</v>
      </c>
      <c r="J10" s="38">
        <v>51</v>
      </c>
      <c r="K10" s="38">
        <v>22.6</v>
      </c>
      <c r="L10" s="38"/>
      <c r="M10" s="39">
        <v>250</v>
      </c>
      <c r="N10" s="39">
        <v>265</v>
      </c>
      <c r="O10" s="40">
        <f t="shared" si="13"/>
        <v>1152.6000000000001</v>
      </c>
      <c r="P10" s="41">
        <v>1000</v>
      </c>
      <c r="Q10" s="41">
        <f t="shared" si="14"/>
        <v>13515</v>
      </c>
      <c r="R10" s="42">
        <v>16.964500000000001</v>
      </c>
      <c r="S10" s="43"/>
      <c r="T10" s="36">
        <f t="shared" si="0"/>
        <v>22</v>
      </c>
      <c r="U10" s="44">
        <f t="shared" si="1"/>
        <v>5.6726006623089902E-2</v>
      </c>
      <c r="V10" s="45">
        <f t="shared" si="2"/>
        <v>15</v>
      </c>
      <c r="W10" s="46">
        <f t="shared" si="3"/>
        <v>2.5784548465040864E-3</v>
      </c>
      <c r="X10" s="41">
        <f t="shared" si="4"/>
        <v>574.07732035321703</v>
      </c>
      <c r="Y10" s="41">
        <f t="shared" si="5"/>
        <v>12515</v>
      </c>
      <c r="Z10" s="41">
        <f t="shared" si="6"/>
        <v>6951.8209218099128</v>
      </c>
      <c r="AA10" s="47">
        <f t="shared" si="7"/>
        <v>14089.077320353217</v>
      </c>
      <c r="AB10" s="48">
        <f t="shared" si="8"/>
        <v>6509.1956196722022</v>
      </c>
      <c r="AC10" s="41">
        <f t="shared" si="9"/>
        <v>13192.019962877543</v>
      </c>
      <c r="AD10" s="41">
        <f t="shared" si="10"/>
        <v>9730.8708026544155</v>
      </c>
      <c r="AE10" s="41">
        <f t="shared" si="20"/>
        <v>0</v>
      </c>
      <c r="AF10" s="49">
        <f>HLOOKUP(I10,GasAvoidedCostsWOCC!$A$5:$G$50,G10+1,FALSE)</f>
        <v>20.838159707120742</v>
      </c>
      <c r="AG10" s="41">
        <f t="shared" si="11"/>
        <v>24018.062878427369</v>
      </c>
      <c r="AH10" s="49">
        <f>HLOOKUP(I10,GasAvoidedCostsWOCC!$A$5:$Q$50,T10+1,FALSE)</f>
        <v>20.838159707120742</v>
      </c>
      <c r="AI10" s="41">
        <f t="shared" si="12"/>
        <v>0</v>
      </c>
      <c r="AJ10" s="41">
        <f t="shared" si="15"/>
        <v>24018.062878427369</v>
      </c>
      <c r="AK10" s="41">
        <f>HLOOKUP(I10,GasAvoidedCostsWOCC!$A$5:$Q$50,G10+1,FALSE)*J10*L10</f>
        <v>0</v>
      </c>
      <c r="AL10" s="41">
        <f t="shared" si="16"/>
        <v>24018.062878427369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24018.062878427369</v>
      </c>
      <c r="AN10" s="45">
        <f t="shared" si="17"/>
        <v>36150.739968924521</v>
      </c>
      <c r="AO10" s="44">
        <f t="shared" si="18"/>
        <v>3.6898665029884135</v>
      </c>
      <c r="AP10" s="44">
        <f t="shared" si="19"/>
        <v>2.7403490951842868</v>
      </c>
    </row>
    <row r="11" spans="1:42" ht="13.5" customHeight="1" x14ac:dyDescent="0.25">
      <c r="A11" s="33" t="s">
        <v>235</v>
      </c>
      <c r="B11" s="84" t="s">
        <v>28</v>
      </c>
      <c r="C11" s="56">
        <v>18230638</v>
      </c>
      <c r="D11" s="56" t="s">
        <v>72</v>
      </c>
      <c r="E11" s="35">
        <v>12738</v>
      </c>
      <c r="F11" s="36" t="s">
        <v>887</v>
      </c>
      <c r="G11" s="36">
        <v>7</v>
      </c>
      <c r="H11" s="36"/>
      <c r="I11" s="37" t="s">
        <v>266</v>
      </c>
      <c r="J11" s="38">
        <v>300</v>
      </c>
      <c r="K11" s="38">
        <v>26.7</v>
      </c>
      <c r="L11" s="38"/>
      <c r="M11" s="39">
        <v>75</v>
      </c>
      <c r="N11" s="39">
        <v>165.03</v>
      </c>
      <c r="O11" s="40">
        <f t="shared" si="13"/>
        <v>8010</v>
      </c>
      <c r="P11" s="41">
        <v>1800</v>
      </c>
      <c r="Q11" s="41">
        <f t="shared" si="14"/>
        <v>49509</v>
      </c>
      <c r="R11" s="42">
        <v>5.1630000000000003</v>
      </c>
      <c r="S11" s="43"/>
      <c r="T11" s="36">
        <f t="shared" si="0"/>
        <v>7</v>
      </c>
      <c r="U11" s="44">
        <f t="shared" si="1"/>
        <v>0.12543290234555277</v>
      </c>
      <c r="V11" s="45">
        <f t="shared" si="2"/>
        <v>90.03</v>
      </c>
      <c r="W11" s="46">
        <f t="shared" si="3"/>
        <v>1.791898604936468E-2</v>
      </c>
      <c r="X11" s="41">
        <f t="shared" si="4"/>
        <v>3989.5534756457296</v>
      </c>
      <c r="Y11" s="41">
        <f t="shared" si="5"/>
        <v>47709</v>
      </c>
      <c r="Z11" s="41">
        <f t="shared" si="6"/>
        <v>48311.717494098033</v>
      </c>
      <c r="AA11" s="47">
        <f t="shared" si="7"/>
        <v>53498.553475645727</v>
      </c>
      <c r="AB11" s="48">
        <f t="shared" si="8"/>
        <v>45235.690537544971</v>
      </c>
      <c r="AC11" s="41">
        <f t="shared" si="9"/>
        <v>50092.278535248806</v>
      </c>
      <c r="AD11" s="41">
        <f t="shared" si="10"/>
        <v>8405.9911570212735</v>
      </c>
      <c r="AE11" s="41">
        <f t="shared" si="20"/>
        <v>0</v>
      </c>
      <c r="AF11" s="49">
        <f>HLOOKUP(I11,GasAvoidedCostsWOCC!$A$5:$G$50,G11+1,FALSE)</f>
        <v>8.2965739434760017</v>
      </c>
      <c r="AG11" s="41">
        <f t="shared" si="11"/>
        <v>66455.557287242773</v>
      </c>
      <c r="AH11" s="49">
        <f>HLOOKUP(I11,GasAvoidedCostsWOCC!$A$5:$Q$50,T11+1,FALSE)</f>
        <v>8.2965739434760017</v>
      </c>
      <c r="AI11" s="41">
        <f t="shared" si="12"/>
        <v>0</v>
      </c>
      <c r="AJ11" s="41">
        <f t="shared" si="15"/>
        <v>66455.557287242773</v>
      </c>
      <c r="AK11" s="41">
        <f>HLOOKUP(I11,GasAvoidedCostsWOCC!$A$5:$Q$50,G11+1,FALSE)*J11*L11</f>
        <v>0</v>
      </c>
      <c r="AL11" s="41">
        <f t="shared" si="16"/>
        <v>66455.557287242773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66455.557287242773</v>
      </c>
      <c r="AN11" s="45">
        <f t="shared" si="17"/>
        <v>81507.104172988329</v>
      </c>
      <c r="AO11" s="44">
        <f t="shared" si="18"/>
        <v>1.4690956741797856</v>
      </c>
      <c r="AP11" s="44">
        <f t="shared" si="19"/>
        <v>1.6271390832348267</v>
      </c>
    </row>
    <row r="12" spans="1:42" ht="13.5" customHeight="1" x14ac:dyDescent="0.25">
      <c r="A12" s="52">
        <f>SUM(P5:P1000)</f>
        <v>1514755</v>
      </c>
      <c r="B12" s="84" t="s">
        <v>28</v>
      </c>
      <c r="C12" s="56">
        <v>18230638</v>
      </c>
      <c r="D12" s="56" t="s">
        <v>72</v>
      </c>
      <c r="E12" s="35">
        <v>12739</v>
      </c>
      <c r="F12" s="36" t="s">
        <v>888</v>
      </c>
      <c r="G12" s="36">
        <v>7</v>
      </c>
      <c r="H12" s="36"/>
      <c r="I12" s="37" t="s">
        <v>266</v>
      </c>
      <c r="J12" s="38">
        <v>40</v>
      </c>
      <c r="K12" s="38">
        <v>26.7</v>
      </c>
      <c r="L12" s="38"/>
      <c r="M12" s="39">
        <v>175</v>
      </c>
      <c r="N12" s="39">
        <v>165.03</v>
      </c>
      <c r="O12" s="40">
        <f t="shared" si="13"/>
        <v>1068</v>
      </c>
      <c r="P12" s="41">
        <v>700</v>
      </c>
      <c r="Q12" s="41">
        <f t="shared" si="14"/>
        <v>6601.2</v>
      </c>
      <c r="R12" s="42">
        <v>5.1630000000000003</v>
      </c>
      <c r="S12" s="43"/>
      <c r="T12" s="36">
        <f t="shared" si="0"/>
        <v>7</v>
      </c>
      <c r="U12" s="44">
        <f t="shared" si="1"/>
        <v>1.6724386979407035E-2</v>
      </c>
      <c r="V12" s="45">
        <f t="shared" si="2"/>
        <v>-9.9699999999999989</v>
      </c>
      <c r="W12" s="46">
        <f t="shared" si="3"/>
        <v>2.3891981399152907E-3</v>
      </c>
      <c r="X12" s="41">
        <f t="shared" si="4"/>
        <v>531.94046341943056</v>
      </c>
      <c r="Y12" s="41">
        <f t="shared" si="5"/>
        <v>5901.2</v>
      </c>
      <c r="Z12" s="41">
        <f t="shared" si="6"/>
        <v>6441.5623325464039</v>
      </c>
      <c r="AA12" s="47">
        <f t="shared" si="7"/>
        <v>7133.1404634194305</v>
      </c>
      <c r="AB12" s="48">
        <f t="shared" si="8"/>
        <v>6031.4254050059963</v>
      </c>
      <c r="AC12" s="41">
        <f t="shared" si="9"/>
        <v>6678.9704713665078</v>
      </c>
      <c r="AD12" s="41">
        <f t="shared" si="10"/>
        <v>1120.7988209361699</v>
      </c>
      <c r="AE12" s="41">
        <f t="shared" si="20"/>
        <v>0</v>
      </c>
      <c r="AF12" s="49">
        <f>HLOOKUP(I12,GasAvoidedCostsWOCC!$A$5:$G$50,G12+1,FALSE)</f>
        <v>8.2965739434760017</v>
      </c>
      <c r="AG12" s="41">
        <f t="shared" si="11"/>
        <v>8860.7409716323709</v>
      </c>
      <c r="AH12" s="49">
        <f>HLOOKUP(I12,GasAvoidedCostsWOCC!$A$5:$Q$50,T12+1,FALSE)</f>
        <v>8.2965739434760017</v>
      </c>
      <c r="AI12" s="41">
        <f t="shared" si="12"/>
        <v>0</v>
      </c>
      <c r="AJ12" s="41">
        <f t="shared" si="15"/>
        <v>8860.7409716323709</v>
      </c>
      <c r="AK12" s="41">
        <f>HLOOKUP(I12,GasAvoidedCostsWOCC!$A$5:$Q$50,G12+1,FALSE)*J12*L12</f>
        <v>0</v>
      </c>
      <c r="AL12" s="41">
        <f t="shared" si="16"/>
        <v>8860.7409716323709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8860.7409716323691</v>
      </c>
      <c r="AN12" s="45">
        <f t="shared" si="17"/>
        <v>10867.613889731778</v>
      </c>
      <c r="AO12" s="44">
        <f t="shared" si="18"/>
        <v>1.4690956741797854</v>
      </c>
      <c r="AP12" s="44">
        <f t="shared" si="19"/>
        <v>1.6271390832348267</v>
      </c>
    </row>
    <row r="13" spans="1:42" ht="13.5" customHeight="1" x14ac:dyDescent="0.25">
      <c r="A13" s="53" t="s">
        <v>238</v>
      </c>
      <c r="B13" s="84" t="s">
        <v>28</v>
      </c>
      <c r="C13" s="56">
        <v>18230638</v>
      </c>
      <c r="D13" s="56" t="s">
        <v>72</v>
      </c>
      <c r="E13" s="35">
        <v>13274</v>
      </c>
      <c r="F13" s="36" t="s">
        <v>953</v>
      </c>
      <c r="G13" s="36">
        <v>7</v>
      </c>
      <c r="H13" s="36"/>
      <c r="I13" s="37" t="s">
        <v>266</v>
      </c>
      <c r="J13" s="38">
        <v>50</v>
      </c>
      <c r="K13" s="38">
        <v>26.7</v>
      </c>
      <c r="L13" s="38"/>
      <c r="M13" s="39">
        <v>100</v>
      </c>
      <c r="N13" s="39">
        <v>165.03</v>
      </c>
      <c r="O13" s="40">
        <f t="shared" si="13"/>
        <v>1335</v>
      </c>
      <c r="P13" s="41">
        <v>400</v>
      </c>
      <c r="Q13" s="41">
        <f t="shared" si="14"/>
        <v>8251.5</v>
      </c>
      <c r="R13" s="42">
        <v>5.1630000000000003</v>
      </c>
      <c r="S13" s="43"/>
      <c r="T13" s="36">
        <f t="shared" si="0"/>
        <v>7</v>
      </c>
      <c r="U13" s="44">
        <f t="shared" si="1"/>
        <v>2.0905483724258794E-2</v>
      </c>
      <c r="V13" s="45">
        <f t="shared" si="2"/>
        <v>65.03</v>
      </c>
      <c r="W13" s="46">
        <f t="shared" si="3"/>
        <v>2.9864976748941135E-3</v>
      </c>
      <c r="X13" s="41">
        <f t="shared" si="4"/>
        <v>664.92557927428822</v>
      </c>
      <c r="Y13" s="41">
        <f t="shared" si="5"/>
        <v>7851.5</v>
      </c>
      <c r="Z13" s="41">
        <f t="shared" si="6"/>
        <v>8051.9529156830058</v>
      </c>
      <c r="AA13" s="47">
        <f t="shared" si="7"/>
        <v>8916.4255792742879</v>
      </c>
      <c r="AB13" s="48">
        <f t="shared" si="8"/>
        <v>7539.2817562574955</v>
      </c>
      <c r="AC13" s="41">
        <f t="shared" si="9"/>
        <v>8348.713089208135</v>
      </c>
      <c r="AD13" s="41">
        <f t="shared" si="10"/>
        <v>1400.9985261702122</v>
      </c>
      <c r="AE13" s="41">
        <f t="shared" si="20"/>
        <v>0</v>
      </c>
      <c r="AF13" s="49">
        <f>HLOOKUP(I13,GasAvoidedCostsWOCC!$A$5:$G$50,G13+1,FALSE)</f>
        <v>8.2965739434760017</v>
      </c>
      <c r="AG13" s="41">
        <f t="shared" si="11"/>
        <v>11075.926214540463</v>
      </c>
      <c r="AH13" s="49">
        <f>HLOOKUP(I13,GasAvoidedCostsWOCC!$A$5:$Q$50,T13+1,FALSE)</f>
        <v>8.2965739434760017</v>
      </c>
      <c r="AI13" s="41">
        <f t="shared" si="12"/>
        <v>0</v>
      </c>
      <c r="AJ13" s="41">
        <f t="shared" si="15"/>
        <v>11075.926214540463</v>
      </c>
      <c r="AK13" s="41">
        <f>HLOOKUP(I13,GasAvoidedCostsWOCC!$A$5:$Q$50,G13+1,FALSE)*J13*L13</f>
        <v>0</v>
      </c>
      <c r="AL13" s="41">
        <f t="shared" si="16"/>
        <v>11075.926214540463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11075.926214540463</v>
      </c>
      <c r="AN13" s="45">
        <f t="shared" si="17"/>
        <v>13584.517362164723</v>
      </c>
      <c r="AO13" s="44">
        <f t="shared" si="18"/>
        <v>1.4690956741797856</v>
      </c>
      <c r="AP13" s="44">
        <f t="shared" si="19"/>
        <v>1.6271390832348267</v>
      </c>
    </row>
    <row r="14" spans="1:42" ht="13.5" customHeight="1" x14ac:dyDescent="0.25">
      <c r="A14" s="52">
        <f>SUM(Y5:Y1000)</f>
        <v>1741765.98</v>
      </c>
      <c r="B14" s="84" t="s">
        <v>28</v>
      </c>
      <c r="C14" s="56">
        <v>18230638</v>
      </c>
      <c r="D14" s="56" t="s">
        <v>72</v>
      </c>
      <c r="E14" s="35">
        <v>13275</v>
      </c>
      <c r="F14" s="36" t="s">
        <v>954</v>
      </c>
      <c r="G14" s="36">
        <v>7</v>
      </c>
      <c r="H14" s="36"/>
      <c r="I14" s="37" t="s">
        <v>266</v>
      </c>
      <c r="J14" s="38">
        <v>75</v>
      </c>
      <c r="K14" s="38">
        <v>26.7</v>
      </c>
      <c r="L14" s="38"/>
      <c r="M14" s="39">
        <v>150</v>
      </c>
      <c r="N14" s="39">
        <v>165.03</v>
      </c>
      <c r="O14" s="40">
        <f t="shared" si="13"/>
        <v>2002.5</v>
      </c>
      <c r="P14" s="41">
        <v>900</v>
      </c>
      <c r="Q14" s="41">
        <f t="shared" si="14"/>
        <v>12377.25</v>
      </c>
      <c r="R14" s="42">
        <v>5.1630000000000003</v>
      </c>
      <c r="S14" s="43"/>
      <c r="T14" s="36">
        <f t="shared" si="0"/>
        <v>7</v>
      </c>
      <c r="U14" s="44">
        <f t="shared" si="1"/>
        <v>3.1358225586388191E-2</v>
      </c>
      <c r="V14" s="45">
        <f t="shared" si="2"/>
        <v>15.030000000000001</v>
      </c>
      <c r="W14" s="46">
        <f t="shared" si="3"/>
        <v>4.4797465123411701E-3</v>
      </c>
      <c r="X14" s="41">
        <f t="shared" si="4"/>
        <v>997.38836891143239</v>
      </c>
      <c r="Y14" s="41">
        <f t="shared" si="5"/>
        <v>11477.25</v>
      </c>
      <c r="Z14" s="41">
        <f t="shared" si="6"/>
        <v>12077.929373524508</v>
      </c>
      <c r="AA14" s="47">
        <f t="shared" si="7"/>
        <v>13374.638368911432</v>
      </c>
      <c r="AB14" s="48">
        <f t="shared" si="8"/>
        <v>11308.922634386243</v>
      </c>
      <c r="AC14" s="41">
        <f t="shared" si="9"/>
        <v>12523.069633812202</v>
      </c>
      <c r="AD14" s="41">
        <f t="shared" si="10"/>
        <v>2101.4977892553184</v>
      </c>
      <c r="AE14" s="41">
        <f t="shared" si="20"/>
        <v>0</v>
      </c>
      <c r="AF14" s="49">
        <f>HLOOKUP(I14,GasAvoidedCostsWOCC!$A$5:$G$50,G14+1,FALSE)</f>
        <v>8.2965739434760017</v>
      </c>
      <c r="AG14" s="41">
        <f t="shared" si="11"/>
        <v>16613.889321810693</v>
      </c>
      <c r="AH14" s="49">
        <f>HLOOKUP(I14,GasAvoidedCostsWOCC!$A$5:$Q$50,T14+1,FALSE)</f>
        <v>8.2965739434760017</v>
      </c>
      <c r="AI14" s="41">
        <f t="shared" si="12"/>
        <v>0</v>
      </c>
      <c r="AJ14" s="41">
        <f t="shared" si="15"/>
        <v>16613.889321810693</v>
      </c>
      <c r="AK14" s="41">
        <f>HLOOKUP(I14,GasAvoidedCostsWOCC!$A$5:$Q$50,G14+1,FALSE)*J14*L14</f>
        <v>0</v>
      </c>
      <c r="AL14" s="41">
        <f t="shared" si="16"/>
        <v>16613.889321810693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16613.889321810693</v>
      </c>
      <c r="AN14" s="45">
        <f t="shared" si="17"/>
        <v>20376.776043247082</v>
      </c>
      <c r="AO14" s="44">
        <f t="shared" si="18"/>
        <v>1.4690956741797856</v>
      </c>
      <c r="AP14" s="44">
        <f t="shared" si="19"/>
        <v>1.6271390832348267</v>
      </c>
    </row>
    <row r="15" spans="1:42" ht="13.5" customHeight="1" x14ac:dyDescent="0.25">
      <c r="A15" s="33" t="s">
        <v>241</v>
      </c>
      <c r="B15" s="84" t="s">
        <v>28</v>
      </c>
      <c r="C15" s="56">
        <v>18230638</v>
      </c>
      <c r="D15" s="56" t="s">
        <v>72</v>
      </c>
      <c r="E15" s="35" t="s">
        <v>1056</v>
      </c>
      <c r="F15" s="36" t="s">
        <v>955</v>
      </c>
      <c r="G15" s="36">
        <v>18</v>
      </c>
      <c r="H15" s="36"/>
      <c r="I15" s="37" t="s">
        <v>266</v>
      </c>
      <c r="J15" s="38">
        <v>484</v>
      </c>
      <c r="K15" s="38">
        <v>377</v>
      </c>
      <c r="L15" s="38"/>
      <c r="M15" s="39">
        <v>1500</v>
      </c>
      <c r="N15" s="39">
        <v>2420</v>
      </c>
      <c r="O15" s="40">
        <f t="shared" si="13"/>
        <v>182468</v>
      </c>
      <c r="P15" s="41">
        <v>726000</v>
      </c>
      <c r="Q15" s="41">
        <f t="shared" si="14"/>
        <v>1171280</v>
      </c>
      <c r="R15" s="42">
        <v>92.115200000000002</v>
      </c>
      <c r="S15" s="43"/>
      <c r="T15" s="36">
        <f t="shared" si="0"/>
        <v>18</v>
      </c>
      <c r="U15" s="44">
        <f t="shared" si="1"/>
        <v>7.3475090931583695</v>
      </c>
      <c r="V15" s="45">
        <f t="shared" si="2"/>
        <v>920</v>
      </c>
      <c r="W15" s="46">
        <f t="shared" si="3"/>
        <v>0.40819494961990943</v>
      </c>
      <c r="X15" s="41">
        <f t="shared" si="4"/>
        <v>90882.127789528706</v>
      </c>
      <c r="Y15" s="41">
        <f t="shared" si="5"/>
        <v>445280</v>
      </c>
      <c r="Z15" s="41">
        <f t="shared" si="6"/>
        <v>1100542.1308006342</v>
      </c>
      <c r="AA15" s="47">
        <f t="shared" si="7"/>
        <v>1262162.1277895288</v>
      </c>
      <c r="AB15" s="48">
        <f t="shared" si="8"/>
        <v>1030470.1599256874</v>
      </c>
      <c r="AC15" s="41">
        <f t="shared" si="9"/>
        <v>1181799.7451212816</v>
      </c>
      <c r="AD15" s="41">
        <f t="shared" si="10"/>
        <v>455018.41301324812</v>
      </c>
      <c r="AE15" s="41">
        <f t="shared" si="20"/>
        <v>0</v>
      </c>
      <c r="AF15" s="49">
        <f>HLOOKUP(I15,GasAvoidedCostsWOCC!$A$5:$G$50,G15+1,FALSE)</f>
        <v>17.876078617173665</v>
      </c>
      <c r="AG15" s="41">
        <f t="shared" si="11"/>
        <v>3261812.3131184443</v>
      </c>
      <c r="AH15" s="49">
        <f>HLOOKUP(I15,GasAvoidedCostsWOCC!$A$5:$Q$50,T15+1,FALSE)</f>
        <v>17.876078617173665</v>
      </c>
      <c r="AI15" s="41">
        <f t="shared" si="12"/>
        <v>0</v>
      </c>
      <c r="AJ15" s="41">
        <f t="shared" si="15"/>
        <v>3261812.3131184443</v>
      </c>
      <c r="AK15" s="41">
        <f>HLOOKUP(I15,GasAvoidedCostsWOCC!$A$5:$Q$50,G15+1,FALSE)*J15*L15</f>
        <v>0</v>
      </c>
      <c r="AL15" s="41">
        <f t="shared" si="16"/>
        <v>3261812.3131184443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3261812.3131184443</v>
      </c>
      <c r="AN15" s="45">
        <f t="shared" si="17"/>
        <v>4043011.9574435372</v>
      </c>
      <c r="AO15" s="44">
        <f t="shared" si="18"/>
        <v>3.1653631904815862</v>
      </c>
      <c r="AP15" s="44">
        <f t="shared" si="19"/>
        <v>3.4210634873919568</v>
      </c>
    </row>
    <row r="16" spans="1:42" ht="13.5" customHeight="1" x14ac:dyDescent="0.25">
      <c r="A16" s="51">
        <f>SUM(U5:U999)</f>
        <v>19.265793147788678</v>
      </c>
      <c r="B16" s="84" t="s">
        <v>28</v>
      </c>
      <c r="C16" s="56">
        <v>18230638</v>
      </c>
      <c r="D16" s="56" t="s">
        <v>72</v>
      </c>
      <c r="E16" s="35" t="s">
        <v>1056</v>
      </c>
      <c r="F16" s="36" t="s">
        <v>956</v>
      </c>
      <c r="G16" s="36">
        <v>18</v>
      </c>
      <c r="H16" s="36"/>
      <c r="I16" s="37" t="s">
        <v>266</v>
      </c>
      <c r="J16" s="38">
        <v>69</v>
      </c>
      <c r="K16" s="38">
        <v>377</v>
      </c>
      <c r="L16" s="38"/>
      <c r="M16" s="39">
        <v>2400</v>
      </c>
      <c r="N16" s="39">
        <v>2420</v>
      </c>
      <c r="O16" s="40">
        <f t="shared" si="13"/>
        <v>26013</v>
      </c>
      <c r="P16" s="41">
        <v>165600</v>
      </c>
      <c r="Q16" s="41">
        <f t="shared" si="14"/>
        <v>166980</v>
      </c>
      <c r="R16" s="42">
        <v>92.115200000000002</v>
      </c>
      <c r="S16" s="43"/>
      <c r="T16" s="36">
        <f t="shared" si="0"/>
        <v>18</v>
      </c>
      <c r="U16" s="44">
        <f t="shared" si="1"/>
        <v>1.0474754698924122</v>
      </c>
      <c r="V16" s="45">
        <f t="shared" si="2"/>
        <v>20</v>
      </c>
      <c r="W16" s="46">
        <f t="shared" si="3"/>
        <v>5.8193081660689566E-2</v>
      </c>
      <c r="X16" s="41">
        <f t="shared" si="4"/>
        <v>12956.33639974686</v>
      </c>
      <c r="Y16" s="41">
        <f t="shared" si="5"/>
        <v>1380</v>
      </c>
      <c r="Z16" s="41">
        <f t="shared" si="6"/>
        <v>156895.46906042099</v>
      </c>
      <c r="AA16" s="47">
        <f t="shared" si="7"/>
        <v>179936.33639974686</v>
      </c>
      <c r="AB16" s="48">
        <f t="shared" si="8"/>
        <v>146905.86990676122</v>
      </c>
      <c r="AC16" s="41">
        <f t="shared" si="9"/>
        <v>168479.71573010006</v>
      </c>
      <c r="AD16" s="41">
        <f t="shared" si="10"/>
        <v>64868.327475029175</v>
      </c>
      <c r="AE16" s="41">
        <f t="shared" si="20"/>
        <v>0</v>
      </c>
      <c r="AF16" s="49">
        <f>HLOOKUP(I16,GasAvoidedCostsWOCC!$A$5:$G$50,G16+1,FALSE)</f>
        <v>17.876078617173665</v>
      </c>
      <c r="AG16" s="41">
        <f t="shared" si="11"/>
        <v>465010.43306853849</v>
      </c>
      <c r="AH16" s="49">
        <f>HLOOKUP(I16,GasAvoidedCostsWOCC!$A$5:$Q$50,T16+1,FALSE)</f>
        <v>17.876078617173665</v>
      </c>
      <c r="AI16" s="41">
        <f t="shared" si="12"/>
        <v>0</v>
      </c>
      <c r="AJ16" s="41">
        <f t="shared" si="15"/>
        <v>465010.43306853849</v>
      </c>
      <c r="AK16" s="41">
        <f>HLOOKUP(I16,GasAvoidedCostsWOCC!$A$5:$Q$50,G16+1,FALSE)*J16*L16</f>
        <v>0</v>
      </c>
      <c r="AL16" s="41">
        <f t="shared" si="16"/>
        <v>465010.43306853849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465010.43306853855</v>
      </c>
      <c r="AN16" s="45">
        <f t="shared" si="17"/>
        <v>576379.80385042168</v>
      </c>
      <c r="AO16" s="44">
        <f t="shared" si="18"/>
        <v>3.1653631904815862</v>
      </c>
      <c r="AP16" s="44">
        <f t="shared" si="19"/>
        <v>3.4210634873919572</v>
      </c>
    </row>
    <row r="17" spans="1:42" ht="13.5" customHeight="1" x14ac:dyDescent="0.25">
      <c r="A17" s="54" t="s">
        <v>244</v>
      </c>
      <c r="B17" s="84" t="s">
        <v>28</v>
      </c>
      <c r="C17" s="56">
        <v>18230638</v>
      </c>
      <c r="D17" s="56" t="s">
        <v>72</v>
      </c>
      <c r="E17" s="35" t="s">
        <v>1056</v>
      </c>
      <c r="F17" s="36" t="s">
        <v>957</v>
      </c>
      <c r="G17" s="36">
        <v>18</v>
      </c>
      <c r="H17" s="36"/>
      <c r="I17" s="37" t="s">
        <v>266</v>
      </c>
      <c r="J17" s="38">
        <v>10</v>
      </c>
      <c r="K17" s="38">
        <v>377</v>
      </c>
      <c r="L17" s="38"/>
      <c r="M17" s="39">
        <v>2400</v>
      </c>
      <c r="N17" s="39">
        <v>2420</v>
      </c>
      <c r="O17" s="40">
        <f t="shared" si="13"/>
        <v>3770</v>
      </c>
      <c r="P17" s="41">
        <v>24000</v>
      </c>
      <c r="Q17" s="41">
        <f t="shared" si="14"/>
        <v>24200</v>
      </c>
      <c r="R17" s="42">
        <v>92.115200000000002</v>
      </c>
      <c r="S17" s="43"/>
      <c r="T17" s="36">
        <f t="shared" si="0"/>
        <v>18</v>
      </c>
      <c r="U17" s="44">
        <f t="shared" si="1"/>
        <v>0.15180803911484234</v>
      </c>
      <c r="V17" s="45">
        <f t="shared" si="2"/>
        <v>20</v>
      </c>
      <c r="W17" s="46">
        <f t="shared" si="3"/>
        <v>8.4337799508245742E-3</v>
      </c>
      <c r="X17" s="41">
        <f t="shared" si="4"/>
        <v>1877.7299130067913</v>
      </c>
      <c r="Y17" s="41">
        <f t="shared" si="5"/>
        <v>200</v>
      </c>
      <c r="Z17" s="41">
        <f t="shared" si="6"/>
        <v>22738.473776872605</v>
      </c>
      <c r="AA17" s="47">
        <f t="shared" si="7"/>
        <v>26077.729913006791</v>
      </c>
      <c r="AB17" s="48">
        <f t="shared" si="8"/>
        <v>21290.705783588579</v>
      </c>
      <c r="AC17" s="41">
        <f t="shared" si="9"/>
        <v>24417.350105811602</v>
      </c>
      <c r="AD17" s="41">
        <f t="shared" si="10"/>
        <v>9401.206880439011</v>
      </c>
      <c r="AE17" s="41">
        <f t="shared" si="20"/>
        <v>0</v>
      </c>
      <c r="AF17" s="49">
        <f>HLOOKUP(I17,GasAvoidedCostsWOCC!$A$5:$G$50,G17+1,FALSE)</f>
        <v>17.876078617173665</v>
      </c>
      <c r="AG17" s="41">
        <f t="shared" si="11"/>
        <v>67392.816386744715</v>
      </c>
      <c r="AH17" s="49">
        <f>HLOOKUP(I17,GasAvoidedCostsWOCC!$A$5:$Q$50,T17+1,FALSE)</f>
        <v>17.876078617173665</v>
      </c>
      <c r="AI17" s="41">
        <f t="shared" si="12"/>
        <v>0</v>
      </c>
      <c r="AJ17" s="41">
        <f t="shared" si="15"/>
        <v>67392.816386744715</v>
      </c>
      <c r="AK17" s="41">
        <f>HLOOKUP(I17,GasAvoidedCostsWOCC!$A$5:$Q$50,G17+1,FALSE)*J17*L17</f>
        <v>0</v>
      </c>
      <c r="AL17" s="41">
        <f t="shared" si="16"/>
        <v>67392.816386744715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67392.816386744715</v>
      </c>
      <c r="AN17" s="45">
        <f t="shared" si="17"/>
        <v>83533.304905858211</v>
      </c>
      <c r="AO17" s="44">
        <f t="shared" si="18"/>
        <v>3.1653631904815867</v>
      </c>
      <c r="AP17" s="44">
        <f t="shared" si="19"/>
        <v>3.4210634873919572</v>
      </c>
    </row>
    <row r="18" spans="1:42" ht="13.5" customHeight="1" x14ac:dyDescent="0.25">
      <c r="A18" s="52">
        <f>A6+A8</f>
        <v>2696118.93</v>
      </c>
      <c r="B18" s="84" t="s">
        <v>28</v>
      </c>
      <c r="C18" s="56">
        <v>18230638</v>
      </c>
      <c r="D18" s="56" t="s">
        <v>72</v>
      </c>
      <c r="E18" s="35" t="s">
        <v>1056</v>
      </c>
      <c r="F18" s="36" t="s">
        <v>958</v>
      </c>
      <c r="G18" s="36">
        <v>18</v>
      </c>
      <c r="H18" s="36"/>
      <c r="I18" s="37" t="s">
        <v>266</v>
      </c>
      <c r="J18" s="38">
        <v>88</v>
      </c>
      <c r="K18" s="38">
        <v>377</v>
      </c>
      <c r="L18" s="38"/>
      <c r="M18" s="39">
        <v>2000</v>
      </c>
      <c r="N18" s="39">
        <v>2420</v>
      </c>
      <c r="O18" s="40">
        <f t="shared" si="13"/>
        <v>33176</v>
      </c>
      <c r="P18" s="41">
        <v>176000</v>
      </c>
      <c r="Q18" s="41">
        <f t="shared" si="14"/>
        <v>212960</v>
      </c>
      <c r="R18" s="42">
        <v>92.115200000000002</v>
      </c>
      <c r="S18" s="43"/>
      <c r="T18" s="36">
        <f t="shared" si="0"/>
        <v>18</v>
      </c>
      <c r="U18" s="44">
        <f t="shared" si="1"/>
        <v>1.3359107442106126</v>
      </c>
      <c r="V18" s="45">
        <f t="shared" si="2"/>
        <v>420</v>
      </c>
      <c r="W18" s="46">
        <f t="shared" si="3"/>
        <v>7.4217263567256261E-2</v>
      </c>
      <c r="X18" s="41">
        <f t="shared" si="4"/>
        <v>16524.023234459764</v>
      </c>
      <c r="Y18" s="41">
        <f t="shared" si="5"/>
        <v>36960</v>
      </c>
      <c r="Z18" s="41">
        <f t="shared" si="6"/>
        <v>200098.56923647894</v>
      </c>
      <c r="AA18" s="47">
        <f t="shared" si="7"/>
        <v>229484.02323445978</v>
      </c>
      <c r="AB18" s="48">
        <f t="shared" si="8"/>
        <v>187358.21089557951</v>
      </c>
      <c r="AC18" s="41">
        <f t="shared" si="9"/>
        <v>214872.68093114209</v>
      </c>
      <c r="AD18" s="41">
        <f t="shared" si="10"/>
        <v>82730.620547863291</v>
      </c>
      <c r="AE18" s="41">
        <f t="shared" si="20"/>
        <v>0</v>
      </c>
      <c r="AF18" s="49">
        <f>HLOOKUP(I18,GasAvoidedCostsWOCC!$A$5:$G$50,G18+1,FALSE)</f>
        <v>17.876078617173665</v>
      </c>
      <c r="AG18" s="41">
        <f t="shared" si="11"/>
        <v>593056.78420335357</v>
      </c>
      <c r="AH18" s="49">
        <f>HLOOKUP(I18,GasAvoidedCostsWOCC!$A$5:$Q$50,T18+1,FALSE)</f>
        <v>17.876078617173665</v>
      </c>
      <c r="AI18" s="41">
        <f t="shared" si="12"/>
        <v>0</v>
      </c>
      <c r="AJ18" s="41">
        <f t="shared" si="15"/>
        <v>593056.78420335357</v>
      </c>
      <c r="AK18" s="41">
        <f>HLOOKUP(I18,GasAvoidedCostsWOCC!$A$5:$Q$50,G18+1,FALSE)*J18*L18</f>
        <v>0</v>
      </c>
      <c r="AL18" s="41">
        <f t="shared" si="16"/>
        <v>593056.78420335357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593056.78420335345</v>
      </c>
      <c r="AN18" s="45">
        <f t="shared" si="17"/>
        <v>735093.08317155216</v>
      </c>
      <c r="AO18" s="44">
        <f t="shared" si="18"/>
        <v>3.1653631904815862</v>
      </c>
      <c r="AP18" s="44">
        <f t="shared" si="19"/>
        <v>3.4210634873919568</v>
      </c>
    </row>
    <row r="19" spans="1:42" ht="13.5" customHeight="1" x14ac:dyDescent="0.25">
      <c r="A19" s="54" t="s">
        <v>214</v>
      </c>
      <c r="B19" s="84" t="s">
        <v>28</v>
      </c>
      <c r="C19" s="56">
        <v>18230638</v>
      </c>
      <c r="D19" s="56" t="s">
        <v>72</v>
      </c>
      <c r="E19" s="35" t="s">
        <v>1056</v>
      </c>
      <c r="F19" s="36" t="s">
        <v>959</v>
      </c>
      <c r="G19" s="36">
        <v>18</v>
      </c>
      <c r="H19" s="36"/>
      <c r="I19" s="37" t="s">
        <v>266</v>
      </c>
      <c r="J19" s="38">
        <v>8</v>
      </c>
      <c r="K19" s="38">
        <v>377</v>
      </c>
      <c r="L19" s="38"/>
      <c r="M19" s="39">
        <v>2900</v>
      </c>
      <c r="N19" s="39">
        <v>2420</v>
      </c>
      <c r="O19" s="40">
        <f t="shared" si="13"/>
        <v>3016</v>
      </c>
      <c r="P19" s="41">
        <v>23200</v>
      </c>
      <c r="Q19" s="41">
        <f t="shared" si="14"/>
        <v>19360</v>
      </c>
      <c r="R19" s="42">
        <v>92.115200000000002</v>
      </c>
      <c r="S19" s="43"/>
      <c r="T19" s="36">
        <f t="shared" si="0"/>
        <v>18</v>
      </c>
      <c r="U19" s="44">
        <f t="shared" si="1"/>
        <v>0.12144643129187388</v>
      </c>
      <c r="V19" s="45">
        <f t="shared" si="2"/>
        <v>-480</v>
      </c>
      <c r="W19" s="46">
        <f t="shared" si="3"/>
        <v>6.7470239606596599E-3</v>
      </c>
      <c r="X19" s="41">
        <f t="shared" si="4"/>
        <v>1502.1839304054331</v>
      </c>
      <c r="Y19" s="41">
        <f t="shared" si="5"/>
        <v>-3840</v>
      </c>
      <c r="Z19" s="41">
        <f t="shared" si="6"/>
        <v>18190.779021498085</v>
      </c>
      <c r="AA19" s="47">
        <f t="shared" si="7"/>
        <v>20862.183930405434</v>
      </c>
      <c r="AB19" s="48">
        <f t="shared" si="8"/>
        <v>17032.564626870866</v>
      </c>
      <c r="AC19" s="41">
        <f t="shared" si="9"/>
        <v>19533.880084649281</v>
      </c>
      <c r="AD19" s="41">
        <f t="shared" si="10"/>
        <v>7520.9655043512084</v>
      </c>
      <c r="AE19" s="41">
        <f t="shared" si="20"/>
        <v>0</v>
      </c>
      <c r="AF19" s="49">
        <f>HLOOKUP(I19,GasAvoidedCostsWOCC!$A$5:$G$50,G19+1,FALSE)</f>
        <v>17.876078617173665</v>
      </c>
      <c r="AG19" s="41">
        <f t="shared" si="11"/>
        <v>53914.253109395773</v>
      </c>
      <c r="AH19" s="49">
        <f>HLOOKUP(I19,GasAvoidedCostsWOCC!$A$5:$Q$50,T19+1,FALSE)</f>
        <v>17.876078617173665</v>
      </c>
      <c r="AI19" s="41">
        <f t="shared" si="12"/>
        <v>0</v>
      </c>
      <c r="AJ19" s="41">
        <f t="shared" si="15"/>
        <v>53914.253109395773</v>
      </c>
      <c r="AK19" s="41">
        <f>HLOOKUP(I19,GasAvoidedCostsWOCC!$A$5:$Q$50,G19+1,FALSE)*J19*L19</f>
        <v>0</v>
      </c>
      <c r="AL19" s="41">
        <f t="shared" si="16"/>
        <v>53914.253109395773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53914.253109395773</v>
      </c>
      <c r="AN19" s="45">
        <f t="shared" si="17"/>
        <v>66826.643924686563</v>
      </c>
      <c r="AO19" s="44">
        <f t="shared" si="18"/>
        <v>3.1653631904815862</v>
      </c>
      <c r="AP19" s="44">
        <f t="shared" si="19"/>
        <v>3.4210634873919568</v>
      </c>
    </row>
    <row r="20" spans="1:42" ht="13.5" customHeight="1" x14ac:dyDescent="0.25">
      <c r="A20" s="52">
        <f>A8+SUM(Q5:Q906)</f>
        <v>3479164.91</v>
      </c>
      <c r="B20" s="84" t="s">
        <v>28</v>
      </c>
      <c r="C20" s="56">
        <v>18230638</v>
      </c>
      <c r="D20" s="56" t="s">
        <v>72</v>
      </c>
      <c r="E20" s="35" t="s">
        <v>1056</v>
      </c>
      <c r="F20" s="36" t="s">
        <v>960</v>
      </c>
      <c r="G20" s="36">
        <v>18</v>
      </c>
      <c r="H20" s="36"/>
      <c r="I20" s="37" t="s">
        <v>266</v>
      </c>
      <c r="J20" s="38">
        <v>2</v>
      </c>
      <c r="K20" s="38">
        <v>377</v>
      </c>
      <c r="L20" s="38"/>
      <c r="M20" s="39">
        <v>2900</v>
      </c>
      <c r="N20" s="39">
        <v>2420</v>
      </c>
      <c r="O20" s="40">
        <f t="shared" si="13"/>
        <v>754</v>
      </c>
      <c r="P20" s="41">
        <v>5800</v>
      </c>
      <c r="Q20" s="41">
        <f t="shared" si="14"/>
        <v>4840</v>
      </c>
      <c r="R20" s="42">
        <v>92.115200000000002</v>
      </c>
      <c r="S20" s="43"/>
      <c r="T20" s="36">
        <f t="shared" si="0"/>
        <v>18</v>
      </c>
      <c r="U20" s="44">
        <f t="shared" si="1"/>
        <v>3.036160782296847E-2</v>
      </c>
      <c r="V20" s="45">
        <f t="shared" si="2"/>
        <v>-480</v>
      </c>
      <c r="W20" s="46">
        <f t="shared" si="3"/>
        <v>1.686755990164915E-3</v>
      </c>
      <c r="X20" s="41">
        <f t="shared" si="4"/>
        <v>375.54598260135828</v>
      </c>
      <c r="Y20" s="41">
        <f t="shared" si="5"/>
        <v>-960</v>
      </c>
      <c r="Z20" s="41">
        <f t="shared" si="6"/>
        <v>4547.6947553745213</v>
      </c>
      <c r="AA20" s="47">
        <f t="shared" si="7"/>
        <v>5215.5459826013584</v>
      </c>
      <c r="AB20" s="48">
        <f t="shared" si="8"/>
        <v>4258.1411567177165</v>
      </c>
      <c r="AC20" s="41">
        <f t="shared" si="9"/>
        <v>4883.4700211623203</v>
      </c>
      <c r="AD20" s="41">
        <f t="shared" si="10"/>
        <v>1880.2413760878021</v>
      </c>
      <c r="AE20" s="41">
        <f t="shared" si="20"/>
        <v>0</v>
      </c>
      <c r="AF20" s="49">
        <f>HLOOKUP(I20,GasAvoidedCostsWOCC!$A$5:$G$50,G20+1,FALSE)</f>
        <v>17.876078617173665</v>
      </c>
      <c r="AG20" s="41">
        <f t="shared" si="11"/>
        <v>13478.563277348943</v>
      </c>
      <c r="AH20" s="49">
        <f>HLOOKUP(I20,GasAvoidedCostsWOCC!$A$5:$Q$50,T20+1,FALSE)</f>
        <v>17.876078617173665</v>
      </c>
      <c r="AI20" s="41">
        <f t="shared" si="12"/>
        <v>0</v>
      </c>
      <c r="AJ20" s="41">
        <f t="shared" si="15"/>
        <v>13478.563277348943</v>
      </c>
      <c r="AK20" s="41">
        <f>HLOOKUP(I20,GasAvoidedCostsWOCC!$A$5:$Q$50,G20+1,FALSE)*J20*L20</f>
        <v>0</v>
      </c>
      <c r="AL20" s="41">
        <f t="shared" si="16"/>
        <v>13478.563277348943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13478.563277348943</v>
      </c>
      <c r="AN20" s="45">
        <f t="shared" si="17"/>
        <v>16706.660981171641</v>
      </c>
      <c r="AO20" s="44">
        <f t="shared" si="18"/>
        <v>3.1653631904815862</v>
      </c>
      <c r="AP20" s="44">
        <f t="shared" si="19"/>
        <v>3.4210634873919568</v>
      </c>
    </row>
    <row r="21" spans="1:42" ht="13.5" customHeight="1" x14ac:dyDescent="0.25">
      <c r="A21" s="54" t="s">
        <v>228</v>
      </c>
      <c r="B21" s="34"/>
      <c r="E21" s="35">
        <v>12738</v>
      </c>
      <c r="F21" s="36" t="s">
        <v>887</v>
      </c>
      <c r="G21" s="36">
        <v>7</v>
      </c>
      <c r="H21" s="36"/>
      <c r="I21" s="37" t="s">
        <v>266</v>
      </c>
      <c r="J21" s="38">
        <v>1</v>
      </c>
      <c r="K21" s="38">
        <v>21.5</v>
      </c>
      <c r="L21" s="38"/>
      <c r="M21" s="39">
        <v>75</v>
      </c>
      <c r="N21" s="39">
        <v>165.03</v>
      </c>
      <c r="O21" s="40">
        <v>21.5</v>
      </c>
      <c r="P21" s="41">
        <v>75</v>
      </c>
      <c r="Q21" s="41">
        <v>165.03</v>
      </c>
      <c r="R21" s="42">
        <v>5.1630000000000003</v>
      </c>
      <c r="S21" s="43"/>
      <c r="T21" s="36">
        <f t="shared" si="0"/>
        <v>7</v>
      </c>
      <c r="U21" s="44">
        <f t="shared" si="1"/>
        <v>3.3668007495997308E-4</v>
      </c>
      <c r="V21" s="45">
        <f t="shared" si="2"/>
        <v>90.03</v>
      </c>
      <c r="W21" s="46">
        <f t="shared" si="3"/>
        <v>4.8097153565710438E-5</v>
      </c>
      <c r="X21" s="41">
        <f t="shared" si="4"/>
        <v>10.708539291683293</v>
      </c>
      <c r="Y21" s="41">
        <f t="shared" si="5"/>
        <v>90.03</v>
      </c>
      <c r="Z21" s="41">
        <f t="shared" si="6"/>
        <v>129.67564620762892</v>
      </c>
      <c r="AA21" s="47">
        <f t="shared" si="7"/>
        <v>175.73853929168328</v>
      </c>
      <c r="AB21" s="48">
        <f t="shared" si="8"/>
        <v>121.41914438916564</v>
      </c>
      <c r="AC21" s="41">
        <f t="shared" si="9"/>
        <v>164.54919409333641</v>
      </c>
      <c r="AD21" s="41">
        <f t="shared" si="10"/>
        <v>28.019970523404247</v>
      </c>
      <c r="AE21" s="41">
        <f t="shared" si="20"/>
        <v>0</v>
      </c>
      <c r="AF21" s="49">
        <f>HLOOKUP(I21,GasAvoidedCostsWOCC!$A$5:$G$50,G21+1,FALSE)</f>
        <v>8.2965739434760017</v>
      </c>
      <c r="AG21" s="41">
        <f t="shared" si="11"/>
        <v>178.37633978473403</v>
      </c>
      <c r="AH21" s="49">
        <f>HLOOKUP(I21,GasAvoidedCostsWOCC!$A$5:$Q$50,T21+1,FALSE)</f>
        <v>8.2965739434760017</v>
      </c>
      <c r="AI21" s="41">
        <f t="shared" si="12"/>
        <v>0</v>
      </c>
      <c r="AJ21" s="41">
        <f t="shared" si="15"/>
        <v>178.37633978473403</v>
      </c>
      <c r="AK21" s="41">
        <f>HLOOKUP(I21,GasAvoidedCostsWOCC!$A$5:$Q$50,G21+1,FALSE)*J21*L21</f>
        <v>0</v>
      </c>
      <c r="AL21" s="41">
        <f t="shared" si="16"/>
        <v>178.37633978473403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178.37633978473403</v>
      </c>
      <c r="AN21" s="45">
        <f t="shared" si="17"/>
        <v>224.23394428661169</v>
      </c>
      <c r="AO21" s="44">
        <f t="shared" si="18"/>
        <v>1.4690956741797856</v>
      </c>
      <c r="AP21" s="44">
        <f t="shared" si="19"/>
        <v>1.3627167578798387</v>
      </c>
    </row>
    <row r="22" spans="1:42" ht="13.5" customHeight="1" x14ac:dyDescent="0.25">
      <c r="A22" s="55">
        <f>(SUM(AM5:AM1000)/(SUM(AB5:AB1000)))</f>
        <v>3.3245735657665749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20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5"/>
        <v>#N/A</v>
      </c>
      <c r="AK22" s="41" t="e">
        <f>HLOOKUP(I22,GasAvoidedCostsWOCC!$A$5:$Q$50,G22+1,FALSE)*J22*L22</f>
        <v>#N/A</v>
      </c>
      <c r="AL22" s="41" t="e">
        <f t="shared" si="16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7"/>
        <v>0</v>
      </c>
      <c r="AO22" s="44">
        <f t="shared" si="18"/>
        <v>0</v>
      </c>
      <c r="AP22" s="44" t="e">
        <f t="shared" si="19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20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5"/>
        <v>#N/A</v>
      </c>
      <c r="AK23" s="41" t="e">
        <f>HLOOKUP(I23,GasAvoidedCostsWOCC!$A$5:$Q$50,G23+1,FALSE)*J23*L23</f>
        <v>#N/A</v>
      </c>
      <c r="AL23" s="41" t="e">
        <f t="shared" si="16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7"/>
        <v>0</v>
      </c>
      <c r="AO23" s="44">
        <f t="shared" si="18"/>
        <v>0</v>
      </c>
      <c r="AP23" s="44" t="e">
        <f t="shared" si="19"/>
        <v>#DIV/0!</v>
      </c>
    </row>
    <row r="24" spans="1:42" ht="13.5" customHeight="1" x14ac:dyDescent="0.25">
      <c r="A24" s="55">
        <f>(SUM(AN5:AN1000)/SUM(AC5:AC1000))</f>
        <v>3.4700161575183133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20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5"/>
        <v>#N/A</v>
      </c>
      <c r="AK24" s="41" t="e">
        <f>HLOOKUP(I24,GasAvoidedCostsWOCC!$A$5:$Q$50,G24+1,FALSE)*J24*L24</f>
        <v>#N/A</v>
      </c>
      <c r="AL24" s="41" t="e">
        <f t="shared" si="16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7"/>
        <v>0</v>
      </c>
      <c r="AO24" s="44">
        <f t="shared" si="18"/>
        <v>0</v>
      </c>
      <c r="AP24" s="44" t="e">
        <f t="shared" si="19"/>
        <v>#DIV/0!</v>
      </c>
    </row>
    <row r="25" spans="1:42" ht="13.5" customHeight="1" x14ac:dyDescent="0.25">
      <c r="B25" s="3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50" si="21">G25+H25</f>
        <v>0</v>
      </c>
      <c r="U25" s="44">
        <f t="shared" ref="U25:U50" si="22">(O25/$A$10)*T25</f>
        <v>0</v>
      </c>
      <c r="V25" s="45">
        <f t="shared" ref="V25:V50" si="23">N25-M25</f>
        <v>0</v>
      </c>
      <c r="W25" s="46">
        <f t="shared" ref="W25:W50" si="24">(O25/A$10)</f>
        <v>0</v>
      </c>
      <c r="X25" s="41">
        <f t="shared" ref="X25:X50" si="25">W25*A$8</f>
        <v>0</v>
      </c>
      <c r="Y25" s="41">
        <f t="shared" ref="Y25:Y50" si="26">Q25-P25</f>
        <v>0</v>
      </c>
      <c r="Z25" s="41">
        <f t="shared" ref="Z25:Z50" si="27">X25+(A$6*W25)</f>
        <v>0</v>
      </c>
      <c r="AA25" s="47">
        <f t="shared" ref="AA25:AA50" si="28">Q25+X25</f>
        <v>0</v>
      </c>
      <c r="AB25" s="48">
        <f t="shared" ref="AB25:AB50" si="29">Z25/(1+GasDiscountRate)^1</f>
        <v>0</v>
      </c>
      <c r="AC25" s="41">
        <f t="shared" ref="AC25:AC50" si="30">AA25/(1+GasDiscountRate)^1</f>
        <v>0</v>
      </c>
      <c r="AD25" s="41">
        <f t="shared" ref="AD25:AD50" si="31">-PV(GasDiscountRate,T25,R25)*J25</f>
        <v>0</v>
      </c>
      <c r="AE25" s="41">
        <f t="shared" ref="AE25:AE50" si="32">-PV(GasDiscountRate,T25,S25)*J25</f>
        <v>0</v>
      </c>
      <c r="AF25" s="49" t="e">
        <f>HLOOKUP(I25,GasAvoidedCostsWOCC!$A$5:$G$50,G25+1,FALSE)</f>
        <v>#N/A</v>
      </c>
      <c r="AG25" s="41" t="e">
        <f t="shared" ref="AG25:AG50" si="33">AF25*J25*K25</f>
        <v>#N/A</v>
      </c>
      <c r="AH25" s="49" t="e">
        <f>HLOOKUP(I25,GasAvoidedCostsWOCC!$A$5:$Q$50,T25+1,FALSE)</f>
        <v>#N/A</v>
      </c>
      <c r="AI25" s="41" t="e">
        <f t="shared" ref="AI25:AI50" si="34">AH25*J25*L25</f>
        <v>#N/A</v>
      </c>
      <c r="AJ25" s="41" t="e">
        <f t="shared" ref="AJ25:AJ50" si="35">AG25+AI25</f>
        <v>#N/A</v>
      </c>
      <c r="AK25" s="41" t="e">
        <f>HLOOKUP(I25,GasAvoidedCostsWOCC!$A$5:$Q$50,G25+1,FALSE)*J25*L25</f>
        <v>#N/A</v>
      </c>
      <c r="AL25" s="41" t="e">
        <f t="shared" ref="AL25:AL50" si="36">AG25+AI25-AK25</f>
        <v>#N/A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5">
        <f t="shared" ref="AN25:AN50" si="37">AM25*1.1+AD25+AE25</f>
        <v>0</v>
      </c>
      <c r="AO25" s="44">
        <f t="shared" ref="AO25:AO50" si="38">IFERROR(AM25/AB25,0)</f>
        <v>0</v>
      </c>
      <c r="AP25" s="44" t="e">
        <f t="shared" ref="AP25:AP50" si="39">AN25/AC25</f>
        <v>#DIV/0!</v>
      </c>
    </row>
    <row r="26" spans="1:42" ht="13.5" customHeight="1" x14ac:dyDescent="0.25">
      <c r="B26" s="3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21"/>
        <v>0</v>
      </c>
      <c r="U26" s="44">
        <f t="shared" si="22"/>
        <v>0</v>
      </c>
      <c r="V26" s="45">
        <f t="shared" si="23"/>
        <v>0</v>
      </c>
      <c r="W26" s="46">
        <f t="shared" si="24"/>
        <v>0</v>
      </c>
      <c r="X26" s="41">
        <f t="shared" si="25"/>
        <v>0</v>
      </c>
      <c r="Y26" s="41">
        <f t="shared" si="26"/>
        <v>0</v>
      </c>
      <c r="Z26" s="41">
        <f t="shared" si="27"/>
        <v>0</v>
      </c>
      <c r="AA26" s="47">
        <f t="shared" si="28"/>
        <v>0</v>
      </c>
      <c r="AB26" s="48">
        <f t="shared" si="29"/>
        <v>0</v>
      </c>
      <c r="AC26" s="41">
        <f t="shared" si="30"/>
        <v>0</v>
      </c>
      <c r="AD26" s="41">
        <f t="shared" si="31"/>
        <v>0</v>
      </c>
      <c r="AE26" s="41">
        <f t="shared" si="32"/>
        <v>0</v>
      </c>
      <c r="AF26" s="49" t="e">
        <f>HLOOKUP(I26,GasAvoidedCostsWOCC!$A$5:$G$50,G26+1,FALSE)</f>
        <v>#N/A</v>
      </c>
      <c r="AG26" s="41" t="e">
        <f t="shared" si="33"/>
        <v>#N/A</v>
      </c>
      <c r="AH26" s="49" t="e">
        <f>HLOOKUP(I26,GasAvoidedCostsWOCC!$A$5:$Q$50,T26+1,FALSE)</f>
        <v>#N/A</v>
      </c>
      <c r="AI26" s="41" t="e">
        <f t="shared" si="34"/>
        <v>#N/A</v>
      </c>
      <c r="AJ26" s="41" t="e">
        <f t="shared" si="35"/>
        <v>#N/A</v>
      </c>
      <c r="AK26" s="41" t="e">
        <f>HLOOKUP(I26,GasAvoidedCostsWOCC!$A$5:$Q$50,G26+1,FALSE)*J26*L26</f>
        <v>#N/A</v>
      </c>
      <c r="AL26" s="41" t="e">
        <f t="shared" si="36"/>
        <v>#N/A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5">
        <f t="shared" si="37"/>
        <v>0</v>
      </c>
      <c r="AO26" s="44">
        <f t="shared" si="38"/>
        <v>0</v>
      </c>
      <c r="AP26" s="44" t="e">
        <f t="shared" si="39"/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21"/>
        <v>0</v>
      </c>
      <c r="U27" s="44">
        <f t="shared" si="22"/>
        <v>0</v>
      </c>
      <c r="V27" s="45">
        <f t="shared" si="23"/>
        <v>0</v>
      </c>
      <c r="W27" s="46">
        <f t="shared" si="24"/>
        <v>0</v>
      </c>
      <c r="X27" s="41">
        <f t="shared" si="25"/>
        <v>0</v>
      </c>
      <c r="Y27" s="41">
        <f t="shared" si="26"/>
        <v>0</v>
      </c>
      <c r="Z27" s="41">
        <f t="shared" si="27"/>
        <v>0</v>
      </c>
      <c r="AA27" s="47">
        <f t="shared" si="28"/>
        <v>0</v>
      </c>
      <c r="AB27" s="48">
        <f t="shared" si="29"/>
        <v>0</v>
      </c>
      <c r="AC27" s="41">
        <f t="shared" si="30"/>
        <v>0</v>
      </c>
      <c r="AD27" s="41">
        <f t="shared" si="31"/>
        <v>0</v>
      </c>
      <c r="AE27" s="41">
        <f t="shared" si="32"/>
        <v>0</v>
      </c>
      <c r="AF27" s="49" t="e">
        <f>HLOOKUP(I27,GasAvoidedCostsWOCC!$A$5:$G$50,G27+1,FALSE)</f>
        <v>#N/A</v>
      </c>
      <c r="AG27" s="41" t="e">
        <f t="shared" si="33"/>
        <v>#N/A</v>
      </c>
      <c r="AH27" s="49" t="e">
        <f>HLOOKUP(I27,GasAvoidedCostsWOCC!$A$5:$Q$50,T27+1,FALSE)</f>
        <v>#N/A</v>
      </c>
      <c r="AI27" s="41" t="e">
        <f t="shared" si="34"/>
        <v>#N/A</v>
      </c>
      <c r="AJ27" s="41" t="e">
        <f t="shared" si="35"/>
        <v>#N/A</v>
      </c>
      <c r="AK27" s="41" t="e">
        <f>HLOOKUP(I27,GasAvoidedCostsWOCC!$A$5:$Q$50,G27+1,FALSE)*J27*L27</f>
        <v>#N/A</v>
      </c>
      <c r="AL27" s="41" t="e">
        <f t="shared" si="36"/>
        <v>#N/A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5">
        <f t="shared" si="37"/>
        <v>0</v>
      </c>
      <c r="AO27" s="44">
        <f t="shared" si="38"/>
        <v>0</v>
      </c>
      <c r="AP27" s="44" t="e">
        <f t="shared" si="39"/>
        <v>#DIV/0!</v>
      </c>
    </row>
    <row r="28" spans="1:42" ht="13.5" customHeight="1" x14ac:dyDescent="0.25">
      <c r="B28" s="3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21"/>
        <v>0</v>
      </c>
      <c r="U28" s="44">
        <f t="shared" si="22"/>
        <v>0</v>
      </c>
      <c r="V28" s="45">
        <f t="shared" si="23"/>
        <v>0</v>
      </c>
      <c r="W28" s="46">
        <f t="shared" si="24"/>
        <v>0</v>
      </c>
      <c r="X28" s="41">
        <f t="shared" si="25"/>
        <v>0</v>
      </c>
      <c r="Y28" s="41">
        <f t="shared" si="26"/>
        <v>0</v>
      </c>
      <c r="Z28" s="41">
        <f t="shared" si="27"/>
        <v>0</v>
      </c>
      <c r="AA28" s="47">
        <f t="shared" si="28"/>
        <v>0</v>
      </c>
      <c r="AB28" s="48">
        <f t="shared" si="29"/>
        <v>0</v>
      </c>
      <c r="AC28" s="41">
        <f t="shared" si="30"/>
        <v>0</v>
      </c>
      <c r="AD28" s="41">
        <f t="shared" si="31"/>
        <v>0</v>
      </c>
      <c r="AE28" s="41">
        <f t="shared" si="32"/>
        <v>0</v>
      </c>
      <c r="AF28" s="49" t="e">
        <f>HLOOKUP(I28,GasAvoidedCostsWOCC!$A$5:$G$50,G28+1,FALSE)</f>
        <v>#N/A</v>
      </c>
      <c r="AG28" s="41" t="e">
        <f t="shared" si="33"/>
        <v>#N/A</v>
      </c>
      <c r="AH28" s="49" t="e">
        <f>HLOOKUP(I28,GasAvoidedCostsWOCC!$A$5:$Q$50,T28+1,FALSE)</f>
        <v>#N/A</v>
      </c>
      <c r="AI28" s="41" t="e">
        <f t="shared" si="34"/>
        <v>#N/A</v>
      </c>
      <c r="AJ28" s="41" t="e">
        <f t="shared" si="35"/>
        <v>#N/A</v>
      </c>
      <c r="AK28" s="41" t="e">
        <f>HLOOKUP(I28,GasAvoidedCostsWOCC!$A$5:$Q$50,G28+1,FALSE)*J28*L28</f>
        <v>#N/A</v>
      </c>
      <c r="AL28" s="41" t="e">
        <f t="shared" si="36"/>
        <v>#N/A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5">
        <f t="shared" si="37"/>
        <v>0</v>
      </c>
      <c r="AO28" s="44">
        <f t="shared" si="38"/>
        <v>0</v>
      </c>
      <c r="AP28" s="44" t="e">
        <f t="shared" si="39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21"/>
        <v>0</v>
      </c>
      <c r="U29" s="44">
        <f t="shared" si="22"/>
        <v>0</v>
      </c>
      <c r="V29" s="45">
        <f t="shared" si="23"/>
        <v>0</v>
      </c>
      <c r="W29" s="46">
        <f t="shared" si="24"/>
        <v>0</v>
      </c>
      <c r="X29" s="41">
        <f t="shared" si="25"/>
        <v>0</v>
      </c>
      <c r="Y29" s="41">
        <f t="shared" si="26"/>
        <v>0</v>
      </c>
      <c r="Z29" s="41">
        <f t="shared" si="27"/>
        <v>0</v>
      </c>
      <c r="AA29" s="47">
        <f t="shared" si="28"/>
        <v>0</v>
      </c>
      <c r="AB29" s="48">
        <f t="shared" si="29"/>
        <v>0</v>
      </c>
      <c r="AC29" s="41">
        <f t="shared" si="30"/>
        <v>0</v>
      </c>
      <c r="AD29" s="41">
        <f t="shared" si="31"/>
        <v>0</v>
      </c>
      <c r="AE29" s="41">
        <f t="shared" si="32"/>
        <v>0</v>
      </c>
      <c r="AF29" s="49" t="e">
        <f>HLOOKUP(I29,GasAvoidedCostsWOCC!$A$5:$G$50,G29+1,FALSE)</f>
        <v>#N/A</v>
      </c>
      <c r="AG29" s="41" t="e">
        <f t="shared" si="33"/>
        <v>#N/A</v>
      </c>
      <c r="AH29" s="49" t="e">
        <f>HLOOKUP(I29,GasAvoidedCostsWOCC!$A$5:$Q$50,T29+1,FALSE)</f>
        <v>#N/A</v>
      </c>
      <c r="AI29" s="41" t="e">
        <f t="shared" si="34"/>
        <v>#N/A</v>
      </c>
      <c r="AJ29" s="41" t="e">
        <f t="shared" si="35"/>
        <v>#N/A</v>
      </c>
      <c r="AK29" s="41" t="e">
        <f>HLOOKUP(I29,GasAvoidedCostsWOCC!$A$5:$Q$50,G29+1,FALSE)*J29*L29</f>
        <v>#N/A</v>
      </c>
      <c r="AL29" s="41" t="e">
        <f t="shared" si="36"/>
        <v>#N/A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5">
        <f t="shared" si="37"/>
        <v>0</v>
      </c>
      <c r="AO29" s="44">
        <f t="shared" si="38"/>
        <v>0</v>
      </c>
      <c r="AP29" s="44" t="e">
        <f t="shared" si="39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21"/>
        <v>0</v>
      </c>
      <c r="U30" s="44">
        <f t="shared" si="22"/>
        <v>0</v>
      </c>
      <c r="V30" s="45">
        <f t="shared" si="23"/>
        <v>0</v>
      </c>
      <c r="W30" s="46">
        <f t="shared" si="24"/>
        <v>0</v>
      </c>
      <c r="X30" s="41">
        <f t="shared" si="25"/>
        <v>0</v>
      </c>
      <c r="Y30" s="41">
        <f t="shared" si="26"/>
        <v>0</v>
      </c>
      <c r="Z30" s="41">
        <f t="shared" si="27"/>
        <v>0</v>
      </c>
      <c r="AA30" s="47">
        <f t="shared" si="28"/>
        <v>0</v>
      </c>
      <c r="AB30" s="48">
        <f t="shared" si="29"/>
        <v>0</v>
      </c>
      <c r="AC30" s="41">
        <f t="shared" si="30"/>
        <v>0</v>
      </c>
      <c r="AD30" s="41">
        <f t="shared" si="31"/>
        <v>0</v>
      </c>
      <c r="AE30" s="41">
        <f t="shared" si="32"/>
        <v>0</v>
      </c>
      <c r="AF30" s="49" t="e">
        <f>HLOOKUP(I30,GasAvoidedCostsWOCC!$A$5:$G$50,G30+1,FALSE)</f>
        <v>#N/A</v>
      </c>
      <c r="AG30" s="41" t="e">
        <f t="shared" si="33"/>
        <v>#N/A</v>
      </c>
      <c r="AH30" s="49" t="e">
        <f>HLOOKUP(I30,GasAvoidedCostsWOCC!$A$5:$Q$50,T30+1,FALSE)</f>
        <v>#N/A</v>
      </c>
      <c r="AI30" s="41" t="e">
        <f t="shared" si="34"/>
        <v>#N/A</v>
      </c>
      <c r="AJ30" s="41" t="e">
        <f t="shared" si="35"/>
        <v>#N/A</v>
      </c>
      <c r="AK30" s="41" t="e">
        <f>HLOOKUP(I30,GasAvoidedCostsWOCC!$A$5:$Q$50,G30+1,FALSE)*J30*L30</f>
        <v>#N/A</v>
      </c>
      <c r="AL30" s="41" t="e">
        <f t="shared" si="36"/>
        <v>#N/A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5">
        <f t="shared" si="37"/>
        <v>0</v>
      </c>
      <c r="AO30" s="44">
        <f t="shared" si="38"/>
        <v>0</v>
      </c>
      <c r="AP30" s="44" t="e">
        <f t="shared" si="39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21"/>
        <v>0</v>
      </c>
      <c r="U31" s="44">
        <f t="shared" si="22"/>
        <v>0</v>
      </c>
      <c r="V31" s="45">
        <f t="shared" si="23"/>
        <v>0</v>
      </c>
      <c r="W31" s="46">
        <f t="shared" si="24"/>
        <v>0</v>
      </c>
      <c r="X31" s="41">
        <f t="shared" si="25"/>
        <v>0</v>
      </c>
      <c r="Y31" s="41">
        <f t="shared" si="26"/>
        <v>0</v>
      </c>
      <c r="Z31" s="41">
        <f t="shared" si="27"/>
        <v>0</v>
      </c>
      <c r="AA31" s="47">
        <f t="shared" si="28"/>
        <v>0</v>
      </c>
      <c r="AB31" s="48">
        <f t="shared" si="29"/>
        <v>0</v>
      </c>
      <c r="AC31" s="41">
        <f t="shared" si="30"/>
        <v>0</v>
      </c>
      <c r="AD31" s="41">
        <f t="shared" si="31"/>
        <v>0</v>
      </c>
      <c r="AE31" s="41">
        <f t="shared" si="32"/>
        <v>0</v>
      </c>
      <c r="AF31" s="49" t="e">
        <f>HLOOKUP(I31,GasAvoidedCostsWOCC!$A$5:$G$50,G31+1,FALSE)</f>
        <v>#N/A</v>
      </c>
      <c r="AG31" s="41" t="e">
        <f t="shared" si="33"/>
        <v>#N/A</v>
      </c>
      <c r="AH31" s="49" t="e">
        <f>HLOOKUP(I31,GasAvoidedCostsWOCC!$A$5:$Q$50,T31+1,FALSE)</f>
        <v>#N/A</v>
      </c>
      <c r="AI31" s="41" t="e">
        <f t="shared" si="34"/>
        <v>#N/A</v>
      </c>
      <c r="AJ31" s="41" t="e">
        <f t="shared" si="35"/>
        <v>#N/A</v>
      </c>
      <c r="AK31" s="41" t="e">
        <f>HLOOKUP(I31,GasAvoidedCostsWOCC!$A$5:$Q$50,G31+1,FALSE)*J31*L31</f>
        <v>#N/A</v>
      </c>
      <c r="AL31" s="41" t="e">
        <f t="shared" si="36"/>
        <v>#N/A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5">
        <f t="shared" si="37"/>
        <v>0</v>
      </c>
      <c r="AO31" s="44">
        <f t="shared" si="38"/>
        <v>0</v>
      </c>
      <c r="AP31" s="44" t="e">
        <f t="shared" si="39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21"/>
        <v>0</v>
      </c>
      <c r="U32" s="44">
        <f t="shared" si="22"/>
        <v>0</v>
      </c>
      <c r="V32" s="45">
        <f t="shared" si="23"/>
        <v>0</v>
      </c>
      <c r="W32" s="46">
        <f t="shared" si="24"/>
        <v>0</v>
      </c>
      <c r="X32" s="41">
        <f t="shared" si="25"/>
        <v>0</v>
      </c>
      <c r="Y32" s="41">
        <f t="shared" si="26"/>
        <v>0</v>
      </c>
      <c r="Z32" s="41">
        <f t="shared" si="27"/>
        <v>0</v>
      </c>
      <c r="AA32" s="47">
        <f t="shared" si="28"/>
        <v>0</v>
      </c>
      <c r="AB32" s="48">
        <f t="shared" si="29"/>
        <v>0</v>
      </c>
      <c r="AC32" s="41">
        <f t="shared" si="30"/>
        <v>0</v>
      </c>
      <c r="AD32" s="41">
        <f t="shared" si="31"/>
        <v>0</v>
      </c>
      <c r="AE32" s="41">
        <f t="shared" si="32"/>
        <v>0</v>
      </c>
      <c r="AF32" s="49" t="e">
        <f>HLOOKUP(I32,GasAvoidedCostsWOCC!$A$5:$G$50,G32+1,FALSE)</f>
        <v>#N/A</v>
      </c>
      <c r="AG32" s="41" t="e">
        <f t="shared" si="33"/>
        <v>#N/A</v>
      </c>
      <c r="AH32" s="49" t="e">
        <f>HLOOKUP(I32,GasAvoidedCostsWOCC!$A$5:$Q$50,T32+1,FALSE)</f>
        <v>#N/A</v>
      </c>
      <c r="AI32" s="41" t="e">
        <f t="shared" si="34"/>
        <v>#N/A</v>
      </c>
      <c r="AJ32" s="41" t="e">
        <f t="shared" si="35"/>
        <v>#N/A</v>
      </c>
      <c r="AK32" s="41" t="e">
        <f>HLOOKUP(I32,GasAvoidedCostsWOCC!$A$5:$Q$50,G32+1,FALSE)*J32*L32</f>
        <v>#N/A</v>
      </c>
      <c r="AL32" s="41" t="e">
        <f t="shared" si="36"/>
        <v>#N/A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37"/>
        <v>0</v>
      </c>
      <c r="AO32" s="44">
        <f t="shared" si="38"/>
        <v>0</v>
      </c>
      <c r="AP32" s="44" t="e">
        <f t="shared" si="39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21"/>
        <v>0</v>
      </c>
      <c r="U33" s="44">
        <f t="shared" si="22"/>
        <v>0</v>
      </c>
      <c r="V33" s="45">
        <f t="shared" si="23"/>
        <v>0</v>
      </c>
      <c r="W33" s="46">
        <f t="shared" si="24"/>
        <v>0</v>
      </c>
      <c r="X33" s="41">
        <f t="shared" si="25"/>
        <v>0</v>
      </c>
      <c r="Y33" s="41">
        <f t="shared" si="26"/>
        <v>0</v>
      </c>
      <c r="Z33" s="41">
        <f t="shared" si="27"/>
        <v>0</v>
      </c>
      <c r="AA33" s="47">
        <f t="shared" si="28"/>
        <v>0</v>
      </c>
      <c r="AB33" s="48">
        <f t="shared" si="29"/>
        <v>0</v>
      </c>
      <c r="AC33" s="41">
        <f t="shared" si="30"/>
        <v>0</v>
      </c>
      <c r="AD33" s="41">
        <f t="shared" si="31"/>
        <v>0</v>
      </c>
      <c r="AE33" s="41">
        <f t="shared" si="32"/>
        <v>0</v>
      </c>
      <c r="AF33" s="49" t="e">
        <f>HLOOKUP(I33,GasAvoidedCostsWOCC!$A$5:$G$50,G33+1,FALSE)</f>
        <v>#N/A</v>
      </c>
      <c r="AG33" s="41" t="e">
        <f t="shared" si="33"/>
        <v>#N/A</v>
      </c>
      <c r="AH33" s="49" t="e">
        <f>HLOOKUP(I33,GasAvoidedCostsWOCC!$A$5:$Q$50,T33+1,FALSE)</f>
        <v>#N/A</v>
      </c>
      <c r="AI33" s="41" t="e">
        <f t="shared" si="34"/>
        <v>#N/A</v>
      </c>
      <c r="AJ33" s="41" t="e">
        <f t="shared" si="35"/>
        <v>#N/A</v>
      </c>
      <c r="AK33" s="41" t="e">
        <f>HLOOKUP(I33,GasAvoidedCostsWOCC!$A$5:$Q$50,G33+1,FALSE)*J33*L33</f>
        <v>#N/A</v>
      </c>
      <c r="AL33" s="41" t="e">
        <f t="shared" si="36"/>
        <v>#N/A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5">
        <f t="shared" si="37"/>
        <v>0</v>
      </c>
      <c r="AO33" s="44">
        <f t="shared" si="38"/>
        <v>0</v>
      </c>
      <c r="AP33" s="44" t="e">
        <f t="shared" si="39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21"/>
        <v>0</v>
      </c>
      <c r="U34" s="44">
        <f t="shared" si="22"/>
        <v>0</v>
      </c>
      <c r="V34" s="45">
        <f t="shared" si="23"/>
        <v>0</v>
      </c>
      <c r="W34" s="46">
        <f t="shared" si="24"/>
        <v>0</v>
      </c>
      <c r="X34" s="41">
        <f t="shared" si="25"/>
        <v>0</v>
      </c>
      <c r="Y34" s="41">
        <f t="shared" si="26"/>
        <v>0</v>
      </c>
      <c r="Z34" s="41">
        <f t="shared" si="27"/>
        <v>0</v>
      </c>
      <c r="AA34" s="47">
        <f t="shared" si="28"/>
        <v>0</v>
      </c>
      <c r="AB34" s="48">
        <f t="shared" si="29"/>
        <v>0</v>
      </c>
      <c r="AC34" s="41">
        <f t="shared" si="30"/>
        <v>0</v>
      </c>
      <c r="AD34" s="41">
        <f t="shared" si="31"/>
        <v>0</v>
      </c>
      <c r="AE34" s="41">
        <f t="shared" si="32"/>
        <v>0</v>
      </c>
      <c r="AF34" s="49" t="e">
        <f>HLOOKUP(I34,GasAvoidedCostsWOCC!$A$5:$G$50,G34+1,FALSE)</f>
        <v>#N/A</v>
      </c>
      <c r="AG34" s="41" t="e">
        <f t="shared" si="33"/>
        <v>#N/A</v>
      </c>
      <c r="AH34" s="49" t="e">
        <f>HLOOKUP(I34,GasAvoidedCostsWOCC!$A$5:$Q$50,T34+1,FALSE)</f>
        <v>#N/A</v>
      </c>
      <c r="AI34" s="41" t="e">
        <f t="shared" si="34"/>
        <v>#N/A</v>
      </c>
      <c r="AJ34" s="41" t="e">
        <f t="shared" si="35"/>
        <v>#N/A</v>
      </c>
      <c r="AK34" s="41" t="e">
        <f>HLOOKUP(I34,GasAvoidedCostsWOCC!$A$5:$Q$50,G34+1,FALSE)*J34*L34</f>
        <v>#N/A</v>
      </c>
      <c r="AL34" s="41" t="e">
        <f t="shared" si="36"/>
        <v>#N/A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5">
        <f t="shared" si="37"/>
        <v>0</v>
      </c>
      <c r="AO34" s="44">
        <f t="shared" si="38"/>
        <v>0</v>
      </c>
      <c r="AP34" s="44" t="e">
        <f t="shared" si="39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21"/>
        <v>0</v>
      </c>
      <c r="U35" s="44">
        <f t="shared" si="22"/>
        <v>0</v>
      </c>
      <c r="V35" s="45">
        <f t="shared" si="23"/>
        <v>0</v>
      </c>
      <c r="W35" s="46">
        <f t="shared" si="24"/>
        <v>0</v>
      </c>
      <c r="X35" s="41">
        <f t="shared" si="25"/>
        <v>0</v>
      </c>
      <c r="Y35" s="41">
        <f t="shared" si="26"/>
        <v>0</v>
      </c>
      <c r="Z35" s="41">
        <f t="shared" si="27"/>
        <v>0</v>
      </c>
      <c r="AA35" s="47">
        <f t="shared" si="28"/>
        <v>0</v>
      </c>
      <c r="AB35" s="48">
        <f t="shared" si="29"/>
        <v>0</v>
      </c>
      <c r="AC35" s="41">
        <f t="shared" si="30"/>
        <v>0</v>
      </c>
      <c r="AD35" s="41">
        <f t="shared" si="31"/>
        <v>0</v>
      </c>
      <c r="AE35" s="41">
        <f t="shared" si="32"/>
        <v>0</v>
      </c>
      <c r="AF35" s="49" t="e">
        <f>HLOOKUP(I35,GasAvoidedCostsWOCC!$A$5:$G$50,G35+1,FALSE)</f>
        <v>#N/A</v>
      </c>
      <c r="AG35" s="41" t="e">
        <f t="shared" si="33"/>
        <v>#N/A</v>
      </c>
      <c r="AH35" s="49" t="e">
        <f>HLOOKUP(I35,GasAvoidedCostsWOCC!$A$5:$Q$50,T35+1,FALSE)</f>
        <v>#N/A</v>
      </c>
      <c r="AI35" s="41" t="e">
        <f t="shared" si="34"/>
        <v>#N/A</v>
      </c>
      <c r="AJ35" s="41" t="e">
        <f t="shared" si="35"/>
        <v>#N/A</v>
      </c>
      <c r="AK35" s="41" t="e">
        <f>HLOOKUP(I35,GasAvoidedCostsWOCC!$A$5:$Q$50,G35+1,FALSE)*J35*L35</f>
        <v>#N/A</v>
      </c>
      <c r="AL35" s="41" t="e">
        <f t="shared" si="36"/>
        <v>#N/A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5">
        <f t="shared" si="37"/>
        <v>0</v>
      </c>
      <c r="AO35" s="44">
        <f t="shared" si="38"/>
        <v>0</v>
      </c>
      <c r="AP35" s="44" t="e">
        <f t="shared" si="39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21"/>
        <v>0</v>
      </c>
      <c r="U36" s="44">
        <f t="shared" si="22"/>
        <v>0</v>
      </c>
      <c r="V36" s="45">
        <f t="shared" si="23"/>
        <v>0</v>
      </c>
      <c r="W36" s="46">
        <f t="shared" si="24"/>
        <v>0</v>
      </c>
      <c r="X36" s="41">
        <f t="shared" si="25"/>
        <v>0</v>
      </c>
      <c r="Y36" s="41">
        <f t="shared" si="26"/>
        <v>0</v>
      </c>
      <c r="Z36" s="41">
        <f t="shared" si="27"/>
        <v>0</v>
      </c>
      <c r="AA36" s="47">
        <f t="shared" si="28"/>
        <v>0</v>
      </c>
      <c r="AB36" s="48">
        <f t="shared" si="29"/>
        <v>0</v>
      </c>
      <c r="AC36" s="41">
        <f t="shared" si="30"/>
        <v>0</v>
      </c>
      <c r="AD36" s="41">
        <f t="shared" si="31"/>
        <v>0</v>
      </c>
      <c r="AE36" s="41">
        <f t="shared" si="32"/>
        <v>0</v>
      </c>
      <c r="AF36" s="49" t="e">
        <f>HLOOKUP(I36,GasAvoidedCostsWOCC!$A$5:$G$50,G36+1,FALSE)</f>
        <v>#N/A</v>
      </c>
      <c r="AG36" s="41" t="e">
        <f t="shared" si="33"/>
        <v>#N/A</v>
      </c>
      <c r="AH36" s="49" t="e">
        <f>HLOOKUP(I36,GasAvoidedCostsWOCC!$A$5:$Q$50,T36+1,FALSE)</f>
        <v>#N/A</v>
      </c>
      <c r="AI36" s="41" t="e">
        <f t="shared" si="34"/>
        <v>#N/A</v>
      </c>
      <c r="AJ36" s="41" t="e">
        <f t="shared" si="35"/>
        <v>#N/A</v>
      </c>
      <c r="AK36" s="41" t="e">
        <f>HLOOKUP(I36,GasAvoidedCostsWOCC!$A$5:$Q$50,G36+1,FALSE)*J36*L36</f>
        <v>#N/A</v>
      </c>
      <c r="AL36" s="41" t="e">
        <f t="shared" si="36"/>
        <v>#N/A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5">
        <f t="shared" si="37"/>
        <v>0</v>
      </c>
      <c r="AO36" s="44">
        <f t="shared" si="38"/>
        <v>0</v>
      </c>
      <c r="AP36" s="44" t="e">
        <f t="shared" si="39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21"/>
        <v>0</v>
      </c>
      <c r="U37" s="44">
        <f t="shared" si="22"/>
        <v>0</v>
      </c>
      <c r="V37" s="45">
        <f t="shared" si="23"/>
        <v>0</v>
      </c>
      <c r="W37" s="46">
        <f t="shared" si="24"/>
        <v>0</v>
      </c>
      <c r="X37" s="41">
        <f t="shared" si="25"/>
        <v>0</v>
      </c>
      <c r="Y37" s="41">
        <f t="shared" si="26"/>
        <v>0</v>
      </c>
      <c r="Z37" s="41">
        <f t="shared" si="27"/>
        <v>0</v>
      </c>
      <c r="AA37" s="47">
        <f t="shared" si="28"/>
        <v>0</v>
      </c>
      <c r="AB37" s="48">
        <f t="shared" si="29"/>
        <v>0</v>
      </c>
      <c r="AC37" s="41">
        <f t="shared" si="30"/>
        <v>0</v>
      </c>
      <c r="AD37" s="41">
        <f t="shared" si="31"/>
        <v>0</v>
      </c>
      <c r="AE37" s="41">
        <f t="shared" si="32"/>
        <v>0</v>
      </c>
      <c r="AF37" s="49" t="e">
        <f>HLOOKUP(I37,GasAvoidedCostsWOCC!$A$5:$G$50,G37+1,FALSE)</f>
        <v>#N/A</v>
      </c>
      <c r="AG37" s="41" t="e">
        <f t="shared" si="33"/>
        <v>#N/A</v>
      </c>
      <c r="AH37" s="49" t="e">
        <f>HLOOKUP(I37,GasAvoidedCostsWOCC!$A$5:$Q$50,T37+1,FALSE)</f>
        <v>#N/A</v>
      </c>
      <c r="AI37" s="41" t="e">
        <f t="shared" si="34"/>
        <v>#N/A</v>
      </c>
      <c r="AJ37" s="41" t="e">
        <f t="shared" si="35"/>
        <v>#N/A</v>
      </c>
      <c r="AK37" s="41" t="e">
        <f>HLOOKUP(I37,GasAvoidedCostsWOCC!$A$5:$Q$50,G37+1,FALSE)*J37*L37</f>
        <v>#N/A</v>
      </c>
      <c r="AL37" s="41" t="e">
        <f t="shared" si="36"/>
        <v>#N/A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5">
        <f t="shared" si="37"/>
        <v>0</v>
      </c>
      <c r="AO37" s="44">
        <f t="shared" si="38"/>
        <v>0</v>
      </c>
      <c r="AP37" s="44" t="e">
        <f t="shared" si="39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21"/>
        <v>0</v>
      </c>
      <c r="U38" s="44">
        <f t="shared" si="22"/>
        <v>0</v>
      </c>
      <c r="V38" s="45">
        <f t="shared" si="23"/>
        <v>0</v>
      </c>
      <c r="W38" s="46">
        <f t="shared" si="24"/>
        <v>0</v>
      </c>
      <c r="X38" s="41">
        <f t="shared" si="25"/>
        <v>0</v>
      </c>
      <c r="Y38" s="41">
        <f t="shared" si="26"/>
        <v>0</v>
      </c>
      <c r="Z38" s="41">
        <f t="shared" si="27"/>
        <v>0</v>
      </c>
      <c r="AA38" s="47">
        <f t="shared" si="28"/>
        <v>0</v>
      </c>
      <c r="AB38" s="48">
        <f t="shared" si="29"/>
        <v>0</v>
      </c>
      <c r="AC38" s="41">
        <f t="shared" si="30"/>
        <v>0</v>
      </c>
      <c r="AD38" s="41">
        <f t="shared" si="31"/>
        <v>0</v>
      </c>
      <c r="AE38" s="41">
        <f t="shared" si="32"/>
        <v>0</v>
      </c>
      <c r="AF38" s="49" t="e">
        <f>HLOOKUP(I38,GasAvoidedCostsWOCC!$A$5:$G$50,G38+1,FALSE)</f>
        <v>#N/A</v>
      </c>
      <c r="AG38" s="41" t="e">
        <f t="shared" si="33"/>
        <v>#N/A</v>
      </c>
      <c r="AH38" s="49" t="e">
        <f>HLOOKUP(I38,GasAvoidedCostsWOCC!$A$5:$Q$50,T38+1,FALSE)</f>
        <v>#N/A</v>
      </c>
      <c r="AI38" s="41" t="e">
        <f t="shared" si="34"/>
        <v>#N/A</v>
      </c>
      <c r="AJ38" s="41" t="e">
        <f t="shared" si="35"/>
        <v>#N/A</v>
      </c>
      <c r="AK38" s="41" t="e">
        <f>HLOOKUP(I38,GasAvoidedCostsWOCC!$A$5:$Q$50,G38+1,FALSE)*J38*L38</f>
        <v>#N/A</v>
      </c>
      <c r="AL38" s="41" t="e">
        <f t="shared" si="36"/>
        <v>#N/A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5">
        <f t="shared" si="37"/>
        <v>0</v>
      </c>
      <c r="AO38" s="44">
        <f t="shared" si="38"/>
        <v>0</v>
      </c>
      <c r="AP38" s="44" t="e">
        <f t="shared" si="39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21"/>
        <v>0</v>
      </c>
      <c r="U39" s="44">
        <f t="shared" si="22"/>
        <v>0</v>
      </c>
      <c r="V39" s="45">
        <f t="shared" si="23"/>
        <v>0</v>
      </c>
      <c r="W39" s="46">
        <f t="shared" si="24"/>
        <v>0</v>
      </c>
      <c r="X39" s="41">
        <f t="shared" si="25"/>
        <v>0</v>
      </c>
      <c r="Y39" s="41">
        <f t="shared" si="26"/>
        <v>0</v>
      </c>
      <c r="Z39" s="41">
        <f t="shared" si="27"/>
        <v>0</v>
      </c>
      <c r="AA39" s="47">
        <f t="shared" si="28"/>
        <v>0</v>
      </c>
      <c r="AB39" s="48">
        <f t="shared" si="29"/>
        <v>0</v>
      </c>
      <c r="AC39" s="41">
        <f t="shared" si="30"/>
        <v>0</v>
      </c>
      <c r="AD39" s="41">
        <f t="shared" si="31"/>
        <v>0</v>
      </c>
      <c r="AE39" s="41">
        <f t="shared" si="32"/>
        <v>0</v>
      </c>
      <c r="AF39" s="49" t="e">
        <f>HLOOKUP(I39,GasAvoidedCostsWOCC!$A$5:$G$50,G39+1,FALSE)</f>
        <v>#N/A</v>
      </c>
      <c r="AG39" s="41" t="e">
        <f t="shared" si="33"/>
        <v>#N/A</v>
      </c>
      <c r="AH39" s="49" t="e">
        <f>HLOOKUP(I39,GasAvoidedCostsWOCC!$A$5:$Q$50,T39+1,FALSE)</f>
        <v>#N/A</v>
      </c>
      <c r="AI39" s="41" t="e">
        <f t="shared" si="34"/>
        <v>#N/A</v>
      </c>
      <c r="AJ39" s="41" t="e">
        <f t="shared" si="35"/>
        <v>#N/A</v>
      </c>
      <c r="AK39" s="41" t="e">
        <f>HLOOKUP(I39,GasAvoidedCostsWOCC!$A$5:$Q$50,G39+1,FALSE)*J39*L39</f>
        <v>#N/A</v>
      </c>
      <c r="AL39" s="41" t="e">
        <f t="shared" si="36"/>
        <v>#N/A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5">
        <f t="shared" si="37"/>
        <v>0</v>
      </c>
      <c r="AO39" s="44">
        <f t="shared" si="38"/>
        <v>0</v>
      </c>
      <c r="AP39" s="44" t="e">
        <f t="shared" si="39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21"/>
        <v>0</v>
      </c>
      <c r="U40" s="44">
        <f t="shared" si="22"/>
        <v>0</v>
      </c>
      <c r="V40" s="45">
        <f t="shared" si="23"/>
        <v>0</v>
      </c>
      <c r="W40" s="46">
        <f t="shared" si="24"/>
        <v>0</v>
      </c>
      <c r="X40" s="41">
        <f t="shared" si="25"/>
        <v>0</v>
      </c>
      <c r="Y40" s="41">
        <f t="shared" si="26"/>
        <v>0</v>
      </c>
      <c r="Z40" s="41">
        <f t="shared" si="27"/>
        <v>0</v>
      </c>
      <c r="AA40" s="47">
        <f t="shared" si="28"/>
        <v>0</v>
      </c>
      <c r="AB40" s="48">
        <f t="shared" si="29"/>
        <v>0</v>
      </c>
      <c r="AC40" s="41">
        <f t="shared" si="30"/>
        <v>0</v>
      </c>
      <c r="AD40" s="41">
        <f t="shared" si="31"/>
        <v>0</v>
      </c>
      <c r="AE40" s="41">
        <f t="shared" si="32"/>
        <v>0</v>
      </c>
      <c r="AF40" s="49" t="e">
        <f>HLOOKUP(I40,GasAvoidedCostsWOCC!$A$5:$G$50,G40+1,FALSE)</f>
        <v>#N/A</v>
      </c>
      <c r="AG40" s="41" t="e">
        <f t="shared" si="33"/>
        <v>#N/A</v>
      </c>
      <c r="AH40" s="49" t="e">
        <f>HLOOKUP(I40,GasAvoidedCostsWOCC!$A$5:$Q$50,T40+1,FALSE)</f>
        <v>#N/A</v>
      </c>
      <c r="AI40" s="41" t="e">
        <f t="shared" si="34"/>
        <v>#N/A</v>
      </c>
      <c r="AJ40" s="41" t="e">
        <f t="shared" si="35"/>
        <v>#N/A</v>
      </c>
      <c r="AK40" s="41" t="e">
        <f>HLOOKUP(I40,GasAvoidedCostsWOCC!$A$5:$Q$50,G40+1,FALSE)*J40*L40</f>
        <v>#N/A</v>
      </c>
      <c r="AL40" s="41" t="e">
        <f t="shared" si="36"/>
        <v>#N/A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5">
        <f t="shared" si="37"/>
        <v>0</v>
      </c>
      <c r="AO40" s="44">
        <f t="shared" si="38"/>
        <v>0</v>
      </c>
      <c r="AP40" s="44" t="e">
        <f t="shared" si="39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21"/>
        <v>0</v>
      </c>
      <c r="U41" s="44">
        <f t="shared" si="22"/>
        <v>0</v>
      </c>
      <c r="V41" s="45">
        <f t="shared" si="23"/>
        <v>0</v>
      </c>
      <c r="W41" s="46">
        <f t="shared" si="24"/>
        <v>0</v>
      </c>
      <c r="X41" s="41">
        <f t="shared" si="25"/>
        <v>0</v>
      </c>
      <c r="Y41" s="41">
        <f t="shared" si="26"/>
        <v>0</v>
      </c>
      <c r="Z41" s="41">
        <f t="shared" si="27"/>
        <v>0</v>
      </c>
      <c r="AA41" s="47">
        <f t="shared" si="28"/>
        <v>0</v>
      </c>
      <c r="AB41" s="48">
        <f t="shared" si="29"/>
        <v>0</v>
      </c>
      <c r="AC41" s="41">
        <f t="shared" si="30"/>
        <v>0</v>
      </c>
      <c r="AD41" s="41">
        <f t="shared" si="31"/>
        <v>0</v>
      </c>
      <c r="AE41" s="41">
        <f t="shared" si="32"/>
        <v>0</v>
      </c>
      <c r="AF41" s="49" t="e">
        <f>HLOOKUP(I41,GasAvoidedCostsWOCC!$A$5:$G$50,G41+1,FALSE)</f>
        <v>#N/A</v>
      </c>
      <c r="AG41" s="41" t="e">
        <f t="shared" si="33"/>
        <v>#N/A</v>
      </c>
      <c r="AH41" s="49" t="e">
        <f>HLOOKUP(I41,GasAvoidedCostsWOCC!$A$5:$Q$50,T41+1,FALSE)</f>
        <v>#N/A</v>
      </c>
      <c r="AI41" s="41" t="e">
        <f t="shared" si="34"/>
        <v>#N/A</v>
      </c>
      <c r="AJ41" s="41" t="e">
        <f t="shared" si="35"/>
        <v>#N/A</v>
      </c>
      <c r="AK41" s="41" t="e">
        <f>HLOOKUP(I41,GasAvoidedCostsWOCC!$A$5:$Q$50,G41+1,FALSE)*J41*L41</f>
        <v>#N/A</v>
      </c>
      <c r="AL41" s="41" t="e">
        <f t="shared" si="36"/>
        <v>#N/A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5">
        <f t="shared" si="37"/>
        <v>0</v>
      </c>
      <c r="AO41" s="44">
        <f t="shared" si="38"/>
        <v>0</v>
      </c>
      <c r="AP41" s="44" t="e">
        <f t="shared" si="39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21"/>
        <v>0</v>
      </c>
      <c r="U42" s="44">
        <f t="shared" si="22"/>
        <v>0</v>
      </c>
      <c r="V42" s="45">
        <f t="shared" si="23"/>
        <v>0</v>
      </c>
      <c r="W42" s="46">
        <f t="shared" si="24"/>
        <v>0</v>
      </c>
      <c r="X42" s="41">
        <f t="shared" si="25"/>
        <v>0</v>
      </c>
      <c r="Y42" s="41">
        <f t="shared" si="26"/>
        <v>0</v>
      </c>
      <c r="Z42" s="41">
        <f t="shared" si="27"/>
        <v>0</v>
      </c>
      <c r="AA42" s="47">
        <f t="shared" si="28"/>
        <v>0</v>
      </c>
      <c r="AB42" s="48">
        <f t="shared" si="29"/>
        <v>0</v>
      </c>
      <c r="AC42" s="41">
        <f t="shared" si="30"/>
        <v>0</v>
      </c>
      <c r="AD42" s="41">
        <f t="shared" si="31"/>
        <v>0</v>
      </c>
      <c r="AE42" s="41">
        <f t="shared" si="32"/>
        <v>0</v>
      </c>
      <c r="AF42" s="49" t="e">
        <f>HLOOKUP(I42,GasAvoidedCostsWOCC!$A$5:$G$50,G42+1,FALSE)</f>
        <v>#N/A</v>
      </c>
      <c r="AG42" s="41" t="e">
        <f t="shared" si="33"/>
        <v>#N/A</v>
      </c>
      <c r="AH42" s="49" t="e">
        <f>HLOOKUP(I42,GasAvoidedCostsWOCC!$A$5:$Q$50,T42+1,FALSE)</f>
        <v>#N/A</v>
      </c>
      <c r="AI42" s="41" t="e">
        <f t="shared" si="34"/>
        <v>#N/A</v>
      </c>
      <c r="AJ42" s="41" t="e">
        <f t="shared" si="35"/>
        <v>#N/A</v>
      </c>
      <c r="AK42" s="41" t="e">
        <f>HLOOKUP(I42,GasAvoidedCostsWOCC!$A$5:$Q$50,G42+1,FALSE)*J42*L42</f>
        <v>#N/A</v>
      </c>
      <c r="AL42" s="41" t="e">
        <f t="shared" si="36"/>
        <v>#N/A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5">
        <f t="shared" si="37"/>
        <v>0</v>
      </c>
      <c r="AO42" s="44">
        <f t="shared" si="38"/>
        <v>0</v>
      </c>
      <c r="AP42" s="44" t="e">
        <f t="shared" si="39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21"/>
        <v>0</v>
      </c>
      <c r="U43" s="44">
        <f t="shared" si="22"/>
        <v>0</v>
      </c>
      <c r="V43" s="45">
        <f t="shared" si="23"/>
        <v>0</v>
      </c>
      <c r="W43" s="46">
        <f t="shared" si="24"/>
        <v>0</v>
      </c>
      <c r="X43" s="41">
        <f t="shared" si="25"/>
        <v>0</v>
      </c>
      <c r="Y43" s="41">
        <f t="shared" si="26"/>
        <v>0</v>
      </c>
      <c r="Z43" s="41">
        <f t="shared" si="27"/>
        <v>0</v>
      </c>
      <c r="AA43" s="47">
        <f t="shared" si="28"/>
        <v>0</v>
      </c>
      <c r="AB43" s="48">
        <f t="shared" si="29"/>
        <v>0</v>
      </c>
      <c r="AC43" s="41">
        <f t="shared" si="30"/>
        <v>0</v>
      </c>
      <c r="AD43" s="41">
        <f t="shared" si="31"/>
        <v>0</v>
      </c>
      <c r="AE43" s="41">
        <f t="shared" si="32"/>
        <v>0</v>
      </c>
      <c r="AF43" s="49" t="e">
        <f>HLOOKUP(I43,GasAvoidedCostsWOCC!$A$5:$G$50,G43+1,FALSE)</f>
        <v>#N/A</v>
      </c>
      <c r="AG43" s="41" t="e">
        <f t="shared" si="33"/>
        <v>#N/A</v>
      </c>
      <c r="AH43" s="49" t="e">
        <f>HLOOKUP(I43,GasAvoidedCostsWOCC!$A$5:$Q$50,T43+1,FALSE)</f>
        <v>#N/A</v>
      </c>
      <c r="AI43" s="41" t="e">
        <f t="shared" si="34"/>
        <v>#N/A</v>
      </c>
      <c r="AJ43" s="41" t="e">
        <f t="shared" si="35"/>
        <v>#N/A</v>
      </c>
      <c r="AK43" s="41" t="e">
        <f>HLOOKUP(I43,GasAvoidedCostsWOCC!$A$5:$Q$50,G43+1,FALSE)*J43*L43</f>
        <v>#N/A</v>
      </c>
      <c r="AL43" s="41" t="e">
        <f t="shared" si="36"/>
        <v>#N/A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5">
        <f t="shared" si="37"/>
        <v>0</v>
      </c>
      <c r="AO43" s="44">
        <f t="shared" si="38"/>
        <v>0</v>
      </c>
      <c r="AP43" s="44" t="e">
        <f t="shared" si="39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21"/>
        <v>0</v>
      </c>
      <c r="U44" s="44">
        <f t="shared" si="22"/>
        <v>0</v>
      </c>
      <c r="V44" s="45">
        <f t="shared" si="23"/>
        <v>0</v>
      </c>
      <c r="W44" s="46">
        <f t="shared" si="24"/>
        <v>0</v>
      </c>
      <c r="X44" s="41">
        <f t="shared" si="25"/>
        <v>0</v>
      </c>
      <c r="Y44" s="41">
        <f t="shared" si="26"/>
        <v>0</v>
      </c>
      <c r="Z44" s="41">
        <f t="shared" si="27"/>
        <v>0</v>
      </c>
      <c r="AA44" s="47">
        <f t="shared" si="28"/>
        <v>0</v>
      </c>
      <c r="AB44" s="48">
        <f t="shared" si="29"/>
        <v>0</v>
      </c>
      <c r="AC44" s="41">
        <f t="shared" si="30"/>
        <v>0</v>
      </c>
      <c r="AD44" s="41">
        <f t="shared" si="31"/>
        <v>0</v>
      </c>
      <c r="AE44" s="41">
        <f t="shared" si="32"/>
        <v>0</v>
      </c>
      <c r="AF44" s="49" t="e">
        <f>HLOOKUP(I44,GasAvoidedCostsWOCC!$A$5:$G$50,G44+1,FALSE)</f>
        <v>#N/A</v>
      </c>
      <c r="AG44" s="41" t="e">
        <f t="shared" si="33"/>
        <v>#N/A</v>
      </c>
      <c r="AH44" s="49" t="e">
        <f>HLOOKUP(I44,GasAvoidedCostsWOCC!$A$5:$Q$50,T44+1,FALSE)</f>
        <v>#N/A</v>
      </c>
      <c r="AI44" s="41" t="e">
        <f t="shared" si="34"/>
        <v>#N/A</v>
      </c>
      <c r="AJ44" s="41" t="e">
        <f t="shared" si="35"/>
        <v>#N/A</v>
      </c>
      <c r="AK44" s="41" t="e">
        <f>HLOOKUP(I44,GasAvoidedCostsWOCC!$A$5:$Q$50,G44+1,FALSE)*J44*L44</f>
        <v>#N/A</v>
      </c>
      <c r="AL44" s="41" t="e">
        <f t="shared" si="36"/>
        <v>#N/A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5">
        <f t="shared" si="37"/>
        <v>0</v>
      </c>
      <c r="AO44" s="44">
        <f t="shared" si="38"/>
        <v>0</v>
      </c>
      <c r="AP44" s="44" t="e">
        <f t="shared" si="39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21"/>
        <v>0</v>
      </c>
      <c r="U45" s="44">
        <f t="shared" si="22"/>
        <v>0</v>
      </c>
      <c r="V45" s="45">
        <f t="shared" si="23"/>
        <v>0</v>
      </c>
      <c r="W45" s="46">
        <f t="shared" si="24"/>
        <v>0</v>
      </c>
      <c r="X45" s="41">
        <f t="shared" si="25"/>
        <v>0</v>
      </c>
      <c r="Y45" s="41">
        <f t="shared" si="26"/>
        <v>0</v>
      </c>
      <c r="Z45" s="41">
        <f t="shared" si="27"/>
        <v>0</v>
      </c>
      <c r="AA45" s="47">
        <f t="shared" si="28"/>
        <v>0</v>
      </c>
      <c r="AB45" s="48">
        <f t="shared" si="29"/>
        <v>0</v>
      </c>
      <c r="AC45" s="41">
        <f t="shared" si="30"/>
        <v>0</v>
      </c>
      <c r="AD45" s="41">
        <f t="shared" si="31"/>
        <v>0</v>
      </c>
      <c r="AE45" s="41">
        <f t="shared" si="32"/>
        <v>0</v>
      </c>
      <c r="AF45" s="49" t="e">
        <f>HLOOKUP(I45,GasAvoidedCostsWOCC!$A$5:$G$50,G45+1,FALSE)</f>
        <v>#N/A</v>
      </c>
      <c r="AG45" s="41" t="e">
        <f t="shared" si="33"/>
        <v>#N/A</v>
      </c>
      <c r="AH45" s="49" t="e">
        <f>HLOOKUP(I45,GasAvoidedCostsWOCC!$A$5:$Q$50,T45+1,FALSE)</f>
        <v>#N/A</v>
      </c>
      <c r="AI45" s="41" t="e">
        <f t="shared" si="34"/>
        <v>#N/A</v>
      </c>
      <c r="AJ45" s="41" t="e">
        <f t="shared" si="35"/>
        <v>#N/A</v>
      </c>
      <c r="AK45" s="41" t="e">
        <f>HLOOKUP(I45,GasAvoidedCostsWOCC!$A$5:$Q$50,G45+1,FALSE)*J45*L45</f>
        <v>#N/A</v>
      </c>
      <c r="AL45" s="41" t="e">
        <f t="shared" si="36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37"/>
        <v>0</v>
      </c>
      <c r="AO45" s="44">
        <f t="shared" si="38"/>
        <v>0</v>
      </c>
      <c r="AP45" s="44" t="e">
        <f t="shared" si="39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21"/>
        <v>0</v>
      </c>
      <c r="U46" s="44">
        <f t="shared" si="22"/>
        <v>0</v>
      </c>
      <c r="V46" s="45">
        <f t="shared" si="23"/>
        <v>0</v>
      </c>
      <c r="W46" s="46">
        <f t="shared" si="24"/>
        <v>0</v>
      </c>
      <c r="X46" s="41">
        <f t="shared" si="25"/>
        <v>0</v>
      </c>
      <c r="Y46" s="41">
        <f t="shared" si="26"/>
        <v>0</v>
      </c>
      <c r="Z46" s="41">
        <f t="shared" si="27"/>
        <v>0</v>
      </c>
      <c r="AA46" s="47">
        <f t="shared" si="28"/>
        <v>0</v>
      </c>
      <c r="AB46" s="48">
        <f t="shared" si="29"/>
        <v>0</v>
      </c>
      <c r="AC46" s="41">
        <f t="shared" si="30"/>
        <v>0</v>
      </c>
      <c r="AD46" s="41">
        <f t="shared" si="31"/>
        <v>0</v>
      </c>
      <c r="AE46" s="41">
        <f t="shared" si="32"/>
        <v>0</v>
      </c>
      <c r="AF46" s="49" t="e">
        <f>HLOOKUP(I46,GasAvoidedCostsWOCC!$A$5:$G$50,G46+1,FALSE)</f>
        <v>#N/A</v>
      </c>
      <c r="AG46" s="41" t="e">
        <f t="shared" si="33"/>
        <v>#N/A</v>
      </c>
      <c r="AH46" s="49" t="e">
        <f>HLOOKUP(I46,GasAvoidedCostsWOCC!$A$5:$Q$50,T46+1,FALSE)</f>
        <v>#N/A</v>
      </c>
      <c r="AI46" s="41" t="e">
        <f t="shared" si="34"/>
        <v>#N/A</v>
      </c>
      <c r="AJ46" s="41" t="e">
        <f t="shared" si="35"/>
        <v>#N/A</v>
      </c>
      <c r="AK46" s="41" t="e">
        <f>HLOOKUP(I46,GasAvoidedCostsWOCC!$A$5:$Q$50,G46+1,FALSE)*J46*L46</f>
        <v>#N/A</v>
      </c>
      <c r="AL46" s="41" t="e">
        <f t="shared" si="36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37"/>
        <v>0</v>
      </c>
      <c r="AO46" s="44">
        <f t="shared" si="38"/>
        <v>0</v>
      </c>
      <c r="AP46" s="44" t="e">
        <f t="shared" si="39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21"/>
        <v>0</v>
      </c>
      <c r="U47" s="44">
        <f t="shared" si="22"/>
        <v>0</v>
      </c>
      <c r="V47" s="45">
        <f t="shared" si="23"/>
        <v>0</v>
      </c>
      <c r="W47" s="46">
        <f t="shared" si="24"/>
        <v>0</v>
      </c>
      <c r="X47" s="41">
        <f t="shared" si="25"/>
        <v>0</v>
      </c>
      <c r="Y47" s="41">
        <f t="shared" si="26"/>
        <v>0</v>
      </c>
      <c r="Z47" s="41">
        <f t="shared" si="27"/>
        <v>0</v>
      </c>
      <c r="AA47" s="47">
        <f t="shared" si="28"/>
        <v>0</v>
      </c>
      <c r="AB47" s="48">
        <f t="shared" si="29"/>
        <v>0</v>
      </c>
      <c r="AC47" s="41">
        <f t="shared" si="30"/>
        <v>0</v>
      </c>
      <c r="AD47" s="41">
        <f t="shared" si="31"/>
        <v>0</v>
      </c>
      <c r="AE47" s="41">
        <f t="shared" si="32"/>
        <v>0</v>
      </c>
      <c r="AF47" s="49" t="e">
        <f>HLOOKUP(I47,GasAvoidedCostsWOCC!$A$5:$G$50,G47+1,FALSE)</f>
        <v>#N/A</v>
      </c>
      <c r="AG47" s="41" t="e">
        <f t="shared" si="33"/>
        <v>#N/A</v>
      </c>
      <c r="AH47" s="49" t="e">
        <f>HLOOKUP(I47,GasAvoidedCostsWOCC!$A$5:$Q$50,T47+1,FALSE)</f>
        <v>#N/A</v>
      </c>
      <c r="AI47" s="41" t="e">
        <f t="shared" si="34"/>
        <v>#N/A</v>
      </c>
      <c r="AJ47" s="41" t="e">
        <f t="shared" si="35"/>
        <v>#N/A</v>
      </c>
      <c r="AK47" s="41" t="e">
        <f>HLOOKUP(I47,GasAvoidedCostsWOCC!$A$5:$Q$50,G47+1,FALSE)*J47*L47</f>
        <v>#N/A</v>
      </c>
      <c r="AL47" s="41" t="e">
        <f t="shared" si="36"/>
        <v>#N/A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5">
        <f t="shared" si="37"/>
        <v>0</v>
      </c>
      <c r="AO47" s="44">
        <f t="shared" si="38"/>
        <v>0</v>
      </c>
      <c r="AP47" s="44" t="e">
        <f t="shared" si="39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21"/>
        <v>0</v>
      </c>
      <c r="U48" s="44">
        <f t="shared" si="22"/>
        <v>0</v>
      </c>
      <c r="V48" s="45">
        <f t="shared" si="23"/>
        <v>0</v>
      </c>
      <c r="W48" s="46">
        <f t="shared" si="24"/>
        <v>0</v>
      </c>
      <c r="X48" s="41">
        <f t="shared" si="25"/>
        <v>0</v>
      </c>
      <c r="Y48" s="41">
        <f t="shared" si="26"/>
        <v>0</v>
      </c>
      <c r="Z48" s="41">
        <f t="shared" si="27"/>
        <v>0</v>
      </c>
      <c r="AA48" s="47">
        <f t="shared" si="28"/>
        <v>0</v>
      </c>
      <c r="AB48" s="48">
        <f t="shared" si="29"/>
        <v>0</v>
      </c>
      <c r="AC48" s="41">
        <f t="shared" si="30"/>
        <v>0</v>
      </c>
      <c r="AD48" s="41">
        <f t="shared" si="31"/>
        <v>0</v>
      </c>
      <c r="AE48" s="41">
        <f t="shared" si="32"/>
        <v>0</v>
      </c>
      <c r="AF48" s="49" t="e">
        <f>HLOOKUP(I48,GasAvoidedCostsWOCC!$A$5:$G$50,G48+1,FALSE)</f>
        <v>#N/A</v>
      </c>
      <c r="AG48" s="41" t="e">
        <f t="shared" si="33"/>
        <v>#N/A</v>
      </c>
      <c r="AH48" s="49" t="e">
        <f>HLOOKUP(I48,GasAvoidedCostsWOCC!$A$5:$Q$50,T48+1,FALSE)</f>
        <v>#N/A</v>
      </c>
      <c r="AI48" s="41" t="e">
        <f t="shared" si="34"/>
        <v>#N/A</v>
      </c>
      <c r="AJ48" s="41" t="e">
        <f t="shared" si="35"/>
        <v>#N/A</v>
      </c>
      <c r="AK48" s="41" t="e">
        <f>HLOOKUP(I48,GasAvoidedCostsWOCC!$A$5:$Q$50,G48+1,FALSE)*J48*L48</f>
        <v>#N/A</v>
      </c>
      <c r="AL48" s="41" t="e">
        <f t="shared" si="36"/>
        <v>#N/A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5">
        <f t="shared" si="37"/>
        <v>0</v>
      </c>
      <c r="AO48" s="44">
        <f t="shared" si="38"/>
        <v>0</v>
      </c>
      <c r="AP48" s="44" t="e">
        <f t="shared" si="39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21"/>
        <v>0</v>
      </c>
      <c r="U49" s="44">
        <f t="shared" si="22"/>
        <v>0</v>
      </c>
      <c r="V49" s="45">
        <f t="shared" si="23"/>
        <v>0</v>
      </c>
      <c r="W49" s="46">
        <f t="shared" si="24"/>
        <v>0</v>
      </c>
      <c r="X49" s="41">
        <f t="shared" si="25"/>
        <v>0</v>
      </c>
      <c r="Y49" s="41">
        <f t="shared" si="26"/>
        <v>0</v>
      </c>
      <c r="Z49" s="41">
        <f t="shared" si="27"/>
        <v>0</v>
      </c>
      <c r="AA49" s="47">
        <f t="shared" si="28"/>
        <v>0</v>
      </c>
      <c r="AB49" s="48">
        <f t="shared" si="29"/>
        <v>0</v>
      </c>
      <c r="AC49" s="41">
        <f t="shared" si="30"/>
        <v>0</v>
      </c>
      <c r="AD49" s="41">
        <f t="shared" si="31"/>
        <v>0</v>
      </c>
      <c r="AE49" s="41">
        <f t="shared" si="32"/>
        <v>0</v>
      </c>
      <c r="AF49" s="49" t="e">
        <f>HLOOKUP(I49,GasAvoidedCostsWOCC!$A$5:$G$50,G49+1,FALSE)</f>
        <v>#N/A</v>
      </c>
      <c r="AG49" s="41" t="e">
        <f t="shared" si="33"/>
        <v>#N/A</v>
      </c>
      <c r="AH49" s="49" t="e">
        <f>HLOOKUP(I49,GasAvoidedCostsWOCC!$A$5:$Q$50,T49+1,FALSE)</f>
        <v>#N/A</v>
      </c>
      <c r="AI49" s="41" t="e">
        <f t="shared" si="34"/>
        <v>#N/A</v>
      </c>
      <c r="AJ49" s="41" t="e">
        <f t="shared" si="35"/>
        <v>#N/A</v>
      </c>
      <c r="AK49" s="41" t="e">
        <f>HLOOKUP(I49,GasAvoidedCostsWOCC!$A$5:$Q$50,G49+1,FALSE)*J49*L49</f>
        <v>#N/A</v>
      </c>
      <c r="AL49" s="41" t="e">
        <f t="shared" si="36"/>
        <v>#N/A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5">
        <f t="shared" si="37"/>
        <v>0</v>
      </c>
      <c r="AO49" s="44">
        <f t="shared" si="38"/>
        <v>0</v>
      </c>
      <c r="AP49" s="44" t="e">
        <f t="shared" si="39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21"/>
        <v>0</v>
      </c>
      <c r="U50" s="44">
        <f t="shared" si="22"/>
        <v>0</v>
      </c>
      <c r="V50" s="45">
        <f t="shared" si="23"/>
        <v>0</v>
      </c>
      <c r="W50" s="46">
        <f t="shared" si="24"/>
        <v>0</v>
      </c>
      <c r="X50" s="41">
        <f t="shared" si="25"/>
        <v>0</v>
      </c>
      <c r="Y50" s="41">
        <f t="shared" si="26"/>
        <v>0</v>
      </c>
      <c r="Z50" s="41">
        <f t="shared" si="27"/>
        <v>0</v>
      </c>
      <c r="AA50" s="47">
        <f t="shared" si="28"/>
        <v>0</v>
      </c>
      <c r="AB50" s="48">
        <f t="shared" si="29"/>
        <v>0</v>
      </c>
      <c r="AC50" s="41">
        <f t="shared" si="30"/>
        <v>0</v>
      </c>
      <c r="AD50" s="41">
        <f t="shared" si="31"/>
        <v>0</v>
      </c>
      <c r="AE50" s="41">
        <f t="shared" si="32"/>
        <v>0</v>
      </c>
      <c r="AF50" s="49" t="e">
        <f>HLOOKUP(I50,GasAvoidedCostsWOCC!$A$5:$G$50,G50+1,FALSE)</f>
        <v>#N/A</v>
      </c>
      <c r="AG50" s="41" t="e">
        <f t="shared" si="33"/>
        <v>#N/A</v>
      </c>
      <c r="AH50" s="49" t="e">
        <f>HLOOKUP(I50,GasAvoidedCostsWOCC!$A$5:$Q$50,T50+1,FALSE)</f>
        <v>#N/A</v>
      </c>
      <c r="AI50" s="41" t="e">
        <f t="shared" si="34"/>
        <v>#N/A</v>
      </c>
      <c r="AJ50" s="41" t="e">
        <f t="shared" si="35"/>
        <v>#N/A</v>
      </c>
      <c r="AK50" s="41" t="e">
        <f>HLOOKUP(I50,GasAvoidedCostsWOCC!$A$5:$Q$50,G50+1,FALSE)*J50*L50</f>
        <v>#N/A</v>
      </c>
      <c r="AL50" s="41" t="e">
        <f t="shared" si="36"/>
        <v>#N/A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5">
        <f t="shared" si="37"/>
        <v>0</v>
      </c>
      <c r="AO50" s="44">
        <f t="shared" si="38"/>
        <v>0</v>
      </c>
      <c r="AP50" s="44" t="e">
        <f t="shared" si="39"/>
        <v>#DIV/0!</v>
      </c>
    </row>
  </sheetData>
  <conditionalFormatting sqref="J5:N50 R5:S50">
    <cfRule type="expression" dxfId="88" priority="2">
      <formula>ISTEXT(J5)</formula>
    </cfRule>
    <cfRule type="notContainsBlanks" dxfId="87" priority="3">
      <formula>LEN(TRIM(J5))&gt;0</formula>
    </cfRule>
  </conditionalFormatting>
  <conditionalFormatting sqref="R5:S50">
    <cfRule type="expression" dxfId="86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66CC"/>
  </sheetPr>
  <dimension ref="A1:AP28"/>
  <sheetViews>
    <sheetView zoomScale="85" zoomScaleNormal="85" workbookViewId="0">
      <selection activeCell="F21" sqref="F21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18230249</v>
      </c>
      <c r="D2" s="17" t="s">
        <v>29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18230249</v>
      </c>
      <c r="D5" s="56" t="s">
        <v>29</v>
      </c>
      <c r="E5" s="35">
        <v>12965</v>
      </c>
      <c r="F5" s="36" t="s">
        <v>961</v>
      </c>
      <c r="G5" s="36">
        <v>13</v>
      </c>
      <c r="H5" s="36"/>
      <c r="I5" s="37" t="s">
        <v>262</v>
      </c>
      <c r="J5" s="38">
        <v>330</v>
      </c>
      <c r="K5" s="38">
        <v>-5.39</v>
      </c>
      <c r="L5" s="38"/>
      <c r="M5" s="39">
        <v>0</v>
      </c>
      <c r="N5" s="39">
        <v>0</v>
      </c>
      <c r="O5" s="40">
        <v>-1778.6999999999998</v>
      </c>
      <c r="P5" s="41">
        <v>0</v>
      </c>
      <c r="Q5" s="41">
        <f>N5*J5</f>
        <v>0</v>
      </c>
      <c r="R5" s="42">
        <v>3.7368999999999999</v>
      </c>
      <c r="S5" s="43"/>
      <c r="T5" s="36">
        <f t="shared" ref="T5:T24" si="0">G5+H5</f>
        <v>13</v>
      </c>
      <c r="U5" s="44">
        <f t="shared" ref="U5:U24" si="1">(O5/$A$10)*T5</f>
        <v>-0.37763652784287721</v>
      </c>
      <c r="V5" s="45">
        <f t="shared" ref="V5:V24" si="2">N5-M5</f>
        <v>0</v>
      </c>
      <c r="W5" s="46">
        <f t="shared" ref="W5:W24" si="3">(O5/A$10)</f>
        <v>-2.9048963680221324E-2</v>
      </c>
      <c r="X5" s="41">
        <f t="shared" ref="X5:X24" si="4">W5*A$8</f>
        <v>-6097.350751431869</v>
      </c>
      <c r="Y5" s="41">
        <f t="shared" ref="Y5:Y24" si="5">Q5-P5</f>
        <v>0</v>
      </c>
      <c r="Z5" s="41">
        <f t="shared" ref="Z5:Z24" si="6">X5+(A$6*W5)</f>
        <v>-19355.29777508488</v>
      </c>
      <c r="AA5" s="47">
        <f t="shared" ref="AA5:AA24" si="7">Q5+X5</f>
        <v>-6097.350751431869</v>
      </c>
      <c r="AB5" s="48">
        <f t="shared" ref="AB5:AB24" si="8">Z5/(1+GasDiscountRate)^1</f>
        <v>-18122.93799165251</v>
      </c>
      <c r="AC5" s="41">
        <f t="shared" ref="AC5:AC24" si="9">AA5/(1+GasDiscountRate)^1</f>
        <v>-5709.1299170710381</v>
      </c>
      <c r="AD5" s="41">
        <f t="shared" ref="AD5:AD24" si="10">-PV(GasDiscountRate,T5,R5)*J5</f>
        <v>10424.31958505002</v>
      </c>
      <c r="AE5" s="41">
        <v>0</v>
      </c>
      <c r="AF5" s="49">
        <f>HLOOKUP(I5,GasAvoidedCostsWOCC!$A$5:$G$50,G5+1,FALSE)</f>
        <v>13.232715973047561</v>
      </c>
      <c r="AG5" s="41">
        <f t="shared" ref="AG5:AG24" si="11">AF5*J5*K5</f>
        <v>-23537.031901259696</v>
      </c>
      <c r="AH5" s="49">
        <f>HLOOKUP(I5,GasAvoidedCostsWOCC!$A$5:$Q$50,T5+1,FALSE)</f>
        <v>13.232715973047561</v>
      </c>
      <c r="AI5" s="41">
        <f t="shared" ref="AI5:AI24" si="12">AH5*J5*L5</f>
        <v>0</v>
      </c>
      <c r="AJ5" s="41">
        <f>AG5+AI5</f>
        <v>-23537.031901259696</v>
      </c>
      <c r="AK5" s="41">
        <f>HLOOKUP(I5,GasAvoidedCostsWOCC!$A$5:$Q$50,G5+1,FALSE)*J5*L5</f>
        <v>0</v>
      </c>
      <c r="AL5" s="41">
        <f>AG5+AI5-AK5</f>
        <v>-23537.031901259696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-23537.031901259696</v>
      </c>
      <c r="AN5" s="45">
        <f>AM5*1.1+AD5+AE5</f>
        <v>-15466.415506335648</v>
      </c>
      <c r="AO5" s="44">
        <f>IFERROR(AM5/AB5,0)</f>
        <v>1.2987426162414137</v>
      </c>
      <c r="AP5" s="44">
        <f>AN5/AC5</f>
        <v>2.7090670086327977</v>
      </c>
    </row>
    <row r="6" spans="1:42" ht="13.5" customHeight="1" x14ac:dyDescent="0.25">
      <c r="A6" s="50">
        <f>SUMIF('Program Costs'!D:D,C2,'Program Costs'!L:L)</f>
        <v>456400</v>
      </c>
      <c r="B6" s="84" t="s">
        <v>28</v>
      </c>
      <c r="C6" s="56">
        <v>18230249</v>
      </c>
      <c r="D6" s="56" t="s">
        <v>29</v>
      </c>
      <c r="E6" s="35">
        <v>12683</v>
      </c>
      <c r="F6" s="36" t="s">
        <v>863</v>
      </c>
      <c r="G6" s="36">
        <v>13</v>
      </c>
      <c r="H6" s="36"/>
      <c r="I6" s="37" t="s">
        <v>262</v>
      </c>
      <c r="J6" s="38">
        <v>15</v>
      </c>
      <c r="K6" s="38">
        <v>-5.39</v>
      </c>
      <c r="L6" s="38"/>
      <c r="M6" s="39">
        <v>0</v>
      </c>
      <c r="N6" s="39">
        <v>0</v>
      </c>
      <c r="O6" s="40">
        <v>-80.849999999999994</v>
      </c>
      <c r="P6" s="41">
        <v>0</v>
      </c>
      <c r="Q6" s="41">
        <f t="shared" ref="Q6:Q11" si="13">N6*J6</f>
        <v>0</v>
      </c>
      <c r="R6" s="42">
        <v>3.7368999999999999</v>
      </c>
      <c r="S6" s="43"/>
      <c r="T6" s="36">
        <f t="shared" si="0"/>
        <v>13</v>
      </c>
      <c r="U6" s="44">
        <f t="shared" si="1"/>
        <v>-1.7165296720130785E-2</v>
      </c>
      <c r="V6" s="45">
        <f t="shared" si="2"/>
        <v>0</v>
      </c>
      <c r="W6" s="46">
        <f t="shared" si="3"/>
        <v>-1.3204074400100603E-3</v>
      </c>
      <c r="X6" s="41">
        <f t="shared" si="4"/>
        <v>-277.15230688326682</v>
      </c>
      <c r="Y6" s="41">
        <f t="shared" si="5"/>
        <v>0</v>
      </c>
      <c r="Z6" s="41">
        <f t="shared" si="6"/>
        <v>-879.78626250385832</v>
      </c>
      <c r="AA6" s="47">
        <f t="shared" si="7"/>
        <v>-277.15230688326682</v>
      </c>
      <c r="AB6" s="48">
        <f t="shared" si="8"/>
        <v>-823.7699087114778</v>
      </c>
      <c r="AC6" s="41">
        <f t="shared" si="9"/>
        <v>-259.50590532141086</v>
      </c>
      <c r="AD6" s="41">
        <f t="shared" si="10"/>
        <v>473.83270841136448</v>
      </c>
      <c r="AE6" s="41">
        <v>0</v>
      </c>
      <c r="AF6" s="49">
        <f>HLOOKUP(I6,GasAvoidedCostsWOCC!$A$5:$G$50,G6+1,FALSE)</f>
        <v>13.232715973047561</v>
      </c>
      <c r="AG6" s="41">
        <f t="shared" si="11"/>
        <v>-1069.8650864208953</v>
      </c>
      <c r="AH6" s="49">
        <f>HLOOKUP(I6,GasAvoidedCostsWOCC!$A$5:$Q$50,T6+1,FALSE)</f>
        <v>13.232715973047561</v>
      </c>
      <c r="AI6" s="41">
        <f t="shared" si="12"/>
        <v>0</v>
      </c>
      <c r="AJ6" s="41">
        <f t="shared" ref="AJ6:AJ24" si="14">AG6+AI6</f>
        <v>-1069.8650864208953</v>
      </c>
      <c r="AK6" s="41">
        <f>HLOOKUP(I6,GasAvoidedCostsWOCC!$A$5:$Q$50,G6+1,FALSE)*J6*L6</f>
        <v>0</v>
      </c>
      <c r="AL6" s="41">
        <f t="shared" ref="AL6:AL24" si="15">AG6+AI6-AK6</f>
        <v>-1069.8650864208953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-1069.8650864208953</v>
      </c>
      <c r="AN6" s="45">
        <f t="shared" ref="AN6:AN24" si="16">AM6*1.1+AD6+AE6</f>
        <v>-703.01888665162039</v>
      </c>
      <c r="AO6" s="44">
        <f t="shared" ref="AO6:AO24" si="17">IFERROR(AM6/AB6,0)</f>
        <v>1.2987426162414137</v>
      </c>
      <c r="AP6" s="44">
        <f t="shared" ref="AP6:AP24" si="18">AN6/AC6</f>
        <v>2.7090670086327973</v>
      </c>
    </row>
    <row r="7" spans="1:42" ht="13.5" customHeight="1" x14ac:dyDescent="0.25">
      <c r="A7" s="33" t="s">
        <v>232</v>
      </c>
      <c r="B7" s="84" t="s">
        <v>28</v>
      </c>
      <c r="C7" s="56">
        <v>18230249</v>
      </c>
      <c r="D7" s="56" t="s">
        <v>29</v>
      </c>
      <c r="E7" s="35">
        <v>12548</v>
      </c>
      <c r="F7" s="36" t="s">
        <v>962</v>
      </c>
      <c r="G7" s="36">
        <v>13</v>
      </c>
      <c r="H7" s="36"/>
      <c r="I7" s="37" t="s">
        <v>262</v>
      </c>
      <c r="J7" s="38">
        <v>5</v>
      </c>
      <c r="K7" s="38">
        <v>-5.39</v>
      </c>
      <c r="L7" s="38"/>
      <c r="M7" s="39">
        <v>0</v>
      </c>
      <c r="N7" s="39">
        <v>0</v>
      </c>
      <c r="O7" s="40">
        <v>-26.95</v>
      </c>
      <c r="P7" s="41">
        <v>0</v>
      </c>
      <c r="Q7" s="41">
        <f t="shared" si="13"/>
        <v>0</v>
      </c>
      <c r="R7" s="42">
        <v>3.78369</v>
      </c>
      <c r="S7" s="43"/>
      <c r="T7" s="36">
        <f t="shared" si="0"/>
        <v>13</v>
      </c>
      <c r="U7" s="44">
        <f t="shared" si="1"/>
        <v>-5.7217655733769277E-3</v>
      </c>
      <c r="V7" s="45">
        <f t="shared" si="2"/>
        <v>0</v>
      </c>
      <c r="W7" s="46">
        <f t="shared" si="3"/>
        <v>-4.4013581333668676E-4</v>
      </c>
      <c r="X7" s="41">
        <f t="shared" si="4"/>
        <v>-92.384102294422263</v>
      </c>
      <c r="Y7" s="41">
        <f t="shared" si="5"/>
        <v>0</v>
      </c>
      <c r="Z7" s="41">
        <f t="shared" si="6"/>
        <v>-293.26208750128609</v>
      </c>
      <c r="AA7" s="47">
        <f t="shared" si="7"/>
        <v>-92.384102294422263</v>
      </c>
      <c r="AB7" s="48">
        <f t="shared" si="8"/>
        <v>-274.5899695704926</v>
      </c>
      <c r="AC7" s="41">
        <f t="shared" si="9"/>
        <v>-86.501968440470279</v>
      </c>
      <c r="AD7" s="41">
        <f t="shared" si="10"/>
        <v>159.92186754520196</v>
      </c>
      <c r="AE7" s="41">
        <v>0</v>
      </c>
      <c r="AF7" s="49">
        <f>HLOOKUP(I7,GasAvoidedCostsWOCC!$A$5:$G$50,G7+1,FALSE)</f>
        <v>13.232715973047561</v>
      </c>
      <c r="AG7" s="41">
        <f t="shared" si="11"/>
        <v>-356.62169547363175</v>
      </c>
      <c r="AH7" s="49">
        <f>HLOOKUP(I7,GasAvoidedCostsWOCC!$A$5:$Q$50,T7+1,FALSE)</f>
        <v>13.232715973047561</v>
      </c>
      <c r="AI7" s="41">
        <f t="shared" si="12"/>
        <v>0</v>
      </c>
      <c r="AJ7" s="41">
        <f t="shared" si="14"/>
        <v>-356.62169547363175</v>
      </c>
      <c r="AK7" s="41">
        <f>HLOOKUP(I7,GasAvoidedCostsWOCC!$A$5:$Q$50,G7+1,FALSE)*J7*L7</f>
        <v>0</v>
      </c>
      <c r="AL7" s="41">
        <f t="shared" si="15"/>
        <v>-356.62169547363175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-356.6216954736318</v>
      </c>
      <c r="AN7" s="45">
        <f t="shared" si="16"/>
        <v>-232.36199747579303</v>
      </c>
      <c r="AO7" s="44">
        <f t="shared" si="17"/>
        <v>1.298742616241414</v>
      </c>
      <c r="AP7" s="44">
        <f t="shared" si="18"/>
        <v>2.6862047380540486</v>
      </c>
    </row>
    <row r="8" spans="1:42" ht="13.5" customHeight="1" x14ac:dyDescent="0.25">
      <c r="A8" s="50">
        <f>SUMIF('Program Costs'!D:D,C2,'Program Costs'!O:O)</f>
        <v>209899.07999999996</v>
      </c>
      <c r="B8" s="84" t="s">
        <v>28</v>
      </c>
      <c r="C8" s="56">
        <v>18230249</v>
      </c>
      <c r="D8" s="56" t="s">
        <v>29</v>
      </c>
      <c r="E8" s="35">
        <v>13290</v>
      </c>
      <c r="F8" s="36" t="s">
        <v>964</v>
      </c>
      <c r="G8" s="36">
        <v>20</v>
      </c>
      <c r="H8" s="36"/>
      <c r="I8" s="37" t="s">
        <v>262</v>
      </c>
      <c r="J8" s="38">
        <v>800</v>
      </c>
      <c r="K8" s="38">
        <v>60.69</v>
      </c>
      <c r="L8" s="38"/>
      <c r="M8" s="39">
        <v>400</v>
      </c>
      <c r="N8" s="39">
        <v>665.13</v>
      </c>
      <c r="O8" s="40">
        <v>48552</v>
      </c>
      <c r="P8" s="41">
        <v>320000</v>
      </c>
      <c r="Q8" s="41">
        <f t="shared" si="13"/>
        <v>532104</v>
      </c>
      <c r="R8" s="42">
        <v>16.214700000000001</v>
      </c>
      <c r="S8" s="43"/>
      <c r="T8" s="36">
        <f t="shared" si="0"/>
        <v>20</v>
      </c>
      <c r="U8" s="44">
        <f t="shared" si="1"/>
        <v>15.858607798977971</v>
      </c>
      <c r="V8" s="45">
        <f t="shared" si="2"/>
        <v>265.13</v>
      </c>
      <c r="W8" s="46">
        <f t="shared" si="3"/>
        <v>0.79293038994889853</v>
      </c>
      <c r="X8" s="41">
        <f t="shared" si="4"/>
        <v>166435.35935431501</v>
      </c>
      <c r="Y8" s="41">
        <f t="shared" si="5"/>
        <v>212104</v>
      </c>
      <c r="Z8" s="41">
        <f t="shared" si="6"/>
        <v>528328.78932699235</v>
      </c>
      <c r="AA8" s="47">
        <f t="shared" si="7"/>
        <v>698539.35935431498</v>
      </c>
      <c r="AB8" s="48">
        <f t="shared" si="8"/>
        <v>494689.87764699658</v>
      </c>
      <c r="AC8" s="41">
        <f t="shared" si="9"/>
        <v>654063.07055647462</v>
      </c>
      <c r="AD8" s="41">
        <f t="shared" si="10"/>
        <v>139585.3413704258</v>
      </c>
      <c r="AE8" s="41">
        <v>0</v>
      </c>
      <c r="AF8" s="49">
        <f>HLOOKUP(I8,GasAvoidedCostsWOCC!$A$5:$G$50,G8+1,FALSE)</f>
        <v>18.71534547322053</v>
      </c>
      <c r="AG8" s="41">
        <f t="shared" si="11"/>
        <v>908667.45341580315</v>
      </c>
      <c r="AH8" s="49">
        <f>HLOOKUP(I8,GasAvoidedCostsWOCC!$A$5:$Q$50,T8+1,FALSE)</f>
        <v>18.71534547322053</v>
      </c>
      <c r="AI8" s="41">
        <f t="shared" si="12"/>
        <v>0</v>
      </c>
      <c r="AJ8" s="41">
        <f t="shared" si="14"/>
        <v>908667.45341580315</v>
      </c>
      <c r="AK8" s="41">
        <f>HLOOKUP(I8,GasAvoidedCostsWOCC!$A$5:$Q$50,G8+1,FALSE)*J8*L8</f>
        <v>0</v>
      </c>
      <c r="AL8" s="41">
        <f t="shared" si="15"/>
        <v>908667.45341580315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908667.45341580315</v>
      </c>
      <c r="AN8" s="45">
        <f t="shared" si="16"/>
        <v>1139119.5401278094</v>
      </c>
      <c r="AO8" s="44">
        <f t="shared" si="17"/>
        <v>1.8368426249954823</v>
      </c>
      <c r="AP8" s="44">
        <f t="shared" si="18"/>
        <v>1.741605039952264</v>
      </c>
    </row>
    <row r="9" spans="1:42" ht="13.5" customHeight="1" x14ac:dyDescent="0.25">
      <c r="A9" s="33" t="s">
        <v>296</v>
      </c>
      <c r="B9" s="84" t="s">
        <v>28</v>
      </c>
      <c r="C9" s="56">
        <v>18230249</v>
      </c>
      <c r="D9" s="56" t="s">
        <v>29</v>
      </c>
      <c r="E9" s="35">
        <v>13289</v>
      </c>
      <c r="F9" s="36" t="s">
        <v>1090</v>
      </c>
      <c r="G9" s="36">
        <v>20</v>
      </c>
      <c r="H9" s="36"/>
      <c r="I9" s="37" t="s">
        <v>262</v>
      </c>
      <c r="J9" s="38">
        <v>30</v>
      </c>
      <c r="K9" s="38">
        <v>60.69</v>
      </c>
      <c r="L9" s="38"/>
      <c r="M9" s="39">
        <v>660</v>
      </c>
      <c r="N9" s="39">
        <v>665.13</v>
      </c>
      <c r="O9" s="40">
        <v>1820.6999999999998</v>
      </c>
      <c r="P9" s="41">
        <v>19800</v>
      </c>
      <c r="Q9" s="41">
        <f t="shared" si="13"/>
        <v>19953.900000000001</v>
      </c>
      <c r="R9" s="42">
        <v>16.214700000000001</v>
      </c>
      <c r="S9" s="43"/>
      <c r="T9" s="36">
        <f t="shared" si="0"/>
        <v>20</v>
      </c>
      <c r="U9" s="44">
        <f t="shared" si="1"/>
        <v>0.59469779246167387</v>
      </c>
      <c r="V9" s="45">
        <f t="shared" si="2"/>
        <v>5.1299999999999955</v>
      </c>
      <c r="W9" s="46">
        <f t="shared" si="3"/>
        <v>2.9734889623083693E-2</v>
      </c>
      <c r="X9" s="41">
        <f t="shared" si="4"/>
        <v>6241.3259757868127</v>
      </c>
      <c r="Y9" s="41">
        <f t="shared" si="5"/>
        <v>153.90000000000146</v>
      </c>
      <c r="Z9" s="41">
        <f t="shared" si="6"/>
        <v>19812.329599762212</v>
      </c>
      <c r="AA9" s="47">
        <f t="shared" si="7"/>
        <v>26195.225975786816</v>
      </c>
      <c r="AB9" s="48">
        <f t="shared" si="8"/>
        <v>18550.870411762371</v>
      </c>
      <c r="AC9" s="41">
        <f t="shared" si="9"/>
        <v>24527.365145867803</v>
      </c>
      <c r="AD9" s="41">
        <f t="shared" si="10"/>
        <v>5234.4503013909671</v>
      </c>
      <c r="AE9" s="41">
        <f t="shared" ref="AE9:AE24" si="19">-PV(GasDiscountRate,T9,S9)*J9</f>
        <v>0</v>
      </c>
      <c r="AF9" s="49">
        <f>HLOOKUP(I9,GasAvoidedCostsWOCC!$A$5:$G$50,G9+1,FALSE)</f>
        <v>18.71534547322053</v>
      </c>
      <c r="AG9" s="41">
        <f t="shared" si="11"/>
        <v>34075.029503092621</v>
      </c>
      <c r="AH9" s="49">
        <f>HLOOKUP(I9,GasAvoidedCostsWOCC!$A$5:$Q$50,T9+1,FALSE)</f>
        <v>18.71534547322053</v>
      </c>
      <c r="AI9" s="41">
        <f t="shared" si="12"/>
        <v>0</v>
      </c>
      <c r="AJ9" s="41">
        <f t="shared" si="14"/>
        <v>34075.029503092621</v>
      </c>
      <c r="AK9" s="41">
        <f>HLOOKUP(I9,GasAvoidedCostsWOCC!$A$5:$Q$50,G9+1,FALSE)*J9*L9</f>
        <v>0</v>
      </c>
      <c r="AL9" s="41">
        <f t="shared" si="15"/>
        <v>34075.029503092621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34075.029503092621</v>
      </c>
      <c r="AN9" s="45">
        <f t="shared" si="16"/>
        <v>42716.982754792858</v>
      </c>
      <c r="AO9" s="44">
        <f t="shared" si="17"/>
        <v>1.8368426249954826</v>
      </c>
      <c r="AP9" s="44">
        <f t="shared" si="18"/>
        <v>1.7416050399522638</v>
      </c>
    </row>
    <row r="10" spans="1:42" ht="13.5" customHeight="1" x14ac:dyDescent="0.25">
      <c r="A10" s="51">
        <f>SUM(O5:O999)</f>
        <v>61231.1</v>
      </c>
      <c r="B10" s="84" t="s">
        <v>28</v>
      </c>
      <c r="C10" s="56">
        <v>18230249</v>
      </c>
      <c r="D10" s="56" t="s">
        <v>29</v>
      </c>
      <c r="E10" s="35">
        <v>12687</v>
      </c>
      <c r="F10" s="36" t="s">
        <v>1091</v>
      </c>
      <c r="G10" s="36">
        <v>20</v>
      </c>
      <c r="H10" s="36"/>
      <c r="I10" s="37" t="s">
        <v>262</v>
      </c>
      <c r="J10" s="38">
        <v>10</v>
      </c>
      <c r="K10" s="38">
        <v>60.69</v>
      </c>
      <c r="L10" s="38"/>
      <c r="M10" s="39">
        <v>660</v>
      </c>
      <c r="N10" s="39">
        <v>665.13</v>
      </c>
      <c r="O10" s="40">
        <v>606.9</v>
      </c>
      <c r="P10" s="41">
        <v>6600</v>
      </c>
      <c r="Q10" s="41">
        <f t="shared" si="13"/>
        <v>6651.3</v>
      </c>
      <c r="R10" s="42">
        <v>16.214700000000001</v>
      </c>
      <c r="S10" s="43"/>
      <c r="T10" s="36">
        <f t="shared" si="0"/>
        <v>20</v>
      </c>
      <c r="U10" s="44">
        <f t="shared" si="1"/>
        <v>0.1982325974872246</v>
      </c>
      <c r="V10" s="45">
        <f t="shared" si="2"/>
        <v>5.1299999999999955</v>
      </c>
      <c r="W10" s="46">
        <f t="shared" si="3"/>
        <v>9.9116298743612309E-3</v>
      </c>
      <c r="X10" s="41">
        <f t="shared" si="4"/>
        <v>2080.4419919289376</v>
      </c>
      <c r="Y10" s="41">
        <f t="shared" si="5"/>
        <v>51.300000000000182</v>
      </c>
      <c r="Z10" s="41">
        <f t="shared" si="6"/>
        <v>6604.1098665874033</v>
      </c>
      <c r="AA10" s="47">
        <f t="shared" si="7"/>
        <v>8731.7419919289387</v>
      </c>
      <c r="AB10" s="48">
        <f t="shared" si="8"/>
        <v>6183.6234705874558</v>
      </c>
      <c r="AC10" s="41">
        <f t="shared" si="9"/>
        <v>8175.7883819559347</v>
      </c>
      <c r="AD10" s="41">
        <f t="shared" si="10"/>
        <v>1744.8167671303224</v>
      </c>
      <c r="AE10" s="41">
        <f t="shared" si="19"/>
        <v>0</v>
      </c>
      <c r="AF10" s="49">
        <f>HLOOKUP(I10,GasAvoidedCostsWOCC!$A$5:$G$50,G10+1,FALSE)</f>
        <v>18.71534547322053</v>
      </c>
      <c r="AG10" s="41">
        <f t="shared" si="11"/>
        <v>11358.34316769754</v>
      </c>
      <c r="AH10" s="49">
        <f>HLOOKUP(I10,GasAvoidedCostsWOCC!$A$5:$Q$50,T10+1,FALSE)</f>
        <v>18.71534547322053</v>
      </c>
      <c r="AI10" s="41">
        <f t="shared" si="12"/>
        <v>0</v>
      </c>
      <c r="AJ10" s="41">
        <f t="shared" si="14"/>
        <v>11358.34316769754</v>
      </c>
      <c r="AK10" s="41">
        <f>HLOOKUP(I10,GasAvoidedCostsWOCC!$A$5:$Q$50,G10+1,FALSE)*J10*L10</f>
        <v>0</v>
      </c>
      <c r="AL10" s="41">
        <f t="shared" si="15"/>
        <v>11358.34316769754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11358.34316769754</v>
      </c>
      <c r="AN10" s="45">
        <f t="shared" si="16"/>
        <v>14238.994251597616</v>
      </c>
      <c r="AO10" s="44">
        <f t="shared" si="17"/>
        <v>1.8368426249954828</v>
      </c>
      <c r="AP10" s="44">
        <f t="shared" si="18"/>
        <v>1.7416050399522633</v>
      </c>
    </row>
    <row r="11" spans="1:42" ht="13.5" customHeight="1" x14ac:dyDescent="0.25">
      <c r="A11" s="33" t="s">
        <v>235</v>
      </c>
      <c r="B11" s="84" t="s">
        <v>28</v>
      </c>
      <c r="C11" s="56">
        <v>18230249</v>
      </c>
      <c r="D11" s="56" t="s">
        <v>29</v>
      </c>
      <c r="E11" s="35">
        <v>14067</v>
      </c>
      <c r="F11" s="36" t="s">
        <v>1092</v>
      </c>
      <c r="G11" s="36">
        <v>20</v>
      </c>
      <c r="H11" s="36"/>
      <c r="I11" s="37" t="s">
        <v>262</v>
      </c>
      <c r="J11" s="38">
        <v>200</v>
      </c>
      <c r="K11" s="38">
        <v>60.69</v>
      </c>
      <c r="L11" s="38"/>
      <c r="M11" s="39">
        <v>550</v>
      </c>
      <c r="N11" s="39">
        <v>665.13</v>
      </c>
      <c r="O11" s="40">
        <v>12138</v>
      </c>
      <c r="P11" s="41">
        <v>110000</v>
      </c>
      <c r="Q11" s="41">
        <f t="shared" si="13"/>
        <v>133026</v>
      </c>
      <c r="R11" s="42">
        <v>16.214700000000001</v>
      </c>
      <c r="S11" s="43"/>
      <c r="T11" s="36">
        <f t="shared" si="0"/>
        <v>20</v>
      </c>
      <c r="U11" s="44">
        <f t="shared" si="1"/>
        <v>3.9646519497444928</v>
      </c>
      <c r="V11" s="45">
        <f t="shared" si="2"/>
        <v>115.13</v>
      </c>
      <c r="W11" s="46">
        <f t="shared" si="3"/>
        <v>0.19823259748722463</v>
      </c>
      <c r="X11" s="41">
        <f t="shared" si="4"/>
        <v>41608.839838578751</v>
      </c>
      <c r="Y11" s="41">
        <f t="shared" si="5"/>
        <v>23026</v>
      </c>
      <c r="Z11" s="41">
        <f t="shared" si="6"/>
        <v>132082.19733174809</v>
      </c>
      <c r="AA11" s="47">
        <f t="shared" si="7"/>
        <v>174634.83983857874</v>
      </c>
      <c r="AB11" s="48">
        <f t="shared" si="8"/>
        <v>123672.46941174915</v>
      </c>
      <c r="AC11" s="41">
        <f t="shared" si="9"/>
        <v>163515.76763911865</v>
      </c>
      <c r="AD11" s="41">
        <f t="shared" si="10"/>
        <v>34896.33534260645</v>
      </c>
      <c r="AE11" s="41">
        <f t="shared" si="19"/>
        <v>0</v>
      </c>
      <c r="AF11" s="49">
        <f>HLOOKUP(I11,GasAvoidedCostsWOCC!$A$5:$G$50,G11+1,FALSE)</f>
        <v>18.71534547322053</v>
      </c>
      <c r="AG11" s="41">
        <f t="shared" si="11"/>
        <v>227166.86335395079</v>
      </c>
      <c r="AH11" s="49">
        <f>HLOOKUP(I11,GasAvoidedCostsWOCC!$A$5:$Q$50,T11+1,FALSE)</f>
        <v>18.71534547322053</v>
      </c>
      <c r="AI11" s="41">
        <f t="shared" si="12"/>
        <v>0</v>
      </c>
      <c r="AJ11" s="41">
        <f t="shared" si="14"/>
        <v>227166.86335395079</v>
      </c>
      <c r="AK11" s="41">
        <f>HLOOKUP(I11,GasAvoidedCostsWOCC!$A$5:$Q$50,G11+1,FALSE)*J11*L11</f>
        <v>0</v>
      </c>
      <c r="AL11" s="41">
        <f t="shared" si="15"/>
        <v>227166.86335395079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227166.86335395079</v>
      </c>
      <c r="AN11" s="45">
        <f t="shared" si="16"/>
        <v>284779.88503195235</v>
      </c>
      <c r="AO11" s="44">
        <f t="shared" si="17"/>
        <v>1.8368426249954823</v>
      </c>
      <c r="AP11" s="44">
        <f t="shared" si="18"/>
        <v>1.741605039952264</v>
      </c>
    </row>
    <row r="12" spans="1:42" ht="13.5" customHeight="1" x14ac:dyDescent="0.25">
      <c r="A12" s="52">
        <f>SUM(P5:P1000)</f>
        <v>456400</v>
      </c>
      <c r="B12" s="84" t="s">
        <v>28</v>
      </c>
      <c r="C12" s="56">
        <v>18230249</v>
      </c>
      <c r="D12" s="56" t="s">
        <v>29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9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4"/>
        <v>#N/A</v>
      </c>
      <c r="AK12" s="41" t="e">
        <f>HLOOKUP(I12,GasAvoidedCostsWOCC!$A$5:$Q$50,G12+1,FALSE)*J12*L12</f>
        <v>#N/A</v>
      </c>
      <c r="AL12" s="41" t="e">
        <f t="shared" si="15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6"/>
        <v>0</v>
      </c>
      <c r="AO12" s="44">
        <f t="shared" si="17"/>
        <v>0</v>
      </c>
      <c r="AP12" s="44" t="e">
        <f t="shared" si="18"/>
        <v>#DIV/0!</v>
      </c>
    </row>
    <row r="13" spans="1:42" ht="13.5" customHeight="1" x14ac:dyDescent="0.25">
      <c r="A13" s="53" t="s">
        <v>238</v>
      </c>
      <c r="B13" s="84" t="s">
        <v>28</v>
      </c>
      <c r="C13" s="56">
        <v>18230249</v>
      </c>
      <c r="D13" s="56" t="s">
        <v>29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9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4"/>
        <v>#N/A</v>
      </c>
      <c r="AK13" s="41" t="e">
        <f>HLOOKUP(I13,GasAvoidedCostsWOCC!$A$5:$Q$50,G13+1,FALSE)*J13*L13</f>
        <v>#N/A</v>
      </c>
      <c r="AL13" s="41" t="e">
        <f t="shared" si="15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6"/>
        <v>0</v>
      </c>
      <c r="AO13" s="44">
        <f t="shared" si="17"/>
        <v>0</v>
      </c>
      <c r="AP13" s="44" t="e">
        <f t="shared" si="18"/>
        <v>#DIV/0!</v>
      </c>
    </row>
    <row r="14" spans="1:42" ht="13.5" customHeight="1" x14ac:dyDescent="0.25">
      <c r="A14" s="52">
        <f>SUM(Y5:Y1000)</f>
        <v>235335.19999999998</v>
      </c>
      <c r="B14" s="84" t="s">
        <v>28</v>
      </c>
      <c r="C14" s="56">
        <v>18230249</v>
      </c>
      <c r="D14" s="56" t="s">
        <v>29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9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4"/>
        <v>#N/A</v>
      </c>
      <c r="AK14" s="41" t="e">
        <f>HLOOKUP(I14,GasAvoidedCostsWOCC!$A$5:$Q$50,G14+1,FALSE)*J14*L14</f>
        <v>#N/A</v>
      </c>
      <c r="AL14" s="41" t="e">
        <f t="shared" si="15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6"/>
        <v>0</v>
      </c>
      <c r="AO14" s="44">
        <f t="shared" si="17"/>
        <v>0</v>
      </c>
      <c r="AP14" s="44" t="e">
        <f t="shared" si="18"/>
        <v>#DIV/0!</v>
      </c>
    </row>
    <row r="15" spans="1:42" ht="13.5" customHeight="1" x14ac:dyDescent="0.25">
      <c r="A15" s="33" t="s">
        <v>241</v>
      </c>
      <c r="B15" s="84" t="s">
        <v>28</v>
      </c>
      <c r="C15" s="56">
        <v>18230249</v>
      </c>
      <c r="D15" s="56" t="s">
        <v>29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9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4"/>
        <v>#N/A</v>
      </c>
      <c r="AK15" s="41" t="e">
        <f>HLOOKUP(I15,GasAvoidedCostsWOCC!$A$5:$Q$50,G15+1,FALSE)*J15*L15</f>
        <v>#N/A</v>
      </c>
      <c r="AL15" s="41" t="e">
        <f t="shared" si="15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6"/>
        <v>0</v>
      </c>
      <c r="AO15" s="44">
        <f t="shared" si="17"/>
        <v>0</v>
      </c>
      <c r="AP15" s="44" t="e">
        <f t="shared" si="18"/>
        <v>#DIV/0!</v>
      </c>
    </row>
    <row r="16" spans="1:42" ht="13.5" customHeight="1" x14ac:dyDescent="0.25">
      <c r="A16" s="51">
        <f>SUM(U5:U999)</f>
        <v>20.215666548534976</v>
      </c>
      <c r="B16" s="84" t="s">
        <v>28</v>
      </c>
      <c r="C16" s="56">
        <v>18230249</v>
      </c>
      <c r="D16" s="56" t="s">
        <v>29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9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4"/>
        <v>#N/A</v>
      </c>
      <c r="AK16" s="41" t="e">
        <f>HLOOKUP(I16,GasAvoidedCostsWOCC!$A$5:$Q$50,G16+1,FALSE)*J16*L16</f>
        <v>#N/A</v>
      </c>
      <c r="AL16" s="41" t="e">
        <f t="shared" si="15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6"/>
        <v>0</v>
      </c>
      <c r="AO16" s="44">
        <f t="shared" si="17"/>
        <v>0</v>
      </c>
      <c r="AP16" s="44" t="e">
        <f t="shared" si="18"/>
        <v>#DIV/0!</v>
      </c>
    </row>
    <row r="17" spans="1:42" ht="13.5" customHeight="1" x14ac:dyDescent="0.25">
      <c r="A17" s="54" t="s">
        <v>244</v>
      </c>
      <c r="B17" s="84" t="s">
        <v>28</v>
      </c>
      <c r="C17" s="56">
        <v>18230249</v>
      </c>
      <c r="D17" s="56" t="s">
        <v>29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9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4"/>
        <v>#N/A</v>
      </c>
      <c r="AK17" s="41" t="e">
        <f>HLOOKUP(I17,GasAvoidedCostsWOCC!$A$5:$Q$50,G17+1,FALSE)*J17*L17</f>
        <v>#N/A</v>
      </c>
      <c r="AL17" s="41" t="e">
        <f t="shared" si="15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6"/>
        <v>0</v>
      </c>
      <c r="AO17" s="44">
        <f t="shared" si="17"/>
        <v>0</v>
      </c>
      <c r="AP17" s="44" t="e">
        <f t="shared" si="18"/>
        <v>#DIV/0!</v>
      </c>
    </row>
    <row r="18" spans="1:42" ht="13.5" customHeight="1" x14ac:dyDescent="0.25">
      <c r="A18" s="52">
        <f>A6+A8</f>
        <v>666299.07999999996</v>
      </c>
      <c r="B18" s="84" t="s">
        <v>28</v>
      </c>
      <c r="C18" s="56">
        <v>18230249</v>
      </c>
      <c r="D18" s="56" t="s">
        <v>29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9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4"/>
        <v>#N/A</v>
      </c>
      <c r="AK18" s="41" t="e">
        <f>HLOOKUP(I18,GasAvoidedCostsWOCC!$A$5:$Q$50,G18+1,FALSE)*J18*L18</f>
        <v>#N/A</v>
      </c>
      <c r="AL18" s="41" t="e">
        <f t="shared" si="15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6"/>
        <v>0</v>
      </c>
      <c r="AO18" s="44">
        <f t="shared" si="17"/>
        <v>0</v>
      </c>
      <c r="AP18" s="44" t="e">
        <f t="shared" si="18"/>
        <v>#DIV/0!</v>
      </c>
    </row>
    <row r="19" spans="1:42" ht="13.5" customHeight="1" x14ac:dyDescent="0.25">
      <c r="A19" s="54" t="s">
        <v>214</v>
      </c>
      <c r="B19" s="84" t="s">
        <v>28</v>
      </c>
      <c r="C19" s="56">
        <v>18230249</v>
      </c>
      <c r="D19" s="56" t="s">
        <v>29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9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4"/>
        <v>#N/A</v>
      </c>
      <c r="AK19" s="41" t="e">
        <f>HLOOKUP(I19,GasAvoidedCostsWOCC!$A$5:$Q$50,G19+1,FALSE)*J19*L19</f>
        <v>#N/A</v>
      </c>
      <c r="AL19" s="41" t="e">
        <f t="shared" si="15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6"/>
        <v>0</v>
      </c>
      <c r="AO19" s="44">
        <f t="shared" si="17"/>
        <v>0</v>
      </c>
      <c r="AP19" s="44" t="e">
        <f t="shared" si="18"/>
        <v>#DIV/0!</v>
      </c>
    </row>
    <row r="20" spans="1:42" ht="13.5" customHeight="1" x14ac:dyDescent="0.25">
      <c r="A20" s="52">
        <f>A8+SUM(Q5:Q906)</f>
        <v>901634.28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9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4"/>
        <v>#N/A</v>
      </c>
      <c r="AK20" s="41" t="e">
        <f>HLOOKUP(I20,GasAvoidedCostsWOCC!$A$5:$Q$50,G20+1,FALSE)*J20*L20</f>
        <v>#N/A</v>
      </c>
      <c r="AL20" s="41" t="e">
        <f t="shared" si="15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6"/>
        <v>0</v>
      </c>
      <c r="AO20" s="44">
        <f t="shared" si="17"/>
        <v>0</v>
      </c>
      <c r="AP20" s="44" t="e">
        <f t="shared" si="18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9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4"/>
        <v>#N/A</v>
      </c>
      <c r="AK21" s="41" t="e">
        <f>HLOOKUP(I21,GasAvoidedCostsWOCC!$A$5:$Q$50,G21+1,FALSE)*J21*L21</f>
        <v>#N/A</v>
      </c>
      <c r="AL21" s="41" t="e">
        <f t="shared" si="15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6"/>
        <v>0</v>
      </c>
      <c r="AO21" s="44">
        <f t="shared" si="17"/>
        <v>0</v>
      </c>
      <c r="AP21" s="44" t="e">
        <f t="shared" si="18"/>
        <v>#DIV/0!</v>
      </c>
    </row>
    <row r="22" spans="1:42" ht="13.5" customHeight="1" x14ac:dyDescent="0.25">
      <c r="A22" s="55">
        <f>(SUM(AM5:AM1000)/(SUM(AB5:AB1000)))</f>
        <v>1.8534212209461436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9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4"/>
        <v>#N/A</v>
      </c>
      <c r="AK22" s="41" t="e">
        <f>HLOOKUP(I22,GasAvoidedCostsWOCC!$A$5:$Q$50,G22+1,FALSE)*J22*L22</f>
        <v>#N/A</v>
      </c>
      <c r="AL22" s="41" t="e">
        <f t="shared" si="15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6"/>
        <v>0</v>
      </c>
      <c r="AO22" s="44">
        <f t="shared" si="17"/>
        <v>0</v>
      </c>
      <c r="AP22" s="44" t="e">
        <f t="shared" si="18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9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4"/>
        <v>#N/A</v>
      </c>
      <c r="AK23" s="41" t="e">
        <f>HLOOKUP(I23,GasAvoidedCostsWOCC!$A$5:$Q$50,G23+1,FALSE)*J23*L23</f>
        <v>#N/A</v>
      </c>
      <c r="AL23" s="41" t="e">
        <f t="shared" si="15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6"/>
        <v>0</v>
      </c>
      <c r="AO23" s="44">
        <f t="shared" si="17"/>
        <v>0</v>
      </c>
      <c r="AP23" s="44" t="e">
        <f t="shared" si="18"/>
        <v>#DIV/0!</v>
      </c>
    </row>
    <row r="24" spans="1:42" ht="13.5" customHeight="1" x14ac:dyDescent="0.25">
      <c r="A24" s="55">
        <f>(SUM(AN5:AN1000)/SUM(AC5:AC1000))</f>
        <v>1.734668352414946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9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4"/>
        <v>#N/A</v>
      </c>
      <c r="AK24" s="41" t="e">
        <f>HLOOKUP(I24,GasAvoidedCostsWOCC!$A$5:$Q$50,G24+1,FALSE)*J24*L24</f>
        <v>#N/A</v>
      </c>
      <c r="AL24" s="41" t="e">
        <f t="shared" si="15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6"/>
        <v>0</v>
      </c>
      <c r="AO24" s="44">
        <f t="shared" si="17"/>
        <v>0</v>
      </c>
      <c r="AP24" s="44" t="e">
        <f t="shared" si="18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85" priority="2">
      <formula>ISTEXT(J5)</formula>
    </cfRule>
    <cfRule type="notContainsBlanks" dxfId="84" priority="3">
      <formula>LEN(TRIM(J5))&gt;0</formula>
    </cfRule>
  </conditionalFormatting>
  <conditionalFormatting sqref="R5:S24">
    <cfRule type="expression" dxfId="83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18230625</v>
      </c>
      <c r="D2" s="17" t="s">
        <v>308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18230625</v>
      </c>
      <c r="D5" s="56" t="s">
        <v>308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B24" si="8">Z5/(1+GasDiscountRate)^1</f>
        <v>#DIV/0!</v>
      </c>
      <c r="AC5" s="41" t="e">
        <f t="shared" ref="AC5:AC24" si="9">AA5/(1+GasDiscountRate)^1</f>
        <v>#DIV/0!</v>
      </c>
      <c r="AD5" s="41">
        <f t="shared" ref="AD5:AD24" si="10">-PV(GasDiscountRate,T5,R5)*J5</f>
        <v>0</v>
      </c>
      <c r="AE5" s="41">
        <v>0</v>
      </c>
      <c r="AF5" s="49" t="e">
        <f>HLOOKUP(I5,GasAvoidedCostsWOCC!$A$5:$G$50,G5+1,FALSE)</f>
        <v>#N/A</v>
      </c>
      <c r="AG5" s="41" t="e">
        <f t="shared" ref="AG5:AG24" si="11">AF5*J5*K5</f>
        <v>#N/A</v>
      </c>
      <c r="AH5" s="49" t="e">
        <f>HLOOKUP(I5,GasAvoidedCostsWOCC!$A$5:$Q$50,T5+1,FALSE)</f>
        <v>#N/A</v>
      </c>
      <c r="AI5" s="41" t="e">
        <f t="shared" ref="AI5:AI24" si="12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9"/>
        <v>#DIV/0!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9"/>
        <v>#DIV/0!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0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9"/>
        <v>#DIV/0!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9"/>
        <v>#DIV/0!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9"/>
        <v>#DIV/0!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9"/>
        <v>#DIV/0!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9"/>
        <v>#DIV/0!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9"/>
        <v>#DIV/0!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9"/>
        <v>#DIV/0!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9"/>
        <v>#DIV/0!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9"/>
        <v>#DIV/0!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9"/>
        <v>#DIV/0!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9"/>
        <v>#DIV/0!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9"/>
        <v>#DIV/0!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0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9"/>
        <v>#DIV/0!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8"/>
        <v>#DIV/0!</v>
      </c>
      <c r="AC21" s="41" t="e">
        <f t="shared" si="9"/>
        <v>#DIV/0!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8"/>
        <v>#DIV/0!</v>
      </c>
      <c r="AC22" s="41" t="e">
        <f t="shared" si="9"/>
        <v>#DIV/0!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8"/>
        <v>#DIV/0!</v>
      </c>
      <c r="AC23" s="41" t="e">
        <f t="shared" si="9"/>
        <v>#DIV/0!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8"/>
        <v>#DIV/0!</v>
      </c>
      <c r="AC24" s="41" t="e">
        <f t="shared" si="9"/>
        <v>#DIV/0!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82" priority="2">
      <formula>ISTEXT(J5)</formula>
    </cfRule>
    <cfRule type="notContainsBlanks" dxfId="81" priority="3">
      <formula>LEN(TRIM(J5))&gt;0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0066CC"/>
  </sheetPr>
  <dimension ref="A1:AP28"/>
  <sheetViews>
    <sheetView zoomScale="85" zoomScaleNormal="85" workbookViewId="0">
      <selection activeCell="E5" sqref="E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18230247</v>
      </c>
      <c r="D2" s="17" t="s">
        <v>309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18230247</v>
      </c>
      <c r="D5" s="56" t="s">
        <v>309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B24" si="8">Z5/(1+GasDiscountRate)^1</f>
        <v>#DIV/0!</v>
      </c>
      <c r="AC5" s="41" t="e">
        <f t="shared" ref="AC5:AC24" si="9">AA5/(1+GasDiscountRate)^1</f>
        <v>#DIV/0!</v>
      </c>
      <c r="AD5" s="41">
        <f t="shared" ref="AD5:AD24" si="10">-PV(GasDiscountRate,T5,R5)*J5</f>
        <v>0</v>
      </c>
      <c r="AE5" s="41">
        <v>0</v>
      </c>
      <c r="AF5" s="49" t="e">
        <f>HLOOKUP(I5,GasAvoidedCostsWOCC!$A$5:$G$50,G5+1,FALSE)</f>
        <v>#N/A</v>
      </c>
      <c r="AG5" s="41" t="e">
        <f t="shared" ref="AG5:AG24" si="11">AF5*J5*K5</f>
        <v>#N/A</v>
      </c>
      <c r="AH5" s="49" t="e">
        <f>HLOOKUP(I5,GasAvoidedCostsWOCC!$A$5:$Q$50,T5+1,FALSE)</f>
        <v>#N/A</v>
      </c>
      <c r="AI5" s="41" t="e">
        <f t="shared" ref="AI5:AI24" si="12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9"/>
        <v>#DIV/0!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9"/>
        <v>#DIV/0!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0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9"/>
        <v>#DIV/0!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9"/>
        <v>#DIV/0!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9"/>
        <v>#DIV/0!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9"/>
        <v>#DIV/0!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9"/>
        <v>#DIV/0!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9"/>
        <v>#DIV/0!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9"/>
        <v>#DIV/0!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9"/>
        <v>#DIV/0!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9"/>
        <v>#DIV/0!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9"/>
        <v>#DIV/0!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9"/>
        <v>#DIV/0!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9"/>
        <v>#DIV/0!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0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9"/>
        <v>#DIV/0!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8"/>
        <v>#DIV/0!</v>
      </c>
      <c r="AC21" s="41" t="e">
        <f t="shared" si="9"/>
        <v>#DIV/0!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8"/>
        <v>#DIV/0!</v>
      </c>
      <c r="AC22" s="41" t="e">
        <f t="shared" si="9"/>
        <v>#DIV/0!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8"/>
        <v>#DIV/0!</v>
      </c>
      <c r="AC23" s="41" t="e">
        <f t="shared" si="9"/>
        <v>#DIV/0!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8"/>
        <v>#DIV/0!</v>
      </c>
      <c r="AC24" s="41" t="e">
        <f t="shared" si="9"/>
        <v>#DIV/0!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79" priority="2">
      <formula>ISTEXT(J5)</formula>
    </cfRule>
    <cfRule type="notContainsBlanks" dxfId="78" priority="3">
      <formula>LEN(TRIM(J5))&gt;0</formula>
    </cfRule>
  </conditionalFormatting>
  <conditionalFormatting sqref="R5:S24">
    <cfRule type="expression" dxfId="77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0066CC"/>
  </sheetPr>
  <dimension ref="A1:AP28"/>
  <sheetViews>
    <sheetView zoomScale="85" zoomScaleNormal="85" workbookViewId="0">
      <selection activeCell="I7" sqref="I7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18230434</v>
      </c>
      <c r="D2" s="17" t="s">
        <v>310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18230434</v>
      </c>
      <c r="D5" s="56" t="s">
        <v>310</v>
      </c>
      <c r="E5" s="35" t="s">
        <v>641</v>
      </c>
      <c r="F5" s="36" t="s">
        <v>642</v>
      </c>
      <c r="G5" s="36">
        <v>14</v>
      </c>
      <c r="H5" s="36">
        <v>0</v>
      </c>
      <c r="I5" s="37" t="s">
        <v>262</v>
      </c>
      <c r="J5" s="38">
        <v>2000</v>
      </c>
      <c r="K5" s="38">
        <v>2.4</v>
      </c>
      <c r="L5" s="38">
        <v>0</v>
      </c>
      <c r="M5" s="39">
        <v>0</v>
      </c>
      <c r="N5" s="39">
        <v>0</v>
      </c>
      <c r="O5" s="40">
        <v>4800</v>
      </c>
      <c r="P5" s="41">
        <v>0</v>
      </c>
      <c r="Q5" s="41">
        <v>0</v>
      </c>
      <c r="R5" s="42">
        <v>18.981400000000001</v>
      </c>
      <c r="S5" s="43"/>
      <c r="T5" s="36">
        <f t="shared" ref="T5:T24" si="0">G5+H5</f>
        <v>14</v>
      </c>
      <c r="U5" s="44">
        <f t="shared" ref="U5:U24" si="1">(O5/$A$10)*T5</f>
        <v>13.895781637717121</v>
      </c>
      <c r="V5" s="45">
        <f t="shared" ref="V5:V24" si="2">N5-M5</f>
        <v>0</v>
      </c>
      <c r="W5" s="46">
        <f t="shared" ref="W5:W24" si="3">(O5/A$10)</f>
        <v>0.99255583126550873</v>
      </c>
      <c r="X5" s="41">
        <f t="shared" ref="X5:X24" si="4">W5*A$8</f>
        <v>0</v>
      </c>
      <c r="Y5" s="41">
        <f t="shared" ref="Y5:Y24" si="5">Q5-P5</f>
        <v>0</v>
      </c>
      <c r="Z5" s="41">
        <f t="shared" ref="Z5:Z24" si="6">X5+(A$6*W5)</f>
        <v>0</v>
      </c>
      <c r="AA5" s="47">
        <f t="shared" ref="AA5:AA24" si="7">Q5+X5</f>
        <v>0</v>
      </c>
      <c r="AB5" s="48">
        <f t="shared" ref="AB5:AB24" si="8">Z5/(1+GasDiscountRate)^1</f>
        <v>0</v>
      </c>
      <c r="AC5" s="41">
        <f t="shared" ref="AC5:AC24" si="9">AA5/(1+GasDiscountRate)^1</f>
        <v>0</v>
      </c>
      <c r="AD5" s="41">
        <f t="shared" ref="AD5:AD24" si="10">-PV(GasDiscountRate,T5,R5)*J5</f>
        <v>336021.34438709472</v>
      </c>
      <c r="AE5" s="41">
        <v>0</v>
      </c>
      <c r="AF5" s="49">
        <f>HLOOKUP(I5,GasAvoidedCostsWOCC!$A$5:$G$50,G5+1,FALSE)</f>
        <v>14.06421015641665</v>
      </c>
      <c r="AG5" s="41">
        <f t="shared" ref="AG5:AG24" si="11">AF5*J5*K5</f>
        <v>67508.208750799909</v>
      </c>
      <c r="AH5" s="49">
        <f>HLOOKUP(I5,GasAvoidedCostsWOCC!$A$5:$Q$50,T5+1,FALSE)</f>
        <v>14.06421015641665</v>
      </c>
      <c r="AI5" s="41">
        <f t="shared" ref="AI5:AI24" si="12">AH5*J5*L5</f>
        <v>0</v>
      </c>
      <c r="AJ5" s="41">
        <f>AG5+AI5</f>
        <v>67508.208750799909</v>
      </c>
      <c r="AK5" s="41">
        <f>HLOOKUP(I5,GasAvoidedCostsWOCC!$A$5:$Q$50,G5+1,FALSE)*J5*L5</f>
        <v>0</v>
      </c>
      <c r="AL5" s="41">
        <f>AG5+AI5-AK5</f>
        <v>67508.208750799909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67508.208750799909</v>
      </c>
      <c r="AN5" s="45">
        <f>AM5*1.1+AD5+AE5</f>
        <v>410280.37401297461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/>
      <c r="B6" s="84" t="s">
        <v>28</v>
      </c>
      <c r="C6" s="56">
        <v>18230434</v>
      </c>
      <c r="D6" s="56" t="s">
        <v>310</v>
      </c>
      <c r="E6" s="35" t="s">
        <v>646</v>
      </c>
      <c r="F6" s="36" t="s">
        <v>647</v>
      </c>
      <c r="G6" s="36">
        <v>14</v>
      </c>
      <c r="H6" s="36">
        <v>0</v>
      </c>
      <c r="I6" s="37" t="s">
        <v>262</v>
      </c>
      <c r="J6" s="38">
        <v>15</v>
      </c>
      <c r="K6" s="38">
        <v>2.4</v>
      </c>
      <c r="L6" s="38">
        <v>0</v>
      </c>
      <c r="M6" s="39">
        <v>0</v>
      </c>
      <c r="N6" s="39">
        <v>0</v>
      </c>
      <c r="O6" s="40">
        <v>36</v>
      </c>
      <c r="P6" s="41">
        <v>0</v>
      </c>
      <c r="Q6" s="41">
        <v>0</v>
      </c>
      <c r="R6" s="42">
        <v>18.981400000000001</v>
      </c>
      <c r="S6" s="43"/>
      <c r="T6" s="36">
        <f t="shared" si="0"/>
        <v>14</v>
      </c>
      <c r="U6" s="44">
        <f t="shared" si="1"/>
        <v>0.10421836228287841</v>
      </c>
      <c r="V6" s="45">
        <f t="shared" si="2"/>
        <v>0</v>
      </c>
      <c r="W6" s="46">
        <f t="shared" si="3"/>
        <v>7.4441687344913151E-3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9"/>
        <v>0</v>
      </c>
      <c r="AD6" s="41">
        <f t="shared" si="10"/>
        <v>2520.1600829032104</v>
      </c>
      <c r="AE6" s="41">
        <v>0</v>
      </c>
      <c r="AF6" s="49">
        <f>HLOOKUP(I6,GasAvoidedCostsWOCC!$A$5:$G$50,G6+1,FALSE)</f>
        <v>14.06421015641665</v>
      </c>
      <c r="AG6" s="41">
        <f t="shared" si="11"/>
        <v>506.31156563099933</v>
      </c>
      <c r="AH6" s="49">
        <f>HLOOKUP(I6,GasAvoidedCostsWOCC!$A$5:$Q$50,T6+1,FALSE)</f>
        <v>14.06421015641665</v>
      </c>
      <c r="AI6" s="41">
        <f t="shared" si="12"/>
        <v>0</v>
      </c>
      <c r="AJ6" s="41">
        <f t="shared" ref="AJ6:AJ24" si="13">AG6+AI6</f>
        <v>506.31156563099933</v>
      </c>
      <c r="AK6" s="41">
        <f>HLOOKUP(I6,GasAvoidedCostsWOCC!$A$5:$Q$50,G6+1,FALSE)*J6*L6</f>
        <v>0</v>
      </c>
      <c r="AL6" s="41">
        <f t="shared" ref="AL6:AL24" si="14">AG6+AI6-AK6</f>
        <v>506.31156563099933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506.31156563099933</v>
      </c>
      <c r="AN6" s="45">
        <f t="shared" ref="AN6:AN24" si="15">AM6*1.1+AD6+AE6</f>
        <v>3077.1028050973096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 t="s">
        <v>28</v>
      </c>
      <c r="C7" s="56">
        <v>18230434</v>
      </c>
      <c r="D7" s="56" t="s">
        <v>310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9"/>
        <v>0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/>
      <c r="B8" s="84" t="s">
        <v>28</v>
      </c>
      <c r="C8" s="56">
        <v>18230434</v>
      </c>
      <c r="D8" s="56" t="s">
        <v>310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9"/>
        <v>0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84" t="s">
        <v>28</v>
      </c>
      <c r="C9" s="56">
        <v>18230434</v>
      </c>
      <c r="D9" s="56" t="s">
        <v>310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4836</v>
      </c>
      <c r="B10" s="84" t="s">
        <v>28</v>
      </c>
      <c r="C10" s="56">
        <v>18230434</v>
      </c>
      <c r="D10" s="56" t="s">
        <v>310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84" t="s">
        <v>28</v>
      </c>
      <c r="C11" s="56">
        <v>18230434</v>
      </c>
      <c r="D11" s="56" t="s">
        <v>310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0</v>
      </c>
      <c r="B12" s="84" t="s">
        <v>28</v>
      </c>
      <c r="C12" s="56">
        <v>18230434</v>
      </c>
      <c r="D12" s="56" t="s">
        <v>310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84" t="s">
        <v>28</v>
      </c>
      <c r="C13" s="56">
        <v>18230434</v>
      </c>
      <c r="D13" s="56" t="s">
        <v>310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84" t="s">
        <v>28</v>
      </c>
      <c r="C14" s="56">
        <v>18230434</v>
      </c>
      <c r="D14" s="56" t="s">
        <v>310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84" t="s">
        <v>28</v>
      </c>
      <c r="C15" s="56">
        <v>18230434</v>
      </c>
      <c r="D15" s="56" t="s">
        <v>310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14</v>
      </c>
      <c r="B16" s="84" t="s">
        <v>28</v>
      </c>
      <c r="C16" s="56">
        <v>18230434</v>
      </c>
      <c r="D16" s="56" t="s">
        <v>310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84" t="s">
        <v>28</v>
      </c>
      <c r="C17" s="56">
        <v>18230434</v>
      </c>
      <c r="D17" s="56" t="s">
        <v>310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0</v>
      </c>
      <c r="B18" s="84" t="s">
        <v>28</v>
      </c>
      <c r="C18" s="56">
        <v>18230434</v>
      </c>
      <c r="D18" s="56" t="s">
        <v>310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84" t="s">
        <v>28</v>
      </c>
      <c r="C19" s="56">
        <v>18230434</v>
      </c>
      <c r="D19" s="56" t="s">
        <v>310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0</v>
      </c>
      <c r="B20" s="84" t="s">
        <v>28</v>
      </c>
      <c r="C20" s="56">
        <v>18230434</v>
      </c>
      <c r="D20" s="56" t="s">
        <v>310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76" priority="2">
      <formula>ISTEXT(J5)</formula>
    </cfRule>
    <cfRule type="notContainsBlanks" dxfId="75" priority="3">
      <formula>LEN(TRIM(J5))&gt;0</formula>
    </cfRule>
  </conditionalFormatting>
  <conditionalFormatting sqref="R5:S24">
    <cfRule type="expression" dxfId="74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3399"/>
  </sheetPr>
  <dimension ref="A1:AP194"/>
  <sheetViews>
    <sheetView zoomScale="85" zoomScaleNormal="85" workbookViewId="0">
      <selection activeCell="F13" sqref="F13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18230611</v>
      </c>
      <c r="D2" s="17" t="s">
        <v>65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64</v>
      </c>
      <c r="C5" s="85">
        <v>18230611</v>
      </c>
      <c r="D5" s="85" t="s">
        <v>65</v>
      </c>
      <c r="E5" s="35" t="s">
        <v>317</v>
      </c>
      <c r="F5" s="36" t="s">
        <v>318</v>
      </c>
      <c r="G5" s="36"/>
      <c r="H5" s="36"/>
      <c r="I5" s="37"/>
      <c r="J5" s="38" t="s">
        <v>319</v>
      </c>
      <c r="K5" s="38"/>
      <c r="L5" s="38"/>
      <c r="M5" s="39"/>
      <c r="N5" s="39"/>
      <c r="O5" s="40"/>
      <c r="P5" s="41"/>
      <c r="Q5" s="41"/>
      <c r="R5" s="42"/>
      <c r="S5" s="43">
        <v>0</v>
      </c>
      <c r="T5" s="36">
        <f t="shared" ref="T5:T68" si="0">G5+H5</f>
        <v>0</v>
      </c>
      <c r="U5" s="44">
        <f t="shared" ref="U5:U24" si="1">(O5/$A$10)*T5</f>
        <v>0</v>
      </c>
      <c r="V5" s="45">
        <f t="shared" ref="V5:V24" si="2">N5-M5</f>
        <v>0</v>
      </c>
      <c r="W5" s="46">
        <f t="shared" ref="W5:W24" si="3">(O5/A$10)</f>
        <v>0</v>
      </c>
      <c r="X5" s="41">
        <f t="shared" ref="X5:X24" si="4">W5*A$8</f>
        <v>0</v>
      </c>
      <c r="Y5" s="41">
        <f t="shared" ref="Y5:Y24" si="5">Q5-P5</f>
        <v>0</v>
      </c>
      <c r="Z5" s="41">
        <f t="shared" ref="Z5:Z24" si="6">X5+(A$6*W5)</f>
        <v>0</v>
      </c>
      <c r="AA5" s="47">
        <f t="shared" ref="AA5:AA24" si="7">Q5+X5</f>
        <v>0</v>
      </c>
      <c r="AB5" s="48">
        <f t="shared" ref="AB5:AC20" si="8">Z5/(1+ElecDiscountRate)^1</f>
        <v>0</v>
      </c>
      <c r="AC5" s="41">
        <f t="shared" si="8"/>
        <v>0</v>
      </c>
      <c r="AD5" s="41" t="e">
        <f t="shared" ref="AD5:AD24" si="9">-PV(ElecDiscountRate,T5,R5)*J5</f>
        <v>#VALUE!</v>
      </c>
      <c r="AE5" s="41">
        <v>0</v>
      </c>
      <c r="AF5" s="49" t="e">
        <f>HLOOKUP(I5,ElecAvoidedCostsWOCC!$A$5:$Q$50,G5+1,FALSE)</f>
        <v>#N/A</v>
      </c>
      <c r="AG5" s="41" t="e">
        <f t="shared" ref="AG5:AG24" si="10">AF5*J5*K5</f>
        <v>#N/A</v>
      </c>
      <c r="AH5" s="49" t="e">
        <f>HLOOKUP(I5,ElecAvoidedCostsWOCC!$A$5:$Q$50,T5+1,FALSE)</f>
        <v>#N/A</v>
      </c>
      <c r="AI5" s="41" t="e">
        <f t="shared" ref="AI5:AI24" si="11">AH5*J5*L5</f>
        <v>#N/A</v>
      </c>
      <c r="AJ5" s="41" t="e">
        <f>AG5+AI5</f>
        <v>#N/A</v>
      </c>
      <c r="AK5" s="41" t="e">
        <f>HLOOKUP(I5,ElecAvoidedCostsWOCC!$A$5:$Q$50,G5+1,FALSE)*J5*L5</f>
        <v>#N/A</v>
      </c>
      <c r="AL5" s="41" t="e">
        <f>AG5+AI5-AK5</f>
        <v>#N/A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5" t="e">
        <f>AM5*1.1+AD5+AE5</f>
        <v>#VALUE!</v>
      </c>
      <c r="AO5" s="44">
        <f>IFERROR(AM5/AB5,0)</f>
        <v>0</v>
      </c>
      <c r="AP5" s="44" t="e">
        <f>AN5/AC5</f>
        <v>#VALUE!</v>
      </c>
    </row>
    <row r="6" spans="1:42" ht="13.5" customHeight="1" x14ac:dyDescent="0.25">
      <c r="A6" s="50">
        <f>SUMIF('Program Costs'!D:D,C2,'Program Costs'!L:L)</f>
        <v>14172741.804000003</v>
      </c>
      <c r="B6" s="84" t="s">
        <v>64</v>
      </c>
      <c r="C6" s="85">
        <v>18230611</v>
      </c>
      <c r="D6" s="85" t="s">
        <v>65</v>
      </c>
      <c r="E6" s="35" t="s">
        <v>317</v>
      </c>
      <c r="F6" s="36" t="s">
        <v>675</v>
      </c>
      <c r="G6" s="36">
        <v>1</v>
      </c>
      <c r="H6" s="36">
        <v>0</v>
      </c>
      <c r="I6" s="37" t="s">
        <v>319</v>
      </c>
      <c r="J6" s="38">
        <v>1</v>
      </c>
      <c r="K6" s="38">
        <v>0</v>
      </c>
      <c r="L6" s="38">
        <v>0</v>
      </c>
      <c r="M6" s="39">
        <v>1322300</v>
      </c>
      <c r="N6" s="39">
        <v>1322300</v>
      </c>
      <c r="O6" s="40">
        <v>0</v>
      </c>
      <c r="P6" s="41">
        <v>1322300</v>
      </c>
      <c r="Q6" s="41">
        <v>1322300</v>
      </c>
      <c r="R6" s="42">
        <v>1322300</v>
      </c>
      <c r="S6" s="43"/>
      <c r="T6" s="36">
        <f t="shared" si="0"/>
        <v>1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1322300</v>
      </c>
      <c r="AB6" s="48">
        <f t="shared" si="8"/>
        <v>0</v>
      </c>
      <c r="AC6" s="41">
        <f t="shared" si="8"/>
        <v>1238108.6142322097</v>
      </c>
      <c r="AD6" s="41">
        <f t="shared" si="9"/>
        <v>1238108.6142322107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1238108.6142322107</v>
      </c>
      <c r="AO6" s="44">
        <f t="shared" ref="AO6:AO24" si="15">IFERROR(AM6/AB6,0)</f>
        <v>0</v>
      </c>
      <c r="AP6" s="44">
        <f t="shared" ref="AP6:AP24" si="16">AN6/AC6</f>
        <v>1.0000000000000007</v>
      </c>
    </row>
    <row r="7" spans="1:42" ht="13.5" customHeight="1" x14ac:dyDescent="0.25">
      <c r="A7" s="33" t="s">
        <v>232</v>
      </c>
      <c r="B7" s="84" t="s">
        <v>64</v>
      </c>
      <c r="C7" s="85">
        <v>18230611</v>
      </c>
      <c r="D7" s="85" t="s">
        <v>65</v>
      </c>
      <c r="E7" s="35">
        <v>14030</v>
      </c>
      <c r="F7" s="36" t="s">
        <v>683</v>
      </c>
      <c r="G7" s="36">
        <v>45</v>
      </c>
      <c r="H7" s="36"/>
      <c r="I7" s="37" t="s">
        <v>266</v>
      </c>
      <c r="J7" s="38">
        <v>1</v>
      </c>
      <c r="K7" s="38">
        <v>5000</v>
      </c>
      <c r="L7" s="38"/>
      <c r="M7" s="39">
        <v>15000</v>
      </c>
      <c r="N7" s="39">
        <v>15000</v>
      </c>
      <c r="O7" s="40">
        <v>5000</v>
      </c>
      <c r="P7" s="41">
        <v>15000</v>
      </c>
      <c r="Q7" s="41">
        <f>N7*J7</f>
        <v>15000</v>
      </c>
      <c r="R7" s="42">
        <v>0</v>
      </c>
      <c r="S7" s="43"/>
      <c r="T7" s="36">
        <f t="shared" si="0"/>
        <v>45</v>
      </c>
      <c r="U7" s="44">
        <f t="shared" si="1"/>
        <v>0.10464843224539511</v>
      </c>
      <c r="V7" s="45">
        <f t="shared" si="2"/>
        <v>0</v>
      </c>
      <c r="W7" s="46">
        <f t="shared" si="3"/>
        <v>2.3255207165643358E-3</v>
      </c>
      <c r="X7" s="41">
        <f t="shared" si="4"/>
        <v>1018.9519943311977</v>
      </c>
      <c r="Y7" s="41">
        <f t="shared" si="5"/>
        <v>0</v>
      </c>
      <c r="Z7" s="41">
        <f t="shared" si="6"/>
        <v>33977.956670050604</v>
      </c>
      <c r="AA7" s="47">
        <f t="shared" si="7"/>
        <v>16018.951994331197</v>
      </c>
      <c r="AB7" s="48">
        <f t="shared" si="8"/>
        <v>31814.566170459366</v>
      </c>
      <c r="AC7" s="41">
        <f t="shared" si="8"/>
        <v>14999.018721283892</v>
      </c>
      <c r="AD7" s="41">
        <f t="shared" si="9"/>
        <v>0</v>
      </c>
      <c r="AE7" s="41">
        <v>0</v>
      </c>
      <c r="AF7" s="49">
        <f>HLOOKUP(I7,ElecAvoidedCostsWOCC!$A$5:$Q$50,G7+1,FALSE)</f>
        <v>3.7416616988497218</v>
      </c>
      <c r="AG7" s="41">
        <f t="shared" si="10"/>
        <v>18708.308494248609</v>
      </c>
      <c r="AH7" s="49">
        <f>HLOOKUP(I7,ElecAvoidedCostsWOCC!$A$5:$Q$50,T7+1,FALSE)</f>
        <v>3.7416616988497218</v>
      </c>
      <c r="AI7" s="41">
        <f t="shared" si="11"/>
        <v>0</v>
      </c>
      <c r="AJ7" s="41">
        <f t="shared" si="12"/>
        <v>18708.308494248609</v>
      </c>
      <c r="AK7" s="41">
        <f>HLOOKUP(I7,ElecAvoidedCostsWOCC!$A$5:$Q$50,G7+1,FALSE)*J7*L7</f>
        <v>0</v>
      </c>
      <c r="AL7" s="41">
        <f t="shared" si="13"/>
        <v>18708.308494248609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18708.308494248609</v>
      </c>
      <c r="AN7" s="45">
        <f t="shared" si="14"/>
        <v>20579.139343673472</v>
      </c>
      <c r="AO7" s="44">
        <f t="shared" si="15"/>
        <v>0.58804223178814707</v>
      </c>
      <c r="AP7" s="44">
        <f t="shared" si="16"/>
        <v>1.3720323793230076</v>
      </c>
    </row>
    <row r="8" spans="1:42" ht="13.5" customHeight="1" x14ac:dyDescent="0.25">
      <c r="A8" s="50">
        <f>SUMIF('Program Costs'!D:D,C2,'Program Costs'!O:O)</f>
        <v>438160.79000000097</v>
      </c>
      <c r="B8" s="84" t="s">
        <v>64</v>
      </c>
      <c r="C8" s="85">
        <v>18230611</v>
      </c>
      <c r="D8" s="85" t="s">
        <v>65</v>
      </c>
      <c r="E8" s="35">
        <v>14031</v>
      </c>
      <c r="F8" s="36" t="s">
        <v>684</v>
      </c>
      <c r="G8" s="36">
        <v>45</v>
      </c>
      <c r="H8" s="36"/>
      <c r="I8" s="37" t="s">
        <v>264</v>
      </c>
      <c r="J8" s="38">
        <v>1</v>
      </c>
      <c r="K8" s="38">
        <v>2800</v>
      </c>
      <c r="L8" s="38"/>
      <c r="M8" s="39">
        <v>8400</v>
      </c>
      <c r="N8" s="39">
        <v>8400</v>
      </c>
      <c r="O8" s="40">
        <v>2800</v>
      </c>
      <c r="P8" s="41">
        <v>8400</v>
      </c>
      <c r="Q8" s="41">
        <f t="shared" ref="Q8:Q66" si="17">N8*J8</f>
        <v>8400</v>
      </c>
      <c r="R8" s="42">
        <v>0</v>
      </c>
      <c r="S8" s="43"/>
      <c r="T8" s="36">
        <f t="shared" si="0"/>
        <v>45</v>
      </c>
      <c r="U8" s="44">
        <f t="shared" si="1"/>
        <v>5.8603122057421263E-2</v>
      </c>
      <c r="V8" s="45">
        <f t="shared" si="2"/>
        <v>0</v>
      </c>
      <c r="W8" s="439">
        <f t="shared" si="3"/>
        <v>1.302291601276028E-3</v>
      </c>
      <c r="X8" s="41">
        <f t="shared" si="4"/>
        <v>570.61311682547068</v>
      </c>
      <c r="Y8" s="41">
        <f t="shared" si="5"/>
        <v>0</v>
      </c>
      <c r="Z8" s="41">
        <f t="shared" si="6"/>
        <v>19027.655735228338</v>
      </c>
      <c r="AA8" s="47">
        <f>Q8+X8</f>
        <v>8970.6131168254706</v>
      </c>
      <c r="AB8" s="48">
        <f t="shared" si="8"/>
        <v>17816.157055457243</v>
      </c>
      <c r="AC8" s="41">
        <f t="shared" si="8"/>
        <v>8399.4504839189794</v>
      </c>
      <c r="AD8" s="41">
        <f t="shared" si="9"/>
        <v>0</v>
      </c>
      <c r="AE8" s="41">
        <v>0</v>
      </c>
      <c r="AF8" s="49">
        <f>HLOOKUP(I8,ElecAvoidedCostsWOCC!$A$5:$Q$50,G8+1,FALSE)</f>
        <v>3.5408139669770344</v>
      </c>
      <c r="AG8" s="41">
        <f t="shared" si="10"/>
        <v>9914.2791075356963</v>
      </c>
      <c r="AH8" s="49">
        <f>HLOOKUP(I8,ElecAvoidedCostsWOCC!$A$5:$Q$50,T8+1,FALSE)</f>
        <v>3.5408139669770344</v>
      </c>
      <c r="AI8" s="41">
        <f t="shared" si="11"/>
        <v>0</v>
      </c>
      <c r="AJ8" s="41">
        <f t="shared" si="12"/>
        <v>9914.2791075356963</v>
      </c>
      <c r="AK8" s="41">
        <f>HLOOKUP(I8,ElecAvoidedCostsWOCC!$A$5:$Q$50,G8+1,FALSE)*J8*L8</f>
        <v>0</v>
      </c>
      <c r="AL8" s="41">
        <f t="shared" si="13"/>
        <v>9914.2791075356963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9914.2791075356963</v>
      </c>
      <c r="AN8" s="45">
        <f t="shared" si="14"/>
        <v>10905.707018289268</v>
      </c>
      <c r="AO8" s="44">
        <f t="shared" si="15"/>
        <v>0.5564768584310873</v>
      </c>
      <c r="AP8" s="44">
        <f t="shared" si="16"/>
        <v>1.2983833929575033</v>
      </c>
    </row>
    <row r="9" spans="1:42" ht="13.5" customHeight="1" x14ac:dyDescent="0.25">
      <c r="A9" s="33" t="s">
        <v>234</v>
      </c>
      <c r="B9" s="84" t="s">
        <v>64</v>
      </c>
      <c r="C9" s="85">
        <v>18230611</v>
      </c>
      <c r="D9" s="85" t="s">
        <v>65</v>
      </c>
      <c r="E9" s="35">
        <v>14038</v>
      </c>
      <c r="F9" s="36" t="s">
        <v>685</v>
      </c>
      <c r="G9" s="36">
        <v>45</v>
      </c>
      <c r="H9" s="36"/>
      <c r="I9" s="37" t="s">
        <v>264</v>
      </c>
      <c r="J9" s="38">
        <v>1</v>
      </c>
      <c r="K9" s="38">
        <v>4000</v>
      </c>
      <c r="L9" s="38"/>
      <c r="M9" s="39">
        <v>16000</v>
      </c>
      <c r="N9" s="39">
        <v>16000</v>
      </c>
      <c r="O9" s="40">
        <v>4000</v>
      </c>
      <c r="P9" s="41">
        <v>16000</v>
      </c>
      <c r="Q9" s="41">
        <f t="shared" si="17"/>
        <v>16000</v>
      </c>
      <c r="R9" s="42">
        <v>0</v>
      </c>
      <c r="S9" s="43"/>
      <c r="T9" s="36">
        <f t="shared" si="0"/>
        <v>45</v>
      </c>
      <c r="U9" s="44">
        <f t="shared" si="1"/>
        <v>8.371874579631608E-2</v>
      </c>
      <c r="V9" s="45">
        <f t="shared" si="2"/>
        <v>0</v>
      </c>
      <c r="W9" s="46">
        <f t="shared" si="3"/>
        <v>1.8604165732514686E-3</v>
      </c>
      <c r="X9" s="41">
        <f t="shared" si="4"/>
        <v>815.16159546495817</v>
      </c>
      <c r="Y9" s="41">
        <f t="shared" si="5"/>
        <v>0</v>
      </c>
      <c r="Z9" s="41">
        <f t="shared" si="6"/>
        <v>27182.365336040479</v>
      </c>
      <c r="AA9" s="47">
        <f t="shared" si="7"/>
        <v>16815.161595464957</v>
      </c>
      <c r="AB9" s="48">
        <f t="shared" si="8"/>
        <v>25451.652936367489</v>
      </c>
      <c r="AC9" s="41">
        <f t="shared" si="8"/>
        <v>15744.533329087037</v>
      </c>
      <c r="AD9" s="41">
        <f t="shared" si="9"/>
        <v>0</v>
      </c>
      <c r="AE9" s="41">
        <f t="shared" ref="AE9:AE24" si="18">-PV(ElecDiscountRate,T9,S9)*J9</f>
        <v>0</v>
      </c>
      <c r="AF9" s="49">
        <f>HLOOKUP(I9,ElecAvoidedCostsWOCC!$A$5:$Q$50,G9+1,FALSE)</f>
        <v>3.5408139669770344</v>
      </c>
      <c r="AG9" s="41">
        <f t="shared" si="10"/>
        <v>14163.255867908138</v>
      </c>
      <c r="AH9" s="49">
        <f>HLOOKUP(I9,ElecAvoidedCostsWOCC!$A$5:$Q$50,T9+1,FALSE)</f>
        <v>3.5408139669770344</v>
      </c>
      <c r="AI9" s="41">
        <f t="shared" si="11"/>
        <v>0</v>
      </c>
      <c r="AJ9" s="41">
        <f t="shared" si="12"/>
        <v>14163.255867908138</v>
      </c>
      <c r="AK9" s="41">
        <f>HLOOKUP(I9,ElecAvoidedCostsWOCC!$A$5:$Q$50,G9+1,FALSE)*J9*L9</f>
        <v>0</v>
      </c>
      <c r="AL9" s="41">
        <f t="shared" si="13"/>
        <v>14163.255867908138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14163.255867908138</v>
      </c>
      <c r="AN9" s="45">
        <f t="shared" si="14"/>
        <v>15579.581454698953</v>
      </c>
      <c r="AO9" s="44">
        <f t="shared" si="15"/>
        <v>0.5564768584310873</v>
      </c>
      <c r="AP9" s="44">
        <f t="shared" si="16"/>
        <v>0.9895232287334077</v>
      </c>
    </row>
    <row r="10" spans="1:42" ht="13.5" customHeight="1" x14ac:dyDescent="0.25">
      <c r="A10" s="51">
        <f>SUM(O6:O960)</f>
        <v>2150056.0989999999</v>
      </c>
      <c r="B10" s="84" t="s">
        <v>64</v>
      </c>
      <c r="C10" s="85">
        <v>18230611</v>
      </c>
      <c r="D10" s="85" t="s">
        <v>65</v>
      </c>
      <c r="E10" s="35">
        <v>13983</v>
      </c>
      <c r="F10" s="36" t="s">
        <v>714</v>
      </c>
      <c r="G10" s="36">
        <v>45</v>
      </c>
      <c r="H10" s="36"/>
      <c r="I10" s="37" t="s">
        <v>266</v>
      </c>
      <c r="J10" s="38">
        <v>1</v>
      </c>
      <c r="K10" s="38">
        <v>21000</v>
      </c>
      <c r="L10" s="38"/>
      <c r="M10" s="39">
        <v>31000</v>
      </c>
      <c r="N10" s="39">
        <v>31000</v>
      </c>
      <c r="O10" s="40">
        <v>21000</v>
      </c>
      <c r="P10" s="41">
        <v>31000</v>
      </c>
      <c r="Q10" s="41">
        <f t="shared" si="17"/>
        <v>31000</v>
      </c>
      <c r="R10" s="42">
        <v>0</v>
      </c>
      <c r="S10" s="43"/>
      <c r="T10" s="36">
        <f t="shared" si="0"/>
        <v>45</v>
      </c>
      <c r="U10" s="44">
        <f t="shared" si="1"/>
        <v>0.43952341543065943</v>
      </c>
      <c r="V10" s="45">
        <f t="shared" si="2"/>
        <v>0</v>
      </c>
      <c r="W10" s="46">
        <f t="shared" si="3"/>
        <v>9.7671870095702093E-3</v>
      </c>
      <c r="X10" s="41">
        <f t="shared" si="4"/>
        <v>4279.5983761910302</v>
      </c>
      <c r="Y10" s="41">
        <f t="shared" si="5"/>
        <v>0</v>
      </c>
      <c r="Z10" s="41">
        <f t="shared" si="6"/>
        <v>142707.41801421251</v>
      </c>
      <c r="AA10" s="47">
        <f t="shared" si="7"/>
        <v>35279.598376191032</v>
      </c>
      <c r="AB10" s="48">
        <f t="shared" si="8"/>
        <v>133621.17791592932</v>
      </c>
      <c r="AC10" s="41">
        <f t="shared" si="8"/>
        <v>33033.331812912947</v>
      </c>
      <c r="AD10" s="41">
        <f t="shared" si="9"/>
        <v>0</v>
      </c>
      <c r="AE10" s="41">
        <f t="shared" si="18"/>
        <v>0</v>
      </c>
      <c r="AF10" s="49">
        <f>HLOOKUP(I10,ElecAvoidedCostsWOCC!$A$5:$Q$50,G10+1,FALSE)</f>
        <v>3.7416616988497218</v>
      </c>
      <c r="AG10" s="41">
        <f t="shared" si="10"/>
        <v>78574.895675844164</v>
      </c>
      <c r="AH10" s="49">
        <f>HLOOKUP(I10,ElecAvoidedCostsWOCC!$A$5:$Q$50,T10+1,FALSE)</f>
        <v>3.7416616988497218</v>
      </c>
      <c r="AI10" s="41">
        <f t="shared" si="11"/>
        <v>0</v>
      </c>
      <c r="AJ10" s="41">
        <f t="shared" si="12"/>
        <v>78574.895675844164</v>
      </c>
      <c r="AK10" s="41">
        <f>HLOOKUP(I10,ElecAvoidedCostsWOCC!$A$5:$Q$50,G10+1,FALSE)*J10*L10</f>
        <v>0</v>
      </c>
      <c r="AL10" s="41">
        <f t="shared" si="13"/>
        <v>78574.895675844164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78574.895675844164</v>
      </c>
      <c r="AN10" s="45">
        <f t="shared" si="14"/>
        <v>86432.38524342858</v>
      </c>
      <c r="AO10" s="44">
        <f t="shared" si="15"/>
        <v>0.58804223178814718</v>
      </c>
      <c r="AP10" s="44">
        <f t="shared" si="16"/>
        <v>2.6165203598881779</v>
      </c>
    </row>
    <row r="11" spans="1:42" ht="13.5" customHeight="1" x14ac:dyDescent="0.25">
      <c r="A11" s="33" t="s">
        <v>235</v>
      </c>
      <c r="B11" s="84" t="s">
        <v>64</v>
      </c>
      <c r="C11" s="85">
        <v>18230611</v>
      </c>
      <c r="D11" s="85" t="s">
        <v>65</v>
      </c>
      <c r="E11" s="35">
        <v>13986</v>
      </c>
      <c r="F11" s="36" t="s">
        <v>715</v>
      </c>
      <c r="G11" s="36">
        <v>15</v>
      </c>
      <c r="H11" s="36"/>
      <c r="I11" s="37" t="s">
        <v>266</v>
      </c>
      <c r="J11" s="38">
        <v>1</v>
      </c>
      <c r="K11" s="38">
        <v>60000</v>
      </c>
      <c r="L11" s="38"/>
      <c r="M11" s="39">
        <v>50000</v>
      </c>
      <c r="N11" s="39">
        <v>50000</v>
      </c>
      <c r="O11" s="40">
        <v>60000</v>
      </c>
      <c r="P11" s="41">
        <v>50000</v>
      </c>
      <c r="Q11" s="41">
        <f t="shared" si="17"/>
        <v>50000</v>
      </c>
      <c r="R11" s="42">
        <v>0</v>
      </c>
      <c r="S11" s="43"/>
      <c r="T11" s="36">
        <f t="shared" si="0"/>
        <v>15</v>
      </c>
      <c r="U11" s="44">
        <f t="shared" si="1"/>
        <v>0.41859372898158043</v>
      </c>
      <c r="V11" s="45">
        <f t="shared" si="2"/>
        <v>0</v>
      </c>
      <c r="W11" s="46">
        <f t="shared" si="3"/>
        <v>2.7906248598772027E-2</v>
      </c>
      <c r="X11" s="41">
        <f t="shared" si="4"/>
        <v>12227.423931974372</v>
      </c>
      <c r="Y11" s="41">
        <f t="shared" si="5"/>
        <v>0</v>
      </c>
      <c r="Z11" s="41">
        <f t="shared" si="6"/>
        <v>407735.48004060722</v>
      </c>
      <c r="AA11" s="47">
        <f t="shared" si="7"/>
        <v>62227.423931974372</v>
      </c>
      <c r="AB11" s="48">
        <f t="shared" si="8"/>
        <v>381774.79404551233</v>
      </c>
      <c r="AC11" s="41">
        <f t="shared" si="8"/>
        <v>58265.378213459146</v>
      </c>
      <c r="AD11" s="41">
        <f t="shared" si="9"/>
        <v>0</v>
      </c>
      <c r="AE11" s="41">
        <f t="shared" si="18"/>
        <v>0</v>
      </c>
      <c r="AF11" s="49">
        <f>HLOOKUP(I11,ElecAvoidedCostsWOCC!$A$5:$Q$50,G11+1,FALSE)</f>
        <v>1.7462566560958237</v>
      </c>
      <c r="AG11" s="41">
        <f t="shared" si="10"/>
        <v>104775.39936574943</v>
      </c>
      <c r="AH11" s="49">
        <f>HLOOKUP(I11,ElecAvoidedCostsWOCC!$A$5:$Q$50,T11+1,FALSE)</f>
        <v>1.7462566560958237</v>
      </c>
      <c r="AI11" s="41">
        <f t="shared" si="11"/>
        <v>0</v>
      </c>
      <c r="AJ11" s="41">
        <f t="shared" si="12"/>
        <v>104775.39936574943</v>
      </c>
      <c r="AK11" s="41">
        <f>HLOOKUP(I11,ElecAvoidedCostsWOCC!$A$5:$Q$50,G11+1,FALSE)*J11*L11</f>
        <v>0</v>
      </c>
      <c r="AL11" s="41">
        <f t="shared" si="13"/>
        <v>104775.39936574943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104775.39936574943</v>
      </c>
      <c r="AN11" s="45">
        <f t="shared" si="14"/>
        <v>115252.93930232438</v>
      </c>
      <c r="AO11" s="44">
        <f t="shared" si="15"/>
        <v>0.27444294646979467</v>
      </c>
      <c r="AP11" s="44">
        <f t="shared" si="16"/>
        <v>1.9780690151892166</v>
      </c>
    </row>
    <row r="12" spans="1:42" ht="13.5" customHeight="1" x14ac:dyDescent="0.25">
      <c r="A12" s="52">
        <f>SUM(P6:P961)</f>
        <v>10701409.080000004</v>
      </c>
      <c r="B12" s="84" t="s">
        <v>64</v>
      </c>
      <c r="C12" s="85">
        <v>18230611</v>
      </c>
      <c r="D12" s="85" t="s">
        <v>65</v>
      </c>
      <c r="E12" s="35">
        <v>14049</v>
      </c>
      <c r="F12" s="36" t="s">
        <v>720</v>
      </c>
      <c r="G12" s="36">
        <v>15</v>
      </c>
      <c r="H12" s="36"/>
      <c r="I12" s="37" t="s">
        <v>264</v>
      </c>
      <c r="J12" s="38">
        <v>1</v>
      </c>
      <c r="K12" s="38">
        <v>70000</v>
      </c>
      <c r="L12" s="38"/>
      <c r="M12" s="39">
        <v>50000</v>
      </c>
      <c r="N12" s="39">
        <v>50000</v>
      </c>
      <c r="O12" s="40">
        <v>70000</v>
      </c>
      <c r="P12" s="41">
        <v>50000</v>
      </c>
      <c r="Q12" s="41">
        <f t="shared" si="17"/>
        <v>50000</v>
      </c>
      <c r="R12" s="42">
        <v>0</v>
      </c>
      <c r="S12" s="43"/>
      <c r="T12" s="36">
        <f t="shared" si="0"/>
        <v>15</v>
      </c>
      <c r="U12" s="44">
        <f t="shared" si="1"/>
        <v>0.48835935047851048</v>
      </c>
      <c r="V12" s="45">
        <f t="shared" si="2"/>
        <v>0</v>
      </c>
      <c r="W12" s="46">
        <f t="shared" si="3"/>
        <v>3.25572900319007E-2</v>
      </c>
      <c r="X12" s="41">
        <f t="shared" si="4"/>
        <v>14265.327920636768</v>
      </c>
      <c r="Y12" s="41">
        <f t="shared" si="5"/>
        <v>0</v>
      </c>
      <c r="Z12" s="41">
        <f t="shared" si="6"/>
        <v>475691.39338070841</v>
      </c>
      <c r="AA12" s="47">
        <f t="shared" si="7"/>
        <v>64265.327920636766</v>
      </c>
      <c r="AB12" s="48">
        <f t="shared" si="8"/>
        <v>445403.92638643109</v>
      </c>
      <c r="AC12" s="41">
        <f t="shared" si="8"/>
        <v>60173.528015577496</v>
      </c>
      <c r="AD12" s="41">
        <f t="shared" si="9"/>
        <v>0</v>
      </c>
      <c r="AE12" s="41">
        <f t="shared" si="18"/>
        <v>0</v>
      </c>
      <c r="AF12" s="49">
        <f>HLOOKUP(I12,ElecAvoidedCostsWOCC!$A$5:$Q$50,G12+1,FALSE)</f>
        <v>1.7462566560958237</v>
      </c>
      <c r="AG12" s="41">
        <f t="shared" si="10"/>
        <v>122237.96592670766</v>
      </c>
      <c r="AH12" s="49">
        <f>HLOOKUP(I12,ElecAvoidedCostsWOCC!$A$5:$Q$50,T12+1,FALSE)</f>
        <v>1.7462566560958237</v>
      </c>
      <c r="AI12" s="41">
        <f t="shared" si="11"/>
        <v>0</v>
      </c>
      <c r="AJ12" s="41">
        <f t="shared" si="12"/>
        <v>122237.96592670766</v>
      </c>
      <c r="AK12" s="41">
        <f>HLOOKUP(I12,ElecAvoidedCostsWOCC!$A$5:$Q$50,G12+1,FALSE)*J12*L12</f>
        <v>0</v>
      </c>
      <c r="AL12" s="41">
        <f t="shared" si="13"/>
        <v>122237.96592670766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122237.96592670766</v>
      </c>
      <c r="AN12" s="45">
        <f t="shared" si="14"/>
        <v>134461.76251937845</v>
      </c>
      <c r="AO12" s="44">
        <f t="shared" si="15"/>
        <v>0.27444294646979467</v>
      </c>
      <c r="AP12" s="44">
        <f t="shared" si="16"/>
        <v>2.2345667098756365</v>
      </c>
    </row>
    <row r="13" spans="1:42" ht="13.5" customHeight="1" x14ac:dyDescent="0.25">
      <c r="A13" s="53" t="s">
        <v>238</v>
      </c>
      <c r="B13" s="84" t="s">
        <v>64</v>
      </c>
      <c r="C13" s="85">
        <v>18230611</v>
      </c>
      <c r="D13" s="85" t="s">
        <v>65</v>
      </c>
      <c r="E13" s="35">
        <v>13944</v>
      </c>
      <c r="F13" s="36" t="s">
        <v>676</v>
      </c>
      <c r="G13" s="36">
        <v>25</v>
      </c>
      <c r="H13" s="36"/>
      <c r="I13" s="37" t="s">
        <v>266</v>
      </c>
      <c r="J13" s="38">
        <v>70000</v>
      </c>
      <c r="K13" s="38">
        <v>0.33679999999999999</v>
      </c>
      <c r="L13" s="38"/>
      <c r="M13" s="39">
        <v>2.33</v>
      </c>
      <c r="N13" s="39">
        <v>2.33</v>
      </c>
      <c r="O13" s="40">
        <v>23576</v>
      </c>
      <c r="P13" s="41">
        <v>163100</v>
      </c>
      <c r="Q13" s="41">
        <f t="shared" si="17"/>
        <v>163100</v>
      </c>
      <c r="R13" s="42">
        <v>2.7900000000000001E-2</v>
      </c>
      <c r="S13" s="43"/>
      <c r="T13" s="36">
        <f t="shared" si="0"/>
        <v>25</v>
      </c>
      <c r="U13" s="44">
        <f t="shared" si="1"/>
        <v>0.27413238206860391</v>
      </c>
      <c r="V13" s="45">
        <f t="shared" si="2"/>
        <v>0</v>
      </c>
      <c r="W13" s="46">
        <f t="shared" si="3"/>
        <v>1.0965295282744156E-2</v>
      </c>
      <c r="X13" s="41">
        <f t="shared" si="4"/>
        <v>4804.5624436704638</v>
      </c>
      <c r="Y13" s="41">
        <f t="shared" si="5"/>
        <v>0</v>
      </c>
      <c r="Z13" s="41">
        <f t="shared" si="6"/>
        <v>160212.86129062262</v>
      </c>
      <c r="AA13" s="47">
        <f t="shared" si="7"/>
        <v>167904.56244367047</v>
      </c>
      <c r="AB13" s="48">
        <f t="shared" si="8"/>
        <v>150012.04240695</v>
      </c>
      <c r="AC13" s="41">
        <f t="shared" si="8"/>
        <v>157214.00977871765</v>
      </c>
      <c r="AD13" s="41">
        <f t="shared" si="9"/>
        <v>23175.454646604889</v>
      </c>
      <c r="AE13" s="41">
        <f t="shared" si="18"/>
        <v>0</v>
      </c>
      <c r="AF13" s="49">
        <f>HLOOKUP(I13,ElecAvoidedCostsWOCC!$A$5:$Q$50,G13+1,FALSE)</f>
        <v>2.3312175480570905</v>
      </c>
      <c r="AG13" s="41">
        <f t="shared" si="10"/>
        <v>54960.784912993964</v>
      </c>
      <c r="AH13" s="49">
        <f>HLOOKUP(I13,ElecAvoidedCostsWOCC!$A$5:$Q$50,T13+1,FALSE)</f>
        <v>2.3312175480570905</v>
      </c>
      <c r="AI13" s="41">
        <f t="shared" si="11"/>
        <v>0</v>
      </c>
      <c r="AJ13" s="41">
        <f t="shared" si="12"/>
        <v>54960.784912993964</v>
      </c>
      <c r="AK13" s="41">
        <f>HLOOKUP(I13,ElecAvoidedCostsWOCC!$A$5:$Q$50,G13+1,FALSE)*J13*L13</f>
        <v>0</v>
      </c>
      <c r="AL13" s="41">
        <f t="shared" si="13"/>
        <v>54960.784912993964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54960.784912993957</v>
      </c>
      <c r="AN13" s="45">
        <f t="shared" si="14"/>
        <v>83632.318050898248</v>
      </c>
      <c r="AO13" s="44">
        <f t="shared" si="15"/>
        <v>0.36637581910855743</v>
      </c>
      <c r="AP13" s="44">
        <f t="shared" si="16"/>
        <v>0.53196479225110194</v>
      </c>
    </row>
    <row r="14" spans="1:42" ht="13.5" customHeight="1" x14ac:dyDescent="0.25">
      <c r="A14" s="52">
        <f>SUM(Y6:Y961)</f>
        <v>0</v>
      </c>
      <c r="B14" s="84" t="s">
        <v>64</v>
      </c>
      <c r="C14" s="85">
        <v>18230611</v>
      </c>
      <c r="D14" s="85" t="s">
        <v>65</v>
      </c>
      <c r="E14" s="35">
        <v>13945</v>
      </c>
      <c r="F14" s="36" t="s">
        <v>677</v>
      </c>
      <c r="G14" s="36">
        <v>15</v>
      </c>
      <c r="H14" s="36"/>
      <c r="I14" s="37" t="s">
        <v>266</v>
      </c>
      <c r="J14" s="38">
        <v>40000</v>
      </c>
      <c r="K14" s="38">
        <v>0.159</v>
      </c>
      <c r="L14" s="38"/>
      <c r="M14" s="39">
        <v>2.93</v>
      </c>
      <c r="N14" s="39">
        <v>2.93</v>
      </c>
      <c r="O14" s="40">
        <v>6360</v>
      </c>
      <c r="P14" s="41">
        <v>117200</v>
      </c>
      <c r="Q14" s="41">
        <f t="shared" si="17"/>
        <v>117200</v>
      </c>
      <c r="R14" s="42">
        <v>1.3100000000000001E-2</v>
      </c>
      <c r="S14" s="43"/>
      <c r="T14" s="36">
        <f t="shared" si="0"/>
        <v>15</v>
      </c>
      <c r="U14" s="44">
        <f t="shared" si="1"/>
        <v>4.4370935272047524E-2</v>
      </c>
      <c r="V14" s="45">
        <f t="shared" si="2"/>
        <v>0</v>
      </c>
      <c r="W14" s="46">
        <f t="shared" si="3"/>
        <v>2.958062351469835E-3</v>
      </c>
      <c r="X14" s="41">
        <f t="shared" si="4"/>
        <v>1296.1069367892835</v>
      </c>
      <c r="Y14" s="41">
        <f t="shared" si="5"/>
        <v>0</v>
      </c>
      <c r="Z14" s="41">
        <f t="shared" si="6"/>
        <v>43219.960884304368</v>
      </c>
      <c r="AA14" s="47">
        <f t="shared" si="7"/>
        <v>118496.10693678928</v>
      </c>
      <c r="AB14" s="48">
        <f t="shared" si="8"/>
        <v>40468.128168824311</v>
      </c>
      <c r="AC14" s="41">
        <f t="shared" si="8"/>
        <v>110951.41098950306</v>
      </c>
      <c r="AD14" s="41">
        <f t="shared" si="9"/>
        <v>4833.4250370142963</v>
      </c>
      <c r="AE14" s="41">
        <f t="shared" si="18"/>
        <v>0</v>
      </c>
      <c r="AF14" s="49">
        <f>HLOOKUP(I14,ElecAvoidedCostsWOCC!$A$5:$Q$50,G14+1,FALSE)</f>
        <v>1.7462566560958237</v>
      </c>
      <c r="AG14" s="41">
        <f t="shared" si="10"/>
        <v>11106.192332769439</v>
      </c>
      <c r="AH14" s="49">
        <f>HLOOKUP(I14,ElecAvoidedCostsWOCC!$A$5:$Q$50,T14+1,FALSE)</f>
        <v>1.7462566560958237</v>
      </c>
      <c r="AI14" s="41">
        <f t="shared" si="11"/>
        <v>0</v>
      </c>
      <c r="AJ14" s="41">
        <f t="shared" si="12"/>
        <v>11106.192332769439</v>
      </c>
      <c r="AK14" s="41">
        <f>HLOOKUP(I14,ElecAvoidedCostsWOCC!$A$5:$Q$50,G14+1,FALSE)*J14*L14</f>
        <v>0</v>
      </c>
      <c r="AL14" s="41">
        <f t="shared" si="13"/>
        <v>11106.192332769439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11106.192332769439</v>
      </c>
      <c r="AN14" s="45">
        <f t="shared" si="14"/>
        <v>17050.236603060679</v>
      </c>
      <c r="AO14" s="44">
        <f t="shared" si="15"/>
        <v>0.27444294646979461</v>
      </c>
      <c r="AP14" s="44">
        <f t="shared" si="16"/>
        <v>0.15367300380410462</v>
      </c>
    </row>
    <row r="15" spans="1:42" ht="13.5" customHeight="1" x14ac:dyDescent="0.25">
      <c r="A15" s="33" t="s">
        <v>241</v>
      </c>
      <c r="B15" s="84" t="s">
        <v>64</v>
      </c>
      <c r="C15" s="85">
        <v>18230611</v>
      </c>
      <c r="D15" s="85" t="s">
        <v>65</v>
      </c>
      <c r="E15" s="35">
        <v>13952</v>
      </c>
      <c r="F15" s="36" t="s">
        <v>678</v>
      </c>
      <c r="G15" s="36">
        <v>18</v>
      </c>
      <c r="H15" s="36"/>
      <c r="I15" s="37" t="s">
        <v>266</v>
      </c>
      <c r="J15" s="38">
        <v>50</v>
      </c>
      <c r="K15" s="38">
        <v>888</v>
      </c>
      <c r="L15" s="38"/>
      <c r="M15" s="39">
        <v>1404</v>
      </c>
      <c r="N15" s="39">
        <v>1404</v>
      </c>
      <c r="O15" s="40">
        <v>44400</v>
      </c>
      <c r="P15" s="41">
        <v>70200</v>
      </c>
      <c r="Q15" s="41">
        <f t="shared" si="17"/>
        <v>70200</v>
      </c>
      <c r="R15" s="42">
        <v>246.31700000000001</v>
      </c>
      <c r="S15" s="43"/>
      <c r="T15" s="36">
        <f t="shared" si="0"/>
        <v>18</v>
      </c>
      <c r="U15" s="44">
        <f t="shared" si="1"/>
        <v>0.37171123133564343</v>
      </c>
      <c r="V15" s="45">
        <f t="shared" si="2"/>
        <v>0</v>
      </c>
      <c r="W15" s="46">
        <f t="shared" si="3"/>
        <v>2.0650623963091301E-2</v>
      </c>
      <c r="X15" s="41">
        <f t="shared" si="4"/>
        <v>9048.2937096610349</v>
      </c>
      <c r="Y15" s="41">
        <f t="shared" si="5"/>
        <v>0</v>
      </c>
      <c r="Z15" s="41">
        <f t="shared" si="6"/>
        <v>301724.25523004937</v>
      </c>
      <c r="AA15" s="47">
        <f t="shared" si="7"/>
        <v>79248.29370966104</v>
      </c>
      <c r="AB15" s="48">
        <f t="shared" si="8"/>
        <v>282513.34759367915</v>
      </c>
      <c r="AC15" s="41">
        <f t="shared" si="8"/>
        <v>74202.522200057152</v>
      </c>
      <c r="AD15" s="41">
        <f t="shared" si="9"/>
        <v>125694.62342637783</v>
      </c>
      <c r="AE15" s="41">
        <f t="shared" si="18"/>
        <v>0</v>
      </c>
      <c r="AF15" s="49">
        <f>HLOOKUP(I15,ElecAvoidedCostsWOCC!$A$5:$Q$50,G15+1,FALSE)</f>
        <v>1.9446021196344847</v>
      </c>
      <c r="AG15" s="41">
        <f t="shared" si="10"/>
        <v>86340.334111771124</v>
      </c>
      <c r="AH15" s="49">
        <f>HLOOKUP(I15,ElecAvoidedCostsWOCC!$A$5:$Q$50,T15+1,FALSE)</f>
        <v>1.9446021196344847</v>
      </c>
      <c r="AI15" s="41">
        <f t="shared" si="11"/>
        <v>0</v>
      </c>
      <c r="AJ15" s="41">
        <f t="shared" si="12"/>
        <v>86340.334111771124</v>
      </c>
      <c r="AK15" s="41">
        <f>HLOOKUP(I15,ElecAvoidedCostsWOCC!$A$5:$Q$50,G15+1,FALSE)*J15*L15</f>
        <v>0</v>
      </c>
      <c r="AL15" s="41">
        <f t="shared" si="13"/>
        <v>86340.334111771124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86340.334111771124</v>
      </c>
      <c r="AN15" s="45">
        <f t="shared" si="14"/>
        <v>220668.99094932608</v>
      </c>
      <c r="AO15" s="44">
        <f t="shared" si="15"/>
        <v>0.30561506154374302</v>
      </c>
      <c r="AP15" s="44">
        <f t="shared" si="16"/>
        <v>2.9738745315742934</v>
      </c>
    </row>
    <row r="16" spans="1:42" ht="13.5" customHeight="1" x14ac:dyDescent="0.25">
      <c r="A16" s="51">
        <f>SUM(U6:U960)</f>
        <v>22.797890007520227</v>
      </c>
      <c r="B16" s="84" t="s">
        <v>64</v>
      </c>
      <c r="C16" s="85">
        <v>18230611</v>
      </c>
      <c r="D16" s="85" t="s">
        <v>65</v>
      </c>
      <c r="E16" s="35">
        <v>13953</v>
      </c>
      <c r="F16" s="36" t="s">
        <v>679</v>
      </c>
      <c r="G16" s="36">
        <v>20</v>
      </c>
      <c r="H16" s="36"/>
      <c r="I16" s="37" t="s">
        <v>266</v>
      </c>
      <c r="J16" s="38">
        <v>15</v>
      </c>
      <c r="K16" s="38">
        <v>1134</v>
      </c>
      <c r="L16" s="38"/>
      <c r="M16" s="39">
        <v>1586</v>
      </c>
      <c r="N16" s="39">
        <v>1586</v>
      </c>
      <c r="O16" s="40">
        <v>17010</v>
      </c>
      <c r="P16" s="41">
        <v>23790</v>
      </c>
      <c r="Q16" s="41">
        <f t="shared" si="17"/>
        <v>23790</v>
      </c>
      <c r="R16" s="42">
        <v>90.030600000000007</v>
      </c>
      <c r="S16" s="43"/>
      <c r="T16" s="36">
        <f t="shared" si="0"/>
        <v>20</v>
      </c>
      <c r="U16" s="44">
        <f t="shared" si="1"/>
        <v>0.15822842955503738</v>
      </c>
      <c r="V16" s="45">
        <f t="shared" si="2"/>
        <v>0</v>
      </c>
      <c r="W16" s="46">
        <f t="shared" si="3"/>
        <v>7.9114214777518694E-3</v>
      </c>
      <c r="X16" s="41">
        <f t="shared" si="4"/>
        <v>3466.4746847147344</v>
      </c>
      <c r="Y16" s="41">
        <f t="shared" si="5"/>
        <v>0</v>
      </c>
      <c r="Z16" s="41">
        <f t="shared" si="6"/>
        <v>115593.00859151213</v>
      </c>
      <c r="AA16" s="47">
        <f t="shared" si="7"/>
        <v>27256.474684714733</v>
      </c>
      <c r="AB16" s="48">
        <f t="shared" si="8"/>
        <v>108233.15411190274</v>
      </c>
      <c r="AC16" s="41">
        <f t="shared" si="8"/>
        <v>25521.043712279712</v>
      </c>
      <c r="AD16" s="41">
        <f t="shared" si="9"/>
        <v>14531.897022590909</v>
      </c>
      <c r="AE16" s="41">
        <f t="shared" si="18"/>
        <v>0</v>
      </c>
      <c r="AF16" s="49">
        <f>HLOOKUP(I16,ElecAvoidedCostsWOCC!$A$5:$Q$50,G16+1,FALSE)</f>
        <v>2.0629229085847913</v>
      </c>
      <c r="AG16" s="41">
        <f t="shared" si="10"/>
        <v>35090.318675027302</v>
      </c>
      <c r="AH16" s="49">
        <f>HLOOKUP(I16,ElecAvoidedCostsWOCC!$A$5:$Q$50,T16+1,FALSE)</f>
        <v>2.0629229085847913</v>
      </c>
      <c r="AI16" s="41">
        <f t="shared" si="11"/>
        <v>0</v>
      </c>
      <c r="AJ16" s="41">
        <f t="shared" si="12"/>
        <v>35090.318675027302</v>
      </c>
      <c r="AK16" s="41">
        <f>HLOOKUP(I16,ElecAvoidedCostsWOCC!$A$5:$Q$50,G16+1,FALSE)*J16*L16</f>
        <v>0</v>
      </c>
      <c r="AL16" s="41">
        <f t="shared" si="13"/>
        <v>35090.318675027302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35090.318675027302</v>
      </c>
      <c r="AN16" s="45">
        <f t="shared" si="14"/>
        <v>53131.247565120939</v>
      </c>
      <c r="AO16" s="44">
        <f t="shared" si="15"/>
        <v>0.32421044145814382</v>
      </c>
      <c r="AP16" s="44">
        <f t="shared" si="16"/>
        <v>2.081860293964243</v>
      </c>
    </row>
    <row r="17" spans="1:42" ht="13.5" customHeight="1" x14ac:dyDescent="0.25">
      <c r="A17" s="54" t="s">
        <v>244</v>
      </c>
      <c r="B17" s="84" t="s">
        <v>64</v>
      </c>
      <c r="C17" s="85">
        <v>18230611</v>
      </c>
      <c r="D17" s="85" t="s">
        <v>65</v>
      </c>
      <c r="E17" s="35">
        <v>13956</v>
      </c>
      <c r="F17" s="36" t="s">
        <v>680</v>
      </c>
      <c r="G17" s="36">
        <v>25</v>
      </c>
      <c r="H17" s="36"/>
      <c r="I17" s="37" t="s">
        <v>266</v>
      </c>
      <c r="J17" s="38">
        <v>140000</v>
      </c>
      <c r="K17" s="38">
        <v>0.33679999999999999</v>
      </c>
      <c r="L17" s="38"/>
      <c r="M17" s="39">
        <v>2.33</v>
      </c>
      <c r="N17" s="39">
        <v>2.33</v>
      </c>
      <c r="O17" s="40">
        <v>47152</v>
      </c>
      <c r="P17" s="41">
        <v>326200</v>
      </c>
      <c r="Q17" s="41">
        <f t="shared" si="17"/>
        <v>326200</v>
      </c>
      <c r="R17" s="42">
        <v>0.19040000000000001</v>
      </c>
      <c r="S17" s="43"/>
      <c r="T17" s="36">
        <f t="shared" si="0"/>
        <v>25</v>
      </c>
      <c r="U17" s="44">
        <f t="shared" si="1"/>
        <v>0.54826476413720782</v>
      </c>
      <c r="V17" s="45">
        <f t="shared" si="2"/>
        <v>0</v>
      </c>
      <c r="W17" s="46">
        <f t="shared" si="3"/>
        <v>2.1930590565488312E-2</v>
      </c>
      <c r="X17" s="41">
        <f t="shared" si="4"/>
        <v>9609.1248873409277</v>
      </c>
      <c r="Y17" s="41">
        <f t="shared" si="5"/>
        <v>0</v>
      </c>
      <c r="Z17" s="41">
        <f t="shared" si="6"/>
        <v>320425.72258124524</v>
      </c>
      <c r="AA17" s="47">
        <f t="shared" si="7"/>
        <v>335809.12488734093</v>
      </c>
      <c r="AB17" s="48">
        <f t="shared" si="8"/>
        <v>300024.0848139</v>
      </c>
      <c r="AC17" s="41">
        <f t="shared" si="8"/>
        <v>314428.0195574353</v>
      </c>
      <c r="AD17" s="41">
        <f t="shared" si="9"/>
        <v>316315.88277516636</v>
      </c>
      <c r="AE17" s="41">
        <f t="shared" si="18"/>
        <v>0</v>
      </c>
      <c r="AF17" s="49">
        <f>HLOOKUP(I17,ElecAvoidedCostsWOCC!$A$5:$Q$50,G17+1,FALSE)</f>
        <v>2.3312175480570905</v>
      </c>
      <c r="AG17" s="41">
        <f t="shared" si="10"/>
        <v>109921.56982598793</v>
      </c>
      <c r="AH17" s="49">
        <f>HLOOKUP(I17,ElecAvoidedCostsWOCC!$A$5:$Q$50,T17+1,FALSE)</f>
        <v>2.3312175480570905</v>
      </c>
      <c r="AI17" s="41">
        <f t="shared" si="11"/>
        <v>0</v>
      </c>
      <c r="AJ17" s="41">
        <f t="shared" si="12"/>
        <v>109921.56982598793</v>
      </c>
      <c r="AK17" s="41">
        <f>HLOOKUP(I17,ElecAvoidedCostsWOCC!$A$5:$Q$50,G17+1,FALSE)*J17*L17</f>
        <v>0</v>
      </c>
      <c r="AL17" s="41">
        <f t="shared" si="13"/>
        <v>109921.56982598793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109921.56982598791</v>
      </c>
      <c r="AN17" s="45">
        <f t="shared" si="14"/>
        <v>437229.60958375304</v>
      </c>
      <c r="AO17" s="44">
        <f t="shared" si="15"/>
        <v>0.36637581910855743</v>
      </c>
      <c r="AP17" s="44">
        <f t="shared" si="16"/>
        <v>1.3905554924753964</v>
      </c>
    </row>
    <row r="18" spans="1:42" ht="13.5" customHeight="1" x14ac:dyDescent="0.25">
      <c r="A18" s="52">
        <f>A6+A8</f>
        <v>14610902.594000004</v>
      </c>
      <c r="B18" s="84" t="s">
        <v>64</v>
      </c>
      <c r="C18" s="85">
        <v>18230611</v>
      </c>
      <c r="D18" s="85" t="s">
        <v>65</v>
      </c>
      <c r="E18" s="35">
        <v>13957</v>
      </c>
      <c r="F18" s="36" t="s">
        <v>681</v>
      </c>
      <c r="G18" s="36">
        <v>15</v>
      </c>
      <c r="H18" s="36"/>
      <c r="I18" s="37" t="s">
        <v>266</v>
      </c>
      <c r="J18" s="38">
        <v>80000</v>
      </c>
      <c r="K18" s="38">
        <v>0.159</v>
      </c>
      <c r="L18" s="38"/>
      <c r="M18" s="39">
        <v>2.93</v>
      </c>
      <c r="N18" s="39">
        <v>2.93</v>
      </c>
      <c r="O18" s="40">
        <v>12720</v>
      </c>
      <c r="P18" s="41">
        <v>234400</v>
      </c>
      <c r="Q18" s="41">
        <f t="shared" si="17"/>
        <v>234400</v>
      </c>
      <c r="R18" s="42">
        <v>4.7899999999999998E-2</v>
      </c>
      <c r="S18" s="43"/>
      <c r="T18" s="36">
        <f t="shared" si="0"/>
        <v>15</v>
      </c>
      <c r="U18" s="44">
        <f t="shared" si="1"/>
        <v>8.8741870544095047E-2</v>
      </c>
      <c r="V18" s="45">
        <f t="shared" si="2"/>
        <v>0</v>
      </c>
      <c r="W18" s="46">
        <f t="shared" si="3"/>
        <v>5.91612470293967E-3</v>
      </c>
      <c r="X18" s="41">
        <f t="shared" si="4"/>
        <v>2592.213873578567</v>
      </c>
      <c r="Y18" s="41">
        <f t="shared" si="5"/>
        <v>0</v>
      </c>
      <c r="Z18" s="41">
        <f t="shared" si="6"/>
        <v>86439.921768608736</v>
      </c>
      <c r="AA18" s="47">
        <f t="shared" si="7"/>
        <v>236992.21387357856</v>
      </c>
      <c r="AB18" s="48">
        <f t="shared" si="8"/>
        <v>80936.256337648621</v>
      </c>
      <c r="AC18" s="41">
        <f t="shared" si="8"/>
        <v>221902.82197900611</v>
      </c>
      <c r="AD18" s="41">
        <f t="shared" si="9"/>
        <v>35346.726606562552</v>
      </c>
      <c r="AE18" s="41">
        <f t="shared" si="18"/>
        <v>0</v>
      </c>
      <c r="AF18" s="49">
        <f>HLOOKUP(I18,ElecAvoidedCostsWOCC!$A$5:$Q$50,G18+1,FALSE)</f>
        <v>1.7462566560958237</v>
      </c>
      <c r="AG18" s="41">
        <f t="shared" si="10"/>
        <v>22212.384665538877</v>
      </c>
      <c r="AH18" s="49">
        <f>HLOOKUP(I18,ElecAvoidedCostsWOCC!$A$5:$Q$50,T18+1,FALSE)</f>
        <v>1.7462566560958237</v>
      </c>
      <c r="AI18" s="41">
        <f t="shared" si="11"/>
        <v>0</v>
      </c>
      <c r="AJ18" s="41">
        <f t="shared" si="12"/>
        <v>22212.384665538877</v>
      </c>
      <c r="AK18" s="41">
        <f>HLOOKUP(I18,ElecAvoidedCostsWOCC!$A$5:$Q$50,G18+1,FALSE)*J18*L18</f>
        <v>0</v>
      </c>
      <c r="AL18" s="41">
        <f t="shared" si="13"/>
        <v>22212.384665538877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22212.384665538877</v>
      </c>
      <c r="AN18" s="45">
        <f t="shared" si="14"/>
        <v>59780.349738655321</v>
      </c>
      <c r="AO18" s="44">
        <f t="shared" si="15"/>
        <v>0.27444294646979461</v>
      </c>
      <c r="AP18" s="44">
        <f t="shared" si="16"/>
        <v>0.26939878098671072</v>
      </c>
    </row>
    <row r="19" spans="1:42" ht="13.5" customHeight="1" x14ac:dyDescent="0.25">
      <c r="A19" s="54" t="s">
        <v>214</v>
      </c>
      <c r="B19" s="84" t="s">
        <v>64</v>
      </c>
      <c r="C19" s="85">
        <v>18230611</v>
      </c>
      <c r="D19" s="85" t="s">
        <v>65</v>
      </c>
      <c r="E19" s="35">
        <v>13942</v>
      </c>
      <c r="F19" s="36" t="s">
        <v>682</v>
      </c>
      <c r="G19" s="36">
        <v>45</v>
      </c>
      <c r="H19" s="36"/>
      <c r="I19" s="37" t="s">
        <v>264</v>
      </c>
      <c r="J19" s="38">
        <v>125</v>
      </c>
      <c r="K19" s="38">
        <v>764</v>
      </c>
      <c r="L19" s="38"/>
      <c r="M19" s="39">
        <v>0</v>
      </c>
      <c r="N19" s="39">
        <v>0</v>
      </c>
      <c r="O19" s="40">
        <v>95500</v>
      </c>
      <c r="P19" s="41">
        <v>0</v>
      </c>
      <c r="Q19" s="41">
        <f t="shared" si="17"/>
        <v>0</v>
      </c>
      <c r="R19" s="42">
        <v>68.738600000000005</v>
      </c>
      <c r="S19" s="43"/>
      <c r="T19" s="36">
        <f t="shared" si="0"/>
        <v>45</v>
      </c>
      <c r="U19" s="44">
        <f t="shared" si="1"/>
        <v>1.9987850558870464</v>
      </c>
      <c r="V19" s="45">
        <f t="shared" si="2"/>
        <v>0</v>
      </c>
      <c r="W19" s="46">
        <f t="shared" si="3"/>
        <v>4.4417445686378808E-2</v>
      </c>
      <c r="X19" s="41">
        <f t="shared" si="4"/>
        <v>19461.983091725873</v>
      </c>
      <c r="Y19" s="41">
        <f t="shared" si="5"/>
        <v>0</v>
      </c>
      <c r="Z19" s="41">
        <f t="shared" si="6"/>
        <v>648978.97239796643</v>
      </c>
      <c r="AA19" s="47">
        <f t="shared" si="7"/>
        <v>19461.983091725873</v>
      </c>
      <c r="AB19" s="48">
        <f t="shared" si="8"/>
        <v>607658.21385577379</v>
      </c>
      <c r="AC19" s="41">
        <f t="shared" si="8"/>
        <v>18222.830610230216</v>
      </c>
      <c r="AD19" s="41">
        <f t="shared" si="9"/>
        <v>119812.9351745218</v>
      </c>
      <c r="AE19" s="41">
        <f t="shared" si="18"/>
        <v>0</v>
      </c>
      <c r="AF19" s="49">
        <f>HLOOKUP(I19,ElecAvoidedCostsWOCC!$A$5:$Q$50,G19+1,FALSE)</f>
        <v>3.5408139669770344</v>
      </c>
      <c r="AG19" s="41">
        <f t="shared" si="10"/>
        <v>338147.7338463068</v>
      </c>
      <c r="AH19" s="49">
        <f>HLOOKUP(I19,ElecAvoidedCostsWOCC!$A$5:$Q$50,T19+1,FALSE)</f>
        <v>3.5408139669770344</v>
      </c>
      <c r="AI19" s="41">
        <f t="shared" si="11"/>
        <v>0</v>
      </c>
      <c r="AJ19" s="41">
        <f t="shared" si="12"/>
        <v>338147.7338463068</v>
      </c>
      <c r="AK19" s="41">
        <f>HLOOKUP(I19,ElecAvoidedCostsWOCC!$A$5:$Q$50,G19+1,FALSE)*J19*L19</f>
        <v>0</v>
      </c>
      <c r="AL19" s="41">
        <f t="shared" si="13"/>
        <v>338147.7338463068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338147.7338463068</v>
      </c>
      <c r="AN19" s="45">
        <f t="shared" si="14"/>
        <v>491775.44240545935</v>
      </c>
      <c r="AO19" s="44">
        <f t="shared" si="15"/>
        <v>0.5564768584310873</v>
      </c>
      <c r="AP19" s="44">
        <f t="shared" si="16"/>
        <v>26.986775705931151</v>
      </c>
    </row>
    <row r="20" spans="1:42" ht="13.5" customHeight="1" x14ac:dyDescent="0.25">
      <c r="A20" s="52">
        <f>A8+SUM(Q6:Q867)</f>
        <v>11139569.870000005</v>
      </c>
      <c r="B20" s="84" t="s">
        <v>64</v>
      </c>
      <c r="C20" s="85">
        <v>18230611</v>
      </c>
      <c r="D20" s="85" t="s">
        <v>65</v>
      </c>
      <c r="E20" s="35">
        <v>13988</v>
      </c>
      <c r="F20" s="36" t="s">
        <v>686</v>
      </c>
      <c r="G20" s="36">
        <v>25</v>
      </c>
      <c r="H20" s="36"/>
      <c r="I20" s="37" t="s">
        <v>266</v>
      </c>
      <c r="J20" s="38">
        <v>17000</v>
      </c>
      <c r="K20" s="38">
        <v>0.68</v>
      </c>
      <c r="L20" s="38"/>
      <c r="M20" s="39">
        <v>3.1</v>
      </c>
      <c r="N20" s="39">
        <v>3.1</v>
      </c>
      <c r="O20" s="40">
        <v>11560</v>
      </c>
      <c r="P20" s="41">
        <v>52700</v>
      </c>
      <c r="Q20" s="41">
        <f t="shared" si="17"/>
        <v>52700</v>
      </c>
      <c r="R20" s="42">
        <v>0.1605</v>
      </c>
      <c r="S20" s="43"/>
      <c r="T20" s="36">
        <f t="shared" si="0"/>
        <v>25</v>
      </c>
      <c r="U20" s="44">
        <f t="shared" si="1"/>
        <v>0.13441509741741861</v>
      </c>
      <c r="V20" s="45">
        <f t="shared" si="2"/>
        <v>0</v>
      </c>
      <c r="W20" s="46">
        <f t="shared" si="3"/>
        <v>5.3766038966967444E-3</v>
      </c>
      <c r="X20" s="41">
        <f t="shared" si="4"/>
        <v>2355.8170108937293</v>
      </c>
      <c r="Y20" s="41">
        <f t="shared" si="5"/>
        <v>0</v>
      </c>
      <c r="Z20" s="41">
        <f t="shared" si="6"/>
        <v>78557.035821156998</v>
      </c>
      <c r="AA20" s="47">
        <f t="shared" si="7"/>
        <v>55055.817010893727</v>
      </c>
      <c r="AB20" s="48">
        <f t="shared" si="8"/>
        <v>73555.27698610205</v>
      </c>
      <c r="AC20" s="41">
        <f t="shared" si="8"/>
        <v>51550.390459638314</v>
      </c>
      <c r="AD20" s="41">
        <f t="shared" si="9"/>
        <v>32377.996929473338</v>
      </c>
      <c r="AE20" s="41">
        <f t="shared" si="18"/>
        <v>0</v>
      </c>
      <c r="AF20" s="49">
        <f>HLOOKUP(I20,ElecAvoidedCostsWOCC!$A$5:$Q$50,G20+1,FALSE)</f>
        <v>2.3312175480570905</v>
      </c>
      <c r="AG20" s="41">
        <f t="shared" si="10"/>
        <v>26948.874855539965</v>
      </c>
      <c r="AH20" s="49">
        <f>HLOOKUP(I20,ElecAvoidedCostsWOCC!$A$5:$Q$50,T20+1,FALSE)</f>
        <v>2.3312175480570905</v>
      </c>
      <c r="AI20" s="41">
        <f t="shared" si="11"/>
        <v>0</v>
      </c>
      <c r="AJ20" s="41">
        <f t="shared" si="12"/>
        <v>26948.874855539965</v>
      </c>
      <c r="AK20" s="41">
        <f>HLOOKUP(I20,ElecAvoidedCostsWOCC!$A$5:$Q$50,G20+1,FALSE)*J20*L20</f>
        <v>0</v>
      </c>
      <c r="AL20" s="41">
        <f t="shared" si="13"/>
        <v>26948.874855539965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26948.874855539969</v>
      </c>
      <c r="AN20" s="45">
        <f t="shared" si="14"/>
        <v>62021.759270567301</v>
      </c>
      <c r="AO20" s="44">
        <f t="shared" si="15"/>
        <v>0.36637581910855754</v>
      </c>
      <c r="AP20" s="44">
        <f t="shared" si="16"/>
        <v>1.20312879723244</v>
      </c>
    </row>
    <row r="21" spans="1:42" ht="13.5" customHeight="1" x14ac:dyDescent="0.25">
      <c r="A21" s="54" t="s">
        <v>228</v>
      </c>
      <c r="B21" s="84" t="s">
        <v>64</v>
      </c>
      <c r="C21" s="85">
        <v>18230611</v>
      </c>
      <c r="D21" s="85" t="s">
        <v>65</v>
      </c>
      <c r="E21" s="35">
        <v>13990</v>
      </c>
      <c r="F21" s="36" t="s">
        <v>687</v>
      </c>
      <c r="G21" s="36">
        <v>25</v>
      </c>
      <c r="H21" s="36"/>
      <c r="I21" s="37" t="s">
        <v>266</v>
      </c>
      <c r="J21" s="38">
        <v>43000</v>
      </c>
      <c r="K21" s="38">
        <v>0.93</v>
      </c>
      <c r="L21" s="38"/>
      <c r="M21" s="39">
        <v>3.33</v>
      </c>
      <c r="N21" s="39">
        <v>3.33</v>
      </c>
      <c r="O21" s="40">
        <v>39990</v>
      </c>
      <c r="P21" s="41">
        <v>143190</v>
      </c>
      <c r="Q21" s="41">
        <f t="shared" si="17"/>
        <v>143190</v>
      </c>
      <c r="R21" s="42">
        <v>0.3014</v>
      </c>
      <c r="S21" s="43"/>
      <c r="T21" s="36">
        <f t="shared" si="0"/>
        <v>25</v>
      </c>
      <c r="U21" s="44">
        <f t="shared" si="1"/>
        <v>0.46498786727703895</v>
      </c>
      <c r="V21" s="45">
        <f t="shared" si="2"/>
        <v>0</v>
      </c>
      <c r="W21" s="46">
        <f t="shared" si="3"/>
        <v>1.8599514691081558E-2</v>
      </c>
      <c r="X21" s="41">
        <f t="shared" si="4"/>
        <v>8149.578050660919</v>
      </c>
      <c r="Y21" s="41">
        <f t="shared" si="5"/>
        <v>0</v>
      </c>
      <c r="Z21" s="41">
        <f t="shared" si="6"/>
        <v>271755.69744706468</v>
      </c>
      <c r="AA21" s="47">
        <f t="shared" si="7"/>
        <v>151339.57805066093</v>
      </c>
      <c r="AB21" s="48">
        <f t="shared" ref="AB21:AC24" si="19">Z21/(1+ElecDiscountRate)^1</f>
        <v>254452.90023133394</v>
      </c>
      <c r="AC21" s="41">
        <f t="shared" si="19"/>
        <v>141703.72476653644</v>
      </c>
      <c r="AD21" s="41">
        <f t="shared" si="9"/>
        <v>153793.4087613562</v>
      </c>
      <c r="AE21" s="41">
        <f t="shared" si="18"/>
        <v>0</v>
      </c>
      <c r="AF21" s="49">
        <f>HLOOKUP(I21,ElecAvoidedCostsWOCC!$A$5:$Q$50,G21+1,FALSE)</f>
        <v>2.3312175480570905</v>
      </c>
      <c r="AG21" s="41">
        <f t="shared" si="10"/>
        <v>93225.389746803048</v>
      </c>
      <c r="AH21" s="49">
        <f>HLOOKUP(I21,ElecAvoidedCostsWOCC!$A$5:$Q$50,T21+1,FALSE)</f>
        <v>2.3312175480570905</v>
      </c>
      <c r="AI21" s="41">
        <f t="shared" si="11"/>
        <v>0</v>
      </c>
      <c r="AJ21" s="41">
        <f t="shared" si="12"/>
        <v>93225.389746803048</v>
      </c>
      <c r="AK21" s="41">
        <f>HLOOKUP(I21,ElecAvoidedCostsWOCC!$A$5:$Q$50,G21+1,FALSE)*J21*L21</f>
        <v>0</v>
      </c>
      <c r="AL21" s="41">
        <f t="shared" si="13"/>
        <v>93225.389746803048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93225.389746803063</v>
      </c>
      <c r="AN21" s="45">
        <f t="shared" si="14"/>
        <v>256341.33748283959</v>
      </c>
      <c r="AO21" s="44">
        <f t="shared" si="15"/>
        <v>0.3663758191085576</v>
      </c>
      <c r="AP21" s="44">
        <f t="shared" si="16"/>
        <v>1.808995055741647</v>
      </c>
    </row>
    <row r="22" spans="1:42" ht="13.5" customHeight="1" x14ac:dyDescent="0.25">
      <c r="A22" s="55">
        <f>(SUM(AM6:AM961)/(SUM(AB6:AB961)))</f>
        <v>0.34164516969285869</v>
      </c>
      <c r="B22" s="84" t="s">
        <v>64</v>
      </c>
      <c r="C22" s="85">
        <v>18230611</v>
      </c>
      <c r="D22" s="85" t="s">
        <v>65</v>
      </c>
      <c r="E22" s="35">
        <v>13993</v>
      </c>
      <c r="F22" s="36" t="s">
        <v>688</v>
      </c>
      <c r="G22" s="36">
        <v>45</v>
      </c>
      <c r="H22" s="36"/>
      <c r="I22" s="37" t="s">
        <v>266</v>
      </c>
      <c r="J22" s="38">
        <v>1100</v>
      </c>
      <c r="K22" s="38">
        <v>1.1833</v>
      </c>
      <c r="L22" s="38"/>
      <c r="M22" s="39">
        <v>4.45</v>
      </c>
      <c r="N22" s="39">
        <v>4.45</v>
      </c>
      <c r="O22" s="40">
        <v>1301.6300000000001</v>
      </c>
      <c r="P22" s="41">
        <v>4895</v>
      </c>
      <c r="Q22" s="41">
        <f t="shared" si="17"/>
        <v>4895</v>
      </c>
      <c r="R22" s="42">
        <v>0.1628</v>
      </c>
      <c r="S22" s="43"/>
      <c r="T22" s="36">
        <f t="shared" si="0"/>
        <v>45</v>
      </c>
      <c r="U22" s="44">
        <f t="shared" si="1"/>
        <v>2.7242707772714727E-2</v>
      </c>
      <c r="V22" s="45">
        <f t="shared" si="2"/>
        <v>0</v>
      </c>
      <c r="W22" s="46">
        <f t="shared" si="3"/>
        <v>6.0539350606032729E-4</v>
      </c>
      <c r="X22" s="41">
        <f t="shared" si="4"/>
        <v>265.25969687626338</v>
      </c>
      <c r="Y22" s="41">
        <f t="shared" si="5"/>
        <v>0</v>
      </c>
      <c r="Z22" s="41">
        <f t="shared" si="6"/>
        <v>8845.3455480875928</v>
      </c>
      <c r="AA22" s="47">
        <f t="shared" si="7"/>
        <v>5160.2596968762637</v>
      </c>
      <c r="AB22" s="48">
        <f t="shared" si="19"/>
        <v>8282.158752891004</v>
      </c>
      <c r="AC22" s="41">
        <f t="shared" si="19"/>
        <v>4831.7038360264642</v>
      </c>
      <c r="AD22" s="41">
        <f t="shared" si="9"/>
        <v>2497.123936891745</v>
      </c>
      <c r="AE22" s="41">
        <f t="shared" si="18"/>
        <v>0</v>
      </c>
      <c r="AF22" s="49">
        <f>HLOOKUP(I22,ElecAvoidedCostsWOCC!$A$5:$Q$50,G22+1,FALSE)</f>
        <v>3.7416616988497218</v>
      </c>
      <c r="AG22" s="41">
        <f t="shared" si="10"/>
        <v>4870.2591170737633</v>
      </c>
      <c r="AH22" s="49">
        <f>HLOOKUP(I22,ElecAvoidedCostsWOCC!$A$5:$Q$50,T22+1,FALSE)</f>
        <v>3.7416616988497218</v>
      </c>
      <c r="AI22" s="41">
        <f t="shared" si="11"/>
        <v>0</v>
      </c>
      <c r="AJ22" s="41">
        <f t="shared" si="12"/>
        <v>4870.2591170737633</v>
      </c>
      <c r="AK22" s="41">
        <f>HLOOKUP(I22,ElecAvoidedCostsWOCC!$A$5:$Q$50,G22+1,FALSE)*J22*L22</f>
        <v>0</v>
      </c>
      <c r="AL22" s="41">
        <f t="shared" si="13"/>
        <v>4870.2591170737633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4870.2591170737633</v>
      </c>
      <c r="AN22" s="45">
        <f t="shared" si="14"/>
        <v>7854.4089656728847</v>
      </c>
      <c r="AO22" s="44">
        <f t="shared" si="15"/>
        <v>0.58804223178814707</v>
      </c>
      <c r="AP22" s="44">
        <f t="shared" si="16"/>
        <v>1.6255981807304352</v>
      </c>
    </row>
    <row r="23" spans="1:42" ht="13.5" customHeight="1" x14ac:dyDescent="0.25">
      <c r="A23" s="54" t="s">
        <v>229</v>
      </c>
      <c r="B23" s="84" t="s">
        <v>64</v>
      </c>
      <c r="C23" s="85">
        <v>18230611</v>
      </c>
      <c r="D23" s="85" t="s">
        <v>65</v>
      </c>
      <c r="E23" s="35">
        <v>13997</v>
      </c>
      <c r="F23" s="36" t="s">
        <v>689</v>
      </c>
      <c r="G23" s="36">
        <v>45</v>
      </c>
      <c r="H23" s="36"/>
      <c r="I23" s="37" t="s">
        <v>266</v>
      </c>
      <c r="J23" s="38">
        <v>10000</v>
      </c>
      <c r="K23" s="38">
        <v>1.2000999999999999</v>
      </c>
      <c r="L23" s="38"/>
      <c r="M23" s="39">
        <v>4.4000000000000004</v>
      </c>
      <c r="N23" s="39">
        <v>4.4000000000000004</v>
      </c>
      <c r="O23" s="40">
        <v>12001</v>
      </c>
      <c r="P23" s="41">
        <v>44000</v>
      </c>
      <c r="Q23" s="41">
        <f t="shared" si="17"/>
        <v>44000</v>
      </c>
      <c r="R23" s="42">
        <v>0.1462</v>
      </c>
      <c r="S23" s="43"/>
      <c r="T23" s="36">
        <f t="shared" si="0"/>
        <v>45</v>
      </c>
      <c r="U23" s="44">
        <f t="shared" si="1"/>
        <v>0.25117716707539733</v>
      </c>
      <c r="V23" s="45">
        <f t="shared" si="2"/>
        <v>0</v>
      </c>
      <c r="W23" s="46">
        <f t="shared" si="3"/>
        <v>5.5817148238977181E-3</v>
      </c>
      <c r="X23" s="41">
        <f t="shared" si="4"/>
        <v>2445.6885767937406</v>
      </c>
      <c r="Y23" s="41">
        <f t="shared" si="5"/>
        <v>0</v>
      </c>
      <c r="Z23" s="41">
        <f t="shared" si="6"/>
        <v>81553.891599455441</v>
      </c>
      <c r="AA23" s="47">
        <f t="shared" si="7"/>
        <v>46445.688576793742</v>
      </c>
      <c r="AB23" s="48">
        <f t="shared" si="19"/>
        <v>76361.32172233655</v>
      </c>
      <c r="AC23" s="41">
        <f t="shared" si="19"/>
        <v>43488.472450181405</v>
      </c>
      <c r="AD23" s="41">
        <f t="shared" si="9"/>
        <v>20386.392649853315</v>
      </c>
      <c r="AE23" s="41">
        <f t="shared" si="18"/>
        <v>0</v>
      </c>
      <c r="AF23" s="49">
        <f>HLOOKUP(I23,ElecAvoidedCostsWOCC!$A$5:$Q$50,G23+1,FALSE)</f>
        <v>3.7416616988497218</v>
      </c>
      <c r="AG23" s="41">
        <f t="shared" si="10"/>
        <v>44903.682047895512</v>
      </c>
      <c r="AH23" s="49">
        <f>HLOOKUP(I23,ElecAvoidedCostsWOCC!$A$5:$Q$50,T23+1,FALSE)</f>
        <v>3.7416616988497218</v>
      </c>
      <c r="AI23" s="41">
        <f t="shared" si="11"/>
        <v>0</v>
      </c>
      <c r="AJ23" s="41">
        <f t="shared" si="12"/>
        <v>44903.682047895512</v>
      </c>
      <c r="AK23" s="41">
        <f>HLOOKUP(I23,ElecAvoidedCostsWOCC!$A$5:$Q$50,G23+1,FALSE)*J23*L23</f>
        <v>0</v>
      </c>
      <c r="AL23" s="41">
        <f t="shared" si="13"/>
        <v>44903.682047895512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44903.682047895505</v>
      </c>
      <c r="AN23" s="45">
        <f t="shared" si="14"/>
        <v>69780.442902538372</v>
      </c>
      <c r="AO23" s="44">
        <f t="shared" si="15"/>
        <v>0.58804223178814718</v>
      </c>
      <c r="AP23" s="44">
        <f t="shared" si="16"/>
        <v>1.6045733264711921</v>
      </c>
    </row>
    <row r="24" spans="1:42" ht="13.5" customHeight="1" x14ac:dyDescent="0.25">
      <c r="A24" s="55">
        <f>(SUM(AN6:AN961)/SUM(AC6:AC961))</f>
        <v>0.92865394657577538</v>
      </c>
      <c r="B24" s="84" t="s">
        <v>64</v>
      </c>
      <c r="C24" s="85">
        <v>18230611</v>
      </c>
      <c r="D24" s="85" t="s">
        <v>65</v>
      </c>
      <c r="E24" s="35">
        <v>14001</v>
      </c>
      <c r="F24" s="36" t="s">
        <v>690</v>
      </c>
      <c r="G24" s="36">
        <v>45</v>
      </c>
      <c r="H24" s="36"/>
      <c r="I24" s="37" t="s">
        <v>266</v>
      </c>
      <c r="J24" s="38">
        <v>30000</v>
      </c>
      <c r="K24" s="38">
        <v>0.35310000000000002</v>
      </c>
      <c r="L24" s="38"/>
      <c r="M24" s="39">
        <v>3.29</v>
      </c>
      <c r="N24" s="39">
        <v>3.29</v>
      </c>
      <c r="O24" s="40">
        <v>10593</v>
      </c>
      <c r="P24" s="41">
        <v>98700</v>
      </c>
      <c r="Q24" s="41">
        <f t="shared" si="17"/>
        <v>98700</v>
      </c>
      <c r="R24" s="42">
        <v>9.3299999999999994E-2</v>
      </c>
      <c r="S24" s="43"/>
      <c r="T24" s="36">
        <f t="shared" si="0"/>
        <v>45</v>
      </c>
      <c r="U24" s="44">
        <f t="shared" si="1"/>
        <v>0.22170816855509407</v>
      </c>
      <c r="V24" s="45">
        <f t="shared" si="2"/>
        <v>0</v>
      </c>
      <c r="W24" s="46">
        <f t="shared" si="3"/>
        <v>4.9268481901132014E-3</v>
      </c>
      <c r="X24" s="41">
        <f t="shared" si="4"/>
        <v>2158.7516951900752</v>
      </c>
      <c r="Y24" s="41">
        <f t="shared" si="5"/>
        <v>0</v>
      </c>
      <c r="Z24" s="41">
        <f t="shared" si="6"/>
        <v>71985.699001169196</v>
      </c>
      <c r="AA24" s="47">
        <f t="shared" si="7"/>
        <v>100858.75169519008</v>
      </c>
      <c r="AB24" s="48">
        <f t="shared" si="19"/>
        <v>67402.339888735194</v>
      </c>
      <c r="AC24" s="41">
        <f t="shared" si="19"/>
        <v>94437.033422462613</v>
      </c>
      <c r="AD24" s="41">
        <f t="shared" si="9"/>
        <v>39029.762672325181</v>
      </c>
      <c r="AE24" s="41">
        <f t="shared" si="18"/>
        <v>0</v>
      </c>
      <c r="AF24" s="49">
        <f>HLOOKUP(I24,ElecAvoidedCostsWOCC!$A$5:$Q$50,G24+1,FALSE)</f>
        <v>3.7416616988497218</v>
      </c>
      <c r="AG24" s="41">
        <f t="shared" si="10"/>
        <v>39635.422375915106</v>
      </c>
      <c r="AH24" s="49">
        <f>HLOOKUP(I24,ElecAvoidedCostsWOCC!$A$5:$Q$50,T24+1,FALSE)</f>
        <v>3.7416616988497218</v>
      </c>
      <c r="AI24" s="41">
        <f t="shared" si="11"/>
        <v>0</v>
      </c>
      <c r="AJ24" s="41">
        <f t="shared" si="12"/>
        <v>39635.422375915106</v>
      </c>
      <c r="AK24" s="41">
        <f>HLOOKUP(I24,ElecAvoidedCostsWOCC!$A$5:$Q$50,G24+1,FALSE)*J24*L24</f>
        <v>0</v>
      </c>
      <c r="AL24" s="41">
        <f t="shared" si="13"/>
        <v>39635.422375915106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39635.422375915106</v>
      </c>
      <c r="AN24" s="45">
        <f t="shared" si="14"/>
        <v>82628.727285831803</v>
      </c>
      <c r="AO24" s="44">
        <f t="shared" si="15"/>
        <v>0.5880422317881473</v>
      </c>
      <c r="AP24" s="44">
        <f t="shared" si="16"/>
        <v>0.8749610644395559</v>
      </c>
    </row>
    <row r="25" spans="1:42" ht="13.5" customHeight="1" x14ac:dyDescent="0.25">
      <c r="B25" s="84" t="s">
        <v>64</v>
      </c>
      <c r="C25" s="85">
        <v>18230611</v>
      </c>
      <c r="D25" s="85" t="s">
        <v>65</v>
      </c>
      <c r="E25" s="35">
        <v>14003</v>
      </c>
      <c r="F25" s="36" t="s">
        <v>691</v>
      </c>
      <c r="G25" s="36">
        <v>45</v>
      </c>
      <c r="H25" s="36"/>
      <c r="I25" s="37" t="s">
        <v>266</v>
      </c>
      <c r="J25" s="38">
        <v>9000</v>
      </c>
      <c r="K25" s="38">
        <v>0.37109999999999999</v>
      </c>
      <c r="L25" s="38"/>
      <c r="M25" s="39">
        <v>3.95</v>
      </c>
      <c r="N25" s="39">
        <v>3.95</v>
      </c>
      <c r="O25" s="40">
        <v>3339.9</v>
      </c>
      <c r="P25" s="41">
        <v>35550</v>
      </c>
      <c r="Q25" s="41">
        <f t="shared" si="17"/>
        <v>35550</v>
      </c>
      <c r="R25" s="42">
        <v>9.2999999999999999E-2</v>
      </c>
      <c r="S25" s="43"/>
      <c r="T25" s="36">
        <f t="shared" si="0"/>
        <v>45</v>
      </c>
      <c r="U25" s="44">
        <f t="shared" ref="U25:U78" si="20">(O25/$A$10)*T25</f>
        <v>6.990305977127903E-2</v>
      </c>
      <c r="V25" s="45">
        <f t="shared" ref="V25:V78" si="21">N25-M25</f>
        <v>0</v>
      </c>
      <c r="W25" s="46">
        <f t="shared" ref="W25:W78" si="22">(O25/A$10)</f>
        <v>1.553401328250645E-3</v>
      </c>
      <c r="X25" s="41">
        <f t="shared" ref="X25:X78" si="23">W25*A$8</f>
        <v>680.63955317335342</v>
      </c>
      <c r="Y25" s="41">
        <f t="shared" ref="Y25:Y78" si="24">Q25-P25</f>
        <v>0</v>
      </c>
      <c r="Z25" s="41">
        <f t="shared" ref="Z25:Z78" si="25">X25+(A$6*W25)</f>
        <v>22696.595496460403</v>
      </c>
      <c r="AA25" s="47">
        <f t="shared" ref="AA25:AA78" si="26">Q25+X25</f>
        <v>36230.639553173351</v>
      </c>
      <c r="AB25" s="48">
        <f t="shared" ref="AB25:AB78" si="27">Z25/(1+ElecDiscountRate)^1</f>
        <v>21251.493910543446</v>
      </c>
      <c r="AC25" s="41">
        <f t="shared" ref="AC25:AC78" si="28">AA25/(1+ElecDiscountRate)^1</f>
        <v>33923.819806342086</v>
      </c>
      <c r="AD25" s="41">
        <f t="shared" ref="AD25:AD78" si="29">-PV(ElecDiscountRate,T25,R25)*J25</f>
        <v>11671.279512946117</v>
      </c>
      <c r="AE25" s="41">
        <f t="shared" ref="AE25:AE78" si="30">-PV(ElecDiscountRate,T25,S25)*J25</f>
        <v>0</v>
      </c>
      <c r="AF25" s="49">
        <f>HLOOKUP(I25,ElecAvoidedCostsWOCC!$A$5:$Q$50,G25+1,FALSE)</f>
        <v>3.7416616988497218</v>
      </c>
      <c r="AG25" s="41">
        <f t="shared" ref="AG25:AG78" si="31">AF25*J25*K25</f>
        <v>12496.775907988183</v>
      </c>
      <c r="AH25" s="49">
        <f>HLOOKUP(I25,ElecAvoidedCostsWOCC!$A$5:$Q$50,T25+1,FALSE)</f>
        <v>3.7416616988497218</v>
      </c>
      <c r="AI25" s="41">
        <f t="shared" ref="AI25:AI78" si="32">AH25*J25*L25</f>
        <v>0</v>
      </c>
      <c r="AJ25" s="41">
        <f t="shared" ref="AJ25:AJ78" si="33">AG25+AI25</f>
        <v>12496.775907988183</v>
      </c>
      <c r="AK25" s="41">
        <f>HLOOKUP(I25,ElecAvoidedCostsWOCC!$A$5:$Q$50,G25+1,FALSE)*J25*L25</f>
        <v>0</v>
      </c>
      <c r="AL25" s="41">
        <f t="shared" ref="AL25:AL78" si="34">AG25+AI25-AK25</f>
        <v>12496.775907988183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12496.775907988185</v>
      </c>
      <c r="AN25" s="45">
        <f t="shared" ref="AN25:AN78" si="35">AM25*1.1+AD25+AE25</f>
        <v>25417.733011733122</v>
      </c>
      <c r="AO25" s="44">
        <f t="shared" ref="AO25:AO78" si="36">IFERROR(AM25/AB25,0)</f>
        <v>0.58804223178814707</v>
      </c>
      <c r="AP25" s="44">
        <f t="shared" ref="AP25:AP78" si="37">AN25/AC25</f>
        <v>0.74925916824323113</v>
      </c>
    </row>
    <row r="26" spans="1:42" ht="13.5" customHeight="1" x14ac:dyDescent="0.25">
      <c r="B26" s="84" t="s">
        <v>64</v>
      </c>
      <c r="C26" s="85">
        <v>18230611</v>
      </c>
      <c r="D26" s="85" t="s">
        <v>65</v>
      </c>
      <c r="E26" s="35">
        <v>14006</v>
      </c>
      <c r="F26" s="36" t="s">
        <v>692</v>
      </c>
      <c r="G26" s="36">
        <v>45</v>
      </c>
      <c r="H26" s="36"/>
      <c r="I26" s="37" t="s">
        <v>266</v>
      </c>
      <c r="J26" s="38">
        <v>14000</v>
      </c>
      <c r="K26" s="38">
        <v>0.1512</v>
      </c>
      <c r="L26" s="38"/>
      <c r="M26" s="39">
        <v>1.83</v>
      </c>
      <c r="N26" s="39">
        <v>1.83</v>
      </c>
      <c r="O26" s="40">
        <v>2116.8000000000002</v>
      </c>
      <c r="P26" s="41">
        <v>25620</v>
      </c>
      <c r="Q26" s="41">
        <f t="shared" si="17"/>
        <v>25620</v>
      </c>
      <c r="R26" s="42">
        <v>6.4600000000000005E-2</v>
      </c>
      <c r="S26" s="43"/>
      <c r="T26" s="36">
        <f t="shared" si="0"/>
        <v>45</v>
      </c>
      <c r="U26" s="44">
        <f t="shared" si="20"/>
        <v>4.4303960275410469E-2</v>
      </c>
      <c r="V26" s="45">
        <f t="shared" si="21"/>
        <v>0</v>
      </c>
      <c r="W26" s="46">
        <f t="shared" si="22"/>
        <v>9.8453245056467713E-4</v>
      </c>
      <c r="X26" s="41">
        <f t="shared" si="23"/>
        <v>431.38351632005583</v>
      </c>
      <c r="Y26" s="41">
        <f t="shared" si="24"/>
        <v>0</v>
      </c>
      <c r="Z26" s="41">
        <f t="shared" si="25"/>
        <v>14384.907735832623</v>
      </c>
      <c r="AA26" s="47">
        <f t="shared" si="26"/>
        <v>26051.383516320057</v>
      </c>
      <c r="AB26" s="48">
        <f t="shared" si="27"/>
        <v>13469.014733925676</v>
      </c>
      <c r="AC26" s="41">
        <f t="shared" si="28"/>
        <v>24392.68119505623</v>
      </c>
      <c r="AD26" s="41">
        <f t="shared" si="29"/>
        <v>12611.11731363019</v>
      </c>
      <c r="AE26" s="41">
        <f t="shared" si="30"/>
        <v>0</v>
      </c>
      <c r="AF26" s="49">
        <f>HLOOKUP(I26,ElecAvoidedCostsWOCC!$A$5:$Q$50,G26+1,FALSE)</f>
        <v>3.7416616988497218</v>
      </c>
      <c r="AG26" s="41">
        <f t="shared" si="31"/>
        <v>7920.3494841250904</v>
      </c>
      <c r="AH26" s="49">
        <f>HLOOKUP(I26,ElecAvoidedCostsWOCC!$A$5:$Q$50,T26+1,FALSE)</f>
        <v>3.7416616988497218</v>
      </c>
      <c r="AI26" s="41">
        <f t="shared" si="32"/>
        <v>0</v>
      </c>
      <c r="AJ26" s="41">
        <f t="shared" si="33"/>
        <v>7920.3494841250904</v>
      </c>
      <c r="AK26" s="41">
        <f>HLOOKUP(I26,ElecAvoidedCostsWOCC!$A$5:$Q$50,G26+1,FALSE)*J26*L26</f>
        <v>0</v>
      </c>
      <c r="AL26" s="41">
        <f t="shared" si="34"/>
        <v>7920.3494841250904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7920.3494841250913</v>
      </c>
      <c r="AN26" s="45">
        <f t="shared" si="35"/>
        <v>21323.501746167793</v>
      </c>
      <c r="AO26" s="44">
        <f t="shared" si="36"/>
        <v>0.58804223178814707</v>
      </c>
      <c r="AP26" s="44">
        <f t="shared" si="37"/>
        <v>0.8741762160401424</v>
      </c>
    </row>
    <row r="27" spans="1:42" ht="13.5" customHeight="1" x14ac:dyDescent="0.25">
      <c r="B27" s="84" t="s">
        <v>64</v>
      </c>
      <c r="C27" s="85">
        <v>18230611</v>
      </c>
      <c r="D27" s="85" t="s">
        <v>65</v>
      </c>
      <c r="E27" s="35">
        <v>14013</v>
      </c>
      <c r="F27" s="36" t="s">
        <v>693</v>
      </c>
      <c r="G27" s="36">
        <v>45</v>
      </c>
      <c r="H27" s="36"/>
      <c r="I27" s="37" t="s">
        <v>266</v>
      </c>
      <c r="J27" s="38">
        <v>25000</v>
      </c>
      <c r="K27" s="38">
        <v>0.40010000000000001</v>
      </c>
      <c r="L27" s="38"/>
      <c r="M27" s="39">
        <v>4.24</v>
      </c>
      <c r="N27" s="39">
        <v>4.24</v>
      </c>
      <c r="O27" s="40">
        <v>10002.5</v>
      </c>
      <c r="P27" s="41">
        <v>106000</v>
      </c>
      <c r="Q27" s="41">
        <f t="shared" si="17"/>
        <v>106000</v>
      </c>
      <c r="R27" s="42">
        <v>8.1199999999999994E-2</v>
      </c>
      <c r="S27" s="43"/>
      <c r="T27" s="36">
        <f t="shared" si="0"/>
        <v>45</v>
      </c>
      <c r="U27" s="44">
        <f t="shared" si="20"/>
        <v>0.20934918870691288</v>
      </c>
      <c r="V27" s="45">
        <f t="shared" si="21"/>
        <v>0</v>
      </c>
      <c r="W27" s="46">
        <f t="shared" si="22"/>
        <v>4.6522041934869531E-3</v>
      </c>
      <c r="X27" s="41">
        <f t="shared" si="23"/>
        <v>2038.4134646595608</v>
      </c>
      <c r="Y27" s="41">
        <f t="shared" si="24"/>
        <v>0</v>
      </c>
      <c r="Z27" s="41">
        <f t="shared" si="25"/>
        <v>67972.902318436216</v>
      </c>
      <c r="AA27" s="47">
        <f t="shared" si="26"/>
        <v>108038.41346465956</v>
      </c>
      <c r="AB27" s="48">
        <f t="shared" si="27"/>
        <v>63645.039624003941</v>
      </c>
      <c r="AC27" s="41">
        <f t="shared" si="28"/>
        <v>101159.56316915689</v>
      </c>
      <c r="AD27" s="41">
        <f t="shared" si="29"/>
        <v>28306.687468674569</v>
      </c>
      <c r="AE27" s="41">
        <f t="shared" si="30"/>
        <v>0</v>
      </c>
      <c r="AF27" s="49">
        <f>HLOOKUP(I27,ElecAvoidedCostsWOCC!$A$5:$Q$50,G27+1,FALSE)</f>
        <v>3.7416616988497218</v>
      </c>
      <c r="AG27" s="41">
        <f t="shared" si="31"/>
        <v>37425.97114274434</v>
      </c>
      <c r="AH27" s="49">
        <f>HLOOKUP(I27,ElecAvoidedCostsWOCC!$A$5:$Q$50,T27+1,FALSE)</f>
        <v>3.7416616988497218</v>
      </c>
      <c r="AI27" s="41">
        <f t="shared" si="32"/>
        <v>0</v>
      </c>
      <c r="AJ27" s="41">
        <f t="shared" si="33"/>
        <v>37425.97114274434</v>
      </c>
      <c r="AK27" s="41">
        <f>HLOOKUP(I27,ElecAvoidedCostsWOCC!$A$5:$Q$50,G27+1,FALSE)*J27*L27</f>
        <v>0</v>
      </c>
      <c r="AL27" s="41">
        <f t="shared" si="34"/>
        <v>37425.97114274434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37425.97114274434</v>
      </c>
      <c r="AN27" s="45">
        <f t="shared" si="35"/>
        <v>69475.255725693351</v>
      </c>
      <c r="AO27" s="44">
        <f t="shared" si="36"/>
        <v>0.58804223178814718</v>
      </c>
      <c r="AP27" s="44">
        <f t="shared" si="37"/>
        <v>0.68678880719876478</v>
      </c>
    </row>
    <row r="28" spans="1:42" x14ac:dyDescent="0.25">
      <c r="B28" s="84" t="s">
        <v>64</v>
      </c>
      <c r="C28" s="85">
        <v>18230611</v>
      </c>
      <c r="D28" s="85" t="s">
        <v>65</v>
      </c>
      <c r="E28" s="35">
        <v>14014</v>
      </c>
      <c r="F28" s="36" t="s">
        <v>694</v>
      </c>
      <c r="G28" s="36">
        <v>25</v>
      </c>
      <c r="H28" s="36"/>
      <c r="I28" s="37" t="s">
        <v>266</v>
      </c>
      <c r="J28" s="38">
        <v>115000</v>
      </c>
      <c r="K28" s="38">
        <v>0.8</v>
      </c>
      <c r="L28" s="38"/>
      <c r="M28" s="39">
        <v>5.7</v>
      </c>
      <c r="N28" s="39">
        <v>5.7</v>
      </c>
      <c r="O28" s="40">
        <v>92000</v>
      </c>
      <c r="P28" s="41">
        <v>655500</v>
      </c>
      <c r="Q28" s="41">
        <f t="shared" si="17"/>
        <v>655500</v>
      </c>
      <c r="R28" s="42">
        <v>0.1837</v>
      </c>
      <c r="S28" s="43"/>
      <c r="T28" s="36">
        <f t="shared" si="0"/>
        <v>25</v>
      </c>
      <c r="U28" s="44">
        <f t="shared" si="20"/>
        <v>1.0697395296195944</v>
      </c>
      <c r="V28" s="45">
        <f t="shared" si="21"/>
        <v>0</v>
      </c>
      <c r="W28" s="46">
        <f t="shared" si="22"/>
        <v>4.2789581184783779E-2</v>
      </c>
      <c r="X28" s="41">
        <f t="shared" si="23"/>
        <v>18748.716695694038</v>
      </c>
      <c r="Y28" s="41">
        <f t="shared" si="24"/>
        <v>0</v>
      </c>
      <c r="Z28" s="41">
        <f t="shared" si="25"/>
        <v>625194.40272893105</v>
      </c>
      <c r="AA28" s="47">
        <f t="shared" si="26"/>
        <v>674248.71669569402</v>
      </c>
      <c r="AB28" s="48">
        <f t="shared" si="27"/>
        <v>585388.01753645227</v>
      </c>
      <c r="AC28" s="41">
        <f t="shared" si="28"/>
        <v>631319.02312330902</v>
      </c>
      <c r="AD28" s="41">
        <f t="shared" si="29"/>
        <v>250687.69438650875</v>
      </c>
      <c r="AE28" s="41">
        <f t="shared" si="30"/>
        <v>0</v>
      </c>
      <c r="AF28" s="49">
        <f>HLOOKUP(I28,ElecAvoidedCostsWOCC!$A$5:$Q$50,G28+1,FALSE)</f>
        <v>2.3312175480570905</v>
      </c>
      <c r="AG28" s="41">
        <f t="shared" si="31"/>
        <v>214472.0144212523</v>
      </c>
      <c r="AH28" s="49">
        <f>HLOOKUP(I28,ElecAvoidedCostsWOCC!$A$5:$Q$50,T28+1,FALSE)</f>
        <v>2.3312175480570905</v>
      </c>
      <c r="AI28" s="41">
        <f t="shared" si="32"/>
        <v>0</v>
      </c>
      <c r="AJ28" s="41">
        <f t="shared" si="33"/>
        <v>214472.0144212523</v>
      </c>
      <c r="AK28" s="41">
        <f>HLOOKUP(I28,ElecAvoidedCostsWOCC!$A$5:$Q$50,G28+1,FALSE)*J28*L28</f>
        <v>0</v>
      </c>
      <c r="AL28" s="41">
        <f t="shared" si="34"/>
        <v>214472.0144212523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214472.01442125233</v>
      </c>
      <c r="AN28" s="45">
        <f t="shared" si="35"/>
        <v>486606.91024988634</v>
      </c>
      <c r="AO28" s="44">
        <f t="shared" si="36"/>
        <v>0.36637581910855749</v>
      </c>
      <c r="AP28" s="44">
        <f t="shared" si="37"/>
        <v>0.77077815245057557</v>
      </c>
    </row>
    <row r="29" spans="1:42" x14ac:dyDescent="0.25">
      <c r="B29" s="84" t="s">
        <v>64</v>
      </c>
      <c r="C29" s="85">
        <v>18230611</v>
      </c>
      <c r="D29" s="85" t="s">
        <v>65</v>
      </c>
      <c r="E29" s="35">
        <v>14017</v>
      </c>
      <c r="F29" s="36" t="s">
        <v>695</v>
      </c>
      <c r="G29" s="36">
        <v>25</v>
      </c>
      <c r="H29" s="36"/>
      <c r="I29" s="37" t="s">
        <v>266</v>
      </c>
      <c r="J29" s="38">
        <v>53000</v>
      </c>
      <c r="K29" s="38">
        <v>0.52</v>
      </c>
      <c r="L29" s="38"/>
      <c r="M29" s="39">
        <v>5.67</v>
      </c>
      <c r="N29" s="39">
        <v>5.67</v>
      </c>
      <c r="O29" s="40">
        <v>27560</v>
      </c>
      <c r="P29" s="41">
        <v>300510</v>
      </c>
      <c r="Q29" s="41">
        <f t="shared" si="17"/>
        <v>300510</v>
      </c>
      <c r="R29" s="42">
        <v>0.1177</v>
      </c>
      <c r="S29" s="43"/>
      <c r="T29" s="36">
        <f t="shared" si="0"/>
        <v>25</v>
      </c>
      <c r="U29" s="44">
        <f t="shared" si="20"/>
        <v>0.32045675474256546</v>
      </c>
      <c r="V29" s="45">
        <f t="shared" si="21"/>
        <v>0</v>
      </c>
      <c r="W29" s="46">
        <f t="shared" si="22"/>
        <v>1.2818270189702618E-2</v>
      </c>
      <c r="X29" s="41">
        <f t="shared" si="23"/>
        <v>5616.4633927535615</v>
      </c>
      <c r="Y29" s="41">
        <f t="shared" si="24"/>
        <v>0</v>
      </c>
      <c r="Z29" s="41">
        <f t="shared" si="25"/>
        <v>187286.4971653189</v>
      </c>
      <c r="AA29" s="47">
        <f t="shared" si="26"/>
        <v>306126.46339275356</v>
      </c>
      <c r="AB29" s="48">
        <f t="shared" si="27"/>
        <v>175361.88873157199</v>
      </c>
      <c r="AC29" s="41">
        <f t="shared" si="28"/>
        <v>286635.26534902019</v>
      </c>
      <c r="AD29" s="41">
        <f t="shared" si="29"/>
        <v>74024.989058364532</v>
      </c>
      <c r="AE29" s="41">
        <f t="shared" si="30"/>
        <v>0</v>
      </c>
      <c r="AF29" s="49">
        <f>HLOOKUP(I29,ElecAvoidedCostsWOCC!$A$5:$Q$50,G29+1,FALSE)</f>
        <v>2.3312175480570905</v>
      </c>
      <c r="AG29" s="41">
        <f t="shared" si="31"/>
        <v>64248.355624453412</v>
      </c>
      <c r="AH29" s="49">
        <f>HLOOKUP(I29,ElecAvoidedCostsWOCC!$A$5:$Q$50,T29+1,FALSE)</f>
        <v>2.3312175480570905</v>
      </c>
      <c r="AI29" s="41">
        <f t="shared" si="32"/>
        <v>0</v>
      </c>
      <c r="AJ29" s="41">
        <f t="shared" si="33"/>
        <v>64248.355624453412</v>
      </c>
      <c r="AK29" s="41">
        <f>HLOOKUP(I29,ElecAvoidedCostsWOCC!$A$5:$Q$50,G29+1,FALSE)*J29*L29</f>
        <v>0</v>
      </c>
      <c r="AL29" s="41">
        <f t="shared" si="34"/>
        <v>64248.355624453412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64248.355624453419</v>
      </c>
      <c r="AN29" s="45">
        <f t="shared" si="35"/>
        <v>144698.1802452633</v>
      </c>
      <c r="AO29" s="44">
        <f t="shared" si="36"/>
        <v>0.36637581910855754</v>
      </c>
      <c r="AP29" s="44">
        <f t="shared" si="37"/>
        <v>0.50481639120389521</v>
      </c>
    </row>
    <row r="30" spans="1:42" x14ac:dyDescent="0.25">
      <c r="B30" s="84" t="s">
        <v>64</v>
      </c>
      <c r="C30" s="85">
        <v>18230611</v>
      </c>
      <c r="D30" s="85" t="s">
        <v>65</v>
      </c>
      <c r="E30" s="35">
        <v>14018</v>
      </c>
      <c r="F30" s="36" t="s">
        <v>696</v>
      </c>
      <c r="G30" s="36">
        <v>45</v>
      </c>
      <c r="H30" s="36"/>
      <c r="I30" s="37" t="s">
        <v>266</v>
      </c>
      <c r="J30" s="38">
        <v>67000</v>
      </c>
      <c r="K30" s="38">
        <v>0.45319999999999999</v>
      </c>
      <c r="L30" s="38"/>
      <c r="M30" s="39">
        <v>4.45</v>
      </c>
      <c r="N30" s="39">
        <v>4.45</v>
      </c>
      <c r="O30" s="40">
        <v>30364.399999999998</v>
      </c>
      <c r="P30" s="41">
        <v>298150</v>
      </c>
      <c r="Q30" s="41">
        <f t="shared" si="17"/>
        <v>298150</v>
      </c>
      <c r="R30" s="42">
        <v>8.0600000000000005E-2</v>
      </c>
      <c r="S30" s="43"/>
      <c r="T30" s="36">
        <f t="shared" si="0"/>
        <v>45</v>
      </c>
      <c r="U30" s="44">
        <f t="shared" si="20"/>
        <v>0.63551737121441498</v>
      </c>
      <c r="V30" s="45">
        <f t="shared" si="21"/>
        <v>0</v>
      </c>
      <c r="W30" s="46">
        <f t="shared" si="22"/>
        <v>1.4122608249209221E-2</v>
      </c>
      <c r="X30" s="41">
        <f t="shared" si="23"/>
        <v>6187.9731873340424</v>
      </c>
      <c r="Y30" s="41">
        <f t="shared" si="24"/>
        <v>0</v>
      </c>
      <c r="Z30" s="41">
        <f t="shared" si="25"/>
        <v>206344.05350241688</v>
      </c>
      <c r="AA30" s="47">
        <f t="shared" si="26"/>
        <v>304337.97318733402</v>
      </c>
      <c r="AB30" s="48">
        <f t="shared" si="27"/>
        <v>193206.04260525925</v>
      </c>
      <c r="AC30" s="41">
        <f t="shared" si="28"/>
        <v>284960.64905181085</v>
      </c>
      <c r="AD30" s="41">
        <f t="shared" si="29"/>
        <v>75301.366339081971</v>
      </c>
      <c r="AE30" s="41">
        <f t="shared" si="30"/>
        <v>0</v>
      </c>
      <c r="AF30" s="49">
        <f>HLOOKUP(I30,ElecAvoidedCostsWOCC!$A$5:$Q$50,G30+1,FALSE)</f>
        <v>3.7416616988497218</v>
      </c>
      <c r="AG30" s="41">
        <f t="shared" si="31"/>
        <v>113613.31248855249</v>
      </c>
      <c r="AH30" s="49">
        <f>HLOOKUP(I30,ElecAvoidedCostsWOCC!$A$5:$Q$50,T30+1,FALSE)</f>
        <v>3.7416616988497218</v>
      </c>
      <c r="AI30" s="41">
        <f t="shared" si="32"/>
        <v>0</v>
      </c>
      <c r="AJ30" s="41">
        <f t="shared" si="33"/>
        <v>113613.31248855249</v>
      </c>
      <c r="AK30" s="41">
        <f>HLOOKUP(I30,ElecAvoidedCostsWOCC!$A$5:$Q$50,G30+1,FALSE)*J30*L30</f>
        <v>0</v>
      </c>
      <c r="AL30" s="41">
        <f t="shared" si="34"/>
        <v>113613.31248855249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113613.31248855249</v>
      </c>
      <c r="AN30" s="45">
        <f t="shared" si="35"/>
        <v>200276.01007648971</v>
      </c>
      <c r="AO30" s="44">
        <f t="shared" si="36"/>
        <v>0.58804223178814707</v>
      </c>
      <c r="AP30" s="44">
        <f t="shared" si="37"/>
        <v>0.70281988317648736</v>
      </c>
    </row>
    <row r="31" spans="1:42" x14ac:dyDescent="0.25">
      <c r="B31" s="84" t="s">
        <v>64</v>
      </c>
      <c r="C31" s="85">
        <v>18230611</v>
      </c>
      <c r="D31" s="85" t="s">
        <v>65</v>
      </c>
      <c r="E31" s="35">
        <v>14022</v>
      </c>
      <c r="F31" s="36" t="s">
        <v>697</v>
      </c>
      <c r="G31" s="36">
        <v>25</v>
      </c>
      <c r="H31" s="36"/>
      <c r="I31" s="37" t="s">
        <v>266</v>
      </c>
      <c r="J31" s="38">
        <v>18000</v>
      </c>
      <c r="K31" s="38">
        <v>0.37</v>
      </c>
      <c r="L31" s="38"/>
      <c r="M31" s="39">
        <v>5.2</v>
      </c>
      <c r="N31" s="39">
        <v>5.2</v>
      </c>
      <c r="O31" s="40">
        <v>6660</v>
      </c>
      <c r="P31" s="41">
        <v>93600</v>
      </c>
      <c r="Q31" s="41">
        <f t="shared" si="17"/>
        <v>93600</v>
      </c>
      <c r="R31" s="42">
        <v>0.15390000000000001</v>
      </c>
      <c r="S31" s="43"/>
      <c r="T31" s="36">
        <f t="shared" si="0"/>
        <v>25</v>
      </c>
      <c r="U31" s="44">
        <f t="shared" si="20"/>
        <v>7.7439839861592377E-2</v>
      </c>
      <c r="V31" s="45">
        <f t="shared" si="21"/>
        <v>0</v>
      </c>
      <c r="W31" s="46">
        <f t="shared" si="22"/>
        <v>3.0975935944636949E-3</v>
      </c>
      <c r="X31" s="41">
        <f t="shared" si="23"/>
        <v>1357.2440564491551</v>
      </c>
      <c r="Y31" s="41">
        <f t="shared" si="24"/>
        <v>0</v>
      </c>
      <c r="Z31" s="41">
        <f t="shared" si="25"/>
        <v>45258.638284507397</v>
      </c>
      <c r="AA31" s="47">
        <f t="shared" si="26"/>
        <v>94957.244056449155</v>
      </c>
      <c r="AB31" s="48">
        <f t="shared" si="27"/>
        <v>42377.002139051867</v>
      </c>
      <c r="AC31" s="41">
        <f t="shared" si="28"/>
        <v>88911.277206413055</v>
      </c>
      <c r="AD31" s="41">
        <f t="shared" si="29"/>
        <v>32872.833825921582</v>
      </c>
      <c r="AE31" s="41">
        <f t="shared" si="30"/>
        <v>0</v>
      </c>
      <c r="AF31" s="49">
        <f>HLOOKUP(I31,ElecAvoidedCostsWOCC!$A$5:$Q$50,G31+1,FALSE)</f>
        <v>2.3312175480570905</v>
      </c>
      <c r="AG31" s="41">
        <f t="shared" si="31"/>
        <v>15525.908870060222</v>
      </c>
      <c r="AH31" s="49">
        <f>HLOOKUP(I31,ElecAvoidedCostsWOCC!$A$5:$Q$50,T31+1,FALSE)</f>
        <v>2.3312175480570905</v>
      </c>
      <c r="AI31" s="41">
        <f t="shared" si="32"/>
        <v>0</v>
      </c>
      <c r="AJ31" s="41">
        <f t="shared" si="33"/>
        <v>15525.908870060222</v>
      </c>
      <c r="AK31" s="41">
        <f>HLOOKUP(I31,ElecAvoidedCostsWOCC!$A$5:$Q$50,G31+1,FALSE)*J31*L31</f>
        <v>0</v>
      </c>
      <c r="AL31" s="41">
        <f t="shared" si="34"/>
        <v>15525.908870060222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15525.908870060222</v>
      </c>
      <c r="AN31" s="45">
        <f t="shared" si="35"/>
        <v>49951.333582987827</v>
      </c>
      <c r="AO31" s="44">
        <f t="shared" si="36"/>
        <v>0.36637581910855754</v>
      </c>
      <c r="AP31" s="44">
        <f t="shared" si="37"/>
        <v>0.56181100027415765</v>
      </c>
    </row>
    <row r="32" spans="1:42" x14ac:dyDescent="0.25">
      <c r="B32" s="84" t="s">
        <v>64</v>
      </c>
      <c r="C32" s="85">
        <v>18230611</v>
      </c>
      <c r="D32" s="85" t="s">
        <v>65</v>
      </c>
      <c r="E32" s="35">
        <v>14009</v>
      </c>
      <c r="F32" s="36" t="s">
        <v>698</v>
      </c>
      <c r="G32" s="36">
        <v>20</v>
      </c>
      <c r="H32" s="36"/>
      <c r="I32" s="37" t="s">
        <v>266</v>
      </c>
      <c r="J32" s="38">
        <v>1700</v>
      </c>
      <c r="K32" s="38">
        <v>4.6500000000000004</v>
      </c>
      <c r="L32" s="38"/>
      <c r="M32" s="39">
        <v>9.17</v>
      </c>
      <c r="N32" s="39">
        <v>9.17</v>
      </c>
      <c r="O32" s="40">
        <v>7905.0000000000009</v>
      </c>
      <c r="P32" s="41">
        <v>15589</v>
      </c>
      <c r="Q32" s="41">
        <f t="shared" si="17"/>
        <v>15589</v>
      </c>
      <c r="R32" s="42">
        <v>1.3130999999999999</v>
      </c>
      <c r="S32" s="43"/>
      <c r="T32" s="36">
        <f t="shared" si="0"/>
        <v>20</v>
      </c>
      <c r="U32" s="44">
        <f t="shared" si="20"/>
        <v>7.3532965057764299E-2</v>
      </c>
      <c r="V32" s="45">
        <f t="shared" si="21"/>
        <v>0</v>
      </c>
      <c r="W32" s="46">
        <f t="shared" si="22"/>
        <v>3.676648252888215E-3</v>
      </c>
      <c r="X32" s="41">
        <f t="shared" si="23"/>
        <v>1610.9631030376236</v>
      </c>
      <c r="Y32" s="41">
        <f t="shared" si="24"/>
        <v>0</v>
      </c>
      <c r="Z32" s="41">
        <f t="shared" si="25"/>
        <v>53719.149495350008</v>
      </c>
      <c r="AA32" s="47">
        <f t="shared" si="26"/>
        <v>17199.963103037622</v>
      </c>
      <c r="AB32" s="48">
        <f t="shared" si="27"/>
        <v>50298.829115496257</v>
      </c>
      <c r="AC32" s="41">
        <f t="shared" si="28"/>
        <v>16104.834366140094</v>
      </c>
      <c r="AD32" s="41">
        <f t="shared" si="29"/>
        <v>24020.809048345047</v>
      </c>
      <c r="AE32" s="41">
        <f t="shared" si="30"/>
        <v>0</v>
      </c>
      <c r="AF32" s="49">
        <f>HLOOKUP(I32,ElecAvoidedCostsWOCC!$A$5:$Q$50,G32+1,FALSE)</f>
        <v>2.0629229085847913</v>
      </c>
      <c r="AG32" s="41">
        <f t="shared" si="31"/>
        <v>16307.405592362777</v>
      </c>
      <c r="AH32" s="49">
        <f>HLOOKUP(I32,ElecAvoidedCostsWOCC!$A$5:$Q$50,T32+1,FALSE)</f>
        <v>2.0629229085847913</v>
      </c>
      <c r="AI32" s="41">
        <f t="shared" si="32"/>
        <v>0</v>
      </c>
      <c r="AJ32" s="41">
        <f t="shared" si="33"/>
        <v>16307.405592362777</v>
      </c>
      <c r="AK32" s="41">
        <f>HLOOKUP(I32,ElecAvoidedCostsWOCC!$A$5:$Q$50,G32+1,FALSE)*J32*L32</f>
        <v>0</v>
      </c>
      <c r="AL32" s="41">
        <f t="shared" si="34"/>
        <v>16307.405592362777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16307.405592362777</v>
      </c>
      <c r="AN32" s="45">
        <f t="shared" si="35"/>
        <v>41958.955199944103</v>
      </c>
      <c r="AO32" s="44">
        <f t="shared" si="36"/>
        <v>0.32421044145814376</v>
      </c>
      <c r="AP32" s="44">
        <f t="shared" si="37"/>
        <v>2.6053639699742259</v>
      </c>
    </row>
    <row r="33" spans="2:42" x14ac:dyDescent="0.25">
      <c r="B33" s="84" t="s">
        <v>64</v>
      </c>
      <c r="C33" s="85">
        <v>18230611</v>
      </c>
      <c r="D33" s="85" t="s">
        <v>65</v>
      </c>
      <c r="E33" s="35">
        <v>14025</v>
      </c>
      <c r="F33" s="36" t="s">
        <v>699</v>
      </c>
      <c r="G33" s="36">
        <v>15</v>
      </c>
      <c r="H33" s="36"/>
      <c r="I33" s="37" t="s">
        <v>262</v>
      </c>
      <c r="J33" s="38">
        <v>90</v>
      </c>
      <c r="K33" s="38">
        <v>20.68</v>
      </c>
      <c r="L33" s="38"/>
      <c r="M33" s="39">
        <v>28.4</v>
      </c>
      <c r="N33" s="39">
        <v>28.4</v>
      </c>
      <c r="O33" s="40">
        <v>1861.2</v>
      </c>
      <c r="P33" s="41">
        <v>2556</v>
      </c>
      <c r="Q33" s="41">
        <f t="shared" si="17"/>
        <v>2556</v>
      </c>
      <c r="R33" s="42">
        <v>17.019200000000001</v>
      </c>
      <c r="S33" s="43"/>
      <c r="T33" s="36">
        <f t="shared" si="0"/>
        <v>15</v>
      </c>
      <c r="U33" s="44">
        <f t="shared" si="20"/>
        <v>1.2984777473008625E-2</v>
      </c>
      <c r="V33" s="45">
        <f t="shared" si="21"/>
        <v>0</v>
      </c>
      <c r="W33" s="46">
        <f t="shared" si="22"/>
        <v>8.656518315339083E-4</v>
      </c>
      <c r="X33" s="41">
        <f t="shared" si="23"/>
        <v>379.294690369845</v>
      </c>
      <c r="Y33" s="41">
        <f t="shared" si="24"/>
        <v>0</v>
      </c>
      <c r="Z33" s="41">
        <f t="shared" si="25"/>
        <v>12647.954590859636</v>
      </c>
      <c r="AA33" s="47">
        <f t="shared" si="26"/>
        <v>2935.2946903698448</v>
      </c>
      <c r="AB33" s="48">
        <f t="shared" si="27"/>
        <v>11842.654111291793</v>
      </c>
      <c r="AC33" s="41">
        <f t="shared" si="28"/>
        <v>2748.4032681365588</v>
      </c>
      <c r="AD33" s="41">
        <f t="shared" si="29"/>
        <v>14128.802414305028</v>
      </c>
      <c r="AE33" s="41">
        <f t="shared" si="30"/>
        <v>0</v>
      </c>
      <c r="AF33" s="49">
        <f>HLOOKUP(I33,ElecAvoidedCostsWOCC!$A$5:$Q$50,G33+1,FALSE)</f>
        <v>1.3863847906946944</v>
      </c>
      <c r="AG33" s="41">
        <f t="shared" si="31"/>
        <v>2580.3393724409652</v>
      </c>
      <c r="AH33" s="49">
        <f>HLOOKUP(I33,ElecAvoidedCostsWOCC!$A$5:$Q$50,T33+1,FALSE)</f>
        <v>1.3863847906946944</v>
      </c>
      <c r="AI33" s="41">
        <f t="shared" si="32"/>
        <v>0</v>
      </c>
      <c r="AJ33" s="41">
        <f t="shared" si="33"/>
        <v>2580.3393724409652</v>
      </c>
      <c r="AK33" s="41">
        <f>HLOOKUP(I33,ElecAvoidedCostsWOCC!$A$5:$Q$50,G33+1,FALSE)*J33*L33</f>
        <v>0</v>
      </c>
      <c r="AL33" s="41">
        <f t="shared" si="34"/>
        <v>2580.3393724409652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2580.3393724409652</v>
      </c>
      <c r="AN33" s="45">
        <f t="shared" si="35"/>
        <v>16967.175723990091</v>
      </c>
      <c r="AO33" s="44">
        <f t="shared" si="36"/>
        <v>0.21788522641902125</v>
      </c>
      <c r="AP33" s="44">
        <f t="shared" si="37"/>
        <v>6.1734665799222332</v>
      </c>
    </row>
    <row r="34" spans="2:42" x14ac:dyDescent="0.25">
      <c r="B34" s="84" t="s">
        <v>64</v>
      </c>
      <c r="C34" s="85">
        <v>18230611</v>
      </c>
      <c r="D34" s="85" t="s">
        <v>65</v>
      </c>
      <c r="E34" s="35">
        <v>14026</v>
      </c>
      <c r="F34" s="36" t="s">
        <v>700</v>
      </c>
      <c r="G34" s="36">
        <v>15</v>
      </c>
      <c r="H34" s="36"/>
      <c r="I34" s="37" t="s">
        <v>262</v>
      </c>
      <c r="J34" s="38">
        <v>40</v>
      </c>
      <c r="K34" s="38">
        <v>20.68</v>
      </c>
      <c r="L34" s="38"/>
      <c r="M34" s="39">
        <v>28.4</v>
      </c>
      <c r="N34" s="39">
        <v>28.4</v>
      </c>
      <c r="O34" s="40">
        <v>827.2</v>
      </c>
      <c r="P34" s="41">
        <v>1136</v>
      </c>
      <c r="Q34" s="41">
        <f t="shared" si="17"/>
        <v>1136</v>
      </c>
      <c r="R34" s="42">
        <v>17.0184</v>
      </c>
      <c r="S34" s="43"/>
      <c r="T34" s="36">
        <f t="shared" si="0"/>
        <v>15</v>
      </c>
      <c r="U34" s="44">
        <f t="shared" si="20"/>
        <v>5.771012210226056E-3</v>
      </c>
      <c r="V34" s="45">
        <f t="shared" si="21"/>
        <v>0</v>
      </c>
      <c r="W34" s="46">
        <f t="shared" si="22"/>
        <v>3.8473414734840373E-4</v>
      </c>
      <c r="X34" s="41">
        <f t="shared" si="23"/>
        <v>168.57541794215336</v>
      </c>
      <c r="Y34" s="41">
        <f t="shared" si="24"/>
        <v>0</v>
      </c>
      <c r="Z34" s="41">
        <f t="shared" si="25"/>
        <v>5621.313151493172</v>
      </c>
      <c r="AA34" s="47">
        <f t="shared" si="26"/>
        <v>1304.5754179421533</v>
      </c>
      <c r="AB34" s="48">
        <f t="shared" si="27"/>
        <v>5263.4018272407975</v>
      </c>
      <c r="AC34" s="41">
        <f t="shared" si="28"/>
        <v>1221.5125636162484</v>
      </c>
      <c r="AD34" s="41">
        <f t="shared" si="29"/>
        <v>6279.1725686964946</v>
      </c>
      <c r="AE34" s="41">
        <f t="shared" si="30"/>
        <v>0</v>
      </c>
      <c r="AF34" s="49">
        <f>HLOOKUP(I34,ElecAvoidedCostsWOCC!$A$5:$Q$50,G34+1,FALSE)</f>
        <v>1.3863847906946944</v>
      </c>
      <c r="AG34" s="41">
        <f t="shared" si="31"/>
        <v>1146.8174988626513</v>
      </c>
      <c r="AH34" s="49">
        <f>HLOOKUP(I34,ElecAvoidedCostsWOCC!$A$5:$Q$50,T34+1,FALSE)</f>
        <v>1.3863847906946944</v>
      </c>
      <c r="AI34" s="41">
        <f t="shared" si="32"/>
        <v>0</v>
      </c>
      <c r="AJ34" s="41">
        <f t="shared" si="33"/>
        <v>1146.8174988626513</v>
      </c>
      <c r="AK34" s="41">
        <f>HLOOKUP(I34,ElecAvoidedCostsWOCC!$A$5:$Q$50,G34+1,FALSE)*J34*L34</f>
        <v>0</v>
      </c>
      <c r="AL34" s="41">
        <f t="shared" si="34"/>
        <v>1146.8174988626513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1146.8174988626513</v>
      </c>
      <c r="AN34" s="45">
        <f t="shared" si="35"/>
        <v>7540.6718174454109</v>
      </c>
      <c r="AO34" s="44">
        <f t="shared" si="36"/>
        <v>0.21788522641902125</v>
      </c>
      <c r="AP34" s="44">
        <f t="shared" si="37"/>
        <v>6.1732249360755622</v>
      </c>
    </row>
    <row r="35" spans="2:42" x14ac:dyDescent="0.25">
      <c r="B35" s="84" t="s">
        <v>64</v>
      </c>
      <c r="C35" s="85">
        <v>18230611</v>
      </c>
      <c r="D35" s="85" t="s">
        <v>65</v>
      </c>
      <c r="E35" s="35">
        <v>14033</v>
      </c>
      <c r="F35" s="36" t="s">
        <v>701</v>
      </c>
      <c r="G35" s="36">
        <v>25</v>
      </c>
      <c r="H35" s="36"/>
      <c r="I35" s="37" t="s">
        <v>266</v>
      </c>
      <c r="J35" s="38">
        <v>350</v>
      </c>
      <c r="K35" s="38">
        <v>4.58</v>
      </c>
      <c r="L35" s="38"/>
      <c r="M35" s="39">
        <v>3.2</v>
      </c>
      <c r="N35" s="39">
        <v>3.2</v>
      </c>
      <c r="O35" s="40">
        <v>1603</v>
      </c>
      <c r="P35" s="41">
        <v>1120</v>
      </c>
      <c r="Q35" s="41">
        <f t="shared" si="17"/>
        <v>1120</v>
      </c>
      <c r="R35" s="42">
        <v>5.0484999999999998</v>
      </c>
      <c r="S35" s="43"/>
      <c r="T35" s="36">
        <f t="shared" si="0"/>
        <v>25</v>
      </c>
      <c r="U35" s="44">
        <f t="shared" si="20"/>
        <v>1.8639048543263148E-2</v>
      </c>
      <c r="V35" s="45">
        <f t="shared" si="21"/>
        <v>0</v>
      </c>
      <c r="W35" s="46">
        <f t="shared" si="22"/>
        <v>7.4556194173052597E-4</v>
      </c>
      <c r="X35" s="41">
        <f t="shared" si="23"/>
        <v>326.67600938258192</v>
      </c>
      <c r="Y35" s="41">
        <f t="shared" si="24"/>
        <v>0</v>
      </c>
      <c r="Z35" s="41">
        <f t="shared" si="25"/>
        <v>10893.332908418221</v>
      </c>
      <c r="AA35" s="47">
        <f t="shared" si="26"/>
        <v>1446.6760093825819</v>
      </c>
      <c r="AB35" s="48">
        <f t="shared" si="27"/>
        <v>10199.749914249269</v>
      </c>
      <c r="AC35" s="41">
        <f t="shared" si="28"/>
        <v>1354.5655518563501</v>
      </c>
      <c r="AD35" s="41">
        <f t="shared" si="29"/>
        <v>20967.971824979348</v>
      </c>
      <c r="AE35" s="41">
        <f t="shared" si="30"/>
        <v>0</v>
      </c>
      <c r="AF35" s="49">
        <f>HLOOKUP(I35,ElecAvoidedCostsWOCC!$A$5:$Q$50,G35+1,FALSE)</f>
        <v>2.3312175480570905</v>
      </c>
      <c r="AG35" s="41">
        <f t="shared" si="31"/>
        <v>3736.9417295355161</v>
      </c>
      <c r="AH35" s="49">
        <f>HLOOKUP(I35,ElecAvoidedCostsWOCC!$A$5:$Q$50,T35+1,FALSE)</f>
        <v>2.3312175480570905</v>
      </c>
      <c r="AI35" s="41">
        <f t="shared" si="32"/>
        <v>0</v>
      </c>
      <c r="AJ35" s="41">
        <f t="shared" si="33"/>
        <v>3736.9417295355161</v>
      </c>
      <c r="AK35" s="41">
        <f>HLOOKUP(I35,ElecAvoidedCostsWOCC!$A$5:$Q$50,G35+1,FALSE)*J35*L35</f>
        <v>0</v>
      </c>
      <c r="AL35" s="41">
        <f t="shared" si="34"/>
        <v>3736.9417295355161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3736.9417295355161</v>
      </c>
      <c r="AN35" s="45">
        <f t="shared" si="35"/>
        <v>25078.607727468414</v>
      </c>
      <c r="AO35" s="44">
        <f t="shared" si="36"/>
        <v>0.3663758191085576</v>
      </c>
      <c r="AP35" s="44">
        <f t="shared" si="37"/>
        <v>18.514133696298195</v>
      </c>
    </row>
    <row r="36" spans="2:42" x14ac:dyDescent="0.25">
      <c r="B36" s="84" t="s">
        <v>64</v>
      </c>
      <c r="C36" s="85">
        <v>18230611</v>
      </c>
      <c r="D36" s="85" t="s">
        <v>65</v>
      </c>
      <c r="E36" s="35">
        <v>14034</v>
      </c>
      <c r="F36" s="36" t="s">
        <v>702</v>
      </c>
      <c r="G36" s="36">
        <v>45</v>
      </c>
      <c r="H36" s="36"/>
      <c r="I36" s="37" t="s">
        <v>266</v>
      </c>
      <c r="J36" s="38">
        <v>9500</v>
      </c>
      <c r="K36" s="38">
        <v>0.77029999999999998</v>
      </c>
      <c r="L36" s="38"/>
      <c r="M36" s="39">
        <v>5.61</v>
      </c>
      <c r="N36" s="39">
        <v>5.61</v>
      </c>
      <c r="O36" s="40">
        <v>7317.8499999999995</v>
      </c>
      <c r="P36" s="41">
        <v>53295</v>
      </c>
      <c r="Q36" s="41">
        <f t="shared" si="17"/>
        <v>53295</v>
      </c>
      <c r="R36" s="42">
        <v>0.12509999999999999</v>
      </c>
      <c r="S36" s="43"/>
      <c r="T36" s="36">
        <f t="shared" si="0"/>
        <v>45</v>
      </c>
      <c r="U36" s="44">
        <f t="shared" si="20"/>
        <v>0.15316030598139291</v>
      </c>
      <c r="V36" s="45">
        <f t="shared" si="21"/>
        <v>0</v>
      </c>
      <c r="W36" s="46">
        <f t="shared" si="22"/>
        <v>3.4035623551420644E-3</v>
      </c>
      <c r="X36" s="41">
        <f t="shared" si="23"/>
        <v>1491.3075703433108</v>
      </c>
      <c r="Y36" s="41">
        <f t="shared" si="24"/>
        <v>0</v>
      </c>
      <c r="Z36" s="41">
        <f t="shared" si="25"/>
        <v>49729.118043585957</v>
      </c>
      <c r="AA36" s="47">
        <f t="shared" si="26"/>
        <v>54786.307570343313</v>
      </c>
      <c r="AB36" s="48">
        <f t="shared" si="27"/>
        <v>46562.844610099208</v>
      </c>
      <c r="AC36" s="41">
        <f t="shared" si="28"/>
        <v>51298.040796201603</v>
      </c>
      <c r="AD36" s="41">
        <f t="shared" si="29"/>
        <v>16571.96193209177</v>
      </c>
      <c r="AE36" s="41">
        <f t="shared" si="30"/>
        <v>0</v>
      </c>
      <c r="AF36" s="49">
        <f>HLOOKUP(I36,ElecAvoidedCostsWOCC!$A$5:$Q$50,G36+1,FALSE)</f>
        <v>3.7416616988497218</v>
      </c>
      <c r="AG36" s="41">
        <f t="shared" si="31"/>
        <v>27380.919062927434</v>
      </c>
      <c r="AH36" s="49">
        <f>HLOOKUP(I36,ElecAvoidedCostsWOCC!$A$5:$Q$50,T36+1,FALSE)</f>
        <v>3.7416616988497218</v>
      </c>
      <c r="AI36" s="41">
        <f t="shared" si="32"/>
        <v>0</v>
      </c>
      <c r="AJ36" s="41">
        <f t="shared" si="33"/>
        <v>27380.919062927434</v>
      </c>
      <c r="AK36" s="41">
        <f>HLOOKUP(I36,ElecAvoidedCostsWOCC!$A$5:$Q$50,G36+1,FALSE)*J36*L36</f>
        <v>0</v>
      </c>
      <c r="AL36" s="41">
        <f t="shared" si="34"/>
        <v>27380.919062927434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27380.919062927434</v>
      </c>
      <c r="AN36" s="45">
        <f t="shared" si="35"/>
        <v>46690.97290131195</v>
      </c>
      <c r="AO36" s="44">
        <f t="shared" si="36"/>
        <v>0.58804223178814707</v>
      </c>
      <c r="AP36" s="44">
        <f t="shared" si="37"/>
        <v>0.91019017835022686</v>
      </c>
    </row>
    <row r="37" spans="2:42" x14ac:dyDescent="0.25">
      <c r="B37" s="84" t="s">
        <v>64</v>
      </c>
      <c r="C37" s="85">
        <v>18230611</v>
      </c>
      <c r="D37" s="85" t="s">
        <v>65</v>
      </c>
      <c r="E37" s="35">
        <v>13992</v>
      </c>
      <c r="F37" s="36" t="s">
        <v>703</v>
      </c>
      <c r="G37" s="36">
        <v>45</v>
      </c>
      <c r="H37" s="36"/>
      <c r="I37" s="37" t="s">
        <v>264</v>
      </c>
      <c r="J37" s="38">
        <v>2300</v>
      </c>
      <c r="K37" s="38">
        <v>0.91</v>
      </c>
      <c r="L37" s="38"/>
      <c r="M37" s="39">
        <v>2.73</v>
      </c>
      <c r="N37" s="39">
        <v>2.73</v>
      </c>
      <c r="O37" s="40">
        <v>2093</v>
      </c>
      <c r="P37" s="41">
        <v>6279</v>
      </c>
      <c r="Q37" s="41">
        <f t="shared" si="17"/>
        <v>6279</v>
      </c>
      <c r="R37" s="42">
        <v>0.12</v>
      </c>
      <c r="S37" s="43"/>
      <c r="T37" s="36">
        <f t="shared" si="0"/>
        <v>45</v>
      </c>
      <c r="U37" s="44">
        <f t="shared" si="20"/>
        <v>4.3805833737922392E-2</v>
      </c>
      <c r="V37" s="45">
        <f t="shared" si="21"/>
        <v>0</v>
      </c>
      <c r="W37" s="46">
        <f t="shared" si="22"/>
        <v>9.7346297195383092E-4</v>
      </c>
      <c r="X37" s="41">
        <f t="shared" si="23"/>
        <v>426.53330482703933</v>
      </c>
      <c r="Y37" s="41">
        <f t="shared" si="24"/>
        <v>0</v>
      </c>
      <c r="Z37" s="41">
        <f t="shared" si="25"/>
        <v>14223.172662083181</v>
      </c>
      <c r="AA37" s="47">
        <f t="shared" si="26"/>
        <v>6705.5333048270395</v>
      </c>
      <c r="AB37" s="48">
        <f t="shared" si="27"/>
        <v>13317.577398954289</v>
      </c>
      <c r="AC37" s="41">
        <f t="shared" si="28"/>
        <v>6278.5892367294373</v>
      </c>
      <c r="AD37" s="41">
        <f t="shared" si="29"/>
        <v>3848.5939612582174</v>
      </c>
      <c r="AE37" s="41">
        <f t="shared" si="30"/>
        <v>0</v>
      </c>
      <c r="AF37" s="49">
        <f>HLOOKUP(I37,ElecAvoidedCostsWOCC!$A$5:$Q$50,G37+1,FALSE)</f>
        <v>3.5408139669770344</v>
      </c>
      <c r="AG37" s="41">
        <f t="shared" si="31"/>
        <v>7410.9236328829338</v>
      </c>
      <c r="AH37" s="49">
        <f>HLOOKUP(I37,ElecAvoidedCostsWOCC!$A$5:$Q$50,T37+1,FALSE)</f>
        <v>3.5408139669770344</v>
      </c>
      <c r="AI37" s="41">
        <f t="shared" si="32"/>
        <v>0</v>
      </c>
      <c r="AJ37" s="41">
        <f t="shared" si="33"/>
        <v>7410.9236328829338</v>
      </c>
      <c r="AK37" s="41">
        <f>HLOOKUP(I37,ElecAvoidedCostsWOCC!$A$5:$Q$50,G37+1,FALSE)*J37*L37</f>
        <v>0</v>
      </c>
      <c r="AL37" s="41">
        <f t="shared" si="34"/>
        <v>7410.9236328829338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7410.9236328829329</v>
      </c>
      <c r="AN37" s="45">
        <f t="shared" si="35"/>
        <v>12000.609957429444</v>
      </c>
      <c r="AO37" s="44">
        <f t="shared" si="36"/>
        <v>0.5564768584310873</v>
      </c>
      <c r="AP37" s="44">
        <f t="shared" si="37"/>
        <v>1.9113545264637584</v>
      </c>
    </row>
    <row r="38" spans="2:42" x14ac:dyDescent="0.25">
      <c r="B38" s="84" t="s">
        <v>64</v>
      </c>
      <c r="C38" s="85">
        <v>18230611</v>
      </c>
      <c r="D38" s="85" t="s">
        <v>65</v>
      </c>
      <c r="E38" s="35">
        <v>13996</v>
      </c>
      <c r="F38" s="36" t="s">
        <v>704</v>
      </c>
      <c r="G38" s="36">
        <v>45</v>
      </c>
      <c r="H38" s="36"/>
      <c r="I38" s="37" t="s">
        <v>264</v>
      </c>
      <c r="J38" s="38">
        <v>5000</v>
      </c>
      <c r="K38" s="38">
        <v>0.95</v>
      </c>
      <c r="L38" s="38"/>
      <c r="M38" s="39">
        <v>3.04</v>
      </c>
      <c r="N38" s="39">
        <v>3.04</v>
      </c>
      <c r="O38" s="40">
        <v>4750</v>
      </c>
      <c r="P38" s="41">
        <v>15200</v>
      </c>
      <c r="Q38" s="41">
        <f t="shared" si="17"/>
        <v>15200</v>
      </c>
      <c r="R38" s="42">
        <v>0.1037</v>
      </c>
      <c r="S38" s="43"/>
      <c r="T38" s="36">
        <f t="shared" si="0"/>
        <v>45</v>
      </c>
      <c r="U38" s="44">
        <f t="shared" si="20"/>
        <v>9.9416010633125357E-2</v>
      </c>
      <c r="V38" s="45">
        <f t="shared" si="21"/>
        <v>0</v>
      </c>
      <c r="W38" s="46">
        <f t="shared" si="22"/>
        <v>2.2092446807361189E-3</v>
      </c>
      <c r="X38" s="41">
        <f t="shared" si="23"/>
        <v>968.00439461463782</v>
      </c>
      <c r="Y38" s="41">
        <f t="shared" si="24"/>
        <v>0</v>
      </c>
      <c r="Z38" s="41">
        <f t="shared" si="25"/>
        <v>32279.058836548069</v>
      </c>
      <c r="AA38" s="47">
        <f t="shared" si="26"/>
        <v>16168.004394614638</v>
      </c>
      <c r="AB38" s="48">
        <f t="shared" si="27"/>
        <v>30223.837861936394</v>
      </c>
      <c r="AC38" s="41">
        <f t="shared" si="28"/>
        <v>15138.580893833931</v>
      </c>
      <c r="AD38" s="41">
        <f t="shared" si="29"/>
        <v>7230.0578583782089</v>
      </c>
      <c r="AE38" s="41">
        <f t="shared" si="30"/>
        <v>0</v>
      </c>
      <c r="AF38" s="49">
        <f>HLOOKUP(I38,ElecAvoidedCostsWOCC!$A$5:$Q$50,G38+1,FALSE)</f>
        <v>3.5408139669770344</v>
      </c>
      <c r="AG38" s="41">
        <f t="shared" si="31"/>
        <v>16818.866343140915</v>
      </c>
      <c r="AH38" s="49">
        <f>HLOOKUP(I38,ElecAvoidedCostsWOCC!$A$5:$Q$50,T38+1,FALSE)</f>
        <v>3.5408139669770344</v>
      </c>
      <c r="AI38" s="41">
        <f t="shared" si="32"/>
        <v>0</v>
      </c>
      <c r="AJ38" s="41">
        <f t="shared" si="33"/>
        <v>16818.866343140915</v>
      </c>
      <c r="AK38" s="41">
        <f>HLOOKUP(I38,ElecAvoidedCostsWOCC!$A$5:$Q$50,G38+1,FALSE)*J38*L38</f>
        <v>0</v>
      </c>
      <c r="AL38" s="41">
        <f t="shared" si="34"/>
        <v>16818.866343140915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16818.866343140911</v>
      </c>
      <c r="AN38" s="45">
        <f t="shared" si="35"/>
        <v>25730.810835833214</v>
      </c>
      <c r="AO38" s="44">
        <f t="shared" si="36"/>
        <v>0.55647685843108718</v>
      </c>
      <c r="AP38" s="44">
        <f t="shared" si="37"/>
        <v>1.6996844695207585</v>
      </c>
    </row>
    <row r="39" spans="2:42" x14ac:dyDescent="0.25">
      <c r="B39" s="84" t="s">
        <v>64</v>
      </c>
      <c r="C39" s="85">
        <v>18230611</v>
      </c>
      <c r="D39" s="85" t="s">
        <v>65</v>
      </c>
      <c r="E39" s="35">
        <v>14000</v>
      </c>
      <c r="F39" s="36" t="s">
        <v>705</v>
      </c>
      <c r="G39" s="36">
        <v>45</v>
      </c>
      <c r="H39" s="36"/>
      <c r="I39" s="37" t="s">
        <v>264</v>
      </c>
      <c r="J39" s="38">
        <v>5000</v>
      </c>
      <c r="K39" s="38">
        <v>0.56000000000000005</v>
      </c>
      <c r="L39" s="38"/>
      <c r="M39" s="39">
        <v>2.2599999999999998</v>
      </c>
      <c r="N39" s="39">
        <v>2.2599999999999998</v>
      </c>
      <c r="O39" s="40">
        <v>2800.0000000000005</v>
      </c>
      <c r="P39" s="41">
        <v>11300</v>
      </c>
      <c r="Q39" s="41">
        <f t="shared" si="17"/>
        <v>11299.999999999998</v>
      </c>
      <c r="R39" s="42">
        <v>5.3999999999999999E-2</v>
      </c>
      <c r="S39" s="43"/>
      <c r="T39" s="36">
        <f t="shared" si="0"/>
        <v>45</v>
      </c>
      <c r="U39" s="44">
        <f t="shared" si="20"/>
        <v>5.860312205742127E-2</v>
      </c>
      <c r="V39" s="45">
        <f t="shared" si="21"/>
        <v>0</v>
      </c>
      <c r="W39" s="46">
        <f t="shared" si="22"/>
        <v>1.3022916012760282E-3</v>
      </c>
      <c r="X39" s="41">
        <f t="shared" si="23"/>
        <v>570.6131168254708</v>
      </c>
      <c r="Y39" s="41">
        <f t="shared" si="24"/>
        <v>0</v>
      </c>
      <c r="Z39" s="41">
        <f t="shared" si="25"/>
        <v>19027.655735228342</v>
      </c>
      <c r="AA39" s="47">
        <f t="shared" si="26"/>
        <v>11870.613116825469</v>
      </c>
      <c r="AB39" s="48">
        <f t="shared" si="27"/>
        <v>17816.157055457246</v>
      </c>
      <c r="AC39" s="41">
        <f t="shared" si="28"/>
        <v>11114.806289162423</v>
      </c>
      <c r="AD39" s="41">
        <f t="shared" si="29"/>
        <v>3764.9288751439085</v>
      </c>
      <c r="AE39" s="41">
        <f t="shared" si="30"/>
        <v>0</v>
      </c>
      <c r="AF39" s="49">
        <f>HLOOKUP(I39,ElecAvoidedCostsWOCC!$A$5:$Q$50,G39+1,FALSE)</f>
        <v>3.5408139669770344</v>
      </c>
      <c r="AG39" s="41">
        <f t="shared" si="31"/>
        <v>9914.2791075356981</v>
      </c>
      <c r="AH39" s="49">
        <f>HLOOKUP(I39,ElecAvoidedCostsWOCC!$A$5:$Q$50,T39+1,FALSE)</f>
        <v>3.5408139669770344</v>
      </c>
      <c r="AI39" s="41">
        <f t="shared" si="32"/>
        <v>0</v>
      </c>
      <c r="AJ39" s="41">
        <f t="shared" si="33"/>
        <v>9914.2791075356981</v>
      </c>
      <c r="AK39" s="41">
        <f>HLOOKUP(I39,ElecAvoidedCostsWOCC!$A$5:$Q$50,G39+1,FALSE)*J39*L39</f>
        <v>0</v>
      </c>
      <c r="AL39" s="41">
        <f t="shared" si="34"/>
        <v>9914.2791075356981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9914.2791075356981</v>
      </c>
      <c r="AN39" s="45">
        <f t="shared" si="35"/>
        <v>14670.635893433178</v>
      </c>
      <c r="AO39" s="44">
        <f t="shared" si="36"/>
        <v>0.55647685843108718</v>
      </c>
      <c r="AP39" s="44">
        <f t="shared" si="37"/>
        <v>1.3199182704369661</v>
      </c>
    </row>
    <row r="40" spans="2:42" x14ac:dyDescent="0.25">
      <c r="B40" s="84" t="s">
        <v>64</v>
      </c>
      <c r="C40" s="85">
        <v>18230611</v>
      </c>
      <c r="D40" s="85" t="s">
        <v>65</v>
      </c>
      <c r="E40" s="35">
        <v>14005</v>
      </c>
      <c r="F40" s="36" t="s">
        <v>706</v>
      </c>
      <c r="G40" s="36">
        <v>45</v>
      </c>
      <c r="H40" s="36"/>
      <c r="I40" s="37" t="s">
        <v>264</v>
      </c>
      <c r="J40" s="38">
        <v>27000</v>
      </c>
      <c r="K40" s="38">
        <v>0.23</v>
      </c>
      <c r="L40" s="38"/>
      <c r="M40" s="39">
        <v>1.83</v>
      </c>
      <c r="N40" s="39">
        <v>1.83</v>
      </c>
      <c r="O40" s="40">
        <v>6210</v>
      </c>
      <c r="P40" s="41">
        <v>49410</v>
      </c>
      <c r="Q40" s="41">
        <f t="shared" si="17"/>
        <v>49410</v>
      </c>
      <c r="R40" s="42">
        <v>2.2200000000000001E-2</v>
      </c>
      <c r="S40" s="43"/>
      <c r="T40" s="36">
        <f t="shared" si="0"/>
        <v>45</v>
      </c>
      <c r="U40" s="44">
        <f t="shared" si="20"/>
        <v>0.12997335284878073</v>
      </c>
      <c r="V40" s="45">
        <f t="shared" si="21"/>
        <v>0</v>
      </c>
      <c r="W40" s="46">
        <f t="shared" si="22"/>
        <v>2.8882967299729049E-3</v>
      </c>
      <c r="X40" s="41">
        <f t="shared" si="23"/>
        <v>1265.5383769593475</v>
      </c>
      <c r="Y40" s="41">
        <f t="shared" si="24"/>
        <v>0</v>
      </c>
      <c r="Z40" s="41">
        <f t="shared" si="25"/>
        <v>42200.622184202846</v>
      </c>
      <c r="AA40" s="47">
        <f t="shared" si="26"/>
        <v>50675.538376959346</v>
      </c>
      <c r="AB40" s="48">
        <f t="shared" si="27"/>
        <v>39513.691183710529</v>
      </c>
      <c r="AC40" s="41">
        <f t="shared" si="28"/>
        <v>47449.005970935716</v>
      </c>
      <c r="AD40" s="41">
        <f t="shared" si="29"/>
        <v>8358.1421028194763</v>
      </c>
      <c r="AE40" s="41">
        <f t="shared" si="30"/>
        <v>0</v>
      </c>
      <c r="AF40" s="49">
        <f>HLOOKUP(I40,ElecAvoidedCostsWOCC!$A$5:$Q$50,G40+1,FALSE)</f>
        <v>3.5408139669770344</v>
      </c>
      <c r="AG40" s="41">
        <f t="shared" si="31"/>
        <v>21988.454734927385</v>
      </c>
      <c r="AH40" s="49">
        <f>HLOOKUP(I40,ElecAvoidedCostsWOCC!$A$5:$Q$50,T40+1,FALSE)</f>
        <v>3.5408139669770344</v>
      </c>
      <c r="AI40" s="41">
        <f t="shared" si="32"/>
        <v>0</v>
      </c>
      <c r="AJ40" s="41">
        <f t="shared" si="33"/>
        <v>21988.454734927385</v>
      </c>
      <c r="AK40" s="41">
        <f>HLOOKUP(I40,ElecAvoidedCostsWOCC!$A$5:$Q$50,G40+1,FALSE)*J40*L40</f>
        <v>0</v>
      </c>
      <c r="AL40" s="41">
        <f t="shared" si="34"/>
        <v>21988.454734927385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21988.454734927385</v>
      </c>
      <c r="AN40" s="45">
        <f t="shared" si="35"/>
        <v>32545.442311239603</v>
      </c>
      <c r="AO40" s="44">
        <f t="shared" si="36"/>
        <v>0.5564768584310873</v>
      </c>
      <c r="AP40" s="44">
        <f t="shared" si="37"/>
        <v>0.68590356415843357</v>
      </c>
    </row>
    <row r="41" spans="2:42" x14ac:dyDescent="0.25">
      <c r="B41" s="84" t="s">
        <v>64</v>
      </c>
      <c r="C41" s="85">
        <v>18230611</v>
      </c>
      <c r="D41" s="85" t="s">
        <v>65</v>
      </c>
      <c r="E41" s="35">
        <v>14007</v>
      </c>
      <c r="F41" s="36" t="s">
        <v>707</v>
      </c>
      <c r="G41" s="36">
        <v>45</v>
      </c>
      <c r="H41" s="36"/>
      <c r="I41" s="37" t="s">
        <v>264</v>
      </c>
      <c r="J41" s="38">
        <v>91000</v>
      </c>
      <c r="K41" s="38">
        <v>0.28000000000000003</v>
      </c>
      <c r="L41" s="38"/>
      <c r="M41" s="39">
        <v>2.2200000000000002</v>
      </c>
      <c r="N41" s="39">
        <v>2.2200000000000002</v>
      </c>
      <c r="O41" s="40">
        <v>25480.000000000004</v>
      </c>
      <c r="P41" s="41">
        <v>202020</v>
      </c>
      <c r="Q41" s="41">
        <f t="shared" si="17"/>
        <v>202020.00000000003</v>
      </c>
      <c r="R41" s="42">
        <v>4.6800000000000001E-2</v>
      </c>
      <c r="S41" s="43"/>
      <c r="T41" s="36">
        <f t="shared" si="0"/>
        <v>45</v>
      </c>
      <c r="U41" s="44">
        <f t="shared" si="20"/>
        <v>0.53328841072253352</v>
      </c>
      <c r="V41" s="45">
        <f t="shared" si="21"/>
        <v>0</v>
      </c>
      <c r="W41" s="46">
        <f t="shared" si="22"/>
        <v>1.1850853571611857E-2</v>
      </c>
      <c r="X41" s="41">
        <f t="shared" si="23"/>
        <v>5192.579363111784</v>
      </c>
      <c r="Y41" s="41">
        <f t="shared" si="24"/>
        <v>0</v>
      </c>
      <c r="Z41" s="41">
        <f t="shared" si="25"/>
        <v>173151.66719057789</v>
      </c>
      <c r="AA41" s="47">
        <f t="shared" si="26"/>
        <v>207212.57936311181</v>
      </c>
      <c r="AB41" s="48">
        <f t="shared" si="27"/>
        <v>162127.02920466094</v>
      </c>
      <c r="AC41" s="41">
        <f t="shared" si="28"/>
        <v>194019.26906658409</v>
      </c>
      <c r="AD41" s="41">
        <f t="shared" si="29"/>
        <v>59385.478123936584</v>
      </c>
      <c r="AE41" s="41">
        <f t="shared" si="30"/>
        <v>0</v>
      </c>
      <c r="AF41" s="49">
        <f>HLOOKUP(I41,ElecAvoidedCostsWOCC!$A$5:$Q$50,G41+1,FALSE)</f>
        <v>3.5408139669770344</v>
      </c>
      <c r="AG41" s="41">
        <f t="shared" si="31"/>
        <v>90219.939878574849</v>
      </c>
      <c r="AH41" s="49">
        <f>HLOOKUP(I41,ElecAvoidedCostsWOCC!$A$5:$Q$50,T41+1,FALSE)</f>
        <v>3.5408139669770344</v>
      </c>
      <c r="AI41" s="41">
        <f t="shared" si="32"/>
        <v>0</v>
      </c>
      <c r="AJ41" s="41">
        <f t="shared" si="33"/>
        <v>90219.939878574849</v>
      </c>
      <c r="AK41" s="41">
        <f>HLOOKUP(I41,ElecAvoidedCostsWOCC!$A$5:$Q$50,G41+1,FALSE)*J41*L41</f>
        <v>0</v>
      </c>
      <c r="AL41" s="41">
        <f t="shared" si="34"/>
        <v>90219.939878574849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90219.939878574849</v>
      </c>
      <c r="AN41" s="45">
        <f t="shared" si="35"/>
        <v>158627.41199036891</v>
      </c>
      <c r="AO41" s="44">
        <f t="shared" si="36"/>
        <v>0.55647685843108718</v>
      </c>
      <c r="AP41" s="44">
        <f t="shared" si="37"/>
        <v>0.81758586532933852</v>
      </c>
    </row>
    <row r="42" spans="2:42" x14ac:dyDescent="0.25">
      <c r="B42" s="84" t="s">
        <v>64</v>
      </c>
      <c r="C42" s="85">
        <v>18230611</v>
      </c>
      <c r="D42" s="85" t="s">
        <v>65</v>
      </c>
      <c r="E42" s="35">
        <v>14008</v>
      </c>
      <c r="F42" s="36" t="s">
        <v>708</v>
      </c>
      <c r="G42" s="36">
        <v>20</v>
      </c>
      <c r="H42" s="36"/>
      <c r="I42" s="37" t="s">
        <v>264</v>
      </c>
      <c r="J42" s="38">
        <v>500</v>
      </c>
      <c r="K42" s="38">
        <v>4.6500000000000004</v>
      </c>
      <c r="L42" s="38"/>
      <c r="M42" s="39">
        <v>9.17</v>
      </c>
      <c r="N42" s="39">
        <v>9.17</v>
      </c>
      <c r="O42" s="40">
        <v>2325</v>
      </c>
      <c r="P42" s="41">
        <v>4585</v>
      </c>
      <c r="Q42" s="41">
        <f t="shared" si="17"/>
        <v>4585</v>
      </c>
      <c r="R42" s="42">
        <v>0.44850000000000001</v>
      </c>
      <c r="S42" s="43"/>
      <c r="T42" s="36">
        <f t="shared" si="0"/>
        <v>20</v>
      </c>
      <c r="U42" s="44">
        <f t="shared" si="20"/>
        <v>2.1627342664048321E-2</v>
      </c>
      <c r="V42" s="45">
        <f t="shared" si="21"/>
        <v>0</v>
      </c>
      <c r="W42" s="46">
        <f t="shared" si="22"/>
        <v>1.0813671332024161E-3</v>
      </c>
      <c r="X42" s="41">
        <f t="shared" si="23"/>
        <v>473.8126773640069</v>
      </c>
      <c r="Y42" s="41">
        <f t="shared" si="24"/>
        <v>0</v>
      </c>
      <c r="Z42" s="41">
        <f t="shared" si="25"/>
        <v>15799.74985157353</v>
      </c>
      <c r="AA42" s="47">
        <f t="shared" si="26"/>
        <v>5058.812677364007</v>
      </c>
      <c r="AB42" s="48">
        <f t="shared" si="27"/>
        <v>14793.773269263604</v>
      </c>
      <c r="AC42" s="41">
        <f t="shared" si="28"/>
        <v>4736.7159900412043</v>
      </c>
      <c r="AD42" s="41">
        <f t="shared" si="29"/>
        <v>2413.0891106771928</v>
      </c>
      <c r="AE42" s="41">
        <f t="shared" si="30"/>
        <v>0</v>
      </c>
      <c r="AF42" s="49">
        <f>HLOOKUP(I42,ElecAvoidedCostsWOCC!$A$5:$Q$50,G42+1,FALSE)</f>
        <v>2.0563136709010243</v>
      </c>
      <c r="AG42" s="41">
        <f t="shared" si="31"/>
        <v>4780.9292848448813</v>
      </c>
      <c r="AH42" s="49">
        <f>HLOOKUP(I42,ElecAvoidedCostsWOCC!$A$5:$Q$50,T42+1,FALSE)</f>
        <v>2.0563136709010243</v>
      </c>
      <c r="AI42" s="41">
        <f t="shared" si="32"/>
        <v>0</v>
      </c>
      <c r="AJ42" s="41">
        <f t="shared" si="33"/>
        <v>4780.9292848448813</v>
      </c>
      <c r="AK42" s="41">
        <f>HLOOKUP(I42,ElecAvoidedCostsWOCC!$A$5:$Q$50,G42+1,FALSE)*J42*L42</f>
        <v>0</v>
      </c>
      <c r="AL42" s="41">
        <f t="shared" si="34"/>
        <v>4780.9292848448813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4780.9292848448822</v>
      </c>
      <c r="AN42" s="45">
        <f t="shared" si="35"/>
        <v>7672.1113240065642</v>
      </c>
      <c r="AO42" s="44">
        <f t="shared" si="36"/>
        <v>0.32317172893125357</v>
      </c>
      <c r="AP42" s="44">
        <f t="shared" si="37"/>
        <v>1.6197110698925028</v>
      </c>
    </row>
    <row r="43" spans="2:42" x14ac:dyDescent="0.25">
      <c r="B43" s="84" t="s">
        <v>64</v>
      </c>
      <c r="C43" s="85">
        <v>18230611</v>
      </c>
      <c r="D43" s="85" t="s">
        <v>65</v>
      </c>
      <c r="E43" s="35">
        <v>14012</v>
      </c>
      <c r="F43" s="36" t="s">
        <v>709</v>
      </c>
      <c r="G43" s="36">
        <v>45</v>
      </c>
      <c r="H43" s="36"/>
      <c r="I43" s="37" t="s">
        <v>264</v>
      </c>
      <c r="J43" s="38">
        <v>3000</v>
      </c>
      <c r="K43" s="38">
        <v>1.01</v>
      </c>
      <c r="L43" s="38"/>
      <c r="M43" s="39">
        <v>2.64</v>
      </c>
      <c r="N43" s="39">
        <v>2.64</v>
      </c>
      <c r="O43" s="40">
        <v>3030</v>
      </c>
      <c r="P43" s="41">
        <v>7920</v>
      </c>
      <c r="Q43" s="41">
        <f t="shared" si="17"/>
        <v>7920</v>
      </c>
      <c r="R43" s="42">
        <v>0.1176</v>
      </c>
      <c r="S43" s="43"/>
      <c r="T43" s="36">
        <f t="shared" si="0"/>
        <v>45</v>
      </c>
      <c r="U43" s="44">
        <f t="shared" si="20"/>
        <v>6.3416949940709427E-2</v>
      </c>
      <c r="V43" s="45">
        <f t="shared" si="21"/>
        <v>0</v>
      </c>
      <c r="W43" s="46">
        <f t="shared" si="22"/>
        <v>1.4092655542379874E-3</v>
      </c>
      <c r="X43" s="41">
        <f t="shared" si="23"/>
        <v>617.48490856470573</v>
      </c>
      <c r="Y43" s="41">
        <f t="shared" si="24"/>
        <v>0</v>
      </c>
      <c r="Z43" s="41">
        <f t="shared" si="25"/>
        <v>20590.641742050666</v>
      </c>
      <c r="AA43" s="47">
        <f t="shared" si="26"/>
        <v>8537.4849085647056</v>
      </c>
      <c r="AB43" s="48">
        <f t="shared" si="27"/>
        <v>19279.627099298374</v>
      </c>
      <c r="AC43" s="41">
        <f t="shared" si="28"/>
        <v>7993.8997271205108</v>
      </c>
      <c r="AD43" s="41">
        <f t="shared" si="29"/>
        <v>4919.5070635213733</v>
      </c>
      <c r="AE43" s="41">
        <f t="shared" si="30"/>
        <v>0</v>
      </c>
      <c r="AF43" s="49">
        <f>HLOOKUP(I43,ElecAvoidedCostsWOCC!$A$5:$Q$50,G43+1,FALSE)</f>
        <v>3.5408139669770344</v>
      </c>
      <c r="AG43" s="41">
        <f t="shared" si="31"/>
        <v>10728.666319940416</v>
      </c>
      <c r="AH43" s="49">
        <f>HLOOKUP(I43,ElecAvoidedCostsWOCC!$A$5:$Q$50,T43+1,FALSE)</f>
        <v>3.5408139669770344</v>
      </c>
      <c r="AI43" s="41">
        <f t="shared" si="32"/>
        <v>0</v>
      </c>
      <c r="AJ43" s="41">
        <f t="shared" si="33"/>
        <v>10728.666319940416</v>
      </c>
      <c r="AK43" s="41">
        <f>HLOOKUP(I43,ElecAvoidedCostsWOCC!$A$5:$Q$50,G43+1,FALSE)*J43*L43</f>
        <v>0</v>
      </c>
      <c r="AL43" s="41">
        <f t="shared" si="34"/>
        <v>10728.666319940416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10728.666319940414</v>
      </c>
      <c r="AN43" s="45">
        <f t="shared" si="35"/>
        <v>16721.04001545583</v>
      </c>
      <c r="AO43" s="44">
        <f t="shared" si="36"/>
        <v>0.55647685843108718</v>
      </c>
      <c r="AP43" s="44">
        <f t="shared" si="37"/>
        <v>2.0917250136034582</v>
      </c>
    </row>
    <row r="44" spans="2:42" x14ac:dyDescent="0.25">
      <c r="B44" s="84" t="s">
        <v>64</v>
      </c>
      <c r="C44" s="85">
        <v>18230611</v>
      </c>
      <c r="D44" s="85" t="s">
        <v>65</v>
      </c>
      <c r="E44" s="35">
        <v>14016</v>
      </c>
      <c r="F44" s="36" t="s">
        <v>710</v>
      </c>
      <c r="G44" s="36">
        <v>45</v>
      </c>
      <c r="H44" s="36"/>
      <c r="I44" s="37" t="s">
        <v>264</v>
      </c>
      <c r="J44" s="38">
        <v>12500</v>
      </c>
      <c r="K44" s="38">
        <v>1.35</v>
      </c>
      <c r="L44" s="38"/>
      <c r="M44" s="39">
        <v>3.04</v>
      </c>
      <c r="N44" s="39">
        <v>3.04</v>
      </c>
      <c r="O44" s="40">
        <v>16875</v>
      </c>
      <c r="P44" s="41">
        <v>38000</v>
      </c>
      <c r="Q44" s="41">
        <f t="shared" si="17"/>
        <v>38000</v>
      </c>
      <c r="R44" s="42">
        <v>0.15029999999999999</v>
      </c>
      <c r="S44" s="43"/>
      <c r="T44" s="36">
        <f t="shared" si="0"/>
        <v>45</v>
      </c>
      <c r="U44" s="44">
        <f t="shared" si="20"/>
        <v>0.35318845882820848</v>
      </c>
      <c r="V44" s="45">
        <f t="shared" si="21"/>
        <v>0</v>
      </c>
      <c r="W44" s="46">
        <f t="shared" si="22"/>
        <v>7.8486324184046333E-3</v>
      </c>
      <c r="X44" s="41">
        <f t="shared" si="23"/>
        <v>3438.9629808677923</v>
      </c>
      <c r="Y44" s="41">
        <f t="shared" si="24"/>
        <v>0</v>
      </c>
      <c r="Z44" s="41">
        <f t="shared" si="25"/>
        <v>114675.60376142077</v>
      </c>
      <c r="AA44" s="47">
        <f t="shared" si="26"/>
        <v>41438.962980867793</v>
      </c>
      <c r="AB44" s="48">
        <f t="shared" si="27"/>
        <v>107374.16082530035</v>
      </c>
      <c r="AC44" s="41">
        <f t="shared" si="28"/>
        <v>38800.527135643999</v>
      </c>
      <c r="AD44" s="41">
        <f t="shared" si="29"/>
        <v>26197.630089543029</v>
      </c>
      <c r="AE44" s="41">
        <f t="shared" si="30"/>
        <v>0</v>
      </c>
      <c r="AF44" s="49">
        <f>HLOOKUP(I44,ElecAvoidedCostsWOCC!$A$5:$Q$50,G44+1,FALSE)</f>
        <v>3.5408139669770344</v>
      </c>
      <c r="AG44" s="41">
        <f t="shared" si="31"/>
        <v>59751.235692737464</v>
      </c>
      <c r="AH44" s="49">
        <f>HLOOKUP(I44,ElecAvoidedCostsWOCC!$A$5:$Q$50,T44+1,FALSE)</f>
        <v>3.5408139669770344</v>
      </c>
      <c r="AI44" s="41">
        <f t="shared" si="32"/>
        <v>0</v>
      </c>
      <c r="AJ44" s="41">
        <f t="shared" si="33"/>
        <v>59751.235692737464</v>
      </c>
      <c r="AK44" s="41">
        <f>HLOOKUP(I44,ElecAvoidedCostsWOCC!$A$5:$Q$50,G44+1,FALSE)*J44*L44</f>
        <v>0</v>
      </c>
      <c r="AL44" s="41">
        <f t="shared" si="34"/>
        <v>59751.235692737464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59751.235692737457</v>
      </c>
      <c r="AN44" s="45">
        <f t="shared" si="35"/>
        <v>91923.989351554235</v>
      </c>
      <c r="AO44" s="44">
        <f t="shared" si="36"/>
        <v>0.5564768584310873</v>
      </c>
      <c r="AP44" s="44">
        <f t="shared" si="37"/>
        <v>2.369142796184037</v>
      </c>
    </row>
    <row r="45" spans="2:42" x14ac:dyDescent="0.25">
      <c r="B45" s="84" t="s">
        <v>64</v>
      </c>
      <c r="C45" s="85">
        <v>18230611</v>
      </c>
      <c r="D45" s="85" t="s">
        <v>65</v>
      </c>
      <c r="E45" s="35">
        <v>14023</v>
      </c>
      <c r="F45" s="36" t="s">
        <v>711</v>
      </c>
      <c r="G45" s="36">
        <v>45</v>
      </c>
      <c r="H45" s="36"/>
      <c r="I45" s="37" t="s">
        <v>264</v>
      </c>
      <c r="J45" s="38">
        <v>2200</v>
      </c>
      <c r="K45" s="38">
        <v>0.77</v>
      </c>
      <c r="L45" s="38"/>
      <c r="M45" s="39">
        <v>2.64</v>
      </c>
      <c r="N45" s="39">
        <v>2.64</v>
      </c>
      <c r="O45" s="40">
        <v>1694</v>
      </c>
      <c r="P45" s="41">
        <v>5808</v>
      </c>
      <c r="Q45" s="41">
        <f t="shared" si="17"/>
        <v>5808</v>
      </c>
      <c r="R45" s="42">
        <v>0.14410000000000001</v>
      </c>
      <c r="S45" s="43"/>
      <c r="T45" s="36">
        <f t="shared" si="0"/>
        <v>45</v>
      </c>
      <c r="U45" s="44">
        <f t="shared" si="20"/>
        <v>3.5454888844739858E-2</v>
      </c>
      <c r="V45" s="45">
        <f t="shared" si="21"/>
        <v>0</v>
      </c>
      <c r="W45" s="46">
        <f t="shared" si="22"/>
        <v>7.8788641877199691E-4</v>
      </c>
      <c r="X45" s="41">
        <f t="shared" si="23"/>
        <v>345.22093567940976</v>
      </c>
      <c r="Y45" s="41">
        <f t="shared" si="24"/>
        <v>0</v>
      </c>
      <c r="Z45" s="41">
        <f t="shared" si="25"/>
        <v>11511.731719813144</v>
      </c>
      <c r="AA45" s="47">
        <f t="shared" si="26"/>
        <v>6153.2209356794101</v>
      </c>
      <c r="AB45" s="48">
        <f t="shared" si="27"/>
        <v>10778.775018551632</v>
      </c>
      <c r="AC45" s="41">
        <f t="shared" si="28"/>
        <v>5761.4428236698595</v>
      </c>
      <c r="AD45" s="41">
        <f t="shared" si="29"/>
        <v>4420.5842666597118</v>
      </c>
      <c r="AE45" s="41">
        <f t="shared" si="30"/>
        <v>0</v>
      </c>
      <c r="AF45" s="49">
        <f>HLOOKUP(I45,ElecAvoidedCostsWOCC!$A$5:$Q$50,G45+1,FALSE)</f>
        <v>3.5408139669770344</v>
      </c>
      <c r="AG45" s="41">
        <f t="shared" si="31"/>
        <v>5998.1388600590963</v>
      </c>
      <c r="AH45" s="49">
        <f>HLOOKUP(I45,ElecAvoidedCostsWOCC!$A$5:$Q$50,T45+1,FALSE)</f>
        <v>3.5408139669770344</v>
      </c>
      <c r="AI45" s="41">
        <f t="shared" si="32"/>
        <v>0</v>
      </c>
      <c r="AJ45" s="41">
        <f t="shared" si="33"/>
        <v>5998.1388600590963</v>
      </c>
      <c r="AK45" s="41">
        <f>HLOOKUP(I45,ElecAvoidedCostsWOCC!$A$5:$Q$50,G45+1,FALSE)*J45*L45</f>
        <v>0</v>
      </c>
      <c r="AL45" s="41">
        <f t="shared" si="34"/>
        <v>5998.1388600590963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5998.1388600590963</v>
      </c>
      <c r="AN45" s="45">
        <f t="shared" si="35"/>
        <v>11018.537012724719</v>
      </c>
      <c r="AO45" s="44">
        <f t="shared" si="36"/>
        <v>0.55647685843108718</v>
      </c>
      <c r="AP45" s="44">
        <f t="shared" si="37"/>
        <v>1.9124614007201506</v>
      </c>
    </row>
    <row r="46" spans="2:42" x14ac:dyDescent="0.25">
      <c r="B46" s="84" t="s">
        <v>64</v>
      </c>
      <c r="C46" s="85">
        <v>18230611</v>
      </c>
      <c r="D46" s="85" t="s">
        <v>65</v>
      </c>
      <c r="E46" s="35">
        <v>14024</v>
      </c>
      <c r="F46" s="36" t="s">
        <v>712</v>
      </c>
      <c r="G46" s="36">
        <v>15</v>
      </c>
      <c r="H46" s="36"/>
      <c r="I46" s="37" t="s">
        <v>262</v>
      </c>
      <c r="J46" s="38">
        <v>185</v>
      </c>
      <c r="K46" s="38">
        <v>20.68</v>
      </c>
      <c r="L46" s="38">
        <v>1590</v>
      </c>
      <c r="M46" s="39">
        <v>28.4</v>
      </c>
      <c r="N46" s="39">
        <v>28.4</v>
      </c>
      <c r="O46" s="40">
        <v>3825.7999999999997</v>
      </c>
      <c r="P46" s="41">
        <v>5254</v>
      </c>
      <c r="Q46" s="41">
        <f t="shared" si="17"/>
        <v>5254</v>
      </c>
      <c r="R46" s="42">
        <v>16.605499999999999</v>
      </c>
      <c r="S46" s="43"/>
      <c r="T46" s="36">
        <f t="shared" si="0"/>
        <v>15</v>
      </c>
      <c r="U46" s="44">
        <f t="shared" si="20"/>
        <v>2.6690931472295502E-2</v>
      </c>
      <c r="V46" s="45">
        <f t="shared" si="21"/>
        <v>0</v>
      </c>
      <c r="W46" s="46">
        <f t="shared" si="22"/>
        <v>1.7793954314863668E-3</v>
      </c>
      <c r="X46" s="41">
        <f t="shared" si="23"/>
        <v>779.66130798245911</v>
      </c>
      <c r="Y46" s="41">
        <f t="shared" si="24"/>
        <v>0</v>
      </c>
      <c r="Z46" s="41">
        <f t="shared" si="25"/>
        <v>25998.573325655914</v>
      </c>
      <c r="AA46" s="47">
        <f t="shared" si="26"/>
        <v>6033.6613079824592</v>
      </c>
      <c r="AB46" s="48">
        <f t="shared" si="27"/>
        <v>24343.233450988682</v>
      </c>
      <c r="AC46" s="41">
        <f t="shared" si="28"/>
        <v>5649.4956067251487</v>
      </c>
      <c r="AD46" s="41">
        <f t="shared" si="29"/>
        <v>28336.576905813097</v>
      </c>
      <c r="AE46" s="41">
        <f t="shared" si="30"/>
        <v>0</v>
      </c>
      <c r="AF46" s="49">
        <f>HLOOKUP(I46,ElecAvoidedCostsWOCC!$A$5:$Q$50,G46+1,FALSE)</f>
        <v>1.3863847906946944</v>
      </c>
      <c r="AG46" s="41">
        <f t="shared" si="31"/>
        <v>5304.0309322397616</v>
      </c>
      <c r="AH46" s="49">
        <f>HLOOKUP(I46,ElecAvoidedCostsWOCC!$A$5:$Q$50,T46+1,FALSE)</f>
        <v>1.3863847906946944</v>
      </c>
      <c r="AI46" s="41">
        <f t="shared" si="32"/>
        <v>407805.08618284436</v>
      </c>
      <c r="AJ46" s="41">
        <f t="shared" si="33"/>
        <v>413109.11711508414</v>
      </c>
      <c r="AK46" s="41">
        <f>HLOOKUP(I46,ElecAvoidedCostsWOCC!$A$5:$Q$50,G46+1,FALSE)*J46*L46</f>
        <v>407805.08618284436</v>
      </c>
      <c r="AL46" s="41">
        <f t="shared" si="34"/>
        <v>5304.0309322397807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5304.0309322397616</v>
      </c>
      <c r="AN46" s="45">
        <f t="shared" si="35"/>
        <v>34171.010931276833</v>
      </c>
      <c r="AO46" s="44">
        <f t="shared" si="36"/>
        <v>0.21788522641902128</v>
      </c>
      <c r="AP46" s="44">
        <f t="shared" si="37"/>
        <v>6.0485065057134886</v>
      </c>
    </row>
    <row r="47" spans="2:42" x14ac:dyDescent="0.25">
      <c r="B47" s="84" t="s">
        <v>64</v>
      </c>
      <c r="C47" s="85">
        <v>18230611</v>
      </c>
      <c r="D47" s="85" t="s">
        <v>65</v>
      </c>
      <c r="E47" s="35">
        <v>14032</v>
      </c>
      <c r="F47" s="36" t="s">
        <v>713</v>
      </c>
      <c r="G47" s="36">
        <v>45</v>
      </c>
      <c r="H47" s="36"/>
      <c r="I47" s="37" t="s">
        <v>264</v>
      </c>
      <c r="J47" s="38">
        <v>75000</v>
      </c>
      <c r="K47" s="38">
        <v>2.0499999999999998</v>
      </c>
      <c r="L47" s="38">
        <v>1596</v>
      </c>
      <c r="M47" s="39">
        <v>3.12</v>
      </c>
      <c r="N47" s="39">
        <v>3.12</v>
      </c>
      <c r="O47" s="40">
        <v>153750</v>
      </c>
      <c r="P47" s="41">
        <v>234000</v>
      </c>
      <c r="Q47" s="41">
        <f t="shared" si="17"/>
        <v>234000</v>
      </c>
      <c r="R47" s="42">
        <v>0.2233</v>
      </c>
      <c r="S47" s="43"/>
      <c r="T47" s="36">
        <f t="shared" si="0"/>
        <v>45</v>
      </c>
      <c r="U47" s="44">
        <f t="shared" si="20"/>
        <v>3.2179392915458993</v>
      </c>
      <c r="V47" s="45">
        <f t="shared" si="21"/>
        <v>0</v>
      </c>
      <c r="W47" s="46">
        <f t="shared" si="22"/>
        <v>7.1509762034353316E-2</v>
      </c>
      <c r="X47" s="41">
        <f t="shared" si="23"/>
        <v>31332.773825684326</v>
      </c>
      <c r="Y47" s="41">
        <f t="shared" si="24"/>
        <v>0</v>
      </c>
      <c r="Z47" s="41">
        <f t="shared" si="25"/>
        <v>1044822.1676040558</v>
      </c>
      <c r="AA47" s="47">
        <f t="shared" si="26"/>
        <v>265332.77382568433</v>
      </c>
      <c r="AB47" s="48">
        <f t="shared" si="27"/>
        <v>978297.90974162531</v>
      </c>
      <c r="AC47" s="41">
        <f t="shared" si="28"/>
        <v>248438.92680307521</v>
      </c>
      <c r="AD47" s="41">
        <f t="shared" si="29"/>
        <v>233530.17161656523</v>
      </c>
      <c r="AE47" s="41">
        <f t="shared" si="30"/>
        <v>0</v>
      </c>
      <c r="AF47" s="49">
        <f>HLOOKUP(I47,ElecAvoidedCostsWOCC!$A$5:$Q$50,G47+1,FALSE)</f>
        <v>3.5408139669770344</v>
      </c>
      <c r="AG47" s="41">
        <f t="shared" si="31"/>
        <v>544400.14742271893</v>
      </c>
      <c r="AH47" s="49">
        <f>HLOOKUP(I47,ElecAvoidedCostsWOCC!$A$5:$Q$50,T47+1,FALSE)</f>
        <v>3.5408139669770344</v>
      </c>
      <c r="AI47" s="41">
        <f t="shared" si="32"/>
        <v>423835431.84715104</v>
      </c>
      <c r="AJ47" s="41">
        <f t="shared" si="33"/>
        <v>424379831.99457377</v>
      </c>
      <c r="AK47" s="41">
        <f>HLOOKUP(I47,ElecAvoidedCostsWOCC!$A$5:$Q$50,G47+1,FALSE)*J47*L47</f>
        <v>423835431.84715104</v>
      </c>
      <c r="AL47" s="41">
        <f t="shared" si="34"/>
        <v>544400.14742273092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544400.14742271905</v>
      </c>
      <c r="AN47" s="45">
        <f t="shared" si="35"/>
        <v>832370.33378155623</v>
      </c>
      <c r="AO47" s="44">
        <f t="shared" si="36"/>
        <v>0.5564768584310873</v>
      </c>
      <c r="AP47" s="44">
        <f t="shared" si="37"/>
        <v>3.3504022275918679</v>
      </c>
    </row>
    <row r="48" spans="2:42" x14ac:dyDescent="0.25">
      <c r="B48" s="84" t="s">
        <v>64</v>
      </c>
      <c r="C48" s="85">
        <v>18230611</v>
      </c>
      <c r="D48" s="85" t="s">
        <v>65</v>
      </c>
      <c r="E48" s="35">
        <v>13981</v>
      </c>
      <c r="F48" s="36" t="s">
        <v>716</v>
      </c>
      <c r="G48" s="36">
        <v>15</v>
      </c>
      <c r="H48" s="36"/>
      <c r="I48" s="37" t="s">
        <v>265</v>
      </c>
      <c r="J48" s="38">
        <v>175</v>
      </c>
      <c r="K48" s="38">
        <v>2126</v>
      </c>
      <c r="L48" s="38">
        <v>53</v>
      </c>
      <c r="M48" s="39">
        <v>8819</v>
      </c>
      <c r="N48" s="39">
        <v>8819</v>
      </c>
      <c r="O48" s="40">
        <v>372050</v>
      </c>
      <c r="P48" s="41">
        <v>1543325</v>
      </c>
      <c r="Q48" s="41">
        <f t="shared" si="17"/>
        <v>1543325</v>
      </c>
      <c r="R48" s="42">
        <v>254.41220000000001</v>
      </c>
      <c r="S48" s="43"/>
      <c r="T48" s="36">
        <f t="shared" si="0"/>
        <v>15</v>
      </c>
      <c r="U48" s="44">
        <f t="shared" si="20"/>
        <v>2.5956299477932832</v>
      </c>
      <c r="V48" s="45">
        <f t="shared" si="21"/>
        <v>0</v>
      </c>
      <c r="W48" s="46">
        <f t="shared" si="22"/>
        <v>0.17304199651955221</v>
      </c>
      <c r="X48" s="41">
        <f t="shared" si="23"/>
        <v>75820.217898184419</v>
      </c>
      <c r="Y48" s="41">
        <f t="shared" si="24"/>
        <v>0</v>
      </c>
      <c r="Z48" s="41">
        <f t="shared" si="25"/>
        <v>2528299.7558184653</v>
      </c>
      <c r="AA48" s="47">
        <f t="shared" si="26"/>
        <v>1619145.2178981844</v>
      </c>
      <c r="AB48" s="48">
        <f t="shared" si="27"/>
        <v>2367321.8687438811</v>
      </c>
      <c r="AC48" s="41">
        <f t="shared" si="28"/>
        <v>1516053.5748110341</v>
      </c>
      <c r="AD48" s="41">
        <f t="shared" si="29"/>
        <v>410676.33971437113</v>
      </c>
      <c r="AE48" s="41">
        <f t="shared" si="30"/>
        <v>0</v>
      </c>
      <c r="AF48" s="49">
        <f>HLOOKUP(I48,ElecAvoidedCostsWOCC!$A$5:$Q$50,G48+1,FALSE)</f>
        <v>1.7654180640246628</v>
      </c>
      <c r="AG48" s="41">
        <f t="shared" si="31"/>
        <v>656823.79072037584</v>
      </c>
      <c r="AH48" s="49">
        <f>HLOOKUP(I48,ElecAvoidedCostsWOCC!$A$5:$Q$50,T48+1,FALSE)</f>
        <v>1.7654180640246628</v>
      </c>
      <c r="AI48" s="41">
        <f t="shared" si="32"/>
        <v>16374.252543828748</v>
      </c>
      <c r="AJ48" s="41">
        <f t="shared" si="33"/>
        <v>673198.04326420464</v>
      </c>
      <c r="AK48" s="41">
        <f>HLOOKUP(I48,ElecAvoidedCostsWOCC!$A$5:$Q$50,G48+1,FALSE)*J48*L48</f>
        <v>16374.252543828748</v>
      </c>
      <c r="AL48" s="41">
        <f t="shared" si="34"/>
        <v>656823.79072037584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656823.79072037584</v>
      </c>
      <c r="AN48" s="45">
        <f t="shared" si="35"/>
        <v>1133182.5095067846</v>
      </c>
      <c r="AO48" s="44">
        <f t="shared" si="36"/>
        <v>0.27745436706031507</v>
      </c>
      <c r="AP48" s="44">
        <f t="shared" si="37"/>
        <v>0.74745545166372385</v>
      </c>
    </row>
    <row r="49" spans="2:42" x14ac:dyDescent="0.25">
      <c r="B49" s="84" t="s">
        <v>64</v>
      </c>
      <c r="C49" s="85">
        <v>18230611</v>
      </c>
      <c r="D49" s="85" t="s">
        <v>65</v>
      </c>
      <c r="E49" s="35">
        <v>13982</v>
      </c>
      <c r="F49" s="36" t="s">
        <v>717</v>
      </c>
      <c r="G49" s="36">
        <v>15</v>
      </c>
      <c r="H49" s="36"/>
      <c r="I49" s="37" t="s">
        <v>265</v>
      </c>
      <c r="J49" s="38">
        <v>160</v>
      </c>
      <c r="K49" s="38">
        <v>1995</v>
      </c>
      <c r="L49" s="38">
        <v>65</v>
      </c>
      <c r="M49" s="39">
        <v>8657</v>
      </c>
      <c r="N49" s="39">
        <v>8657</v>
      </c>
      <c r="O49" s="40">
        <v>319200</v>
      </c>
      <c r="P49" s="41">
        <v>1385120</v>
      </c>
      <c r="Q49" s="41">
        <f t="shared" si="17"/>
        <v>1385120</v>
      </c>
      <c r="R49" s="42">
        <v>232.16149999999999</v>
      </c>
      <c r="S49" s="43"/>
      <c r="T49" s="36">
        <f t="shared" si="0"/>
        <v>15</v>
      </c>
      <c r="U49" s="44">
        <f t="shared" si="20"/>
        <v>2.2269186381820081</v>
      </c>
      <c r="V49" s="45">
        <f t="shared" si="21"/>
        <v>0</v>
      </c>
      <c r="W49" s="46">
        <f t="shared" si="22"/>
        <v>0.14846124254546719</v>
      </c>
      <c r="X49" s="41">
        <f t="shared" si="23"/>
        <v>65049.895318103663</v>
      </c>
      <c r="Y49" s="41">
        <f t="shared" si="24"/>
        <v>0</v>
      </c>
      <c r="Z49" s="41">
        <f t="shared" si="25"/>
        <v>2169152.7538160305</v>
      </c>
      <c r="AA49" s="47">
        <f t="shared" si="26"/>
        <v>1450169.8953181037</v>
      </c>
      <c r="AB49" s="48">
        <f t="shared" si="27"/>
        <v>2031041.9043221257</v>
      </c>
      <c r="AC49" s="41">
        <f t="shared" si="28"/>
        <v>1357836.9806349284</v>
      </c>
      <c r="AD49" s="41">
        <f t="shared" si="29"/>
        <v>342636.70434528077</v>
      </c>
      <c r="AE49" s="41">
        <f t="shared" si="30"/>
        <v>0</v>
      </c>
      <c r="AF49" s="49">
        <f>HLOOKUP(I49,ElecAvoidedCostsWOCC!$A$5:$Q$50,G49+1,FALSE)</f>
        <v>1.7654180640246628</v>
      </c>
      <c r="AG49" s="41">
        <f t="shared" si="31"/>
        <v>563521.44603667245</v>
      </c>
      <c r="AH49" s="49">
        <f>HLOOKUP(I49,ElecAvoidedCostsWOCC!$A$5:$Q$50,T49+1,FALSE)</f>
        <v>1.7654180640246628</v>
      </c>
      <c r="AI49" s="41">
        <f t="shared" si="32"/>
        <v>18360.347865856493</v>
      </c>
      <c r="AJ49" s="41">
        <f t="shared" si="33"/>
        <v>581881.79390252894</v>
      </c>
      <c r="AK49" s="41">
        <f>HLOOKUP(I49,ElecAvoidedCostsWOCC!$A$5:$Q$50,G49+1,FALSE)*J49*L49</f>
        <v>18360.347865856493</v>
      </c>
      <c r="AL49" s="41">
        <f t="shared" si="34"/>
        <v>563521.44603667245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563521.44603667234</v>
      </c>
      <c r="AN49" s="45">
        <f t="shared" si="35"/>
        <v>962510.29498562042</v>
      </c>
      <c r="AO49" s="44">
        <f t="shared" si="36"/>
        <v>0.27745436706031507</v>
      </c>
      <c r="AP49" s="44">
        <f t="shared" si="37"/>
        <v>0.70885556124384519</v>
      </c>
    </row>
    <row r="50" spans="2:42" x14ac:dyDescent="0.25">
      <c r="B50" s="84" t="s">
        <v>64</v>
      </c>
      <c r="C50" s="85">
        <v>18230611</v>
      </c>
      <c r="D50" s="85" t="s">
        <v>65</v>
      </c>
      <c r="E50" s="35">
        <v>13984</v>
      </c>
      <c r="F50" s="36" t="s">
        <v>718</v>
      </c>
      <c r="G50" s="36">
        <v>10</v>
      </c>
      <c r="H50" s="36">
        <v>8</v>
      </c>
      <c r="I50" s="37" t="s">
        <v>265</v>
      </c>
      <c r="J50" s="38">
        <v>38</v>
      </c>
      <c r="K50" s="38">
        <v>2975</v>
      </c>
      <c r="L50" s="38"/>
      <c r="M50" s="39">
        <v>11759.55</v>
      </c>
      <c r="N50" s="39">
        <v>11759.55</v>
      </c>
      <c r="O50" s="40">
        <v>113050</v>
      </c>
      <c r="P50" s="41">
        <v>446862.9</v>
      </c>
      <c r="Q50" s="41">
        <f t="shared" si="17"/>
        <v>446862.89999999997</v>
      </c>
      <c r="R50" s="42">
        <v>496.71190000000001</v>
      </c>
      <c r="S50" s="43"/>
      <c r="T50" s="36">
        <f t="shared" si="0"/>
        <v>18</v>
      </c>
      <c r="U50" s="44">
        <f t="shared" si="20"/>
        <v>0.94644042122735328</v>
      </c>
      <c r="V50" s="45">
        <f t="shared" si="21"/>
        <v>0</v>
      </c>
      <c r="W50" s="46">
        <f t="shared" si="22"/>
        <v>5.2580023401519627E-2</v>
      </c>
      <c r="X50" s="41">
        <f t="shared" si="23"/>
        <v>23038.504591828379</v>
      </c>
      <c r="Y50" s="41">
        <f t="shared" si="24"/>
        <v>0</v>
      </c>
      <c r="Z50" s="41">
        <f t="shared" si="25"/>
        <v>768241.60030984401</v>
      </c>
      <c r="AA50" s="47">
        <f t="shared" si="26"/>
        <v>469901.40459182835</v>
      </c>
      <c r="AB50" s="48">
        <f t="shared" si="27"/>
        <v>719327.3411140861</v>
      </c>
      <c r="AC50" s="41">
        <f t="shared" si="28"/>
        <v>439982.58856912766</v>
      </c>
      <c r="AD50" s="41">
        <f t="shared" si="29"/>
        <v>192637.33956099051</v>
      </c>
      <c r="AE50" s="41">
        <f t="shared" si="30"/>
        <v>0</v>
      </c>
      <c r="AF50" s="49">
        <f>HLOOKUP(I50,ElecAvoidedCostsWOCC!$A$5:$Q$50,G50+1,FALSE)</f>
        <v>1.3287628949071131</v>
      </c>
      <c r="AG50" s="41">
        <f t="shared" si="31"/>
        <v>150216.64526924913</v>
      </c>
      <c r="AH50" s="49">
        <f>HLOOKUP(I50,ElecAvoidedCostsWOCC!$A$5:$Q$50,T50+1,FALSE)</f>
        <v>1.9675158436529916</v>
      </c>
      <c r="AI50" s="41">
        <f t="shared" si="32"/>
        <v>0</v>
      </c>
      <c r="AJ50" s="41">
        <f t="shared" si="33"/>
        <v>150216.64526924913</v>
      </c>
      <c r="AK50" s="41">
        <f>HLOOKUP(I50,ElecAvoidedCostsWOCC!$A$5:$Q$50,G50+1,FALSE)*J50*L50</f>
        <v>0</v>
      </c>
      <c r="AL50" s="41">
        <f t="shared" si="34"/>
        <v>150216.64526924913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150216.64526924913</v>
      </c>
      <c r="AN50" s="45">
        <f t="shared" si="35"/>
        <v>357875.64935716457</v>
      </c>
      <c r="AO50" s="44">
        <f t="shared" si="36"/>
        <v>0.20882932801719351</v>
      </c>
      <c r="AP50" s="44">
        <f t="shared" si="37"/>
        <v>0.813385935386707</v>
      </c>
    </row>
    <row r="51" spans="2:42" x14ac:dyDescent="0.25">
      <c r="B51" s="84" t="s">
        <v>64</v>
      </c>
      <c r="C51" s="85">
        <v>18230611</v>
      </c>
      <c r="D51" s="85" t="s">
        <v>65</v>
      </c>
      <c r="E51" s="35">
        <v>13985</v>
      </c>
      <c r="F51" s="36" t="s">
        <v>719</v>
      </c>
      <c r="G51" s="36">
        <v>10</v>
      </c>
      <c r="H51" s="36">
        <v>8</v>
      </c>
      <c r="I51" s="37" t="s">
        <v>265</v>
      </c>
      <c r="J51" s="38">
        <v>12</v>
      </c>
      <c r="K51" s="38">
        <v>2894</v>
      </c>
      <c r="L51" s="38"/>
      <c r="M51" s="39">
        <v>12598.29</v>
      </c>
      <c r="N51" s="39">
        <v>12598.29</v>
      </c>
      <c r="O51" s="40">
        <v>34728</v>
      </c>
      <c r="P51" s="41">
        <v>151179.48000000001</v>
      </c>
      <c r="Q51" s="41">
        <f t="shared" si="17"/>
        <v>151179.48000000001</v>
      </c>
      <c r="R51" s="42">
        <v>423.99419999999998</v>
      </c>
      <c r="S51" s="43"/>
      <c r="T51" s="36">
        <f t="shared" si="0"/>
        <v>18</v>
      </c>
      <c r="U51" s="44">
        <f t="shared" si="20"/>
        <v>0.29073846040144652</v>
      </c>
      <c r="V51" s="45">
        <f t="shared" si="21"/>
        <v>0</v>
      </c>
      <c r="W51" s="46">
        <f t="shared" si="22"/>
        <v>1.6152136688969251E-2</v>
      </c>
      <c r="X51" s="41">
        <f t="shared" si="23"/>
        <v>7077.2329718267665</v>
      </c>
      <c r="Y51" s="41">
        <f t="shared" si="24"/>
        <v>0</v>
      </c>
      <c r="Z51" s="41">
        <f t="shared" si="25"/>
        <v>235997.29584750347</v>
      </c>
      <c r="AA51" s="47">
        <f t="shared" si="26"/>
        <v>158256.71297182678</v>
      </c>
      <c r="AB51" s="48">
        <f t="shared" si="27"/>
        <v>220971.25079354257</v>
      </c>
      <c r="AC51" s="41">
        <f t="shared" si="28"/>
        <v>148180.44285751571</v>
      </c>
      <c r="AD51" s="41">
        <f t="shared" si="29"/>
        <v>51927.02863770019</v>
      </c>
      <c r="AE51" s="41">
        <f t="shared" si="30"/>
        <v>0</v>
      </c>
      <c r="AF51" s="49">
        <f>HLOOKUP(I51,ElecAvoidedCostsWOCC!$A$5:$Q$50,G51+1,FALSE)</f>
        <v>1.3287628949071131</v>
      </c>
      <c r="AG51" s="41">
        <f t="shared" si="31"/>
        <v>46145.277814334222</v>
      </c>
      <c r="AH51" s="49">
        <f>HLOOKUP(I51,ElecAvoidedCostsWOCC!$A$5:$Q$50,T51+1,FALSE)</f>
        <v>1.9675158436529916</v>
      </c>
      <c r="AI51" s="41">
        <f t="shared" si="32"/>
        <v>0</v>
      </c>
      <c r="AJ51" s="41">
        <f t="shared" si="33"/>
        <v>46145.277814334222</v>
      </c>
      <c r="AK51" s="41">
        <f>HLOOKUP(I51,ElecAvoidedCostsWOCC!$A$5:$Q$50,G51+1,FALSE)*J51*L51</f>
        <v>0</v>
      </c>
      <c r="AL51" s="41">
        <f t="shared" si="34"/>
        <v>46145.277814334222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46145.277814334229</v>
      </c>
      <c r="AN51" s="45">
        <f t="shared" si="35"/>
        <v>102686.83423346785</v>
      </c>
      <c r="AO51" s="44">
        <f t="shared" si="36"/>
        <v>0.20882932801719351</v>
      </c>
      <c r="AP51" s="44">
        <f t="shared" si="37"/>
        <v>0.69298506775423352</v>
      </c>
    </row>
    <row r="52" spans="2:42" x14ac:dyDescent="0.25">
      <c r="B52" s="84" t="s">
        <v>64</v>
      </c>
      <c r="C52" s="85">
        <v>18230611</v>
      </c>
      <c r="D52" s="85" t="s">
        <v>65</v>
      </c>
      <c r="E52" s="35">
        <v>14047</v>
      </c>
      <c r="F52" s="36" t="s">
        <v>721</v>
      </c>
      <c r="G52" s="36">
        <v>5</v>
      </c>
      <c r="H52" s="36">
        <v>10</v>
      </c>
      <c r="I52" s="37" t="s">
        <v>264</v>
      </c>
      <c r="J52" s="38">
        <v>5</v>
      </c>
      <c r="K52" s="38">
        <v>59</v>
      </c>
      <c r="L52" s="38"/>
      <c r="M52" s="39">
        <v>176.21</v>
      </c>
      <c r="N52" s="39">
        <v>176.21</v>
      </c>
      <c r="O52" s="40">
        <v>295</v>
      </c>
      <c r="P52" s="41">
        <v>881.05</v>
      </c>
      <c r="Q52" s="41">
        <f t="shared" si="17"/>
        <v>881.05000000000007</v>
      </c>
      <c r="R52" s="42">
        <v>10.818199999999999</v>
      </c>
      <c r="S52" s="43"/>
      <c r="T52" s="36">
        <f t="shared" si="0"/>
        <v>15</v>
      </c>
      <c r="U52" s="44">
        <f t="shared" si="20"/>
        <v>2.0580858341594371E-3</v>
      </c>
      <c r="V52" s="45">
        <f t="shared" si="21"/>
        <v>0</v>
      </c>
      <c r="W52" s="46">
        <f t="shared" si="22"/>
        <v>1.3720572227729581E-4</v>
      </c>
      <c r="X52" s="41">
        <f t="shared" si="23"/>
        <v>60.11816766554066</v>
      </c>
      <c r="Y52" s="41">
        <f t="shared" si="24"/>
        <v>0</v>
      </c>
      <c r="Z52" s="41">
        <f t="shared" si="25"/>
        <v>2004.6994435329852</v>
      </c>
      <c r="AA52" s="47">
        <f t="shared" si="26"/>
        <v>941.16816766554075</v>
      </c>
      <c r="AB52" s="48">
        <f t="shared" si="27"/>
        <v>1877.0594040571023</v>
      </c>
      <c r="AC52" s="41">
        <f t="shared" si="28"/>
        <v>881.24360268309056</v>
      </c>
      <c r="AD52" s="41">
        <f t="shared" si="29"/>
        <v>498.94044594874094</v>
      </c>
      <c r="AE52" s="41">
        <f t="shared" si="30"/>
        <v>0</v>
      </c>
      <c r="AF52" s="49">
        <f>HLOOKUP(I52,ElecAvoidedCostsWOCC!$A$5:$Q$50,G52+1,FALSE)</f>
        <v>0.74608136726953223</v>
      </c>
      <c r="AG52" s="41">
        <f t="shared" si="31"/>
        <v>220.094003344512</v>
      </c>
      <c r="AH52" s="49">
        <f>HLOOKUP(I52,ElecAvoidedCostsWOCC!$A$5:$Q$50,T52+1,FALSE)</f>
        <v>1.7462566560958237</v>
      </c>
      <c r="AI52" s="41">
        <f t="shared" si="32"/>
        <v>0</v>
      </c>
      <c r="AJ52" s="41">
        <f t="shared" si="33"/>
        <v>220.094003344512</v>
      </c>
      <c r="AK52" s="41">
        <f>HLOOKUP(I52,ElecAvoidedCostsWOCC!$A$5:$Q$50,G52+1,FALSE)*J52*L52</f>
        <v>0</v>
      </c>
      <c r="AL52" s="41">
        <f t="shared" si="34"/>
        <v>220.094003344512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220.094003344512</v>
      </c>
      <c r="AN52" s="45">
        <f t="shared" si="35"/>
        <v>741.04384962770416</v>
      </c>
      <c r="AO52" s="44">
        <f t="shared" si="36"/>
        <v>0.1172546819076678</v>
      </c>
      <c r="AP52" s="44">
        <f t="shared" si="37"/>
        <v>0.84090692672431855</v>
      </c>
    </row>
    <row r="53" spans="2:42" x14ac:dyDescent="0.25">
      <c r="B53" s="84" t="s">
        <v>64</v>
      </c>
      <c r="C53" s="85">
        <v>18230611</v>
      </c>
      <c r="D53" s="85" t="s">
        <v>65</v>
      </c>
      <c r="E53" s="35">
        <v>14048</v>
      </c>
      <c r="F53" s="36" t="s">
        <v>722</v>
      </c>
      <c r="G53" s="36">
        <v>5</v>
      </c>
      <c r="H53" s="36">
        <v>10</v>
      </c>
      <c r="I53" s="37" t="s">
        <v>266</v>
      </c>
      <c r="J53" s="38">
        <v>5</v>
      </c>
      <c r="K53" s="38">
        <v>72</v>
      </c>
      <c r="L53" s="38"/>
      <c r="M53" s="39">
        <v>176.21</v>
      </c>
      <c r="N53" s="39">
        <v>176.21</v>
      </c>
      <c r="O53" s="40">
        <v>360</v>
      </c>
      <c r="P53" s="41">
        <v>881.05</v>
      </c>
      <c r="Q53" s="41">
        <f t="shared" si="17"/>
        <v>881.05000000000007</v>
      </c>
      <c r="R53" s="42">
        <v>35.546399999999998</v>
      </c>
      <c r="S53" s="43"/>
      <c r="T53" s="36">
        <f t="shared" si="0"/>
        <v>15</v>
      </c>
      <c r="U53" s="44">
        <f t="shared" si="20"/>
        <v>2.5115623738894825E-3</v>
      </c>
      <c r="V53" s="45">
        <f t="shared" si="21"/>
        <v>0</v>
      </c>
      <c r="W53" s="46">
        <f t="shared" si="22"/>
        <v>1.6743749159263218E-4</v>
      </c>
      <c r="X53" s="41">
        <f t="shared" si="23"/>
        <v>73.364543591846228</v>
      </c>
      <c r="Y53" s="41">
        <f t="shared" si="24"/>
        <v>0</v>
      </c>
      <c r="Z53" s="41">
        <f t="shared" si="25"/>
        <v>2446.412880243643</v>
      </c>
      <c r="AA53" s="47">
        <f t="shared" si="26"/>
        <v>954.41454359184627</v>
      </c>
      <c r="AB53" s="48">
        <f t="shared" si="27"/>
        <v>2290.648764273074</v>
      </c>
      <c r="AC53" s="41">
        <f t="shared" si="28"/>
        <v>893.6465763968597</v>
      </c>
      <c r="AD53" s="41">
        <f t="shared" si="29"/>
        <v>1639.4166005317265</v>
      </c>
      <c r="AE53" s="41">
        <f t="shared" si="30"/>
        <v>0</v>
      </c>
      <c r="AF53" s="49">
        <f>HLOOKUP(I53,ElecAvoidedCostsWOCC!$A$5:$Q$50,G53+1,FALSE)</f>
        <v>0.74608136726953223</v>
      </c>
      <c r="AG53" s="41">
        <f t="shared" si="31"/>
        <v>268.58929221703158</v>
      </c>
      <c r="AH53" s="49">
        <f>HLOOKUP(I53,ElecAvoidedCostsWOCC!$A$5:$Q$50,T53+1,FALSE)</f>
        <v>1.7462566560958237</v>
      </c>
      <c r="AI53" s="41">
        <f t="shared" si="32"/>
        <v>0</v>
      </c>
      <c r="AJ53" s="41">
        <f t="shared" si="33"/>
        <v>268.58929221703158</v>
      </c>
      <c r="AK53" s="41">
        <f>HLOOKUP(I53,ElecAvoidedCostsWOCC!$A$5:$Q$50,G53+1,FALSE)*J53*L53</f>
        <v>0</v>
      </c>
      <c r="AL53" s="41">
        <f t="shared" si="34"/>
        <v>268.58929221703158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268.58929221703158</v>
      </c>
      <c r="AN53" s="45">
        <f t="shared" si="35"/>
        <v>1934.8648219704614</v>
      </c>
      <c r="AO53" s="44">
        <f t="shared" si="36"/>
        <v>0.11725468190766779</v>
      </c>
      <c r="AP53" s="44">
        <f t="shared" si="37"/>
        <v>2.1651342634486936</v>
      </c>
    </row>
    <row r="54" spans="2:42" x14ac:dyDescent="0.25">
      <c r="B54" s="84" t="s">
        <v>64</v>
      </c>
      <c r="C54" s="85">
        <v>18230611</v>
      </c>
      <c r="D54" s="85" t="s">
        <v>65</v>
      </c>
      <c r="E54" s="35">
        <v>14050</v>
      </c>
      <c r="F54" s="36" t="s">
        <v>723</v>
      </c>
      <c r="G54" s="36">
        <v>7</v>
      </c>
      <c r="H54" s="36"/>
      <c r="I54" s="37" t="s">
        <v>264</v>
      </c>
      <c r="J54" s="38">
        <v>120</v>
      </c>
      <c r="K54" s="38">
        <v>107</v>
      </c>
      <c r="L54" s="38"/>
      <c r="M54" s="39">
        <v>504</v>
      </c>
      <c r="N54" s="39">
        <v>504</v>
      </c>
      <c r="O54" s="40">
        <v>12840</v>
      </c>
      <c r="P54" s="41">
        <v>60480</v>
      </c>
      <c r="Q54" s="41">
        <f t="shared" si="17"/>
        <v>60480</v>
      </c>
      <c r="R54" s="42">
        <v>8.5504999999999995</v>
      </c>
      <c r="S54" s="43"/>
      <c r="T54" s="36">
        <f t="shared" si="0"/>
        <v>7</v>
      </c>
      <c r="U54" s="44">
        <f t="shared" si="20"/>
        <v>4.1803560400960497E-2</v>
      </c>
      <c r="V54" s="45">
        <f t="shared" si="21"/>
        <v>0</v>
      </c>
      <c r="W54" s="46">
        <f t="shared" si="22"/>
        <v>5.9719372001372142E-3</v>
      </c>
      <c r="X54" s="41">
        <f t="shared" si="23"/>
        <v>2616.6687214425156</v>
      </c>
      <c r="Y54" s="41">
        <f t="shared" si="24"/>
        <v>0</v>
      </c>
      <c r="Z54" s="41">
        <f t="shared" si="25"/>
        <v>87255.392728689942</v>
      </c>
      <c r="AA54" s="47">
        <f t="shared" si="26"/>
        <v>63096.668721442518</v>
      </c>
      <c r="AB54" s="48">
        <f t="shared" si="27"/>
        <v>81699.805925739638</v>
      </c>
      <c r="AC54" s="41">
        <f t="shared" si="28"/>
        <v>59079.277829066028</v>
      </c>
      <c r="AD54" s="41">
        <f t="shared" si="29"/>
        <v>5568.5010566035562</v>
      </c>
      <c r="AE54" s="41">
        <f t="shared" si="30"/>
        <v>0</v>
      </c>
      <c r="AF54" s="49">
        <f>HLOOKUP(I54,ElecAvoidedCostsWOCC!$A$5:$Q$50,G54+1,FALSE)</f>
        <v>0.98146455242736486</v>
      </c>
      <c r="AG54" s="41">
        <f t="shared" si="31"/>
        <v>12602.004853167364</v>
      </c>
      <c r="AH54" s="49">
        <f>HLOOKUP(I54,ElecAvoidedCostsWOCC!$A$5:$Q$50,T54+1,FALSE)</f>
        <v>0.98146455242736486</v>
      </c>
      <c r="AI54" s="41">
        <f t="shared" si="32"/>
        <v>0</v>
      </c>
      <c r="AJ54" s="41">
        <f t="shared" si="33"/>
        <v>12602.004853167364</v>
      </c>
      <c r="AK54" s="41">
        <f>HLOOKUP(I54,ElecAvoidedCostsWOCC!$A$5:$Q$50,G54+1,FALSE)*J54*L54</f>
        <v>0</v>
      </c>
      <c r="AL54" s="41">
        <f t="shared" si="34"/>
        <v>12602.004853167364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12602.004853167366</v>
      </c>
      <c r="AN54" s="45">
        <f t="shared" si="35"/>
        <v>19430.706395087662</v>
      </c>
      <c r="AO54" s="44">
        <f t="shared" si="36"/>
        <v>0.15424767183194846</v>
      </c>
      <c r="AP54" s="44">
        <f t="shared" si="37"/>
        <v>0.32889207703767964</v>
      </c>
    </row>
    <row r="55" spans="2:42" x14ac:dyDescent="0.25">
      <c r="B55" s="84" t="s">
        <v>64</v>
      </c>
      <c r="C55" s="85">
        <v>18230611</v>
      </c>
      <c r="D55" s="85" t="s">
        <v>65</v>
      </c>
      <c r="E55" s="35">
        <v>14051</v>
      </c>
      <c r="F55" s="36" t="s">
        <v>724</v>
      </c>
      <c r="G55" s="36">
        <v>7</v>
      </c>
      <c r="H55" s="36"/>
      <c r="I55" s="37" t="s">
        <v>266</v>
      </c>
      <c r="J55" s="38">
        <v>20</v>
      </c>
      <c r="K55" s="38">
        <v>260</v>
      </c>
      <c r="L55" s="38"/>
      <c r="M55" s="39">
        <v>484</v>
      </c>
      <c r="N55" s="39">
        <v>484</v>
      </c>
      <c r="O55" s="40">
        <v>5200</v>
      </c>
      <c r="P55" s="41">
        <v>9680</v>
      </c>
      <c r="Q55" s="41">
        <f t="shared" si="17"/>
        <v>9680</v>
      </c>
      <c r="R55" s="42">
        <v>31.278300000000002</v>
      </c>
      <c r="S55" s="43"/>
      <c r="T55" s="36">
        <f t="shared" si="0"/>
        <v>7</v>
      </c>
      <c r="U55" s="44">
        <f t="shared" si="20"/>
        <v>1.6929790816588363E-2</v>
      </c>
      <c r="V55" s="45">
        <f t="shared" si="21"/>
        <v>0</v>
      </c>
      <c r="W55" s="46">
        <f t="shared" si="22"/>
        <v>2.4185415452269089E-3</v>
      </c>
      <c r="X55" s="41">
        <f t="shared" si="23"/>
        <v>1059.7100741044455</v>
      </c>
      <c r="Y55" s="41">
        <f t="shared" si="24"/>
        <v>0</v>
      </c>
      <c r="Z55" s="41">
        <f t="shared" si="25"/>
        <v>35337.074936852623</v>
      </c>
      <c r="AA55" s="47">
        <f t="shared" si="26"/>
        <v>10739.710074104445</v>
      </c>
      <c r="AB55" s="48">
        <f t="shared" si="27"/>
        <v>33087.148817277732</v>
      </c>
      <c r="AC55" s="41">
        <f t="shared" si="28"/>
        <v>10055.908309086559</v>
      </c>
      <c r="AD55" s="41">
        <f t="shared" si="29"/>
        <v>3394.9914546666478</v>
      </c>
      <c r="AE55" s="41">
        <f t="shared" si="30"/>
        <v>0</v>
      </c>
      <c r="AF55" s="49">
        <f>HLOOKUP(I55,ElecAvoidedCostsWOCC!$A$5:$Q$50,G55+1,FALSE)</f>
        <v>0.98146455242736486</v>
      </c>
      <c r="AG55" s="41">
        <f t="shared" si="31"/>
        <v>5103.6156726222971</v>
      </c>
      <c r="AH55" s="49">
        <f>HLOOKUP(I55,ElecAvoidedCostsWOCC!$A$5:$Q$50,T55+1,FALSE)</f>
        <v>0.98146455242736486</v>
      </c>
      <c r="AI55" s="41">
        <f t="shared" si="32"/>
        <v>0</v>
      </c>
      <c r="AJ55" s="41">
        <f t="shared" si="33"/>
        <v>5103.6156726222971</v>
      </c>
      <c r="AK55" s="41">
        <f>HLOOKUP(I55,ElecAvoidedCostsWOCC!$A$5:$Q$50,G55+1,FALSE)*J55*L55</f>
        <v>0</v>
      </c>
      <c r="AL55" s="41">
        <f t="shared" si="34"/>
        <v>5103.6156726222971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5103.6156726222971</v>
      </c>
      <c r="AN55" s="45">
        <f t="shared" si="35"/>
        <v>9008.9686945511748</v>
      </c>
      <c r="AO55" s="44">
        <f t="shared" si="36"/>
        <v>0.15424767183194846</v>
      </c>
      <c r="AP55" s="44">
        <f t="shared" si="37"/>
        <v>0.89588811051614647</v>
      </c>
    </row>
    <row r="56" spans="2:42" x14ac:dyDescent="0.25">
      <c r="B56" s="84" t="s">
        <v>64</v>
      </c>
      <c r="C56" s="85">
        <v>18230611</v>
      </c>
      <c r="D56" s="85" t="s">
        <v>65</v>
      </c>
      <c r="E56" s="35">
        <v>14078</v>
      </c>
      <c r="F56" s="36" t="s">
        <v>725</v>
      </c>
      <c r="G56" s="36">
        <v>7</v>
      </c>
      <c r="H56" s="36"/>
      <c r="I56" s="37" t="s">
        <v>266</v>
      </c>
      <c r="J56" s="38">
        <v>20</v>
      </c>
      <c r="K56" s="38">
        <v>260</v>
      </c>
      <c r="L56" s="38"/>
      <c r="M56" s="39">
        <v>504</v>
      </c>
      <c r="N56" s="39">
        <v>504</v>
      </c>
      <c r="O56" s="40">
        <v>5200</v>
      </c>
      <c r="P56" s="41">
        <v>10080</v>
      </c>
      <c r="Q56" s="41">
        <f t="shared" si="17"/>
        <v>10080</v>
      </c>
      <c r="R56" s="42">
        <v>31.278300000000002</v>
      </c>
      <c r="S56" s="43"/>
      <c r="T56" s="36">
        <f t="shared" si="0"/>
        <v>7</v>
      </c>
      <c r="U56" s="44">
        <f t="shared" si="20"/>
        <v>1.6929790816588363E-2</v>
      </c>
      <c r="V56" s="45">
        <f t="shared" si="21"/>
        <v>0</v>
      </c>
      <c r="W56" s="46">
        <f t="shared" si="22"/>
        <v>2.4185415452269089E-3</v>
      </c>
      <c r="X56" s="41">
        <f t="shared" si="23"/>
        <v>1059.7100741044455</v>
      </c>
      <c r="Y56" s="41">
        <f t="shared" si="24"/>
        <v>0</v>
      </c>
      <c r="Z56" s="41">
        <f t="shared" si="25"/>
        <v>35337.074936852623</v>
      </c>
      <c r="AA56" s="47">
        <f t="shared" si="26"/>
        <v>11139.710074104445</v>
      </c>
      <c r="AB56" s="48">
        <f t="shared" si="27"/>
        <v>33087.148817277732</v>
      </c>
      <c r="AC56" s="41">
        <f t="shared" si="28"/>
        <v>10430.440144292552</v>
      </c>
      <c r="AD56" s="41">
        <f t="shared" si="29"/>
        <v>3394.9914546666478</v>
      </c>
      <c r="AE56" s="41">
        <f t="shared" si="30"/>
        <v>0</v>
      </c>
      <c r="AF56" s="49">
        <f>HLOOKUP(I56,ElecAvoidedCostsWOCC!$A$5:$Q$50,G56+1,FALSE)</f>
        <v>0.98146455242736486</v>
      </c>
      <c r="AG56" s="41">
        <f t="shared" si="31"/>
        <v>5103.6156726222971</v>
      </c>
      <c r="AH56" s="49">
        <f>HLOOKUP(I56,ElecAvoidedCostsWOCC!$A$5:$Q$50,T56+1,FALSE)</f>
        <v>0.98146455242736486</v>
      </c>
      <c r="AI56" s="41">
        <f t="shared" si="32"/>
        <v>0</v>
      </c>
      <c r="AJ56" s="41">
        <f t="shared" si="33"/>
        <v>5103.6156726222971</v>
      </c>
      <c r="AK56" s="41">
        <f>HLOOKUP(I56,ElecAvoidedCostsWOCC!$A$5:$Q$50,G56+1,FALSE)*J56*L56</f>
        <v>0</v>
      </c>
      <c r="AL56" s="41">
        <f t="shared" si="34"/>
        <v>5103.6156726222971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5103.6156726222971</v>
      </c>
      <c r="AN56" s="45">
        <f t="shared" si="35"/>
        <v>9008.9686945511748</v>
      </c>
      <c r="AO56" s="44">
        <f t="shared" si="36"/>
        <v>0.15424767183194846</v>
      </c>
      <c r="AP56" s="44">
        <f t="shared" si="37"/>
        <v>0.86371893898272412</v>
      </c>
    </row>
    <row r="57" spans="2:42" x14ac:dyDescent="0.25">
      <c r="B57" s="84" t="s">
        <v>64</v>
      </c>
      <c r="C57" s="85">
        <v>18230611</v>
      </c>
      <c r="D57" s="85" t="s">
        <v>65</v>
      </c>
      <c r="E57" s="35">
        <v>14059</v>
      </c>
      <c r="F57" s="36" t="s">
        <v>730</v>
      </c>
      <c r="G57" s="36">
        <v>45</v>
      </c>
      <c r="H57" s="36"/>
      <c r="I57" s="37" t="s">
        <v>264</v>
      </c>
      <c r="J57" s="38">
        <v>30</v>
      </c>
      <c r="K57" s="38">
        <v>12.86</v>
      </c>
      <c r="L57" s="38"/>
      <c r="M57" s="39">
        <v>44.201999999999998</v>
      </c>
      <c r="N57" s="39">
        <v>44.201999999999998</v>
      </c>
      <c r="O57" s="40">
        <v>385.79999999999995</v>
      </c>
      <c r="P57" s="41">
        <v>1326.06</v>
      </c>
      <c r="Q57" s="41">
        <f t="shared" si="17"/>
        <v>1326.06</v>
      </c>
      <c r="R57" s="42">
        <v>0.89770000000000005</v>
      </c>
      <c r="S57" s="43"/>
      <c r="T57" s="36">
        <f t="shared" si="0"/>
        <v>45</v>
      </c>
      <c r="U57" s="44">
        <f t="shared" si="20"/>
        <v>8.0746730320546845E-3</v>
      </c>
      <c r="V57" s="45">
        <f t="shared" si="21"/>
        <v>0</v>
      </c>
      <c r="W57" s="46">
        <f t="shared" si="22"/>
        <v>1.7943717849010411E-4</v>
      </c>
      <c r="X57" s="41">
        <f t="shared" si="23"/>
        <v>78.622335882595195</v>
      </c>
      <c r="Y57" s="41">
        <f t="shared" si="24"/>
        <v>0</v>
      </c>
      <c r="Z57" s="41">
        <f t="shared" si="25"/>
        <v>2621.7391366611037</v>
      </c>
      <c r="AA57" s="47">
        <f t="shared" si="26"/>
        <v>1404.6823358825952</v>
      </c>
      <c r="AB57" s="48">
        <f t="shared" si="27"/>
        <v>2454.8119257126436</v>
      </c>
      <c r="AC57" s="41">
        <f t="shared" si="28"/>
        <v>1315.2456328488718</v>
      </c>
      <c r="AD57" s="41">
        <f t="shared" si="29"/>
        <v>375.53073902407635</v>
      </c>
      <c r="AE57" s="41">
        <f t="shared" si="30"/>
        <v>0</v>
      </c>
      <c r="AF57" s="49">
        <f>HLOOKUP(I57,ElecAvoidedCostsWOCC!$A$5:$Q$50,G57+1,FALSE)</f>
        <v>3.5408139669770344</v>
      </c>
      <c r="AG57" s="41">
        <f t="shared" si="31"/>
        <v>1366.0460284597398</v>
      </c>
      <c r="AH57" s="49">
        <f>HLOOKUP(I57,ElecAvoidedCostsWOCC!$A$5:$Q$50,T57+1,FALSE)</f>
        <v>3.5408139669770344</v>
      </c>
      <c r="AI57" s="41">
        <f t="shared" si="32"/>
        <v>0</v>
      </c>
      <c r="AJ57" s="41">
        <f t="shared" si="33"/>
        <v>1366.0460284597398</v>
      </c>
      <c r="AK57" s="41">
        <f>HLOOKUP(I57,ElecAvoidedCostsWOCC!$A$5:$Q$50,G57+1,FALSE)*J57*L57</f>
        <v>0</v>
      </c>
      <c r="AL57" s="41">
        <f t="shared" si="34"/>
        <v>1366.0460284597398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1366.04602845974</v>
      </c>
      <c r="AN57" s="45">
        <f t="shared" si="35"/>
        <v>1878.1813703297905</v>
      </c>
      <c r="AO57" s="44">
        <f t="shared" si="36"/>
        <v>0.55647685843108752</v>
      </c>
      <c r="AP57" s="44">
        <f t="shared" si="37"/>
        <v>1.428008064365573</v>
      </c>
    </row>
    <row r="58" spans="2:42" x14ac:dyDescent="0.25">
      <c r="B58" s="84" t="s">
        <v>64</v>
      </c>
      <c r="C58" s="85">
        <v>18230611</v>
      </c>
      <c r="D58" s="85" t="s">
        <v>65</v>
      </c>
      <c r="E58" s="35">
        <v>14060</v>
      </c>
      <c r="F58" s="36" t="s">
        <v>726</v>
      </c>
      <c r="G58" s="36">
        <v>25</v>
      </c>
      <c r="H58" s="36"/>
      <c r="I58" s="37" t="s">
        <v>266</v>
      </c>
      <c r="J58" s="38">
        <v>110</v>
      </c>
      <c r="K58" s="38">
        <v>7.9</v>
      </c>
      <c r="L58" s="38"/>
      <c r="M58" s="39">
        <v>36.237000000000002</v>
      </c>
      <c r="N58" s="39">
        <v>36.237000000000002</v>
      </c>
      <c r="O58" s="40">
        <v>869</v>
      </c>
      <c r="P58" s="41">
        <v>3986.07</v>
      </c>
      <c r="Q58" s="41">
        <f t="shared" si="17"/>
        <v>3986.07</v>
      </c>
      <c r="R58" s="42">
        <v>5.4989999999999997</v>
      </c>
      <c r="S58" s="43"/>
      <c r="T58" s="36">
        <f t="shared" si="0"/>
        <v>25</v>
      </c>
      <c r="U58" s="44">
        <f t="shared" si="20"/>
        <v>1.0104387513472039E-2</v>
      </c>
      <c r="V58" s="45">
        <f t="shared" si="21"/>
        <v>0</v>
      </c>
      <c r="W58" s="46">
        <f t="shared" si="22"/>
        <v>4.0417550053888155E-4</v>
      </c>
      <c r="X58" s="41">
        <f t="shared" si="23"/>
        <v>177.09385661476216</v>
      </c>
      <c r="Y58" s="41">
        <f t="shared" si="24"/>
        <v>0</v>
      </c>
      <c r="Z58" s="41">
        <f t="shared" si="25"/>
        <v>5905.3688692547948</v>
      </c>
      <c r="AA58" s="47">
        <f t="shared" si="26"/>
        <v>4163.1638566147622</v>
      </c>
      <c r="AB58" s="48">
        <f t="shared" si="27"/>
        <v>5529.3716004258376</v>
      </c>
      <c r="AC58" s="41">
        <f t="shared" si="28"/>
        <v>3898.0934987029605</v>
      </c>
      <c r="AD58" s="41">
        <f t="shared" si="29"/>
        <v>7177.9829806373937</v>
      </c>
      <c r="AE58" s="41">
        <f t="shared" si="30"/>
        <v>0</v>
      </c>
      <c r="AF58" s="49">
        <f>HLOOKUP(I58,ElecAvoidedCostsWOCC!$A$5:$Q$50,G58+1,FALSE)</f>
        <v>2.3312175480570905</v>
      </c>
      <c r="AG58" s="41">
        <f t="shared" si="31"/>
        <v>2025.8280492616118</v>
      </c>
      <c r="AH58" s="49">
        <f>HLOOKUP(I58,ElecAvoidedCostsWOCC!$A$5:$Q$50,T58+1,FALSE)</f>
        <v>2.3312175480570905</v>
      </c>
      <c r="AI58" s="41">
        <f t="shared" si="32"/>
        <v>0</v>
      </c>
      <c r="AJ58" s="41">
        <f t="shared" si="33"/>
        <v>2025.8280492616118</v>
      </c>
      <c r="AK58" s="41">
        <f>HLOOKUP(I58,ElecAvoidedCostsWOCC!$A$5:$Q$50,G58+1,FALSE)*J58*L58</f>
        <v>0</v>
      </c>
      <c r="AL58" s="41">
        <f t="shared" si="34"/>
        <v>2025.8280492616118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2025.8280492616118</v>
      </c>
      <c r="AN58" s="45">
        <f t="shared" si="35"/>
        <v>9406.3938348251668</v>
      </c>
      <c r="AO58" s="44">
        <f t="shared" si="36"/>
        <v>0.36637581910855749</v>
      </c>
      <c r="AP58" s="44">
        <f t="shared" si="37"/>
        <v>2.4130754785525337</v>
      </c>
    </row>
    <row r="59" spans="2:42" x14ac:dyDescent="0.25">
      <c r="B59" s="84" t="s">
        <v>64</v>
      </c>
      <c r="C59" s="85">
        <v>18230611</v>
      </c>
      <c r="D59" s="85" t="s">
        <v>65</v>
      </c>
      <c r="E59" s="35">
        <v>14061</v>
      </c>
      <c r="F59" s="36" t="s">
        <v>727</v>
      </c>
      <c r="G59" s="36">
        <v>45</v>
      </c>
      <c r="H59" s="36"/>
      <c r="I59" s="37" t="s">
        <v>266</v>
      </c>
      <c r="J59" s="38">
        <v>2200</v>
      </c>
      <c r="K59" s="38">
        <v>2.4935</v>
      </c>
      <c r="L59" s="38"/>
      <c r="M59" s="39">
        <v>44.201999999999998</v>
      </c>
      <c r="N59" s="39">
        <v>44.201999999999998</v>
      </c>
      <c r="O59" s="40">
        <v>5485.7</v>
      </c>
      <c r="P59" s="41">
        <v>97244.4</v>
      </c>
      <c r="Q59" s="41">
        <f t="shared" si="17"/>
        <v>97244.4</v>
      </c>
      <c r="R59" s="42">
        <v>0.15440000000000001</v>
      </c>
      <c r="S59" s="43"/>
      <c r="T59" s="36">
        <f t="shared" si="0"/>
        <v>45</v>
      </c>
      <c r="U59" s="44">
        <f t="shared" si="20"/>
        <v>0.11481398095371277</v>
      </c>
      <c r="V59" s="45">
        <f t="shared" si="21"/>
        <v>0</v>
      </c>
      <c r="W59" s="46">
        <f t="shared" si="22"/>
        <v>2.551421798971395E-3</v>
      </c>
      <c r="X59" s="41">
        <f t="shared" si="23"/>
        <v>1117.9329910605302</v>
      </c>
      <c r="Y59" s="41">
        <f t="shared" si="24"/>
        <v>0</v>
      </c>
      <c r="Z59" s="41">
        <f t="shared" si="25"/>
        <v>37278.57538097931</v>
      </c>
      <c r="AA59" s="47">
        <f t="shared" si="26"/>
        <v>98362.332991060524</v>
      </c>
      <c r="AB59" s="48">
        <f t="shared" si="27"/>
        <v>34905.033128257775</v>
      </c>
      <c r="AC59" s="41">
        <f t="shared" si="28"/>
        <v>92099.562725712094</v>
      </c>
      <c r="AD59" s="41">
        <f t="shared" si="29"/>
        <v>4736.5594085514176</v>
      </c>
      <c r="AE59" s="41">
        <f t="shared" si="30"/>
        <v>0</v>
      </c>
      <c r="AF59" s="49">
        <f>HLOOKUP(I59,ElecAvoidedCostsWOCC!$A$5:$Q$50,G59+1,FALSE)</f>
        <v>3.7416616988497218</v>
      </c>
      <c r="AG59" s="41">
        <f t="shared" si="31"/>
        <v>20525.63358137992</v>
      </c>
      <c r="AH59" s="49">
        <f>HLOOKUP(I59,ElecAvoidedCostsWOCC!$A$5:$Q$50,T59+1,FALSE)</f>
        <v>3.7416616988497218</v>
      </c>
      <c r="AI59" s="41">
        <f t="shared" si="32"/>
        <v>0</v>
      </c>
      <c r="AJ59" s="41">
        <f t="shared" si="33"/>
        <v>20525.63358137992</v>
      </c>
      <c r="AK59" s="41">
        <f>HLOOKUP(I59,ElecAvoidedCostsWOCC!$A$5:$Q$50,G59+1,FALSE)*J59*L59</f>
        <v>0</v>
      </c>
      <c r="AL59" s="41">
        <f t="shared" si="34"/>
        <v>20525.63358137992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20525.63358137992</v>
      </c>
      <c r="AN59" s="45">
        <f t="shared" si="35"/>
        <v>27314.756348069332</v>
      </c>
      <c r="AO59" s="44">
        <f t="shared" si="36"/>
        <v>0.5880422317881473</v>
      </c>
      <c r="AP59" s="44">
        <f t="shared" si="37"/>
        <v>0.29657856714713454</v>
      </c>
    </row>
    <row r="60" spans="2:42" x14ac:dyDescent="0.25">
      <c r="B60" s="84" t="s">
        <v>64</v>
      </c>
      <c r="C60" s="85">
        <v>18230611</v>
      </c>
      <c r="D60" s="85" t="s">
        <v>65</v>
      </c>
      <c r="E60" s="35">
        <v>14062</v>
      </c>
      <c r="F60" s="36" t="s">
        <v>731</v>
      </c>
      <c r="G60" s="36">
        <v>45</v>
      </c>
      <c r="H60" s="36"/>
      <c r="I60" s="37" t="s">
        <v>264</v>
      </c>
      <c r="J60" s="38">
        <v>900</v>
      </c>
      <c r="K60" s="38">
        <v>23.87</v>
      </c>
      <c r="L60" s="38"/>
      <c r="M60" s="39">
        <v>44.201999999999998</v>
      </c>
      <c r="N60" s="39">
        <v>44.201999999999998</v>
      </c>
      <c r="O60" s="40">
        <v>21483</v>
      </c>
      <c r="P60" s="41">
        <v>39781.800000000003</v>
      </c>
      <c r="Q60" s="41">
        <f t="shared" si="17"/>
        <v>39781.799999999996</v>
      </c>
      <c r="R60" s="42">
        <v>1.4984999999999999</v>
      </c>
      <c r="S60" s="43"/>
      <c r="T60" s="36">
        <f t="shared" si="0"/>
        <v>45</v>
      </c>
      <c r="U60" s="44">
        <f t="shared" si="20"/>
        <v>0.44963245398556462</v>
      </c>
      <c r="V60" s="45">
        <f t="shared" si="21"/>
        <v>0</v>
      </c>
      <c r="W60" s="46">
        <f t="shared" si="22"/>
        <v>9.9918323107903249E-3</v>
      </c>
      <c r="X60" s="41">
        <f t="shared" si="23"/>
        <v>4378.0291388434243</v>
      </c>
      <c r="Y60" s="41">
        <f t="shared" si="24"/>
        <v>0</v>
      </c>
      <c r="Z60" s="41">
        <f t="shared" si="25"/>
        <v>145989.68862853941</v>
      </c>
      <c r="AA60" s="47">
        <f t="shared" si="26"/>
        <v>44159.829138843423</v>
      </c>
      <c r="AB60" s="48">
        <f t="shared" si="27"/>
        <v>136694.46500799569</v>
      </c>
      <c r="AC60" s="41">
        <f t="shared" si="28"/>
        <v>41348.154624385228</v>
      </c>
      <c r="AD60" s="41">
        <f t="shared" si="29"/>
        <v>18805.819731343821</v>
      </c>
      <c r="AE60" s="41">
        <f t="shared" si="30"/>
        <v>0</v>
      </c>
      <c r="AF60" s="49">
        <f>HLOOKUP(I60,ElecAvoidedCostsWOCC!$A$5:$Q$50,G60+1,FALSE)</f>
        <v>3.5408139669770344</v>
      </c>
      <c r="AG60" s="41">
        <f t="shared" si="31"/>
        <v>76067.306452567631</v>
      </c>
      <c r="AH60" s="49">
        <f>HLOOKUP(I60,ElecAvoidedCostsWOCC!$A$5:$Q$50,T60+1,FALSE)</f>
        <v>3.5408139669770344</v>
      </c>
      <c r="AI60" s="41">
        <f t="shared" si="32"/>
        <v>0</v>
      </c>
      <c r="AJ60" s="41">
        <f t="shared" si="33"/>
        <v>76067.306452567631</v>
      </c>
      <c r="AK60" s="41">
        <f>HLOOKUP(I60,ElecAvoidedCostsWOCC!$A$5:$Q$50,G60+1,FALSE)*J60*L60</f>
        <v>0</v>
      </c>
      <c r="AL60" s="41">
        <f t="shared" si="34"/>
        <v>76067.306452567631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76067.306452567631</v>
      </c>
      <c r="AN60" s="45">
        <f t="shared" si="35"/>
        <v>102479.85682916822</v>
      </c>
      <c r="AO60" s="44">
        <f t="shared" si="36"/>
        <v>0.5564768584310873</v>
      </c>
      <c r="AP60" s="44">
        <f t="shared" si="37"/>
        <v>2.478462648698966</v>
      </c>
    </row>
    <row r="61" spans="2:42" x14ac:dyDescent="0.25">
      <c r="B61" s="84" t="s">
        <v>64</v>
      </c>
      <c r="C61" s="85">
        <v>18230611</v>
      </c>
      <c r="D61" s="85" t="s">
        <v>65</v>
      </c>
      <c r="E61" s="35">
        <v>14063</v>
      </c>
      <c r="F61" s="36" t="s">
        <v>728</v>
      </c>
      <c r="G61" s="36">
        <v>25</v>
      </c>
      <c r="H61" s="36"/>
      <c r="I61" s="37" t="s">
        <v>266</v>
      </c>
      <c r="J61" s="38">
        <v>50</v>
      </c>
      <c r="K61" s="38">
        <v>16.54</v>
      </c>
      <c r="L61" s="38"/>
      <c r="M61" s="39">
        <v>36.237000000000002</v>
      </c>
      <c r="N61" s="39">
        <v>36.237000000000002</v>
      </c>
      <c r="O61" s="40">
        <v>827</v>
      </c>
      <c r="P61" s="41">
        <v>1811.85</v>
      </c>
      <c r="Q61" s="41">
        <f t="shared" si="17"/>
        <v>1811.8500000000001</v>
      </c>
      <c r="R61" s="42">
        <v>2.6362000000000001</v>
      </c>
      <c r="S61" s="43"/>
      <c r="T61" s="36">
        <f t="shared" si="0"/>
        <v>25</v>
      </c>
      <c r="U61" s="44">
        <f t="shared" si="20"/>
        <v>9.6160281629935271E-3</v>
      </c>
      <c r="V61" s="45">
        <f t="shared" si="21"/>
        <v>0</v>
      </c>
      <c r="W61" s="46">
        <f t="shared" si="22"/>
        <v>3.846411265197411E-4</v>
      </c>
      <c r="X61" s="41">
        <f t="shared" si="23"/>
        <v>168.5346598623801</v>
      </c>
      <c r="Y61" s="41">
        <f t="shared" si="24"/>
        <v>0</v>
      </c>
      <c r="Z61" s="41">
        <f t="shared" si="25"/>
        <v>5619.9540332263687</v>
      </c>
      <c r="AA61" s="47">
        <f t="shared" si="26"/>
        <v>1980.3846598623802</v>
      </c>
      <c r="AB61" s="48">
        <f t="shared" si="27"/>
        <v>5262.129244593978</v>
      </c>
      <c r="AC61" s="41">
        <f t="shared" si="28"/>
        <v>1854.2927526801311</v>
      </c>
      <c r="AD61" s="41">
        <f t="shared" si="29"/>
        <v>1564.1355232816129</v>
      </c>
      <c r="AE61" s="41">
        <f t="shared" si="30"/>
        <v>0</v>
      </c>
      <c r="AF61" s="49">
        <f>HLOOKUP(I61,ElecAvoidedCostsWOCC!$A$5:$Q$50,G61+1,FALSE)</f>
        <v>2.3312175480570905</v>
      </c>
      <c r="AG61" s="41">
        <f t="shared" si="31"/>
        <v>1927.9169122432138</v>
      </c>
      <c r="AH61" s="49">
        <f>HLOOKUP(I61,ElecAvoidedCostsWOCC!$A$5:$Q$50,T61+1,FALSE)</f>
        <v>2.3312175480570905</v>
      </c>
      <c r="AI61" s="41">
        <f t="shared" si="32"/>
        <v>0</v>
      </c>
      <c r="AJ61" s="41">
        <f t="shared" si="33"/>
        <v>1927.9169122432138</v>
      </c>
      <c r="AK61" s="41">
        <f>HLOOKUP(I61,ElecAvoidedCostsWOCC!$A$5:$Q$50,G61+1,FALSE)*J61*L61</f>
        <v>0</v>
      </c>
      <c r="AL61" s="41">
        <f t="shared" si="34"/>
        <v>1927.9169122432138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1927.9169122432136</v>
      </c>
      <c r="AN61" s="45">
        <f t="shared" si="35"/>
        <v>3684.844126749148</v>
      </c>
      <c r="AO61" s="44">
        <f t="shared" si="36"/>
        <v>0.36637581910855749</v>
      </c>
      <c r="AP61" s="44">
        <f t="shared" si="37"/>
        <v>1.9871965316281373</v>
      </c>
    </row>
    <row r="62" spans="2:42" x14ac:dyDescent="0.25">
      <c r="B62" s="84" t="s">
        <v>64</v>
      </c>
      <c r="C62" s="85">
        <v>18230611</v>
      </c>
      <c r="D62" s="85" t="s">
        <v>65</v>
      </c>
      <c r="E62" s="35">
        <v>14064</v>
      </c>
      <c r="F62" s="36" t="s">
        <v>729</v>
      </c>
      <c r="G62" s="36">
        <v>45</v>
      </c>
      <c r="H62" s="36"/>
      <c r="I62" s="37" t="s">
        <v>266</v>
      </c>
      <c r="J62" s="38">
        <v>10</v>
      </c>
      <c r="K62" s="38">
        <v>3.8319000000000001</v>
      </c>
      <c r="L62" s="38"/>
      <c r="M62" s="39">
        <v>44.201999999999998</v>
      </c>
      <c r="N62" s="39">
        <v>44.201999999999998</v>
      </c>
      <c r="O62" s="40">
        <v>38.319000000000003</v>
      </c>
      <c r="P62" s="41">
        <v>442.02</v>
      </c>
      <c r="Q62" s="41">
        <f t="shared" si="17"/>
        <v>442.02</v>
      </c>
      <c r="R62" s="42">
        <v>0.45950000000000002</v>
      </c>
      <c r="S62" s="43"/>
      <c r="T62" s="36">
        <f t="shared" si="0"/>
        <v>45</v>
      </c>
      <c r="U62" s="44">
        <f t="shared" si="20"/>
        <v>8.0200465504225908E-4</v>
      </c>
      <c r="V62" s="45">
        <f t="shared" si="21"/>
        <v>0</v>
      </c>
      <c r="W62" s="46">
        <f t="shared" si="22"/>
        <v>1.7822325667605757E-5</v>
      </c>
      <c r="X62" s="41">
        <f t="shared" si="23"/>
        <v>7.8090442941554334</v>
      </c>
      <c r="Y62" s="41">
        <f t="shared" si="24"/>
        <v>0</v>
      </c>
      <c r="Z62" s="41">
        <f t="shared" si="25"/>
        <v>260.40026432793383</v>
      </c>
      <c r="AA62" s="47">
        <f t="shared" si="26"/>
        <v>449.82904429415544</v>
      </c>
      <c r="AB62" s="48">
        <f t="shared" si="27"/>
        <v>243.8204722171665</v>
      </c>
      <c r="AC62" s="41">
        <f t="shared" si="28"/>
        <v>421.18824372111931</v>
      </c>
      <c r="AD62" s="41">
        <f t="shared" si="29"/>
        <v>64.073511782541715</v>
      </c>
      <c r="AE62" s="41">
        <f t="shared" si="30"/>
        <v>0</v>
      </c>
      <c r="AF62" s="49">
        <f>HLOOKUP(I62,ElecAvoidedCostsWOCC!$A$5:$Q$50,G62+1,FALSE)</f>
        <v>3.7416616988497218</v>
      </c>
      <c r="AG62" s="41">
        <f t="shared" si="31"/>
        <v>143.3767346382225</v>
      </c>
      <c r="AH62" s="49">
        <f>HLOOKUP(I62,ElecAvoidedCostsWOCC!$A$5:$Q$50,T62+1,FALSE)</f>
        <v>3.7416616988497218</v>
      </c>
      <c r="AI62" s="41">
        <f t="shared" si="32"/>
        <v>0</v>
      </c>
      <c r="AJ62" s="41">
        <f t="shared" si="33"/>
        <v>143.3767346382225</v>
      </c>
      <c r="AK62" s="41">
        <f>HLOOKUP(I62,ElecAvoidedCostsWOCC!$A$5:$Q$50,G62+1,FALSE)*J62*L62</f>
        <v>0</v>
      </c>
      <c r="AL62" s="41">
        <f t="shared" si="34"/>
        <v>143.3767346382225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143.3767346382225</v>
      </c>
      <c r="AN62" s="45">
        <f t="shared" si="35"/>
        <v>221.78791988458647</v>
      </c>
      <c r="AO62" s="44">
        <f t="shared" si="36"/>
        <v>0.58804223178814707</v>
      </c>
      <c r="AP62" s="44">
        <f t="shared" si="37"/>
        <v>0.5265767105110335</v>
      </c>
    </row>
    <row r="63" spans="2:42" x14ac:dyDescent="0.25">
      <c r="B63" s="84" t="s">
        <v>64</v>
      </c>
      <c r="C63" s="85">
        <v>18230611</v>
      </c>
      <c r="D63" s="85" t="s">
        <v>65</v>
      </c>
      <c r="E63" s="35">
        <v>14056</v>
      </c>
      <c r="F63" s="36" t="s">
        <v>732</v>
      </c>
      <c r="G63" s="36">
        <v>19</v>
      </c>
      <c r="H63" s="36"/>
      <c r="I63" s="37" t="s">
        <v>260</v>
      </c>
      <c r="J63" s="38">
        <v>200</v>
      </c>
      <c r="K63" s="38">
        <v>127</v>
      </c>
      <c r="L63" s="38"/>
      <c r="M63" s="39">
        <v>1005.502</v>
      </c>
      <c r="N63" s="39">
        <v>1005.502</v>
      </c>
      <c r="O63" s="40">
        <v>25400</v>
      </c>
      <c r="P63" s="41">
        <v>201100.4</v>
      </c>
      <c r="Q63" s="41">
        <f t="shared" si="17"/>
        <v>201100.4</v>
      </c>
      <c r="R63" s="42">
        <v>13.854900000000001</v>
      </c>
      <c r="S63" s="43"/>
      <c r="T63" s="36">
        <f t="shared" si="0"/>
        <v>19</v>
      </c>
      <c r="U63" s="44">
        <f t="shared" si="20"/>
        <v>0.22445925956278967</v>
      </c>
      <c r="V63" s="45">
        <f t="shared" si="21"/>
        <v>0</v>
      </c>
      <c r="W63" s="46">
        <f t="shared" si="22"/>
        <v>1.1813645240146825E-2</v>
      </c>
      <c r="X63" s="41">
        <f t="shared" si="23"/>
        <v>5176.2761312024841</v>
      </c>
      <c r="Y63" s="41">
        <f t="shared" si="24"/>
        <v>0</v>
      </c>
      <c r="Z63" s="41">
        <f t="shared" si="25"/>
        <v>172608.01988385708</v>
      </c>
      <c r="AA63" s="47">
        <f t="shared" si="26"/>
        <v>206276.67613120249</v>
      </c>
      <c r="AB63" s="48">
        <f t="shared" si="27"/>
        <v>161617.99614593358</v>
      </c>
      <c r="AC63" s="41">
        <f t="shared" si="28"/>
        <v>193142.95517902853</v>
      </c>
      <c r="AD63" s="41">
        <f t="shared" si="29"/>
        <v>29074.335215383631</v>
      </c>
      <c r="AE63" s="41">
        <f t="shared" si="30"/>
        <v>0</v>
      </c>
      <c r="AF63" s="49">
        <f>HLOOKUP(I63,ElecAvoidedCostsWOCC!$A$5:$Q$50,G63+1,FALSE)</f>
        <v>1.5762928068990063</v>
      </c>
      <c r="AG63" s="41">
        <f t="shared" si="31"/>
        <v>40037.837295234764</v>
      </c>
      <c r="AH63" s="49">
        <f>HLOOKUP(I63,ElecAvoidedCostsWOCC!$A$5:$Q$50,T63+1,FALSE)</f>
        <v>1.5762928068990063</v>
      </c>
      <c r="AI63" s="41">
        <f t="shared" si="32"/>
        <v>0</v>
      </c>
      <c r="AJ63" s="41">
        <f t="shared" si="33"/>
        <v>40037.837295234764</v>
      </c>
      <c r="AK63" s="41">
        <f>HLOOKUP(I63,ElecAvoidedCostsWOCC!$A$5:$Q$50,G63+1,FALSE)*J63*L63</f>
        <v>0</v>
      </c>
      <c r="AL63" s="41">
        <f t="shared" si="34"/>
        <v>40037.837295234764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40037.837295234764</v>
      </c>
      <c r="AN63" s="45">
        <f t="shared" si="35"/>
        <v>73115.956240141881</v>
      </c>
      <c r="AO63" s="44">
        <f t="shared" si="36"/>
        <v>0.24773130622831413</v>
      </c>
      <c r="AP63" s="44">
        <f t="shared" si="37"/>
        <v>0.37855875288005747</v>
      </c>
    </row>
    <row r="64" spans="2:42" x14ac:dyDescent="0.25">
      <c r="B64" s="84" t="s">
        <v>64</v>
      </c>
      <c r="C64" s="85">
        <v>18230611</v>
      </c>
      <c r="D64" s="85" t="s">
        <v>65</v>
      </c>
      <c r="E64" s="35">
        <v>14057</v>
      </c>
      <c r="F64" s="36" t="s">
        <v>733</v>
      </c>
      <c r="G64" s="36">
        <v>19</v>
      </c>
      <c r="H64" s="36"/>
      <c r="I64" s="37" t="s">
        <v>260</v>
      </c>
      <c r="J64" s="38">
        <v>140</v>
      </c>
      <c r="K64" s="38">
        <v>127</v>
      </c>
      <c r="L64" s="38"/>
      <c r="M64" s="39">
        <v>2182</v>
      </c>
      <c r="N64" s="39">
        <v>2182</v>
      </c>
      <c r="O64" s="40">
        <v>17780</v>
      </c>
      <c r="P64" s="41">
        <v>305480</v>
      </c>
      <c r="Q64" s="41">
        <f t="shared" si="17"/>
        <v>305480</v>
      </c>
      <c r="R64" s="42">
        <v>50.137900000000002</v>
      </c>
      <c r="S64" s="43"/>
      <c r="T64" s="36">
        <f t="shared" si="0"/>
        <v>19</v>
      </c>
      <c r="U64" s="44">
        <f t="shared" si="20"/>
        <v>0.15712148169395279</v>
      </c>
      <c r="V64" s="45">
        <f t="shared" si="21"/>
        <v>0</v>
      </c>
      <c r="W64" s="46">
        <f t="shared" si="22"/>
        <v>8.2695516681027779E-3</v>
      </c>
      <c r="X64" s="41">
        <f t="shared" si="23"/>
        <v>3623.393291841739</v>
      </c>
      <c r="Y64" s="41">
        <f t="shared" si="24"/>
        <v>0</v>
      </c>
      <c r="Z64" s="41">
        <f t="shared" si="25"/>
        <v>120825.61391869995</v>
      </c>
      <c r="AA64" s="47">
        <f t="shared" si="26"/>
        <v>309103.39329184173</v>
      </c>
      <c r="AB64" s="48">
        <f t="shared" si="27"/>
        <v>113132.5973021535</v>
      </c>
      <c r="AC64" s="41">
        <f t="shared" si="28"/>
        <v>289422.65289498289</v>
      </c>
      <c r="AD64" s="41">
        <f t="shared" si="29"/>
        <v>73649.631402375191</v>
      </c>
      <c r="AE64" s="41">
        <f t="shared" si="30"/>
        <v>0</v>
      </c>
      <c r="AF64" s="49">
        <f>HLOOKUP(I64,ElecAvoidedCostsWOCC!$A$5:$Q$50,G64+1,FALSE)</f>
        <v>1.5762928068990063</v>
      </c>
      <c r="AG64" s="41">
        <f t="shared" si="31"/>
        <v>28026.486106664335</v>
      </c>
      <c r="AH64" s="49">
        <f>HLOOKUP(I64,ElecAvoidedCostsWOCC!$A$5:$Q$50,T64+1,FALSE)</f>
        <v>1.5762928068990063</v>
      </c>
      <c r="AI64" s="41">
        <f t="shared" si="32"/>
        <v>0</v>
      </c>
      <c r="AJ64" s="41">
        <f t="shared" si="33"/>
        <v>28026.486106664335</v>
      </c>
      <c r="AK64" s="41">
        <f>HLOOKUP(I64,ElecAvoidedCostsWOCC!$A$5:$Q$50,G64+1,FALSE)*J64*L64</f>
        <v>0</v>
      </c>
      <c r="AL64" s="41">
        <f t="shared" si="34"/>
        <v>28026.486106664335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28026.486106664332</v>
      </c>
      <c r="AN64" s="45">
        <f t="shared" si="35"/>
        <v>104478.76611970595</v>
      </c>
      <c r="AO64" s="44">
        <f t="shared" si="36"/>
        <v>0.2477313062283141</v>
      </c>
      <c r="AP64" s="44">
        <f t="shared" si="37"/>
        <v>0.36099028557248458</v>
      </c>
    </row>
    <row r="65" spans="2:42" x14ac:dyDescent="0.25">
      <c r="B65" s="84" t="s">
        <v>64</v>
      </c>
      <c r="C65" s="85">
        <v>18230611</v>
      </c>
      <c r="D65" s="85" t="s">
        <v>65</v>
      </c>
      <c r="E65" s="35">
        <v>14058</v>
      </c>
      <c r="F65" s="36" t="s">
        <v>734</v>
      </c>
      <c r="G65" s="36">
        <v>19</v>
      </c>
      <c r="H65" s="36"/>
      <c r="I65" s="37" t="s">
        <v>260</v>
      </c>
      <c r="J65" s="38">
        <v>130</v>
      </c>
      <c r="K65" s="38">
        <v>127</v>
      </c>
      <c r="L65" s="38"/>
      <c r="M65" s="39">
        <v>1719</v>
      </c>
      <c r="N65" s="39">
        <v>1719</v>
      </c>
      <c r="O65" s="40">
        <v>16510</v>
      </c>
      <c r="P65" s="41">
        <v>223470</v>
      </c>
      <c r="Q65" s="41">
        <f t="shared" si="17"/>
        <v>223470</v>
      </c>
      <c r="R65" s="42">
        <v>40.901200000000003</v>
      </c>
      <c r="S65" s="43"/>
      <c r="T65" s="36">
        <f t="shared" si="0"/>
        <v>19</v>
      </c>
      <c r="U65" s="44">
        <f t="shared" si="20"/>
        <v>0.1458985187158133</v>
      </c>
      <c r="V65" s="45">
        <f t="shared" si="21"/>
        <v>0</v>
      </c>
      <c r="W65" s="46">
        <f t="shared" si="22"/>
        <v>7.6788694060954364E-3</v>
      </c>
      <c r="X65" s="41">
        <f t="shared" si="23"/>
        <v>3364.5794852816148</v>
      </c>
      <c r="Y65" s="41">
        <f t="shared" si="24"/>
        <v>0</v>
      </c>
      <c r="Z65" s="41">
        <f t="shared" si="25"/>
        <v>112195.21292450708</v>
      </c>
      <c r="AA65" s="47">
        <f t="shared" si="26"/>
        <v>226834.5794852816</v>
      </c>
      <c r="AB65" s="48">
        <f t="shared" si="27"/>
        <v>105051.69749485681</v>
      </c>
      <c r="AC65" s="41">
        <f t="shared" si="28"/>
        <v>212391.92835700524</v>
      </c>
      <c r="AD65" s="41">
        <f t="shared" si="29"/>
        <v>55789.928450038737</v>
      </c>
      <c r="AE65" s="41">
        <f t="shared" si="30"/>
        <v>0</v>
      </c>
      <c r="AF65" s="49">
        <f>HLOOKUP(I65,ElecAvoidedCostsWOCC!$A$5:$Q$50,G65+1,FALSE)</f>
        <v>1.5762928068990063</v>
      </c>
      <c r="AG65" s="41">
        <f t="shared" si="31"/>
        <v>26024.594241902592</v>
      </c>
      <c r="AH65" s="49">
        <f>HLOOKUP(I65,ElecAvoidedCostsWOCC!$A$5:$Q$50,T65+1,FALSE)</f>
        <v>1.5762928068990063</v>
      </c>
      <c r="AI65" s="41">
        <f t="shared" si="32"/>
        <v>0</v>
      </c>
      <c r="AJ65" s="41">
        <f t="shared" si="33"/>
        <v>26024.594241902592</v>
      </c>
      <c r="AK65" s="41">
        <f>HLOOKUP(I65,ElecAvoidedCostsWOCC!$A$5:$Q$50,G65+1,FALSE)*J65*L65</f>
        <v>0</v>
      </c>
      <c r="AL65" s="41">
        <f t="shared" si="34"/>
        <v>26024.594241902592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26024.594241902596</v>
      </c>
      <c r="AN65" s="45">
        <f t="shared" si="35"/>
        <v>84416.982116131592</v>
      </c>
      <c r="AO65" s="44">
        <f t="shared" si="36"/>
        <v>0.24773130622831416</v>
      </c>
      <c r="AP65" s="44">
        <f t="shared" si="37"/>
        <v>0.39745852287868877</v>
      </c>
    </row>
    <row r="66" spans="2:42" x14ac:dyDescent="0.25">
      <c r="B66" s="84" t="s">
        <v>64</v>
      </c>
      <c r="C66" s="85">
        <v>18230611</v>
      </c>
      <c r="D66" s="85" t="s">
        <v>65</v>
      </c>
      <c r="E66" s="35">
        <v>13980</v>
      </c>
      <c r="F66" s="36" t="s">
        <v>735</v>
      </c>
      <c r="G66" s="36">
        <v>15</v>
      </c>
      <c r="H66" s="36"/>
      <c r="I66" s="37" t="s">
        <v>263</v>
      </c>
      <c r="J66" s="38">
        <v>230</v>
      </c>
      <c r="K66" s="38">
        <v>1300</v>
      </c>
      <c r="L66" s="38"/>
      <c r="M66" s="39">
        <v>5560</v>
      </c>
      <c r="N66" s="39">
        <v>5560</v>
      </c>
      <c r="O66" s="40">
        <v>299000</v>
      </c>
      <c r="P66" s="41">
        <v>1278800</v>
      </c>
      <c r="Q66" s="41">
        <f t="shared" si="17"/>
        <v>1278800</v>
      </c>
      <c r="R66" s="42">
        <v>125.13160000000001</v>
      </c>
      <c r="S66" s="43"/>
      <c r="T66" s="36">
        <f t="shared" si="0"/>
        <v>15</v>
      </c>
      <c r="U66" s="44">
        <f t="shared" si="20"/>
        <v>2.0859920827582092</v>
      </c>
      <c r="V66" s="45">
        <f t="shared" si="21"/>
        <v>0</v>
      </c>
      <c r="W66" s="46">
        <f t="shared" si="22"/>
        <v>0.13906613885054728</v>
      </c>
      <c r="X66" s="41">
        <f t="shared" si="23"/>
        <v>60933.329261005623</v>
      </c>
      <c r="Y66" s="41">
        <f t="shared" si="24"/>
        <v>0</v>
      </c>
      <c r="Z66" s="41">
        <f t="shared" si="25"/>
        <v>2031881.8088690259</v>
      </c>
      <c r="AA66" s="47">
        <f t="shared" si="26"/>
        <v>1339733.3292610056</v>
      </c>
      <c r="AB66" s="48">
        <f t="shared" si="27"/>
        <v>1902511.0569934698</v>
      </c>
      <c r="AC66" s="41">
        <f t="shared" si="28"/>
        <v>1254431.9562368966</v>
      </c>
      <c r="AD66" s="41">
        <f t="shared" si="29"/>
        <v>265471.88534958276</v>
      </c>
      <c r="AE66" s="41">
        <f t="shared" si="30"/>
        <v>0</v>
      </c>
      <c r="AF66" s="49">
        <f>HLOOKUP(I66,ElecAvoidedCostsWOCC!$A$5:$Q$50,G66+1,FALSE)</f>
        <v>1.7654180640246628</v>
      </c>
      <c r="AG66" s="41">
        <f t="shared" si="31"/>
        <v>527860.00114337425</v>
      </c>
      <c r="AH66" s="49">
        <f>HLOOKUP(I66,ElecAvoidedCostsWOCC!$A$5:$Q$50,T66+1,FALSE)</f>
        <v>1.7654180640246628</v>
      </c>
      <c r="AI66" s="41">
        <f t="shared" si="32"/>
        <v>0</v>
      </c>
      <c r="AJ66" s="41">
        <f t="shared" si="33"/>
        <v>527860.00114337425</v>
      </c>
      <c r="AK66" s="41">
        <f>HLOOKUP(I66,ElecAvoidedCostsWOCC!$A$5:$Q$50,G66+1,FALSE)*J66*L66</f>
        <v>0</v>
      </c>
      <c r="AL66" s="41">
        <f t="shared" si="34"/>
        <v>527860.00114337425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527860.00114337413</v>
      </c>
      <c r="AN66" s="45">
        <f t="shared" si="35"/>
        <v>846117.88660729432</v>
      </c>
      <c r="AO66" s="44">
        <f t="shared" si="36"/>
        <v>0.27745436706031507</v>
      </c>
      <c r="AP66" s="44">
        <f t="shared" si="37"/>
        <v>0.67450281571709814</v>
      </c>
    </row>
    <row r="67" spans="2:42" x14ac:dyDescent="0.25">
      <c r="B67" s="84" t="s">
        <v>64</v>
      </c>
      <c r="C67" s="85">
        <v>18230611</v>
      </c>
      <c r="D67" s="85" t="s">
        <v>65</v>
      </c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0"/>
        <v>0</v>
      </c>
      <c r="U67" s="44">
        <f t="shared" si="20"/>
        <v>0</v>
      </c>
      <c r="V67" s="45">
        <f t="shared" si="21"/>
        <v>0</v>
      </c>
      <c r="W67" s="46">
        <f t="shared" si="22"/>
        <v>0</v>
      </c>
      <c r="X67" s="41">
        <f t="shared" si="23"/>
        <v>0</v>
      </c>
      <c r="Y67" s="41">
        <f t="shared" si="24"/>
        <v>0</v>
      </c>
      <c r="Z67" s="41">
        <f t="shared" si="25"/>
        <v>0</v>
      </c>
      <c r="AA67" s="47">
        <f t="shared" si="26"/>
        <v>0</v>
      </c>
      <c r="AB67" s="48">
        <f t="shared" si="27"/>
        <v>0</v>
      </c>
      <c r="AC67" s="41">
        <f t="shared" si="28"/>
        <v>0</v>
      </c>
      <c r="AD67" s="41">
        <f t="shared" si="29"/>
        <v>0</v>
      </c>
      <c r="AE67" s="41">
        <f t="shared" si="30"/>
        <v>0</v>
      </c>
      <c r="AF67" s="49" t="e">
        <f>HLOOKUP(I67,ElecAvoidedCostsWOCC!$A$5:$Q$50,G67+1,FALSE)</f>
        <v>#N/A</v>
      </c>
      <c r="AG67" s="41" t="e">
        <f t="shared" si="31"/>
        <v>#N/A</v>
      </c>
      <c r="AH67" s="49" t="e">
        <f>HLOOKUP(I67,ElecAvoidedCostsWOCC!$A$5:$Q$50,T67+1,FALSE)</f>
        <v>#N/A</v>
      </c>
      <c r="AI67" s="41" t="e">
        <f t="shared" si="32"/>
        <v>#N/A</v>
      </c>
      <c r="AJ67" s="41" t="e">
        <f t="shared" si="33"/>
        <v>#N/A</v>
      </c>
      <c r="AK67" s="41" t="e">
        <f>HLOOKUP(I67,ElecAvoidedCostsWOCC!$A$5:$Q$50,G67+1,FALSE)*J67*L67</f>
        <v>#N/A</v>
      </c>
      <c r="AL67" s="41" t="e">
        <f t="shared" si="34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35"/>
        <v>0</v>
      </c>
      <c r="AO67" s="44">
        <f t="shared" si="36"/>
        <v>0</v>
      </c>
      <c r="AP67" s="44" t="e">
        <f t="shared" si="37"/>
        <v>#DIV/0!</v>
      </c>
    </row>
    <row r="68" spans="2:42" x14ac:dyDescent="0.25">
      <c r="B68" s="84" t="s">
        <v>64</v>
      </c>
      <c r="C68" s="85">
        <v>18230611</v>
      </c>
      <c r="D68" s="85" t="s">
        <v>65</v>
      </c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0"/>
        <v>0</v>
      </c>
      <c r="U68" s="44">
        <f t="shared" si="20"/>
        <v>0</v>
      </c>
      <c r="V68" s="45">
        <f t="shared" si="21"/>
        <v>0</v>
      </c>
      <c r="W68" s="46">
        <f t="shared" si="22"/>
        <v>0</v>
      </c>
      <c r="X68" s="41">
        <f t="shared" si="23"/>
        <v>0</v>
      </c>
      <c r="Y68" s="41">
        <f t="shared" si="24"/>
        <v>0</v>
      </c>
      <c r="Z68" s="41">
        <f t="shared" si="25"/>
        <v>0</v>
      </c>
      <c r="AA68" s="47">
        <f t="shared" si="26"/>
        <v>0</v>
      </c>
      <c r="AB68" s="48">
        <f t="shared" si="27"/>
        <v>0</v>
      </c>
      <c r="AC68" s="41">
        <f t="shared" si="28"/>
        <v>0</v>
      </c>
      <c r="AD68" s="41">
        <f t="shared" si="29"/>
        <v>0</v>
      </c>
      <c r="AE68" s="41">
        <f t="shared" si="30"/>
        <v>0</v>
      </c>
      <c r="AF68" s="49" t="e">
        <f>HLOOKUP(I68,ElecAvoidedCostsWOCC!$A$5:$Q$50,G68+1,FALSE)</f>
        <v>#N/A</v>
      </c>
      <c r="AG68" s="41" t="e">
        <f t="shared" si="31"/>
        <v>#N/A</v>
      </c>
      <c r="AH68" s="49" t="e">
        <f>HLOOKUP(I68,ElecAvoidedCostsWOCC!$A$5:$Q$50,T68+1,FALSE)</f>
        <v>#N/A</v>
      </c>
      <c r="AI68" s="41" t="e">
        <f t="shared" si="32"/>
        <v>#N/A</v>
      </c>
      <c r="AJ68" s="41" t="e">
        <f t="shared" si="33"/>
        <v>#N/A</v>
      </c>
      <c r="AK68" s="41" t="e">
        <f>HLOOKUP(I68,ElecAvoidedCostsWOCC!$A$5:$Q$50,G68+1,FALSE)*J68*L68</f>
        <v>#N/A</v>
      </c>
      <c r="AL68" s="41" t="e">
        <f t="shared" si="34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35"/>
        <v>0</v>
      </c>
      <c r="AO68" s="44">
        <f t="shared" si="36"/>
        <v>0</v>
      </c>
      <c r="AP68" s="44" t="e">
        <f t="shared" si="37"/>
        <v>#DIV/0!</v>
      </c>
    </row>
    <row r="69" spans="2:42" x14ac:dyDescent="0.25">
      <c r="B69" s="84" t="s">
        <v>64</v>
      </c>
      <c r="C69" s="85">
        <v>18230611</v>
      </c>
      <c r="D69" s="85" t="s">
        <v>65</v>
      </c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ref="T69:T132" si="38">G69+H69</f>
        <v>0</v>
      </c>
      <c r="U69" s="44">
        <f t="shared" si="20"/>
        <v>0</v>
      </c>
      <c r="V69" s="45">
        <f t="shared" si="21"/>
        <v>0</v>
      </c>
      <c r="W69" s="46">
        <f t="shared" si="22"/>
        <v>0</v>
      </c>
      <c r="X69" s="41">
        <f t="shared" si="23"/>
        <v>0</v>
      </c>
      <c r="Y69" s="41">
        <f t="shared" si="24"/>
        <v>0</v>
      </c>
      <c r="Z69" s="41">
        <f t="shared" si="25"/>
        <v>0</v>
      </c>
      <c r="AA69" s="47">
        <f t="shared" si="26"/>
        <v>0</v>
      </c>
      <c r="AB69" s="48">
        <f t="shared" si="27"/>
        <v>0</v>
      </c>
      <c r="AC69" s="41">
        <f t="shared" si="28"/>
        <v>0</v>
      </c>
      <c r="AD69" s="41">
        <f t="shared" si="29"/>
        <v>0</v>
      </c>
      <c r="AE69" s="41">
        <f t="shared" si="30"/>
        <v>0</v>
      </c>
      <c r="AF69" s="49" t="e">
        <f>HLOOKUP(I69,ElecAvoidedCostsWOCC!$A$5:$Q$50,G69+1,FALSE)</f>
        <v>#N/A</v>
      </c>
      <c r="AG69" s="41" t="e">
        <f t="shared" si="31"/>
        <v>#N/A</v>
      </c>
      <c r="AH69" s="49" t="e">
        <f>HLOOKUP(I69,ElecAvoidedCostsWOCC!$A$5:$Q$50,T69+1,FALSE)</f>
        <v>#N/A</v>
      </c>
      <c r="AI69" s="41" t="e">
        <f t="shared" si="32"/>
        <v>#N/A</v>
      </c>
      <c r="AJ69" s="41" t="e">
        <f t="shared" si="33"/>
        <v>#N/A</v>
      </c>
      <c r="AK69" s="41" t="e">
        <f>HLOOKUP(I69,ElecAvoidedCostsWOCC!$A$5:$Q$50,G69+1,FALSE)*J69*L69</f>
        <v>#N/A</v>
      </c>
      <c r="AL69" s="41" t="e">
        <f t="shared" si="34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35"/>
        <v>0</v>
      </c>
      <c r="AO69" s="44">
        <f t="shared" si="36"/>
        <v>0</v>
      </c>
      <c r="AP69" s="44" t="e">
        <f t="shared" si="37"/>
        <v>#DIV/0!</v>
      </c>
    </row>
    <row r="70" spans="2:42" x14ac:dyDescent="0.25">
      <c r="B70" s="84" t="s">
        <v>64</v>
      </c>
      <c r="C70" s="85">
        <v>18230611</v>
      </c>
      <c r="D70" s="85" t="s">
        <v>65</v>
      </c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38"/>
        <v>0</v>
      </c>
      <c r="U70" s="44">
        <f t="shared" si="20"/>
        <v>0</v>
      </c>
      <c r="V70" s="45">
        <f t="shared" si="21"/>
        <v>0</v>
      </c>
      <c r="W70" s="46">
        <f t="shared" si="22"/>
        <v>0</v>
      </c>
      <c r="X70" s="41">
        <f t="shared" si="23"/>
        <v>0</v>
      </c>
      <c r="Y70" s="41">
        <f t="shared" si="24"/>
        <v>0</v>
      </c>
      <c r="Z70" s="41">
        <f t="shared" si="25"/>
        <v>0</v>
      </c>
      <c r="AA70" s="47">
        <f t="shared" si="26"/>
        <v>0</v>
      </c>
      <c r="AB70" s="48">
        <f t="shared" si="27"/>
        <v>0</v>
      </c>
      <c r="AC70" s="41">
        <f t="shared" si="28"/>
        <v>0</v>
      </c>
      <c r="AD70" s="41">
        <f t="shared" si="29"/>
        <v>0</v>
      </c>
      <c r="AE70" s="41">
        <f t="shared" si="30"/>
        <v>0</v>
      </c>
      <c r="AF70" s="49" t="e">
        <f>HLOOKUP(I70,ElecAvoidedCostsWOCC!$A$5:$Q$50,G70+1,FALSE)</f>
        <v>#N/A</v>
      </c>
      <c r="AG70" s="41" t="e">
        <f t="shared" si="31"/>
        <v>#N/A</v>
      </c>
      <c r="AH70" s="49" t="e">
        <f>HLOOKUP(I70,ElecAvoidedCostsWOCC!$A$5:$Q$50,T70+1,FALSE)</f>
        <v>#N/A</v>
      </c>
      <c r="AI70" s="41" t="e">
        <f t="shared" si="32"/>
        <v>#N/A</v>
      </c>
      <c r="AJ70" s="41" t="e">
        <f t="shared" si="33"/>
        <v>#N/A</v>
      </c>
      <c r="AK70" s="41" t="e">
        <f>HLOOKUP(I70,ElecAvoidedCostsWOCC!$A$5:$Q$50,G70+1,FALSE)*J70*L70</f>
        <v>#N/A</v>
      </c>
      <c r="AL70" s="41" t="e">
        <f t="shared" si="34"/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si="35"/>
        <v>0</v>
      </c>
      <c r="AO70" s="44">
        <f t="shared" si="36"/>
        <v>0</v>
      </c>
      <c r="AP70" s="44" t="e">
        <f t="shared" si="37"/>
        <v>#DIV/0!</v>
      </c>
    </row>
    <row r="71" spans="2:42" x14ac:dyDescent="0.25">
      <c r="B71" s="84" t="s">
        <v>64</v>
      </c>
      <c r="C71" s="85">
        <v>18230611</v>
      </c>
      <c r="D71" s="85" t="s">
        <v>65</v>
      </c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38"/>
        <v>0</v>
      </c>
      <c r="U71" s="44">
        <f t="shared" si="20"/>
        <v>0</v>
      </c>
      <c r="V71" s="45">
        <f t="shared" si="21"/>
        <v>0</v>
      </c>
      <c r="W71" s="46">
        <f t="shared" si="22"/>
        <v>0</v>
      </c>
      <c r="X71" s="41">
        <f t="shared" si="23"/>
        <v>0</v>
      </c>
      <c r="Y71" s="41">
        <f t="shared" si="24"/>
        <v>0</v>
      </c>
      <c r="Z71" s="41">
        <f t="shared" si="25"/>
        <v>0</v>
      </c>
      <c r="AA71" s="47">
        <f t="shared" si="26"/>
        <v>0</v>
      </c>
      <c r="AB71" s="48">
        <f t="shared" si="27"/>
        <v>0</v>
      </c>
      <c r="AC71" s="41">
        <f t="shared" si="28"/>
        <v>0</v>
      </c>
      <c r="AD71" s="41">
        <f t="shared" si="29"/>
        <v>0</v>
      </c>
      <c r="AE71" s="41">
        <f t="shared" si="30"/>
        <v>0</v>
      </c>
      <c r="AF71" s="49" t="e">
        <f>HLOOKUP(I71,ElecAvoidedCostsWOCC!$A$5:$Q$50,G71+1,FALSE)</f>
        <v>#N/A</v>
      </c>
      <c r="AG71" s="41" t="e">
        <f t="shared" si="31"/>
        <v>#N/A</v>
      </c>
      <c r="AH71" s="49" t="e">
        <f>HLOOKUP(I71,ElecAvoidedCostsWOCC!$A$5:$Q$50,T71+1,FALSE)</f>
        <v>#N/A</v>
      </c>
      <c r="AI71" s="41" t="e">
        <f t="shared" si="32"/>
        <v>#N/A</v>
      </c>
      <c r="AJ71" s="41" t="e">
        <f t="shared" si="33"/>
        <v>#N/A</v>
      </c>
      <c r="AK71" s="41" t="e">
        <f>HLOOKUP(I71,ElecAvoidedCostsWOCC!$A$5:$Q$50,G71+1,FALSE)*J71*L71</f>
        <v>#N/A</v>
      </c>
      <c r="AL71" s="41" t="e">
        <f t="shared" si="34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35"/>
        <v>0</v>
      </c>
      <c r="AO71" s="44">
        <f t="shared" si="36"/>
        <v>0</v>
      </c>
      <c r="AP71" s="44" t="e">
        <f t="shared" si="37"/>
        <v>#DIV/0!</v>
      </c>
    </row>
    <row r="72" spans="2:42" x14ac:dyDescent="0.25">
      <c r="B72" s="84" t="s">
        <v>64</v>
      </c>
      <c r="C72" s="85">
        <v>18230611</v>
      </c>
      <c r="D72" s="85" t="s">
        <v>65</v>
      </c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38"/>
        <v>0</v>
      </c>
      <c r="U72" s="44">
        <f t="shared" si="20"/>
        <v>0</v>
      </c>
      <c r="V72" s="45">
        <f t="shared" si="21"/>
        <v>0</v>
      </c>
      <c r="W72" s="46">
        <f t="shared" si="22"/>
        <v>0</v>
      </c>
      <c r="X72" s="41">
        <f t="shared" si="23"/>
        <v>0</v>
      </c>
      <c r="Y72" s="41">
        <f t="shared" si="24"/>
        <v>0</v>
      </c>
      <c r="Z72" s="41">
        <f t="shared" si="25"/>
        <v>0</v>
      </c>
      <c r="AA72" s="47">
        <f t="shared" si="26"/>
        <v>0</v>
      </c>
      <c r="AB72" s="48">
        <f t="shared" si="27"/>
        <v>0</v>
      </c>
      <c r="AC72" s="41">
        <f t="shared" si="28"/>
        <v>0</v>
      </c>
      <c r="AD72" s="41">
        <f t="shared" si="29"/>
        <v>0</v>
      </c>
      <c r="AE72" s="41">
        <f t="shared" si="30"/>
        <v>0</v>
      </c>
      <c r="AF72" s="49" t="e">
        <f>HLOOKUP(I72,ElecAvoidedCostsWOCC!$A$5:$Q$50,G72+1,FALSE)</f>
        <v>#N/A</v>
      </c>
      <c r="AG72" s="41" t="e">
        <f t="shared" si="31"/>
        <v>#N/A</v>
      </c>
      <c r="AH72" s="49" t="e">
        <f>HLOOKUP(I72,ElecAvoidedCostsWOCC!$A$5:$Q$50,T72+1,FALSE)</f>
        <v>#N/A</v>
      </c>
      <c r="AI72" s="41" t="e">
        <f t="shared" si="32"/>
        <v>#N/A</v>
      </c>
      <c r="AJ72" s="41" t="e">
        <f t="shared" si="33"/>
        <v>#N/A</v>
      </c>
      <c r="AK72" s="41" t="e">
        <f>HLOOKUP(I72,ElecAvoidedCostsWOCC!$A$5:$Q$50,G72+1,FALSE)*J72*L72</f>
        <v>#N/A</v>
      </c>
      <c r="AL72" s="41" t="e">
        <f t="shared" si="34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35"/>
        <v>0</v>
      </c>
      <c r="AO72" s="44">
        <f t="shared" si="36"/>
        <v>0</v>
      </c>
      <c r="AP72" s="44" t="e">
        <f t="shared" si="37"/>
        <v>#DIV/0!</v>
      </c>
    </row>
    <row r="73" spans="2:42" x14ac:dyDescent="0.25">
      <c r="B73" s="84" t="s">
        <v>64</v>
      </c>
      <c r="C73" s="85">
        <v>18230611</v>
      </c>
      <c r="D73" s="85" t="s">
        <v>65</v>
      </c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38"/>
        <v>0</v>
      </c>
      <c r="U73" s="44">
        <f t="shared" si="20"/>
        <v>0</v>
      </c>
      <c r="V73" s="45">
        <f t="shared" si="21"/>
        <v>0</v>
      </c>
      <c r="W73" s="46">
        <f t="shared" si="22"/>
        <v>0</v>
      </c>
      <c r="X73" s="41">
        <f t="shared" si="23"/>
        <v>0</v>
      </c>
      <c r="Y73" s="41">
        <f t="shared" si="24"/>
        <v>0</v>
      </c>
      <c r="Z73" s="41">
        <f t="shared" si="25"/>
        <v>0</v>
      </c>
      <c r="AA73" s="47">
        <f t="shared" si="26"/>
        <v>0</v>
      </c>
      <c r="AB73" s="48">
        <f t="shared" si="27"/>
        <v>0</v>
      </c>
      <c r="AC73" s="41">
        <f t="shared" si="28"/>
        <v>0</v>
      </c>
      <c r="AD73" s="41">
        <f t="shared" si="29"/>
        <v>0</v>
      </c>
      <c r="AE73" s="41">
        <f t="shared" si="30"/>
        <v>0</v>
      </c>
      <c r="AF73" s="49" t="e">
        <f>HLOOKUP(I73,ElecAvoidedCostsWOCC!$A$5:$Q$50,G73+1,FALSE)</f>
        <v>#N/A</v>
      </c>
      <c r="AG73" s="41" t="e">
        <f t="shared" si="31"/>
        <v>#N/A</v>
      </c>
      <c r="AH73" s="49" t="e">
        <f>HLOOKUP(I73,ElecAvoidedCostsWOCC!$A$5:$Q$50,T73+1,FALSE)</f>
        <v>#N/A</v>
      </c>
      <c r="AI73" s="41" t="e">
        <f t="shared" si="32"/>
        <v>#N/A</v>
      </c>
      <c r="AJ73" s="41" t="e">
        <f t="shared" si="33"/>
        <v>#N/A</v>
      </c>
      <c r="AK73" s="41" t="e">
        <f>HLOOKUP(I73,ElecAvoidedCostsWOCC!$A$5:$Q$50,G73+1,FALSE)*J73*L73</f>
        <v>#N/A</v>
      </c>
      <c r="AL73" s="41" t="e">
        <f t="shared" si="34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35"/>
        <v>0</v>
      </c>
      <c r="AO73" s="44">
        <f t="shared" si="36"/>
        <v>0</v>
      </c>
      <c r="AP73" s="44" t="e">
        <f t="shared" si="37"/>
        <v>#DIV/0!</v>
      </c>
    </row>
    <row r="74" spans="2:42" x14ac:dyDescent="0.25">
      <c r="B74" s="84" t="s">
        <v>64</v>
      </c>
      <c r="C74" s="85">
        <v>18230611</v>
      </c>
      <c r="D74" s="85" t="s">
        <v>65</v>
      </c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38"/>
        <v>0</v>
      </c>
      <c r="U74" s="44">
        <f t="shared" si="20"/>
        <v>0</v>
      </c>
      <c r="V74" s="45">
        <f t="shared" si="21"/>
        <v>0</v>
      </c>
      <c r="W74" s="46">
        <f t="shared" si="22"/>
        <v>0</v>
      </c>
      <c r="X74" s="41">
        <f t="shared" si="23"/>
        <v>0</v>
      </c>
      <c r="Y74" s="41">
        <f t="shared" si="24"/>
        <v>0</v>
      </c>
      <c r="Z74" s="41">
        <f t="shared" si="25"/>
        <v>0</v>
      </c>
      <c r="AA74" s="47">
        <f t="shared" si="26"/>
        <v>0</v>
      </c>
      <c r="AB74" s="48">
        <f t="shared" si="27"/>
        <v>0</v>
      </c>
      <c r="AC74" s="41">
        <f t="shared" si="28"/>
        <v>0</v>
      </c>
      <c r="AD74" s="41">
        <f t="shared" si="29"/>
        <v>0</v>
      </c>
      <c r="AE74" s="41">
        <f t="shared" si="30"/>
        <v>0</v>
      </c>
      <c r="AF74" s="49" t="e">
        <f>HLOOKUP(I74,ElecAvoidedCostsWOCC!$A$5:$Q$50,G74+1,FALSE)</f>
        <v>#N/A</v>
      </c>
      <c r="AG74" s="41" t="e">
        <f t="shared" si="31"/>
        <v>#N/A</v>
      </c>
      <c r="AH74" s="49" t="e">
        <f>HLOOKUP(I74,ElecAvoidedCostsWOCC!$A$5:$Q$50,T74+1,FALSE)</f>
        <v>#N/A</v>
      </c>
      <c r="AI74" s="41" t="e">
        <f t="shared" si="32"/>
        <v>#N/A</v>
      </c>
      <c r="AJ74" s="41" t="e">
        <f t="shared" si="33"/>
        <v>#N/A</v>
      </c>
      <c r="AK74" s="41" t="e">
        <f>HLOOKUP(I74,ElecAvoidedCostsWOCC!$A$5:$Q$50,G74+1,FALSE)*J74*L74</f>
        <v>#N/A</v>
      </c>
      <c r="AL74" s="41" t="e">
        <f t="shared" si="34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35"/>
        <v>0</v>
      </c>
      <c r="AO74" s="44">
        <f t="shared" si="36"/>
        <v>0</v>
      </c>
      <c r="AP74" s="44" t="e">
        <f t="shared" si="37"/>
        <v>#DIV/0!</v>
      </c>
    </row>
    <row r="75" spans="2:42" x14ac:dyDescent="0.25">
      <c r="B75" s="84" t="s">
        <v>64</v>
      </c>
      <c r="C75" s="85">
        <v>18230611</v>
      </c>
      <c r="D75" s="85" t="s">
        <v>65</v>
      </c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38"/>
        <v>0</v>
      </c>
      <c r="U75" s="44">
        <f t="shared" si="20"/>
        <v>0</v>
      </c>
      <c r="V75" s="45">
        <f t="shared" si="21"/>
        <v>0</v>
      </c>
      <c r="W75" s="46">
        <f t="shared" si="22"/>
        <v>0</v>
      </c>
      <c r="X75" s="41">
        <f t="shared" si="23"/>
        <v>0</v>
      </c>
      <c r="Y75" s="41">
        <f t="shared" si="24"/>
        <v>0</v>
      </c>
      <c r="Z75" s="41">
        <f t="shared" si="25"/>
        <v>0</v>
      </c>
      <c r="AA75" s="47">
        <f t="shared" si="26"/>
        <v>0</v>
      </c>
      <c r="AB75" s="48">
        <f t="shared" si="27"/>
        <v>0</v>
      </c>
      <c r="AC75" s="41">
        <f t="shared" si="28"/>
        <v>0</v>
      </c>
      <c r="AD75" s="41">
        <f t="shared" si="29"/>
        <v>0</v>
      </c>
      <c r="AE75" s="41">
        <f t="shared" si="30"/>
        <v>0</v>
      </c>
      <c r="AF75" s="49" t="e">
        <f>HLOOKUP(I75,ElecAvoidedCostsWOCC!$A$5:$Q$50,G75+1,FALSE)</f>
        <v>#N/A</v>
      </c>
      <c r="AG75" s="41" t="e">
        <f t="shared" si="31"/>
        <v>#N/A</v>
      </c>
      <c r="AH75" s="49" t="e">
        <f>HLOOKUP(I75,ElecAvoidedCostsWOCC!$A$5:$Q$50,T75+1,FALSE)</f>
        <v>#N/A</v>
      </c>
      <c r="AI75" s="41" t="e">
        <f t="shared" si="32"/>
        <v>#N/A</v>
      </c>
      <c r="AJ75" s="41" t="e">
        <f t="shared" si="33"/>
        <v>#N/A</v>
      </c>
      <c r="AK75" s="41" t="e">
        <f>HLOOKUP(I75,ElecAvoidedCostsWOCC!$A$5:$Q$50,G75+1,FALSE)*J75*L75</f>
        <v>#N/A</v>
      </c>
      <c r="AL75" s="41" t="e">
        <f t="shared" si="34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35"/>
        <v>0</v>
      </c>
      <c r="AO75" s="44">
        <f t="shared" si="36"/>
        <v>0</v>
      </c>
      <c r="AP75" s="44" t="e">
        <f t="shared" si="37"/>
        <v>#DIV/0!</v>
      </c>
    </row>
    <row r="76" spans="2:42" x14ac:dyDescent="0.25">
      <c r="B76" s="84" t="s">
        <v>64</v>
      </c>
      <c r="C76" s="85">
        <v>18230611</v>
      </c>
      <c r="D76" s="85" t="s">
        <v>65</v>
      </c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38"/>
        <v>0</v>
      </c>
      <c r="U76" s="44">
        <f t="shared" si="20"/>
        <v>0</v>
      </c>
      <c r="V76" s="45">
        <f t="shared" si="21"/>
        <v>0</v>
      </c>
      <c r="W76" s="46">
        <f t="shared" si="22"/>
        <v>0</v>
      </c>
      <c r="X76" s="41">
        <f t="shared" si="23"/>
        <v>0</v>
      </c>
      <c r="Y76" s="41">
        <f t="shared" si="24"/>
        <v>0</v>
      </c>
      <c r="Z76" s="41">
        <f t="shared" si="25"/>
        <v>0</v>
      </c>
      <c r="AA76" s="47">
        <f t="shared" si="26"/>
        <v>0</v>
      </c>
      <c r="AB76" s="48">
        <f t="shared" si="27"/>
        <v>0</v>
      </c>
      <c r="AC76" s="41">
        <f t="shared" si="28"/>
        <v>0</v>
      </c>
      <c r="AD76" s="41">
        <f t="shared" si="29"/>
        <v>0</v>
      </c>
      <c r="AE76" s="41">
        <f t="shared" si="30"/>
        <v>0</v>
      </c>
      <c r="AF76" s="49" t="e">
        <f>HLOOKUP(I76,ElecAvoidedCostsWOCC!$A$5:$Q$50,G76+1,FALSE)</f>
        <v>#N/A</v>
      </c>
      <c r="AG76" s="41" t="e">
        <f t="shared" si="31"/>
        <v>#N/A</v>
      </c>
      <c r="AH76" s="49" t="e">
        <f>HLOOKUP(I76,ElecAvoidedCostsWOCC!$A$5:$Q$50,T76+1,FALSE)</f>
        <v>#N/A</v>
      </c>
      <c r="AI76" s="41" t="e">
        <f t="shared" si="32"/>
        <v>#N/A</v>
      </c>
      <c r="AJ76" s="41" t="e">
        <f t="shared" si="33"/>
        <v>#N/A</v>
      </c>
      <c r="AK76" s="41" t="e">
        <f>HLOOKUP(I76,ElecAvoidedCostsWOCC!$A$5:$Q$50,G76+1,FALSE)*J76*L76</f>
        <v>#N/A</v>
      </c>
      <c r="AL76" s="41" t="e">
        <f t="shared" si="34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35"/>
        <v>0</v>
      </c>
      <c r="AO76" s="44">
        <f t="shared" si="36"/>
        <v>0</v>
      </c>
      <c r="AP76" s="44" t="e">
        <f t="shared" si="37"/>
        <v>#DIV/0!</v>
      </c>
    </row>
    <row r="77" spans="2:42" x14ac:dyDescent="0.25">
      <c r="B77" s="84" t="s">
        <v>64</v>
      </c>
      <c r="C77" s="85">
        <v>18230611</v>
      </c>
      <c r="D77" s="85" t="s">
        <v>65</v>
      </c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38"/>
        <v>0</v>
      </c>
      <c r="U77" s="44">
        <f t="shared" si="20"/>
        <v>0</v>
      </c>
      <c r="V77" s="45">
        <f t="shared" si="21"/>
        <v>0</v>
      </c>
      <c r="W77" s="46">
        <f t="shared" si="22"/>
        <v>0</v>
      </c>
      <c r="X77" s="41">
        <f t="shared" si="23"/>
        <v>0</v>
      </c>
      <c r="Y77" s="41">
        <f t="shared" si="24"/>
        <v>0</v>
      </c>
      <c r="Z77" s="41">
        <f t="shared" si="25"/>
        <v>0</v>
      </c>
      <c r="AA77" s="47">
        <f t="shared" si="26"/>
        <v>0</v>
      </c>
      <c r="AB77" s="48">
        <f t="shared" si="27"/>
        <v>0</v>
      </c>
      <c r="AC77" s="41">
        <f t="shared" si="28"/>
        <v>0</v>
      </c>
      <c r="AD77" s="41">
        <f t="shared" si="29"/>
        <v>0</v>
      </c>
      <c r="AE77" s="41">
        <f t="shared" si="30"/>
        <v>0</v>
      </c>
      <c r="AF77" s="49" t="e">
        <f>HLOOKUP(I77,ElecAvoidedCostsWOCC!$A$5:$Q$50,G77+1,FALSE)</f>
        <v>#N/A</v>
      </c>
      <c r="AG77" s="41" t="e">
        <f t="shared" si="31"/>
        <v>#N/A</v>
      </c>
      <c r="AH77" s="49" t="e">
        <f>HLOOKUP(I77,ElecAvoidedCostsWOCC!$A$5:$Q$50,T77+1,FALSE)</f>
        <v>#N/A</v>
      </c>
      <c r="AI77" s="41" t="e">
        <f t="shared" si="32"/>
        <v>#N/A</v>
      </c>
      <c r="AJ77" s="41" t="e">
        <f t="shared" si="33"/>
        <v>#N/A</v>
      </c>
      <c r="AK77" s="41" t="e">
        <f>HLOOKUP(I77,ElecAvoidedCostsWOCC!$A$5:$Q$50,G77+1,FALSE)*J77*L77</f>
        <v>#N/A</v>
      </c>
      <c r="AL77" s="41" t="e">
        <f t="shared" si="34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35"/>
        <v>0</v>
      </c>
      <c r="AO77" s="44">
        <f t="shared" si="36"/>
        <v>0</v>
      </c>
      <c r="AP77" s="44" t="e">
        <f t="shared" si="37"/>
        <v>#DIV/0!</v>
      </c>
    </row>
    <row r="78" spans="2:42" x14ac:dyDescent="0.25">
      <c r="B78" s="84" t="s">
        <v>64</v>
      </c>
      <c r="C78" s="85">
        <v>18230611</v>
      </c>
      <c r="D78" s="85" t="s">
        <v>65</v>
      </c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38"/>
        <v>0</v>
      </c>
      <c r="U78" s="44">
        <f t="shared" si="20"/>
        <v>0</v>
      </c>
      <c r="V78" s="45">
        <f t="shared" si="21"/>
        <v>0</v>
      </c>
      <c r="W78" s="46">
        <f t="shared" si="22"/>
        <v>0</v>
      </c>
      <c r="X78" s="41">
        <f t="shared" si="23"/>
        <v>0</v>
      </c>
      <c r="Y78" s="41">
        <f t="shared" si="24"/>
        <v>0</v>
      </c>
      <c r="Z78" s="41">
        <f t="shared" si="25"/>
        <v>0</v>
      </c>
      <c r="AA78" s="47">
        <f t="shared" si="26"/>
        <v>0</v>
      </c>
      <c r="AB78" s="48">
        <f t="shared" si="27"/>
        <v>0</v>
      </c>
      <c r="AC78" s="41">
        <f t="shared" si="28"/>
        <v>0</v>
      </c>
      <c r="AD78" s="41">
        <f t="shared" si="29"/>
        <v>0</v>
      </c>
      <c r="AE78" s="41">
        <f t="shared" si="30"/>
        <v>0</v>
      </c>
      <c r="AF78" s="49" t="e">
        <f>HLOOKUP(I78,ElecAvoidedCostsWOCC!$A$5:$Q$50,G78+1,FALSE)</f>
        <v>#N/A</v>
      </c>
      <c r="AG78" s="41" t="e">
        <f t="shared" si="31"/>
        <v>#N/A</v>
      </c>
      <c r="AH78" s="49" t="e">
        <f>HLOOKUP(I78,ElecAvoidedCostsWOCC!$A$5:$Q$50,T78+1,FALSE)</f>
        <v>#N/A</v>
      </c>
      <c r="AI78" s="41" t="e">
        <f t="shared" si="32"/>
        <v>#N/A</v>
      </c>
      <c r="AJ78" s="41" t="e">
        <f t="shared" si="33"/>
        <v>#N/A</v>
      </c>
      <c r="AK78" s="41" t="e">
        <f>HLOOKUP(I78,ElecAvoidedCostsWOCC!$A$5:$Q$50,G78+1,FALSE)*J78*L78</f>
        <v>#N/A</v>
      </c>
      <c r="AL78" s="41" t="e">
        <f t="shared" si="34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35"/>
        <v>0</v>
      </c>
      <c r="AO78" s="44">
        <f t="shared" si="36"/>
        <v>0</v>
      </c>
      <c r="AP78" s="44" t="e">
        <f t="shared" si="37"/>
        <v>#DIV/0!</v>
      </c>
    </row>
    <row r="79" spans="2:42" x14ac:dyDescent="0.25">
      <c r="B79" s="84" t="s">
        <v>64</v>
      </c>
      <c r="C79" s="85">
        <v>18230611</v>
      </c>
      <c r="D79" s="85" t="s">
        <v>65</v>
      </c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38"/>
        <v>0</v>
      </c>
      <c r="U79" s="44">
        <f t="shared" ref="U79:U136" si="39">(O79/$A$10)*T79</f>
        <v>0</v>
      </c>
      <c r="V79" s="45">
        <f t="shared" ref="V79:V136" si="40">N79-M79</f>
        <v>0</v>
      </c>
      <c r="W79" s="46">
        <f t="shared" ref="W79:W136" si="41">(O79/A$10)</f>
        <v>0</v>
      </c>
      <c r="X79" s="41">
        <f t="shared" ref="X79:X136" si="42">W79*A$8</f>
        <v>0</v>
      </c>
      <c r="Y79" s="41">
        <f t="shared" ref="Y79:Y136" si="43">Q79-P79</f>
        <v>0</v>
      </c>
      <c r="Z79" s="41">
        <f t="shared" ref="Z79:Z136" si="44">X79+(A$6*W79)</f>
        <v>0</v>
      </c>
      <c r="AA79" s="47">
        <f t="shared" ref="AA79:AA136" si="45">Q79+X79</f>
        <v>0</v>
      </c>
      <c r="AB79" s="48">
        <f t="shared" ref="AB79:AB136" si="46">Z79/(1+ElecDiscountRate)^1</f>
        <v>0</v>
      </c>
      <c r="AC79" s="41">
        <f t="shared" ref="AC79:AC136" si="47">AA79/(1+ElecDiscountRate)^1</f>
        <v>0</v>
      </c>
      <c r="AD79" s="41">
        <f t="shared" ref="AD79:AD136" si="48">-PV(ElecDiscountRate,T79,R79)*J79</f>
        <v>0</v>
      </c>
      <c r="AE79" s="41">
        <f t="shared" ref="AE79:AE136" si="49">-PV(ElecDiscountRate,T79,S79)*J79</f>
        <v>0</v>
      </c>
      <c r="AF79" s="49" t="e">
        <f>HLOOKUP(I79,ElecAvoidedCostsWOCC!$A$5:$Q$50,G79+1,FALSE)</f>
        <v>#N/A</v>
      </c>
      <c r="AG79" s="41" t="e">
        <f t="shared" ref="AG79:AG136" si="50">AF79*J79*K79</f>
        <v>#N/A</v>
      </c>
      <c r="AH79" s="49" t="e">
        <f>HLOOKUP(I79,ElecAvoidedCostsWOCC!$A$5:$Q$50,T79+1,FALSE)</f>
        <v>#N/A</v>
      </c>
      <c r="AI79" s="41" t="e">
        <f t="shared" ref="AI79:AI136" si="51">AH79*J79*L79</f>
        <v>#N/A</v>
      </c>
      <c r="AJ79" s="41" t="e">
        <f t="shared" ref="AJ79:AJ136" si="52">AG79+AI79</f>
        <v>#N/A</v>
      </c>
      <c r="AK79" s="41" t="e">
        <f>HLOOKUP(I79,ElecAvoidedCostsWOCC!$A$5:$Q$50,G79+1,FALSE)*J79*L79</f>
        <v>#N/A</v>
      </c>
      <c r="AL79" s="41" t="e">
        <f t="shared" ref="AL79:AL136" si="53">AG79+AI79-AK79</f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ref="AN79:AN136" si="54">AM79*1.1+AD79+AE79</f>
        <v>0</v>
      </c>
      <c r="AO79" s="44">
        <f t="shared" ref="AO79:AO136" si="55">IFERROR(AM79/AB79,0)</f>
        <v>0</v>
      </c>
      <c r="AP79" s="44" t="e">
        <f t="shared" ref="AP79:AP136" si="56">AN79/AC79</f>
        <v>#DIV/0!</v>
      </c>
    </row>
    <row r="80" spans="2:42" x14ac:dyDescent="0.25">
      <c r="B80" s="84" t="s">
        <v>64</v>
      </c>
      <c r="C80" s="85">
        <v>18230611</v>
      </c>
      <c r="D80" s="85" t="s">
        <v>65</v>
      </c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38"/>
        <v>0</v>
      </c>
      <c r="U80" s="44">
        <f t="shared" si="39"/>
        <v>0</v>
      </c>
      <c r="V80" s="45">
        <f t="shared" si="40"/>
        <v>0</v>
      </c>
      <c r="W80" s="46">
        <f t="shared" si="41"/>
        <v>0</v>
      </c>
      <c r="X80" s="41">
        <f t="shared" si="42"/>
        <v>0</v>
      </c>
      <c r="Y80" s="41">
        <f t="shared" si="43"/>
        <v>0</v>
      </c>
      <c r="Z80" s="41">
        <f t="shared" si="44"/>
        <v>0</v>
      </c>
      <c r="AA80" s="47">
        <f t="shared" si="45"/>
        <v>0</v>
      </c>
      <c r="AB80" s="48">
        <f t="shared" si="46"/>
        <v>0</v>
      </c>
      <c r="AC80" s="41">
        <f t="shared" si="47"/>
        <v>0</v>
      </c>
      <c r="AD80" s="41">
        <f t="shared" si="48"/>
        <v>0</v>
      </c>
      <c r="AE80" s="41">
        <f t="shared" si="49"/>
        <v>0</v>
      </c>
      <c r="AF80" s="49" t="e">
        <f>HLOOKUP(I80,ElecAvoidedCostsWOCC!$A$5:$Q$50,G80+1,FALSE)</f>
        <v>#N/A</v>
      </c>
      <c r="AG80" s="41" t="e">
        <f t="shared" si="50"/>
        <v>#N/A</v>
      </c>
      <c r="AH80" s="49" t="e">
        <f>HLOOKUP(I80,ElecAvoidedCostsWOCC!$A$5:$Q$50,T80+1,FALSE)</f>
        <v>#N/A</v>
      </c>
      <c r="AI80" s="41" t="e">
        <f t="shared" si="51"/>
        <v>#N/A</v>
      </c>
      <c r="AJ80" s="41" t="e">
        <f t="shared" si="52"/>
        <v>#N/A</v>
      </c>
      <c r="AK80" s="41" t="e">
        <f>HLOOKUP(I80,ElecAvoidedCostsWOCC!$A$5:$Q$50,G80+1,FALSE)*J80*L80</f>
        <v>#N/A</v>
      </c>
      <c r="AL80" s="41" t="e">
        <f t="shared" si="53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54"/>
        <v>0</v>
      </c>
      <c r="AO80" s="44">
        <f t="shared" si="55"/>
        <v>0</v>
      </c>
      <c r="AP80" s="44" t="e">
        <f t="shared" si="56"/>
        <v>#DIV/0!</v>
      </c>
    </row>
    <row r="81" spans="2:42" x14ac:dyDescent="0.25">
      <c r="B81" s="84" t="s">
        <v>64</v>
      </c>
      <c r="C81" s="85">
        <v>18230611</v>
      </c>
      <c r="D81" s="85" t="s">
        <v>65</v>
      </c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38"/>
        <v>0</v>
      </c>
      <c r="U81" s="44">
        <f t="shared" si="39"/>
        <v>0</v>
      </c>
      <c r="V81" s="45">
        <f t="shared" si="40"/>
        <v>0</v>
      </c>
      <c r="W81" s="46">
        <f t="shared" si="41"/>
        <v>0</v>
      </c>
      <c r="X81" s="41">
        <f t="shared" si="42"/>
        <v>0</v>
      </c>
      <c r="Y81" s="41">
        <f t="shared" si="43"/>
        <v>0</v>
      </c>
      <c r="Z81" s="41">
        <f t="shared" si="44"/>
        <v>0</v>
      </c>
      <c r="AA81" s="47">
        <f t="shared" si="45"/>
        <v>0</v>
      </c>
      <c r="AB81" s="48">
        <f t="shared" si="46"/>
        <v>0</v>
      </c>
      <c r="AC81" s="41">
        <f t="shared" si="47"/>
        <v>0</v>
      </c>
      <c r="AD81" s="41">
        <f t="shared" si="48"/>
        <v>0</v>
      </c>
      <c r="AE81" s="41">
        <f t="shared" si="49"/>
        <v>0</v>
      </c>
      <c r="AF81" s="49" t="e">
        <f>HLOOKUP(I81,ElecAvoidedCostsWOCC!$A$5:$Q$50,G81+1,FALSE)</f>
        <v>#N/A</v>
      </c>
      <c r="AG81" s="41" t="e">
        <f t="shared" si="50"/>
        <v>#N/A</v>
      </c>
      <c r="AH81" s="49" t="e">
        <f>HLOOKUP(I81,ElecAvoidedCostsWOCC!$A$5:$Q$50,T81+1,FALSE)</f>
        <v>#N/A</v>
      </c>
      <c r="AI81" s="41" t="e">
        <f t="shared" si="51"/>
        <v>#N/A</v>
      </c>
      <c r="AJ81" s="41" t="e">
        <f t="shared" si="52"/>
        <v>#N/A</v>
      </c>
      <c r="AK81" s="41" t="e">
        <f>HLOOKUP(I81,ElecAvoidedCostsWOCC!$A$5:$Q$50,G81+1,FALSE)*J81*L81</f>
        <v>#N/A</v>
      </c>
      <c r="AL81" s="41" t="e">
        <f t="shared" si="53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54"/>
        <v>0</v>
      </c>
      <c r="AO81" s="44">
        <f t="shared" si="55"/>
        <v>0</v>
      </c>
      <c r="AP81" s="44" t="e">
        <f t="shared" si="56"/>
        <v>#DIV/0!</v>
      </c>
    </row>
    <row r="82" spans="2:42" x14ac:dyDescent="0.25">
      <c r="B82" s="84" t="s">
        <v>64</v>
      </c>
      <c r="C82" s="85">
        <v>18230611</v>
      </c>
      <c r="D82" s="85" t="s">
        <v>65</v>
      </c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38"/>
        <v>0</v>
      </c>
      <c r="U82" s="44">
        <f t="shared" si="39"/>
        <v>0</v>
      </c>
      <c r="V82" s="45">
        <f t="shared" si="40"/>
        <v>0</v>
      </c>
      <c r="W82" s="46">
        <f t="shared" si="41"/>
        <v>0</v>
      </c>
      <c r="X82" s="41">
        <f t="shared" si="42"/>
        <v>0</v>
      </c>
      <c r="Y82" s="41">
        <f t="shared" si="43"/>
        <v>0</v>
      </c>
      <c r="Z82" s="41">
        <f t="shared" si="44"/>
        <v>0</v>
      </c>
      <c r="AA82" s="47">
        <f t="shared" si="45"/>
        <v>0</v>
      </c>
      <c r="AB82" s="48">
        <f t="shared" si="46"/>
        <v>0</v>
      </c>
      <c r="AC82" s="41">
        <f t="shared" si="47"/>
        <v>0</v>
      </c>
      <c r="AD82" s="41">
        <f t="shared" si="48"/>
        <v>0</v>
      </c>
      <c r="AE82" s="41">
        <f t="shared" si="49"/>
        <v>0</v>
      </c>
      <c r="AF82" s="49" t="e">
        <f>HLOOKUP(I82,ElecAvoidedCostsWOCC!$A$5:$Q$50,G82+1,FALSE)</f>
        <v>#N/A</v>
      </c>
      <c r="AG82" s="41" t="e">
        <f t="shared" si="50"/>
        <v>#N/A</v>
      </c>
      <c r="AH82" s="49" t="e">
        <f>HLOOKUP(I82,ElecAvoidedCostsWOCC!$A$5:$Q$50,T82+1,FALSE)</f>
        <v>#N/A</v>
      </c>
      <c r="AI82" s="41" t="e">
        <f t="shared" si="51"/>
        <v>#N/A</v>
      </c>
      <c r="AJ82" s="41" t="e">
        <f t="shared" si="52"/>
        <v>#N/A</v>
      </c>
      <c r="AK82" s="41" t="e">
        <f>HLOOKUP(I82,ElecAvoidedCostsWOCC!$A$5:$Q$50,G82+1,FALSE)*J82*L82</f>
        <v>#N/A</v>
      </c>
      <c r="AL82" s="41" t="e">
        <f t="shared" si="53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54"/>
        <v>0</v>
      </c>
      <c r="AO82" s="44">
        <f t="shared" si="55"/>
        <v>0</v>
      </c>
      <c r="AP82" s="44" t="e">
        <f t="shared" si="56"/>
        <v>#DIV/0!</v>
      </c>
    </row>
    <row r="83" spans="2:42" x14ac:dyDescent="0.25">
      <c r="B83" s="84" t="s">
        <v>64</v>
      </c>
      <c r="C83" s="85">
        <v>18230611</v>
      </c>
      <c r="D83" s="85" t="s">
        <v>65</v>
      </c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38"/>
        <v>0</v>
      </c>
      <c r="U83" s="44">
        <f t="shared" si="39"/>
        <v>0</v>
      </c>
      <c r="V83" s="45">
        <f t="shared" si="40"/>
        <v>0</v>
      </c>
      <c r="W83" s="46">
        <f t="shared" si="41"/>
        <v>0</v>
      </c>
      <c r="X83" s="41">
        <f t="shared" si="42"/>
        <v>0</v>
      </c>
      <c r="Y83" s="41">
        <f t="shared" si="43"/>
        <v>0</v>
      </c>
      <c r="Z83" s="41">
        <f t="shared" si="44"/>
        <v>0</v>
      </c>
      <c r="AA83" s="47">
        <f t="shared" si="45"/>
        <v>0</v>
      </c>
      <c r="AB83" s="48">
        <f t="shared" si="46"/>
        <v>0</v>
      </c>
      <c r="AC83" s="41">
        <f t="shared" si="47"/>
        <v>0</v>
      </c>
      <c r="AD83" s="41">
        <f t="shared" si="48"/>
        <v>0</v>
      </c>
      <c r="AE83" s="41">
        <f t="shared" si="49"/>
        <v>0</v>
      </c>
      <c r="AF83" s="49" t="e">
        <f>HLOOKUP(I83,ElecAvoidedCostsWOCC!$A$5:$Q$50,G83+1,FALSE)</f>
        <v>#N/A</v>
      </c>
      <c r="AG83" s="41" t="e">
        <f t="shared" si="50"/>
        <v>#N/A</v>
      </c>
      <c r="AH83" s="49" t="e">
        <f>HLOOKUP(I83,ElecAvoidedCostsWOCC!$A$5:$Q$50,T83+1,FALSE)</f>
        <v>#N/A</v>
      </c>
      <c r="AI83" s="41" t="e">
        <f t="shared" si="51"/>
        <v>#N/A</v>
      </c>
      <c r="AJ83" s="41" t="e">
        <f t="shared" si="52"/>
        <v>#N/A</v>
      </c>
      <c r="AK83" s="41" t="e">
        <f>HLOOKUP(I83,ElecAvoidedCostsWOCC!$A$5:$Q$50,G83+1,FALSE)*J83*L83</f>
        <v>#N/A</v>
      </c>
      <c r="AL83" s="41" t="e">
        <f t="shared" si="53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54"/>
        <v>0</v>
      </c>
      <c r="AO83" s="44">
        <f t="shared" si="55"/>
        <v>0</v>
      </c>
      <c r="AP83" s="44" t="e">
        <f t="shared" si="56"/>
        <v>#DIV/0!</v>
      </c>
    </row>
    <row r="84" spans="2:42" x14ac:dyDescent="0.25">
      <c r="B84" s="84" t="s">
        <v>64</v>
      </c>
      <c r="C84" s="85">
        <v>18230611</v>
      </c>
      <c r="D84" s="85" t="s">
        <v>65</v>
      </c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38"/>
        <v>0</v>
      </c>
      <c r="U84" s="44">
        <f t="shared" si="39"/>
        <v>0</v>
      </c>
      <c r="V84" s="45">
        <f t="shared" si="40"/>
        <v>0</v>
      </c>
      <c r="W84" s="46">
        <f t="shared" si="41"/>
        <v>0</v>
      </c>
      <c r="X84" s="41">
        <f t="shared" si="42"/>
        <v>0</v>
      </c>
      <c r="Y84" s="41">
        <f t="shared" si="43"/>
        <v>0</v>
      </c>
      <c r="Z84" s="41">
        <f t="shared" si="44"/>
        <v>0</v>
      </c>
      <c r="AA84" s="47">
        <f t="shared" si="45"/>
        <v>0</v>
      </c>
      <c r="AB84" s="48">
        <f t="shared" si="46"/>
        <v>0</v>
      </c>
      <c r="AC84" s="41">
        <f t="shared" si="47"/>
        <v>0</v>
      </c>
      <c r="AD84" s="41">
        <f t="shared" si="48"/>
        <v>0</v>
      </c>
      <c r="AE84" s="41">
        <f t="shared" si="49"/>
        <v>0</v>
      </c>
      <c r="AF84" s="49" t="e">
        <f>HLOOKUP(I84,ElecAvoidedCostsWOCC!$A$5:$Q$50,G84+1,FALSE)</f>
        <v>#N/A</v>
      </c>
      <c r="AG84" s="41" t="e">
        <f t="shared" si="50"/>
        <v>#N/A</v>
      </c>
      <c r="AH84" s="49" t="e">
        <f>HLOOKUP(I84,ElecAvoidedCostsWOCC!$A$5:$Q$50,T84+1,FALSE)</f>
        <v>#N/A</v>
      </c>
      <c r="AI84" s="41" t="e">
        <f t="shared" si="51"/>
        <v>#N/A</v>
      </c>
      <c r="AJ84" s="41" t="e">
        <f t="shared" si="52"/>
        <v>#N/A</v>
      </c>
      <c r="AK84" s="41" t="e">
        <f>HLOOKUP(I84,ElecAvoidedCostsWOCC!$A$5:$Q$50,G84+1,FALSE)*J84*L84</f>
        <v>#N/A</v>
      </c>
      <c r="AL84" s="41" t="e">
        <f t="shared" si="53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54"/>
        <v>0</v>
      </c>
      <c r="AO84" s="44">
        <f t="shared" si="55"/>
        <v>0</v>
      </c>
      <c r="AP84" s="44" t="e">
        <f t="shared" si="56"/>
        <v>#DIV/0!</v>
      </c>
    </row>
    <row r="85" spans="2:42" x14ac:dyDescent="0.25">
      <c r="B85" s="84" t="s">
        <v>64</v>
      </c>
      <c r="C85" s="85">
        <v>18230611</v>
      </c>
      <c r="D85" s="85" t="s">
        <v>65</v>
      </c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38"/>
        <v>0</v>
      </c>
      <c r="U85" s="44">
        <f t="shared" si="39"/>
        <v>0</v>
      </c>
      <c r="V85" s="45">
        <f t="shared" si="40"/>
        <v>0</v>
      </c>
      <c r="W85" s="46">
        <f t="shared" si="41"/>
        <v>0</v>
      </c>
      <c r="X85" s="41">
        <f t="shared" si="42"/>
        <v>0</v>
      </c>
      <c r="Y85" s="41">
        <f t="shared" si="43"/>
        <v>0</v>
      </c>
      <c r="Z85" s="41">
        <f t="shared" si="44"/>
        <v>0</v>
      </c>
      <c r="AA85" s="47">
        <f t="shared" si="45"/>
        <v>0</v>
      </c>
      <c r="AB85" s="48">
        <f t="shared" si="46"/>
        <v>0</v>
      </c>
      <c r="AC85" s="41">
        <f t="shared" si="47"/>
        <v>0</v>
      </c>
      <c r="AD85" s="41">
        <f t="shared" si="48"/>
        <v>0</v>
      </c>
      <c r="AE85" s="41">
        <f t="shared" si="49"/>
        <v>0</v>
      </c>
      <c r="AF85" s="49" t="e">
        <f>HLOOKUP(I85,ElecAvoidedCostsWOCC!$A$5:$Q$50,G85+1,FALSE)</f>
        <v>#N/A</v>
      </c>
      <c r="AG85" s="41" t="e">
        <f t="shared" si="50"/>
        <v>#N/A</v>
      </c>
      <c r="AH85" s="49" t="e">
        <f>HLOOKUP(I85,ElecAvoidedCostsWOCC!$A$5:$Q$50,T85+1,FALSE)</f>
        <v>#N/A</v>
      </c>
      <c r="AI85" s="41" t="e">
        <f t="shared" si="51"/>
        <v>#N/A</v>
      </c>
      <c r="AJ85" s="41" t="e">
        <f t="shared" si="52"/>
        <v>#N/A</v>
      </c>
      <c r="AK85" s="41" t="e">
        <f>HLOOKUP(I85,ElecAvoidedCostsWOCC!$A$5:$Q$50,G85+1,FALSE)*J85*L85</f>
        <v>#N/A</v>
      </c>
      <c r="AL85" s="41" t="e">
        <f t="shared" si="53"/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si="54"/>
        <v>0</v>
      </c>
      <c r="AO85" s="44">
        <f t="shared" si="55"/>
        <v>0</v>
      </c>
      <c r="AP85" s="44" t="e">
        <f t="shared" si="56"/>
        <v>#DIV/0!</v>
      </c>
    </row>
    <row r="86" spans="2:42" x14ac:dyDescent="0.25">
      <c r="B86" s="84" t="s">
        <v>64</v>
      </c>
      <c r="C86" s="85">
        <v>18230611</v>
      </c>
      <c r="D86" s="85" t="s">
        <v>65</v>
      </c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38"/>
        <v>0</v>
      </c>
      <c r="U86" s="44">
        <f t="shared" si="39"/>
        <v>0</v>
      </c>
      <c r="V86" s="45">
        <f t="shared" si="40"/>
        <v>0</v>
      </c>
      <c r="W86" s="46">
        <f t="shared" si="41"/>
        <v>0</v>
      </c>
      <c r="X86" s="41">
        <f t="shared" si="42"/>
        <v>0</v>
      </c>
      <c r="Y86" s="41">
        <f t="shared" si="43"/>
        <v>0</v>
      </c>
      <c r="Z86" s="41">
        <f t="shared" si="44"/>
        <v>0</v>
      </c>
      <c r="AA86" s="47">
        <f t="shared" si="45"/>
        <v>0</v>
      </c>
      <c r="AB86" s="48">
        <f t="shared" si="46"/>
        <v>0</v>
      </c>
      <c r="AC86" s="41">
        <f t="shared" si="47"/>
        <v>0</v>
      </c>
      <c r="AD86" s="41">
        <f t="shared" si="48"/>
        <v>0</v>
      </c>
      <c r="AE86" s="41">
        <f t="shared" si="49"/>
        <v>0</v>
      </c>
      <c r="AF86" s="49" t="e">
        <f>HLOOKUP(I86,ElecAvoidedCostsWOCC!$A$5:$Q$50,G86+1,FALSE)</f>
        <v>#N/A</v>
      </c>
      <c r="AG86" s="41" t="e">
        <f t="shared" si="50"/>
        <v>#N/A</v>
      </c>
      <c r="AH86" s="49" t="e">
        <f>HLOOKUP(I86,ElecAvoidedCostsWOCC!$A$5:$Q$50,T86+1,FALSE)</f>
        <v>#N/A</v>
      </c>
      <c r="AI86" s="41" t="e">
        <f t="shared" si="51"/>
        <v>#N/A</v>
      </c>
      <c r="AJ86" s="41" t="e">
        <f t="shared" si="52"/>
        <v>#N/A</v>
      </c>
      <c r="AK86" s="41" t="e">
        <f>HLOOKUP(I86,ElecAvoidedCostsWOCC!$A$5:$Q$50,G86+1,FALSE)*J86*L86</f>
        <v>#N/A</v>
      </c>
      <c r="AL86" s="41" t="e">
        <f t="shared" si="53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54"/>
        <v>0</v>
      </c>
      <c r="AO86" s="44">
        <f t="shared" si="55"/>
        <v>0</v>
      </c>
      <c r="AP86" s="44" t="e">
        <f t="shared" si="56"/>
        <v>#DIV/0!</v>
      </c>
    </row>
    <row r="87" spans="2:42" x14ac:dyDescent="0.25">
      <c r="B87" s="84" t="s">
        <v>64</v>
      </c>
      <c r="C87" s="85">
        <v>18230611</v>
      </c>
      <c r="D87" s="85" t="s">
        <v>65</v>
      </c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38"/>
        <v>0</v>
      </c>
      <c r="U87" s="44">
        <f t="shared" si="39"/>
        <v>0</v>
      </c>
      <c r="V87" s="45">
        <f t="shared" si="40"/>
        <v>0</v>
      </c>
      <c r="W87" s="46">
        <f t="shared" si="41"/>
        <v>0</v>
      </c>
      <c r="X87" s="41">
        <f t="shared" si="42"/>
        <v>0</v>
      </c>
      <c r="Y87" s="41">
        <f t="shared" si="43"/>
        <v>0</v>
      </c>
      <c r="Z87" s="41">
        <f t="shared" si="44"/>
        <v>0</v>
      </c>
      <c r="AA87" s="47">
        <f t="shared" si="45"/>
        <v>0</v>
      </c>
      <c r="AB87" s="48">
        <f t="shared" si="46"/>
        <v>0</v>
      </c>
      <c r="AC87" s="41">
        <f t="shared" si="47"/>
        <v>0</v>
      </c>
      <c r="AD87" s="41">
        <f t="shared" si="48"/>
        <v>0</v>
      </c>
      <c r="AE87" s="41">
        <f t="shared" si="49"/>
        <v>0</v>
      </c>
      <c r="AF87" s="49" t="e">
        <f>HLOOKUP(I87,ElecAvoidedCostsWOCC!$A$5:$Q$50,G87+1,FALSE)</f>
        <v>#N/A</v>
      </c>
      <c r="AG87" s="41" t="e">
        <f t="shared" si="50"/>
        <v>#N/A</v>
      </c>
      <c r="AH87" s="49" t="e">
        <f>HLOOKUP(I87,ElecAvoidedCostsWOCC!$A$5:$Q$50,T87+1,FALSE)</f>
        <v>#N/A</v>
      </c>
      <c r="AI87" s="41" t="e">
        <f t="shared" si="51"/>
        <v>#N/A</v>
      </c>
      <c r="AJ87" s="41" t="e">
        <f t="shared" si="52"/>
        <v>#N/A</v>
      </c>
      <c r="AK87" s="41" t="e">
        <f>HLOOKUP(I87,ElecAvoidedCostsWOCC!$A$5:$Q$50,G87+1,FALSE)*J87*L87</f>
        <v>#N/A</v>
      </c>
      <c r="AL87" s="41" t="e">
        <f t="shared" si="53"/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54"/>
        <v>0</v>
      </c>
      <c r="AO87" s="44">
        <f t="shared" si="55"/>
        <v>0</v>
      </c>
      <c r="AP87" s="44" t="e">
        <f t="shared" si="56"/>
        <v>#DIV/0!</v>
      </c>
    </row>
    <row r="88" spans="2:42" x14ac:dyDescent="0.25">
      <c r="B88" s="84" t="s">
        <v>64</v>
      </c>
      <c r="C88" s="85">
        <v>18230611</v>
      </c>
      <c r="D88" s="85" t="s">
        <v>65</v>
      </c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38"/>
        <v>0</v>
      </c>
      <c r="U88" s="44">
        <f t="shared" si="39"/>
        <v>0</v>
      </c>
      <c r="V88" s="45">
        <f t="shared" si="40"/>
        <v>0</v>
      </c>
      <c r="W88" s="46">
        <f t="shared" si="41"/>
        <v>0</v>
      </c>
      <c r="X88" s="41">
        <f t="shared" si="42"/>
        <v>0</v>
      </c>
      <c r="Y88" s="41">
        <f t="shared" si="43"/>
        <v>0</v>
      </c>
      <c r="Z88" s="41">
        <f t="shared" si="44"/>
        <v>0</v>
      </c>
      <c r="AA88" s="47">
        <f t="shared" si="45"/>
        <v>0</v>
      </c>
      <c r="AB88" s="48">
        <f t="shared" si="46"/>
        <v>0</v>
      </c>
      <c r="AC88" s="41">
        <f t="shared" si="47"/>
        <v>0</v>
      </c>
      <c r="AD88" s="41">
        <f t="shared" si="48"/>
        <v>0</v>
      </c>
      <c r="AE88" s="41">
        <f t="shared" si="49"/>
        <v>0</v>
      </c>
      <c r="AF88" s="49" t="e">
        <f>HLOOKUP(I88,ElecAvoidedCostsWOCC!$A$5:$Q$50,G88+1,FALSE)</f>
        <v>#N/A</v>
      </c>
      <c r="AG88" s="41" t="e">
        <f t="shared" si="50"/>
        <v>#N/A</v>
      </c>
      <c r="AH88" s="49" t="e">
        <f>HLOOKUP(I88,ElecAvoidedCostsWOCC!$A$5:$Q$50,T88+1,FALSE)</f>
        <v>#N/A</v>
      </c>
      <c r="AI88" s="41" t="e">
        <f t="shared" si="51"/>
        <v>#N/A</v>
      </c>
      <c r="AJ88" s="41" t="e">
        <f t="shared" si="52"/>
        <v>#N/A</v>
      </c>
      <c r="AK88" s="41" t="e">
        <f>HLOOKUP(I88,ElecAvoidedCostsWOCC!$A$5:$Q$50,G88+1,FALSE)*J88*L88</f>
        <v>#N/A</v>
      </c>
      <c r="AL88" s="41" t="e">
        <f t="shared" si="53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54"/>
        <v>0</v>
      </c>
      <c r="AO88" s="44">
        <f t="shared" si="55"/>
        <v>0</v>
      </c>
      <c r="AP88" s="44" t="e">
        <f t="shared" si="56"/>
        <v>#DIV/0!</v>
      </c>
    </row>
    <row r="89" spans="2:42" x14ac:dyDescent="0.25">
      <c r="B89" s="84" t="s">
        <v>64</v>
      </c>
      <c r="C89" s="85">
        <v>18230611</v>
      </c>
      <c r="D89" s="85" t="s">
        <v>65</v>
      </c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 t="shared" si="38"/>
        <v>0</v>
      </c>
      <c r="U89" s="44">
        <f t="shared" si="39"/>
        <v>0</v>
      </c>
      <c r="V89" s="45">
        <f t="shared" si="40"/>
        <v>0</v>
      </c>
      <c r="W89" s="46">
        <f t="shared" si="41"/>
        <v>0</v>
      </c>
      <c r="X89" s="41">
        <f t="shared" si="42"/>
        <v>0</v>
      </c>
      <c r="Y89" s="41">
        <f t="shared" si="43"/>
        <v>0</v>
      </c>
      <c r="Z89" s="41">
        <f t="shared" si="44"/>
        <v>0</v>
      </c>
      <c r="AA89" s="47">
        <f t="shared" si="45"/>
        <v>0</v>
      </c>
      <c r="AB89" s="48">
        <f t="shared" si="46"/>
        <v>0</v>
      </c>
      <c r="AC89" s="41">
        <f t="shared" si="47"/>
        <v>0</v>
      </c>
      <c r="AD89" s="41">
        <f t="shared" si="48"/>
        <v>0</v>
      </c>
      <c r="AE89" s="41">
        <f t="shared" si="49"/>
        <v>0</v>
      </c>
      <c r="AF89" s="49" t="e">
        <f>HLOOKUP(I89,ElecAvoidedCostsWOCC!$A$5:$Q$50,G89+1,FALSE)</f>
        <v>#N/A</v>
      </c>
      <c r="AG89" s="41" t="e">
        <f t="shared" si="50"/>
        <v>#N/A</v>
      </c>
      <c r="AH89" s="49" t="e">
        <f>HLOOKUP(I89,ElecAvoidedCostsWOCC!$A$5:$Q$50,T89+1,FALSE)</f>
        <v>#N/A</v>
      </c>
      <c r="AI89" s="41" t="e">
        <f t="shared" si="51"/>
        <v>#N/A</v>
      </c>
      <c r="AJ89" s="41" t="e">
        <f t="shared" si="52"/>
        <v>#N/A</v>
      </c>
      <c r="AK89" s="41" t="e">
        <f>HLOOKUP(I89,ElecAvoidedCostsWOCC!$A$5:$Q$50,G89+1,FALSE)*J89*L89</f>
        <v>#N/A</v>
      </c>
      <c r="AL89" s="41" t="e">
        <f t="shared" si="53"/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 t="shared" si="54"/>
        <v>0</v>
      </c>
      <c r="AO89" s="44">
        <f t="shared" si="55"/>
        <v>0</v>
      </c>
      <c r="AP89" s="44" t="e">
        <f t="shared" si="56"/>
        <v>#DIV/0!</v>
      </c>
    </row>
    <row r="90" spans="2:42" x14ac:dyDescent="0.25">
      <c r="B90" s="84" t="s">
        <v>64</v>
      </c>
      <c r="C90" s="85">
        <v>18230611</v>
      </c>
      <c r="D90" s="85" t="s">
        <v>65</v>
      </c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 t="shared" si="38"/>
        <v>0</v>
      </c>
      <c r="U90" s="44">
        <f t="shared" si="39"/>
        <v>0</v>
      </c>
      <c r="V90" s="45">
        <f t="shared" si="40"/>
        <v>0</v>
      </c>
      <c r="W90" s="46">
        <f t="shared" si="41"/>
        <v>0</v>
      </c>
      <c r="X90" s="41">
        <f t="shared" si="42"/>
        <v>0</v>
      </c>
      <c r="Y90" s="41">
        <f t="shared" si="43"/>
        <v>0</v>
      </c>
      <c r="Z90" s="41">
        <f t="shared" si="44"/>
        <v>0</v>
      </c>
      <c r="AA90" s="47">
        <f t="shared" si="45"/>
        <v>0</v>
      </c>
      <c r="AB90" s="48">
        <f t="shared" si="46"/>
        <v>0</v>
      </c>
      <c r="AC90" s="41">
        <f t="shared" si="47"/>
        <v>0</v>
      </c>
      <c r="AD90" s="41">
        <f t="shared" si="48"/>
        <v>0</v>
      </c>
      <c r="AE90" s="41">
        <f t="shared" si="49"/>
        <v>0</v>
      </c>
      <c r="AF90" s="49" t="e">
        <f>HLOOKUP(I90,ElecAvoidedCostsWOCC!$A$5:$Q$50,G90+1,FALSE)</f>
        <v>#N/A</v>
      </c>
      <c r="AG90" s="41" t="e">
        <f t="shared" si="50"/>
        <v>#N/A</v>
      </c>
      <c r="AH90" s="49" t="e">
        <f>HLOOKUP(I90,ElecAvoidedCostsWOCC!$A$5:$Q$50,T90+1,FALSE)</f>
        <v>#N/A</v>
      </c>
      <c r="AI90" s="41" t="e">
        <f t="shared" si="51"/>
        <v>#N/A</v>
      </c>
      <c r="AJ90" s="41" t="e">
        <f t="shared" si="52"/>
        <v>#N/A</v>
      </c>
      <c r="AK90" s="41" t="e">
        <f>HLOOKUP(I90,ElecAvoidedCostsWOCC!$A$5:$Q$50,G90+1,FALSE)*J90*L90</f>
        <v>#N/A</v>
      </c>
      <c r="AL90" s="41" t="e">
        <f t="shared" si="53"/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 t="shared" si="54"/>
        <v>0</v>
      </c>
      <c r="AO90" s="44">
        <f t="shared" si="55"/>
        <v>0</v>
      </c>
      <c r="AP90" s="44" t="e">
        <f t="shared" si="56"/>
        <v>#DIV/0!</v>
      </c>
    </row>
    <row r="91" spans="2:42" x14ac:dyDescent="0.25">
      <c r="B91" s="84" t="s">
        <v>64</v>
      </c>
      <c r="C91" s="85">
        <v>18230611</v>
      </c>
      <c r="D91" s="85" t="s">
        <v>65</v>
      </c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 t="shared" si="38"/>
        <v>0</v>
      </c>
      <c r="U91" s="44">
        <f t="shared" si="39"/>
        <v>0</v>
      </c>
      <c r="V91" s="45">
        <f t="shared" si="40"/>
        <v>0</v>
      </c>
      <c r="W91" s="46">
        <f t="shared" si="41"/>
        <v>0</v>
      </c>
      <c r="X91" s="41">
        <f t="shared" si="42"/>
        <v>0</v>
      </c>
      <c r="Y91" s="41">
        <f t="shared" si="43"/>
        <v>0</v>
      </c>
      <c r="Z91" s="41">
        <f t="shared" si="44"/>
        <v>0</v>
      </c>
      <c r="AA91" s="47">
        <f t="shared" si="45"/>
        <v>0</v>
      </c>
      <c r="AB91" s="48">
        <f t="shared" si="46"/>
        <v>0</v>
      </c>
      <c r="AC91" s="41">
        <f t="shared" si="47"/>
        <v>0</v>
      </c>
      <c r="AD91" s="41">
        <f t="shared" si="48"/>
        <v>0</v>
      </c>
      <c r="AE91" s="41">
        <f t="shared" si="49"/>
        <v>0</v>
      </c>
      <c r="AF91" s="49" t="e">
        <f>HLOOKUP(I91,ElecAvoidedCostsWOCC!$A$5:$Q$50,G91+1,FALSE)</f>
        <v>#N/A</v>
      </c>
      <c r="AG91" s="41" t="e">
        <f t="shared" si="50"/>
        <v>#N/A</v>
      </c>
      <c r="AH91" s="49" t="e">
        <f>HLOOKUP(I91,ElecAvoidedCostsWOCC!$A$5:$Q$50,T91+1,FALSE)</f>
        <v>#N/A</v>
      </c>
      <c r="AI91" s="41" t="e">
        <f t="shared" si="51"/>
        <v>#N/A</v>
      </c>
      <c r="AJ91" s="41" t="e">
        <f t="shared" si="52"/>
        <v>#N/A</v>
      </c>
      <c r="AK91" s="41" t="e">
        <f>HLOOKUP(I91,ElecAvoidedCostsWOCC!$A$5:$Q$50,G91+1,FALSE)*J91*L91</f>
        <v>#N/A</v>
      </c>
      <c r="AL91" s="41" t="e">
        <f t="shared" si="53"/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 t="shared" si="54"/>
        <v>0</v>
      </c>
      <c r="AO91" s="44">
        <f t="shared" si="55"/>
        <v>0</v>
      </c>
      <c r="AP91" s="44" t="e">
        <f t="shared" si="56"/>
        <v>#DIV/0!</v>
      </c>
    </row>
    <row r="92" spans="2:42" x14ac:dyDescent="0.25">
      <c r="B92" s="84" t="s">
        <v>64</v>
      </c>
      <c r="C92" s="85">
        <v>18230611</v>
      </c>
      <c r="D92" s="85" t="s">
        <v>65</v>
      </c>
      <c r="E92" s="35"/>
      <c r="F92" s="36"/>
      <c r="G92" s="36"/>
      <c r="H92" s="36"/>
      <c r="I92" s="37"/>
      <c r="J92" s="38"/>
      <c r="K92" s="38"/>
      <c r="L92" s="38"/>
      <c r="M92" s="39"/>
      <c r="N92" s="39"/>
      <c r="O92" s="40"/>
      <c r="P92" s="41"/>
      <c r="Q92" s="41"/>
      <c r="R92" s="42"/>
      <c r="S92" s="43"/>
      <c r="T92" s="36">
        <f t="shared" si="38"/>
        <v>0</v>
      </c>
      <c r="U92" s="44">
        <f t="shared" si="39"/>
        <v>0</v>
      </c>
      <c r="V92" s="45">
        <f t="shared" si="40"/>
        <v>0</v>
      </c>
      <c r="W92" s="46">
        <f t="shared" si="41"/>
        <v>0</v>
      </c>
      <c r="X92" s="41">
        <f t="shared" si="42"/>
        <v>0</v>
      </c>
      <c r="Y92" s="41">
        <f t="shared" si="43"/>
        <v>0</v>
      </c>
      <c r="Z92" s="41">
        <f t="shared" si="44"/>
        <v>0</v>
      </c>
      <c r="AA92" s="47">
        <f t="shared" si="45"/>
        <v>0</v>
      </c>
      <c r="AB92" s="48">
        <f t="shared" si="46"/>
        <v>0</v>
      </c>
      <c r="AC92" s="41">
        <f t="shared" si="47"/>
        <v>0</v>
      </c>
      <c r="AD92" s="41">
        <f t="shared" si="48"/>
        <v>0</v>
      </c>
      <c r="AE92" s="41">
        <f t="shared" si="49"/>
        <v>0</v>
      </c>
      <c r="AF92" s="49" t="e">
        <f>HLOOKUP(I92,ElecAvoidedCostsWOCC!$A$5:$Q$50,G92+1,FALSE)</f>
        <v>#N/A</v>
      </c>
      <c r="AG92" s="41" t="e">
        <f t="shared" si="50"/>
        <v>#N/A</v>
      </c>
      <c r="AH92" s="49" t="e">
        <f>HLOOKUP(I92,ElecAvoidedCostsWOCC!$A$5:$Q$50,T92+1,FALSE)</f>
        <v>#N/A</v>
      </c>
      <c r="AI92" s="41" t="e">
        <f t="shared" si="51"/>
        <v>#N/A</v>
      </c>
      <c r="AJ92" s="41" t="e">
        <f t="shared" si="52"/>
        <v>#N/A</v>
      </c>
      <c r="AK92" s="41" t="e">
        <f>HLOOKUP(I92,ElecAvoidedCostsWOCC!$A$5:$Q$50,G92+1,FALSE)*J92*L92</f>
        <v>#N/A</v>
      </c>
      <c r="AL92" s="41" t="e">
        <f t="shared" si="53"/>
        <v>#N/A</v>
      </c>
      <c r="AM92" s="45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5">
        <f t="shared" si="54"/>
        <v>0</v>
      </c>
      <c r="AO92" s="44">
        <f t="shared" si="55"/>
        <v>0</v>
      </c>
      <c r="AP92" s="44" t="e">
        <f t="shared" si="56"/>
        <v>#DIV/0!</v>
      </c>
    </row>
    <row r="93" spans="2:42" x14ac:dyDescent="0.25">
      <c r="B93" s="84" t="s">
        <v>64</v>
      </c>
      <c r="C93" s="85">
        <v>18230611</v>
      </c>
      <c r="D93" s="85" t="s">
        <v>65</v>
      </c>
      <c r="E93" s="35"/>
      <c r="F93" s="36"/>
      <c r="G93" s="36"/>
      <c r="H93" s="36"/>
      <c r="I93" s="37"/>
      <c r="J93" s="38"/>
      <c r="K93" s="38"/>
      <c r="L93" s="38"/>
      <c r="M93" s="39"/>
      <c r="N93" s="39"/>
      <c r="O93" s="40"/>
      <c r="P93" s="41"/>
      <c r="Q93" s="41"/>
      <c r="R93" s="42"/>
      <c r="S93" s="43"/>
      <c r="T93" s="36">
        <f t="shared" si="38"/>
        <v>0</v>
      </c>
      <c r="U93" s="44">
        <f t="shared" si="39"/>
        <v>0</v>
      </c>
      <c r="V93" s="45">
        <f t="shared" si="40"/>
        <v>0</v>
      </c>
      <c r="W93" s="46">
        <f t="shared" si="41"/>
        <v>0</v>
      </c>
      <c r="X93" s="41">
        <f t="shared" si="42"/>
        <v>0</v>
      </c>
      <c r="Y93" s="41">
        <f t="shared" si="43"/>
        <v>0</v>
      </c>
      <c r="Z93" s="41">
        <f t="shared" si="44"/>
        <v>0</v>
      </c>
      <c r="AA93" s="47">
        <f t="shared" si="45"/>
        <v>0</v>
      </c>
      <c r="AB93" s="48">
        <f t="shared" si="46"/>
        <v>0</v>
      </c>
      <c r="AC93" s="41">
        <f t="shared" si="47"/>
        <v>0</v>
      </c>
      <c r="AD93" s="41">
        <f t="shared" si="48"/>
        <v>0</v>
      </c>
      <c r="AE93" s="41">
        <f t="shared" si="49"/>
        <v>0</v>
      </c>
      <c r="AF93" s="49" t="e">
        <f>HLOOKUP(I93,ElecAvoidedCostsWOCC!$A$5:$Q$50,G93+1,FALSE)</f>
        <v>#N/A</v>
      </c>
      <c r="AG93" s="41" t="e">
        <f t="shared" si="50"/>
        <v>#N/A</v>
      </c>
      <c r="AH93" s="49" t="e">
        <f>HLOOKUP(I93,ElecAvoidedCostsWOCC!$A$5:$Q$50,T93+1,FALSE)</f>
        <v>#N/A</v>
      </c>
      <c r="AI93" s="41" t="e">
        <f t="shared" si="51"/>
        <v>#N/A</v>
      </c>
      <c r="AJ93" s="41" t="e">
        <f t="shared" si="52"/>
        <v>#N/A</v>
      </c>
      <c r="AK93" s="41" t="e">
        <f>HLOOKUP(I93,ElecAvoidedCostsWOCC!$A$5:$Q$50,G93+1,FALSE)*J93*L93</f>
        <v>#N/A</v>
      </c>
      <c r="AL93" s="41" t="e">
        <f t="shared" si="53"/>
        <v>#N/A</v>
      </c>
      <c r="AM93" s="45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5">
        <f t="shared" si="54"/>
        <v>0</v>
      </c>
      <c r="AO93" s="44">
        <f t="shared" si="55"/>
        <v>0</v>
      </c>
      <c r="AP93" s="44" t="e">
        <f t="shared" si="56"/>
        <v>#DIV/0!</v>
      </c>
    </row>
    <row r="94" spans="2:42" x14ac:dyDescent="0.25">
      <c r="B94" s="84" t="s">
        <v>64</v>
      </c>
      <c r="C94" s="85">
        <v>18230611</v>
      </c>
      <c r="D94" s="85" t="s">
        <v>65</v>
      </c>
      <c r="E94" s="35"/>
      <c r="F94" s="36"/>
      <c r="G94" s="36"/>
      <c r="H94" s="36"/>
      <c r="I94" s="37"/>
      <c r="J94" s="38"/>
      <c r="K94" s="38"/>
      <c r="L94" s="38"/>
      <c r="M94" s="39"/>
      <c r="N94" s="39"/>
      <c r="O94" s="40"/>
      <c r="P94" s="41"/>
      <c r="Q94" s="41"/>
      <c r="R94" s="42"/>
      <c r="S94" s="43"/>
      <c r="T94" s="36">
        <f t="shared" si="38"/>
        <v>0</v>
      </c>
      <c r="U94" s="44">
        <f t="shared" si="39"/>
        <v>0</v>
      </c>
      <c r="V94" s="45">
        <f t="shared" si="40"/>
        <v>0</v>
      </c>
      <c r="W94" s="46">
        <f t="shared" si="41"/>
        <v>0</v>
      </c>
      <c r="X94" s="41">
        <f t="shared" si="42"/>
        <v>0</v>
      </c>
      <c r="Y94" s="41">
        <f t="shared" si="43"/>
        <v>0</v>
      </c>
      <c r="Z94" s="41">
        <f t="shared" si="44"/>
        <v>0</v>
      </c>
      <c r="AA94" s="47">
        <f t="shared" si="45"/>
        <v>0</v>
      </c>
      <c r="AB94" s="48">
        <f t="shared" si="46"/>
        <v>0</v>
      </c>
      <c r="AC94" s="41">
        <f t="shared" si="47"/>
        <v>0</v>
      </c>
      <c r="AD94" s="41">
        <f t="shared" si="48"/>
        <v>0</v>
      </c>
      <c r="AE94" s="41">
        <f t="shared" si="49"/>
        <v>0</v>
      </c>
      <c r="AF94" s="49" t="e">
        <f>HLOOKUP(I94,ElecAvoidedCostsWOCC!$A$5:$Q$50,G94+1,FALSE)</f>
        <v>#N/A</v>
      </c>
      <c r="AG94" s="41" t="e">
        <f t="shared" si="50"/>
        <v>#N/A</v>
      </c>
      <c r="AH94" s="49" t="e">
        <f>HLOOKUP(I94,ElecAvoidedCostsWOCC!$A$5:$Q$50,T94+1,FALSE)</f>
        <v>#N/A</v>
      </c>
      <c r="AI94" s="41" t="e">
        <f t="shared" si="51"/>
        <v>#N/A</v>
      </c>
      <c r="AJ94" s="41" t="e">
        <f t="shared" si="52"/>
        <v>#N/A</v>
      </c>
      <c r="AK94" s="41" t="e">
        <f>HLOOKUP(I94,ElecAvoidedCostsWOCC!$A$5:$Q$50,G94+1,FALSE)*J94*L94</f>
        <v>#N/A</v>
      </c>
      <c r="AL94" s="41" t="e">
        <f t="shared" si="53"/>
        <v>#N/A</v>
      </c>
      <c r="AM94" s="45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5">
        <f t="shared" si="54"/>
        <v>0</v>
      </c>
      <c r="AO94" s="44">
        <f t="shared" si="55"/>
        <v>0</v>
      </c>
      <c r="AP94" s="44" t="e">
        <f t="shared" si="56"/>
        <v>#DIV/0!</v>
      </c>
    </row>
    <row r="95" spans="2:42" x14ac:dyDescent="0.25">
      <c r="B95" s="84" t="s">
        <v>64</v>
      </c>
      <c r="C95" s="85">
        <v>18230611</v>
      </c>
      <c r="D95" s="85" t="s">
        <v>65</v>
      </c>
      <c r="E95" s="35"/>
      <c r="F95" s="36"/>
      <c r="G95" s="36"/>
      <c r="H95" s="36"/>
      <c r="I95" s="37"/>
      <c r="J95" s="38"/>
      <c r="K95" s="38"/>
      <c r="L95" s="38"/>
      <c r="M95" s="39"/>
      <c r="N95" s="39"/>
      <c r="O95" s="40"/>
      <c r="P95" s="41"/>
      <c r="Q95" s="41"/>
      <c r="R95" s="42"/>
      <c r="S95" s="43"/>
      <c r="T95" s="36">
        <f t="shared" si="38"/>
        <v>0</v>
      </c>
      <c r="U95" s="44">
        <f t="shared" si="39"/>
        <v>0</v>
      </c>
      <c r="V95" s="45">
        <f t="shared" si="40"/>
        <v>0</v>
      </c>
      <c r="W95" s="46">
        <f t="shared" si="41"/>
        <v>0</v>
      </c>
      <c r="X95" s="41">
        <f t="shared" si="42"/>
        <v>0</v>
      </c>
      <c r="Y95" s="41">
        <f t="shared" si="43"/>
        <v>0</v>
      </c>
      <c r="Z95" s="41">
        <f t="shared" si="44"/>
        <v>0</v>
      </c>
      <c r="AA95" s="47">
        <f t="shared" si="45"/>
        <v>0</v>
      </c>
      <c r="AB95" s="48">
        <f t="shared" si="46"/>
        <v>0</v>
      </c>
      <c r="AC95" s="41">
        <f t="shared" si="47"/>
        <v>0</v>
      </c>
      <c r="AD95" s="41">
        <f t="shared" si="48"/>
        <v>0</v>
      </c>
      <c r="AE95" s="41">
        <f t="shared" si="49"/>
        <v>0</v>
      </c>
      <c r="AF95" s="49" t="e">
        <f>HLOOKUP(I95,ElecAvoidedCostsWOCC!$A$5:$Q$50,G95+1,FALSE)</f>
        <v>#N/A</v>
      </c>
      <c r="AG95" s="41" t="e">
        <f t="shared" si="50"/>
        <v>#N/A</v>
      </c>
      <c r="AH95" s="49" t="e">
        <f>HLOOKUP(I95,ElecAvoidedCostsWOCC!$A$5:$Q$50,T95+1,FALSE)</f>
        <v>#N/A</v>
      </c>
      <c r="AI95" s="41" t="e">
        <f t="shared" si="51"/>
        <v>#N/A</v>
      </c>
      <c r="AJ95" s="41" t="e">
        <f t="shared" si="52"/>
        <v>#N/A</v>
      </c>
      <c r="AK95" s="41" t="e">
        <f>HLOOKUP(I95,ElecAvoidedCostsWOCC!$A$5:$Q$50,G95+1,FALSE)*J95*L95</f>
        <v>#N/A</v>
      </c>
      <c r="AL95" s="41" t="e">
        <f t="shared" si="53"/>
        <v>#N/A</v>
      </c>
      <c r="AM95" s="45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5">
        <f t="shared" si="54"/>
        <v>0</v>
      </c>
      <c r="AO95" s="44">
        <f t="shared" si="55"/>
        <v>0</v>
      </c>
      <c r="AP95" s="44" t="e">
        <f t="shared" si="56"/>
        <v>#DIV/0!</v>
      </c>
    </row>
    <row r="96" spans="2:42" x14ac:dyDescent="0.25">
      <c r="B96" s="84" t="s">
        <v>64</v>
      </c>
      <c r="C96" s="85">
        <v>18230611</v>
      </c>
      <c r="D96" s="85" t="s">
        <v>65</v>
      </c>
      <c r="E96" s="35"/>
      <c r="F96" s="36"/>
      <c r="G96" s="36"/>
      <c r="H96" s="36"/>
      <c r="I96" s="37"/>
      <c r="J96" s="38"/>
      <c r="K96" s="38"/>
      <c r="L96" s="38"/>
      <c r="M96" s="39"/>
      <c r="N96" s="39"/>
      <c r="O96" s="40"/>
      <c r="P96" s="41"/>
      <c r="Q96" s="41"/>
      <c r="R96" s="42"/>
      <c r="S96" s="43"/>
      <c r="T96" s="36">
        <f t="shared" si="38"/>
        <v>0</v>
      </c>
      <c r="U96" s="44">
        <f t="shared" si="39"/>
        <v>0</v>
      </c>
      <c r="V96" s="45">
        <f t="shared" si="40"/>
        <v>0</v>
      </c>
      <c r="W96" s="46">
        <f t="shared" si="41"/>
        <v>0</v>
      </c>
      <c r="X96" s="41">
        <f t="shared" si="42"/>
        <v>0</v>
      </c>
      <c r="Y96" s="41">
        <f t="shared" si="43"/>
        <v>0</v>
      </c>
      <c r="Z96" s="41">
        <f t="shared" si="44"/>
        <v>0</v>
      </c>
      <c r="AA96" s="47">
        <f t="shared" si="45"/>
        <v>0</v>
      </c>
      <c r="AB96" s="48">
        <f t="shared" si="46"/>
        <v>0</v>
      </c>
      <c r="AC96" s="41">
        <f t="shared" si="47"/>
        <v>0</v>
      </c>
      <c r="AD96" s="41">
        <f t="shared" si="48"/>
        <v>0</v>
      </c>
      <c r="AE96" s="41">
        <f t="shared" si="49"/>
        <v>0</v>
      </c>
      <c r="AF96" s="49" t="e">
        <f>HLOOKUP(I96,ElecAvoidedCostsWOCC!$A$5:$Q$50,G96+1,FALSE)</f>
        <v>#N/A</v>
      </c>
      <c r="AG96" s="41" t="e">
        <f t="shared" si="50"/>
        <v>#N/A</v>
      </c>
      <c r="AH96" s="49" t="e">
        <f>HLOOKUP(I96,ElecAvoidedCostsWOCC!$A$5:$Q$50,T96+1,FALSE)</f>
        <v>#N/A</v>
      </c>
      <c r="AI96" s="41" t="e">
        <f t="shared" si="51"/>
        <v>#N/A</v>
      </c>
      <c r="AJ96" s="41" t="e">
        <f t="shared" si="52"/>
        <v>#N/A</v>
      </c>
      <c r="AK96" s="41" t="e">
        <f>HLOOKUP(I96,ElecAvoidedCostsWOCC!$A$5:$Q$50,G96+1,FALSE)*J96*L96</f>
        <v>#N/A</v>
      </c>
      <c r="AL96" s="41" t="e">
        <f t="shared" si="53"/>
        <v>#N/A</v>
      </c>
      <c r="AM96" s="45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5">
        <f t="shared" si="54"/>
        <v>0</v>
      </c>
      <c r="AO96" s="44">
        <f t="shared" si="55"/>
        <v>0</v>
      </c>
      <c r="AP96" s="44" t="e">
        <f t="shared" si="56"/>
        <v>#DIV/0!</v>
      </c>
    </row>
    <row r="97" spans="2:42" x14ac:dyDescent="0.25">
      <c r="B97" s="84" t="s">
        <v>64</v>
      </c>
      <c r="C97" s="85">
        <v>18230611</v>
      </c>
      <c r="D97" s="85" t="s">
        <v>65</v>
      </c>
      <c r="E97" s="35"/>
      <c r="F97" s="36"/>
      <c r="G97" s="36"/>
      <c r="H97" s="36"/>
      <c r="I97" s="37"/>
      <c r="J97" s="38"/>
      <c r="K97" s="38"/>
      <c r="L97" s="38"/>
      <c r="M97" s="39"/>
      <c r="N97" s="39"/>
      <c r="O97" s="40"/>
      <c r="P97" s="41"/>
      <c r="Q97" s="41"/>
      <c r="R97" s="42"/>
      <c r="S97" s="43"/>
      <c r="T97" s="36">
        <f t="shared" si="38"/>
        <v>0</v>
      </c>
      <c r="U97" s="44">
        <f t="shared" si="39"/>
        <v>0</v>
      </c>
      <c r="V97" s="45">
        <f t="shared" si="40"/>
        <v>0</v>
      </c>
      <c r="W97" s="46">
        <f t="shared" si="41"/>
        <v>0</v>
      </c>
      <c r="X97" s="41">
        <f t="shared" si="42"/>
        <v>0</v>
      </c>
      <c r="Y97" s="41">
        <f t="shared" si="43"/>
        <v>0</v>
      </c>
      <c r="Z97" s="41">
        <f t="shared" si="44"/>
        <v>0</v>
      </c>
      <c r="AA97" s="47">
        <f t="shared" si="45"/>
        <v>0</v>
      </c>
      <c r="AB97" s="48">
        <f t="shared" si="46"/>
        <v>0</v>
      </c>
      <c r="AC97" s="41">
        <f t="shared" si="47"/>
        <v>0</v>
      </c>
      <c r="AD97" s="41">
        <f t="shared" si="48"/>
        <v>0</v>
      </c>
      <c r="AE97" s="41">
        <f t="shared" si="49"/>
        <v>0</v>
      </c>
      <c r="AF97" s="49" t="e">
        <f>HLOOKUP(I97,ElecAvoidedCostsWOCC!$A$5:$Q$50,G97+1,FALSE)</f>
        <v>#N/A</v>
      </c>
      <c r="AG97" s="41" t="e">
        <f t="shared" si="50"/>
        <v>#N/A</v>
      </c>
      <c r="AH97" s="49" t="e">
        <f>HLOOKUP(I97,ElecAvoidedCostsWOCC!$A$5:$Q$50,T97+1,FALSE)</f>
        <v>#N/A</v>
      </c>
      <c r="AI97" s="41" t="e">
        <f t="shared" si="51"/>
        <v>#N/A</v>
      </c>
      <c r="AJ97" s="41" t="e">
        <f t="shared" si="52"/>
        <v>#N/A</v>
      </c>
      <c r="AK97" s="41" t="e">
        <f>HLOOKUP(I97,ElecAvoidedCostsWOCC!$A$5:$Q$50,G97+1,FALSE)*J97*L97</f>
        <v>#N/A</v>
      </c>
      <c r="AL97" s="41" t="e">
        <f t="shared" si="53"/>
        <v>#N/A</v>
      </c>
      <c r="AM97" s="45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5">
        <f t="shared" si="54"/>
        <v>0</v>
      </c>
      <c r="AO97" s="44">
        <f t="shared" si="55"/>
        <v>0</v>
      </c>
      <c r="AP97" s="44" t="e">
        <f t="shared" si="56"/>
        <v>#DIV/0!</v>
      </c>
    </row>
    <row r="98" spans="2:42" x14ac:dyDescent="0.25">
      <c r="B98" s="84" t="s">
        <v>64</v>
      </c>
      <c r="C98" s="85">
        <v>18230611</v>
      </c>
      <c r="D98" s="85" t="s">
        <v>65</v>
      </c>
      <c r="E98" s="35"/>
      <c r="F98" s="36"/>
      <c r="G98" s="36"/>
      <c r="H98" s="36"/>
      <c r="I98" s="37"/>
      <c r="J98" s="38"/>
      <c r="K98" s="38"/>
      <c r="L98" s="38"/>
      <c r="M98" s="39"/>
      <c r="N98" s="39"/>
      <c r="O98" s="40"/>
      <c r="P98" s="41"/>
      <c r="Q98" s="41"/>
      <c r="R98" s="42"/>
      <c r="S98" s="43"/>
      <c r="T98" s="36">
        <f t="shared" si="38"/>
        <v>0</v>
      </c>
      <c r="U98" s="44">
        <f t="shared" si="39"/>
        <v>0</v>
      </c>
      <c r="V98" s="45">
        <f t="shared" si="40"/>
        <v>0</v>
      </c>
      <c r="W98" s="46">
        <f t="shared" si="41"/>
        <v>0</v>
      </c>
      <c r="X98" s="41">
        <f t="shared" si="42"/>
        <v>0</v>
      </c>
      <c r="Y98" s="41">
        <f t="shared" si="43"/>
        <v>0</v>
      </c>
      <c r="Z98" s="41">
        <f t="shared" si="44"/>
        <v>0</v>
      </c>
      <c r="AA98" s="47">
        <f t="shared" si="45"/>
        <v>0</v>
      </c>
      <c r="AB98" s="48">
        <f t="shared" si="46"/>
        <v>0</v>
      </c>
      <c r="AC98" s="41">
        <f t="shared" si="47"/>
        <v>0</v>
      </c>
      <c r="AD98" s="41">
        <f t="shared" si="48"/>
        <v>0</v>
      </c>
      <c r="AE98" s="41">
        <f t="shared" si="49"/>
        <v>0</v>
      </c>
      <c r="AF98" s="49" t="e">
        <f>HLOOKUP(I98,ElecAvoidedCostsWOCC!$A$5:$Q$50,G98+1,FALSE)</f>
        <v>#N/A</v>
      </c>
      <c r="AG98" s="41" t="e">
        <f t="shared" si="50"/>
        <v>#N/A</v>
      </c>
      <c r="AH98" s="49" t="e">
        <f>HLOOKUP(I98,ElecAvoidedCostsWOCC!$A$5:$Q$50,T98+1,FALSE)</f>
        <v>#N/A</v>
      </c>
      <c r="AI98" s="41" t="e">
        <f t="shared" si="51"/>
        <v>#N/A</v>
      </c>
      <c r="AJ98" s="41" t="e">
        <f t="shared" si="52"/>
        <v>#N/A</v>
      </c>
      <c r="AK98" s="41" t="e">
        <f>HLOOKUP(I98,ElecAvoidedCostsWOCC!$A$5:$Q$50,G98+1,FALSE)*J98*L98</f>
        <v>#N/A</v>
      </c>
      <c r="AL98" s="41" t="e">
        <f t="shared" si="53"/>
        <v>#N/A</v>
      </c>
      <c r="AM98" s="45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5">
        <f t="shared" si="54"/>
        <v>0</v>
      </c>
      <c r="AO98" s="44">
        <f t="shared" si="55"/>
        <v>0</v>
      </c>
      <c r="AP98" s="44" t="e">
        <f t="shared" si="56"/>
        <v>#DIV/0!</v>
      </c>
    </row>
    <row r="99" spans="2:42" x14ac:dyDescent="0.25">
      <c r="B99" s="84" t="s">
        <v>64</v>
      </c>
      <c r="C99" s="85">
        <v>18230611</v>
      </c>
      <c r="D99" s="85" t="s">
        <v>65</v>
      </c>
      <c r="E99" s="35"/>
      <c r="F99" s="36"/>
      <c r="G99" s="36"/>
      <c r="H99" s="36"/>
      <c r="I99" s="37"/>
      <c r="J99" s="38"/>
      <c r="K99" s="38"/>
      <c r="L99" s="38"/>
      <c r="M99" s="39"/>
      <c r="N99" s="39"/>
      <c r="O99" s="40"/>
      <c r="P99" s="41"/>
      <c r="Q99" s="41"/>
      <c r="R99" s="42"/>
      <c r="S99" s="43"/>
      <c r="T99" s="36">
        <f t="shared" si="38"/>
        <v>0</v>
      </c>
      <c r="U99" s="44">
        <f t="shared" si="39"/>
        <v>0</v>
      </c>
      <c r="V99" s="45">
        <f t="shared" si="40"/>
        <v>0</v>
      </c>
      <c r="W99" s="46">
        <f t="shared" si="41"/>
        <v>0</v>
      </c>
      <c r="X99" s="41">
        <f t="shared" si="42"/>
        <v>0</v>
      </c>
      <c r="Y99" s="41">
        <f t="shared" si="43"/>
        <v>0</v>
      </c>
      <c r="Z99" s="41">
        <f t="shared" si="44"/>
        <v>0</v>
      </c>
      <c r="AA99" s="47">
        <f t="shared" si="45"/>
        <v>0</v>
      </c>
      <c r="AB99" s="48">
        <f t="shared" si="46"/>
        <v>0</v>
      </c>
      <c r="AC99" s="41">
        <f t="shared" si="47"/>
        <v>0</v>
      </c>
      <c r="AD99" s="41">
        <f t="shared" si="48"/>
        <v>0</v>
      </c>
      <c r="AE99" s="41">
        <f t="shared" si="49"/>
        <v>0</v>
      </c>
      <c r="AF99" s="49" t="e">
        <f>HLOOKUP(I99,ElecAvoidedCostsWOCC!$A$5:$Q$50,G99+1,FALSE)</f>
        <v>#N/A</v>
      </c>
      <c r="AG99" s="41" t="e">
        <f t="shared" si="50"/>
        <v>#N/A</v>
      </c>
      <c r="AH99" s="49" t="e">
        <f>HLOOKUP(I99,ElecAvoidedCostsWOCC!$A$5:$Q$50,T99+1,FALSE)</f>
        <v>#N/A</v>
      </c>
      <c r="AI99" s="41" t="e">
        <f t="shared" si="51"/>
        <v>#N/A</v>
      </c>
      <c r="AJ99" s="41" t="e">
        <f t="shared" si="52"/>
        <v>#N/A</v>
      </c>
      <c r="AK99" s="41" t="e">
        <f>HLOOKUP(I99,ElecAvoidedCostsWOCC!$A$5:$Q$50,G99+1,FALSE)*J99*L99</f>
        <v>#N/A</v>
      </c>
      <c r="AL99" s="41" t="e">
        <f t="shared" si="53"/>
        <v>#N/A</v>
      </c>
      <c r="AM99" s="45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5">
        <f t="shared" si="54"/>
        <v>0</v>
      </c>
      <c r="AO99" s="44">
        <f t="shared" si="55"/>
        <v>0</v>
      </c>
      <c r="AP99" s="44" t="e">
        <f t="shared" si="56"/>
        <v>#DIV/0!</v>
      </c>
    </row>
    <row r="100" spans="2:42" x14ac:dyDescent="0.25">
      <c r="B100" s="84" t="s">
        <v>64</v>
      </c>
      <c r="C100" s="85">
        <v>18230611</v>
      </c>
      <c r="D100" s="85" t="s">
        <v>65</v>
      </c>
      <c r="E100" s="35"/>
      <c r="F100" s="36"/>
      <c r="G100" s="36"/>
      <c r="H100" s="36"/>
      <c r="I100" s="37"/>
      <c r="J100" s="38"/>
      <c r="K100" s="38"/>
      <c r="L100" s="38"/>
      <c r="M100" s="39"/>
      <c r="N100" s="39"/>
      <c r="O100" s="40"/>
      <c r="P100" s="41"/>
      <c r="Q100" s="41"/>
      <c r="R100" s="42"/>
      <c r="S100" s="43"/>
      <c r="T100" s="36">
        <f t="shared" si="38"/>
        <v>0</v>
      </c>
      <c r="U100" s="44">
        <f t="shared" si="39"/>
        <v>0</v>
      </c>
      <c r="V100" s="45">
        <f t="shared" si="40"/>
        <v>0</v>
      </c>
      <c r="W100" s="46">
        <f t="shared" si="41"/>
        <v>0</v>
      </c>
      <c r="X100" s="41">
        <f t="shared" si="42"/>
        <v>0</v>
      </c>
      <c r="Y100" s="41">
        <f t="shared" si="43"/>
        <v>0</v>
      </c>
      <c r="Z100" s="41">
        <f t="shared" si="44"/>
        <v>0</v>
      </c>
      <c r="AA100" s="47">
        <f t="shared" si="45"/>
        <v>0</v>
      </c>
      <c r="AB100" s="48">
        <f t="shared" si="46"/>
        <v>0</v>
      </c>
      <c r="AC100" s="41">
        <f t="shared" si="47"/>
        <v>0</v>
      </c>
      <c r="AD100" s="41">
        <f t="shared" si="48"/>
        <v>0</v>
      </c>
      <c r="AE100" s="41">
        <f t="shared" si="49"/>
        <v>0</v>
      </c>
      <c r="AF100" s="49" t="e">
        <f>HLOOKUP(I100,ElecAvoidedCostsWOCC!$A$5:$Q$50,G100+1,FALSE)</f>
        <v>#N/A</v>
      </c>
      <c r="AG100" s="41" t="e">
        <f t="shared" si="50"/>
        <v>#N/A</v>
      </c>
      <c r="AH100" s="49" t="e">
        <f>HLOOKUP(I100,ElecAvoidedCostsWOCC!$A$5:$Q$50,T100+1,FALSE)</f>
        <v>#N/A</v>
      </c>
      <c r="AI100" s="41" t="e">
        <f t="shared" si="51"/>
        <v>#N/A</v>
      </c>
      <c r="AJ100" s="41" t="e">
        <f t="shared" si="52"/>
        <v>#N/A</v>
      </c>
      <c r="AK100" s="41" t="e">
        <f>HLOOKUP(I100,ElecAvoidedCostsWOCC!$A$5:$Q$50,G100+1,FALSE)*J100*L100</f>
        <v>#N/A</v>
      </c>
      <c r="AL100" s="41" t="e">
        <f t="shared" si="53"/>
        <v>#N/A</v>
      </c>
      <c r="AM100" s="45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5">
        <f t="shared" si="54"/>
        <v>0</v>
      </c>
      <c r="AO100" s="44">
        <f t="shared" si="55"/>
        <v>0</v>
      </c>
      <c r="AP100" s="44" t="e">
        <f t="shared" si="56"/>
        <v>#DIV/0!</v>
      </c>
    </row>
    <row r="101" spans="2:42" x14ac:dyDescent="0.25">
      <c r="B101" s="84" t="s">
        <v>64</v>
      </c>
      <c r="C101" s="85">
        <v>18230611</v>
      </c>
      <c r="D101" s="85" t="s">
        <v>65</v>
      </c>
      <c r="E101" s="35"/>
      <c r="F101" s="36"/>
      <c r="G101" s="36"/>
      <c r="H101" s="36"/>
      <c r="I101" s="37"/>
      <c r="J101" s="38"/>
      <c r="K101" s="38"/>
      <c r="L101" s="38"/>
      <c r="M101" s="39"/>
      <c r="N101" s="39"/>
      <c r="O101" s="40"/>
      <c r="P101" s="41"/>
      <c r="Q101" s="41"/>
      <c r="R101" s="42"/>
      <c r="S101" s="43"/>
      <c r="T101" s="36">
        <f t="shared" si="38"/>
        <v>0</v>
      </c>
      <c r="U101" s="44">
        <f t="shared" si="39"/>
        <v>0</v>
      </c>
      <c r="V101" s="45">
        <f t="shared" si="40"/>
        <v>0</v>
      </c>
      <c r="W101" s="46">
        <f t="shared" si="41"/>
        <v>0</v>
      </c>
      <c r="X101" s="41">
        <f t="shared" si="42"/>
        <v>0</v>
      </c>
      <c r="Y101" s="41">
        <f t="shared" si="43"/>
        <v>0</v>
      </c>
      <c r="Z101" s="41">
        <f t="shared" si="44"/>
        <v>0</v>
      </c>
      <c r="AA101" s="47">
        <f t="shared" si="45"/>
        <v>0</v>
      </c>
      <c r="AB101" s="48">
        <f t="shared" si="46"/>
        <v>0</v>
      </c>
      <c r="AC101" s="41">
        <f t="shared" si="47"/>
        <v>0</v>
      </c>
      <c r="AD101" s="41">
        <f t="shared" si="48"/>
        <v>0</v>
      </c>
      <c r="AE101" s="41">
        <f t="shared" si="49"/>
        <v>0</v>
      </c>
      <c r="AF101" s="49" t="e">
        <f>HLOOKUP(I101,ElecAvoidedCostsWOCC!$A$5:$Q$50,G101+1,FALSE)</f>
        <v>#N/A</v>
      </c>
      <c r="AG101" s="41" t="e">
        <f t="shared" si="50"/>
        <v>#N/A</v>
      </c>
      <c r="AH101" s="49" t="e">
        <f>HLOOKUP(I101,ElecAvoidedCostsWOCC!$A$5:$Q$50,T101+1,FALSE)</f>
        <v>#N/A</v>
      </c>
      <c r="AI101" s="41" t="e">
        <f t="shared" si="51"/>
        <v>#N/A</v>
      </c>
      <c r="AJ101" s="41" t="e">
        <f t="shared" si="52"/>
        <v>#N/A</v>
      </c>
      <c r="AK101" s="41" t="e">
        <f>HLOOKUP(I101,ElecAvoidedCostsWOCC!$A$5:$Q$50,G101+1,FALSE)*J101*L101</f>
        <v>#N/A</v>
      </c>
      <c r="AL101" s="41" t="e">
        <f t="shared" si="53"/>
        <v>#N/A</v>
      </c>
      <c r="AM101" s="45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5">
        <f t="shared" si="54"/>
        <v>0</v>
      </c>
      <c r="AO101" s="44">
        <f t="shared" si="55"/>
        <v>0</v>
      </c>
      <c r="AP101" s="44" t="e">
        <f t="shared" si="56"/>
        <v>#DIV/0!</v>
      </c>
    </row>
    <row r="102" spans="2:42" x14ac:dyDescent="0.25">
      <c r="B102" s="84" t="s">
        <v>64</v>
      </c>
      <c r="C102" s="85">
        <v>18230611</v>
      </c>
      <c r="D102" s="85" t="s">
        <v>65</v>
      </c>
      <c r="E102" s="35"/>
      <c r="F102" s="36"/>
      <c r="G102" s="36"/>
      <c r="H102" s="36"/>
      <c r="I102" s="37"/>
      <c r="J102" s="38"/>
      <c r="K102" s="38"/>
      <c r="L102" s="38"/>
      <c r="M102" s="39"/>
      <c r="N102" s="39"/>
      <c r="O102" s="40"/>
      <c r="P102" s="41"/>
      <c r="Q102" s="41"/>
      <c r="R102" s="42"/>
      <c r="S102" s="43"/>
      <c r="T102" s="36">
        <f t="shared" si="38"/>
        <v>0</v>
      </c>
      <c r="U102" s="44">
        <f t="shared" si="39"/>
        <v>0</v>
      </c>
      <c r="V102" s="45">
        <f t="shared" si="40"/>
        <v>0</v>
      </c>
      <c r="W102" s="46">
        <f t="shared" si="41"/>
        <v>0</v>
      </c>
      <c r="X102" s="41">
        <f t="shared" si="42"/>
        <v>0</v>
      </c>
      <c r="Y102" s="41">
        <f t="shared" si="43"/>
        <v>0</v>
      </c>
      <c r="Z102" s="41">
        <f t="shared" si="44"/>
        <v>0</v>
      </c>
      <c r="AA102" s="47">
        <f t="shared" si="45"/>
        <v>0</v>
      </c>
      <c r="AB102" s="48">
        <f t="shared" si="46"/>
        <v>0</v>
      </c>
      <c r="AC102" s="41">
        <f t="shared" si="47"/>
        <v>0</v>
      </c>
      <c r="AD102" s="41">
        <f t="shared" si="48"/>
        <v>0</v>
      </c>
      <c r="AE102" s="41">
        <f t="shared" si="49"/>
        <v>0</v>
      </c>
      <c r="AF102" s="49" t="e">
        <f>HLOOKUP(I102,ElecAvoidedCostsWOCC!$A$5:$Q$50,G102+1,FALSE)</f>
        <v>#N/A</v>
      </c>
      <c r="AG102" s="41" t="e">
        <f t="shared" si="50"/>
        <v>#N/A</v>
      </c>
      <c r="AH102" s="49" t="e">
        <f>HLOOKUP(I102,ElecAvoidedCostsWOCC!$A$5:$Q$50,T102+1,FALSE)</f>
        <v>#N/A</v>
      </c>
      <c r="AI102" s="41" t="e">
        <f t="shared" si="51"/>
        <v>#N/A</v>
      </c>
      <c r="AJ102" s="41" t="e">
        <f t="shared" si="52"/>
        <v>#N/A</v>
      </c>
      <c r="AK102" s="41" t="e">
        <f>HLOOKUP(I102,ElecAvoidedCostsWOCC!$A$5:$Q$50,G102+1,FALSE)*J102*L102</f>
        <v>#N/A</v>
      </c>
      <c r="AL102" s="41" t="e">
        <f t="shared" si="53"/>
        <v>#N/A</v>
      </c>
      <c r="AM102" s="45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5">
        <f t="shared" si="54"/>
        <v>0</v>
      </c>
      <c r="AO102" s="44">
        <f t="shared" si="55"/>
        <v>0</v>
      </c>
      <c r="AP102" s="44" t="e">
        <f t="shared" si="56"/>
        <v>#DIV/0!</v>
      </c>
    </row>
    <row r="103" spans="2:42" x14ac:dyDescent="0.25">
      <c r="B103" s="84" t="s">
        <v>64</v>
      </c>
      <c r="C103" s="85">
        <v>18230611</v>
      </c>
      <c r="D103" s="85" t="s">
        <v>65</v>
      </c>
      <c r="E103" s="35"/>
      <c r="F103" s="36"/>
      <c r="G103" s="36"/>
      <c r="H103" s="36"/>
      <c r="I103" s="37"/>
      <c r="J103" s="38"/>
      <c r="K103" s="38"/>
      <c r="L103" s="38"/>
      <c r="M103" s="39"/>
      <c r="N103" s="39"/>
      <c r="O103" s="40"/>
      <c r="P103" s="41"/>
      <c r="Q103" s="41"/>
      <c r="R103" s="42"/>
      <c r="S103" s="43"/>
      <c r="T103" s="36">
        <f t="shared" si="38"/>
        <v>0</v>
      </c>
      <c r="U103" s="44">
        <f t="shared" si="39"/>
        <v>0</v>
      </c>
      <c r="V103" s="45">
        <f t="shared" si="40"/>
        <v>0</v>
      </c>
      <c r="W103" s="46">
        <f t="shared" si="41"/>
        <v>0</v>
      </c>
      <c r="X103" s="41">
        <f t="shared" si="42"/>
        <v>0</v>
      </c>
      <c r="Y103" s="41">
        <f t="shared" si="43"/>
        <v>0</v>
      </c>
      <c r="Z103" s="41">
        <f t="shared" si="44"/>
        <v>0</v>
      </c>
      <c r="AA103" s="47">
        <f t="shared" si="45"/>
        <v>0</v>
      </c>
      <c r="AB103" s="48">
        <f t="shared" si="46"/>
        <v>0</v>
      </c>
      <c r="AC103" s="41">
        <f t="shared" si="47"/>
        <v>0</v>
      </c>
      <c r="AD103" s="41">
        <f t="shared" si="48"/>
        <v>0</v>
      </c>
      <c r="AE103" s="41">
        <f t="shared" si="49"/>
        <v>0</v>
      </c>
      <c r="AF103" s="49" t="e">
        <f>HLOOKUP(I103,ElecAvoidedCostsWOCC!$A$5:$Q$50,G103+1,FALSE)</f>
        <v>#N/A</v>
      </c>
      <c r="AG103" s="41" t="e">
        <f t="shared" si="50"/>
        <v>#N/A</v>
      </c>
      <c r="AH103" s="49" t="e">
        <f>HLOOKUP(I103,ElecAvoidedCostsWOCC!$A$5:$Q$50,T103+1,FALSE)</f>
        <v>#N/A</v>
      </c>
      <c r="AI103" s="41" t="e">
        <f t="shared" si="51"/>
        <v>#N/A</v>
      </c>
      <c r="AJ103" s="41" t="e">
        <f t="shared" si="52"/>
        <v>#N/A</v>
      </c>
      <c r="AK103" s="41" t="e">
        <f>HLOOKUP(I103,ElecAvoidedCostsWOCC!$A$5:$Q$50,G103+1,FALSE)*J103*L103</f>
        <v>#N/A</v>
      </c>
      <c r="AL103" s="41" t="e">
        <f t="shared" si="53"/>
        <v>#N/A</v>
      </c>
      <c r="AM103" s="45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5">
        <f t="shared" si="54"/>
        <v>0</v>
      </c>
      <c r="AO103" s="44">
        <f t="shared" si="55"/>
        <v>0</v>
      </c>
      <c r="AP103" s="44" t="e">
        <f t="shared" si="56"/>
        <v>#DIV/0!</v>
      </c>
    </row>
    <row r="104" spans="2:42" x14ac:dyDescent="0.25">
      <c r="B104" s="84" t="s">
        <v>64</v>
      </c>
      <c r="C104" s="85">
        <v>18230611</v>
      </c>
      <c r="D104" s="85" t="s">
        <v>65</v>
      </c>
      <c r="E104" s="35"/>
      <c r="F104" s="36"/>
      <c r="G104" s="36"/>
      <c r="H104" s="36"/>
      <c r="I104" s="37"/>
      <c r="J104" s="38"/>
      <c r="K104" s="38"/>
      <c r="L104" s="38"/>
      <c r="M104" s="39"/>
      <c r="N104" s="39"/>
      <c r="O104" s="40"/>
      <c r="P104" s="41"/>
      <c r="Q104" s="41"/>
      <c r="R104" s="42"/>
      <c r="S104" s="43"/>
      <c r="T104" s="36">
        <f t="shared" si="38"/>
        <v>0</v>
      </c>
      <c r="U104" s="44">
        <f t="shared" si="39"/>
        <v>0</v>
      </c>
      <c r="V104" s="45">
        <f t="shared" si="40"/>
        <v>0</v>
      </c>
      <c r="W104" s="46">
        <f t="shared" si="41"/>
        <v>0</v>
      </c>
      <c r="X104" s="41">
        <f t="shared" si="42"/>
        <v>0</v>
      </c>
      <c r="Y104" s="41">
        <f t="shared" si="43"/>
        <v>0</v>
      </c>
      <c r="Z104" s="41">
        <f t="shared" si="44"/>
        <v>0</v>
      </c>
      <c r="AA104" s="47">
        <f t="shared" si="45"/>
        <v>0</v>
      </c>
      <c r="AB104" s="48">
        <f t="shared" si="46"/>
        <v>0</v>
      </c>
      <c r="AC104" s="41">
        <f t="shared" si="47"/>
        <v>0</v>
      </c>
      <c r="AD104" s="41">
        <f t="shared" si="48"/>
        <v>0</v>
      </c>
      <c r="AE104" s="41">
        <f t="shared" si="49"/>
        <v>0</v>
      </c>
      <c r="AF104" s="49" t="e">
        <f>HLOOKUP(I104,ElecAvoidedCostsWOCC!$A$5:$Q$50,G104+1,FALSE)</f>
        <v>#N/A</v>
      </c>
      <c r="AG104" s="41" t="e">
        <f t="shared" si="50"/>
        <v>#N/A</v>
      </c>
      <c r="AH104" s="49" t="e">
        <f>HLOOKUP(I104,ElecAvoidedCostsWOCC!$A$5:$Q$50,T104+1,FALSE)</f>
        <v>#N/A</v>
      </c>
      <c r="AI104" s="41" t="e">
        <f t="shared" si="51"/>
        <v>#N/A</v>
      </c>
      <c r="AJ104" s="41" t="e">
        <f t="shared" si="52"/>
        <v>#N/A</v>
      </c>
      <c r="AK104" s="41" t="e">
        <f>HLOOKUP(I104,ElecAvoidedCostsWOCC!$A$5:$Q$50,G104+1,FALSE)*J104*L104</f>
        <v>#N/A</v>
      </c>
      <c r="AL104" s="41" t="e">
        <f t="shared" si="53"/>
        <v>#N/A</v>
      </c>
      <c r="AM104" s="45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5">
        <f t="shared" si="54"/>
        <v>0</v>
      </c>
      <c r="AO104" s="44">
        <f t="shared" si="55"/>
        <v>0</v>
      </c>
      <c r="AP104" s="44" t="e">
        <f t="shared" si="56"/>
        <v>#DIV/0!</v>
      </c>
    </row>
    <row r="105" spans="2:42" x14ac:dyDescent="0.25">
      <c r="B105" s="84" t="s">
        <v>64</v>
      </c>
      <c r="C105" s="85">
        <v>18230611</v>
      </c>
      <c r="D105" s="85" t="s">
        <v>65</v>
      </c>
      <c r="E105" s="35"/>
      <c r="F105" s="36"/>
      <c r="G105" s="36"/>
      <c r="H105" s="36"/>
      <c r="I105" s="37"/>
      <c r="J105" s="38"/>
      <c r="K105" s="38"/>
      <c r="L105" s="38"/>
      <c r="M105" s="39"/>
      <c r="N105" s="39"/>
      <c r="O105" s="40"/>
      <c r="P105" s="41"/>
      <c r="Q105" s="41"/>
      <c r="R105" s="42"/>
      <c r="S105" s="43"/>
      <c r="T105" s="36">
        <f t="shared" si="38"/>
        <v>0</v>
      </c>
      <c r="U105" s="44">
        <f t="shared" si="39"/>
        <v>0</v>
      </c>
      <c r="V105" s="45">
        <f t="shared" si="40"/>
        <v>0</v>
      </c>
      <c r="W105" s="46">
        <f t="shared" si="41"/>
        <v>0</v>
      </c>
      <c r="X105" s="41">
        <f t="shared" si="42"/>
        <v>0</v>
      </c>
      <c r="Y105" s="41">
        <f t="shared" si="43"/>
        <v>0</v>
      </c>
      <c r="Z105" s="41">
        <f t="shared" si="44"/>
        <v>0</v>
      </c>
      <c r="AA105" s="47">
        <f t="shared" si="45"/>
        <v>0</v>
      </c>
      <c r="AB105" s="48">
        <f t="shared" si="46"/>
        <v>0</v>
      </c>
      <c r="AC105" s="41">
        <f t="shared" si="47"/>
        <v>0</v>
      </c>
      <c r="AD105" s="41">
        <f t="shared" si="48"/>
        <v>0</v>
      </c>
      <c r="AE105" s="41">
        <f t="shared" si="49"/>
        <v>0</v>
      </c>
      <c r="AF105" s="49" t="e">
        <f>HLOOKUP(I105,ElecAvoidedCostsWOCC!$A$5:$Q$50,G105+1,FALSE)</f>
        <v>#N/A</v>
      </c>
      <c r="AG105" s="41" t="e">
        <f t="shared" si="50"/>
        <v>#N/A</v>
      </c>
      <c r="AH105" s="49" t="e">
        <f>HLOOKUP(I105,ElecAvoidedCostsWOCC!$A$5:$Q$50,T105+1,FALSE)</f>
        <v>#N/A</v>
      </c>
      <c r="AI105" s="41" t="e">
        <f t="shared" si="51"/>
        <v>#N/A</v>
      </c>
      <c r="AJ105" s="41" t="e">
        <f t="shared" si="52"/>
        <v>#N/A</v>
      </c>
      <c r="AK105" s="41" t="e">
        <f>HLOOKUP(I105,ElecAvoidedCostsWOCC!$A$5:$Q$50,G105+1,FALSE)*J105*L105</f>
        <v>#N/A</v>
      </c>
      <c r="AL105" s="41" t="e">
        <f t="shared" si="53"/>
        <v>#N/A</v>
      </c>
      <c r="AM105" s="45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5">
        <f t="shared" si="54"/>
        <v>0</v>
      </c>
      <c r="AO105" s="44">
        <f t="shared" si="55"/>
        <v>0</v>
      </c>
      <c r="AP105" s="44" t="e">
        <f t="shared" si="56"/>
        <v>#DIV/0!</v>
      </c>
    </row>
    <row r="106" spans="2:42" x14ac:dyDescent="0.25">
      <c r="B106" s="84" t="s">
        <v>64</v>
      </c>
      <c r="C106" s="85">
        <v>18230611</v>
      </c>
      <c r="D106" s="85" t="s">
        <v>65</v>
      </c>
      <c r="E106" s="35"/>
      <c r="F106" s="36"/>
      <c r="G106" s="36"/>
      <c r="H106" s="36"/>
      <c r="I106" s="37"/>
      <c r="J106" s="38"/>
      <c r="K106" s="38"/>
      <c r="L106" s="38"/>
      <c r="M106" s="39"/>
      <c r="N106" s="39"/>
      <c r="O106" s="40"/>
      <c r="P106" s="41"/>
      <c r="Q106" s="41"/>
      <c r="R106" s="42"/>
      <c r="S106" s="43"/>
      <c r="T106" s="36">
        <f t="shared" si="38"/>
        <v>0</v>
      </c>
      <c r="U106" s="44">
        <f t="shared" si="39"/>
        <v>0</v>
      </c>
      <c r="V106" s="45">
        <f t="shared" si="40"/>
        <v>0</v>
      </c>
      <c r="W106" s="46">
        <f t="shared" si="41"/>
        <v>0</v>
      </c>
      <c r="X106" s="41">
        <f t="shared" si="42"/>
        <v>0</v>
      </c>
      <c r="Y106" s="41">
        <f t="shared" si="43"/>
        <v>0</v>
      </c>
      <c r="Z106" s="41">
        <f t="shared" si="44"/>
        <v>0</v>
      </c>
      <c r="AA106" s="47">
        <f t="shared" si="45"/>
        <v>0</v>
      </c>
      <c r="AB106" s="48">
        <f t="shared" si="46"/>
        <v>0</v>
      </c>
      <c r="AC106" s="41">
        <f t="shared" si="47"/>
        <v>0</v>
      </c>
      <c r="AD106" s="41">
        <f t="shared" si="48"/>
        <v>0</v>
      </c>
      <c r="AE106" s="41">
        <f t="shared" si="49"/>
        <v>0</v>
      </c>
      <c r="AF106" s="49" t="e">
        <f>HLOOKUP(I106,ElecAvoidedCostsWOCC!$A$5:$Q$50,G106+1,FALSE)</f>
        <v>#N/A</v>
      </c>
      <c r="AG106" s="41" t="e">
        <f t="shared" si="50"/>
        <v>#N/A</v>
      </c>
      <c r="AH106" s="49" t="e">
        <f>HLOOKUP(I106,ElecAvoidedCostsWOCC!$A$5:$Q$50,T106+1,FALSE)</f>
        <v>#N/A</v>
      </c>
      <c r="AI106" s="41" t="e">
        <f t="shared" si="51"/>
        <v>#N/A</v>
      </c>
      <c r="AJ106" s="41" t="e">
        <f t="shared" si="52"/>
        <v>#N/A</v>
      </c>
      <c r="AK106" s="41" t="e">
        <f>HLOOKUP(I106,ElecAvoidedCostsWOCC!$A$5:$Q$50,G106+1,FALSE)*J106*L106</f>
        <v>#N/A</v>
      </c>
      <c r="AL106" s="41" t="e">
        <f t="shared" si="53"/>
        <v>#N/A</v>
      </c>
      <c r="AM106" s="45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5">
        <f t="shared" si="54"/>
        <v>0</v>
      </c>
      <c r="AO106" s="44">
        <f t="shared" si="55"/>
        <v>0</v>
      </c>
      <c r="AP106" s="44" t="e">
        <f t="shared" si="56"/>
        <v>#DIV/0!</v>
      </c>
    </row>
    <row r="107" spans="2:42" x14ac:dyDescent="0.25">
      <c r="B107" s="84" t="s">
        <v>64</v>
      </c>
      <c r="C107" s="85">
        <v>18230611</v>
      </c>
      <c r="D107" s="85" t="s">
        <v>65</v>
      </c>
      <c r="E107" s="35"/>
      <c r="F107" s="36"/>
      <c r="G107" s="36"/>
      <c r="H107" s="36"/>
      <c r="I107" s="37"/>
      <c r="J107" s="38"/>
      <c r="K107" s="38"/>
      <c r="L107" s="38"/>
      <c r="M107" s="39"/>
      <c r="N107" s="39"/>
      <c r="O107" s="40"/>
      <c r="P107" s="41"/>
      <c r="Q107" s="41"/>
      <c r="R107" s="42"/>
      <c r="S107" s="43"/>
      <c r="T107" s="36">
        <f t="shared" si="38"/>
        <v>0</v>
      </c>
      <c r="U107" s="44">
        <f t="shared" si="39"/>
        <v>0</v>
      </c>
      <c r="V107" s="45">
        <f t="shared" si="40"/>
        <v>0</v>
      </c>
      <c r="W107" s="46">
        <f t="shared" si="41"/>
        <v>0</v>
      </c>
      <c r="X107" s="41">
        <f t="shared" si="42"/>
        <v>0</v>
      </c>
      <c r="Y107" s="41">
        <f t="shared" si="43"/>
        <v>0</v>
      </c>
      <c r="Z107" s="41">
        <f t="shared" si="44"/>
        <v>0</v>
      </c>
      <c r="AA107" s="47">
        <f t="shared" si="45"/>
        <v>0</v>
      </c>
      <c r="AB107" s="48">
        <f t="shared" si="46"/>
        <v>0</v>
      </c>
      <c r="AC107" s="41">
        <f t="shared" si="47"/>
        <v>0</v>
      </c>
      <c r="AD107" s="41">
        <f t="shared" si="48"/>
        <v>0</v>
      </c>
      <c r="AE107" s="41">
        <f t="shared" si="49"/>
        <v>0</v>
      </c>
      <c r="AF107" s="49" t="e">
        <f>HLOOKUP(I107,ElecAvoidedCostsWOCC!$A$5:$Q$50,G107+1,FALSE)</f>
        <v>#N/A</v>
      </c>
      <c r="AG107" s="41" t="e">
        <f t="shared" si="50"/>
        <v>#N/A</v>
      </c>
      <c r="AH107" s="49" t="e">
        <f>HLOOKUP(I107,ElecAvoidedCostsWOCC!$A$5:$Q$50,T107+1,FALSE)</f>
        <v>#N/A</v>
      </c>
      <c r="AI107" s="41" t="e">
        <f t="shared" si="51"/>
        <v>#N/A</v>
      </c>
      <c r="AJ107" s="41" t="e">
        <f t="shared" si="52"/>
        <v>#N/A</v>
      </c>
      <c r="AK107" s="41" t="e">
        <f>HLOOKUP(I107,ElecAvoidedCostsWOCC!$A$5:$Q$50,G107+1,FALSE)*J107*L107</f>
        <v>#N/A</v>
      </c>
      <c r="AL107" s="41" t="e">
        <f t="shared" si="53"/>
        <v>#N/A</v>
      </c>
      <c r="AM107" s="45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5">
        <f t="shared" si="54"/>
        <v>0</v>
      </c>
      <c r="AO107" s="44">
        <f t="shared" si="55"/>
        <v>0</v>
      </c>
      <c r="AP107" s="44" t="e">
        <f t="shared" si="56"/>
        <v>#DIV/0!</v>
      </c>
    </row>
    <row r="108" spans="2:42" x14ac:dyDescent="0.25">
      <c r="B108" s="84" t="s">
        <v>64</v>
      </c>
      <c r="C108" s="85">
        <v>18230611</v>
      </c>
      <c r="D108" s="85" t="s">
        <v>65</v>
      </c>
      <c r="E108" s="35"/>
      <c r="F108" s="36"/>
      <c r="G108" s="36"/>
      <c r="H108" s="36"/>
      <c r="I108" s="37"/>
      <c r="J108" s="38"/>
      <c r="K108" s="38"/>
      <c r="L108" s="38"/>
      <c r="M108" s="39"/>
      <c r="N108" s="39"/>
      <c r="O108" s="40"/>
      <c r="P108" s="41"/>
      <c r="Q108" s="41"/>
      <c r="R108" s="42"/>
      <c r="S108" s="43"/>
      <c r="T108" s="36">
        <f t="shared" si="38"/>
        <v>0</v>
      </c>
      <c r="U108" s="44">
        <f t="shared" si="39"/>
        <v>0</v>
      </c>
      <c r="V108" s="45">
        <f t="shared" si="40"/>
        <v>0</v>
      </c>
      <c r="W108" s="46">
        <f t="shared" si="41"/>
        <v>0</v>
      </c>
      <c r="X108" s="41">
        <f t="shared" si="42"/>
        <v>0</v>
      </c>
      <c r="Y108" s="41">
        <f t="shared" si="43"/>
        <v>0</v>
      </c>
      <c r="Z108" s="41">
        <f t="shared" si="44"/>
        <v>0</v>
      </c>
      <c r="AA108" s="47">
        <f t="shared" si="45"/>
        <v>0</v>
      </c>
      <c r="AB108" s="48">
        <f t="shared" si="46"/>
        <v>0</v>
      </c>
      <c r="AC108" s="41">
        <f t="shared" si="47"/>
        <v>0</v>
      </c>
      <c r="AD108" s="41">
        <f t="shared" si="48"/>
        <v>0</v>
      </c>
      <c r="AE108" s="41">
        <f t="shared" si="49"/>
        <v>0</v>
      </c>
      <c r="AF108" s="49" t="e">
        <f>HLOOKUP(I108,ElecAvoidedCostsWOCC!$A$5:$Q$50,G108+1,FALSE)</f>
        <v>#N/A</v>
      </c>
      <c r="AG108" s="41" t="e">
        <f t="shared" si="50"/>
        <v>#N/A</v>
      </c>
      <c r="AH108" s="49" t="e">
        <f>HLOOKUP(I108,ElecAvoidedCostsWOCC!$A$5:$Q$50,T108+1,FALSE)</f>
        <v>#N/A</v>
      </c>
      <c r="AI108" s="41" t="e">
        <f t="shared" si="51"/>
        <v>#N/A</v>
      </c>
      <c r="AJ108" s="41" t="e">
        <f t="shared" si="52"/>
        <v>#N/A</v>
      </c>
      <c r="AK108" s="41" t="e">
        <f>HLOOKUP(I108,ElecAvoidedCostsWOCC!$A$5:$Q$50,G108+1,FALSE)*J108*L108</f>
        <v>#N/A</v>
      </c>
      <c r="AL108" s="41" t="e">
        <f t="shared" si="53"/>
        <v>#N/A</v>
      </c>
      <c r="AM108" s="45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5">
        <f t="shared" si="54"/>
        <v>0</v>
      </c>
      <c r="AO108" s="44">
        <f t="shared" si="55"/>
        <v>0</v>
      </c>
      <c r="AP108" s="44" t="e">
        <f t="shared" si="56"/>
        <v>#DIV/0!</v>
      </c>
    </row>
    <row r="109" spans="2:42" x14ac:dyDescent="0.25">
      <c r="B109" s="84" t="s">
        <v>64</v>
      </c>
      <c r="C109" s="85">
        <v>18230611</v>
      </c>
      <c r="D109" s="85" t="s">
        <v>65</v>
      </c>
      <c r="E109" s="35"/>
      <c r="F109" s="36"/>
      <c r="G109" s="36"/>
      <c r="H109" s="36"/>
      <c r="I109" s="37"/>
      <c r="J109" s="38"/>
      <c r="K109" s="38"/>
      <c r="L109" s="38"/>
      <c r="M109" s="39"/>
      <c r="N109" s="39"/>
      <c r="O109" s="40"/>
      <c r="P109" s="41"/>
      <c r="Q109" s="41"/>
      <c r="R109" s="42"/>
      <c r="S109" s="43"/>
      <c r="T109" s="36">
        <f t="shared" si="38"/>
        <v>0</v>
      </c>
      <c r="U109" s="44">
        <f t="shared" si="39"/>
        <v>0</v>
      </c>
      <c r="V109" s="45">
        <f t="shared" si="40"/>
        <v>0</v>
      </c>
      <c r="W109" s="46">
        <f t="shared" si="41"/>
        <v>0</v>
      </c>
      <c r="X109" s="41">
        <f t="shared" si="42"/>
        <v>0</v>
      </c>
      <c r="Y109" s="41">
        <f t="shared" si="43"/>
        <v>0</v>
      </c>
      <c r="Z109" s="41">
        <f t="shared" si="44"/>
        <v>0</v>
      </c>
      <c r="AA109" s="47">
        <f t="shared" si="45"/>
        <v>0</v>
      </c>
      <c r="AB109" s="48">
        <f t="shared" si="46"/>
        <v>0</v>
      </c>
      <c r="AC109" s="41">
        <f t="shared" si="47"/>
        <v>0</v>
      </c>
      <c r="AD109" s="41">
        <f t="shared" si="48"/>
        <v>0</v>
      </c>
      <c r="AE109" s="41">
        <f t="shared" si="49"/>
        <v>0</v>
      </c>
      <c r="AF109" s="49" t="e">
        <f>HLOOKUP(I109,ElecAvoidedCostsWOCC!$A$5:$Q$50,G109+1,FALSE)</f>
        <v>#N/A</v>
      </c>
      <c r="AG109" s="41" t="e">
        <f t="shared" si="50"/>
        <v>#N/A</v>
      </c>
      <c r="AH109" s="49" t="e">
        <f>HLOOKUP(I109,ElecAvoidedCostsWOCC!$A$5:$Q$50,T109+1,FALSE)</f>
        <v>#N/A</v>
      </c>
      <c r="AI109" s="41" t="e">
        <f t="shared" si="51"/>
        <v>#N/A</v>
      </c>
      <c r="AJ109" s="41" t="e">
        <f t="shared" si="52"/>
        <v>#N/A</v>
      </c>
      <c r="AK109" s="41" t="e">
        <f>HLOOKUP(I109,ElecAvoidedCostsWOCC!$A$5:$Q$50,G109+1,FALSE)*J109*L109</f>
        <v>#N/A</v>
      </c>
      <c r="AL109" s="41" t="e">
        <f t="shared" si="53"/>
        <v>#N/A</v>
      </c>
      <c r="AM109" s="45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5">
        <f t="shared" si="54"/>
        <v>0</v>
      </c>
      <c r="AO109" s="44">
        <f t="shared" si="55"/>
        <v>0</v>
      </c>
      <c r="AP109" s="44" t="e">
        <f t="shared" si="56"/>
        <v>#DIV/0!</v>
      </c>
    </row>
    <row r="110" spans="2:42" x14ac:dyDescent="0.25">
      <c r="B110" s="84" t="s">
        <v>64</v>
      </c>
      <c r="C110" s="85">
        <v>18230611</v>
      </c>
      <c r="D110" s="85" t="s">
        <v>65</v>
      </c>
      <c r="E110" s="35"/>
      <c r="F110" s="36"/>
      <c r="G110" s="36"/>
      <c r="H110" s="36"/>
      <c r="I110" s="37"/>
      <c r="J110" s="38"/>
      <c r="K110" s="38"/>
      <c r="L110" s="38"/>
      <c r="M110" s="39"/>
      <c r="N110" s="39"/>
      <c r="O110" s="40"/>
      <c r="P110" s="41"/>
      <c r="Q110" s="41"/>
      <c r="R110" s="42"/>
      <c r="S110" s="43"/>
      <c r="T110" s="36">
        <f t="shared" si="38"/>
        <v>0</v>
      </c>
      <c r="U110" s="44">
        <f t="shared" si="39"/>
        <v>0</v>
      </c>
      <c r="V110" s="45">
        <f t="shared" si="40"/>
        <v>0</v>
      </c>
      <c r="W110" s="46">
        <f t="shared" si="41"/>
        <v>0</v>
      </c>
      <c r="X110" s="41">
        <f t="shared" si="42"/>
        <v>0</v>
      </c>
      <c r="Y110" s="41">
        <f t="shared" si="43"/>
        <v>0</v>
      </c>
      <c r="Z110" s="41">
        <f t="shared" si="44"/>
        <v>0</v>
      </c>
      <c r="AA110" s="47">
        <f t="shared" si="45"/>
        <v>0</v>
      </c>
      <c r="AB110" s="48">
        <f t="shared" si="46"/>
        <v>0</v>
      </c>
      <c r="AC110" s="41">
        <f t="shared" si="47"/>
        <v>0</v>
      </c>
      <c r="AD110" s="41">
        <f t="shared" si="48"/>
        <v>0</v>
      </c>
      <c r="AE110" s="41">
        <f t="shared" si="49"/>
        <v>0</v>
      </c>
      <c r="AF110" s="49" t="e">
        <f>HLOOKUP(I110,ElecAvoidedCostsWOCC!$A$5:$Q$50,G110+1,FALSE)</f>
        <v>#N/A</v>
      </c>
      <c r="AG110" s="41" t="e">
        <f t="shared" si="50"/>
        <v>#N/A</v>
      </c>
      <c r="AH110" s="49" t="e">
        <f>HLOOKUP(I110,ElecAvoidedCostsWOCC!$A$5:$Q$50,T110+1,FALSE)</f>
        <v>#N/A</v>
      </c>
      <c r="AI110" s="41" t="e">
        <f t="shared" si="51"/>
        <v>#N/A</v>
      </c>
      <c r="AJ110" s="41" t="e">
        <f t="shared" si="52"/>
        <v>#N/A</v>
      </c>
      <c r="AK110" s="41" t="e">
        <f>HLOOKUP(I110,ElecAvoidedCostsWOCC!$A$5:$Q$50,G110+1,FALSE)*J110*L110</f>
        <v>#N/A</v>
      </c>
      <c r="AL110" s="41" t="e">
        <f t="shared" si="53"/>
        <v>#N/A</v>
      </c>
      <c r="AM110" s="45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5">
        <f t="shared" si="54"/>
        <v>0</v>
      </c>
      <c r="AO110" s="44">
        <f t="shared" si="55"/>
        <v>0</v>
      </c>
      <c r="AP110" s="44" t="e">
        <f t="shared" si="56"/>
        <v>#DIV/0!</v>
      </c>
    </row>
    <row r="111" spans="2:42" x14ac:dyDescent="0.25">
      <c r="B111" s="84" t="s">
        <v>64</v>
      </c>
      <c r="C111" s="85">
        <v>18230611</v>
      </c>
      <c r="D111" s="85" t="s">
        <v>65</v>
      </c>
      <c r="E111" s="35"/>
      <c r="F111" s="36"/>
      <c r="G111" s="36"/>
      <c r="H111" s="36"/>
      <c r="I111" s="37"/>
      <c r="J111" s="38"/>
      <c r="K111" s="38"/>
      <c r="L111" s="38"/>
      <c r="M111" s="39"/>
      <c r="N111" s="39"/>
      <c r="O111" s="40"/>
      <c r="P111" s="41"/>
      <c r="Q111" s="41"/>
      <c r="R111" s="42"/>
      <c r="S111" s="43"/>
      <c r="T111" s="36">
        <f t="shared" si="38"/>
        <v>0</v>
      </c>
      <c r="U111" s="44">
        <f t="shared" si="39"/>
        <v>0</v>
      </c>
      <c r="V111" s="45">
        <f t="shared" si="40"/>
        <v>0</v>
      </c>
      <c r="W111" s="46">
        <f t="shared" si="41"/>
        <v>0</v>
      </c>
      <c r="X111" s="41">
        <f t="shared" si="42"/>
        <v>0</v>
      </c>
      <c r="Y111" s="41">
        <f t="shared" si="43"/>
        <v>0</v>
      </c>
      <c r="Z111" s="41">
        <f t="shared" si="44"/>
        <v>0</v>
      </c>
      <c r="AA111" s="47">
        <f t="shared" si="45"/>
        <v>0</v>
      </c>
      <c r="AB111" s="48">
        <f t="shared" si="46"/>
        <v>0</v>
      </c>
      <c r="AC111" s="41">
        <f t="shared" si="47"/>
        <v>0</v>
      </c>
      <c r="AD111" s="41">
        <f t="shared" si="48"/>
        <v>0</v>
      </c>
      <c r="AE111" s="41">
        <f t="shared" si="49"/>
        <v>0</v>
      </c>
      <c r="AF111" s="49" t="e">
        <f>HLOOKUP(I111,ElecAvoidedCostsWOCC!$A$5:$Q$50,G111+1,FALSE)</f>
        <v>#N/A</v>
      </c>
      <c r="AG111" s="41" t="e">
        <f t="shared" si="50"/>
        <v>#N/A</v>
      </c>
      <c r="AH111" s="49" t="e">
        <f>HLOOKUP(I111,ElecAvoidedCostsWOCC!$A$5:$Q$50,T111+1,FALSE)</f>
        <v>#N/A</v>
      </c>
      <c r="AI111" s="41" t="e">
        <f t="shared" si="51"/>
        <v>#N/A</v>
      </c>
      <c r="AJ111" s="41" t="e">
        <f t="shared" si="52"/>
        <v>#N/A</v>
      </c>
      <c r="AK111" s="41" t="e">
        <f>HLOOKUP(I111,ElecAvoidedCostsWOCC!$A$5:$Q$50,G111+1,FALSE)*J111*L111</f>
        <v>#N/A</v>
      </c>
      <c r="AL111" s="41" t="e">
        <f t="shared" si="53"/>
        <v>#N/A</v>
      </c>
      <c r="AM111" s="45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5">
        <f t="shared" si="54"/>
        <v>0</v>
      </c>
      <c r="AO111" s="44">
        <f t="shared" si="55"/>
        <v>0</v>
      </c>
      <c r="AP111" s="44" t="e">
        <f t="shared" si="56"/>
        <v>#DIV/0!</v>
      </c>
    </row>
    <row r="112" spans="2:42" x14ac:dyDescent="0.25">
      <c r="B112" s="84" t="s">
        <v>64</v>
      </c>
      <c r="C112" s="85">
        <v>18230611</v>
      </c>
      <c r="D112" s="85" t="s">
        <v>65</v>
      </c>
      <c r="E112" s="35"/>
      <c r="F112" s="36"/>
      <c r="G112" s="36"/>
      <c r="H112" s="36"/>
      <c r="I112" s="37"/>
      <c r="J112" s="38"/>
      <c r="K112" s="38"/>
      <c r="L112" s="38"/>
      <c r="M112" s="39"/>
      <c r="N112" s="39"/>
      <c r="O112" s="40"/>
      <c r="P112" s="41"/>
      <c r="Q112" s="41"/>
      <c r="R112" s="42"/>
      <c r="S112" s="43"/>
      <c r="T112" s="36">
        <f t="shared" si="38"/>
        <v>0</v>
      </c>
      <c r="U112" s="44">
        <f t="shared" si="39"/>
        <v>0</v>
      </c>
      <c r="V112" s="45">
        <f t="shared" si="40"/>
        <v>0</v>
      </c>
      <c r="W112" s="46">
        <f t="shared" si="41"/>
        <v>0</v>
      </c>
      <c r="X112" s="41">
        <f t="shared" si="42"/>
        <v>0</v>
      </c>
      <c r="Y112" s="41">
        <f t="shared" si="43"/>
        <v>0</v>
      </c>
      <c r="Z112" s="41">
        <f t="shared" si="44"/>
        <v>0</v>
      </c>
      <c r="AA112" s="47">
        <f t="shared" si="45"/>
        <v>0</v>
      </c>
      <c r="AB112" s="48">
        <f t="shared" si="46"/>
        <v>0</v>
      </c>
      <c r="AC112" s="41">
        <f t="shared" si="47"/>
        <v>0</v>
      </c>
      <c r="AD112" s="41">
        <f t="shared" si="48"/>
        <v>0</v>
      </c>
      <c r="AE112" s="41">
        <f t="shared" si="49"/>
        <v>0</v>
      </c>
      <c r="AF112" s="49" t="e">
        <f>HLOOKUP(I112,ElecAvoidedCostsWOCC!$A$5:$Q$50,G112+1,FALSE)</f>
        <v>#N/A</v>
      </c>
      <c r="AG112" s="41" t="e">
        <f t="shared" si="50"/>
        <v>#N/A</v>
      </c>
      <c r="AH112" s="49" t="e">
        <f>HLOOKUP(I112,ElecAvoidedCostsWOCC!$A$5:$Q$50,T112+1,FALSE)</f>
        <v>#N/A</v>
      </c>
      <c r="AI112" s="41" t="e">
        <f t="shared" si="51"/>
        <v>#N/A</v>
      </c>
      <c r="AJ112" s="41" t="e">
        <f t="shared" si="52"/>
        <v>#N/A</v>
      </c>
      <c r="AK112" s="41" t="e">
        <f>HLOOKUP(I112,ElecAvoidedCostsWOCC!$A$5:$Q$50,G112+1,FALSE)*J112*L112</f>
        <v>#N/A</v>
      </c>
      <c r="AL112" s="41" t="e">
        <f t="shared" si="53"/>
        <v>#N/A</v>
      </c>
      <c r="AM112" s="45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5">
        <f t="shared" si="54"/>
        <v>0</v>
      </c>
      <c r="AO112" s="44">
        <f t="shared" si="55"/>
        <v>0</v>
      </c>
      <c r="AP112" s="44" t="e">
        <f t="shared" si="56"/>
        <v>#DIV/0!</v>
      </c>
    </row>
    <row r="113" spans="2:42" x14ac:dyDescent="0.25">
      <c r="B113" s="84" t="s">
        <v>64</v>
      </c>
      <c r="C113" s="85">
        <v>18230611</v>
      </c>
      <c r="D113" s="85" t="s">
        <v>65</v>
      </c>
      <c r="E113" s="35"/>
      <c r="F113" s="36"/>
      <c r="G113" s="36"/>
      <c r="H113" s="36"/>
      <c r="I113" s="37"/>
      <c r="J113" s="38"/>
      <c r="K113" s="38"/>
      <c r="L113" s="38"/>
      <c r="M113" s="39"/>
      <c r="N113" s="39"/>
      <c r="O113" s="40"/>
      <c r="P113" s="41"/>
      <c r="Q113" s="41"/>
      <c r="R113" s="42"/>
      <c r="S113" s="43"/>
      <c r="T113" s="36">
        <f t="shared" si="38"/>
        <v>0</v>
      </c>
      <c r="U113" s="44">
        <f t="shared" si="39"/>
        <v>0</v>
      </c>
      <c r="V113" s="45">
        <f t="shared" si="40"/>
        <v>0</v>
      </c>
      <c r="W113" s="46">
        <f t="shared" si="41"/>
        <v>0</v>
      </c>
      <c r="X113" s="41">
        <f t="shared" si="42"/>
        <v>0</v>
      </c>
      <c r="Y113" s="41">
        <f t="shared" si="43"/>
        <v>0</v>
      </c>
      <c r="Z113" s="41">
        <f t="shared" si="44"/>
        <v>0</v>
      </c>
      <c r="AA113" s="47">
        <f t="shared" si="45"/>
        <v>0</v>
      </c>
      <c r="AB113" s="48">
        <f t="shared" si="46"/>
        <v>0</v>
      </c>
      <c r="AC113" s="41">
        <f t="shared" si="47"/>
        <v>0</v>
      </c>
      <c r="AD113" s="41">
        <f t="shared" si="48"/>
        <v>0</v>
      </c>
      <c r="AE113" s="41">
        <f t="shared" si="49"/>
        <v>0</v>
      </c>
      <c r="AF113" s="49" t="e">
        <f>HLOOKUP(I113,ElecAvoidedCostsWOCC!$A$5:$Q$50,G113+1,FALSE)</f>
        <v>#N/A</v>
      </c>
      <c r="AG113" s="41" t="e">
        <f t="shared" si="50"/>
        <v>#N/A</v>
      </c>
      <c r="AH113" s="49" t="e">
        <f>HLOOKUP(I113,ElecAvoidedCostsWOCC!$A$5:$Q$50,T113+1,FALSE)</f>
        <v>#N/A</v>
      </c>
      <c r="AI113" s="41" t="e">
        <f t="shared" si="51"/>
        <v>#N/A</v>
      </c>
      <c r="AJ113" s="41" t="e">
        <f t="shared" si="52"/>
        <v>#N/A</v>
      </c>
      <c r="AK113" s="41" t="e">
        <f>HLOOKUP(I113,ElecAvoidedCostsWOCC!$A$5:$Q$50,G113+1,FALSE)*J113*L113</f>
        <v>#N/A</v>
      </c>
      <c r="AL113" s="41" t="e">
        <f t="shared" si="53"/>
        <v>#N/A</v>
      </c>
      <c r="AM113" s="45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5">
        <f t="shared" si="54"/>
        <v>0</v>
      </c>
      <c r="AO113" s="44">
        <f t="shared" si="55"/>
        <v>0</v>
      </c>
      <c r="AP113" s="44" t="e">
        <f t="shared" si="56"/>
        <v>#DIV/0!</v>
      </c>
    </row>
    <row r="114" spans="2:42" x14ac:dyDescent="0.25">
      <c r="B114" s="84" t="s">
        <v>64</v>
      </c>
      <c r="C114" s="85">
        <v>18230611</v>
      </c>
      <c r="D114" s="85" t="s">
        <v>65</v>
      </c>
      <c r="E114" s="35"/>
      <c r="F114" s="36"/>
      <c r="G114" s="36"/>
      <c r="H114" s="36"/>
      <c r="I114" s="37"/>
      <c r="J114" s="38"/>
      <c r="K114" s="38"/>
      <c r="L114" s="38"/>
      <c r="M114" s="39"/>
      <c r="N114" s="39"/>
      <c r="O114" s="40"/>
      <c r="P114" s="41"/>
      <c r="Q114" s="41"/>
      <c r="R114" s="42"/>
      <c r="S114" s="43"/>
      <c r="T114" s="36">
        <f t="shared" si="38"/>
        <v>0</v>
      </c>
      <c r="U114" s="44">
        <f t="shared" si="39"/>
        <v>0</v>
      </c>
      <c r="V114" s="45">
        <f t="shared" si="40"/>
        <v>0</v>
      </c>
      <c r="W114" s="46">
        <f t="shared" si="41"/>
        <v>0</v>
      </c>
      <c r="X114" s="41">
        <f t="shared" si="42"/>
        <v>0</v>
      </c>
      <c r="Y114" s="41">
        <f t="shared" si="43"/>
        <v>0</v>
      </c>
      <c r="Z114" s="41">
        <f t="shared" si="44"/>
        <v>0</v>
      </c>
      <c r="AA114" s="47">
        <f t="shared" si="45"/>
        <v>0</v>
      </c>
      <c r="AB114" s="48">
        <f t="shared" si="46"/>
        <v>0</v>
      </c>
      <c r="AC114" s="41">
        <f t="shared" si="47"/>
        <v>0</v>
      </c>
      <c r="AD114" s="41">
        <f t="shared" si="48"/>
        <v>0</v>
      </c>
      <c r="AE114" s="41">
        <f t="shared" si="49"/>
        <v>0</v>
      </c>
      <c r="AF114" s="49" t="e">
        <f>HLOOKUP(I114,ElecAvoidedCostsWOCC!$A$5:$Q$50,G114+1,FALSE)</f>
        <v>#N/A</v>
      </c>
      <c r="AG114" s="41" t="e">
        <f t="shared" si="50"/>
        <v>#N/A</v>
      </c>
      <c r="AH114" s="49" t="e">
        <f>HLOOKUP(I114,ElecAvoidedCostsWOCC!$A$5:$Q$50,T114+1,FALSE)</f>
        <v>#N/A</v>
      </c>
      <c r="AI114" s="41" t="e">
        <f t="shared" si="51"/>
        <v>#N/A</v>
      </c>
      <c r="AJ114" s="41" t="e">
        <f t="shared" si="52"/>
        <v>#N/A</v>
      </c>
      <c r="AK114" s="41" t="e">
        <f>HLOOKUP(I114,ElecAvoidedCostsWOCC!$A$5:$Q$50,G114+1,FALSE)*J114*L114</f>
        <v>#N/A</v>
      </c>
      <c r="AL114" s="41" t="e">
        <f t="shared" si="53"/>
        <v>#N/A</v>
      </c>
      <c r="AM114" s="45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5">
        <f t="shared" si="54"/>
        <v>0</v>
      </c>
      <c r="AO114" s="44">
        <f t="shared" si="55"/>
        <v>0</v>
      </c>
      <c r="AP114" s="44" t="e">
        <f t="shared" si="56"/>
        <v>#DIV/0!</v>
      </c>
    </row>
    <row r="115" spans="2:42" x14ac:dyDescent="0.25">
      <c r="B115" s="84" t="s">
        <v>64</v>
      </c>
      <c r="C115" s="85">
        <v>18230611</v>
      </c>
      <c r="D115" s="85" t="s">
        <v>65</v>
      </c>
      <c r="E115" s="35"/>
      <c r="F115" s="36"/>
      <c r="G115" s="36"/>
      <c r="H115" s="36"/>
      <c r="I115" s="37"/>
      <c r="J115" s="38"/>
      <c r="K115" s="38"/>
      <c r="L115" s="38"/>
      <c r="M115" s="39"/>
      <c r="N115" s="39"/>
      <c r="O115" s="40"/>
      <c r="P115" s="41"/>
      <c r="Q115" s="41"/>
      <c r="R115" s="42"/>
      <c r="S115" s="43"/>
      <c r="T115" s="36">
        <f t="shared" si="38"/>
        <v>0</v>
      </c>
      <c r="U115" s="44">
        <f t="shared" si="39"/>
        <v>0</v>
      </c>
      <c r="V115" s="45">
        <f t="shared" si="40"/>
        <v>0</v>
      </c>
      <c r="W115" s="46">
        <f t="shared" si="41"/>
        <v>0</v>
      </c>
      <c r="X115" s="41">
        <f t="shared" si="42"/>
        <v>0</v>
      </c>
      <c r="Y115" s="41">
        <f t="shared" si="43"/>
        <v>0</v>
      </c>
      <c r="Z115" s="41">
        <f t="shared" si="44"/>
        <v>0</v>
      </c>
      <c r="AA115" s="47">
        <f t="shared" si="45"/>
        <v>0</v>
      </c>
      <c r="AB115" s="48">
        <f t="shared" si="46"/>
        <v>0</v>
      </c>
      <c r="AC115" s="41">
        <f t="shared" si="47"/>
        <v>0</v>
      </c>
      <c r="AD115" s="41">
        <f t="shared" si="48"/>
        <v>0</v>
      </c>
      <c r="AE115" s="41">
        <f t="shared" si="49"/>
        <v>0</v>
      </c>
      <c r="AF115" s="49" t="e">
        <f>HLOOKUP(I115,ElecAvoidedCostsWOCC!$A$5:$Q$50,G115+1,FALSE)</f>
        <v>#N/A</v>
      </c>
      <c r="AG115" s="41" t="e">
        <f t="shared" si="50"/>
        <v>#N/A</v>
      </c>
      <c r="AH115" s="49" t="e">
        <f>HLOOKUP(I115,ElecAvoidedCostsWOCC!$A$5:$Q$50,T115+1,FALSE)</f>
        <v>#N/A</v>
      </c>
      <c r="AI115" s="41" t="e">
        <f t="shared" si="51"/>
        <v>#N/A</v>
      </c>
      <c r="AJ115" s="41" t="e">
        <f t="shared" si="52"/>
        <v>#N/A</v>
      </c>
      <c r="AK115" s="41" t="e">
        <f>HLOOKUP(I115,ElecAvoidedCostsWOCC!$A$5:$Q$50,G115+1,FALSE)*J115*L115</f>
        <v>#N/A</v>
      </c>
      <c r="AL115" s="41" t="e">
        <f t="shared" si="53"/>
        <v>#N/A</v>
      </c>
      <c r="AM115" s="45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5">
        <f t="shared" si="54"/>
        <v>0</v>
      </c>
      <c r="AO115" s="44">
        <f t="shared" si="55"/>
        <v>0</v>
      </c>
      <c r="AP115" s="44" t="e">
        <f t="shared" si="56"/>
        <v>#DIV/0!</v>
      </c>
    </row>
    <row r="116" spans="2:42" x14ac:dyDescent="0.25">
      <c r="B116" s="84" t="s">
        <v>64</v>
      </c>
      <c r="C116" s="85">
        <v>18230611</v>
      </c>
      <c r="D116" s="85" t="s">
        <v>65</v>
      </c>
      <c r="E116" s="35"/>
      <c r="F116" s="36"/>
      <c r="G116" s="36"/>
      <c r="H116" s="36"/>
      <c r="I116" s="37"/>
      <c r="J116" s="38"/>
      <c r="K116" s="38"/>
      <c r="L116" s="38"/>
      <c r="M116" s="39"/>
      <c r="N116" s="39"/>
      <c r="O116" s="40"/>
      <c r="P116" s="41"/>
      <c r="Q116" s="41"/>
      <c r="R116" s="42"/>
      <c r="S116" s="43"/>
      <c r="T116" s="36">
        <f t="shared" si="38"/>
        <v>0</v>
      </c>
      <c r="U116" s="44">
        <f t="shared" si="39"/>
        <v>0</v>
      </c>
      <c r="V116" s="45">
        <f t="shared" si="40"/>
        <v>0</v>
      </c>
      <c r="W116" s="46">
        <f t="shared" si="41"/>
        <v>0</v>
      </c>
      <c r="X116" s="41">
        <f t="shared" si="42"/>
        <v>0</v>
      </c>
      <c r="Y116" s="41">
        <f t="shared" si="43"/>
        <v>0</v>
      </c>
      <c r="Z116" s="41">
        <f t="shared" si="44"/>
        <v>0</v>
      </c>
      <c r="AA116" s="47">
        <f t="shared" si="45"/>
        <v>0</v>
      </c>
      <c r="AB116" s="48">
        <f t="shared" si="46"/>
        <v>0</v>
      </c>
      <c r="AC116" s="41">
        <f t="shared" si="47"/>
        <v>0</v>
      </c>
      <c r="AD116" s="41">
        <f t="shared" si="48"/>
        <v>0</v>
      </c>
      <c r="AE116" s="41">
        <f t="shared" si="49"/>
        <v>0</v>
      </c>
      <c r="AF116" s="49" t="e">
        <f>HLOOKUP(I116,ElecAvoidedCostsWOCC!$A$5:$Q$50,G116+1,FALSE)</f>
        <v>#N/A</v>
      </c>
      <c r="AG116" s="41" t="e">
        <f t="shared" si="50"/>
        <v>#N/A</v>
      </c>
      <c r="AH116" s="49" t="e">
        <f>HLOOKUP(I116,ElecAvoidedCostsWOCC!$A$5:$Q$50,T116+1,FALSE)</f>
        <v>#N/A</v>
      </c>
      <c r="AI116" s="41" t="e">
        <f t="shared" si="51"/>
        <v>#N/A</v>
      </c>
      <c r="AJ116" s="41" t="e">
        <f t="shared" si="52"/>
        <v>#N/A</v>
      </c>
      <c r="AK116" s="41" t="e">
        <f>HLOOKUP(I116,ElecAvoidedCostsWOCC!$A$5:$Q$50,G116+1,FALSE)*J116*L116</f>
        <v>#N/A</v>
      </c>
      <c r="AL116" s="41" t="e">
        <f t="shared" si="53"/>
        <v>#N/A</v>
      </c>
      <c r="AM116" s="45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5">
        <f t="shared" si="54"/>
        <v>0</v>
      </c>
      <c r="AO116" s="44">
        <f t="shared" si="55"/>
        <v>0</v>
      </c>
      <c r="AP116" s="44" t="e">
        <f t="shared" si="56"/>
        <v>#DIV/0!</v>
      </c>
    </row>
    <row r="117" spans="2:42" x14ac:dyDescent="0.25">
      <c r="B117" s="84" t="s">
        <v>64</v>
      </c>
      <c r="C117" s="85">
        <v>18230611</v>
      </c>
      <c r="D117" s="85" t="s">
        <v>65</v>
      </c>
      <c r="E117" s="35"/>
      <c r="F117" s="36"/>
      <c r="G117" s="36"/>
      <c r="H117" s="36"/>
      <c r="I117" s="37"/>
      <c r="J117" s="38"/>
      <c r="K117" s="38"/>
      <c r="L117" s="38"/>
      <c r="M117" s="39"/>
      <c r="N117" s="39"/>
      <c r="O117" s="40"/>
      <c r="P117" s="41"/>
      <c r="Q117" s="41"/>
      <c r="R117" s="42"/>
      <c r="S117" s="43"/>
      <c r="T117" s="36">
        <f t="shared" si="38"/>
        <v>0</v>
      </c>
      <c r="U117" s="44">
        <f t="shared" si="39"/>
        <v>0</v>
      </c>
      <c r="V117" s="45">
        <f t="shared" si="40"/>
        <v>0</v>
      </c>
      <c r="W117" s="46">
        <f t="shared" si="41"/>
        <v>0</v>
      </c>
      <c r="X117" s="41">
        <f t="shared" si="42"/>
        <v>0</v>
      </c>
      <c r="Y117" s="41">
        <f t="shared" si="43"/>
        <v>0</v>
      </c>
      <c r="Z117" s="41">
        <f t="shared" si="44"/>
        <v>0</v>
      </c>
      <c r="AA117" s="47">
        <f t="shared" si="45"/>
        <v>0</v>
      </c>
      <c r="AB117" s="48">
        <f t="shared" si="46"/>
        <v>0</v>
      </c>
      <c r="AC117" s="41">
        <f t="shared" si="47"/>
        <v>0</v>
      </c>
      <c r="AD117" s="41">
        <f t="shared" si="48"/>
        <v>0</v>
      </c>
      <c r="AE117" s="41">
        <f t="shared" si="49"/>
        <v>0</v>
      </c>
      <c r="AF117" s="49" t="e">
        <f>HLOOKUP(I117,ElecAvoidedCostsWOCC!$A$5:$Q$50,G117+1,FALSE)</f>
        <v>#N/A</v>
      </c>
      <c r="AG117" s="41" t="e">
        <f t="shared" si="50"/>
        <v>#N/A</v>
      </c>
      <c r="AH117" s="49" t="e">
        <f>HLOOKUP(I117,ElecAvoidedCostsWOCC!$A$5:$Q$50,T117+1,FALSE)</f>
        <v>#N/A</v>
      </c>
      <c r="AI117" s="41" t="e">
        <f t="shared" si="51"/>
        <v>#N/A</v>
      </c>
      <c r="AJ117" s="41" t="e">
        <f t="shared" si="52"/>
        <v>#N/A</v>
      </c>
      <c r="AK117" s="41" t="e">
        <f>HLOOKUP(I117,ElecAvoidedCostsWOCC!$A$5:$Q$50,G117+1,FALSE)*J117*L117</f>
        <v>#N/A</v>
      </c>
      <c r="AL117" s="41" t="e">
        <f t="shared" si="53"/>
        <v>#N/A</v>
      </c>
      <c r="AM117" s="45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5">
        <f t="shared" si="54"/>
        <v>0</v>
      </c>
      <c r="AO117" s="44">
        <f t="shared" si="55"/>
        <v>0</v>
      </c>
      <c r="AP117" s="44" t="e">
        <f t="shared" si="56"/>
        <v>#DIV/0!</v>
      </c>
    </row>
    <row r="118" spans="2:42" x14ac:dyDescent="0.25">
      <c r="B118" s="84" t="s">
        <v>64</v>
      </c>
      <c r="C118" s="85">
        <v>18230611</v>
      </c>
      <c r="D118" s="85" t="s">
        <v>65</v>
      </c>
      <c r="E118" s="35"/>
      <c r="F118" s="36"/>
      <c r="G118" s="36"/>
      <c r="H118" s="36"/>
      <c r="I118" s="37"/>
      <c r="J118" s="38"/>
      <c r="K118" s="38"/>
      <c r="L118" s="38"/>
      <c r="M118" s="39"/>
      <c r="N118" s="39"/>
      <c r="O118" s="40"/>
      <c r="P118" s="41"/>
      <c r="Q118" s="41"/>
      <c r="R118" s="42"/>
      <c r="S118" s="43"/>
      <c r="T118" s="36">
        <f t="shared" si="38"/>
        <v>0</v>
      </c>
      <c r="U118" s="44">
        <f t="shared" si="39"/>
        <v>0</v>
      </c>
      <c r="V118" s="45">
        <f t="shared" si="40"/>
        <v>0</v>
      </c>
      <c r="W118" s="46">
        <f t="shared" si="41"/>
        <v>0</v>
      </c>
      <c r="X118" s="41">
        <f t="shared" si="42"/>
        <v>0</v>
      </c>
      <c r="Y118" s="41">
        <f t="shared" si="43"/>
        <v>0</v>
      </c>
      <c r="Z118" s="41">
        <f t="shared" si="44"/>
        <v>0</v>
      </c>
      <c r="AA118" s="47">
        <f t="shared" si="45"/>
        <v>0</v>
      </c>
      <c r="AB118" s="48">
        <f t="shared" si="46"/>
        <v>0</v>
      </c>
      <c r="AC118" s="41">
        <f t="shared" si="47"/>
        <v>0</v>
      </c>
      <c r="AD118" s="41">
        <f t="shared" si="48"/>
        <v>0</v>
      </c>
      <c r="AE118" s="41">
        <f t="shared" si="49"/>
        <v>0</v>
      </c>
      <c r="AF118" s="49" t="e">
        <f>HLOOKUP(I118,ElecAvoidedCostsWOCC!$A$5:$Q$50,G118+1,FALSE)</f>
        <v>#N/A</v>
      </c>
      <c r="AG118" s="41" t="e">
        <f t="shared" si="50"/>
        <v>#N/A</v>
      </c>
      <c r="AH118" s="49" t="e">
        <f>HLOOKUP(I118,ElecAvoidedCostsWOCC!$A$5:$Q$50,T118+1,FALSE)</f>
        <v>#N/A</v>
      </c>
      <c r="AI118" s="41" t="e">
        <f t="shared" si="51"/>
        <v>#N/A</v>
      </c>
      <c r="AJ118" s="41" t="e">
        <f t="shared" si="52"/>
        <v>#N/A</v>
      </c>
      <c r="AK118" s="41" t="e">
        <f>HLOOKUP(I118,ElecAvoidedCostsWOCC!$A$5:$Q$50,G118+1,FALSE)*J118*L118</f>
        <v>#N/A</v>
      </c>
      <c r="AL118" s="41" t="e">
        <f t="shared" si="53"/>
        <v>#N/A</v>
      </c>
      <c r="AM118" s="45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5">
        <f t="shared" si="54"/>
        <v>0</v>
      </c>
      <c r="AO118" s="44">
        <f t="shared" si="55"/>
        <v>0</v>
      </c>
      <c r="AP118" s="44" t="e">
        <f t="shared" si="56"/>
        <v>#DIV/0!</v>
      </c>
    </row>
    <row r="119" spans="2:42" x14ac:dyDescent="0.25">
      <c r="B119" s="84" t="s">
        <v>64</v>
      </c>
      <c r="C119" s="85">
        <v>18230611</v>
      </c>
      <c r="D119" s="85" t="s">
        <v>65</v>
      </c>
      <c r="E119" s="35"/>
      <c r="F119" s="36"/>
      <c r="G119" s="36"/>
      <c r="H119" s="36"/>
      <c r="I119" s="37"/>
      <c r="J119" s="38"/>
      <c r="K119" s="38"/>
      <c r="L119" s="38"/>
      <c r="M119" s="39"/>
      <c r="N119" s="39"/>
      <c r="O119" s="40"/>
      <c r="P119" s="41"/>
      <c r="Q119" s="41"/>
      <c r="R119" s="42"/>
      <c r="S119" s="43"/>
      <c r="T119" s="36">
        <f t="shared" si="38"/>
        <v>0</v>
      </c>
      <c r="U119" s="44">
        <f t="shared" si="39"/>
        <v>0</v>
      </c>
      <c r="V119" s="45">
        <f t="shared" si="40"/>
        <v>0</v>
      </c>
      <c r="W119" s="46">
        <f t="shared" si="41"/>
        <v>0</v>
      </c>
      <c r="X119" s="41">
        <f t="shared" si="42"/>
        <v>0</v>
      </c>
      <c r="Y119" s="41">
        <f t="shared" si="43"/>
        <v>0</v>
      </c>
      <c r="Z119" s="41">
        <f t="shared" si="44"/>
        <v>0</v>
      </c>
      <c r="AA119" s="47">
        <f t="shared" si="45"/>
        <v>0</v>
      </c>
      <c r="AB119" s="48">
        <f t="shared" si="46"/>
        <v>0</v>
      </c>
      <c r="AC119" s="41">
        <f t="shared" si="47"/>
        <v>0</v>
      </c>
      <c r="AD119" s="41">
        <f t="shared" si="48"/>
        <v>0</v>
      </c>
      <c r="AE119" s="41">
        <f t="shared" si="49"/>
        <v>0</v>
      </c>
      <c r="AF119" s="49" t="e">
        <f>HLOOKUP(I119,ElecAvoidedCostsWOCC!$A$5:$Q$50,G119+1,FALSE)</f>
        <v>#N/A</v>
      </c>
      <c r="AG119" s="41" t="e">
        <f t="shared" si="50"/>
        <v>#N/A</v>
      </c>
      <c r="AH119" s="49" t="e">
        <f>HLOOKUP(I119,ElecAvoidedCostsWOCC!$A$5:$Q$50,T119+1,FALSE)</f>
        <v>#N/A</v>
      </c>
      <c r="AI119" s="41" t="e">
        <f t="shared" si="51"/>
        <v>#N/A</v>
      </c>
      <c r="AJ119" s="41" t="e">
        <f t="shared" si="52"/>
        <v>#N/A</v>
      </c>
      <c r="AK119" s="41" t="e">
        <f>HLOOKUP(I119,ElecAvoidedCostsWOCC!$A$5:$Q$50,G119+1,FALSE)*J119*L119</f>
        <v>#N/A</v>
      </c>
      <c r="AL119" s="41" t="e">
        <f t="shared" si="53"/>
        <v>#N/A</v>
      </c>
      <c r="AM119" s="45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5">
        <f t="shared" si="54"/>
        <v>0</v>
      </c>
      <c r="AO119" s="44">
        <f t="shared" si="55"/>
        <v>0</v>
      </c>
      <c r="AP119" s="44" t="e">
        <f t="shared" si="56"/>
        <v>#DIV/0!</v>
      </c>
    </row>
    <row r="120" spans="2:42" x14ac:dyDescent="0.25">
      <c r="B120" s="84" t="s">
        <v>64</v>
      </c>
      <c r="C120" s="85">
        <v>18230611</v>
      </c>
      <c r="D120" s="85" t="s">
        <v>65</v>
      </c>
      <c r="E120" s="35"/>
      <c r="F120" s="36"/>
      <c r="G120" s="36"/>
      <c r="H120" s="36"/>
      <c r="I120" s="37"/>
      <c r="J120" s="38"/>
      <c r="K120" s="38"/>
      <c r="L120" s="38"/>
      <c r="M120" s="39"/>
      <c r="N120" s="39"/>
      <c r="O120" s="40"/>
      <c r="P120" s="41"/>
      <c r="Q120" s="41"/>
      <c r="R120" s="42"/>
      <c r="S120" s="43"/>
      <c r="T120" s="36">
        <f t="shared" si="38"/>
        <v>0</v>
      </c>
      <c r="U120" s="44">
        <f t="shared" si="39"/>
        <v>0</v>
      </c>
      <c r="V120" s="45">
        <f t="shared" si="40"/>
        <v>0</v>
      </c>
      <c r="W120" s="46">
        <f t="shared" si="41"/>
        <v>0</v>
      </c>
      <c r="X120" s="41">
        <f t="shared" si="42"/>
        <v>0</v>
      </c>
      <c r="Y120" s="41">
        <f t="shared" si="43"/>
        <v>0</v>
      </c>
      <c r="Z120" s="41">
        <f t="shared" si="44"/>
        <v>0</v>
      </c>
      <c r="AA120" s="47">
        <f t="shared" si="45"/>
        <v>0</v>
      </c>
      <c r="AB120" s="48">
        <f t="shared" si="46"/>
        <v>0</v>
      </c>
      <c r="AC120" s="41">
        <f t="shared" si="47"/>
        <v>0</v>
      </c>
      <c r="AD120" s="41">
        <f t="shared" si="48"/>
        <v>0</v>
      </c>
      <c r="AE120" s="41">
        <f t="shared" si="49"/>
        <v>0</v>
      </c>
      <c r="AF120" s="49" t="e">
        <f>HLOOKUP(I120,ElecAvoidedCostsWOCC!$A$5:$Q$50,G120+1,FALSE)</f>
        <v>#N/A</v>
      </c>
      <c r="AG120" s="41" t="e">
        <f t="shared" si="50"/>
        <v>#N/A</v>
      </c>
      <c r="AH120" s="49" t="e">
        <f>HLOOKUP(I120,ElecAvoidedCostsWOCC!$A$5:$Q$50,T120+1,FALSE)</f>
        <v>#N/A</v>
      </c>
      <c r="AI120" s="41" t="e">
        <f t="shared" si="51"/>
        <v>#N/A</v>
      </c>
      <c r="AJ120" s="41" t="e">
        <f t="shared" si="52"/>
        <v>#N/A</v>
      </c>
      <c r="AK120" s="41" t="e">
        <f>HLOOKUP(I120,ElecAvoidedCostsWOCC!$A$5:$Q$50,G120+1,FALSE)*J120*L120</f>
        <v>#N/A</v>
      </c>
      <c r="AL120" s="41" t="e">
        <f t="shared" si="53"/>
        <v>#N/A</v>
      </c>
      <c r="AM120" s="45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5">
        <f t="shared" si="54"/>
        <v>0</v>
      </c>
      <c r="AO120" s="44">
        <f t="shared" si="55"/>
        <v>0</v>
      </c>
      <c r="AP120" s="44" t="e">
        <f t="shared" si="56"/>
        <v>#DIV/0!</v>
      </c>
    </row>
    <row r="121" spans="2:42" x14ac:dyDescent="0.25">
      <c r="B121" s="84" t="s">
        <v>64</v>
      </c>
      <c r="C121" s="85">
        <v>18230611</v>
      </c>
      <c r="D121" s="85" t="s">
        <v>65</v>
      </c>
      <c r="E121" s="35"/>
      <c r="F121" s="36"/>
      <c r="G121" s="36"/>
      <c r="H121" s="36"/>
      <c r="I121" s="37"/>
      <c r="J121" s="38"/>
      <c r="K121" s="38"/>
      <c r="L121" s="38"/>
      <c r="M121" s="39"/>
      <c r="N121" s="39"/>
      <c r="O121" s="40"/>
      <c r="P121" s="41"/>
      <c r="Q121" s="41"/>
      <c r="R121" s="42"/>
      <c r="S121" s="43"/>
      <c r="T121" s="36">
        <f t="shared" si="38"/>
        <v>0</v>
      </c>
      <c r="U121" s="44">
        <f t="shared" si="39"/>
        <v>0</v>
      </c>
      <c r="V121" s="45">
        <f t="shared" si="40"/>
        <v>0</v>
      </c>
      <c r="W121" s="46">
        <f t="shared" si="41"/>
        <v>0</v>
      </c>
      <c r="X121" s="41">
        <f t="shared" si="42"/>
        <v>0</v>
      </c>
      <c r="Y121" s="41">
        <f t="shared" si="43"/>
        <v>0</v>
      </c>
      <c r="Z121" s="41">
        <f t="shared" si="44"/>
        <v>0</v>
      </c>
      <c r="AA121" s="47">
        <f t="shared" si="45"/>
        <v>0</v>
      </c>
      <c r="AB121" s="48">
        <f t="shared" si="46"/>
        <v>0</v>
      </c>
      <c r="AC121" s="41">
        <f t="shared" si="47"/>
        <v>0</v>
      </c>
      <c r="AD121" s="41">
        <f t="shared" si="48"/>
        <v>0</v>
      </c>
      <c r="AE121" s="41">
        <f t="shared" si="49"/>
        <v>0</v>
      </c>
      <c r="AF121" s="49" t="e">
        <f>HLOOKUP(I121,ElecAvoidedCostsWOCC!$A$5:$Q$50,G121+1,FALSE)</f>
        <v>#N/A</v>
      </c>
      <c r="AG121" s="41" t="e">
        <f t="shared" si="50"/>
        <v>#N/A</v>
      </c>
      <c r="AH121" s="49" t="e">
        <f>HLOOKUP(I121,ElecAvoidedCostsWOCC!$A$5:$Q$50,T121+1,FALSE)</f>
        <v>#N/A</v>
      </c>
      <c r="AI121" s="41" t="e">
        <f t="shared" si="51"/>
        <v>#N/A</v>
      </c>
      <c r="AJ121" s="41" t="e">
        <f t="shared" si="52"/>
        <v>#N/A</v>
      </c>
      <c r="AK121" s="41" t="e">
        <f>HLOOKUP(I121,ElecAvoidedCostsWOCC!$A$5:$Q$50,G121+1,FALSE)*J121*L121</f>
        <v>#N/A</v>
      </c>
      <c r="AL121" s="41" t="e">
        <f t="shared" si="53"/>
        <v>#N/A</v>
      </c>
      <c r="AM121" s="45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5">
        <f t="shared" si="54"/>
        <v>0</v>
      </c>
      <c r="AO121" s="44">
        <f t="shared" si="55"/>
        <v>0</v>
      </c>
      <c r="AP121" s="44" t="e">
        <f t="shared" si="56"/>
        <v>#DIV/0!</v>
      </c>
    </row>
    <row r="122" spans="2:42" x14ac:dyDescent="0.25">
      <c r="B122" s="84" t="s">
        <v>64</v>
      </c>
      <c r="C122" s="85">
        <v>18230611</v>
      </c>
      <c r="D122" s="85" t="s">
        <v>65</v>
      </c>
      <c r="E122" s="35"/>
      <c r="F122" s="36"/>
      <c r="G122" s="36"/>
      <c r="H122" s="36"/>
      <c r="I122" s="37"/>
      <c r="J122" s="38"/>
      <c r="K122" s="38"/>
      <c r="L122" s="38"/>
      <c r="M122" s="39"/>
      <c r="N122" s="39"/>
      <c r="O122" s="40"/>
      <c r="P122" s="41"/>
      <c r="Q122" s="41"/>
      <c r="R122" s="42"/>
      <c r="S122" s="43"/>
      <c r="T122" s="36">
        <f t="shared" si="38"/>
        <v>0</v>
      </c>
      <c r="U122" s="44">
        <f t="shared" si="39"/>
        <v>0</v>
      </c>
      <c r="V122" s="45">
        <f t="shared" si="40"/>
        <v>0</v>
      </c>
      <c r="W122" s="46">
        <f t="shared" si="41"/>
        <v>0</v>
      </c>
      <c r="X122" s="41">
        <f t="shared" si="42"/>
        <v>0</v>
      </c>
      <c r="Y122" s="41">
        <f t="shared" si="43"/>
        <v>0</v>
      </c>
      <c r="Z122" s="41">
        <f t="shared" si="44"/>
        <v>0</v>
      </c>
      <c r="AA122" s="47">
        <f t="shared" si="45"/>
        <v>0</v>
      </c>
      <c r="AB122" s="48">
        <f t="shared" si="46"/>
        <v>0</v>
      </c>
      <c r="AC122" s="41">
        <f t="shared" si="47"/>
        <v>0</v>
      </c>
      <c r="AD122" s="41">
        <f t="shared" si="48"/>
        <v>0</v>
      </c>
      <c r="AE122" s="41">
        <f t="shared" si="49"/>
        <v>0</v>
      </c>
      <c r="AF122" s="49" t="e">
        <f>HLOOKUP(I122,ElecAvoidedCostsWOCC!$A$5:$Q$50,G122+1,FALSE)</f>
        <v>#N/A</v>
      </c>
      <c r="AG122" s="41" t="e">
        <f t="shared" si="50"/>
        <v>#N/A</v>
      </c>
      <c r="AH122" s="49" t="e">
        <f>HLOOKUP(I122,ElecAvoidedCostsWOCC!$A$5:$Q$50,T122+1,FALSE)</f>
        <v>#N/A</v>
      </c>
      <c r="AI122" s="41" t="e">
        <f t="shared" si="51"/>
        <v>#N/A</v>
      </c>
      <c r="AJ122" s="41" t="e">
        <f t="shared" si="52"/>
        <v>#N/A</v>
      </c>
      <c r="AK122" s="41" t="e">
        <f>HLOOKUP(I122,ElecAvoidedCostsWOCC!$A$5:$Q$50,G122+1,FALSE)*J122*L122</f>
        <v>#N/A</v>
      </c>
      <c r="AL122" s="41" t="e">
        <f t="shared" si="53"/>
        <v>#N/A</v>
      </c>
      <c r="AM122" s="45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5">
        <f t="shared" si="54"/>
        <v>0</v>
      </c>
      <c r="AO122" s="44">
        <f t="shared" si="55"/>
        <v>0</v>
      </c>
      <c r="AP122" s="44" t="e">
        <f t="shared" si="56"/>
        <v>#DIV/0!</v>
      </c>
    </row>
    <row r="123" spans="2:42" x14ac:dyDescent="0.25">
      <c r="B123" s="84" t="s">
        <v>64</v>
      </c>
      <c r="C123" s="85">
        <v>18230611</v>
      </c>
      <c r="D123" s="85" t="s">
        <v>65</v>
      </c>
      <c r="E123" s="35"/>
      <c r="F123" s="36"/>
      <c r="G123" s="36"/>
      <c r="H123" s="36"/>
      <c r="I123" s="37"/>
      <c r="J123" s="38"/>
      <c r="K123" s="38"/>
      <c r="L123" s="38"/>
      <c r="M123" s="39"/>
      <c r="N123" s="39"/>
      <c r="O123" s="40"/>
      <c r="P123" s="41"/>
      <c r="Q123" s="41"/>
      <c r="R123" s="42"/>
      <c r="S123" s="43"/>
      <c r="T123" s="36">
        <f t="shared" si="38"/>
        <v>0</v>
      </c>
      <c r="U123" s="44">
        <f t="shared" si="39"/>
        <v>0</v>
      </c>
      <c r="V123" s="45">
        <f t="shared" si="40"/>
        <v>0</v>
      </c>
      <c r="W123" s="46">
        <f t="shared" si="41"/>
        <v>0</v>
      </c>
      <c r="X123" s="41">
        <f t="shared" si="42"/>
        <v>0</v>
      </c>
      <c r="Y123" s="41">
        <f t="shared" si="43"/>
        <v>0</v>
      </c>
      <c r="Z123" s="41">
        <f t="shared" si="44"/>
        <v>0</v>
      </c>
      <c r="AA123" s="47">
        <f t="shared" si="45"/>
        <v>0</v>
      </c>
      <c r="AB123" s="48">
        <f t="shared" si="46"/>
        <v>0</v>
      </c>
      <c r="AC123" s="41">
        <f t="shared" si="47"/>
        <v>0</v>
      </c>
      <c r="AD123" s="41">
        <f t="shared" si="48"/>
        <v>0</v>
      </c>
      <c r="AE123" s="41">
        <f t="shared" si="49"/>
        <v>0</v>
      </c>
      <c r="AF123" s="49" t="e">
        <f>HLOOKUP(I123,ElecAvoidedCostsWOCC!$A$5:$Q$50,G123+1,FALSE)</f>
        <v>#N/A</v>
      </c>
      <c r="AG123" s="41" t="e">
        <f t="shared" si="50"/>
        <v>#N/A</v>
      </c>
      <c r="AH123" s="49" t="e">
        <f>HLOOKUP(I123,ElecAvoidedCostsWOCC!$A$5:$Q$50,T123+1,FALSE)</f>
        <v>#N/A</v>
      </c>
      <c r="AI123" s="41" t="e">
        <f t="shared" si="51"/>
        <v>#N/A</v>
      </c>
      <c r="AJ123" s="41" t="e">
        <f t="shared" si="52"/>
        <v>#N/A</v>
      </c>
      <c r="AK123" s="41" t="e">
        <f>HLOOKUP(I123,ElecAvoidedCostsWOCC!$A$5:$Q$50,G123+1,FALSE)*J123*L123</f>
        <v>#N/A</v>
      </c>
      <c r="AL123" s="41" t="e">
        <f t="shared" si="53"/>
        <v>#N/A</v>
      </c>
      <c r="AM123" s="45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5">
        <f t="shared" si="54"/>
        <v>0</v>
      </c>
      <c r="AO123" s="44">
        <f t="shared" si="55"/>
        <v>0</v>
      </c>
      <c r="AP123" s="44" t="e">
        <f t="shared" si="56"/>
        <v>#DIV/0!</v>
      </c>
    </row>
    <row r="124" spans="2:42" x14ac:dyDescent="0.25">
      <c r="B124" s="84" t="s">
        <v>64</v>
      </c>
      <c r="C124" s="85">
        <v>18230611</v>
      </c>
      <c r="D124" s="85" t="s">
        <v>65</v>
      </c>
      <c r="E124" s="35"/>
      <c r="F124" s="36"/>
      <c r="G124" s="36"/>
      <c r="H124" s="36"/>
      <c r="I124" s="37"/>
      <c r="J124" s="38"/>
      <c r="K124" s="38"/>
      <c r="L124" s="38"/>
      <c r="M124" s="39"/>
      <c r="N124" s="39"/>
      <c r="O124" s="40"/>
      <c r="P124" s="41"/>
      <c r="Q124" s="41"/>
      <c r="R124" s="42"/>
      <c r="S124" s="43"/>
      <c r="T124" s="36">
        <f t="shared" si="38"/>
        <v>0</v>
      </c>
      <c r="U124" s="44">
        <f t="shared" si="39"/>
        <v>0</v>
      </c>
      <c r="V124" s="45">
        <f t="shared" si="40"/>
        <v>0</v>
      </c>
      <c r="W124" s="46">
        <f t="shared" si="41"/>
        <v>0</v>
      </c>
      <c r="X124" s="41">
        <f t="shared" si="42"/>
        <v>0</v>
      </c>
      <c r="Y124" s="41">
        <f t="shared" si="43"/>
        <v>0</v>
      </c>
      <c r="Z124" s="41">
        <f t="shared" si="44"/>
        <v>0</v>
      </c>
      <c r="AA124" s="47">
        <f t="shared" si="45"/>
        <v>0</v>
      </c>
      <c r="AB124" s="48">
        <f t="shared" si="46"/>
        <v>0</v>
      </c>
      <c r="AC124" s="41">
        <f t="shared" si="47"/>
        <v>0</v>
      </c>
      <c r="AD124" s="41">
        <f t="shared" si="48"/>
        <v>0</v>
      </c>
      <c r="AE124" s="41">
        <f t="shared" si="49"/>
        <v>0</v>
      </c>
      <c r="AF124" s="49" t="e">
        <f>HLOOKUP(I124,ElecAvoidedCostsWOCC!$A$5:$Q$50,G124+1,FALSE)</f>
        <v>#N/A</v>
      </c>
      <c r="AG124" s="41" t="e">
        <f t="shared" si="50"/>
        <v>#N/A</v>
      </c>
      <c r="AH124" s="49" t="e">
        <f>HLOOKUP(I124,ElecAvoidedCostsWOCC!$A$5:$Q$50,T124+1,FALSE)</f>
        <v>#N/A</v>
      </c>
      <c r="AI124" s="41" t="e">
        <f t="shared" si="51"/>
        <v>#N/A</v>
      </c>
      <c r="AJ124" s="41" t="e">
        <f t="shared" si="52"/>
        <v>#N/A</v>
      </c>
      <c r="AK124" s="41" t="e">
        <f>HLOOKUP(I124,ElecAvoidedCostsWOCC!$A$5:$Q$50,G124+1,FALSE)*J124*L124</f>
        <v>#N/A</v>
      </c>
      <c r="AL124" s="41" t="e">
        <f t="shared" si="53"/>
        <v>#N/A</v>
      </c>
      <c r="AM124" s="45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5">
        <f t="shared" si="54"/>
        <v>0</v>
      </c>
      <c r="AO124" s="44">
        <f t="shared" si="55"/>
        <v>0</v>
      </c>
      <c r="AP124" s="44" t="e">
        <f t="shared" si="56"/>
        <v>#DIV/0!</v>
      </c>
    </row>
    <row r="125" spans="2:42" x14ac:dyDescent="0.25">
      <c r="B125" s="84" t="s">
        <v>64</v>
      </c>
      <c r="C125" s="85">
        <v>18230611</v>
      </c>
      <c r="D125" s="85" t="s">
        <v>65</v>
      </c>
      <c r="E125" s="35"/>
      <c r="F125" s="36"/>
      <c r="G125" s="36"/>
      <c r="H125" s="36"/>
      <c r="I125" s="37"/>
      <c r="J125" s="38"/>
      <c r="K125" s="38"/>
      <c r="L125" s="38"/>
      <c r="M125" s="39"/>
      <c r="N125" s="39"/>
      <c r="O125" s="40"/>
      <c r="P125" s="41"/>
      <c r="Q125" s="41"/>
      <c r="R125" s="42"/>
      <c r="S125" s="43"/>
      <c r="T125" s="36">
        <f t="shared" si="38"/>
        <v>0</v>
      </c>
      <c r="U125" s="44">
        <f t="shared" si="39"/>
        <v>0</v>
      </c>
      <c r="V125" s="45">
        <f t="shared" si="40"/>
        <v>0</v>
      </c>
      <c r="W125" s="46">
        <f t="shared" si="41"/>
        <v>0</v>
      </c>
      <c r="X125" s="41">
        <f t="shared" si="42"/>
        <v>0</v>
      </c>
      <c r="Y125" s="41">
        <f t="shared" si="43"/>
        <v>0</v>
      </c>
      <c r="Z125" s="41">
        <f t="shared" si="44"/>
        <v>0</v>
      </c>
      <c r="AA125" s="47">
        <f t="shared" si="45"/>
        <v>0</v>
      </c>
      <c r="AB125" s="48">
        <f t="shared" si="46"/>
        <v>0</v>
      </c>
      <c r="AC125" s="41">
        <f t="shared" si="47"/>
        <v>0</v>
      </c>
      <c r="AD125" s="41">
        <f t="shared" si="48"/>
        <v>0</v>
      </c>
      <c r="AE125" s="41">
        <f t="shared" si="49"/>
        <v>0</v>
      </c>
      <c r="AF125" s="49" t="e">
        <f>HLOOKUP(I125,ElecAvoidedCostsWOCC!$A$5:$Q$50,G125+1,FALSE)</f>
        <v>#N/A</v>
      </c>
      <c r="AG125" s="41" t="e">
        <f t="shared" si="50"/>
        <v>#N/A</v>
      </c>
      <c r="AH125" s="49" t="e">
        <f>HLOOKUP(I125,ElecAvoidedCostsWOCC!$A$5:$Q$50,T125+1,FALSE)</f>
        <v>#N/A</v>
      </c>
      <c r="AI125" s="41" t="e">
        <f t="shared" si="51"/>
        <v>#N/A</v>
      </c>
      <c r="AJ125" s="41" t="e">
        <f t="shared" si="52"/>
        <v>#N/A</v>
      </c>
      <c r="AK125" s="41" t="e">
        <f>HLOOKUP(I125,ElecAvoidedCostsWOCC!$A$5:$Q$50,G125+1,FALSE)*J125*L125</f>
        <v>#N/A</v>
      </c>
      <c r="AL125" s="41" t="e">
        <f t="shared" si="53"/>
        <v>#N/A</v>
      </c>
      <c r="AM125" s="45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5">
        <f t="shared" si="54"/>
        <v>0</v>
      </c>
      <c r="AO125" s="44">
        <f t="shared" si="55"/>
        <v>0</v>
      </c>
      <c r="AP125" s="44" t="e">
        <f t="shared" si="56"/>
        <v>#DIV/0!</v>
      </c>
    </row>
    <row r="126" spans="2:42" x14ac:dyDescent="0.25">
      <c r="B126" s="84" t="s">
        <v>64</v>
      </c>
      <c r="C126" s="85">
        <v>18230611</v>
      </c>
      <c r="D126" s="85" t="s">
        <v>65</v>
      </c>
      <c r="E126" s="35"/>
      <c r="F126" s="36"/>
      <c r="G126" s="36"/>
      <c r="H126" s="36"/>
      <c r="I126" s="37"/>
      <c r="J126" s="38"/>
      <c r="K126" s="38"/>
      <c r="L126" s="38"/>
      <c r="M126" s="39"/>
      <c r="N126" s="39"/>
      <c r="O126" s="40"/>
      <c r="P126" s="41"/>
      <c r="Q126" s="41"/>
      <c r="R126" s="42"/>
      <c r="S126" s="43"/>
      <c r="T126" s="36">
        <f t="shared" si="38"/>
        <v>0</v>
      </c>
      <c r="U126" s="44">
        <f t="shared" si="39"/>
        <v>0</v>
      </c>
      <c r="V126" s="45">
        <f t="shared" si="40"/>
        <v>0</v>
      </c>
      <c r="W126" s="46">
        <f t="shared" si="41"/>
        <v>0</v>
      </c>
      <c r="X126" s="41">
        <f t="shared" si="42"/>
        <v>0</v>
      </c>
      <c r="Y126" s="41">
        <f t="shared" si="43"/>
        <v>0</v>
      </c>
      <c r="Z126" s="41">
        <f t="shared" si="44"/>
        <v>0</v>
      </c>
      <c r="AA126" s="47">
        <f t="shared" si="45"/>
        <v>0</v>
      </c>
      <c r="AB126" s="48">
        <f t="shared" si="46"/>
        <v>0</v>
      </c>
      <c r="AC126" s="41">
        <f t="shared" si="47"/>
        <v>0</v>
      </c>
      <c r="AD126" s="41">
        <f t="shared" si="48"/>
        <v>0</v>
      </c>
      <c r="AE126" s="41">
        <f t="shared" si="49"/>
        <v>0</v>
      </c>
      <c r="AF126" s="49" t="e">
        <f>HLOOKUP(I126,ElecAvoidedCostsWOCC!$A$5:$Q$50,G126+1,FALSE)</f>
        <v>#N/A</v>
      </c>
      <c r="AG126" s="41" t="e">
        <f t="shared" si="50"/>
        <v>#N/A</v>
      </c>
      <c r="AH126" s="49" t="e">
        <f>HLOOKUP(I126,ElecAvoidedCostsWOCC!$A$5:$Q$50,T126+1,FALSE)</f>
        <v>#N/A</v>
      </c>
      <c r="AI126" s="41" t="e">
        <f t="shared" si="51"/>
        <v>#N/A</v>
      </c>
      <c r="AJ126" s="41" t="e">
        <f t="shared" si="52"/>
        <v>#N/A</v>
      </c>
      <c r="AK126" s="41" t="e">
        <f>HLOOKUP(I126,ElecAvoidedCostsWOCC!$A$5:$Q$50,G126+1,FALSE)*J126*L126</f>
        <v>#N/A</v>
      </c>
      <c r="AL126" s="41" t="e">
        <f t="shared" si="53"/>
        <v>#N/A</v>
      </c>
      <c r="AM126" s="45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5">
        <f t="shared" si="54"/>
        <v>0</v>
      </c>
      <c r="AO126" s="44">
        <f t="shared" si="55"/>
        <v>0</v>
      </c>
      <c r="AP126" s="44" t="e">
        <f t="shared" si="56"/>
        <v>#DIV/0!</v>
      </c>
    </row>
    <row r="127" spans="2:42" x14ac:dyDescent="0.25">
      <c r="B127" s="84" t="s">
        <v>64</v>
      </c>
      <c r="C127" s="85">
        <v>18230611</v>
      </c>
      <c r="D127" s="85" t="s">
        <v>65</v>
      </c>
      <c r="E127" s="35"/>
      <c r="F127" s="36"/>
      <c r="G127" s="36"/>
      <c r="H127" s="36"/>
      <c r="I127" s="37"/>
      <c r="J127" s="38"/>
      <c r="K127" s="38"/>
      <c r="L127" s="38"/>
      <c r="M127" s="39"/>
      <c r="N127" s="39"/>
      <c r="O127" s="40"/>
      <c r="P127" s="41"/>
      <c r="Q127" s="41"/>
      <c r="R127" s="42"/>
      <c r="S127" s="43"/>
      <c r="T127" s="36">
        <f t="shared" si="38"/>
        <v>0</v>
      </c>
      <c r="U127" s="44">
        <f t="shared" si="39"/>
        <v>0</v>
      </c>
      <c r="V127" s="45">
        <f t="shared" si="40"/>
        <v>0</v>
      </c>
      <c r="W127" s="46">
        <f t="shared" si="41"/>
        <v>0</v>
      </c>
      <c r="X127" s="41">
        <f t="shared" si="42"/>
        <v>0</v>
      </c>
      <c r="Y127" s="41">
        <f t="shared" si="43"/>
        <v>0</v>
      </c>
      <c r="Z127" s="41">
        <f t="shared" si="44"/>
        <v>0</v>
      </c>
      <c r="AA127" s="47">
        <f t="shared" si="45"/>
        <v>0</v>
      </c>
      <c r="AB127" s="48">
        <f t="shared" si="46"/>
        <v>0</v>
      </c>
      <c r="AC127" s="41">
        <f t="shared" si="47"/>
        <v>0</v>
      </c>
      <c r="AD127" s="41">
        <f t="shared" si="48"/>
        <v>0</v>
      </c>
      <c r="AE127" s="41">
        <f t="shared" si="49"/>
        <v>0</v>
      </c>
      <c r="AF127" s="49" t="e">
        <f>HLOOKUP(I127,ElecAvoidedCostsWOCC!$A$5:$Q$50,G127+1,FALSE)</f>
        <v>#N/A</v>
      </c>
      <c r="AG127" s="41" t="e">
        <f t="shared" si="50"/>
        <v>#N/A</v>
      </c>
      <c r="AH127" s="49" t="e">
        <f>HLOOKUP(I127,ElecAvoidedCostsWOCC!$A$5:$Q$50,T127+1,FALSE)</f>
        <v>#N/A</v>
      </c>
      <c r="AI127" s="41" t="e">
        <f t="shared" si="51"/>
        <v>#N/A</v>
      </c>
      <c r="AJ127" s="41" t="e">
        <f t="shared" si="52"/>
        <v>#N/A</v>
      </c>
      <c r="AK127" s="41" t="e">
        <f>HLOOKUP(I127,ElecAvoidedCostsWOCC!$A$5:$Q$50,G127+1,FALSE)*J127*L127</f>
        <v>#N/A</v>
      </c>
      <c r="AL127" s="41" t="e">
        <f t="shared" si="53"/>
        <v>#N/A</v>
      </c>
      <c r="AM127" s="45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5">
        <f t="shared" si="54"/>
        <v>0</v>
      </c>
      <c r="AO127" s="44">
        <f t="shared" si="55"/>
        <v>0</v>
      </c>
      <c r="AP127" s="44" t="e">
        <f t="shared" si="56"/>
        <v>#DIV/0!</v>
      </c>
    </row>
    <row r="128" spans="2:42" x14ac:dyDescent="0.25">
      <c r="B128" s="84" t="s">
        <v>64</v>
      </c>
      <c r="C128" s="85">
        <v>18230611</v>
      </c>
      <c r="D128" s="85" t="s">
        <v>65</v>
      </c>
      <c r="E128" s="35"/>
      <c r="F128" s="36"/>
      <c r="G128" s="36"/>
      <c r="H128" s="36"/>
      <c r="I128" s="37"/>
      <c r="J128" s="38"/>
      <c r="K128" s="38"/>
      <c r="L128" s="38"/>
      <c r="M128" s="39"/>
      <c r="N128" s="39"/>
      <c r="O128" s="40"/>
      <c r="P128" s="41"/>
      <c r="Q128" s="41"/>
      <c r="R128" s="42"/>
      <c r="S128" s="43"/>
      <c r="T128" s="36">
        <f t="shared" si="38"/>
        <v>0</v>
      </c>
      <c r="U128" s="44">
        <f t="shared" si="39"/>
        <v>0</v>
      </c>
      <c r="V128" s="45">
        <f t="shared" si="40"/>
        <v>0</v>
      </c>
      <c r="W128" s="46">
        <f t="shared" si="41"/>
        <v>0</v>
      </c>
      <c r="X128" s="41">
        <f t="shared" si="42"/>
        <v>0</v>
      </c>
      <c r="Y128" s="41">
        <f t="shared" si="43"/>
        <v>0</v>
      </c>
      <c r="Z128" s="41">
        <f t="shared" si="44"/>
        <v>0</v>
      </c>
      <c r="AA128" s="47">
        <f t="shared" si="45"/>
        <v>0</v>
      </c>
      <c r="AB128" s="48">
        <f t="shared" si="46"/>
        <v>0</v>
      </c>
      <c r="AC128" s="41">
        <f t="shared" si="47"/>
        <v>0</v>
      </c>
      <c r="AD128" s="41">
        <f t="shared" si="48"/>
        <v>0</v>
      </c>
      <c r="AE128" s="41">
        <f t="shared" si="49"/>
        <v>0</v>
      </c>
      <c r="AF128" s="49" t="e">
        <f>HLOOKUP(I128,ElecAvoidedCostsWOCC!$A$5:$Q$50,G128+1,FALSE)</f>
        <v>#N/A</v>
      </c>
      <c r="AG128" s="41" t="e">
        <f t="shared" si="50"/>
        <v>#N/A</v>
      </c>
      <c r="AH128" s="49" t="e">
        <f>HLOOKUP(I128,ElecAvoidedCostsWOCC!$A$5:$Q$50,T128+1,FALSE)</f>
        <v>#N/A</v>
      </c>
      <c r="AI128" s="41" t="e">
        <f t="shared" si="51"/>
        <v>#N/A</v>
      </c>
      <c r="AJ128" s="41" t="e">
        <f t="shared" si="52"/>
        <v>#N/A</v>
      </c>
      <c r="AK128" s="41" t="e">
        <f>HLOOKUP(I128,ElecAvoidedCostsWOCC!$A$5:$Q$50,G128+1,FALSE)*J128*L128</f>
        <v>#N/A</v>
      </c>
      <c r="AL128" s="41" t="e">
        <f t="shared" si="53"/>
        <v>#N/A</v>
      </c>
      <c r="AM128" s="45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5">
        <f t="shared" si="54"/>
        <v>0</v>
      </c>
      <c r="AO128" s="44">
        <f t="shared" si="55"/>
        <v>0</v>
      </c>
      <c r="AP128" s="44" t="e">
        <f t="shared" si="56"/>
        <v>#DIV/0!</v>
      </c>
    </row>
    <row r="129" spans="1:42" x14ac:dyDescent="0.25">
      <c r="B129" s="84" t="s">
        <v>64</v>
      </c>
      <c r="C129" s="85">
        <v>18230611</v>
      </c>
      <c r="D129" s="85" t="s">
        <v>65</v>
      </c>
      <c r="E129" s="35"/>
      <c r="F129" s="36"/>
      <c r="G129" s="36"/>
      <c r="H129" s="36"/>
      <c r="I129" s="37"/>
      <c r="J129" s="38"/>
      <c r="K129" s="38"/>
      <c r="L129" s="38"/>
      <c r="M129" s="39"/>
      <c r="N129" s="39"/>
      <c r="O129" s="40"/>
      <c r="P129" s="41"/>
      <c r="Q129" s="41"/>
      <c r="R129" s="42"/>
      <c r="S129" s="43"/>
      <c r="T129" s="36">
        <f t="shared" si="38"/>
        <v>0</v>
      </c>
      <c r="U129" s="44">
        <f t="shared" si="39"/>
        <v>0</v>
      </c>
      <c r="V129" s="45">
        <f t="shared" si="40"/>
        <v>0</v>
      </c>
      <c r="W129" s="46">
        <f t="shared" si="41"/>
        <v>0</v>
      </c>
      <c r="X129" s="41">
        <f t="shared" si="42"/>
        <v>0</v>
      </c>
      <c r="Y129" s="41">
        <f t="shared" si="43"/>
        <v>0</v>
      </c>
      <c r="Z129" s="41">
        <f t="shared" si="44"/>
        <v>0</v>
      </c>
      <c r="AA129" s="47">
        <f t="shared" si="45"/>
        <v>0</v>
      </c>
      <c r="AB129" s="48">
        <f t="shared" si="46"/>
        <v>0</v>
      </c>
      <c r="AC129" s="41">
        <f t="shared" si="47"/>
        <v>0</v>
      </c>
      <c r="AD129" s="41">
        <f t="shared" si="48"/>
        <v>0</v>
      </c>
      <c r="AE129" s="41">
        <f t="shared" si="49"/>
        <v>0</v>
      </c>
      <c r="AF129" s="49" t="e">
        <f>HLOOKUP(I129,ElecAvoidedCostsWOCC!$A$5:$Q$50,G129+1,FALSE)</f>
        <v>#N/A</v>
      </c>
      <c r="AG129" s="41" t="e">
        <f t="shared" si="50"/>
        <v>#N/A</v>
      </c>
      <c r="AH129" s="49" t="e">
        <f>HLOOKUP(I129,ElecAvoidedCostsWOCC!$A$5:$Q$50,T129+1,FALSE)</f>
        <v>#N/A</v>
      </c>
      <c r="AI129" s="41" t="e">
        <f t="shared" si="51"/>
        <v>#N/A</v>
      </c>
      <c r="AJ129" s="41" t="e">
        <f t="shared" si="52"/>
        <v>#N/A</v>
      </c>
      <c r="AK129" s="41" t="e">
        <f>HLOOKUP(I129,ElecAvoidedCostsWOCC!$A$5:$Q$50,G129+1,FALSE)*J129*L129</f>
        <v>#N/A</v>
      </c>
      <c r="AL129" s="41" t="e">
        <f t="shared" si="53"/>
        <v>#N/A</v>
      </c>
      <c r="AM129" s="45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5">
        <f t="shared" si="54"/>
        <v>0</v>
      </c>
      <c r="AO129" s="44">
        <f t="shared" si="55"/>
        <v>0</v>
      </c>
      <c r="AP129" s="44" t="e">
        <f t="shared" si="56"/>
        <v>#DIV/0!</v>
      </c>
    </row>
    <row r="130" spans="1:42" x14ac:dyDescent="0.25">
      <c r="B130" s="84" t="s">
        <v>64</v>
      </c>
      <c r="C130" s="85">
        <v>18230611</v>
      </c>
      <c r="D130" s="85" t="s">
        <v>65</v>
      </c>
      <c r="E130" s="35"/>
      <c r="F130" s="36"/>
      <c r="G130" s="36"/>
      <c r="H130" s="36"/>
      <c r="I130" s="37"/>
      <c r="J130" s="38"/>
      <c r="K130" s="38"/>
      <c r="L130" s="38"/>
      <c r="M130" s="39"/>
      <c r="N130" s="39"/>
      <c r="O130" s="40"/>
      <c r="P130" s="41"/>
      <c r="Q130" s="41"/>
      <c r="R130" s="42"/>
      <c r="S130" s="43"/>
      <c r="T130" s="36">
        <f t="shared" si="38"/>
        <v>0</v>
      </c>
      <c r="U130" s="44">
        <f t="shared" si="39"/>
        <v>0</v>
      </c>
      <c r="V130" s="45">
        <f t="shared" si="40"/>
        <v>0</v>
      </c>
      <c r="W130" s="46">
        <f t="shared" si="41"/>
        <v>0</v>
      </c>
      <c r="X130" s="41">
        <f t="shared" si="42"/>
        <v>0</v>
      </c>
      <c r="Y130" s="41">
        <f t="shared" si="43"/>
        <v>0</v>
      </c>
      <c r="Z130" s="41">
        <f t="shared" si="44"/>
        <v>0</v>
      </c>
      <c r="AA130" s="47">
        <f t="shared" si="45"/>
        <v>0</v>
      </c>
      <c r="AB130" s="48">
        <f t="shared" si="46"/>
        <v>0</v>
      </c>
      <c r="AC130" s="41">
        <f t="shared" si="47"/>
        <v>0</v>
      </c>
      <c r="AD130" s="41">
        <f t="shared" si="48"/>
        <v>0</v>
      </c>
      <c r="AE130" s="41">
        <f t="shared" si="49"/>
        <v>0</v>
      </c>
      <c r="AF130" s="49" t="e">
        <f>HLOOKUP(I130,ElecAvoidedCostsWOCC!$A$5:$Q$50,G130+1,FALSE)</f>
        <v>#N/A</v>
      </c>
      <c r="AG130" s="41" t="e">
        <f t="shared" si="50"/>
        <v>#N/A</v>
      </c>
      <c r="AH130" s="49" t="e">
        <f>HLOOKUP(I130,ElecAvoidedCostsWOCC!$A$5:$Q$50,T130+1,FALSE)</f>
        <v>#N/A</v>
      </c>
      <c r="AI130" s="41" t="e">
        <f t="shared" si="51"/>
        <v>#N/A</v>
      </c>
      <c r="AJ130" s="41" t="e">
        <f t="shared" si="52"/>
        <v>#N/A</v>
      </c>
      <c r="AK130" s="41" t="e">
        <f>HLOOKUP(I130,ElecAvoidedCostsWOCC!$A$5:$Q$50,G130+1,FALSE)*J130*L130</f>
        <v>#N/A</v>
      </c>
      <c r="AL130" s="41" t="e">
        <f t="shared" si="53"/>
        <v>#N/A</v>
      </c>
      <c r="AM130" s="45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5">
        <f t="shared" si="54"/>
        <v>0</v>
      </c>
      <c r="AO130" s="44">
        <f t="shared" si="55"/>
        <v>0</v>
      </c>
      <c r="AP130" s="44" t="e">
        <f t="shared" si="56"/>
        <v>#DIV/0!</v>
      </c>
    </row>
    <row r="131" spans="1:42" x14ac:dyDescent="0.25">
      <c r="B131" s="84" t="s">
        <v>64</v>
      </c>
      <c r="C131" s="85">
        <v>18230611</v>
      </c>
      <c r="D131" s="85" t="s">
        <v>65</v>
      </c>
      <c r="E131" s="35"/>
      <c r="F131" s="36"/>
      <c r="G131" s="36"/>
      <c r="H131" s="36"/>
      <c r="I131" s="37"/>
      <c r="J131" s="38"/>
      <c r="K131" s="38"/>
      <c r="L131" s="38"/>
      <c r="M131" s="39"/>
      <c r="N131" s="39"/>
      <c r="O131" s="40"/>
      <c r="P131" s="41"/>
      <c r="Q131" s="41"/>
      <c r="R131" s="42"/>
      <c r="S131" s="43"/>
      <c r="T131" s="36">
        <f t="shared" si="38"/>
        <v>0</v>
      </c>
      <c r="U131" s="44">
        <f t="shared" si="39"/>
        <v>0</v>
      </c>
      <c r="V131" s="45">
        <f t="shared" si="40"/>
        <v>0</v>
      </c>
      <c r="W131" s="46">
        <f t="shared" si="41"/>
        <v>0</v>
      </c>
      <c r="X131" s="41">
        <f t="shared" si="42"/>
        <v>0</v>
      </c>
      <c r="Y131" s="41">
        <f t="shared" si="43"/>
        <v>0</v>
      </c>
      <c r="Z131" s="41">
        <f t="shared" si="44"/>
        <v>0</v>
      </c>
      <c r="AA131" s="47">
        <f t="shared" si="45"/>
        <v>0</v>
      </c>
      <c r="AB131" s="48">
        <f t="shared" si="46"/>
        <v>0</v>
      </c>
      <c r="AC131" s="41">
        <f t="shared" si="47"/>
        <v>0</v>
      </c>
      <c r="AD131" s="41">
        <f t="shared" si="48"/>
        <v>0</v>
      </c>
      <c r="AE131" s="41">
        <f t="shared" si="49"/>
        <v>0</v>
      </c>
      <c r="AF131" s="49" t="e">
        <f>HLOOKUP(I131,ElecAvoidedCostsWOCC!$A$5:$Q$50,G131+1,FALSE)</f>
        <v>#N/A</v>
      </c>
      <c r="AG131" s="41" t="e">
        <f t="shared" si="50"/>
        <v>#N/A</v>
      </c>
      <c r="AH131" s="49" t="e">
        <f>HLOOKUP(I131,ElecAvoidedCostsWOCC!$A$5:$Q$50,T131+1,FALSE)</f>
        <v>#N/A</v>
      </c>
      <c r="AI131" s="41" t="e">
        <f t="shared" si="51"/>
        <v>#N/A</v>
      </c>
      <c r="AJ131" s="41" t="e">
        <f t="shared" si="52"/>
        <v>#N/A</v>
      </c>
      <c r="AK131" s="41" t="e">
        <f>HLOOKUP(I131,ElecAvoidedCostsWOCC!$A$5:$Q$50,G131+1,FALSE)*J131*L131</f>
        <v>#N/A</v>
      </c>
      <c r="AL131" s="41" t="e">
        <f t="shared" si="53"/>
        <v>#N/A</v>
      </c>
      <c r="AM131" s="45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5">
        <f t="shared" si="54"/>
        <v>0</v>
      </c>
      <c r="AO131" s="44">
        <f t="shared" si="55"/>
        <v>0</v>
      </c>
      <c r="AP131" s="44" t="e">
        <f t="shared" si="56"/>
        <v>#DIV/0!</v>
      </c>
    </row>
    <row r="132" spans="1:42" x14ac:dyDescent="0.25">
      <c r="B132" s="84" t="s">
        <v>64</v>
      </c>
      <c r="C132" s="85">
        <v>18230611</v>
      </c>
      <c r="D132" s="85" t="s">
        <v>65</v>
      </c>
      <c r="E132" s="35"/>
      <c r="F132" s="36"/>
      <c r="G132" s="36"/>
      <c r="H132" s="36"/>
      <c r="I132" s="37"/>
      <c r="J132" s="38"/>
      <c r="K132" s="38"/>
      <c r="L132" s="38"/>
      <c r="M132" s="39"/>
      <c r="N132" s="39"/>
      <c r="O132" s="40"/>
      <c r="P132" s="41"/>
      <c r="Q132" s="41"/>
      <c r="R132" s="42"/>
      <c r="S132" s="43"/>
      <c r="T132" s="36">
        <f t="shared" si="38"/>
        <v>0</v>
      </c>
      <c r="U132" s="44">
        <f t="shared" si="39"/>
        <v>0</v>
      </c>
      <c r="V132" s="45">
        <f t="shared" si="40"/>
        <v>0</v>
      </c>
      <c r="W132" s="46">
        <f t="shared" si="41"/>
        <v>0</v>
      </c>
      <c r="X132" s="41">
        <f t="shared" si="42"/>
        <v>0</v>
      </c>
      <c r="Y132" s="41">
        <f t="shared" si="43"/>
        <v>0</v>
      </c>
      <c r="Z132" s="41">
        <f t="shared" si="44"/>
        <v>0</v>
      </c>
      <c r="AA132" s="47">
        <f t="shared" si="45"/>
        <v>0</v>
      </c>
      <c r="AB132" s="48">
        <f t="shared" si="46"/>
        <v>0</v>
      </c>
      <c r="AC132" s="41">
        <f t="shared" si="47"/>
        <v>0</v>
      </c>
      <c r="AD132" s="41">
        <f t="shared" si="48"/>
        <v>0</v>
      </c>
      <c r="AE132" s="41">
        <f t="shared" si="49"/>
        <v>0</v>
      </c>
      <c r="AF132" s="49" t="e">
        <f>HLOOKUP(I132,ElecAvoidedCostsWOCC!$A$5:$Q$50,G132+1,FALSE)</f>
        <v>#N/A</v>
      </c>
      <c r="AG132" s="41" t="e">
        <f t="shared" si="50"/>
        <v>#N/A</v>
      </c>
      <c r="AH132" s="49" t="e">
        <f>HLOOKUP(I132,ElecAvoidedCostsWOCC!$A$5:$Q$50,T132+1,FALSE)</f>
        <v>#N/A</v>
      </c>
      <c r="AI132" s="41" t="e">
        <f t="shared" si="51"/>
        <v>#N/A</v>
      </c>
      <c r="AJ132" s="41" t="e">
        <f t="shared" si="52"/>
        <v>#N/A</v>
      </c>
      <c r="AK132" s="41" t="e">
        <f>HLOOKUP(I132,ElecAvoidedCostsWOCC!$A$5:$Q$50,G132+1,FALSE)*J132*L132</f>
        <v>#N/A</v>
      </c>
      <c r="AL132" s="41" t="e">
        <f t="shared" si="53"/>
        <v>#N/A</v>
      </c>
      <c r="AM132" s="45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5">
        <f t="shared" si="54"/>
        <v>0</v>
      </c>
      <c r="AO132" s="44">
        <f t="shared" si="55"/>
        <v>0</v>
      </c>
      <c r="AP132" s="44" t="e">
        <f t="shared" si="56"/>
        <v>#DIV/0!</v>
      </c>
    </row>
    <row r="133" spans="1:42" x14ac:dyDescent="0.25">
      <c r="B133" s="84" t="s">
        <v>64</v>
      </c>
      <c r="C133" s="85">
        <v>18230611</v>
      </c>
      <c r="D133" s="85" t="s">
        <v>65</v>
      </c>
      <c r="E133" s="35"/>
      <c r="F133" s="36"/>
      <c r="G133" s="36"/>
      <c r="H133" s="36"/>
      <c r="I133" s="37"/>
      <c r="J133" s="38"/>
      <c r="K133" s="38"/>
      <c r="L133" s="38"/>
      <c r="M133" s="39"/>
      <c r="N133" s="39"/>
      <c r="O133" s="40"/>
      <c r="P133" s="41"/>
      <c r="Q133" s="41"/>
      <c r="R133" s="42"/>
      <c r="S133" s="43"/>
      <c r="T133" s="36">
        <f t="shared" ref="T133:T170" si="57">G133+H133</f>
        <v>0</v>
      </c>
      <c r="U133" s="44">
        <f t="shared" si="39"/>
        <v>0</v>
      </c>
      <c r="V133" s="45">
        <f t="shared" si="40"/>
        <v>0</v>
      </c>
      <c r="W133" s="46">
        <f t="shared" si="41"/>
        <v>0</v>
      </c>
      <c r="X133" s="41">
        <f t="shared" si="42"/>
        <v>0</v>
      </c>
      <c r="Y133" s="41">
        <f t="shared" si="43"/>
        <v>0</v>
      </c>
      <c r="Z133" s="41">
        <f t="shared" si="44"/>
        <v>0</v>
      </c>
      <c r="AA133" s="47">
        <f t="shared" si="45"/>
        <v>0</v>
      </c>
      <c r="AB133" s="48">
        <f t="shared" si="46"/>
        <v>0</v>
      </c>
      <c r="AC133" s="41">
        <f t="shared" si="47"/>
        <v>0</v>
      </c>
      <c r="AD133" s="41">
        <f t="shared" si="48"/>
        <v>0</v>
      </c>
      <c r="AE133" s="41">
        <f t="shared" si="49"/>
        <v>0</v>
      </c>
      <c r="AF133" s="49" t="e">
        <f>HLOOKUP(I133,ElecAvoidedCostsWOCC!$A$5:$Q$50,G133+1,FALSE)</f>
        <v>#N/A</v>
      </c>
      <c r="AG133" s="41" t="e">
        <f t="shared" si="50"/>
        <v>#N/A</v>
      </c>
      <c r="AH133" s="49" t="e">
        <f>HLOOKUP(I133,ElecAvoidedCostsWOCC!$A$5:$Q$50,T133+1,FALSE)</f>
        <v>#N/A</v>
      </c>
      <c r="AI133" s="41" t="e">
        <f t="shared" si="51"/>
        <v>#N/A</v>
      </c>
      <c r="AJ133" s="41" t="e">
        <f t="shared" si="52"/>
        <v>#N/A</v>
      </c>
      <c r="AK133" s="41" t="e">
        <f>HLOOKUP(I133,ElecAvoidedCostsWOCC!$A$5:$Q$50,G133+1,FALSE)*J133*L133</f>
        <v>#N/A</v>
      </c>
      <c r="AL133" s="41" t="e">
        <f t="shared" si="53"/>
        <v>#N/A</v>
      </c>
      <c r="AM133" s="45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5">
        <f t="shared" si="54"/>
        <v>0</v>
      </c>
      <c r="AO133" s="44">
        <f t="shared" si="55"/>
        <v>0</v>
      </c>
      <c r="AP133" s="44" t="e">
        <f t="shared" si="56"/>
        <v>#DIV/0!</v>
      </c>
    </row>
    <row r="134" spans="1:42" x14ac:dyDescent="0.25">
      <c r="B134" s="84" t="s">
        <v>64</v>
      </c>
      <c r="C134" s="85">
        <v>18230611</v>
      </c>
      <c r="D134" s="85" t="s">
        <v>65</v>
      </c>
      <c r="E134" s="35"/>
      <c r="F134" s="36"/>
      <c r="G134" s="36"/>
      <c r="H134" s="36"/>
      <c r="I134" s="37"/>
      <c r="J134" s="38"/>
      <c r="K134" s="38"/>
      <c r="L134" s="38"/>
      <c r="M134" s="39"/>
      <c r="N134" s="39"/>
      <c r="O134" s="40"/>
      <c r="P134" s="41"/>
      <c r="Q134" s="41"/>
      <c r="R134" s="42"/>
      <c r="S134" s="43"/>
      <c r="T134" s="36">
        <f t="shared" si="57"/>
        <v>0</v>
      </c>
      <c r="U134" s="44">
        <f t="shared" si="39"/>
        <v>0</v>
      </c>
      <c r="V134" s="45">
        <f t="shared" si="40"/>
        <v>0</v>
      </c>
      <c r="W134" s="46">
        <f t="shared" si="41"/>
        <v>0</v>
      </c>
      <c r="X134" s="41">
        <f t="shared" si="42"/>
        <v>0</v>
      </c>
      <c r="Y134" s="41">
        <f t="shared" si="43"/>
        <v>0</v>
      </c>
      <c r="Z134" s="41">
        <f t="shared" si="44"/>
        <v>0</v>
      </c>
      <c r="AA134" s="47">
        <f t="shared" si="45"/>
        <v>0</v>
      </c>
      <c r="AB134" s="48">
        <f t="shared" si="46"/>
        <v>0</v>
      </c>
      <c r="AC134" s="41">
        <f t="shared" si="47"/>
        <v>0</v>
      </c>
      <c r="AD134" s="41">
        <f t="shared" si="48"/>
        <v>0</v>
      </c>
      <c r="AE134" s="41">
        <f t="shared" si="49"/>
        <v>0</v>
      </c>
      <c r="AF134" s="49" t="e">
        <f>HLOOKUP(I134,ElecAvoidedCostsWOCC!$A$5:$Q$50,G134+1,FALSE)</f>
        <v>#N/A</v>
      </c>
      <c r="AG134" s="41" t="e">
        <f t="shared" si="50"/>
        <v>#N/A</v>
      </c>
      <c r="AH134" s="49" t="e">
        <f>HLOOKUP(I134,ElecAvoidedCostsWOCC!$A$5:$Q$50,T134+1,FALSE)</f>
        <v>#N/A</v>
      </c>
      <c r="AI134" s="41" t="e">
        <f t="shared" si="51"/>
        <v>#N/A</v>
      </c>
      <c r="AJ134" s="41" t="e">
        <f t="shared" si="52"/>
        <v>#N/A</v>
      </c>
      <c r="AK134" s="41" t="e">
        <f>HLOOKUP(I134,ElecAvoidedCostsWOCC!$A$5:$Q$50,G134+1,FALSE)*J134*L134</f>
        <v>#N/A</v>
      </c>
      <c r="AL134" s="41" t="e">
        <f t="shared" si="53"/>
        <v>#N/A</v>
      </c>
      <c r="AM134" s="45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5">
        <f t="shared" si="54"/>
        <v>0</v>
      </c>
      <c r="AO134" s="44">
        <f t="shared" si="55"/>
        <v>0</v>
      </c>
      <c r="AP134" s="44" t="e">
        <f t="shared" si="56"/>
        <v>#DIV/0!</v>
      </c>
    </row>
    <row r="135" spans="1:42" x14ac:dyDescent="0.25">
      <c r="B135" s="84" t="s">
        <v>64</v>
      </c>
      <c r="C135" s="85">
        <v>18230611</v>
      </c>
      <c r="D135" s="85" t="s">
        <v>65</v>
      </c>
      <c r="E135" s="35"/>
      <c r="F135" s="36"/>
      <c r="G135" s="36"/>
      <c r="H135" s="36"/>
      <c r="I135" s="37"/>
      <c r="J135" s="38"/>
      <c r="K135" s="38"/>
      <c r="L135" s="38"/>
      <c r="M135" s="39"/>
      <c r="N135" s="39"/>
      <c r="O135" s="40"/>
      <c r="P135" s="41"/>
      <c r="Q135" s="41"/>
      <c r="R135" s="42"/>
      <c r="S135" s="43"/>
      <c r="T135" s="36">
        <f t="shared" si="57"/>
        <v>0</v>
      </c>
      <c r="U135" s="44">
        <f t="shared" si="39"/>
        <v>0</v>
      </c>
      <c r="V135" s="45">
        <f t="shared" si="40"/>
        <v>0</v>
      </c>
      <c r="W135" s="46">
        <f t="shared" si="41"/>
        <v>0</v>
      </c>
      <c r="X135" s="41">
        <f t="shared" si="42"/>
        <v>0</v>
      </c>
      <c r="Y135" s="41">
        <f t="shared" si="43"/>
        <v>0</v>
      </c>
      <c r="Z135" s="41">
        <f t="shared" si="44"/>
        <v>0</v>
      </c>
      <c r="AA135" s="47">
        <f t="shared" si="45"/>
        <v>0</v>
      </c>
      <c r="AB135" s="48">
        <f t="shared" si="46"/>
        <v>0</v>
      </c>
      <c r="AC135" s="41">
        <f t="shared" si="47"/>
        <v>0</v>
      </c>
      <c r="AD135" s="41">
        <f t="shared" si="48"/>
        <v>0</v>
      </c>
      <c r="AE135" s="41">
        <f t="shared" si="49"/>
        <v>0</v>
      </c>
      <c r="AF135" s="49" t="e">
        <f>HLOOKUP(I135,ElecAvoidedCostsWOCC!$A$5:$Q$50,G135+1,FALSE)</f>
        <v>#N/A</v>
      </c>
      <c r="AG135" s="41" t="e">
        <f t="shared" si="50"/>
        <v>#N/A</v>
      </c>
      <c r="AH135" s="49" t="e">
        <f>HLOOKUP(I135,ElecAvoidedCostsWOCC!$A$5:$Q$50,T135+1,FALSE)</f>
        <v>#N/A</v>
      </c>
      <c r="AI135" s="41" t="e">
        <f t="shared" si="51"/>
        <v>#N/A</v>
      </c>
      <c r="AJ135" s="41" t="e">
        <f t="shared" si="52"/>
        <v>#N/A</v>
      </c>
      <c r="AK135" s="41" t="e">
        <f>HLOOKUP(I135,ElecAvoidedCostsWOCC!$A$5:$Q$50,G135+1,FALSE)*J135*L135</f>
        <v>#N/A</v>
      </c>
      <c r="AL135" s="41" t="e">
        <f t="shared" si="53"/>
        <v>#N/A</v>
      </c>
      <c r="AM135" s="45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5">
        <f t="shared" si="54"/>
        <v>0</v>
      </c>
      <c r="AO135" s="44">
        <f t="shared" si="55"/>
        <v>0</v>
      </c>
      <c r="AP135" s="44" t="e">
        <f t="shared" si="56"/>
        <v>#DIV/0!</v>
      </c>
    </row>
    <row r="136" spans="1:42" x14ac:dyDescent="0.25">
      <c r="B136" s="84" t="s">
        <v>64</v>
      </c>
      <c r="C136" s="85">
        <v>18230611</v>
      </c>
      <c r="D136" s="85" t="s">
        <v>65</v>
      </c>
      <c r="E136" s="35"/>
      <c r="F136" s="36"/>
      <c r="G136" s="36"/>
      <c r="H136" s="36"/>
      <c r="I136" s="37"/>
      <c r="J136" s="38"/>
      <c r="K136" s="38"/>
      <c r="L136" s="38"/>
      <c r="M136" s="39"/>
      <c r="N136" s="39"/>
      <c r="O136" s="40"/>
      <c r="P136" s="41"/>
      <c r="Q136" s="41"/>
      <c r="R136" s="42"/>
      <c r="S136" s="43"/>
      <c r="T136" s="36">
        <f t="shared" si="57"/>
        <v>0</v>
      </c>
      <c r="U136" s="44">
        <f t="shared" si="39"/>
        <v>0</v>
      </c>
      <c r="V136" s="45">
        <f t="shared" si="40"/>
        <v>0</v>
      </c>
      <c r="W136" s="46">
        <f t="shared" si="41"/>
        <v>0</v>
      </c>
      <c r="X136" s="41">
        <f t="shared" si="42"/>
        <v>0</v>
      </c>
      <c r="Y136" s="41">
        <f t="shared" si="43"/>
        <v>0</v>
      </c>
      <c r="Z136" s="41">
        <f t="shared" si="44"/>
        <v>0</v>
      </c>
      <c r="AA136" s="47">
        <f t="shared" si="45"/>
        <v>0</v>
      </c>
      <c r="AB136" s="48">
        <f t="shared" si="46"/>
        <v>0</v>
      </c>
      <c r="AC136" s="41">
        <f t="shared" si="47"/>
        <v>0</v>
      </c>
      <c r="AD136" s="41">
        <f t="shared" si="48"/>
        <v>0</v>
      </c>
      <c r="AE136" s="41">
        <f t="shared" si="49"/>
        <v>0</v>
      </c>
      <c r="AF136" s="49" t="e">
        <f>HLOOKUP(I136,ElecAvoidedCostsWOCC!$A$5:$Q$50,G136+1,FALSE)</f>
        <v>#N/A</v>
      </c>
      <c r="AG136" s="41" t="e">
        <f t="shared" si="50"/>
        <v>#N/A</v>
      </c>
      <c r="AH136" s="49" t="e">
        <f>HLOOKUP(I136,ElecAvoidedCostsWOCC!$A$5:$Q$50,T136+1,FALSE)</f>
        <v>#N/A</v>
      </c>
      <c r="AI136" s="41" t="e">
        <f t="shared" si="51"/>
        <v>#N/A</v>
      </c>
      <c r="AJ136" s="41" t="e">
        <f t="shared" si="52"/>
        <v>#N/A</v>
      </c>
      <c r="AK136" s="41" t="e">
        <f>HLOOKUP(I136,ElecAvoidedCostsWOCC!$A$5:$Q$50,G136+1,FALSE)*J136*L136</f>
        <v>#N/A</v>
      </c>
      <c r="AL136" s="41" t="e">
        <f t="shared" si="53"/>
        <v>#N/A</v>
      </c>
      <c r="AM136" s="45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5">
        <f t="shared" si="54"/>
        <v>0</v>
      </c>
      <c r="AO136" s="44">
        <f t="shared" si="55"/>
        <v>0</v>
      </c>
      <c r="AP136" s="44" t="e">
        <f t="shared" si="56"/>
        <v>#DIV/0!</v>
      </c>
    </row>
    <row r="137" spans="1:42" x14ac:dyDescent="0.25">
      <c r="B137" s="84" t="s">
        <v>64</v>
      </c>
      <c r="C137" s="85">
        <v>18230611</v>
      </c>
      <c r="D137" s="85" t="s">
        <v>65</v>
      </c>
      <c r="E137" s="35"/>
      <c r="F137" s="36"/>
      <c r="G137" s="36"/>
      <c r="H137" s="36"/>
      <c r="I137" s="37"/>
      <c r="J137" s="38"/>
      <c r="K137" s="38"/>
      <c r="L137" s="38"/>
      <c r="M137" s="39"/>
      <c r="N137" s="39"/>
      <c r="O137" s="40"/>
      <c r="P137" s="41"/>
      <c r="Q137" s="41"/>
      <c r="R137" s="42"/>
      <c r="S137" s="43"/>
      <c r="T137" s="36">
        <f t="shared" si="57"/>
        <v>0</v>
      </c>
      <c r="U137" s="44">
        <f t="shared" ref="U137:U177" si="58">(O137/$A$10)*T137</f>
        <v>0</v>
      </c>
      <c r="V137" s="45">
        <f t="shared" ref="V137:V177" si="59">N137-M137</f>
        <v>0</v>
      </c>
      <c r="W137" s="46">
        <f t="shared" ref="W137:W177" si="60">(O137/A$10)</f>
        <v>0</v>
      </c>
      <c r="X137" s="41">
        <f t="shared" ref="X137:X177" si="61">W137*A$8</f>
        <v>0</v>
      </c>
      <c r="Y137" s="41">
        <f t="shared" ref="Y137:Y177" si="62">Q137-P137</f>
        <v>0</v>
      </c>
      <c r="Z137" s="41">
        <f t="shared" ref="Z137:Z177" si="63">X137+(A$6*W137)</f>
        <v>0</v>
      </c>
      <c r="AA137" s="47">
        <f t="shared" ref="AA137:AA177" si="64">Q137+X137</f>
        <v>0</v>
      </c>
      <c r="AB137" s="48">
        <f t="shared" ref="AB137:AB177" si="65">Z137/(1+ElecDiscountRate)^1</f>
        <v>0</v>
      </c>
      <c r="AC137" s="41">
        <f t="shared" ref="AC137:AC177" si="66">AA137/(1+ElecDiscountRate)^1</f>
        <v>0</v>
      </c>
      <c r="AD137" s="41">
        <f t="shared" ref="AD137:AD177" si="67">-PV(ElecDiscountRate,T137,R137)*J137</f>
        <v>0</v>
      </c>
      <c r="AE137" s="41">
        <f t="shared" ref="AE137:AE177" si="68">-PV(ElecDiscountRate,T137,S137)*J137</f>
        <v>0</v>
      </c>
      <c r="AF137" s="49" t="e">
        <f>HLOOKUP(I137,ElecAvoidedCostsWOCC!$A$5:$Q$50,G137+1,FALSE)</f>
        <v>#N/A</v>
      </c>
      <c r="AG137" s="41" t="e">
        <f t="shared" ref="AG137:AG177" si="69">AF137*J137*K137</f>
        <v>#N/A</v>
      </c>
      <c r="AH137" s="49" t="e">
        <f>HLOOKUP(I137,ElecAvoidedCostsWOCC!$A$5:$Q$50,T137+1,FALSE)</f>
        <v>#N/A</v>
      </c>
      <c r="AI137" s="41" t="e">
        <f t="shared" ref="AI137:AI177" si="70">AH137*J137*L137</f>
        <v>#N/A</v>
      </c>
      <c r="AJ137" s="41" t="e">
        <f t="shared" ref="AJ137:AJ177" si="71">AG137+AI137</f>
        <v>#N/A</v>
      </c>
      <c r="AK137" s="41" t="e">
        <f>HLOOKUP(I137,ElecAvoidedCostsWOCC!$A$5:$Q$50,G137+1,FALSE)*J137*L137</f>
        <v>#N/A</v>
      </c>
      <c r="AL137" s="41" t="e">
        <f t="shared" ref="AL137:AL177" si="72">AG137+AI137-AK137</f>
        <v>#N/A</v>
      </c>
      <c r="AM137" s="45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5">
        <f t="shared" ref="AN137:AN177" si="73">AM137*1.1+AD137+AE137</f>
        <v>0</v>
      </c>
      <c r="AO137" s="44">
        <f t="shared" ref="AO137:AO177" si="74">IFERROR(AM137/AB137,0)</f>
        <v>0</v>
      </c>
      <c r="AP137" s="44" t="e">
        <f t="shared" ref="AP137:AP177" si="75">AN137/AC137</f>
        <v>#DIV/0!</v>
      </c>
    </row>
    <row r="138" spans="1:42" x14ac:dyDescent="0.25">
      <c r="B138" s="84" t="s">
        <v>64</v>
      </c>
      <c r="C138" s="85">
        <v>18230611</v>
      </c>
      <c r="D138" s="85" t="s">
        <v>65</v>
      </c>
      <c r="E138" s="35"/>
      <c r="F138" s="36"/>
      <c r="G138" s="36"/>
      <c r="H138" s="36"/>
      <c r="I138" s="37"/>
      <c r="J138" s="38"/>
      <c r="K138" s="38"/>
      <c r="L138" s="38"/>
      <c r="M138" s="39"/>
      <c r="N138" s="39"/>
      <c r="O138" s="40"/>
      <c r="P138" s="41"/>
      <c r="Q138" s="41"/>
      <c r="R138" s="42"/>
      <c r="S138" s="43"/>
      <c r="T138" s="36">
        <f t="shared" si="57"/>
        <v>0</v>
      </c>
      <c r="U138" s="44">
        <f t="shared" si="58"/>
        <v>0</v>
      </c>
      <c r="V138" s="45">
        <f t="shared" si="59"/>
        <v>0</v>
      </c>
      <c r="W138" s="46">
        <f t="shared" si="60"/>
        <v>0</v>
      </c>
      <c r="X138" s="41">
        <f t="shared" si="61"/>
        <v>0</v>
      </c>
      <c r="Y138" s="41">
        <f t="shared" si="62"/>
        <v>0</v>
      </c>
      <c r="Z138" s="41">
        <f t="shared" si="63"/>
        <v>0</v>
      </c>
      <c r="AA138" s="47">
        <f t="shared" si="64"/>
        <v>0</v>
      </c>
      <c r="AB138" s="48">
        <f t="shared" si="65"/>
        <v>0</v>
      </c>
      <c r="AC138" s="41">
        <f t="shared" si="66"/>
        <v>0</v>
      </c>
      <c r="AD138" s="41">
        <f t="shared" si="67"/>
        <v>0</v>
      </c>
      <c r="AE138" s="41">
        <f t="shared" si="68"/>
        <v>0</v>
      </c>
      <c r="AF138" s="49" t="e">
        <f>HLOOKUP(I138,ElecAvoidedCostsWOCC!$A$5:$Q$50,G138+1,FALSE)</f>
        <v>#N/A</v>
      </c>
      <c r="AG138" s="41" t="e">
        <f t="shared" si="69"/>
        <v>#N/A</v>
      </c>
      <c r="AH138" s="49" t="e">
        <f>HLOOKUP(I138,ElecAvoidedCostsWOCC!$A$5:$Q$50,T138+1,FALSE)</f>
        <v>#N/A</v>
      </c>
      <c r="AI138" s="41" t="e">
        <f t="shared" si="70"/>
        <v>#N/A</v>
      </c>
      <c r="AJ138" s="41" t="e">
        <f t="shared" si="71"/>
        <v>#N/A</v>
      </c>
      <c r="AK138" s="41" t="e">
        <f>HLOOKUP(I138,ElecAvoidedCostsWOCC!$A$5:$Q$50,G138+1,FALSE)*J138*L138</f>
        <v>#N/A</v>
      </c>
      <c r="AL138" s="41" t="e">
        <f t="shared" si="72"/>
        <v>#N/A</v>
      </c>
      <c r="AM138" s="45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5">
        <f t="shared" si="73"/>
        <v>0</v>
      </c>
      <c r="AO138" s="44">
        <f t="shared" si="74"/>
        <v>0</v>
      </c>
      <c r="AP138" s="44" t="e">
        <f t="shared" si="75"/>
        <v>#DIV/0!</v>
      </c>
    </row>
    <row r="139" spans="1:42" x14ac:dyDescent="0.25">
      <c r="B139" s="84" t="s">
        <v>64</v>
      </c>
      <c r="C139" s="85">
        <v>18230611</v>
      </c>
      <c r="D139" s="85" t="s">
        <v>65</v>
      </c>
      <c r="E139" s="35"/>
      <c r="F139" s="36"/>
      <c r="G139" s="36"/>
      <c r="H139" s="36"/>
      <c r="I139" s="37"/>
      <c r="J139" s="38"/>
      <c r="K139" s="38"/>
      <c r="L139" s="38"/>
      <c r="M139" s="39"/>
      <c r="N139" s="39"/>
      <c r="O139" s="40"/>
      <c r="P139" s="41"/>
      <c r="Q139" s="41"/>
      <c r="R139" s="42"/>
      <c r="S139" s="43"/>
      <c r="T139" s="36">
        <f t="shared" si="57"/>
        <v>0</v>
      </c>
      <c r="U139" s="44">
        <f t="shared" si="58"/>
        <v>0</v>
      </c>
      <c r="V139" s="45">
        <f t="shared" si="59"/>
        <v>0</v>
      </c>
      <c r="W139" s="46">
        <f t="shared" si="60"/>
        <v>0</v>
      </c>
      <c r="X139" s="41">
        <f t="shared" si="61"/>
        <v>0</v>
      </c>
      <c r="Y139" s="41">
        <f t="shared" si="62"/>
        <v>0</v>
      </c>
      <c r="Z139" s="41">
        <f t="shared" si="63"/>
        <v>0</v>
      </c>
      <c r="AA139" s="47">
        <f t="shared" si="64"/>
        <v>0</v>
      </c>
      <c r="AB139" s="48">
        <f t="shared" si="65"/>
        <v>0</v>
      </c>
      <c r="AC139" s="41">
        <f t="shared" si="66"/>
        <v>0</v>
      </c>
      <c r="AD139" s="41">
        <f t="shared" si="67"/>
        <v>0</v>
      </c>
      <c r="AE139" s="41">
        <f t="shared" si="68"/>
        <v>0</v>
      </c>
      <c r="AF139" s="49" t="e">
        <f>HLOOKUP(I139,ElecAvoidedCostsWOCC!$A$5:$Q$50,G139+1,FALSE)</f>
        <v>#N/A</v>
      </c>
      <c r="AG139" s="41" t="e">
        <f t="shared" si="69"/>
        <v>#N/A</v>
      </c>
      <c r="AH139" s="49" t="e">
        <f>HLOOKUP(I139,ElecAvoidedCostsWOCC!$A$5:$Q$50,T139+1,FALSE)</f>
        <v>#N/A</v>
      </c>
      <c r="AI139" s="41" t="e">
        <f t="shared" si="70"/>
        <v>#N/A</v>
      </c>
      <c r="AJ139" s="41" t="e">
        <f t="shared" si="71"/>
        <v>#N/A</v>
      </c>
      <c r="AK139" s="41" t="e">
        <f>HLOOKUP(I139,ElecAvoidedCostsWOCC!$A$5:$Q$50,G139+1,FALSE)*J139*L139</f>
        <v>#N/A</v>
      </c>
      <c r="AL139" s="41" t="e">
        <f t="shared" si="72"/>
        <v>#N/A</v>
      </c>
      <c r="AM139" s="45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5">
        <f t="shared" si="73"/>
        <v>0</v>
      </c>
      <c r="AO139" s="44">
        <f t="shared" si="74"/>
        <v>0</v>
      </c>
      <c r="AP139" s="44" t="e">
        <f t="shared" si="75"/>
        <v>#DIV/0!</v>
      </c>
    </row>
    <row r="140" spans="1:42" x14ac:dyDescent="0.25">
      <c r="B140" s="84" t="s">
        <v>64</v>
      </c>
      <c r="C140" s="85">
        <v>18230611</v>
      </c>
      <c r="D140" s="85" t="s">
        <v>65</v>
      </c>
      <c r="E140" s="35"/>
      <c r="F140" s="36"/>
      <c r="G140" s="36"/>
      <c r="H140" s="36"/>
      <c r="I140" s="37"/>
      <c r="J140" s="38"/>
      <c r="K140" s="38"/>
      <c r="L140" s="38"/>
      <c r="M140" s="39"/>
      <c r="N140" s="39"/>
      <c r="O140" s="40"/>
      <c r="P140" s="41"/>
      <c r="Q140" s="41"/>
      <c r="R140" s="42"/>
      <c r="S140" s="43"/>
      <c r="T140" s="36">
        <f t="shared" si="57"/>
        <v>0</v>
      </c>
      <c r="U140" s="44">
        <f t="shared" si="58"/>
        <v>0</v>
      </c>
      <c r="V140" s="45">
        <f t="shared" si="59"/>
        <v>0</v>
      </c>
      <c r="W140" s="46">
        <f t="shared" si="60"/>
        <v>0</v>
      </c>
      <c r="X140" s="41">
        <f t="shared" si="61"/>
        <v>0</v>
      </c>
      <c r="Y140" s="41">
        <f t="shared" si="62"/>
        <v>0</v>
      </c>
      <c r="Z140" s="41">
        <f t="shared" si="63"/>
        <v>0</v>
      </c>
      <c r="AA140" s="47">
        <f t="shared" si="64"/>
        <v>0</v>
      </c>
      <c r="AB140" s="48">
        <f t="shared" si="65"/>
        <v>0</v>
      </c>
      <c r="AC140" s="41">
        <f t="shared" si="66"/>
        <v>0</v>
      </c>
      <c r="AD140" s="41">
        <f t="shared" si="67"/>
        <v>0</v>
      </c>
      <c r="AE140" s="41">
        <f t="shared" si="68"/>
        <v>0</v>
      </c>
      <c r="AF140" s="49" t="e">
        <f>HLOOKUP(I140,ElecAvoidedCostsWOCC!$A$5:$Q$50,G140+1,FALSE)</f>
        <v>#N/A</v>
      </c>
      <c r="AG140" s="41" t="e">
        <f t="shared" si="69"/>
        <v>#N/A</v>
      </c>
      <c r="AH140" s="49" t="e">
        <f>HLOOKUP(I140,ElecAvoidedCostsWOCC!$A$5:$Q$50,T140+1,FALSE)</f>
        <v>#N/A</v>
      </c>
      <c r="AI140" s="41" t="e">
        <f t="shared" si="70"/>
        <v>#N/A</v>
      </c>
      <c r="AJ140" s="41" t="e">
        <f t="shared" si="71"/>
        <v>#N/A</v>
      </c>
      <c r="AK140" s="41" t="e">
        <f>HLOOKUP(I140,ElecAvoidedCostsWOCC!$A$5:$Q$50,G140+1,FALSE)*J140*L140</f>
        <v>#N/A</v>
      </c>
      <c r="AL140" s="41" t="e">
        <f t="shared" si="72"/>
        <v>#N/A</v>
      </c>
      <c r="AM140" s="45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5">
        <f t="shared" si="73"/>
        <v>0</v>
      </c>
      <c r="AO140" s="44">
        <f t="shared" si="74"/>
        <v>0</v>
      </c>
      <c r="AP140" s="44" t="e">
        <f t="shared" si="75"/>
        <v>#DIV/0!</v>
      </c>
    </row>
    <row r="141" spans="1:42" x14ac:dyDescent="0.25">
      <c r="A141" s="442"/>
      <c r="B141" s="84" t="s">
        <v>64</v>
      </c>
      <c r="C141" s="85">
        <v>18230611</v>
      </c>
      <c r="D141" s="85" t="s">
        <v>65</v>
      </c>
      <c r="E141" s="35"/>
      <c r="F141" s="36"/>
      <c r="G141" s="36"/>
      <c r="H141" s="36"/>
      <c r="I141" s="37"/>
      <c r="J141" s="38"/>
      <c r="K141" s="38"/>
      <c r="L141" s="38"/>
      <c r="M141" s="39"/>
      <c r="N141" s="39"/>
      <c r="O141" s="40"/>
      <c r="P141" s="41"/>
      <c r="Q141" s="41"/>
      <c r="R141" s="42"/>
      <c r="S141" s="43"/>
      <c r="T141" s="36">
        <f t="shared" si="57"/>
        <v>0</v>
      </c>
      <c r="U141" s="44">
        <f t="shared" si="58"/>
        <v>0</v>
      </c>
      <c r="V141" s="45">
        <f t="shared" si="59"/>
        <v>0</v>
      </c>
      <c r="W141" s="46">
        <f t="shared" si="60"/>
        <v>0</v>
      </c>
      <c r="X141" s="41">
        <f t="shared" si="61"/>
        <v>0</v>
      </c>
      <c r="Y141" s="41">
        <f t="shared" si="62"/>
        <v>0</v>
      </c>
      <c r="Z141" s="41">
        <f t="shared" si="63"/>
        <v>0</v>
      </c>
      <c r="AA141" s="47">
        <f t="shared" si="64"/>
        <v>0</v>
      </c>
      <c r="AB141" s="48">
        <f t="shared" si="65"/>
        <v>0</v>
      </c>
      <c r="AC141" s="41">
        <f t="shared" si="66"/>
        <v>0</v>
      </c>
      <c r="AD141" s="41">
        <f t="shared" si="67"/>
        <v>0</v>
      </c>
      <c r="AE141" s="41">
        <f t="shared" si="68"/>
        <v>0</v>
      </c>
      <c r="AF141" s="49" t="e">
        <f>HLOOKUP(I141,ElecAvoidedCostsWOCC!$A$5:$Q$50,G141+1,FALSE)</f>
        <v>#N/A</v>
      </c>
      <c r="AG141" s="41" t="e">
        <f t="shared" si="69"/>
        <v>#N/A</v>
      </c>
      <c r="AH141" s="49" t="e">
        <f>HLOOKUP(I141,ElecAvoidedCostsWOCC!$A$5:$Q$50,T141+1,FALSE)</f>
        <v>#N/A</v>
      </c>
      <c r="AI141" s="41" t="e">
        <f t="shared" si="70"/>
        <v>#N/A</v>
      </c>
      <c r="AJ141" s="41" t="e">
        <f t="shared" si="71"/>
        <v>#N/A</v>
      </c>
      <c r="AK141" s="41" t="e">
        <f>HLOOKUP(I141,ElecAvoidedCostsWOCC!$A$5:$Q$50,G141+1,FALSE)*J141*L141</f>
        <v>#N/A</v>
      </c>
      <c r="AL141" s="41" t="e">
        <f t="shared" si="72"/>
        <v>#N/A</v>
      </c>
      <c r="AM141" s="45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5">
        <f t="shared" si="73"/>
        <v>0</v>
      </c>
      <c r="AO141" s="44">
        <f t="shared" si="74"/>
        <v>0</v>
      </c>
      <c r="AP141" s="44" t="e">
        <f t="shared" si="75"/>
        <v>#DIV/0!</v>
      </c>
    </row>
    <row r="142" spans="1:42" x14ac:dyDescent="0.25">
      <c r="B142" s="84" t="s">
        <v>64</v>
      </c>
      <c r="C142" s="85">
        <v>18230611</v>
      </c>
      <c r="D142" s="85" t="s">
        <v>65</v>
      </c>
      <c r="E142" s="35"/>
      <c r="F142" s="36"/>
      <c r="G142" s="36"/>
      <c r="H142" s="36"/>
      <c r="I142" s="37"/>
      <c r="J142" s="38"/>
      <c r="K142" s="38"/>
      <c r="L142" s="38"/>
      <c r="M142" s="39"/>
      <c r="N142" s="39"/>
      <c r="O142" s="40"/>
      <c r="P142" s="41"/>
      <c r="Q142" s="41"/>
      <c r="R142" s="42"/>
      <c r="S142" s="43"/>
      <c r="T142" s="36">
        <f t="shared" si="57"/>
        <v>0</v>
      </c>
      <c r="U142" s="44">
        <f t="shared" si="58"/>
        <v>0</v>
      </c>
      <c r="V142" s="45">
        <f t="shared" si="59"/>
        <v>0</v>
      </c>
      <c r="W142" s="46">
        <f t="shared" si="60"/>
        <v>0</v>
      </c>
      <c r="X142" s="41">
        <f t="shared" si="61"/>
        <v>0</v>
      </c>
      <c r="Y142" s="41">
        <f t="shared" si="62"/>
        <v>0</v>
      </c>
      <c r="Z142" s="41">
        <f t="shared" si="63"/>
        <v>0</v>
      </c>
      <c r="AA142" s="47">
        <f t="shared" si="64"/>
        <v>0</v>
      </c>
      <c r="AB142" s="48">
        <f t="shared" si="65"/>
        <v>0</v>
      </c>
      <c r="AC142" s="41">
        <f t="shared" si="66"/>
        <v>0</v>
      </c>
      <c r="AD142" s="41">
        <f t="shared" si="67"/>
        <v>0</v>
      </c>
      <c r="AE142" s="41">
        <f t="shared" si="68"/>
        <v>0</v>
      </c>
      <c r="AF142" s="49" t="e">
        <f>HLOOKUP(I142,ElecAvoidedCostsWOCC!$A$5:$Q$50,G142+1,FALSE)</f>
        <v>#N/A</v>
      </c>
      <c r="AG142" s="41" t="e">
        <f t="shared" si="69"/>
        <v>#N/A</v>
      </c>
      <c r="AH142" s="49" t="e">
        <f>HLOOKUP(I142,ElecAvoidedCostsWOCC!$A$5:$Q$50,T142+1,FALSE)</f>
        <v>#N/A</v>
      </c>
      <c r="AI142" s="41" t="e">
        <f t="shared" si="70"/>
        <v>#N/A</v>
      </c>
      <c r="AJ142" s="41" t="e">
        <f t="shared" si="71"/>
        <v>#N/A</v>
      </c>
      <c r="AK142" s="41" t="e">
        <f>HLOOKUP(I142,ElecAvoidedCostsWOCC!$A$5:$Q$50,G142+1,FALSE)*J142*L142</f>
        <v>#N/A</v>
      </c>
      <c r="AL142" s="41" t="e">
        <f t="shared" si="72"/>
        <v>#N/A</v>
      </c>
      <c r="AM142" s="45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5">
        <f t="shared" si="73"/>
        <v>0</v>
      </c>
      <c r="AO142" s="44">
        <f t="shared" si="74"/>
        <v>0</v>
      </c>
      <c r="AP142" s="44" t="e">
        <f t="shared" si="75"/>
        <v>#DIV/0!</v>
      </c>
    </row>
    <row r="143" spans="1:42" x14ac:dyDescent="0.25">
      <c r="B143" s="84" t="s">
        <v>64</v>
      </c>
      <c r="C143" s="85">
        <v>18230611</v>
      </c>
      <c r="D143" s="85" t="s">
        <v>65</v>
      </c>
      <c r="E143" s="35"/>
      <c r="F143" s="36"/>
      <c r="G143" s="36"/>
      <c r="H143" s="36"/>
      <c r="I143" s="37"/>
      <c r="J143" s="38"/>
      <c r="K143" s="38"/>
      <c r="L143" s="38"/>
      <c r="M143" s="39"/>
      <c r="N143" s="39"/>
      <c r="O143" s="40"/>
      <c r="P143" s="41"/>
      <c r="Q143" s="41"/>
      <c r="R143" s="42"/>
      <c r="S143" s="43"/>
      <c r="T143" s="36">
        <f t="shared" si="57"/>
        <v>0</v>
      </c>
      <c r="U143" s="44">
        <f t="shared" si="58"/>
        <v>0</v>
      </c>
      <c r="V143" s="45">
        <f t="shared" si="59"/>
        <v>0</v>
      </c>
      <c r="W143" s="46">
        <f t="shared" si="60"/>
        <v>0</v>
      </c>
      <c r="X143" s="41">
        <f t="shared" si="61"/>
        <v>0</v>
      </c>
      <c r="Y143" s="41">
        <f t="shared" si="62"/>
        <v>0</v>
      </c>
      <c r="Z143" s="41">
        <f t="shared" si="63"/>
        <v>0</v>
      </c>
      <c r="AA143" s="47">
        <f t="shared" si="64"/>
        <v>0</v>
      </c>
      <c r="AB143" s="48">
        <f t="shared" si="65"/>
        <v>0</v>
      </c>
      <c r="AC143" s="41">
        <f t="shared" si="66"/>
        <v>0</v>
      </c>
      <c r="AD143" s="41">
        <f t="shared" si="67"/>
        <v>0</v>
      </c>
      <c r="AE143" s="41">
        <f t="shared" si="68"/>
        <v>0</v>
      </c>
      <c r="AF143" s="49" t="e">
        <f>HLOOKUP(I143,ElecAvoidedCostsWOCC!$A$5:$Q$50,G143+1,FALSE)</f>
        <v>#N/A</v>
      </c>
      <c r="AG143" s="41" t="e">
        <f t="shared" si="69"/>
        <v>#N/A</v>
      </c>
      <c r="AH143" s="49" t="e">
        <f>HLOOKUP(I143,ElecAvoidedCostsWOCC!$A$5:$Q$50,T143+1,FALSE)</f>
        <v>#N/A</v>
      </c>
      <c r="AI143" s="41" t="e">
        <f t="shared" si="70"/>
        <v>#N/A</v>
      </c>
      <c r="AJ143" s="41" t="e">
        <f t="shared" si="71"/>
        <v>#N/A</v>
      </c>
      <c r="AK143" s="41" t="e">
        <f>HLOOKUP(I143,ElecAvoidedCostsWOCC!$A$5:$Q$50,G143+1,FALSE)*J143*L143</f>
        <v>#N/A</v>
      </c>
      <c r="AL143" s="41" t="e">
        <f t="shared" si="72"/>
        <v>#N/A</v>
      </c>
      <c r="AM143" s="45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5">
        <f t="shared" si="73"/>
        <v>0</v>
      </c>
      <c r="AO143" s="44">
        <f t="shared" si="74"/>
        <v>0</v>
      </c>
      <c r="AP143" s="44" t="e">
        <f t="shared" si="75"/>
        <v>#DIV/0!</v>
      </c>
    </row>
    <row r="144" spans="1:42" x14ac:dyDescent="0.25">
      <c r="B144" s="84" t="s">
        <v>64</v>
      </c>
      <c r="C144" s="85">
        <v>18230611</v>
      </c>
      <c r="D144" s="85" t="s">
        <v>65</v>
      </c>
      <c r="E144" s="35"/>
      <c r="F144" s="36"/>
      <c r="G144" s="36"/>
      <c r="H144" s="36"/>
      <c r="I144" s="37"/>
      <c r="J144" s="38"/>
      <c r="K144" s="38"/>
      <c r="L144" s="38"/>
      <c r="M144" s="39"/>
      <c r="N144" s="39"/>
      <c r="O144" s="40"/>
      <c r="P144" s="41"/>
      <c r="Q144" s="41"/>
      <c r="R144" s="42"/>
      <c r="S144" s="43"/>
      <c r="T144" s="36">
        <f t="shared" si="57"/>
        <v>0</v>
      </c>
      <c r="U144" s="44">
        <f t="shared" si="58"/>
        <v>0</v>
      </c>
      <c r="V144" s="45">
        <f t="shared" si="59"/>
        <v>0</v>
      </c>
      <c r="W144" s="46">
        <f t="shared" si="60"/>
        <v>0</v>
      </c>
      <c r="X144" s="41">
        <f t="shared" si="61"/>
        <v>0</v>
      </c>
      <c r="Y144" s="41">
        <f t="shared" si="62"/>
        <v>0</v>
      </c>
      <c r="Z144" s="41">
        <f t="shared" si="63"/>
        <v>0</v>
      </c>
      <c r="AA144" s="47">
        <f t="shared" si="64"/>
        <v>0</v>
      </c>
      <c r="AB144" s="48">
        <f t="shared" si="65"/>
        <v>0</v>
      </c>
      <c r="AC144" s="41">
        <f t="shared" si="66"/>
        <v>0</v>
      </c>
      <c r="AD144" s="41">
        <f t="shared" si="67"/>
        <v>0</v>
      </c>
      <c r="AE144" s="41">
        <f t="shared" si="68"/>
        <v>0</v>
      </c>
      <c r="AF144" s="49" t="e">
        <f>HLOOKUP(I144,ElecAvoidedCostsWOCC!$A$5:$Q$50,G144+1,FALSE)</f>
        <v>#N/A</v>
      </c>
      <c r="AG144" s="41" t="e">
        <f t="shared" si="69"/>
        <v>#N/A</v>
      </c>
      <c r="AH144" s="49" t="e">
        <f>HLOOKUP(I144,ElecAvoidedCostsWOCC!$A$5:$Q$50,T144+1,FALSE)</f>
        <v>#N/A</v>
      </c>
      <c r="AI144" s="41" t="e">
        <f t="shared" si="70"/>
        <v>#N/A</v>
      </c>
      <c r="AJ144" s="41" t="e">
        <f t="shared" si="71"/>
        <v>#N/A</v>
      </c>
      <c r="AK144" s="41" t="e">
        <f>HLOOKUP(I144,ElecAvoidedCostsWOCC!$A$5:$Q$50,G144+1,FALSE)*J144*L144</f>
        <v>#N/A</v>
      </c>
      <c r="AL144" s="41" t="e">
        <f t="shared" si="72"/>
        <v>#N/A</v>
      </c>
      <c r="AM144" s="45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5">
        <f t="shared" si="73"/>
        <v>0</v>
      </c>
      <c r="AO144" s="44">
        <f t="shared" si="74"/>
        <v>0</v>
      </c>
      <c r="AP144" s="44" t="e">
        <f t="shared" si="75"/>
        <v>#DIV/0!</v>
      </c>
    </row>
    <row r="145" spans="2:42" x14ac:dyDescent="0.25">
      <c r="B145" s="84" t="s">
        <v>64</v>
      </c>
      <c r="C145" s="85">
        <v>18230611</v>
      </c>
      <c r="D145" s="85" t="s">
        <v>65</v>
      </c>
      <c r="E145" s="35"/>
      <c r="F145" s="36"/>
      <c r="G145" s="36"/>
      <c r="H145" s="36"/>
      <c r="I145" s="37"/>
      <c r="J145" s="38"/>
      <c r="K145" s="38"/>
      <c r="L145" s="38"/>
      <c r="M145" s="39"/>
      <c r="N145" s="39"/>
      <c r="O145" s="40"/>
      <c r="P145" s="41"/>
      <c r="Q145" s="41"/>
      <c r="R145" s="42"/>
      <c r="S145" s="43"/>
      <c r="T145" s="36">
        <f t="shared" si="57"/>
        <v>0</v>
      </c>
      <c r="U145" s="44">
        <f t="shared" si="58"/>
        <v>0</v>
      </c>
      <c r="V145" s="45">
        <f t="shared" si="59"/>
        <v>0</v>
      </c>
      <c r="W145" s="46">
        <f t="shared" si="60"/>
        <v>0</v>
      </c>
      <c r="X145" s="41">
        <f t="shared" si="61"/>
        <v>0</v>
      </c>
      <c r="Y145" s="41">
        <f t="shared" si="62"/>
        <v>0</v>
      </c>
      <c r="Z145" s="41">
        <f t="shared" si="63"/>
        <v>0</v>
      </c>
      <c r="AA145" s="47">
        <f t="shared" si="64"/>
        <v>0</v>
      </c>
      <c r="AB145" s="48">
        <f t="shared" si="65"/>
        <v>0</v>
      </c>
      <c r="AC145" s="41">
        <f t="shared" si="66"/>
        <v>0</v>
      </c>
      <c r="AD145" s="41">
        <f t="shared" si="67"/>
        <v>0</v>
      </c>
      <c r="AE145" s="41">
        <f t="shared" si="68"/>
        <v>0</v>
      </c>
      <c r="AF145" s="49" t="e">
        <f>HLOOKUP(I145,ElecAvoidedCostsWOCC!$A$5:$Q$50,G145+1,FALSE)</f>
        <v>#N/A</v>
      </c>
      <c r="AG145" s="41" t="e">
        <f t="shared" si="69"/>
        <v>#N/A</v>
      </c>
      <c r="AH145" s="49" t="e">
        <f>HLOOKUP(I145,ElecAvoidedCostsWOCC!$A$5:$Q$50,T145+1,FALSE)</f>
        <v>#N/A</v>
      </c>
      <c r="AI145" s="41" t="e">
        <f t="shared" si="70"/>
        <v>#N/A</v>
      </c>
      <c r="AJ145" s="41" t="e">
        <f t="shared" si="71"/>
        <v>#N/A</v>
      </c>
      <c r="AK145" s="41" t="e">
        <f>HLOOKUP(I145,ElecAvoidedCostsWOCC!$A$5:$Q$50,G145+1,FALSE)*J145*L145</f>
        <v>#N/A</v>
      </c>
      <c r="AL145" s="41" t="e">
        <f t="shared" si="72"/>
        <v>#N/A</v>
      </c>
      <c r="AM145" s="45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5">
        <f t="shared" si="73"/>
        <v>0</v>
      </c>
      <c r="AO145" s="44">
        <f t="shared" si="74"/>
        <v>0</v>
      </c>
      <c r="AP145" s="44" t="e">
        <f t="shared" si="75"/>
        <v>#DIV/0!</v>
      </c>
    </row>
    <row r="146" spans="2:42" x14ac:dyDescent="0.25">
      <c r="B146" s="84" t="s">
        <v>64</v>
      </c>
      <c r="C146" s="85">
        <v>18230611</v>
      </c>
      <c r="D146" s="85" t="s">
        <v>65</v>
      </c>
      <c r="E146" s="35"/>
      <c r="F146" s="36"/>
      <c r="G146" s="36"/>
      <c r="H146" s="36"/>
      <c r="I146" s="37"/>
      <c r="J146" s="38"/>
      <c r="K146" s="38"/>
      <c r="L146" s="38"/>
      <c r="M146" s="39"/>
      <c r="N146" s="39"/>
      <c r="O146" s="40"/>
      <c r="P146" s="41"/>
      <c r="Q146" s="41"/>
      <c r="R146" s="42"/>
      <c r="S146" s="43"/>
      <c r="T146" s="36">
        <f t="shared" si="57"/>
        <v>0</v>
      </c>
      <c r="U146" s="44">
        <f t="shared" si="58"/>
        <v>0</v>
      </c>
      <c r="V146" s="45">
        <f t="shared" si="59"/>
        <v>0</v>
      </c>
      <c r="W146" s="46">
        <f t="shared" si="60"/>
        <v>0</v>
      </c>
      <c r="X146" s="41">
        <f t="shared" si="61"/>
        <v>0</v>
      </c>
      <c r="Y146" s="41">
        <f t="shared" si="62"/>
        <v>0</v>
      </c>
      <c r="Z146" s="41">
        <f t="shared" si="63"/>
        <v>0</v>
      </c>
      <c r="AA146" s="47">
        <f t="shared" si="64"/>
        <v>0</v>
      </c>
      <c r="AB146" s="48">
        <f t="shared" si="65"/>
        <v>0</v>
      </c>
      <c r="AC146" s="41">
        <f t="shared" si="66"/>
        <v>0</v>
      </c>
      <c r="AD146" s="41">
        <f t="shared" si="67"/>
        <v>0</v>
      </c>
      <c r="AE146" s="41">
        <f t="shared" si="68"/>
        <v>0</v>
      </c>
      <c r="AF146" s="49" t="e">
        <f>HLOOKUP(I146,ElecAvoidedCostsWOCC!$A$5:$Q$50,G146+1,FALSE)</f>
        <v>#N/A</v>
      </c>
      <c r="AG146" s="41" t="e">
        <f t="shared" si="69"/>
        <v>#N/A</v>
      </c>
      <c r="AH146" s="49" t="e">
        <f>HLOOKUP(I146,ElecAvoidedCostsWOCC!$A$5:$Q$50,T146+1,FALSE)</f>
        <v>#N/A</v>
      </c>
      <c r="AI146" s="41" t="e">
        <f t="shared" si="70"/>
        <v>#N/A</v>
      </c>
      <c r="AJ146" s="41" t="e">
        <f t="shared" si="71"/>
        <v>#N/A</v>
      </c>
      <c r="AK146" s="41" t="e">
        <f>HLOOKUP(I146,ElecAvoidedCostsWOCC!$A$5:$Q$50,G146+1,FALSE)*J146*L146</f>
        <v>#N/A</v>
      </c>
      <c r="AL146" s="41" t="e">
        <f t="shared" si="72"/>
        <v>#N/A</v>
      </c>
      <c r="AM146" s="45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5">
        <f t="shared" si="73"/>
        <v>0</v>
      </c>
      <c r="AO146" s="44">
        <f t="shared" si="74"/>
        <v>0</v>
      </c>
      <c r="AP146" s="44" t="e">
        <f t="shared" si="75"/>
        <v>#DIV/0!</v>
      </c>
    </row>
    <row r="147" spans="2:42" x14ac:dyDescent="0.25">
      <c r="B147" s="84" t="s">
        <v>64</v>
      </c>
      <c r="C147" s="85">
        <v>18230611</v>
      </c>
      <c r="D147" s="85" t="s">
        <v>65</v>
      </c>
      <c r="E147" s="35"/>
      <c r="F147" s="36"/>
      <c r="G147" s="36"/>
      <c r="H147" s="36"/>
      <c r="I147" s="37"/>
      <c r="J147" s="38"/>
      <c r="K147" s="38"/>
      <c r="L147" s="38"/>
      <c r="M147" s="39"/>
      <c r="N147" s="39"/>
      <c r="O147" s="40"/>
      <c r="P147" s="41"/>
      <c r="Q147" s="41"/>
      <c r="R147" s="42"/>
      <c r="S147" s="43"/>
      <c r="T147" s="36">
        <f t="shared" si="57"/>
        <v>0</v>
      </c>
      <c r="U147" s="44">
        <f t="shared" si="58"/>
        <v>0</v>
      </c>
      <c r="V147" s="45">
        <f t="shared" si="59"/>
        <v>0</v>
      </c>
      <c r="W147" s="46">
        <f t="shared" si="60"/>
        <v>0</v>
      </c>
      <c r="X147" s="41">
        <f t="shared" si="61"/>
        <v>0</v>
      </c>
      <c r="Y147" s="41">
        <f t="shared" si="62"/>
        <v>0</v>
      </c>
      <c r="Z147" s="41">
        <f t="shared" si="63"/>
        <v>0</v>
      </c>
      <c r="AA147" s="47">
        <f t="shared" si="64"/>
        <v>0</v>
      </c>
      <c r="AB147" s="48">
        <f t="shared" si="65"/>
        <v>0</v>
      </c>
      <c r="AC147" s="41">
        <f t="shared" si="66"/>
        <v>0</v>
      </c>
      <c r="AD147" s="41">
        <f t="shared" si="67"/>
        <v>0</v>
      </c>
      <c r="AE147" s="41">
        <f t="shared" si="68"/>
        <v>0</v>
      </c>
      <c r="AF147" s="49" t="e">
        <f>HLOOKUP(I147,ElecAvoidedCostsWOCC!$A$5:$Q$50,G147+1,FALSE)</f>
        <v>#N/A</v>
      </c>
      <c r="AG147" s="41" t="e">
        <f t="shared" si="69"/>
        <v>#N/A</v>
      </c>
      <c r="AH147" s="49" t="e">
        <f>HLOOKUP(I147,ElecAvoidedCostsWOCC!$A$5:$Q$50,T147+1,FALSE)</f>
        <v>#N/A</v>
      </c>
      <c r="AI147" s="41" t="e">
        <f t="shared" si="70"/>
        <v>#N/A</v>
      </c>
      <c r="AJ147" s="41" t="e">
        <f t="shared" si="71"/>
        <v>#N/A</v>
      </c>
      <c r="AK147" s="41" t="e">
        <f>HLOOKUP(I147,ElecAvoidedCostsWOCC!$A$5:$Q$50,G147+1,FALSE)*J147*L147</f>
        <v>#N/A</v>
      </c>
      <c r="AL147" s="41" t="e">
        <f t="shared" si="72"/>
        <v>#N/A</v>
      </c>
      <c r="AM147" s="45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5">
        <f t="shared" si="73"/>
        <v>0</v>
      </c>
      <c r="AO147" s="44">
        <f t="shared" si="74"/>
        <v>0</v>
      </c>
      <c r="AP147" s="44" t="e">
        <f t="shared" si="75"/>
        <v>#DIV/0!</v>
      </c>
    </row>
    <row r="148" spans="2:42" x14ac:dyDescent="0.25">
      <c r="B148" s="84" t="s">
        <v>64</v>
      </c>
      <c r="C148" s="85">
        <v>18230611</v>
      </c>
      <c r="D148" s="85" t="s">
        <v>65</v>
      </c>
      <c r="E148" s="35"/>
      <c r="F148" s="36"/>
      <c r="G148" s="36"/>
      <c r="H148" s="36"/>
      <c r="I148" s="37"/>
      <c r="J148" s="38"/>
      <c r="K148" s="38"/>
      <c r="L148" s="38"/>
      <c r="M148" s="39"/>
      <c r="N148" s="39"/>
      <c r="O148" s="40"/>
      <c r="P148" s="41"/>
      <c r="Q148" s="41"/>
      <c r="R148" s="42"/>
      <c r="S148" s="43"/>
      <c r="T148" s="36">
        <f t="shared" si="57"/>
        <v>0</v>
      </c>
      <c r="U148" s="44">
        <f t="shared" si="58"/>
        <v>0</v>
      </c>
      <c r="V148" s="45">
        <f t="shared" si="59"/>
        <v>0</v>
      </c>
      <c r="W148" s="46">
        <f t="shared" si="60"/>
        <v>0</v>
      </c>
      <c r="X148" s="41">
        <f t="shared" si="61"/>
        <v>0</v>
      </c>
      <c r="Y148" s="41">
        <f t="shared" si="62"/>
        <v>0</v>
      </c>
      <c r="Z148" s="41">
        <f t="shared" si="63"/>
        <v>0</v>
      </c>
      <c r="AA148" s="47">
        <f t="shared" si="64"/>
        <v>0</v>
      </c>
      <c r="AB148" s="48">
        <f t="shared" si="65"/>
        <v>0</v>
      </c>
      <c r="AC148" s="41">
        <f t="shared" si="66"/>
        <v>0</v>
      </c>
      <c r="AD148" s="41">
        <f t="shared" si="67"/>
        <v>0</v>
      </c>
      <c r="AE148" s="41">
        <f t="shared" si="68"/>
        <v>0</v>
      </c>
      <c r="AF148" s="49" t="e">
        <f>HLOOKUP(I148,ElecAvoidedCostsWOCC!$A$5:$Q$50,G148+1,FALSE)</f>
        <v>#N/A</v>
      </c>
      <c r="AG148" s="41" t="e">
        <f t="shared" si="69"/>
        <v>#N/A</v>
      </c>
      <c r="AH148" s="49" t="e">
        <f>HLOOKUP(I148,ElecAvoidedCostsWOCC!$A$5:$Q$50,T148+1,FALSE)</f>
        <v>#N/A</v>
      </c>
      <c r="AI148" s="41" t="e">
        <f t="shared" si="70"/>
        <v>#N/A</v>
      </c>
      <c r="AJ148" s="41" t="e">
        <f t="shared" si="71"/>
        <v>#N/A</v>
      </c>
      <c r="AK148" s="41" t="e">
        <f>HLOOKUP(I148,ElecAvoidedCostsWOCC!$A$5:$Q$50,G148+1,FALSE)*J148*L148</f>
        <v>#N/A</v>
      </c>
      <c r="AL148" s="41" t="e">
        <f t="shared" si="72"/>
        <v>#N/A</v>
      </c>
      <c r="AM148" s="45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5">
        <f t="shared" si="73"/>
        <v>0</v>
      </c>
      <c r="AO148" s="44">
        <f t="shared" si="74"/>
        <v>0</v>
      </c>
      <c r="AP148" s="44" t="e">
        <f t="shared" si="75"/>
        <v>#DIV/0!</v>
      </c>
    </row>
    <row r="149" spans="2:42" x14ac:dyDescent="0.25">
      <c r="B149" s="84" t="s">
        <v>64</v>
      </c>
      <c r="C149" s="85">
        <v>18230611</v>
      </c>
      <c r="D149" s="85" t="s">
        <v>65</v>
      </c>
      <c r="E149" s="35"/>
      <c r="F149" s="36"/>
      <c r="G149" s="36"/>
      <c r="H149" s="36"/>
      <c r="I149" s="37"/>
      <c r="J149" s="38"/>
      <c r="K149" s="38"/>
      <c r="L149" s="38"/>
      <c r="M149" s="39"/>
      <c r="N149" s="39"/>
      <c r="O149" s="40"/>
      <c r="P149" s="41"/>
      <c r="Q149" s="41"/>
      <c r="R149" s="42"/>
      <c r="S149" s="43"/>
      <c r="T149" s="36">
        <f t="shared" si="57"/>
        <v>0</v>
      </c>
      <c r="U149" s="44">
        <f t="shared" si="58"/>
        <v>0</v>
      </c>
      <c r="V149" s="45">
        <f t="shared" si="59"/>
        <v>0</v>
      </c>
      <c r="W149" s="46">
        <f t="shared" si="60"/>
        <v>0</v>
      </c>
      <c r="X149" s="41">
        <f t="shared" si="61"/>
        <v>0</v>
      </c>
      <c r="Y149" s="41">
        <f t="shared" si="62"/>
        <v>0</v>
      </c>
      <c r="Z149" s="41">
        <f t="shared" si="63"/>
        <v>0</v>
      </c>
      <c r="AA149" s="47">
        <f t="shared" si="64"/>
        <v>0</v>
      </c>
      <c r="AB149" s="48">
        <f t="shared" si="65"/>
        <v>0</v>
      </c>
      <c r="AC149" s="41">
        <f t="shared" si="66"/>
        <v>0</v>
      </c>
      <c r="AD149" s="41">
        <f t="shared" si="67"/>
        <v>0</v>
      </c>
      <c r="AE149" s="41">
        <f t="shared" si="68"/>
        <v>0</v>
      </c>
      <c r="AF149" s="49" t="e">
        <f>HLOOKUP(I149,ElecAvoidedCostsWOCC!$A$5:$Q$50,G149+1,FALSE)</f>
        <v>#N/A</v>
      </c>
      <c r="AG149" s="41" t="e">
        <f t="shared" si="69"/>
        <v>#N/A</v>
      </c>
      <c r="AH149" s="49" t="e">
        <f>HLOOKUP(I149,ElecAvoidedCostsWOCC!$A$5:$Q$50,T149+1,FALSE)</f>
        <v>#N/A</v>
      </c>
      <c r="AI149" s="41" t="e">
        <f t="shared" si="70"/>
        <v>#N/A</v>
      </c>
      <c r="AJ149" s="41" t="e">
        <f t="shared" si="71"/>
        <v>#N/A</v>
      </c>
      <c r="AK149" s="41" t="e">
        <f>HLOOKUP(I149,ElecAvoidedCostsWOCC!$A$5:$Q$50,G149+1,FALSE)*J149*L149</f>
        <v>#N/A</v>
      </c>
      <c r="AL149" s="41" t="e">
        <f t="shared" si="72"/>
        <v>#N/A</v>
      </c>
      <c r="AM149" s="45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5">
        <f t="shared" si="73"/>
        <v>0</v>
      </c>
      <c r="AO149" s="44">
        <f t="shared" si="74"/>
        <v>0</v>
      </c>
      <c r="AP149" s="44" t="e">
        <f t="shared" si="75"/>
        <v>#DIV/0!</v>
      </c>
    </row>
    <row r="150" spans="2:42" x14ac:dyDescent="0.25">
      <c r="B150" s="84" t="s">
        <v>64</v>
      </c>
      <c r="C150" s="85">
        <v>18230611</v>
      </c>
      <c r="D150" s="85" t="s">
        <v>65</v>
      </c>
      <c r="E150" s="35"/>
      <c r="F150" s="36"/>
      <c r="G150" s="36"/>
      <c r="H150" s="36"/>
      <c r="I150" s="37"/>
      <c r="J150" s="38"/>
      <c r="K150" s="38"/>
      <c r="L150" s="38"/>
      <c r="M150" s="39"/>
      <c r="N150" s="39"/>
      <c r="O150" s="40"/>
      <c r="P150" s="41"/>
      <c r="Q150" s="41"/>
      <c r="R150" s="42"/>
      <c r="S150" s="43"/>
      <c r="T150" s="36">
        <f t="shared" si="57"/>
        <v>0</v>
      </c>
      <c r="U150" s="44">
        <f t="shared" si="58"/>
        <v>0</v>
      </c>
      <c r="V150" s="45">
        <f t="shared" si="59"/>
        <v>0</v>
      </c>
      <c r="W150" s="46">
        <f t="shared" si="60"/>
        <v>0</v>
      </c>
      <c r="X150" s="41">
        <f t="shared" si="61"/>
        <v>0</v>
      </c>
      <c r="Y150" s="41">
        <f t="shared" si="62"/>
        <v>0</v>
      </c>
      <c r="Z150" s="41">
        <f t="shared" si="63"/>
        <v>0</v>
      </c>
      <c r="AA150" s="47">
        <f t="shared" si="64"/>
        <v>0</v>
      </c>
      <c r="AB150" s="48">
        <f t="shared" si="65"/>
        <v>0</v>
      </c>
      <c r="AC150" s="41">
        <f t="shared" si="66"/>
        <v>0</v>
      </c>
      <c r="AD150" s="41">
        <f t="shared" si="67"/>
        <v>0</v>
      </c>
      <c r="AE150" s="41">
        <f t="shared" si="68"/>
        <v>0</v>
      </c>
      <c r="AF150" s="49" t="e">
        <f>HLOOKUP(I150,ElecAvoidedCostsWOCC!$A$5:$Q$50,G150+1,FALSE)</f>
        <v>#N/A</v>
      </c>
      <c r="AG150" s="41" t="e">
        <f t="shared" si="69"/>
        <v>#N/A</v>
      </c>
      <c r="AH150" s="49" t="e">
        <f>HLOOKUP(I150,ElecAvoidedCostsWOCC!$A$5:$Q$50,T150+1,FALSE)</f>
        <v>#N/A</v>
      </c>
      <c r="AI150" s="41" t="e">
        <f t="shared" si="70"/>
        <v>#N/A</v>
      </c>
      <c r="AJ150" s="41" t="e">
        <f t="shared" si="71"/>
        <v>#N/A</v>
      </c>
      <c r="AK150" s="41" t="e">
        <f>HLOOKUP(I150,ElecAvoidedCostsWOCC!$A$5:$Q$50,G150+1,FALSE)*J150*L150</f>
        <v>#N/A</v>
      </c>
      <c r="AL150" s="41" t="e">
        <f t="shared" si="72"/>
        <v>#N/A</v>
      </c>
      <c r="AM150" s="45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5">
        <f t="shared" si="73"/>
        <v>0</v>
      </c>
      <c r="AO150" s="44">
        <f t="shared" si="74"/>
        <v>0</v>
      </c>
      <c r="AP150" s="44" t="e">
        <f t="shared" si="75"/>
        <v>#DIV/0!</v>
      </c>
    </row>
    <row r="151" spans="2:42" x14ac:dyDescent="0.25">
      <c r="B151" s="84" t="s">
        <v>64</v>
      </c>
      <c r="C151" s="85">
        <v>18230611</v>
      </c>
      <c r="D151" s="85" t="s">
        <v>65</v>
      </c>
      <c r="E151" s="35"/>
      <c r="F151" s="36"/>
      <c r="G151" s="36"/>
      <c r="H151" s="36"/>
      <c r="I151" s="37"/>
      <c r="J151" s="38"/>
      <c r="K151" s="38"/>
      <c r="L151" s="38"/>
      <c r="M151" s="39"/>
      <c r="N151" s="39"/>
      <c r="O151" s="40"/>
      <c r="P151" s="41"/>
      <c r="Q151" s="41"/>
      <c r="R151" s="42"/>
      <c r="S151" s="43"/>
      <c r="T151" s="36">
        <f t="shared" si="57"/>
        <v>0</v>
      </c>
      <c r="U151" s="44">
        <f t="shared" si="58"/>
        <v>0</v>
      </c>
      <c r="V151" s="45">
        <f t="shared" si="59"/>
        <v>0</v>
      </c>
      <c r="W151" s="46">
        <f t="shared" si="60"/>
        <v>0</v>
      </c>
      <c r="X151" s="41">
        <f t="shared" si="61"/>
        <v>0</v>
      </c>
      <c r="Y151" s="41">
        <f t="shared" si="62"/>
        <v>0</v>
      </c>
      <c r="Z151" s="41">
        <f t="shared" si="63"/>
        <v>0</v>
      </c>
      <c r="AA151" s="47">
        <f t="shared" si="64"/>
        <v>0</v>
      </c>
      <c r="AB151" s="48">
        <f t="shared" si="65"/>
        <v>0</v>
      </c>
      <c r="AC151" s="41">
        <f t="shared" si="66"/>
        <v>0</v>
      </c>
      <c r="AD151" s="41">
        <f t="shared" si="67"/>
        <v>0</v>
      </c>
      <c r="AE151" s="41">
        <f t="shared" si="68"/>
        <v>0</v>
      </c>
      <c r="AF151" s="49" t="e">
        <f>HLOOKUP(I151,ElecAvoidedCostsWOCC!$A$5:$Q$50,G151+1,FALSE)</f>
        <v>#N/A</v>
      </c>
      <c r="AG151" s="41" t="e">
        <f t="shared" si="69"/>
        <v>#N/A</v>
      </c>
      <c r="AH151" s="49" t="e">
        <f>HLOOKUP(I151,ElecAvoidedCostsWOCC!$A$5:$Q$50,T151+1,FALSE)</f>
        <v>#N/A</v>
      </c>
      <c r="AI151" s="41" t="e">
        <f t="shared" si="70"/>
        <v>#N/A</v>
      </c>
      <c r="AJ151" s="41" t="e">
        <f t="shared" si="71"/>
        <v>#N/A</v>
      </c>
      <c r="AK151" s="41" t="e">
        <f>HLOOKUP(I151,ElecAvoidedCostsWOCC!$A$5:$Q$50,G151+1,FALSE)*J151*L151</f>
        <v>#N/A</v>
      </c>
      <c r="AL151" s="41" t="e">
        <f t="shared" si="72"/>
        <v>#N/A</v>
      </c>
      <c r="AM151" s="45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5">
        <f t="shared" si="73"/>
        <v>0</v>
      </c>
      <c r="AO151" s="44">
        <f t="shared" si="74"/>
        <v>0</v>
      </c>
      <c r="AP151" s="44" t="e">
        <f t="shared" si="75"/>
        <v>#DIV/0!</v>
      </c>
    </row>
    <row r="152" spans="2:42" x14ac:dyDescent="0.25">
      <c r="B152" s="84" t="s">
        <v>64</v>
      </c>
      <c r="C152" s="85">
        <v>18230611</v>
      </c>
      <c r="D152" s="85" t="s">
        <v>65</v>
      </c>
      <c r="E152" s="35"/>
      <c r="F152" s="36"/>
      <c r="G152" s="36"/>
      <c r="H152" s="36"/>
      <c r="I152" s="37"/>
      <c r="J152" s="38"/>
      <c r="K152" s="38"/>
      <c r="L152" s="38"/>
      <c r="M152" s="39"/>
      <c r="N152" s="39"/>
      <c r="O152" s="40"/>
      <c r="P152" s="41"/>
      <c r="Q152" s="41"/>
      <c r="R152" s="42"/>
      <c r="S152" s="43"/>
      <c r="T152" s="36">
        <f t="shared" si="57"/>
        <v>0</v>
      </c>
      <c r="U152" s="44">
        <f t="shared" si="58"/>
        <v>0</v>
      </c>
      <c r="V152" s="45">
        <f t="shared" si="59"/>
        <v>0</v>
      </c>
      <c r="W152" s="46">
        <f t="shared" si="60"/>
        <v>0</v>
      </c>
      <c r="X152" s="41">
        <f t="shared" si="61"/>
        <v>0</v>
      </c>
      <c r="Y152" s="41">
        <f t="shared" si="62"/>
        <v>0</v>
      </c>
      <c r="Z152" s="41">
        <f t="shared" si="63"/>
        <v>0</v>
      </c>
      <c r="AA152" s="47">
        <f t="shared" si="64"/>
        <v>0</v>
      </c>
      <c r="AB152" s="48">
        <f t="shared" si="65"/>
        <v>0</v>
      </c>
      <c r="AC152" s="41">
        <f t="shared" si="66"/>
        <v>0</v>
      </c>
      <c r="AD152" s="41">
        <f t="shared" si="67"/>
        <v>0</v>
      </c>
      <c r="AE152" s="41">
        <f t="shared" si="68"/>
        <v>0</v>
      </c>
      <c r="AF152" s="49" t="e">
        <f>HLOOKUP(I152,ElecAvoidedCostsWOCC!$A$5:$Q$50,G152+1,FALSE)</f>
        <v>#N/A</v>
      </c>
      <c r="AG152" s="41" t="e">
        <f t="shared" si="69"/>
        <v>#N/A</v>
      </c>
      <c r="AH152" s="49" t="e">
        <f>HLOOKUP(I152,ElecAvoidedCostsWOCC!$A$5:$Q$50,T152+1,FALSE)</f>
        <v>#N/A</v>
      </c>
      <c r="AI152" s="41" t="e">
        <f t="shared" si="70"/>
        <v>#N/A</v>
      </c>
      <c r="AJ152" s="41" t="e">
        <f t="shared" si="71"/>
        <v>#N/A</v>
      </c>
      <c r="AK152" s="41" t="e">
        <f>HLOOKUP(I152,ElecAvoidedCostsWOCC!$A$5:$Q$50,G152+1,FALSE)*J152*L152</f>
        <v>#N/A</v>
      </c>
      <c r="AL152" s="41" t="e">
        <f t="shared" si="72"/>
        <v>#N/A</v>
      </c>
      <c r="AM152" s="45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5">
        <f t="shared" si="73"/>
        <v>0</v>
      </c>
      <c r="AO152" s="44">
        <f t="shared" si="74"/>
        <v>0</v>
      </c>
      <c r="AP152" s="44" t="e">
        <f t="shared" si="75"/>
        <v>#DIV/0!</v>
      </c>
    </row>
    <row r="153" spans="2:42" x14ac:dyDescent="0.25">
      <c r="B153" s="84" t="s">
        <v>64</v>
      </c>
      <c r="C153" s="85">
        <v>18230611</v>
      </c>
      <c r="D153" s="85" t="s">
        <v>65</v>
      </c>
      <c r="E153" s="35"/>
      <c r="F153" s="36"/>
      <c r="G153" s="36"/>
      <c r="H153" s="36"/>
      <c r="I153" s="37"/>
      <c r="J153" s="38"/>
      <c r="K153" s="38"/>
      <c r="L153" s="38"/>
      <c r="M153" s="39"/>
      <c r="N153" s="39"/>
      <c r="O153" s="40"/>
      <c r="P153" s="41"/>
      <c r="Q153" s="41"/>
      <c r="R153" s="42"/>
      <c r="S153" s="43"/>
      <c r="T153" s="36">
        <f t="shared" si="57"/>
        <v>0</v>
      </c>
      <c r="U153" s="44">
        <f t="shared" si="58"/>
        <v>0</v>
      </c>
      <c r="V153" s="45">
        <f t="shared" si="59"/>
        <v>0</v>
      </c>
      <c r="W153" s="46">
        <f t="shared" si="60"/>
        <v>0</v>
      </c>
      <c r="X153" s="41">
        <f t="shared" si="61"/>
        <v>0</v>
      </c>
      <c r="Y153" s="41">
        <f t="shared" si="62"/>
        <v>0</v>
      </c>
      <c r="Z153" s="41">
        <f t="shared" si="63"/>
        <v>0</v>
      </c>
      <c r="AA153" s="47">
        <f t="shared" si="64"/>
        <v>0</v>
      </c>
      <c r="AB153" s="48">
        <f t="shared" si="65"/>
        <v>0</v>
      </c>
      <c r="AC153" s="41">
        <f t="shared" si="66"/>
        <v>0</v>
      </c>
      <c r="AD153" s="41">
        <f t="shared" si="67"/>
        <v>0</v>
      </c>
      <c r="AE153" s="41">
        <f t="shared" si="68"/>
        <v>0</v>
      </c>
      <c r="AF153" s="49" t="e">
        <f>HLOOKUP(I153,ElecAvoidedCostsWOCC!$A$5:$Q$50,G153+1,FALSE)</f>
        <v>#N/A</v>
      </c>
      <c r="AG153" s="41" t="e">
        <f t="shared" si="69"/>
        <v>#N/A</v>
      </c>
      <c r="AH153" s="49" t="e">
        <f>HLOOKUP(I153,ElecAvoidedCostsWOCC!$A$5:$Q$50,T153+1,FALSE)</f>
        <v>#N/A</v>
      </c>
      <c r="AI153" s="41" t="e">
        <f t="shared" si="70"/>
        <v>#N/A</v>
      </c>
      <c r="AJ153" s="41" t="e">
        <f t="shared" si="71"/>
        <v>#N/A</v>
      </c>
      <c r="AK153" s="41" t="e">
        <f>HLOOKUP(I153,ElecAvoidedCostsWOCC!$A$5:$Q$50,G153+1,FALSE)*J153*L153</f>
        <v>#N/A</v>
      </c>
      <c r="AL153" s="41" t="e">
        <f t="shared" si="72"/>
        <v>#N/A</v>
      </c>
      <c r="AM153" s="45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5">
        <f t="shared" si="73"/>
        <v>0</v>
      </c>
      <c r="AO153" s="44">
        <f t="shared" si="74"/>
        <v>0</v>
      </c>
      <c r="AP153" s="44" t="e">
        <f t="shared" si="75"/>
        <v>#DIV/0!</v>
      </c>
    </row>
    <row r="154" spans="2:42" x14ac:dyDescent="0.25">
      <c r="B154" s="84" t="s">
        <v>64</v>
      </c>
      <c r="C154" s="85">
        <v>18230611</v>
      </c>
      <c r="D154" s="85" t="s">
        <v>65</v>
      </c>
      <c r="E154" s="35"/>
      <c r="F154" s="36"/>
      <c r="G154" s="36"/>
      <c r="H154" s="36"/>
      <c r="I154" s="37"/>
      <c r="J154" s="38"/>
      <c r="K154" s="38"/>
      <c r="L154" s="38"/>
      <c r="M154" s="39"/>
      <c r="N154" s="39"/>
      <c r="O154" s="40"/>
      <c r="P154" s="41"/>
      <c r="Q154" s="41"/>
      <c r="R154" s="42"/>
      <c r="S154" s="43"/>
      <c r="T154" s="36">
        <f t="shared" si="57"/>
        <v>0</v>
      </c>
      <c r="U154" s="44">
        <f t="shared" si="58"/>
        <v>0</v>
      </c>
      <c r="V154" s="45">
        <f t="shared" si="59"/>
        <v>0</v>
      </c>
      <c r="W154" s="46">
        <f t="shared" si="60"/>
        <v>0</v>
      </c>
      <c r="X154" s="41">
        <f t="shared" si="61"/>
        <v>0</v>
      </c>
      <c r="Y154" s="41">
        <f t="shared" si="62"/>
        <v>0</v>
      </c>
      <c r="Z154" s="41">
        <f t="shared" si="63"/>
        <v>0</v>
      </c>
      <c r="AA154" s="47">
        <f t="shared" si="64"/>
        <v>0</v>
      </c>
      <c r="AB154" s="48">
        <f t="shared" si="65"/>
        <v>0</v>
      </c>
      <c r="AC154" s="41">
        <f t="shared" si="66"/>
        <v>0</v>
      </c>
      <c r="AD154" s="41">
        <f t="shared" si="67"/>
        <v>0</v>
      </c>
      <c r="AE154" s="41">
        <f t="shared" si="68"/>
        <v>0</v>
      </c>
      <c r="AF154" s="49" t="e">
        <f>HLOOKUP(I154,ElecAvoidedCostsWOCC!$A$5:$Q$50,G154+1,FALSE)</f>
        <v>#N/A</v>
      </c>
      <c r="AG154" s="41" t="e">
        <f t="shared" si="69"/>
        <v>#N/A</v>
      </c>
      <c r="AH154" s="49" t="e">
        <f>HLOOKUP(I154,ElecAvoidedCostsWOCC!$A$5:$Q$50,T154+1,FALSE)</f>
        <v>#N/A</v>
      </c>
      <c r="AI154" s="41" t="e">
        <f t="shared" si="70"/>
        <v>#N/A</v>
      </c>
      <c r="AJ154" s="41" t="e">
        <f t="shared" si="71"/>
        <v>#N/A</v>
      </c>
      <c r="AK154" s="41" t="e">
        <f>HLOOKUP(I154,ElecAvoidedCostsWOCC!$A$5:$Q$50,G154+1,FALSE)*J154*L154</f>
        <v>#N/A</v>
      </c>
      <c r="AL154" s="41" t="e">
        <f t="shared" si="72"/>
        <v>#N/A</v>
      </c>
      <c r="AM154" s="45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5">
        <f t="shared" si="73"/>
        <v>0</v>
      </c>
      <c r="AO154" s="44">
        <f t="shared" si="74"/>
        <v>0</v>
      </c>
      <c r="AP154" s="44" t="e">
        <f t="shared" si="75"/>
        <v>#DIV/0!</v>
      </c>
    </row>
    <row r="155" spans="2:42" x14ac:dyDescent="0.25">
      <c r="B155" s="84" t="s">
        <v>64</v>
      </c>
      <c r="C155" s="85">
        <v>18230611</v>
      </c>
      <c r="D155" s="85" t="s">
        <v>65</v>
      </c>
      <c r="E155" s="35"/>
      <c r="F155" s="36"/>
      <c r="G155" s="36"/>
      <c r="H155" s="36"/>
      <c r="I155" s="37"/>
      <c r="J155" s="38"/>
      <c r="K155" s="38"/>
      <c r="L155" s="38"/>
      <c r="M155" s="39"/>
      <c r="N155" s="39"/>
      <c r="O155" s="40"/>
      <c r="P155" s="41"/>
      <c r="Q155" s="41"/>
      <c r="R155" s="42"/>
      <c r="S155" s="43"/>
      <c r="T155" s="36">
        <f t="shared" si="57"/>
        <v>0</v>
      </c>
      <c r="U155" s="44">
        <f t="shared" si="58"/>
        <v>0</v>
      </c>
      <c r="V155" s="45">
        <f t="shared" si="59"/>
        <v>0</v>
      </c>
      <c r="W155" s="46">
        <f t="shared" si="60"/>
        <v>0</v>
      </c>
      <c r="X155" s="41">
        <f t="shared" si="61"/>
        <v>0</v>
      </c>
      <c r="Y155" s="41">
        <f t="shared" si="62"/>
        <v>0</v>
      </c>
      <c r="Z155" s="41">
        <f t="shared" si="63"/>
        <v>0</v>
      </c>
      <c r="AA155" s="47">
        <f t="shared" si="64"/>
        <v>0</v>
      </c>
      <c r="AB155" s="48">
        <f t="shared" si="65"/>
        <v>0</v>
      </c>
      <c r="AC155" s="41">
        <f t="shared" si="66"/>
        <v>0</v>
      </c>
      <c r="AD155" s="41">
        <f t="shared" si="67"/>
        <v>0</v>
      </c>
      <c r="AE155" s="41">
        <f t="shared" si="68"/>
        <v>0</v>
      </c>
      <c r="AF155" s="49" t="e">
        <f>HLOOKUP(I155,ElecAvoidedCostsWOCC!$A$5:$Q$50,G155+1,FALSE)</f>
        <v>#N/A</v>
      </c>
      <c r="AG155" s="41" t="e">
        <f t="shared" si="69"/>
        <v>#N/A</v>
      </c>
      <c r="AH155" s="49" t="e">
        <f>HLOOKUP(I155,ElecAvoidedCostsWOCC!$A$5:$Q$50,T155+1,FALSE)</f>
        <v>#N/A</v>
      </c>
      <c r="AI155" s="41" t="e">
        <f t="shared" si="70"/>
        <v>#N/A</v>
      </c>
      <c r="AJ155" s="41" t="e">
        <f t="shared" si="71"/>
        <v>#N/A</v>
      </c>
      <c r="AK155" s="41" t="e">
        <f>HLOOKUP(I155,ElecAvoidedCostsWOCC!$A$5:$Q$50,G155+1,FALSE)*J155*L155</f>
        <v>#N/A</v>
      </c>
      <c r="AL155" s="41" t="e">
        <f t="shared" si="72"/>
        <v>#N/A</v>
      </c>
      <c r="AM155" s="45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5">
        <f t="shared" si="73"/>
        <v>0</v>
      </c>
      <c r="AO155" s="44">
        <f t="shared" si="74"/>
        <v>0</v>
      </c>
      <c r="AP155" s="44" t="e">
        <f t="shared" si="75"/>
        <v>#DIV/0!</v>
      </c>
    </row>
    <row r="156" spans="2:42" x14ac:dyDescent="0.25">
      <c r="B156" s="84" t="s">
        <v>64</v>
      </c>
      <c r="C156" s="85">
        <v>18230611</v>
      </c>
      <c r="D156" s="85" t="s">
        <v>65</v>
      </c>
      <c r="E156" s="35"/>
      <c r="F156" s="36"/>
      <c r="G156" s="36"/>
      <c r="H156" s="36"/>
      <c r="I156" s="37"/>
      <c r="J156" s="38"/>
      <c r="K156" s="38"/>
      <c r="L156" s="38"/>
      <c r="M156" s="39"/>
      <c r="N156" s="39"/>
      <c r="O156" s="40"/>
      <c r="P156" s="41"/>
      <c r="Q156" s="41"/>
      <c r="R156" s="42"/>
      <c r="S156" s="43"/>
      <c r="T156" s="36">
        <f t="shared" si="57"/>
        <v>0</v>
      </c>
      <c r="U156" s="44">
        <f t="shared" si="58"/>
        <v>0</v>
      </c>
      <c r="V156" s="45">
        <f t="shared" si="59"/>
        <v>0</v>
      </c>
      <c r="W156" s="46">
        <f t="shared" si="60"/>
        <v>0</v>
      </c>
      <c r="X156" s="41">
        <f t="shared" si="61"/>
        <v>0</v>
      </c>
      <c r="Y156" s="41">
        <f t="shared" si="62"/>
        <v>0</v>
      </c>
      <c r="Z156" s="41">
        <f t="shared" si="63"/>
        <v>0</v>
      </c>
      <c r="AA156" s="47">
        <f t="shared" si="64"/>
        <v>0</v>
      </c>
      <c r="AB156" s="48">
        <f t="shared" si="65"/>
        <v>0</v>
      </c>
      <c r="AC156" s="41">
        <f t="shared" si="66"/>
        <v>0</v>
      </c>
      <c r="AD156" s="41">
        <f t="shared" si="67"/>
        <v>0</v>
      </c>
      <c r="AE156" s="41">
        <f t="shared" si="68"/>
        <v>0</v>
      </c>
      <c r="AF156" s="49" t="e">
        <f>HLOOKUP(I156,ElecAvoidedCostsWOCC!$A$5:$Q$50,G156+1,FALSE)</f>
        <v>#N/A</v>
      </c>
      <c r="AG156" s="41" t="e">
        <f t="shared" si="69"/>
        <v>#N/A</v>
      </c>
      <c r="AH156" s="49" t="e">
        <f>HLOOKUP(I156,ElecAvoidedCostsWOCC!$A$5:$Q$50,T156+1,FALSE)</f>
        <v>#N/A</v>
      </c>
      <c r="AI156" s="41" t="e">
        <f t="shared" si="70"/>
        <v>#N/A</v>
      </c>
      <c r="AJ156" s="41" t="e">
        <f t="shared" si="71"/>
        <v>#N/A</v>
      </c>
      <c r="AK156" s="41" t="e">
        <f>HLOOKUP(I156,ElecAvoidedCostsWOCC!$A$5:$Q$50,G156+1,FALSE)*J156*L156</f>
        <v>#N/A</v>
      </c>
      <c r="AL156" s="41" t="e">
        <f t="shared" si="72"/>
        <v>#N/A</v>
      </c>
      <c r="AM156" s="45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5">
        <f t="shared" si="73"/>
        <v>0</v>
      </c>
      <c r="AO156" s="44">
        <f t="shared" si="74"/>
        <v>0</v>
      </c>
      <c r="AP156" s="44" t="e">
        <f t="shared" si="75"/>
        <v>#DIV/0!</v>
      </c>
    </row>
    <row r="157" spans="2:42" x14ac:dyDescent="0.25">
      <c r="B157" s="84" t="s">
        <v>64</v>
      </c>
      <c r="C157" s="85">
        <v>18230611</v>
      </c>
      <c r="D157" s="85" t="s">
        <v>65</v>
      </c>
      <c r="E157" s="35"/>
      <c r="F157" s="36"/>
      <c r="G157" s="36"/>
      <c r="H157" s="36"/>
      <c r="I157" s="37"/>
      <c r="J157" s="38"/>
      <c r="K157" s="38"/>
      <c r="L157" s="38"/>
      <c r="M157" s="39"/>
      <c r="N157" s="39"/>
      <c r="O157" s="40"/>
      <c r="P157" s="41"/>
      <c r="Q157" s="41"/>
      <c r="R157" s="42"/>
      <c r="S157" s="43"/>
      <c r="T157" s="36">
        <f t="shared" si="57"/>
        <v>0</v>
      </c>
      <c r="U157" s="44">
        <f t="shared" si="58"/>
        <v>0</v>
      </c>
      <c r="V157" s="45">
        <f t="shared" si="59"/>
        <v>0</v>
      </c>
      <c r="W157" s="46">
        <f t="shared" si="60"/>
        <v>0</v>
      </c>
      <c r="X157" s="41">
        <f t="shared" si="61"/>
        <v>0</v>
      </c>
      <c r="Y157" s="41">
        <f t="shared" si="62"/>
        <v>0</v>
      </c>
      <c r="Z157" s="41">
        <f t="shared" si="63"/>
        <v>0</v>
      </c>
      <c r="AA157" s="47">
        <f t="shared" si="64"/>
        <v>0</v>
      </c>
      <c r="AB157" s="48">
        <f t="shared" si="65"/>
        <v>0</v>
      </c>
      <c r="AC157" s="41">
        <f t="shared" si="66"/>
        <v>0</v>
      </c>
      <c r="AD157" s="41">
        <f t="shared" si="67"/>
        <v>0</v>
      </c>
      <c r="AE157" s="41">
        <f t="shared" si="68"/>
        <v>0</v>
      </c>
      <c r="AF157" s="49" t="e">
        <f>HLOOKUP(I157,ElecAvoidedCostsWOCC!$A$5:$Q$50,G157+1,FALSE)</f>
        <v>#N/A</v>
      </c>
      <c r="AG157" s="41" t="e">
        <f t="shared" si="69"/>
        <v>#N/A</v>
      </c>
      <c r="AH157" s="49" t="e">
        <f>HLOOKUP(I157,ElecAvoidedCostsWOCC!$A$5:$Q$50,T157+1,FALSE)</f>
        <v>#N/A</v>
      </c>
      <c r="AI157" s="41" t="e">
        <f t="shared" si="70"/>
        <v>#N/A</v>
      </c>
      <c r="AJ157" s="41" t="e">
        <f t="shared" si="71"/>
        <v>#N/A</v>
      </c>
      <c r="AK157" s="41" t="e">
        <f>HLOOKUP(I157,ElecAvoidedCostsWOCC!$A$5:$Q$50,G157+1,FALSE)*J157*L157</f>
        <v>#N/A</v>
      </c>
      <c r="AL157" s="41" t="e">
        <f t="shared" si="72"/>
        <v>#N/A</v>
      </c>
      <c r="AM157" s="45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5">
        <f t="shared" si="73"/>
        <v>0</v>
      </c>
      <c r="AO157" s="44">
        <f t="shared" si="74"/>
        <v>0</v>
      </c>
      <c r="AP157" s="44" t="e">
        <f t="shared" si="75"/>
        <v>#DIV/0!</v>
      </c>
    </row>
    <row r="158" spans="2:42" x14ac:dyDescent="0.25">
      <c r="B158" s="84" t="s">
        <v>64</v>
      </c>
      <c r="C158" s="85">
        <v>18230611</v>
      </c>
      <c r="D158" s="85" t="s">
        <v>65</v>
      </c>
      <c r="E158" s="35"/>
      <c r="F158" s="36"/>
      <c r="G158" s="36"/>
      <c r="H158" s="36"/>
      <c r="I158" s="37"/>
      <c r="J158" s="38"/>
      <c r="K158" s="38"/>
      <c r="L158" s="38"/>
      <c r="M158" s="39"/>
      <c r="N158" s="39"/>
      <c r="O158" s="40"/>
      <c r="P158" s="41"/>
      <c r="Q158" s="41"/>
      <c r="R158" s="42"/>
      <c r="S158" s="43"/>
      <c r="T158" s="36">
        <f t="shared" si="57"/>
        <v>0</v>
      </c>
      <c r="U158" s="44">
        <f t="shared" si="58"/>
        <v>0</v>
      </c>
      <c r="V158" s="45">
        <f t="shared" si="59"/>
        <v>0</v>
      </c>
      <c r="W158" s="46">
        <f t="shared" si="60"/>
        <v>0</v>
      </c>
      <c r="X158" s="41">
        <f t="shared" si="61"/>
        <v>0</v>
      </c>
      <c r="Y158" s="41">
        <f t="shared" si="62"/>
        <v>0</v>
      </c>
      <c r="Z158" s="41">
        <f t="shared" si="63"/>
        <v>0</v>
      </c>
      <c r="AA158" s="47">
        <f t="shared" si="64"/>
        <v>0</v>
      </c>
      <c r="AB158" s="48">
        <f t="shared" si="65"/>
        <v>0</v>
      </c>
      <c r="AC158" s="41">
        <f t="shared" si="66"/>
        <v>0</v>
      </c>
      <c r="AD158" s="41">
        <f t="shared" si="67"/>
        <v>0</v>
      </c>
      <c r="AE158" s="41">
        <f t="shared" si="68"/>
        <v>0</v>
      </c>
      <c r="AF158" s="49" t="e">
        <f>HLOOKUP(I158,ElecAvoidedCostsWOCC!$A$5:$Q$50,G158+1,FALSE)</f>
        <v>#N/A</v>
      </c>
      <c r="AG158" s="41" t="e">
        <f t="shared" si="69"/>
        <v>#N/A</v>
      </c>
      <c r="AH158" s="49" t="e">
        <f>HLOOKUP(I158,ElecAvoidedCostsWOCC!$A$5:$Q$50,T158+1,FALSE)</f>
        <v>#N/A</v>
      </c>
      <c r="AI158" s="41" t="e">
        <f t="shared" si="70"/>
        <v>#N/A</v>
      </c>
      <c r="AJ158" s="41" t="e">
        <f t="shared" si="71"/>
        <v>#N/A</v>
      </c>
      <c r="AK158" s="41" t="e">
        <f>HLOOKUP(I158,ElecAvoidedCostsWOCC!$A$5:$Q$50,G158+1,FALSE)*J158*L158</f>
        <v>#N/A</v>
      </c>
      <c r="AL158" s="41" t="e">
        <f t="shared" si="72"/>
        <v>#N/A</v>
      </c>
      <c r="AM158" s="45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5">
        <f t="shared" si="73"/>
        <v>0</v>
      </c>
      <c r="AO158" s="44">
        <f t="shared" si="74"/>
        <v>0</v>
      </c>
      <c r="AP158" s="44" t="e">
        <f t="shared" si="75"/>
        <v>#DIV/0!</v>
      </c>
    </row>
    <row r="159" spans="2:42" x14ac:dyDescent="0.25">
      <c r="B159" s="84" t="s">
        <v>64</v>
      </c>
      <c r="C159" s="85">
        <v>18230611</v>
      </c>
      <c r="D159" s="85" t="s">
        <v>65</v>
      </c>
      <c r="E159" s="35"/>
      <c r="F159" s="36"/>
      <c r="G159" s="36"/>
      <c r="H159" s="36"/>
      <c r="I159" s="37"/>
      <c r="J159" s="38"/>
      <c r="K159" s="38"/>
      <c r="L159" s="38"/>
      <c r="M159" s="39"/>
      <c r="N159" s="39"/>
      <c r="O159" s="40"/>
      <c r="P159" s="41"/>
      <c r="Q159" s="41"/>
      <c r="R159" s="42"/>
      <c r="S159" s="43"/>
      <c r="T159" s="36">
        <f t="shared" si="57"/>
        <v>0</v>
      </c>
      <c r="U159" s="44">
        <f t="shared" si="58"/>
        <v>0</v>
      </c>
      <c r="V159" s="45">
        <f t="shared" si="59"/>
        <v>0</v>
      </c>
      <c r="W159" s="46">
        <f t="shared" si="60"/>
        <v>0</v>
      </c>
      <c r="X159" s="41">
        <f t="shared" si="61"/>
        <v>0</v>
      </c>
      <c r="Y159" s="41">
        <f t="shared" si="62"/>
        <v>0</v>
      </c>
      <c r="Z159" s="41">
        <f t="shared" si="63"/>
        <v>0</v>
      </c>
      <c r="AA159" s="47">
        <f t="shared" si="64"/>
        <v>0</v>
      </c>
      <c r="AB159" s="48">
        <f t="shared" si="65"/>
        <v>0</v>
      </c>
      <c r="AC159" s="41">
        <f t="shared" si="66"/>
        <v>0</v>
      </c>
      <c r="AD159" s="41">
        <f t="shared" si="67"/>
        <v>0</v>
      </c>
      <c r="AE159" s="41">
        <f t="shared" si="68"/>
        <v>0</v>
      </c>
      <c r="AF159" s="49" t="e">
        <f>HLOOKUP(I159,ElecAvoidedCostsWOCC!$A$5:$Q$50,G159+1,FALSE)</f>
        <v>#N/A</v>
      </c>
      <c r="AG159" s="41" t="e">
        <f t="shared" si="69"/>
        <v>#N/A</v>
      </c>
      <c r="AH159" s="49" t="e">
        <f>HLOOKUP(I159,ElecAvoidedCostsWOCC!$A$5:$Q$50,T159+1,FALSE)</f>
        <v>#N/A</v>
      </c>
      <c r="AI159" s="41" t="e">
        <f t="shared" si="70"/>
        <v>#N/A</v>
      </c>
      <c r="AJ159" s="41" t="e">
        <f t="shared" si="71"/>
        <v>#N/A</v>
      </c>
      <c r="AK159" s="41" t="e">
        <f>HLOOKUP(I159,ElecAvoidedCostsWOCC!$A$5:$Q$50,G159+1,FALSE)*J159*L159</f>
        <v>#N/A</v>
      </c>
      <c r="AL159" s="41" t="e">
        <f t="shared" si="72"/>
        <v>#N/A</v>
      </c>
      <c r="AM159" s="45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5">
        <f t="shared" si="73"/>
        <v>0</v>
      </c>
      <c r="AO159" s="44">
        <f t="shared" si="74"/>
        <v>0</v>
      </c>
      <c r="AP159" s="44" t="e">
        <f t="shared" si="75"/>
        <v>#DIV/0!</v>
      </c>
    </row>
    <row r="160" spans="2:42" x14ac:dyDescent="0.25">
      <c r="B160" s="84" t="s">
        <v>64</v>
      </c>
      <c r="C160" s="85">
        <v>18230611</v>
      </c>
      <c r="D160" s="85" t="s">
        <v>65</v>
      </c>
      <c r="E160" s="35"/>
      <c r="F160" s="36"/>
      <c r="G160" s="36"/>
      <c r="H160" s="36"/>
      <c r="I160" s="37"/>
      <c r="J160" s="38"/>
      <c r="K160" s="38"/>
      <c r="L160" s="38"/>
      <c r="M160" s="39"/>
      <c r="N160" s="39"/>
      <c r="O160" s="40"/>
      <c r="P160" s="41"/>
      <c r="Q160" s="41"/>
      <c r="R160" s="42"/>
      <c r="S160" s="43"/>
      <c r="T160" s="36">
        <f t="shared" si="57"/>
        <v>0</v>
      </c>
      <c r="U160" s="44">
        <f t="shared" si="58"/>
        <v>0</v>
      </c>
      <c r="V160" s="45">
        <f t="shared" si="59"/>
        <v>0</v>
      </c>
      <c r="W160" s="46">
        <f t="shared" si="60"/>
        <v>0</v>
      </c>
      <c r="X160" s="41">
        <f t="shared" si="61"/>
        <v>0</v>
      </c>
      <c r="Y160" s="41">
        <f t="shared" si="62"/>
        <v>0</v>
      </c>
      <c r="Z160" s="41">
        <f t="shared" si="63"/>
        <v>0</v>
      </c>
      <c r="AA160" s="47">
        <f t="shared" si="64"/>
        <v>0</v>
      </c>
      <c r="AB160" s="48">
        <f t="shared" si="65"/>
        <v>0</v>
      </c>
      <c r="AC160" s="41">
        <f t="shared" si="66"/>
        <v>0</v>
      </c>
      <c r="AD160" s="41">
        <f t="shared" si="67"/>
        <v>0</v>
      </c>
      <c r="AE160" s="41">
        <f t="shared" si="68"/>
        <v>0</v>
      </c>
      <c r="AF160" s="49" t="e">
        <f>HLOOKUP(I160,ElecAvoidedCostsWOCC!$A$5:$Q$50,G160+1,FALSE)</f>
        <v>#N/A</v>
      </c>
      <c r="AG160" s="41" t="e">
        <f t="shared" si="69"/>
        <v>#N/A</v>
      </c>
      <c r="AH160" s="49" t="e">
        <f>HLOOKUP(I160,ElecAvoidedCostsWOCC!$A$5:$Q$50,T160+1,FALSE)</f>
        <v>#N/A</v>
      </c>
      <c r="AI160" s="41" t="e">
        <f t="shared" si="70"/>
        <v>#N/A</v>
      </c>
      <c r="AJ160" s="41" t="e">
        <f t="shared" si="71"/>
        <v>#N/A</v>
      </c>
      <c r="AK160" s="41" t="e">
        <f>HLOOKUP(I160,ElecAvoidedCostsWOCC!$A$5:$Q$50,G160+1,FALSE)*J160*L160</f>
        <v>#N/A</v>
      </c>
      <c r="AL160" s="41" t="e">
        <f t="shared" si="72"/>
        <v>#N/A</v>
      </c>
      <c r="AM160" s="45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5">
        <f t="shared" si="73"/>
        <v>0</v>
      </c>
      <c r="AO160" s="44">
        <f t="shared" si="74"/>
        <v>0</v>
      </c>
      <c r="AP160" s="44" t="e">
        <f t="shared" si="75"/>
        <v>#DIV/0!</v>
      </c>
    </row>
    <row r="161" spans="2:42" x14ac:dyDescent="0.25">
      <c r="B161" s="84" t="s">
        <v>64</v>
      </c>
      <c r="C161" s="85">
        <v>18230611</v>
      </c>
      <c r="D161" s="85" t="s">
        <v>65</v>
      </c>
      <c r="E161" s="35"/>
      <c r="F161" s="36"/>
      <c r="G161" s="36"/>
      <c r="H161" s="36"/>
      <c r="I161" s="37"/>
      <c r="J161" s="38"/>
      <c r="K161" s="38"/>
      <c r="L161" s="38"/>
      <c r="M161" s="39"/>
      <c r="N161" s="39"/>
      <c r="O161" s="40"/>
      <c r="P161" s="41"/>
      <c r="Q161" s="41"/>
      <c r="R161" s="42"/>
      <c r="S161" s="43"/>
      <c r="T161" s="36">
        <f t="shared" si="57"/>
        <v>0</v>
      </c>
      <c r="U161" s="44">
        <f t="shared" si="58"/>
        <v>0</v>
      </c>
      <c r="V161" s="45">
        <f t="shared" si="59"/>
        <v>0</v>
      </c>
      <c r="W161" s="46">
        <f t="shared" si="60"/>
        <v>0</v>
      </c>
      <c r="X161" s="41">
        <f t="shared" si="61"/>
        <v>0</v>
      </c>
      <c r="Y161" s="41">
        <f t="shared" si="62"/>
        <v>0</v>
      </c>
      <c r="Z161" s="41">
        <f t="shared" si="63"/>
        <v>0</v>
      </c>
      <c r="AA161" s="47">
        <f t="shared" si="64"/>
        <v>0</v>
      </c>
      <c r="AB161" s="48">
        <f t="shared" si="65"/>
        <v>0</v>
      </c>
      <c r="AC161" s="41">
        <f t="shared" si="66"/>
        <v>0</v>
      </c>
      <c r="AD161" s="41">
        <f t="shared" si="67"/>
        <v>0</v>
      </c>
      <c r="AE161" s="41">
        <f t="shared" si="68"/>
        <v>0</v>
      </c>
      <c r="AF161" s="49" t="e">
        <f>HLOOKUP(I161,ElecAvoidedCostsWOCC!$A$5:$Q$50,G161+1,FALSE)</f>
        <v>#N/A</v>
      </c>
      <c r="AG161" s="41" t="e">
        <f t="shared" si="69"/>
        <v>#N/A</v>
      </c>
      <c r="AH161" s="49" t="e">
        <f>HLOOKUP(I161,ElecAvoidedCostsWOCC!$A$5:$Q$50,T161+1,FALSE)</f>
        <v>#N/A</v>
      </c>
      <c r="AI161" s="41" t="e">
        <f t="shared" si="70"/>
        <v>#N/A</v>
      </c>
      <c r="AJ161" s="41" t="e">
        <f t="shared" si="71"/>
        <v>#N/A</v>
      </c>
      <c r="AK161" s="41" t="e">
        <f>HLOOKUP(I161,ElecAvoidedCostsWOCC!$A$5:$Q$50,G161+1,FALSE)*J161*L161</f>
        <v>#N/A</v>
      </c>
      <c r="AL161" s="41" t="e">
        <f t="shared" si="72"/>
        <v>#N/A</v>
      </c>
      <c r="AM161" s="45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5">
        <f t="shared" si="73"/>
        <v>0</v>
      </c>
      <c r="AO161" s="44">
        <f t="shared" si="74"/>
        <v>0</v>
      </c>
      <c r="AP161" s="44" t="e">
        <f t="shared" si="75"/>
        <v>#DIV/0!</v>
      </c>
    </row>
    <row r="162" spans="2:42" x14ac:dyDescent="0.25">
      <c r="B162" s="84" t="s">
        <v>64</v>
      </c>
      <c r="C162" s="85">
        <v>18230611</v>
      </c>
      <c r="D162" s="85" t="s">
        <v>65</v>
      </c>
      <c r="E162" s="35"/>
      <c r="F162" s="36"/>
      <c r="G162" s="36"/>
      <c r="H162" s="36"/>
      <c r="I162" s="37"/>
      <c r="J162" s="38"/>
      <c r="K162" s="38"/>
      <c r="L162" s="38"/>
      <c r="M162" s="39"/>
      <c r="N162" s="39"/>
      <c r="O162" s="40"/>
      <c r="P162" s="41"/>
      <c r="Q162" s="41"/>
      <c r="R162" s="42"/>
      <c r="S162" s="43"/>
      <c r="T162" s="36">
        <f t="shared" si="57"/>
        <v>0</v>
      </c>
      <c r="U162" s="44">
        <f t="shared" si="58"/>
        <v>0</v>
      </c>
      <c r="V162" s="45">
        <f t="shared" si="59"/>
        <v>0</v>
      </c>
      <c r="W162" s="46">
        <f t="shared" si="60"/>
        <v>0</v>
      </c>
      <c r="X162" s="41">
        <f t="shared" si="61"/>
        <v>0</v>
      </c>
      <c r="Y162" s="41">
        <f t="shared" si="62"/>
        <v>0</v>
      </c>
      <c r="Z162" s="41">
        <f t="shared" si="63"/>
        <v>0</v>
      </c>
      <c r="AA162" s="47">
        <f t="shared" si="64"/>
        <v>0</v>
      </c>
      <c r="AB162" s="48">
        <f t="shared" si="65"/>
        <v>0</v>
      </c>
      <c r="AC162" s="41">
        <f t="shared" si="66"/>
        <v>0</v>
      </c>
      <c r="AD162" s="41">
        <f t="shared" si="67"/>
        <v>0</v>
      </c>
      <c r="AE162" s="41">
        <f t="shared" si="68"/>
        <v>0</v>
      </c>
      <c r="AF162" s="49" t="e">
        <f>HLOOKUP(I162,ElecAvoidedCostsWOCC!$A$5:$Q$50,G162+1,FALSE)</f>
        <v>#N/A</v>
      </c>
      <c r="AG162" s="41" t="e">
        <f t="shared" si="69"/>
        <v>#N/A</v>
      </c>
      <c r="AH162" s="49" t="e">
        <f>HLOOKUP(I162,ElecAvoidedCostsWOCC!$A$5:$Q$50,T162+1,FALSE)</f>
        <v>#N/A</v>
      </c>
      <c r="AI162" s="41" t="e">
        <f t="shared" si="70"/>
        <v>#N/A</v>
      </c>
      <c r="AJ162" s="41" t="e">
        <f t="shared" si="71"/>
        <v>#N/A</v>
      </c>
      <c r="AK162" s="41" t="e">
        <f>HLOOKUP(I162,ElecAvoidedCostsWOCC!$A$5:$Q$50,G162+1,FALSE)*J162*L162</f>
        <v>#N/A</v>
      </c>
      <c r="AL162" s="41" t="e">
        <f t="shared" si="72"/>
        <v>#N/A</v>
      </c>
      <c r="AM162" s="45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5">
        <f t="shared" si="73"/>
        <v>0</v>
      </c>
      <c r="AO162" s="44">
        <f t="shared" si="74"/>
        <v>0</v>
      </c>
      <c r="AP162" s="44" t="e">
        <f t="shared" si="75"/>
        <v>#DIV/0!</v>
      </c>
    </row>
    <row r="163" spans="2:42" x14ac:dyDescent="0.25">
      <c r="B163" s="84" t="s">
        <v>64</v>
      </c>
      <c r="C163" s="85">
        <v>18230611</v>
      </c>
      <c r="D163" s="85" t="s">
        <v>65</v>
      </c>
      <c r="E163" s="35"/>
      <c r="F163" s="36"/>
      <c r="G163" s="36"/>
      <c r="H163" s="36"/>
      <c r="I163" s="37"/>
      <c r="J163" s="38"/>
      <c r="K163" s="38"/>
      <c r="L163" s="38"/>
      <c r="M163" s="39"/>
      <c r="N163" s="39"/>
      <c r="O163" s="40"/>
      <c r="P163" s="41"/>
      <c r="Q163" s="41"/>
      <c r="R163" s="42"/>
      <c r="S163" s="43"/>
      <c r="T163" s="36">
        <f t="shared" si="57"/>
        <v>0</v>
      </c>
      <c r="U163" s="44">
        <f t="shared" si="58"/>
        <v>0</v>
      </c>
      <c r="V163" s="45">
        <f t="shared" si="59"/>
        <v>0</v>
      </c>
      <c r="W163" s="46">
        <f t="shared" si="60"/>
        <v>0</v>
      </c>
      <c r="X163" s="41">
        <f t="shared" si="61"/>
        <v>0</v>
      </c>
      <c r="Y163" s="41">
        <f t="shared" si="62"/>
        <v>0</v>
      </c>
      <c r="Z163" s="41">
        <f t="shared" si="63"/>
        <v>0</v>
      </c>
      <c r="AA163" s="47">
        <f t="shared" si="64"/>
        <v>0</v>
      </c>
      <c r="AB163" s="48">
        <f t="shared" si="65"/>
        <v>0</v>
      </c>
      <c r="AC163" s="41">
        <f t="shared" si="66"/>
        <v>0</v>
      </c>
      <c r="AD163" s="41">
        <f t="shared" si="67"/>
        <v>0</v>
      </c>
      <c r="AE163" s="41">
        <f t="shared" si="68"/>
        <v>0</v>
      </c>
      <c r="AF163" s="49" t="e">
        <f>HLOOKUP(I163,ElecAvoidedCostsWOCC!$A$5:$Q$50,G163+1,FALSE)</f>
        <v>#N/A</v>
      </c>
      <c r="AG163" s="41" t="e">
        <f t="shared" si="69"/>
        <v>#N/A</v>
      </c>
      <c r="AH163" s="49" t="e">
        <f>HLOOKUP(I163,ElecAvoidedCostsWOCC!$A$5:$Q$50,T163+1,FALSE)</f>
        <v>#N/A</v>
      </c>
      <c r="AI163" s="41" t="e">
        <f t="shared" si="70"/>
        <v>#N/A</v>
      </c>
      <c r="AJ163" s="41" t="e">
        <f t="shared" si="71"/>
        <v>#N/A</v>
      </c>
      <c r="AK163" s="41" t="e">
        <f>HLOOKUP(I163,ElecAvoidedCostsWOCC!$A$5:$Q$50,G163+1,FALSE)*J163*L163</f>
        <v>#N/A</v>
      </c>
      <c r="AL163" s="41" t="e">
        <f t="shared" si="72"/>
        <v>#N/A</v>
      </c>
      <c r="AM163" s="45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5">
        <f t="shared" si="73"/>
        <v>0</v>
      </c>
      <c r="AO163" s="44">
        <f t="shared" si="74"/>
        <v>0</v>
      </c>
      <c r="AP163" s="44" t="e">
        <f t="shared" si="75"/>
        <v>#DIV/0!</v>
      </c>
    </row>
    <row r="164" spans="2:42" x14ac:dyDescent="0.25">
      <c r="B164" s="84" t="s">
        <v>64</v>
      </c>
      <c r="C164" s="85">
        <v>18230611</v>
      </c>
      <c r="D164" s="85" t="s">
        <v>65</v>
      </c>
      <c r="E164" s="35"/>
      <c r="F164" s="36"/>
      <c r="G164" s="36"/>
      <c r="H164" s="36"/>
      <c r="I164" s="37"/>
      <c r="J164" s="38"/>
      <c r="K164" s="38"/>
      <c r="L164" s="38"/>
      <c r="M164" s="39"/>
      <c r="N164" s="39"/>
      <c r="O164" s="40"/>
      <c r="P164" s="41"/>
      <c r="Q164" s="41"/>
      <c r="R164" s="42"/>
      <c r="S164" s="43"/>
      <c r="T164" s="36">
        <f t="shared" si="57"/>
        <v>0</v>
      </c>
      <c r="U164" s="44">
        <f t="shared" si="58"/>
        <v>0</v>
      </c>
      <c r="V164" s="45">
        <f t="shared" si="59"/>
        <v>0</v>
      </c>
      <c r="W164" s="46">
        <f t="shared" si="60"/>
        <v>0</v>
      </c>
      <c r="X164" s="41">
        <f t="shared" si="61"/>
        <v>0</v>
      </c>
      <c r="Y164" s="41">
        <f t="shared" si="62"/>
        <v>0</v>
      </c>
      <c r="Z164" s="41">
        <f t="shared" si="63"/>
        <v>0</v>
      </c>
      <c r="AA164" s="47">
        <f t="shared" si="64"/>
        <v>0</v>
      </c>
      <c r="AB164" s="48">
        <f t="shared" si="65"/>
        <v>0</v>
      </c>
      <c r="AC164" s="41">
        <f t="shared" si="66"/>
        <v>0</v>
      </c>
      <c r="AD164" s="41">
        <f t="shared" si="67"/>
        <v>0</v>
      </c>
      <c r="AE164" s="41">
        <f t="shared" si="68"/>
        <v>0</v>
      </c>
      <c r="AF164" s="49" t="e">
        <f>HLOOKUP(I164,ElecAvoidedCostsWOCC!$A$5:$Q$50,G164+1,FALSE)</f>
        <v>#N/A</v>
      </c>
      <c r="AG164" s="41" t="e">
        <f t="shared" si="69"/>
        <v>#N/A</v>
      </c>
      <c r="AH164" s="49" t="e">
        <f>HLOOKUP(I164,ElecAvoidedCostsWOCC!$A$5:$Q$50,T164+1,FALSE)</f>
        <v>#N/A</v>
      </c>
      <c r="AI164" s="41" t="e">
        <f t="shared" si="70"/>
        <v>#N/A</v>
      </c>
      <c r="AJ164" s="41" t="e">
        <f t="shared" si="71"/>
        <v>#N/A</v>
      </c>
      <c r="AK164" s="41" t="e">
        <f>HLOOKUP(I164,ElecAvoidedCostsWOCC!$A$5:$Q$50,G164+1,FALSE)*J164*L164</f>
        <v>#N/A</v>
      </c>
      <c r="AL164" s="41" t="e">
        <f t="shared" si="72"/>
        <v>#N/A</v>
      </c>
      <c r="AM164" s="45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5">
        <f t="shared" si="73"/>
        <v>0</v>
      </c>
      <c r="AO164" s="44">
        <f t="shared" si="74"/>
        <v>0</v>
      </c>
      <c r="AP164" s="44" t="e">
        <f t="shared" si="75"/>
        <v>#DIV/0!</v>
      </c>
    </row>
    <row r="165" spans="2:42" x14ac:dyDescent="0.25">
      <c r="B165" s="84" t="s">
        <v>64</v>
      </c>
      <c r="C165" s="85">
        <v>18230611</v>
      </c>
      <c r="D165" s="85" t="s">
        <v>65</v>
      </c>
      <c r="E165" s="35"/>
      <c r="F165" s="36"/>
      <c r="G165" s="36"/>
      <c r="H165" s="36"/>
      <c r="I165" s="37"/>
      <c r="J165" s="38"/>
      <c r="K165" s="38"/>
      <c r="L165" s="38"/>
      <c r="M165" s="39"/>
      <c r="N165" s="39"/>
      <c r="O165" s="40"/>
      <c r="P165" s="41"/>
      <c r="Q165" s="41"/>
      <c r="R165" s="42"/>
      <c r="S165" s="43"/>
      <c r="T165" s="36">
        <f t="shared" si="57"/>
        <v>0</v>
      </c>
      <c r="U165" s="44">
        <f t="shared" si="58"/>
        <v>0</v>
      </c>
      <c r="V165" s="45">
        <f t="shared" si="59"/>
        <v>0</v>
      </c>
      <c r="W165" s="46">
        <f t="shared" si="60"/>
        <v>0</v>
      </c>
      <c r="X165" s="41">
        <f t="shared" si="61"/>
        <v>0</v>
      </c>
      <c r="Y165" s="41">
        <f t="shared" si="62"/>
        <v>0</v>
      </c>
      <c r="Z165" s="41">
        <f t="shared" si="63"/>
        <v>0</v>
      </c>
      <c r="AA165" s="47">
        <f t="shared" si="64"/>
        <v>0</v>
      </c>
      <c r="AB165" s="48">
        <f t="shared" si="65"/>
        <v>0</v>
      </c>
      <c r="AC165" s="41">
        <f t="shared" si="66"/>
        <v>0</v>
      </c>
      <c r="AD165" s="41">
        <f t="shared" si="67"/>
        <v>0</v>
      </c>
      <c r="AE165" s="41">
        <f t="shared" si="68"/>
        <v>0</v>
      </c>
      <c r="AF165" s="49" t="e">
        <f>HLOOKUP(I165,ElecAvoidedCostsWOCC!$A$5:$Q$50,G165+1,FALSE)</f>
        <v>#N/A</v>
      </c>
      <c r="AG165" s="41" t="e">
        <f t="shared" si="69"/>
        <v>#N/A</v>
      </c>
      <c r="AH165" s="49" t="e">
        <f>HLOOKUP(I165,ElecAvoidedCostsWOCC!$A$5:$Q$50,T165+1,FALSE)</f>
        <v>#N/A</v>
      </c>
      <c r="AI165" s="41" t="e">
        <f t="shared" si="70"/>
        <v>#N/A</v>
      </c>
      <c r="AJ165" s="41" t="e">
        <f t="shared" si="71"/>
        <v>#N/A</v>
      </c>
      <c r="AK165" s="41" t="e">
        <f>HLOOKUP(I165,ElecAvoidedCostsWOCC!$A$5:$Q$50,G165+1,FALSE)*J165*L165</f>
        <v>#N/A</v>
      </c>
      <c r="AL165" s="41" t="e">
        <f t="shared" si="72"/>
        <v>#N/A</v>
      </c>
      <c r="AM165" s="45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5">
        <f t="shared" si="73"/>
        <v>0</v>
      </c>
      <c r="AO165" s="44">
        <f t="shared" si="74"/>
        <v>0</v>
      </c>
      <c r="AP165" s="44" t="e">
        <f t="shared" si="75"/>
        <v>#DIV/0!</v>
      </c>
    </row>
    <row r="166" spans="2:42" x14ac:dyDescent="0.25">
      <c r="B166" s="84" t="s">
        <v>64</v>
      </c>
      <c r="C166" s="85">
        <v>18230611</v>
      </c>
      <c r="D166" s="85" t="s">
        <v>65</v>
      </c>
      <c r="E166" s="35"/>
      <c r="F166" s="36"/>
      <c r="G166" s="36"/>
      <c r="H166" s="36"/>
      <c r="I166" s="37"/>
      <c r="J166" s="38"/>
      <c r="K166" s="38"/>
      <c r="L166" s="38"/>
      <c r="M166" s="39"/>
      <c r="N166" s="39"/>
      <c r="O166" s="40"/>
      <c r="P166" s="41"/>
      <c r="Q166" s="41"/>
      <c r="R166" s="42"/>
      <c r="S166" s="43"/>
      <c r="T166" s="36">
        <f t="shared" si="57"/>
        <v>0</v>
      </c>
      <c r="U166" s="44">
        <f t="shared" si="58"/>
        <v>0</v>
      </c>
      <c r="V166" s="45">
        <f t="shared" si="59"/>
        <v>0</v>
      </c>
      <c r="W166" s="46">
        <f t="shared" si="60"/>
        <v>0</v>
      </c>
      <c r="X166" s="41">
        <f t="shared" si="61"/>
        <v>0</v>
      </c>
      <c r="Y166" s="41">
        <f t="shared" si="62"/>
        <v>0</v>
      </c>
      <c r="Z166" s="41">
        <f t="shared" si="63"/>
        <v>0</v>
      </c>
      <c r="AA166" s="47">
        <f t="shared" si="64"/>
        <v>0</v>
      </c>
      <c r="AB166" s="48">
        <f t="shared" si="65"/>
        <v>0</v>
      </c>
      <c r="AC166" s="41">
        <f t="shared" si="66"/>
        <v>0</v>
      </c>
      <c r="AD166" s="41">
        <f t="shared" si="67"/>
        <v>0</v>
      </c>
      <c r="AE166" s="41">
        <f t="shared" si="68"/>
        <v>0</v>
      </c>
      <c r="AF166" s="49" t="e">
        <f>HLOOKUP(I166,ElecAvoidedCostsWOCC!$A$5:$Q$50,G166+1,FALSE)</f>
        <v>#N/A</v>
      </c>
      <c r="AG166" s="41" t="e">
        <f t="shared" si="69"/>
        <v>#N/A</v>
      </c>
      <c r="AH166" s="49" t="e">
        <f>HLOOKUP(I166,ElecAvoidedCostsWOCC!$A$5:$Q$50,T166+1,FALSE)</f>
        <v>#N/A</v>
      </c>
      <c r="AI166" s="41" t="e">
        <f t="shared" si="70"/>
        <v>#N/A</v>
      </c>
      <c r="AJ166" s="41" t="e">
        <f t="shared" si="71"/>
        <v>#N/A</v>
      </c>
      <c r="AK166" s="41" t="e">
        <f>HLOOKUP(I166,ElecAvoidedCostsWOCC!$A$5:$Q$50,G166+1,FALSE)*J166*L166</f>
        <v>#N/A</v>
      </c>
      <c r="AL166" s="41" t="e">
        <f t="shared" si="72"/>
        <v>#N/A</v>
      </c>
      <c r="AM166" s="45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5">
        <f t="shared" si="73"/>
        <v>0</v>
      </c>
      <c r="AO166" s="44">
        <f t="shared" si="74"/>
        <v>0</v>
      </c>
      <c r="AP166" s="44" t="e">
        <f t="shared" si="75"/>
        <v>#DIV/0!</v>
      </c>
    </row>
    <row r="167" spans="2:42" x14ac:dyDescent="0.25">
      <c r="B167" s="84" t="s">
        <v>64</v>
      </c>
      <c r="C167" s="85">
        <v>18230611</v>
      </c>
      <c r="D167" s="85" t="s">
        <v>65</v>
      </c>
      <c r="E167" s="35"/>
      <c r="F167" s="36"/>
      <c r="G167" s="36"/>
      <c r="H167" s="36"/>
      <c r="I167" s="37"/>
      <c r="J167" s="38"/>
      <c r="K167" s="38"/>
      <c r="L167" s="38"/>
      <c r="M167" s="39"/>
      <c r="N167" s="39"/>
      <c r="O167" s="40"/>
      <c r="P167" s="41"/>
      <c r="Q167" s="41"/>
      <c r="R167" s="42"/>
      <c r="S167" s="43"/>
      <c r="T167" s="36">
        <f t="shared" si="57"/>
        <v>0</v>
      </c>
      <c r="U167" s="44">
        <f t="shared" si="58"/>
        <v>0</v>
      </c>
      <c r="V167" s="45">
        <f t="shared" si="59"/>
        <v>0</v>
      </c>
      <c r="W167" s="46">
        <f t="shared" si="60"/>
        <v>0</v>
      </c>
      <c r="X167" s="41">
        <f t="shared" si="61"/>
        <v>0</v>
      </c>
      <c r="Y167" s="41">
        <f t="shared" si="62"/>
        <v>0</v>
      </c>
      <c r="Z167" s="41">
        <f t="shared" si="63"/>
        <v>0</v>
      </c>
      <c r="AA167" s="47">
        <f t="shared" si="64"/>
        <v>0</v>
      </c>
      <c r="AB167" s="48">
        <f t="shared" si="65"/>
        <v>0</v>
      </c>
      <c r="AC167" s="41">
        <f t="shared" si="66"/>
        <v>0</v>
      </c>
      <c r="AD167" s="41">
        <f t="shared" si="67"/>
        <v>0</v>
      </c>
      <c r="AE167" s="41">
        <f t="shared" si="68"/>
        <v>0</v>
      </c>
      <c r="AF167" s="49" t="e">
        <f>HLOOKUP(I167,ElecAvoidedCostsWOCC!$A$5:$Q$50,G167+1,FALSE)</f>
        <v>#N/A</v>
      </c>
      <c r="AG167" s="41" t="e">
        <f t="shared" si="69"/>
        <v>#N/A</v>
      </c>
      <c r="AH167" s="49" t="e">
        <f>HLOOKUP(I167,ElecAvoidedCostsWOCC!$A$5:$Q$50,T167+1,FALSE)</f>
        <v>#N/A</v>
      </c>
      <c r="AI167" s="41" t="e">
        <f t="shared" si="70"/>
        <v>#N/A</v>
      </c>
      <c r="AJ167" s="41" t="e">
        <f t="shared" si="71"/>
        <v>#N/A</v>
      </c>
      <c r="AK167" s="41" t="e">
        <f>HLOOKUP(I167,ElecAvoidedCostsWOCC!$A$5:$Q$50,G167+1,FALSE)*J167*L167</f>
        <v>#N/A</v>
      </c>
      <c r="AL167" s="41" t="e">
        <f t="shared" si="72"/>
        <v>#N/A</v>
      </c>
      <c r="AM167" s="45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5">
        <f t="shared" si="73"/>
        <v>0</v>
      </c>
      <c r="AO167" s="44">
        <f t="shared" si="74"/>
        <v>0</v>
      </c>
      <c r="AP167" s="44" t="e">
        <f t="shared" si="75"/>
        <v>#DIV/0!</v>
      </c>
    </row>
    <row r="168" spans="2:42" x14ac:dyDescent="0.25">
      <c r="B168" s="34"/>
      <c r="C168" s="56"/>
      <c r="D168" s="56"/>
      <c r="E168" s="35"/>
      <c r="F168" s="36"/>
      <c r="G168" s="36"/>
      <c r="H168" s="36"/>
      <c r="I168" s="37"/>
      <c r="J168" s="38"/>
      <c r="K168" s="38"/>
      <c r="L168" s="38"/>
      <c r="M168" s="39"/>
      <c r="N168" s="39"/>
      <c r="O168" s="40"/>
      <c r="P168" s="41"/>
      <c r="Q168" s="41"/>
      <c r="R168" s="42"/>
      <c r="S168" s="43"/>
      <c r="T168" s="36">
        <f t="shared" si="57"/>
        <v>0</v>
      </c>
      <c r="U168" s="44">
        <f t="shared" si="58"/>
        <v>0</v>
      </c>
      <c r="V168" s="45">
        <f t="shared" si="59"/>
        <v>0</v>
      </c>
      <c r="W168" s="46">
        <f t="shared" si="60"/>
        <v>0</v>
      </c>
      <c r="X168" s="41">
        <f t="shared" si="61"/>
        <v>0</v>
      </c>
      <c r="Y168" s="41">
        <f t="shared" si="62"/>
        <v>0</v>
      </c>
      <c r="Z168" s="41">
        <f t="shared" si="63"/>
        <v>0</v>
      </c>
      <c r="AA168" s="47">
        <f t="shared" si="64"/>
        <v>0</v>
      </c>
      <c r="AB168" s="48">
        <f t="shared" si="65"/>
        <v>0</v>
      </c>
      <c r="AC168" s="41">
        <f t="shared" si="66"/>
        <v>0</v>
      </c>
      <c r="AD168" s="41">
        <f t="shared" si="67"/>
        <v>0</v>
      </c>
      <c r="AE168" s="41">
        <f t="shared" si="68"/>
        <v>0</v>
      </c>
      <c r="AF168" s="49" t="e">
        <f>HLOOKUP(I168,ElecAvoidedCostsWOCC!$A$5:$Q$50,G168+1,FALSE)</f>
        <v>#N/A</v>
      </c>
      <c r="AG168" s="41" t="e">
        <f t="shared" si="69"/>
        <v>#N/A</v>
      </c>
      <c r="AH168" s="49" t="e">
        <f>HLOOKUP(I168,ElecAvoidedCostsWOCC!$A$5:$Q$50,T168+1,FALSE)</f>
        <v>#N/A</v>
      </c>
      <c r="AI168" s="41" t="e">
        <f t="shared" si="70"/>
        <v>#N/A</v>
      </c>
      <c r="AJ168" s="41" t="e">
        <f t="shared" si="71"/>
        <v>#N/A</v>
      </c>
      <c r="AK168" s="41" t="e">
        <f>HLOOKUP(I168,ElecAvoidedCostsWOCC!$A$5:$Q$50,G168+1,FALSE)*J168*L168</f>
        <v>#N/A</v>
      </c>
      <c r="AL168" s="41" t="e">
        <f t="shared" si="72"/>
        <v>#N/A</v>
      </c>
      <c r="AM168" s="45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5">
        <f t="shared" si="73"/>
        <v>0</v>
      </c>
      <c r="AO168" s="44">
        <f t="shared" si="74"/>
        <v>0</v>
      </c>
      <c r="AP168" s="44" t="e">
        <f t="shared" si="75"/>
        <v>#DIV/0!</v>
      </c>
    </row>
    <row r="169" spans="2:42" x14ac:dyDescent="0.25">
      <c r="B169" s="34"/>
      <c r="C169" s="56"/>
      <c r="D169" s="56"/>
      <c r="E169" s="35"/>
      <c r="F169" s="36"/>
      <c r="G169" s="36"/>
      <c r="H169" s="36"/>
      <c r="I169" s="37"/>
      <c r="J169" s="38"/>
      <c r="K169" s="38"/>
      <c r="L169" s="38"/>
      <c r="M169" s="39"/>
      <c r="N169" s="39"/>
      <c r="O169" s="40"/>
      <c r="P169" s="41"/>
      <c r="Q169" s="41"/>
      <c r="R169" s="42"/>
      <c r="S169" s="43"/>
      <c r="T169" s="36">
        <f t="shared" si="57"/>
        <v>0</v>
      </c>
      <c r="U169" s="44">
        <f t="shared" si="58"/>
        <v>0</v>
      </c>
      <c r="V169" s="45">
        <f t="shared" si="59"/>
        <v>0</v>
      </c>
      <c r="W169" s="46">
        <f t="shared" si="60"/>
        <v>0</v>
      </c>
      <c r="X169" s="41">
        <f t="shared" si="61"/>
        <v>0</v>
      </c>
      <c r="Y169" s="41">
        <f t="shared" si="62"/>
        <v>0</v>
      </c>
      <c r="Z169" s="41">
        <f t="shared" si="63"/>
        <v>0</v>
      </c>
      <c r="AA169" s="47">
        <f t="shared" si="64"/>
        <v>0</v>
      </c>
      <c r="AB169" s="48">
        <f t="shared" si="65"/>
        <v>0</v>
      </c>
      <c r="AC169" s="41">
        <f t="shared" si="66"/>
        <v>0</v>
      </c>
      <c r="AD169" s="41">
        <f t="shared" si="67"/>
        <v>0</v>
      </c>
      <c r="AE169" s="41">
        <f t="shared" si="68"/>
        <v>0</v>
      </c>
      <c r="AF169" s="49" t="e">
        <f>HLOOKUP(I169,ElecAvoidedCostsWOCC!$A$5:$Q$50,G169+1,FALSE)</f>
        <v>#N/A</v>
      </c>
      <c r="AG169" s="41" t="e">
        <f t="shared" si="69"/>
        <v>#N/A</v>
      </c>
      <c r="AH169" s="49" t="e">
        <f>HLOOKUP(I169,ElecAvoidedCostsWOCC!$A$5:$Q$50,T169+1,FALSE)</f>
        <v>#N/A</v>
      </c>
      <c r="AI169" s="41" t="e">
        <f t="shared" si="70"/>
        <v>#N/A</v>
      </c>
      <c r="AJ169" s="41" t="e">
        <f t="shared" si="71"/>
        <v>#N/A</v>
      </c>
      <c r="AK169" s="41" t="e">
        <f>HLOOKUP(I169,ElecAvoidedCostsWOCC!$A$5:$Q$50,G169+1,FALSE)*J169*L169</f>
        <v>#N/A</v>
      </c>
      <c r="AL169" s="41" t="e">
        <f t="shared" si="72"/>
        <v>#N/A</v>
      </c>
      <c r="AM169" s="45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5">
        <f t="shared" si="73"/>
        <v>0</v>
      </c>
      <c r="AO169" s="44">
        <f t="shared" si="74"/>
        <v>0</v>
      </c>
      <c r="AP169" s="44" t="e">
        <f t="shared" si="75"/>
        <v>#DIV/0!</v>
      </c>
    </row>
    <row r="170" spans="2:42" x14ac:dyDescent="0.25">
      <c r="B170" s="34"/>
      <c r="C170" s="56"/>
      <c r="D170" s="56"/>
      <c r="E170" s="35"/>
      <c r="F170" s="36"/>
      <c r="G170" s="36"/>
      <c r="H170" s="36"/>
      <c r="I170" s="37"/>
      <c r="J170" s="38"/>
      <c r="K170" s="38"/>
      <c r="L170" s="38"/>
      <c r="M170" s="39"/>
      <c r="N170" s="39"/>
      <c r="O170" s="40"/>
      <c r="P170" s="41"/>
      <c r="Q170" s="41"/>
      <c r="R170" s="42"/>
      <c r="S170" s="43"/>
      <c r="T170" s="36">
        <f t="shared" si="57"/>
        <v>0</v>
      </c>
      <c r="U170" s="44">
        <f t="shared" si="58"/>
        <v>0</v>
      </c>
      <c r="V170" s="45">
        <f t="shared" si="59"/>
        <v>0</v>
      </c>
      <c r="W170" s="46">
        <f t="shared" si="60"/>
        <v>0</v>
      </c>
      <c r="X170" s="41">
        <f t="shared" si="61"/>
        <v>0</v>
      </c>
      <c r="Y170" s="41">
        <f t="shared" si="62"/>
        <v>0</v>
      </c>
      <c r="Z170" s="41">
        <f t="shared" si="63"/>
        <v>0</v>
      </c>
      <c r="AA170" s="47">
        <f t="shared" si="64"/>
        <v>0</v>
      </c>
      <c r="AB170" s="48">
        <f t="shared" si="65"/>
        <v>0</v>
      </c>
      <c r="AC170" s="41">
        <f t="shared" si="66"/>
        <v>0</v>
      </c>
      <c r="AD170" s="41">
        <f t="shared" si="67"/>
        <v>0</v>
      </c>
      <c r="AE170" s="41">
        <f t="shared" si="68"/>
        <v>0</v>
      </c>
      <c r="AF170" s="49" t="e">
        <f>HLOOKUP(I170,ElecAvoidedCostsWOCC!$A$5:$Q$50,G170+1,FALSE)</f>
        <v>#N/A</v>
      </c>
      <c r="AG170" s="41" t="e">
        <f t="shared" si="69"/>
        <v>#N/A</v>
      </c>
      <c r="AH170" s="49" t="e">
        <f>HLOOKUP(I170,ElecAvoidedCostsWOCC!$A$5:$Q$50,T170+1,FALSE)</f>
        <v>#N/A</v>
      </c>
      <c r="AI170" s="41" t="e">
        <f t="shared" si="70"/>
        <v>#N/A</v>
      </c>
      <c r="AJ170" s="41" t="e">
        <f t="shared" si="71"/>
        <v>#N/A</v>
      </c>
      <c r="AK170" s="41" t="e">
        <f>HLOOKUP(I170,ElecAvoidedCostsWOCC!$A$5:$Q$50,G170+1,FALSE)*J170*L170</f>
        <v>#N/A</v>
      </c>
      <c r="AL170" s="41" t="e">
        <f t="shared" si="72"/>
        <v>#N/A</v>
      </c>
      <c r="AM170" s="45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5">
        <f t="shared" si="73"/>
        <v>0</v>
      </c>
      <c r="AO170" s="44">
        <f t="shared" si="74"/>
        <v>0</v>
      </c>
      <c r="AP170" s="44" t="e">
        <f t="shared" si="75"/>
        <v>#DIV/0!</v>
      </c>
    </row>
    <row r="171" spans="2:42" x14ac:dyDescent="0.25">
      <c r="B171" s="34"/>
      <c r="C171" s="56"/>
      <c r="D171" s="56"/>
      <c r="E171" s="35"/>
      <c r="F171" s="36"/>
      <c r="G171" s="36"/>
      <c r="H171" s="36"/>
      <c r="I171" s="37"/>
      <c r="J171" s="38"/>
      <c r="K171" s="38"/>
      <c r="L171" s="38"/>
      <c r="M171" s="39"/>
      <c r="N171" s="39"/>
      <c r="O171" s="40"/>
      <c r="P171" s="41"/>
      <c r="Q171" s="41"/>
      <c r="R171" s="42"/>
      <c r="S171" s="43"/>
      <c r="T171" s="36">
        <f t="shared" ref="T171:T177" si="76">G171+H171</f>
        <v>0</v>
      </c>
      <c r="U171" s="44">
        <f t="shared" si="58"/>
        <v>0</v>
      </c>
      <c r="V171" s="45">
        <f t="shared" si="59"/>
        <v>0</v>
      </c>
      <c r="W171" s="46">
        <f t="shared" si="60"/>
        <v>0</v>
      </c>
      <c r="X171" s="41">
        <f t="shared" si="61"/>
        <v>0</v>
      </c>
      <c r="Y171" s="41">
        <f t="shared" si="62"/>
        <v>0</v>
      </c>
      <c r="Z171" s="41">
        <f t="shared" si="63"/>
        <v>0</v>
      </c>
      <c r="AA171" s="47">
        <f t="shared" si="64"/>
        <v>0</v>
      </c>
      <c r="AB171" s="48">
        <f t="shared" si="65"/>
        <v>0</v>
      </c>
      <c r="AC171" s="41">
        <f t="shared" si="66"/>
        <v>0</v>
      </c>
      <c r="AD171" s="41">
        <f t="shared" si="67"/>
        <v>0</v>
      </c>
      <c r="AE171" s="41">
        <f t="shared" si="68"/>
        <v>0</v>
      </c>
      <c r="AF171" s="49" t="e">
        <f>HLOOKUP(I171,ElecAvoidedCostsWOCC!$A$5:$Q$50,G171+1,FALSE)</f>
        <v>#N/A</v>
      </c>
      <c r="AG171" s="41" t="e">
        <f t="shared" si="69"/>
        <v>#N/A</v>
      </c>
      <c r="AH171" s="49" t="e">
        <f>HLOOKUP(I171,ElecAvoidedCostsWOCC!$A$5:$Q$50,T171+1,FALSE)</f>
        <v>#N/A</v>
      </c>
      <c r="AI171" s="41" t="e">
        <f t="shared" si="70"/>
        <v>#N/A</v>
      </c>
      <c r="AJ171" s="41" t="e">
        <f t="shared" si="71"/>
        <v>#N/A</v>
      </c>
      <c r="AK171" s="41" t="e">
        <f>HLOOKUP(I171,ElecAvoidedCostsWOCC!$A$5:$Q$50,G171+1,FALSE)*J171*L171</f>
        <v>#N/A</v>
      </c>
      <c r="AL171" s="41" t="e">
        <f t="shared" si="72"/>
        <v>#N/A</v>
      </c>
      <c r="AM171" s="45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5">
        <f t="shared" si="73"/>
        <v>0</v>
      </c>
      <c r="AO171" s="44">
        <f t="shared" si="74"/>
        <v>0</v>
      </c>
      <c r="AP171" s="44" t="e">
        <f t="shared" si="75"/>
        <v>#DIV/0!</v>
      </c>
    </row>
    <row r="172" spans="2:42" x14ac:dyDescent="0.25">
      <c r="B172" s="34"/>
      <c r="C172" s="56"/>
      <c r="D172" s="56"/>
      <c r="E172" s="35"/>
      <c r="F172" s="36"/>
      <c r="G172" s="36"/>
      <c r="H172" s="36"/>
      <c r="I172" s="37"/>
      <c r="J172" s="38"/>
      <c r="K172" s="38"/>
      <c r="L172" s="38"/>
      <c r="M172" s="39"/>
      <c r="N172" s="39"/>
      <c r="O172" s="40"/>
      <c r="P172" s="41"/>
      <c r="Q172" s="41"/>
      <c r="R172" s="42"/>
      <c r="S172" s="43"/>
      <c r="T172" s="36">
        <f t="shared" si="76"/>
        <v>0</v>
      </c>
      <c r="U172" s="44">
        <f t="shared" si="58"/>
        <v>0</v>
      </c>
      <c r="V172" s="45">
        <f t="shared" si="59"/>
        <v>0</v>
      </c>
      <c r="W172" s="46">
        <f t="shared" si="60"/>
        <v>0</v>
      </c>
      <c r="X172" s="41">
        <f t="shared" si="61"/>
        <v>0</v>
      </c>
      <c r="Y172" s="41">
        <f t="shared" si="62"/>
        <v>0</v>
      </c>
      <c r="Z172" s="41">
        <f t="shared" si="63"/>
        <v>0</v>
      </c>
      <c r="AA172" s="47">
        <f t="shared" si="64"/>
        <v>0</v>
      </c>
      <c r="AB172" s="48">
        <f t="shared" si="65"/>
        <v>0</v>
      </c>
      <c r="AC172" s="41">
        <f t="shared" si="66"/>
        <v>0</v>
      </c>
      <c r="AD172" s="41">
        <f t="shared" si="67"/>
        <v>0</v>
      </c>
      <c r="AE172" s="41">
        <f t="shared" si="68"/>
        <v>0</v>
      </c>
      <c r="AF172" s="49" t="e">
        <f>HLOOKUP(I172,ElecAvoidedCostsWOCC!$A$5:$Q$50,G172+1,FALSE)</f>
        <v>#N/A</v>
      </c>
      <c r="AG172" s="41" t="e">
        <f t="shared" si="69"/>
        <v>#N/A</v>
      </c>
      <c r="AH172" s="49" t="e">
        <f>HLOOKUP(I172,ElecAvoidedCostsWOCC!$A$5:$Q$50,T172+1,FALSE)</f>
        <v>#N/A</v>
      </c>
      <c r="AI172" s="41" t="e">
        <f t="shared" si="70"/>
        <v>#N/A</v>
      </c>
      <c r="AJ172" s="41" t="e">
        <f t="shared" si="71"/>
        <v>#N/A</v>
      </c>
      <c r="AK172" s="41" t="e">
        <f>HLOOKUP(I172,ElecAvoidedCostsWOCC!$A$5:$Q$50,G172+1,FALSE)*J172*L172</f>
        <v>#N/A</v>
      </c>
      <c r="AL172" s="41" t="e">
        <f t="shared" si="72"/>
        <v>#N/A</v>
      </c>
      <c r="AM172" s="45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5">
        <f t="shared" si="73"/>
        <v>0</v>
      </c>
      <c r="AO172" s="44">
        <f t="shared" si="74"/>
        <v>0</v>
      </c>
      <c r="AP172" s="44" t="e">
        <f t="shared" si="75"/>
        <v>#DIV/0!</v>
      </c>
    </row>
    <row r="173" spans="2:42" x14ac:dyDescent="0.25">
      <c r="B173" s="34"/>
      <c r="C173" s="56"/>
      <c r="D173" s="56"/>
      <c r="E173" s="35"/>
      <c r="F173" s="36"/>
      <c r="G173" s="36"/>
      <c r="H173" s="36"/>
      <c r="I173" s="37"/>
      <c r="J173" s="38"/>
      <c r="K173" s="38"/>
      <c r="L173" s="38"/>
      <c r="M173" s="39"/>
      <c r="N173" s="39"/>
      <c r="O173" s="40"/>
      <c r="P173" s="41"/>
      <c r="Q173" s="41"/>
      <c r="R173" s="42"/>
      <c r="S173" s="43"/>
      <c r="T173" s="36">
        <f t="shared" si="76"/>
        <v>0</v>
      </c>
      <c r="U173" s="44">
        <f t="shared" si="58"/>
        <v>0</v>
      </c>
      <c r="V173" s="45">
        <f t="shared" si="59"/>
        <v>0</v>
      </c>
      <c r="W173" s="46">
        <f t="shared" si="60"/>
        <v>0</v>
      </c>
      <c r="X173" s="41">
        <f t="shared" si="61"/>
        <v>0</v>
      </c>
      <c r="Y173" s="41">
        <f t="shared" si="62"/>
        <v>0</v>
      </c>
      <c r="Z173" s="41">
        <f t="shared" si="63"/>
        <v>0</v>
      </c>
      <c r="AA173" s="47">
        <f t="shared" si="64"/>
        <v>0</v>
      </c>
      <c r="AB173" s="48">
        <f t="shared" si="65"/>
        <v>0</v>
      </c>
      <c r="AC173" s="41">
        <f t="shared" si="66"/>
        <v>0</v>
      </c>
      <c r="AD173" s="41">
        <f t="shared" si="67"/>
        <v>0</v>
      </c>
      <c r="AE173" s="41">
        <f t="shared" si="68"/>
        <v>0</v>
      </c>
      <c r="AF173" s="49" t="e">
        <f>HLOOKUP(I173,ElecAvoidedCostsWOCC!$A$5:$Q$50,G173+1,FALSE)</f>
        <v>#N/A</v>
      </c>
      <c r="AG173" s="41" t="e">
        <f t="shared" si="69"/>
        <v>#N/A</v>
      </c>
      <c r="AH173" s="49" t="e">
        <f>HLOOKUP(I173,ElecAvoidedCostsWOCC!$A$5:$Q$50,T173+1,FALSE)</f>
        <v>#N/A</v>
      </c>
      <c r="AI173" s="41" t="e">
        <f t="shared" si="70"/>
        <v>#N/A</v>
      </c>
      <c r="AJ173" s="41" t="e">
        <f t="shared" si="71"/>
        <v>#N/A</v>
      </c>
      <c r="AK173" s="41" t="e">
        <f>HLOOKUP(I173,ElecAvoidedCostsWOCC!$A$5:$Q$50,G173+1,FALSE)*J173*L173</f>
        <v>#N/A</v>
      </c>
      <c r="AL173" s="41" t="e">
        <f t="shared" si="72"/>
        <v>#N/A</v>
      </c>
      <c r="AM173" s="45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5">
        <f t="shared" si="73"/>
        <v>0</v>
      </c>
      <c r="AO173" s="44">
        <f t="shared" si="74"/>
        <v>0</v>
      </c>
      <c r="AP173" s="44" t="e">
        <f t="shared" si="75"/>
        <v>#DIV/0!</v>
      </c>
    </row>
    <row r="174" spans="2:42" x14ac:dyDescent="0.25">
      <c r="B174" s="34"/>
      <c r="C174" s="56"/>
      <c r="D174" s="56"/>
      <c r="E174" s="35"/>
      <c r="F174" s="36"/>
      <c r="G174" s="36"/>
      <c r="H174" s="36"/>
      <c r="I174" s="37"/>
      <c r="J174" s="38"/>
      <c r="K174" s="38"/>
      <c r="L174" s="38"/>
      <c r="M174" s="39"/>
      <c r="N174" s="39"/>
      <c r="O174" s="40"/>
      <c r="P174" s="41"/>
      <c r="Q174" s="41"/>
      <c r="R174" s="42"/>
      <c r="S174" s="43"/>
      <c r="T174" s="36">
        <f t="shared" si="76"/>
        <v>0</v>
      </c>
      <c r="U174" s="44">
        <f t="shared" si="58"/>
        <v>0</v>
      </c>
      <c r="V174" s="45">
        <f t="shared" si="59"/>
        <v>0</v>
      </c>
      <c r="W174" s="46">
        <f t="shared" si="60"/>
        <v>0</v>
      </c>
      <c r="X174" s="41">
        <f t="shared" si="61"/>
        <v>0</v>
      </c>
      <c r="Y174" s="41">
        <f t="shared" si="62"/>
        <v>0</v>
      </c>
      <c r="Z174" s="41">
        <f t="shared" si="63"/>
        <v>0</v>
      </c>
      <c r="AA174" s="47">
        <f t="shared" si="64"/>
        <v>0</v>
      </c>
      <c r="AB174" s="48">
        <f t="shared" si="65"/>
        <v>0</v>
      </c>
      <c r="AC174" s="41">
        <f t="shared" si="66"/>
        <v>0</v>
      </c>
      <c r="AD174" s="41">
        <f t="shared" si="67"/>
        <v>0</v>
      </c>
      <c r="AE174" s="41">
        <f t="shared" si="68"/>
        <v>0</v>
      </c>
      <c r="AF174" s="49" t="e">
        <f>HLOOKUP(I174,ElecAvoidedCostsWOCC!$A$5:$Q$50,G174+1,FALSE)</f>
        <v>#N/A</v>
      </c>
      <c r="AG174" s="41" t="e">
        <f t="shared" si="69"/>
        <v>#N/A</v>
      </c>
      <c r="AH174" s="49" t="e">
        <f>HLOOKUP(I174,ElecAvoidedCostsWOCC!$A$5:$Q$50,T174+1,FALSE)</f>
        <v>#N/A</v>
      </c>
      <c r="AI174" s="41" t="e">
        <f t="shared" si="70"/>
        <v>#N/A</v>
      </c>
      <c r="AJ174" s="41" t="e">
        <f t="shared" si="71"/>
        <v>#N/A</v>
      </c>
      <c r="AK174" s="41" t="e">
        <f>HLOOKUP(I174,ElecAvoidedCostsWOCC!$A$5:$Q$50,G174+1,FALSE)*J174*L174</f>
        <v>#N/A</v>
      </c>
      <c r="AL174" s="41" t="e">
        <f t="shared" si="72"/>
        <v>#N/A</v>
      </c>
      <c r="AM174" s="45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5">
        <f t="shared" si="73"/>
        <v>0</v>
      </c>
      <c r="AO174" s="44">
        <f t="shared" si="74"/>
        <v>0</v>
      </c>
      <c r="AP174" s="44" t="e">
        <f t="shared" si="75"/>
        <v>#DIV/0!</v>
      </c>
    </row>
    <row r="175" spans="2:42" x14ac:dyDescent="0.25">
      <c r="B175" s="34"/>
      <c r="C175" s="56"/>
      <c r="D175" s="56"/>
      <c r="E175" s="35"/>
      <c r="F175" s="36"/>
      <c r="G175" s="36"/>
      <c r="H175" s="36"/>
      <c r="I175" s="37"/>
      <c r="J175" s="38"/>
      <c r="K175" s="38"/>
      <c r="L175" s="38"/>
      <c r="M175" s="39"/>
      <c r="N175" s="39"/>
      <c r="O175" s="40"/>
      <c r="P175" s="41"/>
      <c r="Q175" s="41"/>
      <c r="R175" s="42"/>
      <c r="S175" s="43"/>
      <c r="T175" s="36">
        <f t="shared" si="76"/>
        <v>0</v>
      </c>
      <c r="U175" s="44">
        <f t="shared" si="58"/>
        <v>0</v>
      </c>
      <c r="V175" s="45">
        <f t="shared" si="59"/>
        <v>0</v>
      </c>
      <c r="W175" s="46">
        <f t="shared" si="60"/>
        <v>0</v>
      </c>
      <c r="X175" s="41">
        <f t="shared" si="61"/>
        <v>0</v>
      </c>
      <c r="Y175" s="41">
        <f t="shared" si="62"/>
        <v>0</v>
      </c>
      <c r="Z175" s="41">
        <f t="shared" si="63"/>
        <v>0</v>
      </c>
      <c r="AA175" s="47">
        <f t="shared" si="64"/>
        <v>0</v>
      </c>
      <c r="AB175" s="48">
        <f t="shared" si="65"/>
        <v>0</v>
      </c>
      <c r="AC175" s="41">
        <f t="shared" si="66"/>
        <v>0</v>
      </c>
      <c r="AD175" s="41">
        <f t="shared" si="67"/>
        <v>0</v>
      </c>
      <c r="AE175" s="41">
        <f t="shared" si="68"/>
        <v>0</v>
      </c>
      <c r="AF175" s="49" t="e">
        <f>HLOOKUP(I175,ElecAvoidedCostsWOCC!$A$5:$Q$50,G175+1,FALSE)</f>
        <v>#N/A</v>
      </c>
      <c r="AG175" s="41" t="e">
        <f t="shared" si="69"/>
        <v>#N/A</v>
      </c>
      <c r="AH175" s="49" t="e">
        <f>HLOOKUP(I175,ElecAvoidedCostsWOCC!$A$5:$Q$50,T175+1,FALSE)</f>
        <v>#N/A</v>
      </c>
      <c r="AI175" s="41" t="e">
        <f t="shared" si="70"/>
        <v>#N/A</v>
      </c>
      <c r="AJ175" s="41" t="e">
        <f t="shared" si="71"/>
        <v>#N/A</v>
      </c>
      <c r="AK175" s="41" t="e">
        <f>HLOOKUP(I175,ElecAvoidedCostsWOCC!$A$5:$Q$50,G175+1,FALSE)*J175*L175</f>
        <v>#N/A</v>
      </c>
      <c r="AL175" s="41" t="e">
        <f t="shared" si="72"/>
        <v>#N/A</v>
      </c>
      <c r="AM175" s="45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5">
        <f t="shared" si="73"/>
        <v>0</v>
      </c>
      <c r="AO175" s="44">
        <f t="shared" si="74"/>
        <v>0</v>
      </c>
      <c r="AP175" s="44" t="e">
        <f t="shared" si="75"/>
        <v>#DIV/0!</v>
      </c>
    </row>
    <row r="176" spans="2:42" x14ac:dyDescent="0.25">
      <c r="B176" s="34"/>
      <c r="C176" s="56"/>
      <c r="D176" s="56"/>
      <c r="E176" s="35"/>
      <c r="F176" s="36"/>
      <c r="G176" s="36"/>
      <c r="H176" s="36"/>
      <c r="I176" s="37"/>
      <c r="J176" s="38"/>
      <c r="K176" s="38"/>
      <c r="L176" s="38"/>
      <c r="M176" s="39"/>
      <c r="N176" s="39"/>
      <c r="O176" s="40"/>
      <c r="P176" s="41"/>
      <c r="Q176" s="41"/>
      <c r="R176" s="42"/>
      <c r="S176" s="43"/>
      <c r="T176" s="36">
        <f t="shared" si="76"/>
        <v>0</v>
      </c>
      <c r="U176" s="44">
        <f t="shared" si="58"/>
        <v>0</v>
      </c>
      <c r="V176" s="45">
        <f t="shared" si="59"/>
        <v>0</v>
      </c>
      <c r="W176" s="46">
        <f t="shared" si="60"/>
        <v>0</v>
      </c>
      <c r="X176" s="41">
        <f t="shared" si="61"/>
        <v>0</v>
      </c>
      <c r="Y176" s="41">
        <f t="shared" si="62"/>
        <v>0</v>
      </c>
      <c r="Z176" s="41">
        <f t="shared" si="63"/>
        <v>0</v>
      </c>
      <c r="AA176" s="47">
        <f t="shared" si="64"/>
        <v>0</v>
      </c>
      <c r="AB176" s="48">
        <f t="shared" si="65"/>
        <v>0</v>
      </c>
      <c r="AC176" s="41">
        <f t="shared" si="66"/>
        <v>0</v>
      </c>
      <c r="AD176" s="41">
        <f t="shared" si="67"/>
        <v>0</v>
      </c>
      <c r="AE176" s="41">
        <f t="shared" si="68"/>
        <v>0</v>
      </c>
      <c r="AF176" s="49" t="e">
        <f>HLOOKUP(I176,ElecAvoidedCostsWOCC!$A$5:$Q$50,G176+1,FALSE)</f>
        <v>#N/A</v>
      </c>
      <c r="AG176" s="41" t="e">
        <f t="shared" si="69"/>
        <v>#N/A</v>
      </c>
      <c r="AH176" s="49" t="e">
        <f>HLOOKUP(I176,ElecAvoidedCostsWOCC!$A$5:$Q$50,T176+1,FALSE)</f>
        <v>#N/A</v>
      </c>
      <c r="AI176" s="41" t="e">
        <f t="shared" si="70"/>
        <v>#N/A</v>
      </c>
      <c r="AJ176" s="41" t="e">
        <f t="shared" si="71"/>
        <v>#N/A</v>
      </c>
      <c r="AK176" s="41" t="e">
        <f>HLOOKUP(I176,ElecAvoidedCostsWOCC!$A$5:$Q$50,G176+1,FALSE)*J176*L176</f>
        <v>#N/A</v>
      </c>
      <c r="AL176" s="41" t="e">
        <f t="shared" si="72"/>
        <v>#N/A</v>
      </c>
      <c r="AM176" s="45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5">
        <f t="shared" si="73"/>
        <v>0</v>
      </c>
      <c r="AO176" s="44">
        <f t="shared" si="74"/>
        <v>0</v>
      </c>
      <c r="AP176" s="44" t="e">
        <f t="shared" si="75"/>
        <v>#DIV/0!</v>
      </c>
    </row>
    <row r="177" spans="2:42" x14ac:dyDescent="0.25">
      <c r="B177" s="34"/>
      <c r="C177" s="56"/>
      <c r="D177" s="56"/>
      <c r="E177" s="35"/>
      <c r="F177" s="36"/>
      <c r="G177" s="36"/>
      <c r="H177" s="36"/>
      <c r="I177" s="37"/>
      <c r="J177" s="38"/>
      <c r="K177" s="38"/>
      <c r="L177" s="38"/>
      <c r="M177" s="39"/>
      <c r="N177" s="39"/>
      <c r="O177" s="40"/>
      <c r="P177" s="41"/>
      <c r="Q177" s="41"/>
      <c r="R177" s="42"/>
      <c r="S177" s="43"/>
      <c r="T177" s="36">
        <f t="shared" si="76"/>
        <v>0</v>
      </c>
      <c r="U177" s="44">
        <f t="shared" si="58"/>
        <v>0</v>
      </c>
      <c r="V177" s="45">
        <f t="shared" si="59"/>
        <v>0</v>
      </c>
      <c r="W177" s="46">
        <f t="shared" si="60"/>
        <v>0</v>
      </c>
      <c r="X177" s="41">
        <f t="shared" si="61"/>
        <v>0</v>
      </c>
      <c r="Y177" s="41">
        <f t="shared" si="62"/>
        <v>0</v>
      </c>
      <c r="Z177" s="41">
        <f t="shared" si="63"/>
        <v>0</v>
      </c>
      <c r="AA177" s="47">
        <f t="shared" si="64"/>
        <v>0</v>
      </c>
      <c r="AB177" s="48">
        <f t="shared" si="65"/>
        <v>0</v>
      </c>
      <c r="AC177" s="41">
        <f t="shared" si="66"/>
        <v>0</v>
      </c>
      <c r="AD177" s="41">
        <f t="shared" si="67"/>
        <v>0</v>
      </c>
      <c r="AE177" s="41">
        <f t="shared" si="68"/>
        <v>0</v>
      </c>
      <c r="AF177" s="49" t="e">
        <f>HLOOKUP(I177,ElecAvoidedCostsWOCC!$A$5:$Q$50,G177+1,FALSE)</f>
        <v>#N/A</v>
      </c>
      <c r="AG177" s="41" t="e">
        <f t="shared" si="69"/>
        <v>#N/A</v>
      </c>
      <c r="AH177" s="49" t="e">
        <f>HLOOKUP(I177,ElecAvoidedCostsWOCC!$A$5:$Q$50,T177+1,FALSE)</f>
        <v>#N/A</v>
      </c>
      <c r="AI177" s="41" t="e">
        <f t="shared" si="70"/>
        <v>#N/A</v>
      </c>
      <c r="AJ177" s="41" t="e">
        <f t="shared" si="71"/>
        <v>#N/A</v>
      </c>
      <c r="AK177" s="41" t="e">
        <f>HLOOKUP(I177,ElecAvoidedCostsWOCC!$A$5:$Q$50,G177+1,FALSE)*J177*L177</f>
        <v>#N/A</v>
      </c>
      <c r="AL177" s="41" t="e">
        <f t="shared" si="72"/>
        <v>#N/A</v>
      </c>
      <c r="AM177" s="45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5">
        <f t="shared" si="73"/>
        <v>0</v>
      </c>
      <c r="AO177" s="44">
        <f t="shared" si="74"/>
        <v>0</v>
      </c>
      <c r="AP177" s="44" t="e">
        <f t="shared" si="75"/>
        <v>#DIV/0!</v>
      </c>
    </row>
    <row r="178" spans="2:42" x14ac:dyDescent="0.25">
      <c r="B178" s="34"/>
      <c r="C178" s="56"/>
      <c r="D178" s="56"/>
      <c r="E178" s="35"/>
      <c r="F178" s="36"/>
      <c r="G178" s="36"/>
      <c r="H178" s="36"/>
      <c r="I178" s="37"/>
      <c r="J178" s="38"/>
      <c r="K178" s="38"/>
      <c r="L178" s="38"/>
      <c r="M178" s="39"/>
      <c r="N178" s="39"/>
      <c r="O178" s="40"/>
      <c r="P178" s="41"/>
      <c r="Q178" s="41"/>
      <c r="R178" s="42"/>
      <c r="S178" s="43"/>
      <c r="T178" s="36">
        <f t="shared" ref="T178:T194" si="77">G178+H178</f>
        <v>0</v>
      </c>
      <c r="U178" s="44">
        <f t="shared" ref="U178:U194" si="78">(O178/$A$10)*T178</f>
        <v>0</v>
      </c>
      <c r="V178" s="45">
        <f t="shared" ref="V178:V194" si="79">N178-M178</f>
        <v>0</v>
      </c>
      <c r="W178" s="46">
        <f t="shared" ref="W178:W194" si="80">(O178/A$10)</f>
        <v>0</v>
      </c>
      <c r="X178" s="41">
        <f t="shared" ref="X178:X194" si="81">W178*A$8</f>
        <v>0</v>
      </c>
      <c r="Y178" s="41">
        <f t="shared" ref="Y178:Y194" si="82">Q178-P178</f>
        <v>0</v>
      </c>
      <c r="Z178" s="41">
        <f t="shared" ref="Z178:Z194" si="83">X178+(A$6*W178)</f>
        <v>0</v>
      </c>
      <c r="AA178" s="47">
        <f t="shared" ref="AA178:AA194" si="84">Q178+X178</f>
        <v>0</v>
      </c>
      <c r="AB178" s="48">
        <f t="shared" ref="AB178:AB194" si="85">Z178/(1+ElecDiscountRate)^1</f>
        <v>0</v>
      </c>
      <c r="AC178" s="41">
        <f t="shared" ref="AC178:AC194" si="86">AA178/(1+ElecDiscountRate)^1</f>
        <v>0</v>
      </c>
      <c r="AD178" s="41">
        <f t="shared" ref="AD178:AD194" si="87">-PV(ElecDiscountRate,T178,R178)*J178</f>
        <v>0</v>
      </c>
      <c r="AE178" s="41">
        <f t="shared" ref="AE178:AE194" si="88">-PV(ElecDiscountRate,T178,S178)*J178</f>
        <v>0</v>
      </c>
      <c r="AF178" s="49" t="e">
        <f>HLOOKUP(I178,ElecAvoidedCostsWOCC!$A$5:$Q$50,G178+1,FALSE)</f>
        <v>#N/A</v>
      </c>
      <c r="AG178" s="41" t="e">
        <f t="shared" ref="AG178:AG194" si="89">AF178*J178*K178</f>
        <v>#N/A</v>
      </c>
      <c r="AH178" s="49" t="e">
        <f>HLOOKUP(I178,ElecAvoidedCostsWOCC!$A$5:$Q$50,T178+1,FALSE)</f>
        <v>#N/A</v>
      </c>
      <c r="AI178" s="41" t="e">
        <f t="shared" ref="AI178:AI194" si="90">AH178*J178*L178</f>
        <v>#N/A</v>
      </c>
      <c r="AJ178" s="41" t="e">
        <f t="shared" ref="AJ178:AJ194" si="91">AG178+AI178</f>
        <v>#N/A</v>
      </c>
      <c r="AK178" s="41" t="e">
        <f>HLOOKUP(I178,ElecAvoidedCostsWOCC!$A$5:$Q$50,G178+1,FALSE)*J178*L178</f>
        <v>#N/A</v>
      </c>
      <c r="AL178" s="41" t="e">
        <f t="shared" ref="AL178:AL194" si="92">AG178+AI178-AK178</f>
        <v>#N/A</v>
      </c>
      <c r="AM178" s="45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5">
        <f t="shared" ref="AN178:AN194" si="93">AM178*1.1+AD178+AE178</f>
        <v>0</v>
      </c>
      <c r="AO178" s="44">
        <f t="shared" ref="AO178:AO194" si="94">IFERROR(AM178/AB178,0)</f>
        <v>0</v>
      </c>
      <c r="AP178" s="44" t="e">
        <f t="shared" ref="AP178:AP194" si="95">AN178/AC178</f>
        <v>#DIV/0!</v>
      </c>
    </row>
    <row r="179" spans="2:42" x14ac:dyDescent="0.25">
      <c r="B179" s="34"/>
      <c r="C179" s="56"/>
      <c r="D179" s="56"/>
      <c r="E179" s="35"/>
      <c r="F179" s="36"/>
      <c r="G179" s="36"/>
      <c r="H179" s="36"/>
      <c r="I179" s="37"/>
      <c r="J179" s="38"/>
      <c r="K179" s="38"/>
      <c r="L179" s="38"/>
      <c r="M179" s="39"/>
      <c r="N179" s="39"/>
      <c r="O179" s="40"/>
      <c r="P179" s="41"/>
      <c r="Q179" s="41"/>
      <c r="R179" s="42"/>
      <c r="S179" s="43"/>
      <c r="T179" s="36">
        <f t="shared" si="77"/>
        <v>0</v>
      </c>
      <c r="U179" s="44">
        <f t="shared" si="78"/>
        <v>0</v>
      </c>
      <c r="V179" s="45">
        <f t="shared" si="79"/>
        <v>0</v>
      </c>
      <c r="W179" s="46">
        <f t="shared" si="80"/>
        <v>0</v>
      </c>
      <c r="X179" s="41">
        <f t="shared" si="81"/>
        <v>0</v>
      </c>
      <c r="Y179" s="41">
        <f t="shared" si="82"/>
        <v>0</v>
      </c>
      <c r="Z179" s="41">
        <f t="shared" si="83"/>
        <v>0</v>
      </c>
      <c r="AA179" s="47">
        <f t="shared" si="84"/>
        <v>0</v>
      </c>
      <c r="AB179" s="48">
        <f t="shared" si="85"/>
        <v>0</v>
      </c>
      <c r="AC179" s="41">
        <f t="shared" si="86"/>
        <v>0</v>
      </c>
      <c r="AD179" s="41">
        <f t="shared" si="87"/>
        <v>0</v>
      </c>
      <c r="AE179" s="41">
        <f t="shared" si="88"/>
        <v>0</v>
      </c>
      <c r="AF179" s="49" t="e">
        <f>HLOOKUP(I179,ElecAvoidedCostsWOCC!$A$5:$Q$50,G179+1,FALSE)</f>
        <v>#N/A</v>
      </c>
      <c r="AG179" s="41" t="e">
        <f t="shared" si="89"/>
        <v>#N/A</v>
      </c>
      <c r="AH179" s="49" t="e">
        <f>HLOOKUP(I179,ElecAvoidedCostsWOCC!$A$5:$Q$50,T179+1,FALSE)</f>
        <v>#N/A</v>
      </c>
      <c r="AI179" s="41" t="e">
        <f t="shared" si="90"/>
        <v>#N/A</v>
      </c>
      <c r="AJ179" s="41" t="e">
        <f t="shared" si="91"/>
        <v>#N/A</v>
      </c>
      <c r="AK179" s="41" t="e">
        <f>HLOOKUP(I179,ElecAvoidedCostsWOCC!$A$5:$Q$50,G179+1,FALSE)*J179*L179</f>
        <v>#N/A</v>
      </c>
      <c r="AL179" s="41" t="e">
        <f t="shared" si="92"/>
        <v>#N/A</v>
      </c>
      <c r="AM179" s="45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5">
        <f t="shared" si="93"/>
        <v>0</v>
      </c>
      <c r="AO179" s="44">
        <f t="shared" si="94"/>
        <v>0</v>
      </c>
      <c r="AP179" s="44" t="e">
        <f t="shared" si="95"/>
        <v>#DIV/0!</v>
      </c>
    </row>
    <row r="180" spans="2:42" x14ac:dyDescent="0.25">
      <c r="B180" s="34"/>
      <c r="C180" s="56"/>
      <c r="D180" s="56"/>
      <c r="E180" s="35"/>
      <c r="F180" s="36"/>
      <c r="G180" s="36"/>
      <c r="H180" s="36"/>
      <c r="I180" s="37"/>
      <c r="J180" s="38"/>
      <c r="K180" s="38"/>
      <c r="L180" s="38"/>
      <c r="M180" s="39"/>
      <c r="N180" s="39"/>
      <c r="O180" s="40"/>
      <c r="P180" s="41"/>
      <c r="Q180" s="41"/>
      <c r="R180" s="42"/>
      <c r="S180" s="43"/>
      <c r="T180" s="36">
        <f t="shared" si="77"/>
        <v>0</v>
      </c>
      <c r="U180" s="44">
        <f t="shared" si="78"/>
        <v>0</v>
      </c>
      <c r="V180" s="45">
        <f t="shared" si="79"/>
        <v>0</v>
      </c>
      <c r="W180" s="46">
        <f t="shared" si="80"/>
        <v>0</v>
      </c>
      <c r="X180" s="41">
        <f t="shared" si="81"/>
        <v>0</v>
      </c>
      <c r="Y180" s="41">
        <f t="shared" si="82"/>
        <v>0</v>
      </c>
      <c r="Z180" s="41">
        <f t="shared" si="83"/>
        <v>0</v>
      </c>
      <c r="AA180" s="47">
        <f t="shared" si="84"/>
        <v>0</v>
      </c>
      <c r="AB180" s="48">
        <f t="shared" si="85"/>
        <v>0</v>
      </c>
      <c r="AC180" s="41">
        <f t="shared" si="86"/>
        <v>0</v>
      </c>
      <c r="AD180" s="41">
        <f t="shared" si="87"/>
        <v>0</v>
      </c>
      <c r="AE180" s="41">
        <f t="shared" si="88"/>
        <v>0</v>
      </c>
      <c r="AF180" s="49" t="e">
        <f>HLOOKUP(I180,ElecAvoidedCostsWOCC!$A$5:$Q$50,G180+1,FALSE)</f>
        <v>#N/A</v>
      </c>
      <c r="AG180" s="41" t="e">
        <f t="shared" si="89"/>
        <v>#N/A</v>
      </c>
      <c r="AH180" s="49" t="e">
        <f>HLOOKUP(I180,ElecAvoidedCostsWOCC!$A$5:$Q$50,T180+1,FALSE)</f>
        <v>#N/A</v>
      </c>
      <c r="AI180" s="41" t="e">
        <f t="shared" si="90"/>
        <v>#N/A</v>
      </c>
      <c r="AJ180" s="41" t="e">
        <f t="shared" si="91"/>
        <v>#N/A</v>
      </c>
      <c r="AK180" s="41" t="e">
        <f>HLOOKUP(I180,ElecAvoidedCostsWOCC!$A$5:$Q$50,G180+1,FALSE)*J180*L180</f>
        <v>#N/A</v>
      </c>
      <c r="AL180" s="41" t="e">
        <f t="shared" si="92"/>
        <v>#N/A</v>
      </c>
      <c r="AM180" s="45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5">
        <f t="shared" si="93"/>
        <v>0</v>
      </c>
      <c r="AO180" s="44">
        <f t="shared" si="94"/>
        <v>0</v>
      </c>
      <c r="AP180" s="44" t="e">
        <f t="shared" si="95"/>
        <v>#DIV/0!</v>
      </c>
    </row>
    <row r="181" spans="2:42" x14ac:dyDescent="0.25">
      <c r="B181" s="34"/>
      <c r="C181" s="56"/>
      <c r="D181" s="56"/>
      <c r="E181" s="35"/>
      <c r="F181" s="36"/>
      <c r="G181" s="36"/>
      <c r="H181" s="36"/>
      <c r="I181" s="37"/>
      <c r="J181" s="38"/>
      <c r="K181" s="38"/>
      <c r="L181" s="38"/>
      <c r="M181" s="39"/>
      <c r="N181" s="39"/>
      <c r="O181" s="40"/>
      <c r="P181" s="41"/>
      <c r="Q181" s="41"/>
      <c r="R181" s="42"/>
      <c r="S181" s="43"/>
      <c r="T181" s="36">
        <f t="shared" si="77"/>
        <v>0</v>
      </c>
      <c r="U181" s="44">
        <f t="shared" si="78"/>
        <v>0</v>
      </c>
      <c r="V181" s="45">
        <f t="shared" si="79"/>
        <v>0</v>
      </c>
      <c r="W181" s="46">
        <f t="shared" si="80"/>
        <v>0</v>
      </c>
      <c r="X181" s="41">
        <f t="shared" si="81"/>
        <v>0</v>
      </c>
      <c r="Y181" s="41">
        <f t="shared" si="82"/>
        <v>0</v>
      </c>
      <c r="Z181" s="41">
        <f t="shared" si="83"/>
        <v>0</v>
      </c>
      <c r="AA181" s="47">
        <f t="shared" si="84"/>
        <v>0</v>
      </c>
      <c r="AB181" s="48">
        <f t="shared" si="85"/>
        <v>0</v>
      </c>
      <c r="AC181" s="41">
        <f t="shared" si="86"/>
        <v>0</v>
      </c>
      <c r="AD181" s="41">
        <f t="shared" si="87"/>
        <v>0</v>
      </c>
      <c r="AE181" s="41">
        <f t="shared" si="88"/>
        <v>0</v>
      </c>
      <c r="AF181" s="49" t="e">
        <f>HLOOKUP(I181,ElecAvoidedCostsWOCC!$A$5:$Q$50,G181+1,FALSE)</f>
        <v>#N/A</v>
      </c>
      <c r="AG181" s="41" t="e">
        <f t="shared" si="89"/>
        <v>#N/A</v>
      </c>
      <c r="AH181" s="49" t="e">
        <f>HLOOKUP(I181,ElecAvoidedCostsWOCC!$A$5:$Q$50,T181+1,FALSE)</f>
        <v>#N/A</v>
      </c>
      <c r="AI181" s="41" t="e">
        <f t="shared" si="90"/>
        <v>#N/A</v>
      </c>
      <c r="AJ181" s="41" t="e">
        <f t="shared" si="91"/>
        <v>#N/A</v>
      </c>
      <c r="AK181" s="41" t="e">
        <f>HLOOKUP(I181,ElecAvoidedCostsWOCC!$A$5:$Q$50,G181+1,FALSE)*J181*L181</f>
        <v>#N/A</v>
      </c>
      <c r="AL181" s="41" t="e">
        <f t="shared" si="92"/>
        <v>#N/A</v>
      </c>
      <c r="AM181" s="45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5">
        <f t="shared" si="93"/>
        <v>0</v>
      </c>
      <c r="AO181" s="44">
        <f t="shared" si="94"/>
        <v>0</v>
      </c>
      <c r="AP181" s="44" t="e">
        <f t="shared" si="95"/>
        <v>#DIV/0!</v>
      </c>
    </row>
    <row r="182" spans="2:42" x14ac:dyDescent="0.25">
      <c r="B182" s="34"/>
      <c r="C182" s="56"/>
      <c r="D182" s="56"/>
      <c r="E182" s="35"/>
      <c r="F182" s="36"/>
      <c r="G182" s="36"/>
      <c r="H182" s="36"/>
      <c r="I182" s="37"/>
      <c r="J182" s="38"/>
      <c r="K182" s="38"/>
      <c r="L182" s="38"/>
      <c r="M182" s="39"/>
      <c r="N182" s="39"/>
      <c r="O182" s="40"/>
      <c r="P182" s="41"/>
      <c r="Q182" s="41"/>
      <c r="R182" s="42"/>
      <c r="S182" s="43"/>
      <c r="T182" s="36">
        <f t="shared" si="77"/>
        <v>0</v>
      </c>
      <c r="U182" s="44">
        <f t="shared" si="78"/>
        <v>0</v>
      </c>
      <c r="V182" s="45">
        <f t="shared" si="79"/>
        <v>0</v>
      </c>
      <c r="W182" s="46">
        <f t="shared" si="80"/>
        <v>0</v>
      </c>
      <c r="X182" s="41">
        <f t="shared" si="81"/>
        <v>0</v>
      </c>
      <c r="Y182" s="41">
        <f t="shared" si="82"/>
        <v>0</v>
      </c>
      <c r="Z182" s="41">
        <f t="shared" si="83"/>
        <v>0</v>
      </c>
      <c r="AA182" s="47">
        <f t="shared" si="84"/>
        <v>0</v>
      </c>
      <c r="AB182" s="48">
        <f t="shared" si="85"/>
        <v>0</v>
      </c>
      <c r="AC182" s="41">
        <f t="shared" si="86"/>
        <v>0</v>
      </c>
      <c r="AD182" s="41">
        <f t="shared" si="87"/>
        <v>0</v>
      </c>
      <c r="AE182" s="41">
        <f t="shared" si="88"/>
        <v>0</v>
      </c>
      <c r="AF182" s="49" t="e">
        <f>HLOOKUP(I182,ElecAvoidedCostsWOCC!$A$5:$Q$50,G182+1,FALSE)</f>
        <v>#N/A</v>
      </c>
      <c r="AG182" s="41" t="e">
        <f t="shared" si="89"/>
        <v>#N/A</v>
      </c>
      <c r="AH182" s="49" t="e">
        <f>HLOOKUP(I182,ElecAvoidedCostsWOCC!$A$5:$Q$50,T182+1,FALSE)</f>
        <v>#N/A</v>
      </c>
      <c r="AI182" s="41" t="e">
        <f t="shared" si="90"/>
        <v>#N/A</v>
      </c>
      <c r="AJ182" s="41" t="e">
        <f t="shared" si="91"/>
        <v>#N/A</v>
      </c>
      <c r="AK182" s="41" t="e">
        <f>HLOOKUP(I182,ElecAvoidedCostsWOCC!$A$5:$Q$50,G182+1,FALSE)*J182*L182</f>
        <v>#N/A</v>
      </c>
      <c r="AL182" s="41" t="e">
        <f t="shared" si="92"/>
        <v>#N/A</v>
      </c>
      <c r="AM182" s="45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5">
        <f t="shared" si="93"/>
        <v>0</v>
      </c>
      <c r="AO182" s="44">
        <f t="shared" si="94"/>
        <v>0</v>
      </c>
      <c r="AP182" s="44" t="e">
        <f t="shared" si="95"/>
        <v>#DIV/0!</v>
      </c>
    </row>
    <row r="183" spans="2:42" x14ac:dyDescent="0.25">
      <c r="B183" s="34"/>
      <c r="C183" s="56"/>
      <c r="D183" s="56"/>
      <c r="E183" s="35"/>
      <c r="F183" s="36"/>
      <c r="G183" s="36"/>
      <c r="H183" s="36"/>
      <c r="I183" s="37"/>
      <c r="J183" s="38"/>
      <c r="K183" s="38"/>
      <c r="L183" s="38"/>
      <c r="M183" s="39"/>
      <c r="N183" s="39"/>
      <c r="O183" s="40"/>
      <c r="P183" s="41"/>
      <c r="Q183" s="41"/>
      <c r="R183" s="42"/>
      <c r="S183" s="43"/>
      <c r="T183" s="36">
        <f t="shared" si="77"/>
        <v>0</v>
      </c>
      <c r="U183" s="44">
        <f t="shared" si="78"/>
        <v>0</v>
      </c>
      <c r="V183" s="45">
        <f t="shared" si="79"/>
        <v>0</v>
      </c>
      <c r="W183" s="46">
        <f t="shared" si="80"/>
        <v>0</v>
      </c>
      <c r="X183" s="41">
        <f t="shared" si="81"/>
        <v>0</v>
      </c>
      <c r="Y183" s="41">
        <f t="shared" si="82"/>
        <v>0</v>
      </c>
      <c r="Z183" s="41">
        <f t="shared" si="83"/>
        <v>0</v>
      </c>
      <c r="AA183" s="47">
        <f t="shared" si="84"/>
        <v>0</v>
      </c>
      <c r="AB183" s="48">
        <f t="shared" si="85"/>
        <v>0</v>
      </c>
      <c r="AC183" s="41">
        <f t="shared" si="86"/>
        <v>0</v>
      </c>
      <c r="AD183" s="41">
        <f t="shared" si="87"/>
        <v>0</v>
      </c>
      <c r="AE183" s="41">
        <f t="shared" si="88"/>
        <v>0</v>
      </c>
      <c r="AF183" s="49" t="e">
        <f>HLOOKUP(I183,ElecAvoidedCostsWOCC!$A$5:$Q$50,G183+1,FALSE)</f>
        <v>#N/A</v>
      </c>
      <c r="AG183" s="41" t="e">
        <f t="shared" si="89"/>
        <v>#N/A</v>
      </c>
      <c r="AH183" s="49" t="e">
        <f>HLOOKUP(I183,ElecAvoidedCostsWOCC!$A$5:$Q$50,T183+1,FALSE)</f>
        <v>#N/A</v>
      </c>
      <c r="AI183" s="41" t="e">
        <f t="shared" si="90"/>
        <v>#N/A</v>
      </c>
      <c r="AJ183" s="41" t="e">
        <f t="shared" si="91"/>
        <v>#N/A</v>
      </c>
      <c r="AK183" s="41" t="e">
        <f>HLOOKUP(I183,ElecAvoidedCostsWOCC!$A$5:$Q$50,G183+1,FALSE)*J183*L183</f>
        <v>#N/A</v>
      </c>
      <c r="AL183" s="41" t="e">
        <f t="shared" si="92"/>
        <v>#N/A</v>
      </c>
      <c r="AM183" s="45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5">
        <f t="shared" si="93"/>
        <v>0</v>
      </c>
      <c r="AO183" s="44">
        <f t="shared" si="94"/>
        <v>0</v>
      </c>
      <c r="AP183" s="44" t="e">
        <f t="shared" si="95"/>
        <v>#DIV/0!</v>
      </c>
    </row>
    <row r="184" spans="2:42" x14ac:dyDescent="0.25">
      <c r="B184" s="34"/>
      <c r="C184" s="56"/>
      <c r="D184" s="56"/>
      <c r="E184" s="35"/>
      <c r="F184" s="36"/>
      <c r="G184" s="36"/>
      <c r="H184" s="36"/>
      <c r="I184" s="37"/>
      <c r="J184" s="38"/>
      <c r="K184" s="38"/>
      <c r="L184" s="38"/>
      <c r="M184" s="39"/>
      <c r="N184" s="39"/>
      <c r="O184" s="40"/>
      <c r="P184" s="41"/>
      <c r="Q184" s="41"/>
      <c r="R184" s="42"/>
      <c r="S184" s="43"/>
      <c r="T184" s="36">
        <f t="shared" si="77"/>
        <v>0</v>
      </c>
      <c r="U184" s="44">
        <f t="shared" si="78"/>
        <v>0</v>
      </c>
      <c r="V184" s="45">
        <f t="shared" si="79"/>
        <v>0</v>
      </c>
      <c r="W184" s="46">
        <f t="shared" si="80"/>
        <v>0</v>
      </c>
      <c r="X184" s="41">
        <f t="shared" si="81"/>
        <v>0</v>
      </c>
      <c r="Y184" s="41">
        <f t="shared" si="82"/>
        <v>0</v>
      </c>
      <c r="Z184" s="41">
        <f t="shared" si="83"/>
        <v>0</v>
      </c>
      <c r="AA184" s="47">
        <f t="shared" si="84"/>
        <v>0</v>
      </c>
      <c r="AB184" s="48">
        <f t="shared" si="85"/>
        <v>0</v>
      </c>
      <c r="AC184" s="41">
        <f t="shared" si="86"/>
        <v>0</v>
      </c>
      <c r="AD184" s="41">
        <f t="shared" si="87"/>
        <v>0</v>
      </c>
      <c r="AE184" s="41">
        <f t="shared" si="88"/>
        <v>0</v>
      </c>
      <c r="AF184" s="49" t="e">
        <f>HLOOKUP(I184,ElecAvoidedCostsWOCC!$A$5:$Q$50,G184+1,FALSE)</f>
        <v>#N/A</v>
      </c>
      <c r="AG184" s="41" t="e">
        <f t="shared" si="89"/>
        <v>#N/A</v>
      </c>
      <c r="AH184" s="49" t="e">
        <f>HLOOKUP(I184,ElecAvoidedCostsWOCC!$A$5:$Q$50,T184+1,FALSE)</f>
        <v>#N/A</v>
      </c>
      <c r="AI184" s="41" t="e">
        <f t="shared" si="90"/>
        <v>#N/A</v>
      </c>
      <c r="AJ184" s="41" t="e">
        <f t="shared" si="91"/>
        <v>#N/A</v>
      </c>
      <c r="AK184" s="41" t="e">
        <f>HLOOKUP(I184,ElecAvoidedCostsWOCC!$A$5:$Q$50,G184+1,FALSE)*J184*L184</f>
        <v>#N/A</v>
      </c>
      <c r="AL184" s="41" t="e">
        <f t="shared" si="92"/>
        <v>#N/A</v>
      </c>
      <c r="AM184" s="45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5">
        <f t="shared" si="93"/>
        <v>0</v>
      </c>
      <c r="AO184" s="44">
        <f t="shared" si="94"/>
        <v>0</v>
      </c>
      <c r="AP184" s="44" t="e">
        <f t="shared" si="95"/>
        <v>#DIV/0!</v>
      </c>
    </row>
    <row r="185" spans="2:42" x14ac:dyDescent="0.25">
      <c r="B185" s="34"/>
      <c r="C185" s="56"/>
      <c r="D185" s="56"/>
      <c r="E185" s="35"/>
      <c r="F185" s="36"/>
      <c r="G185" s="36"/>
      <c r="H185" s="36"/>
      <c r="I185" s="37"/>
      <c r="J185" s="38"/>
      <c r="K185" s="38"/>
      <c r="L185" s="38"/>
      <c r="M185" s="39"/>
      <c r="N185" s="39"/>
      <c r="O185" s="40"/>
      <c r="P185" s="41"/>
      <c r="Q185" s="41"/>
      <c r="R185" s="42"/>
      <c r="S185" s="43"/>
      <c r="T185" s="36">
        <f t="shared" si="77"/>
        <v>0</v>
      </c>
      <c r="U185" s="44">
        <f t="shared" si="78"/>
        <v>0</v>
      </c>
      <c r="V185" s="45">
        <f t="shared" si="79"/>
        <v>0</v>
      </c>
      <c r="W185" s="46">
        <f t="shared" si="80"/>
        <v>0</v>
      </c>
      <c r="X185" s="41">
        <f t="shared" si="81"/>
        <v>0</v>
      </c>
      <c r="Y185" s="41">
        <f t="shared" si="82"/>
        <v>0</v>
      </c>
      <c r="Z185" s="41">
        <f t="shared" si="83"/>
        <v>0</v>
      </c>
      <c r="AA185" s="47">
        <f t="shared" si="84"/>
        <v>0</v>
      </c>
      <c r="AB185" s="48">
        <f t="shared" si="85"/>
        <v>0</v>
      </c>
      <c r="AC185" s="41">
        <f t="shared" si="86"/>
        <v>0</v>
      </c>
      <c r="AD185" s="41">
        <f t="shared" si="87"/>
        <v>0</v>
      </c>
      <c r="AE185" s="41">
        <f t="shared" si="88"/>
        <v>0</v>
      </c>
      <c r="AF185" s="49" t="e">
        <f>HLOOKUP(I185,ElecAvoidedCostsWOCC!$A$5:$Q$50,G185+1,FALSE)</f>
        <v>#N/A</v>
      </c>
      <c r="AG185" s="41" t="e">
        <f t="shared" si="89"/>
        <v>#N/A</v>
      </c>
      <c r="AH185" s="49" t="e">
        <f>HLOOKUP(I185,ElecAvoidedCostsWOCC!$A$5:$Q$50,T185+1,FALSE)</f>
        <v>#N/A</v>
      </c>
      <c r="AI185" s="41" t="e">
        <f t="shared" si="90"/>
        <v>#N/A</v>
      </c>
      <c r="AJ185" s="41" t="e">
        <f t="shared" si="91"/>
        <v>#N/A</v>
      </c>
      <c r="AK185" s="41" t="e">
        <f>HLOOKUP(I185,ElecAvoidedCostsWOCC!$A$5:$Q$50,G185+1,FALSE)*J185*L185</f>
        <v>#N/A</v>
      </c>
      <c r="AL185" s="41" t="e">
        <f t="shared" si="92"/>
        <v>#N/A</v>
      </c>
      <c r="AM185" s="45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5">
        <f t="shared" si="93"/>
        <v>0</v>
      </c>
      <c r="AO185" s="44">
        <f t="shared" si="94"/>
        <v>0</v>
      </c>
      <c r="AP185" s="44" t="e">
        <f t="shared" si="95"/>
        <v>#DIV/0!</v>
      </c>
    </row>
    <row r="186" spans="2:42" x14ac:dyDescent="0.25">
      <c r="B186" s="34"/>
      <c r="C186" s="56"/>
      <c r="D186" s="56"/>
      <c r="E186" s="35"/>
      <c r="F186" s="36"/>
      <c r="G186" s="36"/>
      <c r="H186" s="36"/>
      <c r="I186" s="37"/>
      <c r="J186" s="38"/>
      <c r="K186" s="38"/>
      <c r="L186" s="38"/>
      <c r="M186" s="39"/>
      <c r="N186" s="39"/>
      <c r="O186" s="40"/>
      <c r="P186" s="41"/>
      <c r="Q186" s="41"/>
      <c r="R186" s="42"/>
      <c r="S186" s="43"/>
      <c r="T186" s="36">
        <f t="shared" si="77"/>
        <v>0</v>
      </c>
      <c r="U186" s="44">
        <f t="shared" si="78"/>
        <v>0</v>
      </c>
      <c r="V186" s="45">
        <f t="shared" si="79"/>
        <v>0</v>
      </c>
      <c r="W186" s="46">
        <f t="shared" si="80"/>
        <v>0</v>
      </c>
      <c r="X186" s="41">
        <f t="shared" si="81"/>
        <v>0</v>
      </c>
      <c r="Y186" s="41">
        <f t="shared" si="82"/>
        <v>0</v>
      </c>
      <c r="Z186" s="41">
        <f t="shared" si="83"/>
        <v>0</v>
      </c>
      <c r="AA186" s="47">
        <f t="shared" si="84"/>
        <v>0</v>
      </c>
      <c r="AB186" s="48">
        <f t="shared" si="85"/>
        <v>0</v>
      </c>
      <c r="AC186" s="41">
        <f t="shared" si="86"/>
        <v>0</v>
      </c>
      <c r="AD186" s="41">
        <f t="shared" si="87"/>
        <v>0</v>
      </c>
      <c r="AE186" s="41">
        <f t="shared" si="88"/>
        <v>0</v>
      </c>
      <c r="AF186" s="49" t="e">
        <f>HLOOKUP(I186,ElecAvoidedCostsWOCC!$A$5:$Q$50,G186+1,FALSE)</f>
        <v>#N/A</v>
      </c>
      <c r="AG186" s="41" t="e">
        <f t="shared" si="89"/>
        <v>#N/A</v>
      </c>
      <c r="AH186" s="49" t="e">
        <f>HLOOKUP(I186,ElecAvoidedCostsWOCC!$A$5:$Q$50,T186+1,FALSE)</f>
        <v>#N/A</v>
      </c>
      <c r="AI186" s="41" t="e">
        <f t="shared" si="90"/>
        <v>#N/A</v>
      </c>
      <c r="AJ186" s="41" t="e">
        <f t="shared" si="91"/>
        <v>#N/A</v>
      </c>
      <c r="AK186" s="41" t="e">
        <f>HLOOKUP(I186,ElecAvoidedCostsWOCC!$A$5:$Q$50,G186+1,FALSE)*J186*L186</f>
        <v>#N/A</v>
      </c>
      <c r="AL186" s="41" t="e">
        <f t="shared" si="92"/>
        <v>#N/A</v>
      </c>
      <c r="AM186" s="45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5">
        <f t="shared" si="93"/>
        <v>0</v>
      </c>
      <c r="AO186" s="44">
        <f t="shared" si="94"/>
        <v>0</v>
      </c>
      <c r="AP186" s="44" t="e">
        <f t="shared" si="95"/>
        <v>#DIV/0!</v>
      </c>
    </row>
    <row r="187" spans="2:42" x14ac:dyDescent="0.25">
      <c r="B187" s="34"/>
      <c r="C187" s="56"/>
      <c r="D187" s="56"/>
      <c r="E187" s="35"/>
      <c r="F187" s="36"/>
      <c r="G187" s="36"/>
      <c r="H187" s="36"/>
      <c r="I187" s="37"/>
      <c r="J187" s="38"/>
      <c r="K187" s="38"/>
      <c r="L187" s="38"/>
      <c r="M187" s="39"/>
      <c r="N187" s="39"/>
      <c r="O187" s="40"/>
      <c r="P187" s="41"/>
      <c r="Q187" s="41"/>
      <c r="R187" s="42"/>
      <c r="S187" s="43"/>
      <c r="T187" s="36">
        <f t="shared" si="77"/>
        <v>0</v>
      </c>
      <c r="U187" s="44">
        <f t="shared" si="78"/>
        <v>0</v>
      </c>
      <c r="V187" s="45">
        <f t="shared" si="79"/>
        <v>0</v>
      </c>
      <c r="W187" s="46">
        <f t="shared" si="80"/>
        <v>0</v>
      </c>
      <c r="X187" s="41">
        <f t="shared" si="81"/>
        <v>0</v>
      </c>
      <c r="Y187" s="41">
        <f t="shared" si="82"/>
        <v>0</v>
      </c>
      <c r="Z187" s="41">
        <f t="shared" si="83"/>
        <v>0</v>
      </c>
      <c r="AA187" s="47">
        <f t="shared" si="84"/>
        <v>0</v>
      </c>
      <c r="AB187" s="48">
        <f t="shared" si="85"/>
        <v>0</v>
      </c>
      <c r="AC187" s="41">
        <f t="shared" si="86"/>
        <v>0</v>
      </c>
      <c r="AD187" s="41">
        <f t="shared" si="87"/>
        <v>0</v>
      </c>
      <c r="AE187" s="41">
        <f t="shared" si="88"/>
        <v>0</v>
      </c>
      <c r="AF187" s="49" t="e">
        <f>HLOOKUP(I187,ElecAvoidedCostsWOCC!$A$5:$Q$50,G187+1,FALSE)</f>
        <v>#N/A</v>
      </c>
      <c r="AG187" s="41" t="e">
        <f t="shared" si="89"/>
        <v>#N/A</v>
      </c>
      <c r="AH187" s="49" t="e">
        <f>HLOOKUP(I187,ElecAvoidedCostsWOCC!$A$5:$Q$50,T187+1,FALSE)</f>
        <v>#N/A</v>
      </c>
      <c r="AI187" s="41" t="e">
        <f t="shared" si="90"/>
        <v>#N/A</v>
      </c>
      <c r="AJ187" s="41" t="e">
        <f t="shared" si="91"/>
        <v>#N/A</v>
      </c>
      <c r="AK187" s="41" t="e">
        <f>HLOOKUP(I187,ElecAvoidedCostsWOCC!$A$5:$Q$50,G187+1,FALSE)*J187*L187</f>
        <v>#N/A</v>
      </c>
      <c r="AL187" s="41" t="e">
        <f t="shared" si="92"/>
        <v>#N/A</v>
      </c>
      <c r="AM187" s="45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5">
        <f t="shared" si="93"/>
        <v>0</v>
      </c>
      <c r="AO187" s="44">
        <f t="shared" si="94"/>
        <v>0</v>
      </c>
      <c r="AP187" s="44" t="e">
        <f t="shared" si="95"/>
        <v>#DIV/0!</v>
      </c>
    </row>
    <row r="188" spans="2:42" x14ac:dyDescent="0.25">
      <c r="B188" s="34"/>
      <c r="C188" s="56"/>
      <c r="D188" s="56"/>
      <c r="E188" s="35"/>
      <c r="F188" s="36"/>
      <c r="G188" s="36"/>
      <c r="H188" s="36"/>
      <c r="I188" s="37"/>
      <c r="J188" s="38"/>
      <c r="K188" s="38"/>
      <c r="L188" s="38"/>
      <c r="M188" s="39"/>
      <c r="N188" s="39"/>
      <c r="O188" s="40"/>
      <c r="P188" s="41"/>
      <c r="Q188" s="41"/>
      <c r="R188" s="42"/>
      <c r="S188" s="43"/>
      <c r="T188" s="36">
        <f t="shared" si="77"/>
        <v>0</v>
      </c>
      <c r="U188" s="44">
        <f t="shared" si="78"/>
        <v>0</v>
      </c>
      <c r="V188" s="45">
        <f t="shared" si="79"/>
        <v>0</v>
      </c>
      <c r="W188" s="46">
        <f t="shared" si="80"/>
        <v>0</v>
      </c>
      <c r="X188" s="41">
        <f t="shared" si="81"/>
        <v>0</v>
      </c>
      <c r="Y188" s="41">
        <f t="shared" si="82"/>
        <v>0</v>
      </c>
      <c r="Z188" s="41">
        <f t="shared" si="83"/>
        <v>0</v>
      </c>
      <c r="AA188" s="47">
        <f t="shared" si="84"/>
        <v>0</v>
      </c>
      <c r="AB188" s="48">
        <f t="shared" si="85"/>
        <v>0</v>
      </c>
      <c r="AC188" s="41">
        <f t="shared" si="86"/>
        <v>0</v>
      </c>
      <c r="AD188" s="41">
        <f t="shared" si="87"/>
        <v>0</v>
      </c>
      <c r="AE188" s="41">
        <f t="shared" si="88"/>
        <v>0</v>
      </c>
      <c r="AF188" s="49" t="e">
        <f>HLOOKUP(I188,ElecAvoidedCostsWOCC!$A$5:$Q$50,G188+1,FALSE)</f>
        <v>#N/A</v>
      </c>
      <c r="AG188" s="41" t="e">
        <f t="shared" si="89"/>
        <v>#N/A</v>
      </c>
      <c r="AH188" s="49" t="e">
        <f>HLOOKUP(I188,ElecAvoidedCostsWOCC!$A$5:$Q$50,T188+1,FALSE)</f>
        <v>#N/A</v>
      </c>
      <c r="AI188" s="41" t="e">
        <f t="shared" si="90"/>
        <v>#N/A</v>
      </c>
      <c r="AJ188" s="41" t="e">
        <f t="shared" si="91"/>
        <v>#N/A</v>
      </c>
      <c r="AK188" s="41" t="e">
        <f>HLOOKUP(I188,ElecAvoidedCostsWOCC!$A$5:$Q$50,G188+1,FALSE)*J188*L188</f>
        <v>#N/A</v>
      </c>
      <c r="AL188" s="41" t="e">
        <f t="shared" si="92"/>
        <v>#N/A</v>
      </c>
      <c r="AM188" s="45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5">
        <f t="shared" si="93"/>
        <v>0</v>
      </c>
      <c r="AO188" s="44">
        <f t="shared" si="94"/>
        <v>0</v>
      </c>
      <c r="AP188" s="44" t="e">
        <f t="shared" si="95"/>
        <v>#DIV/0!</v>
      </c>
    </row>
    <row r="189" spans="2:42" x14ac:dyDescent="0.25">
      <c r="B189" s="34"/>
      <c r="C189" s="56"/>
      <c r="D189" s="56"/>
      <c r="E189" s="35"/>
      <c r="F189" s="36"/>
      <c r="G189" s="36"/>
      <c r="H189" s="36"/>
      <c r="I189" s="37"/>
      <c r="J189" s="38"/>
      <c r="K189" s="38"/>
      <c r="L189" s="38"/>
      <c r="M189" s="39"/>
      <c r="N189" s="39"/>
      <c r="O189" s="40"/>
      <c r="P189" s="41"/>
      <c r="Q189" s="41"/>
      <c r="R189" s="42"/>
      <c r="S189" s="43"/>
      <c r="T189" s="36">
        <f t="shared" si="77"/>
        <v>0</v>
      </c>
      <c r="U189" s="44">
        <f t="shared" si="78"/>
        <v>0</v>
      </c>
      <c r="V189" s="45">
        <f t="shared" si="79"/>
        <v>0</v>
      </c>
      <c r="W189" s="46">
        <f t="shared" si="80"/>
        <v>0</v>
      </c>
      <c r="X189" s="41">
        <f t="shared" si="81"/>
        <v>0</v>
      </c>
      <c r="Y189" s="41">
        <f t="shared" si="82"/>
        <v>0</v>
      </c>
      <c r="Z189" s="41">
        <f t="shared" si="83"/>
        <v>0</v>
      </c>
      <c r="AA189" s="47">
        <f t="shared" si="84"/>
        <v>0</v>
      </c>
      <c r="AB189" s="48">
        <f t="shared" si="85"/>
        <v>0</v>
      </c>
      <c r="AC189" s="41">
        <f t="shared" si="86"/>
        <v>0</v>
      </c>
      <c r="AD189" s="41">
        <f t="shared" si="87"/>
        <v>0</v>
      </c>
      <c r="AE189" s="41">
        <f t="shared" si="88"/>
        <v>0</v>
      </c>
      <c r="AF189" s="49" t="e">
        <f>HLOOKUP(I189,ElecAvoidedCostsWOCC!$A$5:$Q$50,G189+1,FALSE)</f>
        <v>#N/A</v>
      </c>
      <c r="AG189" s="41" t="e">
        <f t="shared" si="89"/>
        <v>#N/A</v>
      </c>
      <c r="AH189" s="49" t="e">
        <f>HLOOKUP(I189,ElecAvoidedCostsWOCC!$A$5:$Q$50,T189+1,FALSE)</f>
        <v>#N/A</v>
      </c>
      <c r="AI189" s="41" t="e">
        <f t="shared" si="90"/>
        <v>#N/A</v>
      </c>
      <c r="AJ189" s="41" t="e">
        <f t="shared" si="91"/>
        <v>#N/A</v>
      </c>
      <c r="AK189" s="41" t="e">
        <f>HLOOKUP(I189,ElecAvoidedCostsWOCC!$A$5:$Q$50,G189+1,FALSE)*J189*L189</f>
        <v>#N/A</v>
      </c>
      <c r="AL189" s="41" t="e">
        <f t="shared" si="92"/>
        <v>#N/A</v>
      </c>
      <c r="AM189" s="45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5">
        <f t="shared" si="93"/>
        <v>0</v>
      </c>
      <c r="AO189" s="44">
        <f t="shared" si="94"/>
        <v>0</v>
      </c>
      <c r="AP189" s="44" t="e">
        <f t="shared" si="95"/>
        <v>#DIV/0!</v>
      </c>
    </row>
    <row r="190" spans="2:42" x14ac:dyDescent="0.25">
      <c r="B190" s="34"/>
      <c r="C190" s="56"/>
      <c r="D190" s="56"/>
      <c r="E190" s="35"/>
      <c r="F190" s="36"/>
      <c r="G190" s="36"/>
      <c r="H190" s="36"/>
      <c r="I190" s="37"/>
      <c r="J190" s="38"/>
      <c r="K190" s="38"/>
      <c r="L190" s="38"/>
      <c r="M190" s="39"/>
      <c r="N190" s="39"/>
      <c r="O190" s="40"/>
      <c r="P190" s="41"/>
      <c r="Q190" s="41"/>
      <c r="R190" s="42"/>
      <c r="S190" s="43"/>
      <c r="T190" s="36">
        <f t="shared" si="77"/>
        <v>0</v>
      </c>
      <c r="U190" s="44">
        <f t="shared" si="78"/>
        <v>0</v>
      </c>
      <c r="V190" s="45">
        <f t="shared" si="79"/>
        <v>0</v>
      </c>
      <c r="W190" s="46">
        <f t="shared" si="80"/>
        <v>0</v>
      </c>
      <c r="X190" s="41">
        <f t="shared" si="81"/>
        <v>0</v>
      </c>
      <c r="Y190" s="41">
        <f t="shared" si="82"/>
        <v>0</v>
      </c>
      <c r="Z190" s="41">
        <f t="shared" si="83"/>
        <v>0</v>
      </c>
      <c r="AA190" s="47">
        <f t="shared" si="84"/>
        <v>0</v>
      </c>
      <c r="AB190" s="48">
        <f t="shared" si="85"/>
        <v>0</v>
      </c>
      <c r="AC190" s="41">
        <f t="shared" si="86"/>
        <v>0</v>
      </c>
      <c r="AD190" s="41">
        <f t="shared" si="87"/>
        <v>0</v>
      </c>
      <c r="AE190" s="41">
        <f t="shared" si="88"/>
        <v>0</v>
      </c>
      <c r="AF190" s="49" t="e">
        <f>HLOOKUP(I190,ElecAvoidedCostsWOCC!$A$5:$Q$50,G190+1,FALSE)</f>
        <v>#N/A</v>
      </c>
      <c r="AG190" s="41" t="e">
        <f t="shared" si="89"/>
        <v>#N/A</v>
      </c>
      <c r="AH190" s="49" t="e">
        <f>HLOOKUP(I190,ElecAvoidedCostsWOCC!$A$5:$Q$50,T190+1,FALSE)</f>
        <v>#N/A</v>
      </c>
      <c r="AI190" s="41" t="e">
        <f t="shared" si="90"/>
        <v>#N/A</v>
      </c>
      <c r="AJ190" s="41" t="e">
        <f t="shared" si="91"/>
        <v>#N/A</v>
      </c>
      <c r="AK190" s="41" t="e">
        <f>HLOOKUP(I190,ElecAvoidedCostsWOCC!$A$5:$Q$50,G190+1,FALSE)*J190*L190</f>
        <v>#N/A</v>
      </c>
      <c r="AL190" s="41" t="e">
        <f t="shared" si="92"/>
        <v>#N/A</v>
      </c>
      <c r="AM190" s="45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5">
        <f t="shared" si="93"/>
        <v>0</v>
      </c>
      <c r="AO190" s="44">
        <f t="shared" si="94"/>
        <v>0</v>
      </c>
      <c r="AP190" s="44" t="e">
        <f t="shared" si="95"/>
        <v>#DIV/0!</v>
      </c>
    </row>
    <row r="191" spans="2:42" x14ac:dyDescent="0.25">
      <c r="B191" s="34"/>
      <c r="C191" s="56"/>
      <c r="D191" s="56"/>
      <c r="E191" s="35"/>
      <c r="F191" s="36"/>
      <c r="G191" s="36"/>
      <c r="H191" s="36"/>
      <c r="I191" s="37"/>
      <c r="J191" s="38"/>
      <c r="K191" s="38"/>
      <c r="L191" s="38"/>
      <c r="M191" s="39"/>
      <c r="N191" s="39"/>
      <c r="O191" s="40"/>
      <c r="P191" s="41"/>
      <c r="Q191" s="41"/>
      <c r="R191" s="42"/>
      <c r="S191" s="43"/>
      <c r="T191" s="36">
        <f t="shared" si="77"/>
        <v>0</v>
      </c>
      <c r="U191" s="44">
        <f t="shared" si="78"/>
        <v>0</v>
      </c>
      <c r="V191" s="45">
        <f t="shared" si="79"/>
        <v>0</v>
      </c>
      <c r="W191" s="46">
        <f t="shared" si="80"/>
        <v>0</v>
      </c>
      <c r="X191" s="41">
        <f t="shared" si="81"/>
        <v>0</v>
      </c>
      <c r="Y191" s="41">
        <f t="shared" si="82"/>
        <v>0</v>
      </c>
      <c r="Z191" s="41">
        <f t="shared" si="83"/>
        <v>0</v>
      </c>
      <c r="AA191" s="47">
        <f t="shared" si="84"/>
        <v>0</v>
      </c>
      <c r="AB191" s="48">
        <f t="shared" si="85"/>
        <v>0</v>
      </c>
      <c r="AC191" s="41">
        <f t="shared" si="86"/>
        <v>0</v>
      </c>
      <c r="AD191" s="41">
        <f t="shared" si="87"/>
        <v>0</v>
      </c>
      <c r="AE191" s="41">
        <f t="shared" si="88"/>
        <v>0</v>
      </c>
      <c r="AF191" s="49" t="e">
        <f>HLOOKUP(I191,ElecAvoidedCostsWOCC!$A$5:$Q$50,G191+1,FALSE)</f>
        <v>#N/A</v>
      </c>
      <c r="AG191" s="41" t="e">
        <f t="shared" si="89"/>
        <v>#N/A</v>
      </c>
      <c r="AH191" s="49" t="e">
        <f>HLOOKUP(I191,ElecAvoidedCostsWOCC!$A$5:$Q$50,T191+1,FALSE)</f>
        <v>#N/A</v>
      </c>
      <c r="AI191" s="41" t="e">
        <f t="shared" si="90"/>
        <v>#N/A</v>
      </c>
      <c r="AJ191" s="41" t="e">
        <f t="shared" si="91"/>
        <v>#N/A</v>
      </c>
      <c r="AK191" s="41" t="e">
        <f>HLOOKUP(I191,ElecAvoidedCostsWOCC!$A$5:$Q$50,G191+1,FALSE)*J191*L191</f>
        <v>#N/A</v>
      </c>
      <c r="AL191" s="41" t="e">
        <f t="shared" si="92"/>
        <v>#N/A</v>
      </c>
      <c r="AM191" s="45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5">
        <f t="shared" si="93"/>
        <v>0</v>
      </c>
      <c r="AO191" s="44">
        <f t="shared" si="94"/>
        <v>0</v>
      </c>
      <c r="AP191" s="44" t="e">
        <f t="shared" si="95"/>
        <v>#DIV/0!</v>
      </c>
    </row>
    <row r="192" spans="2:42" x14ac:dyDescent="0.25">
      <c r="B192" s="34"/>
      <c r="C192" s="56"/>
      <c r="D192" s="56"/>
      <c r="E192" s="35"/>
      <c r="F192" s="36"/>
      <c r="G192" s="36"/>
      <c r="H192" s="36"/>
      <c r="I192" s="37"/>
      <c r="J192" s="38"/>
      <c r="K192" s="38"/>
      <c r="L192" s="38"/>
      <c r="M192" s="39"/>
      <c r="N192" s="39"/>
      <c r="O192" s="40"/>
      <c r="P192" s="41"/>
      <c r="Q192" s="41"/>
      <c r="R192" s="42"/>
      <c r="S192" s="43"/>
      <c r="T192" s="36">
        <f t="shared" si="77"/>
        <v>0</v>
      </c>
      <c r="U192" s="44">
        <f t="shared" si="78"/>
        <v>0</v>
      </c>
      <c r="V192" s="45">
        <f t="shared" si="79"/>
        <v>0</v>
      </c>
      <c r="W192" s="46">
        <f t="shared" si="80"/>
        <v>0</v>
      </c>
      <c r="X192" s="41">
        <f t="shared" si="81"/>
        <v>0</v>
      </c>
      <c r="Y192" s="41">
        <f t="shared" si="82"/>
        <v>0</v>
      </c>
      <c r="Z192" s="41">
        <f t="shared" si="83"/>
        <v>0</v>
      </c>
      <c r="AA192" s="47">
        <f t="shared" si="84"/>
        <v>0</v>
      </c>
      <c r="AB192" s="48">
        <f t="shared" si="85"/>
        <v>0</v>
      </c>
      <c r="AC192" s="41">
        <f t="shared" si="86"/>
        <v>0</v>
      </c>
      <c r="AD192" s="41">
        <f t="shared" si="87"/>
        <v>0</v>
      </c>
      <c r="AE192" s="41">
        <f t="shared" si="88"/>
        <v>0</v>
      </c>
      <c r="AF192" s="49" t="e">
        <f>HLOOKUP(I192,ElecAvoidedCostsWOCC!$A$5:$Q$50,G192+1,FALSE)</f>
        <v>#N/A</v>
      </c>
      <c r="AG192" s="41" t="e">
        <f t="shared" si="89"/>
        <v>#N/A</v>
      </c>
      <c r="AH192" s="49" t="e">
        <f>HLOOKUP(I192,ElecAvoidedCostsWOCC!$A$5:$Q$50,T192+1,FALSE)</f>
        <v>#N/A</v>
      </c>
      <c r="AI192" s="41" t="e">
        <f t="shared" si="90"/>
        <v>#N/A</v>
      </c>
      <c r="AJ192" s="41" t="e">
        <f t="shared" si="91"/>
        <v>#N/A</v>
      </c>
      <c r="AK192" s="41" t="e">
        <f>HLOOKUP(I192,ElecAvoidedCostsWOCC!$A$5:$Q$50,G192+1,FALSE)*J192*L192</f>
        <v>#N/A</v>
      </c>
      <c r="AL192" s="41" t="e">
        <f t="shared" si="92"/>
        <v>#N/A</v>
      </c>
      <c r="AM192" s="45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5">
        <f t="shared" si="93"/>
        <v>0</v>
      </c>
      <c r="AO192" s="44">
        <f t="shared" si="94"/>
        <v>0</v>
      </c>
      <c r="AP192" s="44" t="e">
        <f t="shared" si="95"/>
        <v>#DIV/0!</v>
      </c>
    </row>
    <row r="193" spans="2:42" x14ac:dyDescent="0.25">
      <c r="B193" s="34"/>
      <c r="C193" s="56"/>
      <c r="D193" s="56"/>
      <c r="E193" s="35"/>
      <c r="F193" s="36"/>
      <c r="G193" s="36"/>
      <c r="H193" s="36"/>
      <c r="I193" s="37"/>
      <c r="J193" s="38"/>
      <c r="K193" s="38"/>
      <c r="L193" s="38"/>
      <c r="M193" s="39"/>
      <c r="N193" s="39"/>
      <c r="O193" s="40"/>
      <c r="P193" s="41"/>
      <c r="Q193" s="41"/>
      <c r="R193" s="42"/>
      <c r="S193" s="43"/>
      <c r="T193" s="36">
        <f t="shared" si="77"/>
        <v>0</v>
      </c>
      <c r="U193" s="44">
        <f t="shared" si="78"/>
        <v>0</v>
      </c>
      <c r="V193" s="45">
        <f t="shared" si="79"/>
        <v>0</v>
      </c>
      <c r="W193" s="46">
        <f t="shared" si="80"/>
        <v>0</v>
      </c>
      <c r="X193" s="41">
        <f t="shared" si="81"/>
        <v>0</v>
      </c>
      <c r="Y193" s="41">
        <f t="shared" si="82"/>
        <v>0</v>
      </c>
      <c r="Z193" s="41">
        <f t="shared" si="83"/>
        <v>0</v>
      </c>
      <c r="AA193" s="47">
        <f t="shared" si="84"/>
        <v>0</v>
      </c>
      <c r="AB193" s="48">
        <f t="shared" si="85"/>
        <v>0</v>
      </c>
      <c r="AC193" s="41">
        <f t="shared" si="86"/>
        <v>0</v>
      </c>
      <c r="AD193" s="41">
        <f t="shared" si="87"/>
        <v>0</v>
      </c>
      <c r="AE193" s="41">
        <f t="shared" si="88"/>
        <v>0</v>
      </c>
      <c r="AF193" s="49" t="e">
        <f>HLOOKUP(I193,ElecAvoidedCostsWOCC!$A$5:$Q$50,G193+1,FALSE)</f>
        <v>#N/A</v>
      </c>
      <c r="AG193" s="41" t="e">
        <f t="shared" si="89"/>
        <v>#N/A</v>
      </c>
      <c r="AH193" s="49" t="e">
        <f>HLOOKUP(I193,ElecAvoidedCostsWOCC!$A$5:$Q$50,T193+1,FALSE)</f>
        <v>#N/A</v>
      </c>
      <c r="AI193" s="41" t="e">
        <f t="shared" si="90"/>
        <v>#N/A</v>
      </c>
      <c r="AJ193" s="41" t="e">
        <f t="shared" si="91"/>
        <v>#N/A</v>
      </c>
      <c r="AK193" s="41" t="e">
        <f>HLOOKUP(I193,ElecAvoidedCostsWOCC!$A$5:$Q$50,G193+1,FALSE)*J193*L193</f>
        <v>#N/A</v>
      </c>
      <c r="AL193" s="41" t="e">
        <f t="shared" si="92"/>
        <v>#N/A</v>
      </c>
      <c r="AM193" s="45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5">
        <f t="shared" si="93"/>
        <v>0</v>
      </c>
      <c r="AO193" s="44">
        <f t="shared" si="94"/>
        <v>0</v>
      </c>
      <c r="AP193" s="44" t="e">
        <f t="shared" si="95"/>
        <v>#DIV/0!</v>
      </c>
    </row>
    <row r="194" spans="2:42" x14ac:dyDescent="0.25">
      <c r="B194" s="34"/>
      <c r="C194" s="56"/>
      <c r="D194" s="56"/>
      <c r="E194" s="35"/>
      <c r="F194" s="36"/>
      <c r="G194" s="36"/>
      <c r="H194" s="36"/>
      <c r="I194" s="37"/>
      <c r="J194" s="38"/>
      <c r="K194" s="38"/>
      <c r="L194" s="38"/>
      <c r="M194" s="39"/>
      <c r="N194" s="39"/>
      <c r="O194" s="40"/>
      <c r="P194" s="41"/>
      <c r="Q194" s="41"/>
      <c r="R194" s="42"/>
      <c r="S194" s="43"/>
      <c r="T194" s="36">
        <f t="shared" si="77"/>
        <v>0</v>
      </c>
      <c r="U194" s="44">
        <f t="shared" si="78"/>
        <v>0</v>
      </c>
      <c r="V194" s="45">
        <f t="shared" si="79"/>
        <v>0</v>
      </c>
      <c r="W194" s="46">
        <f t="shared" si="80"/>
        <v>0</v>
      </c>
      <c r="X194" s="41">
        <f t="shared" si="81"/>
        <v>0</v>
      </c>
      <c r="Y194" s="41">
        <f t="shared" si="82"/>
        <v>0</v>
      </c>
      <c r="Z194" s="41">
        <f t="shared" si="83"/>
        <v>0</v>
      </c>
      <c r="AA194" s="47">
        <f t="shared" si="84"/>
        <v>0</v>
      </c>
      <c r="AB194" s="48">
        <f t="shared" si="85"/>
        <v>0</v>
      </c>
      <c r="AC194" s="41">
        <f t="shared" si="86"/>
        <v>0</v>
      </c>
      <c r="AD194" s="41">
        <f t="shared" si="87"/>
        <v>0</v>
      </c>
      <c r="AE194" s="41">
        <f t="shared" si="88"/>
        <v>0</v>
      </c>
      <c r="AF194" s="49" t="e">
        <f>HLOOKUP(I194,ElecAvoidedCostsWOCC!$A$5:$Q$50,G194+1,FALSE)</f>
        <v>#N/A</v>
      </c>
      <c r="AG194" s="41" t="e">
        <f t="shared" si="89"/>
        <v>#N/A</v>
      </c>
      <c r="AH194" s="49" t="e">
        <f>HLOOKUP(I194,ElecAvoidedCostsWOCC!$A$5:$Q$50,T194+1,FALSE)</f>
        <v>#N/A</v>
      </c>
      <c r="AI194" s="41" t="e">
        <f t="shared" si="90"/>
        <v>#N/A</v>
      </c>
      <c r="AJ194" s="41" t="e">
        <f t="shared" si="91"/>
        <v>#N/A</v>
      </c>
      <c r="AK194" s="41" t="e">
        <f>HLOOKUP(I194,ElecAvoidedCostsWOCC!$A$5:$Q$50,G194+1,FALSE)*J194*L194</f>
        <v>#N/A</v>
      </c>
      <c r="AL194" s="41" t="e">
        <f t="shared" si="92"/>
        <v>#N/A</v>
      </c>
      <c r="AM194" s="45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5">
        <f t="shared" si="93"/>
        <v>0</v>
      </c>
      <c r="AO194" s="44">
        <f t="shared" si="94"/>
        <v>0</v>
      </c>
      <c r="AP194" s="44" t="e">
        <f t="shared" si="95"/>
        <v>#DIV/0!</v>
      </c>
    </row>
  </sheetData>
  <autoFilter ref="B4:AP194" xr:uid="{00000000-0009-0000-0000-000004000000}"/>
  <conditionalFormatting sqref="J5:N194 R5:S194">
    <cfRule type="expression" dxfId="228" priority="2">
      <formula>ISTEXT(J5)</formula>
    </cfRule>
    <cfRule type="notContainsBlanks" dxfId="227" priority="3">
      <formula>LEN(TRIM(J5))&gt;0</formula>
    </cfRule>
  </conditionalFormatting>
  <conditionalFormatting sqref="R5:S194">
    <cfRule type="expression" dxfId="226" priority="1">
      <formula>"istext($AB17)"</formula>
    </cfRule>
  </conditionalFormatting>
  <hyperlinks>
    <hyperlink ref="A1" location="'Electric CE'!A1" display="Rtn to Summary" xr:uid="{00000000-0004-0000-0400-000000000000}"/>
  </hyperlinks>
  <pageMargins left="0.7" right="0.7" top="0.75" bottom="0.75" header="0.3" footer="0.3"/>
  <pageSetup orientation="portrait" horizontalDpi="90" verticalDpi="90"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0066CC"/>
  </sheetPr>
  <dimension ref="A1:AP28"/>
  <sheetViews>
    <sheetView zoomScale="85" zoomScaleNormal="85" workbookViewId="0">
      <selection activeCell="F10" sqref="F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18230687</v>
      </c>
      <c r="D2" s="17" t="s">
        <v>311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18230687</v>
      </c>
      <c r="D5" s="56" t="s">
        <v>311</v>
      </c>
      <c r="E5" s="35">
        <v>12738</v>
      </c>
      <c r="F5" s="36" t="s">
        <v>887</v>
      </c>
      <c r="G5" s="36">
        <v>7</v>
      </c>
      <c r="H5" s="36"/>
      <c r="I5" s="37" t="s">
        <v>266</v>
      </c>
      <c r="J5" s="38">
        <v>3592</v>
      </c>
      <c r="K5" s="38">
        <v>26.7</v>
      </c>
      <c r="L5" s="38"/>
      <c r="M5" s="39">
        <v>75</v>
      </c>
      <c r="N5" s="39">
        <v>165.03</v>
      </c>
      <c r="O5" s="40">
        <v>95906.4</v>
      </c>
      <c r="P5" s="41">
        <v>269400</v>
      </c>
      <c r="Q5" s="41">
        <f>N5*J5</f>
        <v>592787.76</v>
      </c>
      <c r="R5" s="42">
        <v>5.1630000000000003</v>
      </c>
      <c r="S5" s="43"/>
      <c r="T5" s="36">
        <f t="shared" ref="T5:T24" si="0">G5+H5</f>
        <v>7</v>
      </c>
      <c r="U5" s="44">
        <f t="shared" ref="U5:U24" si="1">(O5/$A$10)*T5</f>
        <v>3.4420260095824773</v>
      </c>
      <c r="V5" s="45">
        <f t="shared" ref="V5:V24" si="2">N5-M5</f>
        <v>90.03</v>
      </c>
      <c r="W5" s="46">
        <f t="shared" ref="W5:W24" si="3">(O5/A$10)</f>
        <v>0.49171800136892535</v>
      </c>
      <c r="X5" s="41">
        <f t="shared" ref="X5:X24" si="4">W5*A$8</f>
        <v>453505.6071293634</v>
      </c>
      <c r="Y5" s="41">
        <f t="shared" ref="Y5:Y24" si="5">Q5-P5</f>
        <v>323387.76</v>
      </c>
      <c r="Z5" s="41">
        <f t="shared" ref="Z5:Z24" si="6">X5+(A$6*W5)</f>
        <v>853493.61534291576</v>
      </c>
      <c r="AA5" s="47">
        <f t="shared" ref="AA5:AA24" si="7">Q5+X5</f>
        <v>1046293.3671293634</v>
      </c>
      <c r="AB5" s="48">
        <f t="shared" ref="AB5:AB24" si="8">Z5/(1+GasDiscountRate)^1</f>
        <v>799151.32522744918</v>
      </c>
      <c r="AC5" s="41">
        <f t="shared" ref="AC5:AC24" si="9">AA5/(1+GasDiscountRate)^1</f>
        <v>979675.43738704431</v>
      </c>
      <c r="AD5" s="41">
        <f t="shared" ref="AD5:AD24" si="10">-PV(GasDiscountRate,T5,R5)*J5</f>
        <v>100647.73412006805</v>
      </c>
      <c r="AE5" s="41">
        <v>0</v>
      </c>
      <c r="AF5" s="49">
        <f>HLOOKUP(I5,GasAvoidedCostsWOCC!$A$5:$G$50,G5+1,FALSE)</f>
        <v>8.2965739434760017</v>
      </c>
      <c r="AG5" s="41">
        <f t="shared" ref="AG5:AG24" si="11">AF5*J5*K5</f>
        <v>795694.53925258678</v>
      </c>
      <c r="AH5" s="49">
        <f>HLOOKUP(I5,GasAvoidedCostsWOCC!$A$5:$Q$50,T5+1,FALSE)</f>
        <v>8.2965739434760017</v>
      </c>
      <c r="AI5" s="41">
        <f t="shared" ref="AI5:AI24" si="12">AH5*J5*L5</f>
        <v>0</v>
      </c>
      <c r="AJ5" s="41">
        <f>AG5+AI5</f>
        <v>795694.53925258678</v>
      </c>
      <c r="AK5" s="41">
        <f>HLOOKUP(I5,GasAvoidedCostsWOCC!$A$5:$Q$50,G5+1,FALSE)*J5*L5</f>
        <v>0</v>
      </c>
      <c r="AL5" s="41">
        <f>AG5+AI5-AK5</f>
        <v>795694.53925258678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795694.53925258678</v>
      </c>
      <c r="AN5" s="45">
        <f>AM5*1.1+AD5+AE5</f>
        <v>975911.72729791352</v>
      </c>
      <c r="AO5" s="44">
        <f>IFERROR(AM5/AB5,0)</f>
        <v>0.99567442877745516</v>
      </c>
      <c r="AP5" s="44">
        <f>AN5/AC5</f>
        <v>0.99615820715157544</v>
      </c>
    </row>
    <row r="6" spans="1:42" ht="13.5" customHeight="1" x14ac:dyDescent="0.25">
      <c r="A6" s="50">
        <f>SUMIF('Program Costs'!D:D,C2,'Program Costs'!L:L)</f>
        <v>813450</v>
      </c>
      <c r="B6" s="84" t="s">
        <v>28</v>
      </c>
      <c r="C6" s="56">
        <v>18230687</v>
      </c>
      <c r="D6" s="56" t="s">
        <v>311</v>
      </c>
      <c r="E6" s="35">
        <v>12739</v>
      </c>
      <c r="F6" s="36" t="s">
        <v>888</v>
      </c>
      <c r="G6" s="36">
        <v>7</v>
      </c>
      <c r="H6" s="36"/>
      <c r="I6" s="37" t="s">
        <v>266</v>
      </c>
      <c r="J6" s="38">
        <v>910</v>
      </c>
      <c r="K6" s="38">
        <v>26.7</v>
      </c>
      <c r="L6" s="38"/>
      <c r="M6" s="39">
        <v>175</v>
      </c>
      <c r="N6" s="39">
        <v>165.03</v>
      </c>
      <c r="O6" s="40">
        <v>24297</v>
      </c>
      <c r="P6" s="41">
        <v>159250</v>
      </c>
      <c r="Q6" s="41">
        <f t="shared" ref="Q6:Q9" si="13">N6*J6</f>
        <v>150177.29999999999</v>
      </c>
      <c r="R6" s="42">
        <v>5.1630000000000003</v>
      </c>
      <c r="S6" s="43"/>
      <c r="T6" s="36">
        <f t="shared" si="0"/>
        <v>7</v>
      </c>
      <c r="U6" s="44">
        <f t="shared" si="1"/>
        <v>0.87200547570157427</v>
      </c>
      <c r="V6" s="45">
        <f t="shared" si="2"/>
        <v>-9.9699999999999989</v>
      </c>
      <c r="W6" s="46">
        <f t="shared" si="3"/>
        <v>0.12457221081451061</v>
      </c>
      <c r="X6" s="41">
        <f t="shared" si="4"/>
        <v>114891.45392197126</v>
      </c>
      <c r="Y6" s="41">
        <f t="shared" si="5"/>
        <v>-9072.7000000000116</v>
      </c>
      <c r="Z6" s="41">
        <f t="shared" si="6"/>
        <v>216224.71880903491</v>
      </c>
      <c r="AA6" s="47">
        <f t="shared" si="7"/>
        <v>265068.75392197125</v>
      </c>
      <c r="AB6" s="48">
        <f t="shared" si="8"/>
        <v>202457.60188111881</v>
      </c>
      <c r="AC6" s="41">
        <f t="shared" si="9"/>
        <v>248191.71715540378</v>
      </c>
      <c r="AD6" s="41">
        <f t="shared" si="10"/>
        <v>25498.173176297863</v>
      </c>
      <c r="AE6" s="41">
        <v>0</v>
      </c>
      <c r="AF6" s="49">
        <f>HLOOKUP(I6,GasAvoidedCostsWOCC!$A$5:$G$50,G6+1,FALSE)</f>
        <v>8.2965739434760017</v>
      </c>
      <c r="AG6" s="41">
        <f t="shared" si="11"/>
        <v>201581.85710463641</v>
      </c>
      <c r="AH6" s="49">
        <f>HLOOKUP(I6,GasAvoidedCostsWOCC!$A$5:$Q$50,T6+1,FALSE)</f>
        <v>8.2965739434760017</v>
      </c>
      <c r="AI6" s="41">
        <f t="shared" si="12"/>
        <v>0</v>
      </c>
      <c r="AJ6" s="41">
        <f t="shared" ref="AJ6:AJ24" si="14">AG6+AI6</f>
        <v>201581.85710463641</v>
      </c>
      <c r="AK6" s="41">
        <f>HLOOKUP(I6,GasAvoidedCostsWOCC!$A$5:$Q$50,G6+1,FALSE)*J6*L6</f>
        <v>0</v>
      </c>
      <c r="AL6" s="41">
        <f t="shared" ref="AL6:AL24" si="15">AG6+AI6-AK6</f>
        <v>201581.85710463641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201581.85710463641</v>
      </c>
      <c r="AN6" s="45">
        <f t="shared" ref="AN6:AN24" si="16">AM6*1.1+AD6+AE6</f>
        <v>247238.21599139794</v>
      </c>
      <c r="AO6" s="44">
        <f t="shared" ref="AO6:AO24" si="17">IFERROR(AM6/AB6,0)</f>
        <v>0.99567442877745516</v>
      </c>
      <c r="AP6" s="44">
        <f t="shared" ref="AP6:AP24" si="18">AN6/AC6</f>
        <v>0.99615820715157544</v>
      </c>
    </row>
    <row r="7" spans="1:42" ht="13.5" customHeight="1" x14ac:dyDescent="0.25">
      <c r="A7" s="33" t="s">
        <v>232</v>
      </c>
      <c r="B7" s="84" t="s">
        <v>28</v>
      </c>
      <c r="C7" s="56">
        <v>18230687</v>
      </c>
      <c r="D7" s="56" t="s">
        <v>311</v>
      </c>
      <c r="E7" s="35">
        <v>13274</v>
      </c>
      <c r="F7" s="36" t="s">
        <v>953</v>
      </c>
      <c r="G7" s="36">
        <v>7</v>
      </c>
      <c r="H7" s="36"/>
      <c r="I7" s="37" t="s">
        <v>266</v>
      </c>
      <c r="J7" s="38">
        <v>753</v>
      </c>
      <c r="K7" s="38">
        <v>26.7</v>
      </c>
      <c r="L7" s="38"/>
      <c r="M7" s="39">
        <v>100</v>
      </c>
      <c r="N7" s="39">
        <v>165.03</v>
      </c>
      <c r="O7" s="40">
        <v>20105.099999999999</v>
      </c>
      <c r="P7" s="41">
        <v>75300</v>
      </c>
      <c r="Q7" s="41">
        <f t="shared" si="13"/>
        <v>124267.59</v>
      </c>
      <c r="R7" s="42">
        <v>5.1630000000000003</v>
      </c>
      <c r="S7" s="43"/>
      <c r="T7" s="36">
        <f t="shared" si="0"/>
        <v>7</v>
      </c>
      <c r="U7" s="44">
        <f t="shared" si="1"/>
        <v>0.72156057494866532</v>
      </c>
      <c r="V7" s="45">
        <f t="shared" si="2"/>
        <v>65.03</v>
      </c>
      <c r="W7" s="46">
        <f t="shared" si="3"/>
        <v>0.10308008213552361</v>
      </c>
      <c r="X7" s="41">
        <f t="shared" si="4"/>
        <v>95069.521761806973</v>
      </c>
      <c r="Y7" s="41">
        <f t="shared" si="5"/>
        <v>48967.59</v>
      </c>
      <c r="Z7" s="41">
        <f t="shared" si="6"/>
        <v>178920.01457494864</v>
      </c>
      <c r="AA7" s="47">
        <f t="shared" si="7"/>
        <v>219337.11176180697</v>
      </c>
      <c r="AB7" s="48">
        <f t="shared" si="8"/>
        <v>167528.1035345961</v>
      </c>
      <c r="AC7" s="41">
        <f t="shared" si="9"/>
        <v>205371.82749232862</v>
      </c>
      <c r="AD7" s="41">
        <f t="shared" si="10"/>
        <v>21099.037804123396</v>
      </c>
      <c r="AE7" s="41">
        <v>0</v>
      </c>
      <c r="AF7" s="49">
        <f>HLOOKUP(I7,GasAvoidedCostsWOCC!$A$5:$G$50,G7+1,FALSE)</f>
        <v>8.2965739434760017</v>
      </c>
      <c r="AG7" s="41">
        <f t="shared" si="11"/>
        <v>166803.44879097934</v>
      </c>
      <c r="AH7" s="49">
        <f>HLOOKUP(I7,GasAvoidedCostsWOCC!$A$5:$Q$50,T7+1,FALSE)</f>
        <v>8.2965739434760017</v>
      </c>
      <c r="AI7" s="41">
        <f t="shared" si="12"/>
        <v>0</v>
      </c>
      <c r="AJ7" s="41">
        <f t="shared" si="14"/>
        <v>166803.44879097934</v>
      </c>
      <c r="AK7" s="41">
        <f>HLOOKUP(I7,GasAvoidedCostsWOCC!$A$5:$Q$50,G7+1,FALSE)*J7*L7</f>
        <v>0</v>
      </c>
      <c r="AL7" s="41">
        <f t="shared" si="15"/>
        <v>166803.44879097934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166803.44879097937</v>
      </c>
      <c r="AN7" s="45">
        <f t="shared" si="16"/>
        <v>204582.83147420071</v>
      </c>
      <c r="AO7" s="44">
        <f t="shared" si="17"/>
        <v>0.99567442877745538</v>
      </c>
      <c r="AP7" s="44">
        <f t="shared" si="18"/>
        <v>0.99615820715157544</v>
      </c>
    </row>
    <row r="8" spans="1:42" ht="13.5" customHeight="1" x14ac:dyDescent="0.25">
      <c r="A8" s="50">
        <f>SUMIF('Program Costs'!D:D,C2,'Program Costs'!O:O)</f>
        <v>922287.99</v>
      </c>
      <c r="B8" s="84" t="s">
        <v>28</v>
      </c>
      <c r="C8" s="56">
        <v>18230687</v>
      </c>
      <c r="D8" s="56" t="s">
        <v>311</v>
      </c>
      <c r="E8" s="35">
        <v>13275</v>
      </c>
      <c r="F8" s="36" t="s">
        <v>954</v>
      </c>
      <c r="G8" s="36">
        <v>7</v>
      </c>
      <c r="H8" s="36"/>
      <c r="I8" s="37" t="s">
        <v>266</v>
      </c>
      <c r="J8" s="38">
        <v>2040</v>
      </c>
      <c r="K8" s="38">
        <v>26.7</v>
      </c>
      <c r="L8" s="38"/>
      <c r="M8" s="39">
        <v>150</v>
      </c>
      <c r="N8" s="39">
        <v>165.03</v>
      </c>
      <c r="O8" s="40">
        <v>54468</v>
      </c>
      <c r="P8" s="41">
        <v>306000</v>
      </c>
      <c r="Q8" s="41">
        <f t="shared" si="13"/>
        <v>336661.2</v>
      </c>
      <c r="R8" s="42">
        <v>5.1630000000000003</v>
      </c>
      <c r="S8" s="43"/>
      <c r="T8" s="36">
        <f t="shared" si="0"/>
        <v>7</v>
      </c>
      <c r="U8" s="44">
        <f t="shared" si="1"/>
        <v>1.9548254620123202</v>
      </c>
      <c r="V8" s="45">
        <f t="shared" si="2"/>
        <v>15.030000000000001</v>
      </c>
      <c r="W8" s="46">
        <f t="shared" si="3"/>
        <v>0.27926078028747431</v>
      </c>
      <c r="X8" s="41">
        <f t="shared" si="4"/>
        <v>257558.86373716631</v>
      </c>
      <c r="Y8" s="41">
        <f t="shared" si="5"/>
        <v>30661.200000000012</v>
      </c>
      <c r="Z8" s="41">
        <f t="shared" si="6"/>
        <v>484723.54546201229</v>
      </c>
      <c r="AA8" s="47">
        <f t="shared" si="7"/>
        <v>594220.06373716635</v>
      </c>
      <c r="AB8" s="48">
        <f t="shared" si="8"/>
        <v>453860.99762360699</v>
      </c>
      <c r="AC8" s="41">
        <f t="shared" si="9"/>
        <v>556385.82746925682</v>
      </c>
      <c r="AD8" s="41">
        <f t="shared" si="10"/>
        <v>57160.739867744662</v>
      </c>
      <c r="AE8" s="41">
        <v>0</v>
      </c>
      <c r="AF8" s="49">
        <f>HLOOKUP(I8,GasAvoidedCostsWOCC!$A$5:$G$50,G8+1,FALSE)</f>
        <v>8.2965739434760017</v>
      </c>
      <c r="AG8" s="41">
        <f t="shared" si="11"/>
        <v>451897.78955325088</v>
      </c>
      <c r="AH8" s="49">
        <f>HLOOKUP(I8,GasAvoidedCostsWOCC!$A$5:$Q$50,T8+1,FALSE)</f>
        <v>8.2965739434760017</v>
      </c>
      <c r="AI8" s="41">
        <f t="shared" si="12"/>
        <v>0</v>
      </c>
      <c r="AJ8" s="41">
        <f t="shared" si="14"/>
        <v>451897.78955325088</v>
      </c>
      <c r="AK8" s="41">
        <f>HLOOKUP(I8,GasAvoidedCostsWOCC!$A$5:$Q$50,G8+1,FALSE)*J8*L8</f>
        <v>0</v>
      </c>
      <c r="AL8" s="41">
        <f t="shared" si="15"/>
        <v>451897.78955325088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451897.78955325083</v>
      </c>
      <c r="AN8" s="45">
        <f t="shared" si="16"/>
        <v>554248.30837632064</v>
      </c>
      <c r="AO8" s="44">
        <f t="shared" si="17"/>
        <v>0.99567442877745516</v>
      </c>
      <c r="AP8" s="44">
        <f t="shared" si="18"/>
        <v>0.99615820715157544</v>
      </c>
    </row>
    <row r="9" spans="1:42" ht="13.5" customHeight="1" x14ac:dyDescent="0.25">
      <c r="A9" s="33" t="s">
        <v>296</v>
      </c>
      <c r="B9" s="84" t="s">
        <v>28</v>
      </c>
      <c r="C9" s="56">
        <v>18230687</v>
      </c>
      <c r="D9" s="56" t="s">
        <v>311</v>
      </c>
      <c r="E9" s="35">
        <v>13526</v>
      </c>
      <c r="F9" s="36" t="s">
        <v>1055</v>
      </c>
      <c r="G9" s="36">
        <v>7</v>
      </c>
      <c r="H9" s="36"/>
      <c r="I9" s="37" t="s">
        <v>266</v>
      </c>
      <c r="J9" s="38">
        <v>10</v>
      </c>
      <c r="K9" s="38">
        <v>26.7</v>
      </c>
      <c r="L9" s="38"/>
      <c r="M9" s="39">
        <v>350</v>
      </c>
      <c r="N9" s="39">
        <v>165.03</v>
      </c>
      <c r="O9" s="40">
        <v>267</v>
      </c>
      <c r="P9" s="41">
        <v>3500</v>
      </c>
      <c r="Q9" s="41">
        <f t="shared" si="13"/>
        <v>1650.3</v>
      </c>
      <c r="R9" s="42">
        <v>5.1630000000000003</v>
      </c>
      <c r="S9" s="43"/>
      <c r="T9" s="36">
        <f t="shared" si="0"/>
        <v>7</v>
      </c>
      <c r="U9" s="44">
        <f t="shared" si="1"/>
        <v>9.5824777549623538E-3</v>
      </c>
      <c r="V9" s="45">
        <f t="shared" si="2"/>
        <v>-184.97</v>
      </c>
      <c r="W9" s="46">
        <f t="shared" si="3"/>
        <v>1.3689253935660506E-3</v>
      </c>
      <c r="X9" s="41">
        <f t="shared" si="4"/>
        <v>1262.5434496919918</v>
      </c>
      <c r="Y9" s="41">
        <f t="shared" si="5"/>
        <v>-1849.7</v>
      </c>
      <c r="Z9" s="41">
        <f t="shared" si="6"/>
        <v>2376.0958110882957</v>
      </c>
      <c r="AA9" s="47">
        <f t="shared" si="7"/>
        <v>2912.8434496919917</v>
      </c>
      <c r="AB9" s="48">
        <f t="shared" si="8"/>
        <v>2224.8088118804267</v>
      </c>
      <c r="AC9" s="41">
        <f t="shared" si="9"/>
        <v>2727.3815072022394</v>
      </c>
      <c r="AD9" s="41">
        <f t="shared" si="10"/>
        <v>280.19970523404248</v>
      </c>
      <c r="AE9" s="41">
        <f t="shared" ref="AE9:AE24" si="19">-PV(GasDiscountRate,T9,S9)*J9</f>
        <v>0</v>
      </c>
      <c r="AF9" s="49">
        <f>HLOOKUP(I9,GasAvoidedCostsWOCC!$A$5:$G$50,G9+1,FALSE)</f>
        <v>8.2965739434760017</v>
      </c>
      <c r="AG9" s="41">
        <f t="shared" si="11"/>
        <v>2215.1852429080927</v>
      </c>
      <c r="AH9" s="49">
        <f>HLOOKUP(I9,GasAvoidedCostsWOCC!$A$5:$Q$50,T9+1,FALSE)</f>
        <v>8.2965739434760017</v>
      </c>
      <c r="AI9" s="41">
        <f t="shared" si="12"/>
        <v>0</v>
      </c>
      <c r="AJ9" s="41">
        <f t="shared" si="14"/>
        <v>2215.1852429080927</v>
      </c>
      <c r="AK9" s="41">
        <f>HLOOKUP(I9,GasAvoidedCostsWOCC!$A$5:$Q$50,G9+1,FALSE)*J9*L9</f>
        <v>0</v>
      </c>
      <c r="AL9" s="41">
        <f t="shared" si="15"/>
        <v>2215.1852429080927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2215.1852429080923</v>
      </c>
      <c r="AN9" s="45">
        <f t="shared" si="16"/>
        <v>2716.9034724329445</v>
      </c>
      <c r="AO9" s="44">
        <f t="shared" si="17"/>
        <v>0.99567442877745505</v>
      </c>
      <c r="AP9" s="44">
        <f t="shared" si="18"/>
        <v>0.99615820715157544</v>
      </c>
    </row>
    <row r="10" spans="1:42" ht="13.5" customHeight="1" x14ac:dyDescent="0.25">
      <c r="A10" s="51">
        <f>SUM(O5:O999)</f>
        <v>195043.5</v>
      </c>
      <c r="B10" s="84" t="s">
        <v>28</v>
      </c>
      <c r="C10" s="56">
        <v>18230687</v>
      </c>
      <c r="D10" s="56" t="s">
        <v>311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9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4"/>
        <v>#N/A</v>
      </c>
      <c r="AK10" s="41" t="e">
        <f>HLOOKUP(I10,GasAvoidedCostsWOCC!$A$5:$Q$50,G10+1,FALSE)*J10*L10</f>
        <v>#N/A</v>
      </c>
      <c r="AL10" s="41" t="e">
        <f t="shared" si="15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6"/>
        <v>0</v>
      </c>
      <c r="AO10" s="44">
        <f t="shared" si="17"/>
        <v>0</v>
      </c>
      <c r="AP10" s="44" t="e">
        <f t="shared" si="18"/>
        <v>#DIV/0!</v>
      </c>
    </row>
    <row r="11" spans="1:42" ht="13.5" customHeight="1" x14ac:dyDescent="0.25">
      <c r="A11" s="33" t="s">
        <v>235</v>
      </c>
      <c r="B11" s="84" t="s">
        <v>28</v>
      </c>
      <c r="C11" s="56">
        <v>18230687</v>
      </c>
      <c r="D11" s="56" t="s">
        <v>311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9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4"/>
        <v>#N/A</v>
      </c>
      <c r="AK11" s="41" t="e">
        <f>HLOOKUP(I11,GasAvoidedCostsWOCC!$A$5:$Q$50,G11+1,FALSE)*J11*L11</f>
        <v>#N/A</v>
      </c>
      <c r="AL11" s="41" t="e">
        <f t="shared" si="15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6"/>
        <v>0</v>
      </c>
      <c r="AO11" s="44">
        <f t="shared" si="17"/>
        <v>0</v>
      </c>
      <c r="AP11" s="44" t="e">
        <f t="shared" si="18"/>
        <v>#DIV/0!</v>
      </c>
    </row>
    <row r="12" spans="1:42" ht="13.5" customHeight="1" x14ac:dyDescent="0.25">
      <c r="A12" s="52">
        <f>SUM(P5:P1000)</f>
        <v>813450</v>
      </c>
      <c r="B12" s="84" t="s">
        <v>28</v>
      </c>
      <c r="C12" s="56">
        <v>18230687</v>
      </c>
      <c r="D12" s="56" t="s">
        <v>311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9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4"/>
        <v>#N/A</v>
      </c>
      <c r="AK12" s="41" t="e">
        <f>HLOOKUP(I12,GasAvoidedCostsWOCC!$A$5:$Q$50,G12+1,FALSE)*J12*L12</f>
        <v>#N/A</v>
      </c>
      <c r="AL12" s="41" t="e">
        <f t="shared" si="15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6"/>
        <v>0</v>
      </c>
      <c r="AO12" s="44">
        <f t="shared" si="17"/>
        <v>0</v>
      </c>
      <c r="AP12" s="44" t="e">
        <f t="shared" si="18"/>
        <v>#DIV/0!</v>
      </c>
    </row>
    <row r="13" spans="1:42" ht="13.5" customHeight="1" x14ac:dyDescent="0.25">
      <c r="A13" s="53" t="s">
        <v>238</v>
      </c>
      <c r="B13" s="84" t="s">
        <v>28</v>
      </c>
      <c r="C13" s="56">
        <v>18230687</v>
      </c>
      <c r="D13" s="56" t="s">
        <v>311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9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4"/>
        <v>#N/A</v>
      </c>
      <c r="AK13" s="41" t="e">
        <f>HLOOKUP(I13,GasAvoidedCostsWOCC!$A$5:$Q$50,G13+1,FALSE)*J13*L13</f>
        <v>#N/A</v>
      </c>
      <c r="AL13" s="41" t="e">
        <f t="shared" si="15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6"/>
        <v>0</v>
      </c>
      <c r="AO13" s="44">
        <f t="shared" si="17"/>
        <v>0</v>
      </c>
      <c r="AP13" s="44" t="e">
        <f t="shared" si="18"/>
        <v>#DIV/0!</v>
      </c>
    </row>
    <row r="14" spans="1:42" ht="13.5" customHeight="1" x14ac:dyDescent="0.25">
      <c r="A14" s="52">
        <f>SUM(Y5:Y1000)</f>
        <v>392094.15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9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4"/>
        <v>#N/A</v>
      </c>
      <c r="AK14" s="41" t="e">
        <f>HLOOKUP(I14,GasAvoidedCostsWOCC!$A$5:$Q$50,G14+1,FALSE)*J14*L14</f>
        <v>#N/A</v>
      </c>
      <c r="AL14" s="41" t="e">
        <f t="shared" si="15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6"/>
        <v>0</v>
      </c>
      <c r="AO14" s="44">
        <f t="shared" si="17"/>
        <v>0</v>
      </c>
      <c r="AP14" s="44" t="e">
        <f t="shared" si="18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9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4"/>
        <v>#N/A</v>
      </c>
      <c r="AK15" s="41" t="e">
        <f>HLOOKUP(I15,GasAvoidedCostsWOCC!$A$5:$Q$50,G15+1,FALSE)*J15*L15</f>
        <v>#N/A</v>
      </c>
      <c r="AL15" s="41" t="e">
        <f t="shared" si="15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6"/>
        <v>0</v>
      </c>
      <c r="AO15" s="44">
        <f t="shared" si="17"/>
        <v>0</v>
      </c>
      <c r="AP15" s="44" t="e">
        <f t="shared" si="18"/>
        <v>#DIV/0!</v>
      </c>
    </row>
    <row r="16" spans="1:42" ht="13.5" customHeight="1" x14ac:dyDescent="0.25">
      <c r="A16" s="51">
        <f>SUM(U5:U999)</f>
        <v>6.9999999999999991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9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4"/>
        <v>#N/A</v>
      </c>
      <c r="AK16" s="41" t="e">
        <f>HLOOKUP(I16,GasAvoidedCostsWOCC!$A$5:$Q$50,G16+1,FALSE)*J16*L16</f>
        <v>#N/A</v>
      </c>
      <c r="AL16" s="41" t="e">
        <f t="shared" si="15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6"/>
        <v>0</v>
      </c>
      <c r="AO16" s="44">
        <f t="shared" si="17"/>
        <v>0</v>
      </c>
      <c r="AP16" s="44" t="e">
        <f t="shared" si="18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9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4"/>
        <v>#N/A</v>
      </c>
      <c r="AK17" s="41" t="e">
        <f>HLOOKUP(I17,GasAvoidedCostsWOCC!$A$5:$Q$50,G17+1,FALSE)*J17*L17</f>
        <v>#N/A</v>
      </c>
      <c r="AL17" s="41" t="e">
        <f t="shared" si="15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6"/>
        <v>0</v>
      </c>
      <c r="AO17" s="44">
        <f t="shared" si="17"/>
        <v>0</v>
      </c>
      <c r="AP17" s="44" t="e">
        <f t="shared" si="18"/>
        <v>#DIV/0!</v>
      </c>
    </row>
    <row r="18" spans="1:42" ht="13.5" customHeight="1" x14ac:dyDescent="0.25">
      <c r="A18" s="52">
        <f>A6+A8</f>
        <v>1735737.99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9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4"/>
        <v>#N/A</v>
      </c>
      <c r="AK18" s="41" t="e">
        <f>HLOOKUP(I18,GasAvoidedCostsWOCC!$A$5:$Q$50,G18+1,FALSE)*J18*L18</f>
        <v>#N/A</v>
      </c>
      <c r="AL18" s="41" t="e">
        <f t="shared" si="15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6"/>
        <v>0</v>
      </c>
      <c r="AO18" s="44">
        <f t="shared" si="17"/>
        <v>0</v>
      </c>
      <c r="AP18" s="44" t="e">
        <f t="shared" si="18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9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4"/>
        <v>#N/A</v>
      </c>
      <c r="AK19" s="41" t="e">
        <f>HLOOKUP(I19,GasAvoidedCostsWOCC!$A$5:$Q$50,G19+1,FALSE)*J19*L19</f>
        <v>#N/A</v>
      </c>
      <c r="AL19" s="41" t="e">
        <f t="shared" si="15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6"/>
        <v>0</v>
      </c>
      <c r="AO19" s="44">
        <f t="shared" si="17"/>
        <v>0</v>
      </c>
      <c r="AP19" s="44" t="e">
        <f t="shared" si="18"/>
        <v>#DIV/0!</v>
      </c>
    </row>
    <row r="20" spans="1:42" ht="13.5" customHeight="1" x14ac:dyDescent="0.25">
      <c r="A20" s="52">
        <f>A8+SUM(Q5:Q906)</f>
        <v>2127832.14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9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4"/>
        <v>#N/A</v>
      </c>
      <c r="AK20" s="41" t="e">
        <f>HLOOKUP(I20,GasAvoidedCostsWOCC!$A$5:$Q$50,G20+1,FALSE)*J20*L20</f>
        <v>#N/A</v>
      </c>
      <c r="AL20" s="41" t="e">
        <f t="shared" si="15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6"/>
        <v>0</v>
      </c>
      <c r="AO20" s="44">
        <f t="shared" si="17"/>
        <v>0</v>
      </c>
      <c r="AP20" s="44" t="e">
        <f t="shared" si="18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9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4"/>
        <v>#N/A</v>
      </c>
      <c r="AK21" s="41" t="e">
        <f>HLOOKUP(I21,GasAvoidedCostsWOCC!$A$5:$Q$50,G21+1,FALSE)*J21*L21</f>
        <v>#N/A</v>
      </c>
      <c r="AL21" s="41" t="e">
        <f t="shared" si="15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6"/>
        <v>0</v>
      </c>
      <c r="AO21" s="44">
        <f t="shared" si="17"/>
        <v>0</v>
      </c>
      <c r="AP21" s="44" t="e">
        <f t="shared" si="18"/>
        <v>#DIV/0!</v>
      </c>
    </row>
    <row r="22" spans="1:42" ht="13.5" customHeight="1" x14ac:dyDescent="0.25">
      <c r="A22" s="55">
        <f>(SUM(AM5:AM1000)/(SUM(AB5:AB1000)))</f>
        <v>0.99567442877745516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9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4"/>
        <v>#N/A</v>
      </c>
      <c r="AK22" s="41" t="e">
        <f>HLOOKUP(I22,GasAvoidedCostsWOCC!$A$5:$Q$50,G22+1,FALSE)*J22*L22</f>
        <v>#N/A</v>
      </c>
      <c r="AL22" s="41" t="e">
        <f t="shared" si="15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6"/>
        <v>0</v>
      </c>
      <c r="AO22" s="44">
        <f t="shared" si="17"/>
        <v>0</v>
      </c>
      <c r="AP22" s="44" t="e">
        <f t="shared" si="18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9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4"/>
        <v>#N/A</v>
      </c>
      <c r="AK23" s="41" t="e">
        <f>HLOOKUP(I23,GasAvoidedCostsWOCC!$A$5:$Q$50,G23+1,FALSE)*J23*L23</f>
        <v>#N/A</v>
      </c>
      <c r="AL23" s="41" t="e">
        <f t="shared" si="15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6"/>
        <v>0</v>
      </c>
      <c r="AO23" s="44">
        <f t="shared" si="17"/>
        <v>0</v>
      </c>
      <c r="AP23" s="44" t="e">
        <f t="shared" si="18"/>
        <v>#DIV/0!</v>
      </c>
    </row>
    <row r="24" spans="1:42" ht="13.5" customHeight="1" x14ac:dyDescent="0.25">
      <c r="A24" s="55">
        <f>(SUM(AN5:AN1000)/SUM(AC5:AC1000))</f>
        <v>0.99615820715157521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9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4"/>
        <v>#N/A</v>
      </c>
      <c r="AK24" s="41" t="e">
        <f>HLOOKUP(I24,GasAvoidedCostsWOCC!$A$5:$Q$50,G24+1,FALSE)*J24*L24</f>
        <v>#N/A</v>
      </c>
      <c r="AL24" s="41" t="e">
        <f t="shared" si="15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6"/>
        <v>0</v>
      </c>
      <c r="AO24" s="44">
        <f t="shared" si="17"/>
        <v>0</v>
      </c>
      <c r="AP24" s="44" t="e">
        <f t="shared" si="18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73" priority="2">
      <formula>ISTEXT(J5)</formula>
    </cfRule>
    <cfRule type="notContainsBlanks" dxfId="72" priority="3">
      <formula>LEN(TRIM(J5))&gt;0</formula>
    </cfRule>
  </conditionalFormatting>
  <conditionalFormatting sqref="R5:S24">
    <cfRule type="expression" dxfId="71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66CC"/>
  </sheetPr>
  <dimension ref="A1:AP28"/>
  <sheetViews>
    <sheetView zoomScale="85" zoomScaleNormal="85" workbookViewId="0">
      <selection activeCell="E5" sqref="E5:S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18230700</v>
      </c>
      <c r="D2" s="17" t="s">
        <v>105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18230700</v>
      </c>
      <c r="D5" s="56" t="s">
        <v>105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B24" si="8">Z5/(1+GasDiscountRate)^1</f>
        <v>#DIV/0!</v>
      </c>
      <c r="AC5" s="41" t="e">
        <f t="shared" ref="AC5:AC24" si="9">AA5/(1+GasDiscountRate)^1</f>
        <v>#DIV/0!</v>
      </c>
      <c r="AD5" s="41">
        <f t="shared" ref="AD5:AD24" si="10">-PV(GasDiscountRate,T5,R5)*J5</f>
        <v>0</v>
      </c>
      <c r="AE5" s="41">
        <v>0</v>
      </c>
      <c r="AF5" s="49" t="e">
        <f>HLOOKUP(I5,GasAvoidedCostsWOCC!$A$5:$G$50,G5+1,FALSE)</f>
        <v>#N/A</v>
      </c>
      <c r="AG5" s="41" t="e">
        <f t="shared" ref="AG5:AG24" si="11">AF5*J5*K5</f>
        <v>#N/A</v>
      </c>
      <c r="AH5" s="49" t="e">
        <f>HLOOKUP(I5,GasAvoidedCostsWOCC!$A$5:$Q$50,T5+1,FALSE)</f>
        <v>#N/A</v>
      </c>
      <c r="AI5" s="41" t="e">
        <f t="shared" ref="AI5:AI24" si="12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 t="e">
        <f>SUMIF('Program Costs'!D:D,C2,'Program Costs'!L:L)</f>
        <v>#N/A</v>
      </c>
      <c r="B6" s="84" t="s">
        <v>28</v>
      </c>
      <c r="C6" s="56">
        <v>18230700</v>
      </c>
      <c r="D6" s="56" t="s">
        <v>105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9"/>
        <v>#DIV/0!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 t="s">
        <v>28</v>
      </c>
      <c r="C7" s="56">
        <v>18230700</v>
      </c>
      <c r="D7" s="56" t="s">
        <v>105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9"/>
        <v>#DIV/0!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 t="e">
        <f>SUMIF('Program Costs'!D:D,C2,'Program Costs'!O:O)</f>
        <v>#N/A</v>
      </c>
      <c r="B8" s="84" t="s">
        <v>28</v>
      </c>
      <c r="C8" s="56">
        <v>18230700</v>
      </c>
      <c r="D8" s="56" t="s">
        <v>105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9"/>
        <v>#DIV/0!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84" t="s">
        <v>28</v>
      </c>
      <c r="C9" s="56">
        <v>18230700</v>
      </c>
      <c r="D9" s="56" t="s">
        <v>105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9"/>
        <v>#DIV/0!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0</v>
      </c>
      <c r="B10" s="84" t="s">
        <v>28</v>
      </c>
      <c r="C10" s="56">
        <v>18230700</v>
      </c>
      <c r="D10" s="56" t="s">
        <v>105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9"/>
        <v>#DIV/0!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84" t="s">
        <v>28</v>
      </c>
      <c r="C11" s="56">
        <v>18230700</v>
      </c>
      <c r="D11" s="56" t="s">
        <v>105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9"/>
        <v>#DIV/0!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0</v>
      </c>
      <c r="B12" s="84" t="s">
        <v>28</v>
      </c>
      <c r="C12" s="56">
        <v>18230700</v>
      </c>
      <c r="D12" s="56" t="s">
        <v>105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9"/>
        <v>#DIV/0!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84" t="s">
        <v>28</v>
      </c>
      <c r="C13" s="56">
        <v>18230700</v>
      </c>
      <c r="D13" s="56" t="s">
        <v>105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9"/>
        <v>#DIV/0!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84" t="s">
        <v>28</v>
      </c>
      <c r="C14" s="56">
        <v>18230700</v>
      </c>
      <c r="D14" s="56" t="s">
        <v>105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9"/>
        <v>#DIV/0!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84" t="s">
        <v>28</v>
      </c>
      <c r="C15" s="56">
        <v>18230700</v>
      </c>
      <c r="D15" s="56" t="s">
        <v>105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9"/>
        <v>#DIV/0!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 t="e">
        <f>SUM(U5:U999)</f>
        <v>#DIV/0!</v>
      </c>
      <c r="B16" s="84" t="s">
        <v>28</v>
      </c>
      <c r="C16" s="56">
        <v>18230700</v>
      </c>
      <c r="D16" s="56" t="s">
        <v>105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9"/>
        <v>#DIV/0!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84" t="s">
        <v>28</v>
      </c>
      <c r="C17" s="56">
        <v>18230700</v>
      </c>
      <c r="D17" s="56" t="s">
        <v>105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9"/>
        <v>#DIV/0!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 t="e">
        <f>A6+A8</f>
        <v>#N/A</v>
      </c>
      <c r="B18" s="84" t="s">
        <v>28</v>
      </c>
      <c r="C18" s="56">
        <v>18230700</v>
      </c>
      <c r="D18" s="56" t="s">
        <v>105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9"/>
        <v>#DIV/0!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9"/>
        <v>#DIV/0!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 t="e">
        <f>A8+SUM(Q5:Q906)</f>
        <v>#N/A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9"/>
        <v>#DIV/0!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8"/>
        <v>#DIV/0!</v>
      </c>
      <c r="AC21" s="41" t="e">
        <f t="shared" si="9"/>
        <v>#DIV/0!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8"/>
        <v>#DIV/0!</v>
      </c>
      <c r="AC22" s="41" t="e">
        <f t="shared" si="9"/>
        <v>#DIV/0!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8"/>
        <v>#DIV/0!</v>
      </c>
      <c r="AC23" s="41" t="e">
        <f t="shared" si="9"/>
        <v>#DIV/0!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8"/>
        <v>#DIV/0!</v>
      </c>
      <c r="AC24" s="41" t="e">
        <f t="shared" si="9"/>
        <v>#DIV/0!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70" priority="2">
      <formula>ISTEXT(J5)</formula>
    </cfRule>
    <cfRule type="notContainsBlanks" dxfId="69" priority="3">
      <formula>LEN(TRIM(J5))&gt;0</formula>
    </cfRule>
  </conditionalFormatting>
  <conditionalFormatting sqref="R5:S24">
    <cfRule type="expression" dxfId="68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66CC"/>
  </sheetPr>
  <dimension ref="A1:AP82"/>
  <sheetViews>
    <sheetView zoomScale="85" zoomScaleNormal="85" workbookViewId="0">
      <selection activeCell="Q10" sqref="Q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18230637</v>
      </c>
      <c r="D2" s="17" t="s">
        <v>71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18230637</v>
      </c>
      <c r="D5" s="56" t="s">
        <v>71</v>
      </c>
      <c r="E5" s="35">
        <v>13875</v>
      </c>
      <c r="F5" s="36" t="s">
        <v>1043</v>
      </c>
      <c r="G5" s="36">
        <v>20</v>
      </c>
      <c r="H5" s="36"/>
      <c r="I5" s="37" t="s">
        <v>266</v>
      </c>
      <c r="J5" s="38">
        <v>1400</v>
      </c>
      <c r="K5" s="477">
        <v>75.319999999999993</v>
      </c>
      <c r="L5" s="38"/>
      <c r="M5" s="39">
        <v>1000</v>
      </c>
      <c r="N5" s="39">
        <v>1000</v>
      </c>
      <c r="O5" s="40">
        <v>105447.99999999999</v>
      </c>
      <c r="P5" s="41">
        <v>1400000</v>
      </c>
      <c r="Q5" s="475">
        <v>1400000</v>
      </c>
      <c r="R5" s="42">
        <v>37.901899999999998</v>
      </c>
      <c r="S5" s="43"/>
      <c r="T5" s="36">
        <f t="shared" ref="T5:T36" si="0">G5+H5</f>
        <v>20</v>
      </c>
      <c r="U5" s="44">
        <f t="shared" ref="U5:U36" si="1">(O5/$A$10)*T5</f>
        <v>4.2172681173411499</v>
      </c>
      <c r="V5" s="45">
        <f t="shared" ref="V5:V36" si="2">N5-M5</f>
        <v>0</v>
      </c>
      <c r="W5" s="46">
        <f t="shared" ref="W5:W36" si="3">(O5/A$10)</f>
        <v>0.21086340586705751</v>
      </c>
      <c r="X5" s="41">
        <f t="shared" ref="X5:X36" si="4">W5*A$8</f>
        <v>108303.34411769526</v>
      </c>
      <c r="Y5" s="41">
        <f t="shared" ref="Y5:Y36" si="5">Q5-P5</f>
        <v>0</v>
      </c>
      <c r="Z5" s="41">
        <f t="shared" ref="Z5:Z36" si="6">X5+(A$6*W5)</f>
        <v>2613685.7888196968</v>
      </c>
      <c r="AA5" s="47">
        <f t="shared" ref="AA5:AA24" si="7">Q5+X5</f>
        <v>1508303.3441176952</v>
      </c>
      <c r="AB5" s="48">
        <f t="shared" ref="AB5:AB24" si="8">Z5/(1+GasDiscountRate)^1</f>
        <v>2447271.3378461581</v>
      </c>
      <c r="AC5" s="41">
        <f t="shared" ref="AC5:AC24" si="9">AA5/(1+GasDiscountRate)^1</f>
        <v>1412269.0487993399</v>
      </c>
      <c r="AD5" s="41">
        <f t="shared" ref="AD5:AD36" si="10">-PV(GasDiscountRate,T5,R5)*J5</f>
        <v>570991.87081188965</v>
      </c>
      <c r="AE5" s="41">
        <v>0</v>
      </c>
      <c r="AF5" s="49">
        <f>HLOOKUP(I5,GasAvoidedCostsWOCC!$A$5:$G$50,G5+1,FALSE)</f>
        <v>19.395541552048424</v>
      </c>
      <c r="AG5" s="41">
        <f t="shared" ref="AG5:AG36" si="11">AF5*J5*K5</f>
        <v>2045221.065580402</v>
      </c>
      <c r="AH5" s="49">
        <f>HLOOKUP(I5,GasAvoidedCostsWOCC!$A$5:$Q$50,T5+1,FALSE)</f>
        <v>19.395541552048424</v>
      </c>
      <c r="AI5" s="41">
        <f t="shared" ref="AI5:AI36" si="12">AH5*J5*L5</f>
        <v>0</v>
      </c>
      <c r="AJ5" s="41">
        <f>AG5+AI5</f>
        <v>2045221.065580402</v>
      </c>
      <c r="AK5" s="41">
        <f>HLOOKUP(I5,GasAvoidedCostsWOCC!$A$5:$Q$50,G5+1,FALSE)*J5*L5</f>
        <v>0</v>
      </c>
      <c r="AL5" s="41">
        <f>AG5+AI5-AK5</f>
        <v>2045221.065580402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2045221.065580402</v>
      </c>
      <c r="AN5" s="45">
        <f>AM5*1.1+AD5+AE5</f>
        <v>2820735.0429503322</v>
      </c>
      <c r="AO5" s="44">
        <f>IFERROR(AM5/AB5,0)</f>
        <v>0.83571487719886417</v>
      </c>
      <c r="AP5" s="44">
        <f>AN5/AC5</f>
        <v>1.9973071316321909</v>
      </c>
    </row>
    <row r="6" spans="1:42" ht="13.5" customHeight="1" x14ac:dyDescent="0.25">
      <c r="A6" s="50">
        <f>SUMIF('Program Costs'!D:D,C2,'Program Costs'!L:L)</f>
        <v>11881542.15</v>
      </c>
      <c r="B6" s="84" t="s">
        <v>28</v>
      </c>
      <c r="C6" s="56">
        <v>18230637</v>
      </c>
      <c r="D6" s="56" t="s">
        <v>71</v>
      </c>
      <c r="E6" s="35">
        <v>12557</v>
      </c>
      <c r="F6" s="36" t="s">
        <v>979</v>
      </c>
      <c r="G6" s="36">
        <v>25</v>
      </c>
      <c r="H6" s="36"/>
      <c r="I6" s="37" t="s">
        <v>266</v>
      </c>
      <c r="J6" s="38">
        <v>1115.95</v>
      </c>
      <c r="K6" s="477">
        <v>0.32950000000000002</v>
      </c>
      <c r="L6" s="38"/>
      <c r="M6" s="39">
        <v>200</v>
      </c>
      <c r="N6" s="39">
        <v>26.07</v>
      </c>
      <c r="O6" s="40">
        <v>367.70552500000002</v>
      </c>
      <c r="P6" s="41">
        <v>6800</v>
      </c>
      <c r="Q6" s="475">
        <v>886.38</v>
      </c>
      <c r="R6" s="42">
        <v>0</v>
      </c>
      <c r="S6" s="43"/>
      <c r="T6" s="36">
        <f t="shared" si="0"/>
        <v>25</v>
      </c>
      <c r="U6" s="44">
        <f t="shared" si="1"/>
        <v>1.8382434791943535E-2</v>
      </c>
      <c r="V6" s="45">
        <f t="shared" si="2"/>
        <v>-173.93</v>
      </c>
      <c r="W6" s="46">
        <f t="shared" si="3"/>
        <v>7.3529739167774145E-4</v>
      </c>
      <c r="X6" s="41">
        <f t="shared" si="4"/>
        <v>377.66233601446027</v>
      </c>
      <c r="Y6" s="41">
        <f t="shared" si="5"/>
        <v>-5913.62</v>
      </c>
      <c r="Z6" s="41">
        <f t="shared" si="6"/>
        <v>9114.1292880186047</v>
      </c>
      <c r="AA6" s="47">
        <f t="shared" si="7"/>
        <v>1264.0423360144603</v>
      </c>
      <c r="AB6" s="48">
        <f t="shared" si="8"/>
        <v>8533.8289213657335</v>
      </c>
      <c r="AC6" s="41">
        <f t="shared" si="9"/>
        <v>1183.5602397139141</v>
      </c>
      <c r="AD6" s="41">
        <f t="shared" si="10"/>
        <v>0</v>
      </c>
      <c r="AE6" s="41">
        <v>0</v>
      </c>
      <c r="AF6" s="49">
        <f>HLOOKUP(I6,GasAvoidedCostsWOCC!$A$5:$G$50,G6+1,FALSE)</f>
        <v>22.891286501587491</v>
      </c>
      <c r="AG6" s="41">
        <f t="shared" si="11"/>
        <v>8417.2525209916421</v>
      </c>
      <c r="AH6" s="49">
        <f>HLOOKUP(I6,GasAvoidedCostsWOCC!$A$5:$Q$50,T6+1,FALSE)</f>
        <v>22.891286501587491</v>
      </c>
      <c r="AI6" s="41">
        <f t="shared" si="12"/>
        <v>0</v>
      </c>
      <c r="AJ6" s="41">
        <f t="shared" ref="AJ6:AJ24" si="13">AG6+AI6</f>
        <v>8417.2525209916421</v>
      </c>
      <c r="AK6" s="41">
        <f>HLOOKUP(I6,GasAvoidedCostsWOCC!$A$5:$Q$50,G6+1,FALSE)*J6*L6</f>
        <v>0</v>
      </c>
      <c r="AL6" s="41">
        <f t="shared" ref="AL6:AL24" si="14">AG6+AI6-AK6</f>
        <v>8417.2525209916421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8417.2525209916421</v>
      </c>
      <c r="AN6" s="45">
        <f t="shared" ref="AN6:AN24" si="15">AM6*1.1+AD6+AE6</f>
        <v>9258.9777730908063</v>
      </c>
      <c r="AO6" s="44">
        <f t="shared" ref="AO6:AO24" si="16">IFERROR(AM6/AB6,0)</f>
        <v>0.98633949643843633</v>
      </c>
      <c r="AP6" s="44">
        <f t="shared" ref="AP6:AP24" si="17">AN6/AC6</f>
        <v>7.8229881863291153</v>
      </c>
    </row>
    <row r="7" spans="1:42" ht="13.5" customHeight="1" x14ac:dyDescent="0.25">
      <c r="A7" s="33" t="s">
        <v>232</v>
      </c>
      <c r="B7" s="84" t="s">
        <v>28</v>
      </c>
      <c r="C7" s="56">
        <v>18230637</v>
      </c>
      <c r="D7" s="56" t="s">
        <v>71</v>
      </c>
      <c r="E7" s="35">
        <v>12653</v>
      </c>
      <c r="F7" s="36" t="s">
        <v>981</v>
      </c>
      <c r="G7" s="36">
        <v>45</v>
      </c>
      <c r="H7" s="36"/>
      <c r="I7" s="37" t="s">
        <v>266</v>
      </c>
      <c r="J7" s="38">
        <v>9098.633333333335</v>
      </c>
      <c r="K7" s="477">
        <v>0.38109999999999999</v>
      </c>
      <c r="L7" s="38"/>
      <c r="M7" s="39">
        <v>200</v>
      </c>
      <c r="N7" s="39">
        <v>31.8</v>
      </c>
      <c r="O7" s="40">
        <v>3467.4891633333341</v>
      </c>
      <c r="P7" s="41">
        <v>22400</v>
      </c>
      <c r="Q7" s="475">
        <v>3561.6</v>
      </c>
      <c r="R7" s="42">
        <v>0</v>
      </c>
      <c r="S7" s="43"/>
      <c r="T7" s="36">
        <f t="shared" si="0"/>
        <v>45</v>
      </c>
      <c r="U7" s="44">
        <f t="shared" si="1"/>
        <v>0.3120257934284304</v>
      </c>
      <c r="V7" s="45">
        <f t="shared" si="2"/>
        <v>-168.2</v>
      </c>
      <c r="W7" s="46">
        <f t="shared" si="3"/>
        <v>6.9339065206317869E-3</v>
      </c>
      <c r="X7" s="41">
        <f t="shared" si="4"/>
        <v>3561.3825969280538</v>
      </c>
      <c r="Y7" s="41">
        <f t="shared" si="5"/>
        <v>-18838.400000000001</v>
      </c>
      <c r="Z7" s="41">
        <f t="shared" si="6"/>
        <v>85946.885185974475</v>
      </c>
      <c r="AA7" s="47">
        <f t="shared" si="7"/>
        <v>7122.9825969280537</v>
      </c>
      <c r="AB7" s="48">
        <f t="shared" si="8"/>
        <v>80474.611597354378</v>
      </c>
      <c r="AC7" s="41">
        <f t="shared" si="9"/>
        <v>6669.4593604195252</v>
      </c>
      <c r="AD7" s="41">
        <f t="shared" si="10"/>
        <v>0</v>
      </c>
      <c r="AE7" s="41">
        <v>0</v>
      </c>
      <c r="AF7" s="49">
        <f>HLOOKUP(I7,GasAvoidedCostsWOCC!$A$5:$G$50,G7+1,FALSE)</f>
        <v>37.569941081056932</v>
      </c>
      <c r="AG7" s="41">
        <f t="shared" si="11"/>
        <v>130273.36356563676</v>
      </c>
      <c r="AH7" s="49">
        <f>HLOOKUP(I7,GasAvoidedCostsWOCC!$A$5:$Q$50,T7+1,FALSE)</f>
        <v>37.569941081056932</v>
      </c>
      <c r="AI7" s="41">
        <f t="shared" si="12"/>
        <v>0</v>
      </c>
      <c r="AJ7" s="41">
        <f t="shared" si="13"/>
        <v>130273.36356563676</v>
      </c>
      <c r="AK7" s="41">
        <f>HLOOKUP(I7,GasAvoidedCostsWOCC!$A$5:$Q$50,G7+1,FALSE)*J7*L7</f>
        <v>0</v>
      </c>
      <c r="AL7" s="41">
        <f t="shared" si="14"/>
        <v>130273.36356563676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130273.36356563676</v>
      </c>
      <c r="AN7" s="45">
        <f t="shared" si="15"/>
        <v>143300.69992220044</v>
      </c>
      <c r="AO7" s="44">
        <f t="shared" si="16"/>
        <v>1.6188132005836176</v>
      </c>
      <c r="AP7" s="44">
        <f t="shared" si="17"/>
        <v>21.486104371912159</v>
      </c>
    </row>
    <row r="8" spans="1:42" ht="13.5" customHeight="1" x14ac:dyDescent="0.25">
      <c r="A8" s="50">
        <f>SUMIF('Program Costs'!D:D,C2,'Program Costs'!O:O)</f>
        <v>513618.49000000022</v>
      </c>
      <c r="B8" s="84" t="s">
        <v>28</v>
      </c>
      <c r="C8" s="56">
        <v>18230637</v>
      </c>
      <c r="D8" s="56" t="s">
        <v>71</v>
      </c>
      <c r="E8" s="35">
        <v>13238</v>
      </c>
      <c r="F8" s="36" t="s">
        <v>987</v>
      </c>
      <c r="G8" s="36">
        <v>45</v>
      </c>
      <c r="H8" s="36"/>
      <c r="I8" s="37" t="s">
        <v>266</v>
      </c>
      <c r="J8" s="38">
        <v>15144.25</v>
      </c>
      <c r="K8" s="477">
        <v>0.26350000000000001</v>
      </c>
      <c r="L8" s="38"/>
      <c r="M8" s="39">
        <v>100</v>
      </c>
      <c r="N8" s="39">
        <v>36.94</v>
      </c>
      <c r="O8" s="40">
        <v>3990.5098750000002</v>
      </c>
      <c r="P8" s="41">
        <v>24300</v>
      </c>
      <c r="Q8" s="475">
        <v>8976.42</v>
      </c>
      <c r="R8" s="42">
        <v>0</v>
      </c>
      <c r="S8" s="43"/>
      <c r="T8" s="36">
        <f t="shared" si="0"/>
        <v>45</v>
      </c>
      <c r="U8" s="44">
        <f t="shared" si="1"/>
        <v>0.35909038248699054</v>
      </c>
      <c r="V8" s="45">
        <f t="shared" si="2"/>
        <v>-63.06</v>
      </c>
      <c r="W8" s="46">
        <f t="shared" si="3"/>
        <v>7.9797862774886787E-3</v>
      </c>
      <c r="X8" s="41">
        <f t="shared" si="4"/>
        <v>4098.5657783664583</v>
      </c>
      <c r="Y8" s="41">
        <f t="shared" si="5"/>
        <v>-15323.58</v>
      </c>
      <c r="Z8" s="41">
        <f t="shared" si="6"/>
        <v>98910.732782339794</v>
      </c>
      <c r="AA8" s="47">
        <f t="shared" si="7"/>
        <v>13074.985778366459</v>
      </c>
      <c r="AB8" s="48">
        <f t="shared" si="8"/>
        <v>92613.04567634812</v>
      </c>
      <c r="AC8" s="41">
        <f t="shared" si="9"/>
        <v>12242.496047159606</v>
      </c>
      <c r="AD8" s="41">
        <f t="shared" si="10"/>
        <v>0</v>
      </c>
      <c r="AE8" s="41">
        <v>0</v>
      </c>
      <c r="AF8" s="49">
        <f>HLOOKUP(I8,GasAvoidedCostsWOCC!$A$5:$G$50,G8+1,FALSE)</f>
        <v>37.569941081056932</v>
      </c>
      <c r="AG8" s="41">
        <f t="shared" si="11"/>
        <v>149923.22088712588</v>
      </c>
      <c r="AH8" s="49">
        <f>HLOOKUP(I8,GasAvoidedCostsWOCC!$A$5:$Q$50,T8+1,FALSE)</f>
        <v>37.569941081056932</v>
      </c>
      <c r="AI8" s="41">
        <f t="shared" si="12"/>
        <v>0</v>
      </c>
      <c r="AJ8" s="41">
        <f t="shared" si="13"/>
        <v>149923.22088712588</v>
      </c>
      <c r="AK8" s="41">
        <f>HLOOKUP(I8,GasAvoidedCostsWOCC!$A$5:$Q$50,G8+1,FALSE)*J8*L8</f>
        <v>0</v>
      </c>
      <c r="AL8" s="41">
        <f t="shared" si="14"/>
        <v>149923.22088712588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149923.22088712588</v>
      </c>
      <c r="AN8" s="45">
        <f t="shared" si="15"/>
        <v>164915.54297583847</v>
      </c>
      <c r="AO8" s="44">
        <f t="shared" si="16"/>
        <v>1.6188132005836178</v>
      </c>
      <c r="AP8" s="44">
        <f t="shared" si="17"/>
        <v>13.470745045827538</v>
      </c>
    </row>
    <row r="9" spans="1:42" ht="13.5" customHeight="1" x14ac:dyDescent="0.25">
      <c r="A9" s="33" t="s">
        <v>296</v>
      </c>
      <c r="B9" s="84" t="s">
        <v>28</v>
      </c>
      <c r="C9" s="56">
        <v>18230637</v>
      </c>
      <c r="D9" s="56" t="s">
        <v>71</v>
      </c>
      <c r="E9" s="35">
        <v>13239</v>
      </c>
      <c r="F9" s="36" t="s">
        <v>988</v>
      </c>
      <c r="G9" s="36">
        <v>45</v>
      </c>
      <c r="H9" s="36"/>
      <c r="I9" s="37" t="s">
        <v>266</v>
      </c>
      <c r="J9" s="38">
        <v>2023</v>
      </c>
      <c r="K9" s="477">
        <v>0.26350000000000001</v>
      </c>
      <c r="L9" s="38"/>
      <c r="M9" s="39">
        <v>200</v>
      </c>
      <c r="N9" s="39">
        <v>36.94</v>
      </c>
      <c r="O9" s="40">
        <v>533.06050000000005</v>
      </c>
      <c r="P9" s="41">
        <v>2000</v>
      </c>
      <c r="Q9" s="475">
        <v>369.4</v>
      </c>
      <c r="R9" s="42">
        <v>0</v>
      </c>
      <c r="S9" s="43"/>
      <c r="T9" s="36">
        <f t="shared" si="0"/>
        <v>45</v>
      </c>
      <c r="U9" s="44">
        <f t="shared" si="1"/>
        <v>4.7968030359455356E-2</v>
      </c>
      <c r="V9" s="45">
        <f t="shared" si="2"/>
        <v>-163.06</v>
      </c>
      <c r="W9" s="46">
        <f t="shared" si="3"/>
        <v>1.065956230210119E-3</v>
      </c>
      <c r="X9" s="41">
        <f t="shared" si="4"/>
        <v>547.494829366614</v>
      </c>
      <c r="Y9" s="41">
        <f t="shared" si="5"/>
        <v>-1630.6</v>
      </c>
      <c r="Z9" s="41">
        <f t="shared" si="6"/>
        <v>13212.698708663247</v>
      </c>
      <c r="AA9" s="47">
        <f t="shared" si="7"/>
        <v>916.89482936661398</v>
      </c>
      <c r="AB9" s="48">
        <f t="shared" si="8"/>
        <v>12371.440738448733</v>
      </c>
      <c r="AC9" s="41">
        <f t="shared" si="9"/>
        <v>858.5157578339082</v>
      </c>
      <c r="AD9" s="41">
        <f t="shared" si="10"/>
        <v>0</v>
      </c>
      <c r="AE9" s="41">
        <f t="shared" ref="AE9:AE40" si="18">-PV(GasDiscountRate,T9,S9)*J9</f>
        <v>0</v>
      </c>
      <c r="AF9" s="49">
        <f>HLOOKUP(I9,GasAvoidedCostsWOCC!$A$5:$G$50,G9+1,FALSE)</f>
        <v>37.569941081056932</v>
      </c>
      <c r="AG9" s="41">
        <f t="shared" si="11"/>
        <v>20027.051577638747</v>
      </c>
      <c r="AH9" s="49">
        <f>HLOOKUP(I9,GasAvoidedCostsWOCC!$A$5:$Q$50,T9+1,FALSE)</f>
        <v>37.569941081056932</v>
      </c>
      <c r="AI9" s="41">
        <f t="shared" si="12"/>
        <v>0</v>
      </c>
      <c r="AJ9" s="41">
        <f t="shared" si="13"/>
        <v>20027.051577638747</v>
      </c>
      <c r="AK9" s="41">
        <f>HLOOKUP(I9,GasAvoidedCostsWOCC!$A$5:$Q$50,G9+1,FALSE)*J9*L9</f>
        <v>0</v>
      </c>
      <c r="AL9" s="41">
        <f t="shared" si="14"/>
        <v>20027.051577638747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20027.051577638747</v>
      </c>
      <c r="AN9" s="45">
        <f t="shared" si="15"/>
        <v>22029.756735402625</v>
      </c>
      <c r="AO9" s="44">
        <f t="shared" si="16"/>
        <v>1.6188132005836176</v>
      </c>
      <c r="AP9" s="44">
        <f t="shared" si="17"/>
        <v>25.660282335393763</v>
      </c>
    </row>
    <row r="10" spans="1:42" ht="13.5" customHeight="1" x14ac:dyDescent="0.25">
      <c r="A10" s="51">
        <f>SUM(O5:O999)</f>
        <v>500077.28731500002</v>
      </c>
      <c r="B10" s="84" t="s">
        <v>28</v>
      </c>
      <c r="C10" s="56">
        <v>18230637</v>
      </c>
      <c r="D10" s="56" t="s">
        <v>71</v>
      </c>
      <c r="E10" s="35">
        <v>13248</v>
      </c>
      <c r="F10" s="36" t="s">
        <v>995</v>
      </c>
      <c r="G10" s="36">
        <v>45</v>
      </c>
      <c r="H10" s="36"/>
      <c r="I10" s="37" t="s">
        <v>266</v>
      </c>
      <c r="J10" s="38">
        <v>14826.783333333333</v>
      </c>
      <c r="K10" s="477">
        <v>0.42430000000000001</v>
      </c>
      <c r="L10" s="38"/>
      <c r="M10" s="39">
        <v>100</v>
      </c>
      <c r="N10" s="39">
        <v>36.94</v>
      </c>
      <c r="O10" s="40">
        <v>6291.0041683333329</v>
      </c>
      <c r="P10" s="41">
        <v>27300</v>
      </c>
      <c r="Q10" s="475">
        <v>10084.619999999999</v>
      </c>
      <c r="R10" s="42">
        <v>0</v>
      </c>
      <c r="S10" s="43"/>
      <c r="T10" s="36">
        <f t="shared" si="0"/>
        <v>45</v>
      </c>
      <c r="U10" s="44">
        <f t="shared" si="1"/>
        <v>0.56610287000832638</v>
      </c>
      <c r="V10" s="45">
        <f t="shared" si="2"/>
        <v>-63.06</v>
      </c>
      <c r="W10" s="46">
        <f t="shared" si="3"/>
        <v>1.2580063777962809E-2</v>
      </c>
      <c r="X10" s="41">
        <f t="shared" si="4"/>
        <v>6461.3533617409566</v>
      </c>
      <c r="Y10" s="41">
        <f t="shared" si="5"/>
        <v>-17215.38</v>
      </c>
      <c r="Z10" s="41">
        <f t="shared" si="6"/>
        <v>155931.91138929434</v>
      </c>
      <c r="AA10" s="47">
        <f t="shared" si="7"/>
        <v>16545.973361740955</v>
      </c>
      <c r="AB10" s="48">
        <f t="shared" si="8"/>
        <v>146003.66234952654</v>
      </c>
      <c r="AC10" s="41">
        <f t="shared" si="9"/>
        <v>15492.484421105763</v>
      </c>
      <c r="AD10" s="41">
        <f t="shared" si="10"/>
        <v>0</v>
      </c>
      <c r="AE10" s="41">
        <f t="shared" si="18"/>
        <v>0</v>
      </c>
      <c r="AF10" s="49">
        <f>HLOOKUP(I10,GasAvoidedCostsWOCC!$A$5:$G$50,G10+1,FALSE)</f>
        <v>37.569941081056932</v>
      </c>
      <c r="AG10" s="41">
        <f t="shared" si="11"/>
        <v>236352.65594496689</v>
      </c>
      <c r="AH10" s="49">
        <f>HLOOKUP(I10,GasAvoidedCostsWOCC!$A$5:$Q$50,T10+1,FALSE)</f>
        <v>37.569941081056932</v>
      </c>
      <c r="AI10" s="41">
        <f t="shared" si="12"/>
        <v>0</v>
      </c>
      <c r="AJ10" s="41">
        <f t="shared" si="13"/>
        <v>236352.65594496689</v>
      </c>
      <c r="AK10" s="41">
        <f>HLOOKUP(I10,GasAvoidedCostsWOCC!$A$5:$Q$50,G10+1,FALSE)*J10*L10</f>
        <v>0</v>
      </c>
      <c r="AL10" s="41">
        <f t="shared" si="14"/>
        <v>236352.65594496689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236352.65594496691</v>
      </c>
      <c r="AN10" s="45">
        <f t="shared" si="15"/>
        <v>259987.92153946363</v>
      </c>
      <c r="AO10" s="44">
        <f t="shared" si="16"/>
        <v>1.6188132005836178</v>
      </c>
      <c r="AP10" s="44">
        <f t="shared" si="17"/>
        <v>16.781551265288101</v>
      </c>
    </row>
    <row r="11" spans="1:42" ht="13.5" customHeight="1" x14ac:dyDescent="0.25">
      <c r="A11" s="33" t="s">
        <v>235</v>
      </c>
      <c r="B11" s="84" t="s">
        <v>28</v>
      </c>
      <c r="C11" s="56">
        <v>18230637</v>
      </c>
      <c r="D11" s="56" t="s">
        <v>71</v>
      </c>
      <c r="E11" s="35">
        <v>13249</v>
      </c>
      <c r="F11" s="36" t="s">
        <v>996</v>
      </c>
      <c r="G11" s="36">
        <v>45</v>
      </c>
      <c r="H11" s="36"/>
      <c r="I11" s="37" t="s">
        <v>266</v>
      </c>
      <c r="J11" s="38">
        <v>1451.9</v>
      </c>
      <c r="K11" s="477">
        <v>0.42430000000000001</v>
      </c>
      <c r="L11" s="38"/>
      <c r="M11" s="39">
        <v>200</v>
      </c>
      <c r="N11" s="39">
        <v>36.94</v>
      </c>
      <c r="O11" s="40">
        <v>616.04117000000008</v>
      </c>
      <c r="P11" s="41">
        <v>1600</v>
      </c>
      <c r="Q11" s="475">
        <v>295.52</v>
      </c>
      <c r="R11" s="42">
        <v>0</v>
      </c>
      <c r="S11" s="43"/>
      <c r="T11" s="36">
        <f t="shared" si="0"/>
        <v>45</v>
      </c>
      <c r="U11" s="44">
        <f t="shared" si="1"/>
        <v>5.5435136434296671E-2</v>
      </c>
      <c r="V11" s="45">
        <f t="shared" si="2"/>
        <v>-163.06</v>
      </c>
      <c r="W11" s="46">
        <f t="shared" si="3"/>
        <v>1.2318919207621483E-3</v>
      </c>
      <c r="X11" s="41">
        <f t="shared" si="4"/>
        <v>632.72246818505459</v>
      </c>
      <c r="Y11" s="41">
        <f t="shared" si="5"/>
        <v>-1304.48</v>
      </c>
      <c r="Z11" s="41">
        <f t="shared" si="6"/>
        <v>15269.498248964981</v>
      </c>
      <c r="AA11" s="47">
        <f t="shared" si="7"/>
        <v>928.24246818505458</v>
      </c>
      <c r="AB11" s="48">
        <f t="shared" si="8"/>
        <v>14297.283004648858</v>
      </c>
      <c r="AC11" s="41">
        <f t="shared" si="9"/>
        <v>869.14088781372152</v>
      </c>
      <c r="AD11" s="41">
        <f t="shared" si="10"/>
        <v>0</v>
      </c>
      <c r="AE11" s="41">
        <f t="shared" si="18"/>
        <v>0</v>
      </c>
      <c r="AF11" s="49">
        <f>HLOOKUP(I11,GasAvoidedCostsWOCC!$A$5:$G$50,G11+1,FALSE)</f>
        <v>37.569941081056932</v>
      </c>
      <c r="AG11" s="41">
        <f t="shared" si="11"/>
        <v>23144.63046040538</v>
      </c>
      <c r="AH11" s="49">
        <f>HLOOKUP(I11,GasAvoidedCostsWOCC!$A$5:$Q$50,T11+1,FALSE)</f>
        <v>37.569941081056932</v>
      </c>
      <c r="AI11" s="41">
        <f t="shared" si="12"/>
        <v>0</v>
      </c>
      <c r="AJ11" s="41">
        <f t="shared" si="13"/>
        <v>23144.63046040538</v>
      </c>
      <c r="AK11" s="41">
        <f>HLOOKUP(I11,GasAvoidedCostsWOCC!$A$5:$Q$50,G11+1,FALSE)*J11*L11</f>
        <v>0</v>
      </c>
      <c r="AL11" s="41">
        <f t="shared" si="14"/>
        <v>23144.63046040538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23144.63046040538</v>
      </c>
      <c r="AN11" s="45">
        <f t="shared" si="15"/>
        <v>25459.093506445919</v>
      </c>
      <c r="AO11" s="44">
        <f t="shared" si="16"/>
        <v>1.6188132005836178</v>
      </c>
      <c r="AP11" s="44">
        <f t="shared" si="17"/>
        <v>29.292251536441853</v>
      </c>
    </row>
    <row r="12" spans="1:42" ht="13.5" customHeight="1" x14ac:dyDescent="0.25">
      <c r="A12" s="52">
        <f>SUM(P5:P1000)</f>
        <v>11293085.25</v>
      </c>
      <c r="B12" s="84" t="s">
        <v>28</v>
      </c>
      <c r="C12" s="56">
        <v>18230637</v>
      </c>
      <c r="D12" s="56" t="s">
        <v>71</v>
      </c>
      <c r="E12" s="35">
        <v>13769</v>
      </c>
      <c r="F12" s="36" t="s">
        <v>1003</v>
      </c>
      <c r="G12" s="36">
        <v>25</v>
      </c>
      <c r="H12" s="36"/>
      <c r="I12" s="37" t="s">
        <v>266</v>
      </c>
      <c r="J12" s="38">
        <v>1024.8833333333332</v>
      </c>
      <c r="K12" s="477">
        <v>0.76370000000000005</v>
      </c>
      <c r="L12" s="38"/>
      <c r="M12" s="39">
        <v>200</v>
      </c>
      <c r="N12" s="39">
        <v>26.07</v>
      </c>
      <c r="O12" s="40">
        <v>782.70340166666665</v>
      </c>
      <c r="P12" s="41">
        <v>6800</v>
      </c>
      <c r="Q12" s="475">
        <v>886.38</v>
      </c>
      <c r="R12" s="42">
        <v>0</v>
      </c>
      <c r="S12" s="43"/>
      <c r="T12" s="36">
        <f t="shared" si="0"/>
        <v>25</v>
      </c>
      <c r="U12" s="44">
        <f t="shared" si="1"/>
        <v>3.9129121713822192E-2</v>
      </c>
      <c r="V12" s="45">
        <f t="shared" si="2"/>
        <v>-173.93</v>
      </c>
      <c r="W12" s="46">
        <f t="shared" si="3"/>
        <v>1.5651648685528876E-3</v>
      </c>
      <c r="X12" s="41">
        <f t="shared" si="4"/>
        <v>803.89761638718289</v>
      </c>
      <c r="Y12" s="41">
        <f t="shared" si="5"/>
        <v>-5913.62</v>
      </c>
      <c r="Z12" s="41">
        <f t="shared" si="6"/>
        <v>19400.469973797524</v>
      </c>
      <c r="AA12" s="47">
        <f t="shared" si="7"/>
        <v>1690.2776163871829</v>
      </c>
      <c r="AB12" s="48">
        <f t="shared" si="8"/>
        <v>18165.23405786285</v>
      </c>
      <c r="AC12" s="41">
        <f t="shared" si="9"/>
        <v>1582.6569441827555</v>
      </c>
      <c r="AD12" s="41">
        <f t="shared" si="10"/>
        <v>0</v>
      </c>
      <c r="AE12" s="41">
        <f t="shared" si="18"/>
        <v>0</v>
      </c>
      <c r="AF12" s="49">
        <f>HLOOKUP(I12,GasAvoidedCostsWOCC!$A$5:$G$50,G12+1,FALSE)</f>
        <v>22.891286501587491</v>
      </c>
      <c r="AG12" s="41">
        <f t="shared" si="11"/>
        <v>17917.087813318776</v>
      </c>
      <c r="AH12" s="49">
        <f>HLOOKUP(I12,GasAvoidedCostsWOCC!$A$5:$Q$50,T12+1,FALSE)</f>
        <v>22.891286501587491</v>
      </c>
      <c r="AI12" s="41">
        <f t="shared" si="12"/>
        <v>0</v>
      </c>
      <c r="AJ12" s="41">
        <f t="shared" si="13"/>
        <v>17917.087813318776</v>
      </c>
      <c r="AK12" s="41">
        <f>HLOOKUP(I12,GasAvoidedCostsWOCC!$A$5:$Q$50,G12+1,FALSE)*J12*L12</f>
        <v>0</v>
      </c>
      <c r="AL12" s="41">
        <f t="shared" si="14"/>
        <v>17917.087813318776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17917.08781331878</v>
      </c>
      <c r="AN12" s="45">
        <f t="shared" si="15"/>
        <v>19708.796594650659</v>
      </c>
      <c r="AO12" s="44">
        <f t="shared" si="16"/>
        <v>0.98633949643843644</v>
      </c>
      <c r="AP12" s="44">
        <f t="shared" si="17"/>
        <v>12.45298083522945</v>
      </c>
    </row>
    <row r="13" spans="1:42" ht="13.5" customHeight="1" x14ac:dyDescent="0.25">
      <c r="A13" s="53" t="s">
        <v>238</v>
      </c>
      <c r="B13" s="84" t="s">
        <v>28</v>
      </c>
      <c r="C13" s="56">
        <v>18230637</v>
      </c>
      <c r="D13" s="56" t="s">
        <v>71</v>
      </c>
      <c r="E13" s="35">
        <v>13770</v>
      </c>
      <c r="F13" s="36" t="s">
        <v>1004</v>
      </c>
      <c r="G13" s="36">
        <v>45</v>
      </c>
      <c r="H13" s="36"/>
      <c r="I13" s="37" t="s">
        <v>266</v>
      </c>
      <c r="J13" s="38">
        <v>84372.616666666669</v>
      </c>
      <c r="K13" s="477">
        <v>0.38109999999999999</v>
      </c>
      <c r="L13" s="38"/>
      <c r="M13" s="39">
        <v>50</v>
      </c>
      <c r="N13" s="39">
        <v>31.8</v>
      </c>
      <c r="O13" s="40">
        <v>32154.404211666668</v>
      </c>
      <c r="P13" s="41">
        <v>347250</v>
      </c>
      <c r="Q13" s="475">
        <v>220851</v>
      </c>
      <c r="R13" s="42">
        <v>0</v>
      </c>
      <c r="S13" s="43"/>
      <c r="T13" s="36">
        <f t="shared" si="0"/>
        <v>45</v>
      </c>
      <c r="U13" s="44">
        <f t="shared" si="1"/>
        <v>2.8934491252220451</v>
      </c>
      <c r="V13" s="45">
        <f t="shared" si="2"/>
        <v>-18.2</v>
      </c>
      <c r="W13" s="46">
        <f t="shared" si="3"/>
        <v>6.4298869449378779E-2</v>
      </c>
      <c r="X13" s="41">
        <f t="shared" si="4"/>
        <v>33025.088235297073</v>
      </c>
      <c r="Y13" s="41">
        <f t="shared" si="5"/>
        <v>-126399</v>
      </c>
      <c r="Z13" s="41">
        <f t="shared" si="6"/>
        <v>796994.81579543836</v>
      </c>
      <c r="AA13" s="47">
        <f t="shared" si="7"/>
        <v>253876.08823529707</v>
      </c>
      <c r="AB13" s="48">
        <f t="shared" si="8"/>
        <v>746249.82752381871</v>
      </c>
      <c r="AC13" s="41">
        <f t="shared" si="9"/>
        <v>237711.69310421072</v>
      </c>
      <c r="AD13" s="41">
        <f t="shared" si="10"/>
        <v>0</v>
      </c>
      <c r="AE13" s="41">
        <f t="shared" si="18"/>
        <v>0</v>
      </c>
      <c r="AF13" s="49">
        <f>HLOOKUP(I13,GasAvoidedCostsWOCC!$A$5:$G$50,G13+1,FALSE)</f>
        <v>37.569941081056932</v>
      </c>
      <c r="AG13" s="41">
        <f t="shared" si="11"/>
        <v>1208039.0717288055</v>
      </c>
      <c r="AH13" s="49">
        <f>HLOOKUP(I13,GasAvoidedCostsWOCC!$A$5:$Q$50,T13+1,FALSE)</f>
        <v>37.569941081056932</v>
      </c>
      <c r="AI13" s="41">
        <f t="shared" si="12"/>
        <v>0</v>
      </c>
      <c r="AJ13" s="41">
        <f t="shared" si="13"/>
        <v>1208039.0717288055</v>
      </c>
      <c r="AK13" s="41">
        <f>HLOOKUP(I13,GasAvoidedCostsWOCC!$A$5:$Q$50,G13+1,FALSE)*J13*L13</f>
        <v>0</v>
      </c>
      <c r="AL13" s="41">
        <f t="shared" si="14"/>
        <v>1208039.0717288055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1208039.0717288055</v>
      </c>
      <c r="AN13" s="45">
        <f t="shared" si="15"/>
        <v>1328842.9789016861</v>
      </c>
      <c r="AO13" s="44">
        <f t="shared" si="16"/>
        <v>1.6188132005836176</v>
      </c>
      <c r="AP13" s="44">
        <f t="shared" si="17"/>
        <v>5.5901456152564322</v>
      </c>
    </row>
    <row r="14" spans="1:42" ht="13.5" customHeight="1" x14ac:dyDescent="0.25">
      <c r="A14" s="52">
        <f>SUM(Y5:Y1000)</f>
        <v>1768576.25</v>
      </c>
      <c r="B14" s="84" t="s">
        <v>28</v>
      </c>
      <c r="C14" s="56">
        <v>18230637</v>
      </c>
      <c r="D14" s="56" t="s">
        <v>71</v>
      </c>
      <c r="E14" s="35">
        <v>12703</v>
      </c>
      <c r="F14" s="36" t="s">
        <v>1044</v>
      </c>
      <c r="G14" s="36">
        <v>45</v>
      </c>
      <c r="H14" s="36"/>
      <c r="I14" s="37" t="s">
        <v>266</v>
      </c>
      <c r="J14" s="38">
        <v>1400000</v>
      </c>
      <c r="K14" s="477">
        <v>0.01</v>
      </c>
      <c r="L14" s="38"/>
      <c r="M14" s="39">
        <v>0.2</v>
      </c>
      <c r="N14" s="39">
        <v>0.2</v>
      </c>
      <c r="O14" s="40">
        <v>14000</v>
      </c>
      <c r="P14" s="41">
        <v>280000</v>
      </c>
      <c r="Q14" s="475">
        <v>280000</v>
      </c>
      <c r="R14" s="42">
        <v>0</v>
      </c>
      <c r="S14" s="43"/>
      <c r="T14" s="36">
        <f t="shared" si="0"/>
        <v>45</v>
      </c>
      <c r="U14" s="44">
        <f t="shared" si="1"/>
        <v>1.2598052660671255</v>
      </c>
      <c r="V14" s="45">
        <f t="shared" si="2"/>
        <v>0</v>
      </c>
      <c r="W14" s="46">
        <f t="shared" si="3"/>
        <v>2.7995672579269458E-2</v>
      </c>
      <c r="X14" s="41">
        <f t="shared" si="4"/>
        <v>14379.09507669879</v>
      </c>
      <c r="Y14" s="41">
        <f t="shared" si="5"/>
        <v>0</v>
      </c>
      <c r="Z14" s="41">
        <f t="shared" si="6"/>
        <v>347010.85884488811</v>
      </c>
      <c r="AA14" s="47">
        <f t="shared" si="7"/>
        <v>294379.09507669881</v>
      </c>
      <c r="AB14" s="48">
        <f t="shared" si="8"/>
        <v>324916.53449895891</v>
      </c>
      <c r="AC14" s="41">
        <f t="shared" si="9"/>
        <v>275635.85681338841</v>
      </c>
      <c r="AD14" s="41">
        <f t="shared" si="10"/>
        <v>0</v>
      </c>
      <c r="AE14" s="41">
        <f t="shared" si="18"/>
        <v>0</v>
      </c>
      <c r="AF14" s="49">
        <f>HLOOKUP(I14,GasAvoidedCostsWOCC!$A$5:$G$50,G14+1,FALSE)</f>
        <v>37.569941081056932</v>
      </c>
      <c r="AG14" s="41">
        <f t="shared" si="11"/>
        <v>525979.175134797</v>
      </c>
      <c r="AH14" s="49">
        <f>HLOOKUP(I14,GasAvoidedCostsWOCC!$A$5:$Q$50,T14+1,FALSE)</f>
        <v>37.569941081056932</v>
      </c>
      <c r="AI14" s="41">
        <f t="shared" si="12"/>
        <v>0</v>
      </c>
      <c r="AJ14" s="41">
        <f t="shared" si="13"/>
        <v>525979.175134797</v>
      </c>
      <c r="AK14" s="41">
        <f>HLOOKUP(I14,GasAvoidedCostsWOCC!$A$5:$Q$50,G14+1,FALSE)*J14*L14</f>
        <v>0</v>
      </c>
      <c r="AL14" s="41">
        <f t="shared" si="14"/>
        <v>525979.175134797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525979.17513479711</v>
      </c>
      <c r="AN14" s="45">
        <f t="shared" si="15"/>
        <v>578577.09264827683</v>
      </c>
      <c r="AO14" s="44">
        <f t="shared" si="16"/>
        <v>1.6188132005836178</v>
      </c>
      <c r="AP14" s="44">
        <f t="shared" si="17"/>
        <v>2.0990632326910439</v>
      </c>
    </row>
    <row r="15" spans="1:42" ht="13.5" customHeight="1" x14ac:dyDescent="0.25">
      <c r="A15" s="33" t="s">
        <v>241</v>
      </c>
      <c r="B15" s="84" t="s">
        <v>28</v>
      </c>
      <c r="C15" s="56">
        <v>18230637</v>
      </c>
      <c r="D15" s="56" t="s">
        <v>71</v>
      </c>
      <c r="E15" s="35">
        <v>12707</v>
      </c>
      <c r="F15" s="36" t="s">
        <v>1045</v>
      </c>
      <c r="G15" s="36">
        <v>45</v>
      </c>
      <c r="H15" s="36"/>
      <c r="I15" s="37" t="s">
        <v>266</v>
      </c>
      <c r="J15" s="38">
        <v>2300000</v>
      </c>
      <c r="K15" s="477">
        <v>0.01</v>
      </c>
      <c r="L15" s="38"/>
      <c r="M15" s="39">
        <v>0.2</v>
      </c>
      <c r="N15" s="39">
        <v>0.2</v>
      </c>
      <c r="O15" s="40">
        <v>23000</v>
      </c>
      <c r="P15" s="41">
        <v>460000</v>
      </c>
      <c r="Q15" s="475">
        <v>460000</v>
      </c>
      <c r="R15" s="42">
        <v>0</v>
      </c>
      <c r="S15" s="43"/>
      <c r="T15" s="36">
        <f t="shared" si="0"/>
        <v>45</v>
      </c>
      <c r="U15" s="44">
        <f t="shared" si="1"/>
        <v>2.0696800799674206</v>
      </c>
      <c r="V15" s="45">
        <f t="shared" si="2"/>
        <v>0</v>
      </c>
      <c r="W15" s="46">
        <f t="shared" si="3"/>
        <v>4.5992890665942678E-2</v>
      </c>
      <c r="X15" s="41">
        <f t="shared" si="4"/>
        <v>23622.799054576582</v>
      </c>
      <c r="Y15" s="41">
        <f t="shared" si="5"/>
        <v>0</v>
      </c>
      <c r="Z15" s="41">
        <f t="shared" si="6"/>
        <v>570089.26810231607</v>
      </c>
      <c r="AA15" s="47">
        <f t="shared" si="7"/>
        <v>483622.79905457661</v>
      </c>
      <c r="AB15" s="48">
        <f t="shared" si="8"/>
        <v>533791.44953400374</v>
      </c>
      <c r="AC15" s="41">
        <f t="shared" si="9"/>
        <v>452830.33619342378</v>
      </c>
      <c r="AD15" s="41">
        <f t="shared" si="10"/>
        <v>0</v>
      </c>
      <c r="AE15" s="41">
        <f t="shared" si="18"/>
        <v>0</v>
      </c>
      <c r="AF15" s="49">
        <f>HLOOKUP(I15,GasAvoidedCostsWOCC!$A$5:$G$50,G15+1,FALSE)</f>
        <v>37.569941081056932</v>
      </c>
      <c r="AG15" s="41">
        <f t="shared" si="11"/>
        <v>864108.64486430946</v>
      </c>
      <c r="AH15" s="49">
        <f>HLOOKUP(I15,GasAvoidedCostsWOCC!$A$5:$Q$50,T15+1,FALSE)</f>
        <v>37.569941081056932</v>
      </c>
      <c r="AI15" s="41">
        <f t="shared" si="12"/>
        <v>0</v>
      </c>
      <c r="AJ15" s="41">
        <f t="shared" si="13"/>
        <v>864108.64486430946</v>
      </c>
      <c r="AK15" s="41">
        <f>HLOOKUP(I15,GasAvoidedCostsWOCC!$A$5:$Q$50,G15+1,FALSE)*J15*L15</f>
        <v>0</v>
      </c>
      <c r="AL15" s="41">
        <f t="shared" si="14"/>
        <v>864108.64486430946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864108.64486430946</v>
      </c>
      <c r="AN15" s="45">
        <f t="shared" si="15"/>
        <v>950519.50935074047</v>
      </c>
      <c r="AO15" s="44">
        <f t="shared" si="16"/>
        <v>1.6188132005836182</v>
      </c>
      <c r="AP15" s="44">
        <f t="shared" si="17"/>
        <v>2.0990632326910443</v>
      </c>
    </row>
    <row r="16" spans="1:42" ht="13.5" customHeight="1" x14ac:dyDescent="0.25">
      <c r="A16" s="51">
        <f>SUM(U5:U999)</f>
        <v>39.3087613920354</v>
      </c>
      <c r="B16" s="84" t="s">
        <v>28</v>
      </c>
      <c r="C16" s="56">
        <v>18230637</v>
      </c>
      <c r="D16" s="56" t="s">
        <v>71</v>
      </c>
      <c r="E16" s="35">
        <v>12715</v>
      </c>
      <c r="F16" s="36" t="s">
        <v>1046</v>
      </c>
      <c r="G16" s="36">
        <v>18</v>
      </c>
      <c r="H16" s="36"/>
      <c r="I16" s="37" t="s">
        <v>266</v>
      </c>
      <c r="J16" s="38">
        <v>5</v>
      </c>
      <c r="K16" s="477">
        <v>18.96</v>
      </c>
      <c r="L16" s="38"/>
      <c r="M16" s="39">
        <v>550</v>
      </c>
      <c r="N16" s="39">
        <v>549</v>
      </c>
      <c r="O16" s="40">
        <v>94.800000000000011</v>
      </c>
      <c r="P16" s="41">
        <v>2750</v>
      </c>
      <c r="Q16" s="475">
        <v>2745</v>
      </c>
      <c r="R16" s="42">
        <v>37.798400000000001</v>
      </c>
      <c r="S16" s="43"/>
      <c r="T16" s="36">
        <f t="shared" si="0"/>
        <v>18</v>
      </c>
      <c r="U16" s="44">
        <f t="shared" si="1"/>
        <v>3.4122725492332431E-3</v>
      </c>
      <c r="V16" s="45">
        <f t="shared" si="2"/>
        <v>-1</v>
      </c>
      <c r="W16" s="46">
        <f t="shared" si="3"/>
        <v>1.8957069717962462E-4</v>
      </c>
      <c r="X16" s="41">
        <f t="shared" si="4"/>
        <v>97.3670152336461</v>
      </c>
      <c r="Y16" s="41">
        <f t="shared" si="5"/>
        <v>-5</v>
      </c>
      <c r="Z16" s="41">
        <f t="shared" si="6"/>
        <v>2349.7592441782426</v>
      </c>
      <c r="AA16" s="47">
        <f t="shared" si="7"/>
        <v>2842.3670152336463</v>
      </c>
      <c r="AB16" s="48">
        <f t="shared" si="8"/>
        <v>2200.1491050358077</v>
      </c>
      <c r="AC16" s="41">
        <f t="shared" si="9"/>
        <v>2661.392336361092</v>
      </c>
      <c r="AD16" s="41">
        <f t="shared" si="10"/>
        <v>1928.837901614424</v>
      </c>
      <c r="AE16" s="41">
        <f t="shared" si="18"/>
        <v>0</v>
      </c>
      <c r="AF16" s="49">
        <f>HLOOKUP(I16,GasAvoidedCostsWOCC!$A$5:$G$50,G16+1,FALSE)</f>
        <v>17.876078617173665</v>
      </c>
      <c r="AG16" s="41">
        <f t="shared" si="11"/>
        <v>1694.6522529080635</v>
      </c>
      <c r="AH16" s="49">
        <f>HLOOKUP(I16,GasAvoidedCostsWOCC!$A$5:$Q$50,T16+1,FALSE)</f>
        <v>17.876078617173665</v>
      </c>
      <c r="AI16" s="41">
        <f t="shared" si="12"/>
        <v>0</v>
      </c>
      <c r="AJ16" s="41">
        <f t="shared" si="13"/>
        <v>1694.6522529080635</v>
      </c>
      <c r="AK16" s="41">
        <f>HLOOKUP(I16,GasAvoidedCostsWOCC!$A$5:$Q$50,G16+1,FALSE)*J16*L16</f>
        <v>0</v>
      </c>
      <c r="AL16" s="41">
        <f t="shared" si="14"/>
        <v>1694.6522529080635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1694.6522529080635</v>
      </c>
      <c r="AN16" s="45">
        <f t="shared" si="15"/>
        <v>3792.9553798132938</v>
      </c>
      <c r="AO16" s="44">
        <f t="shared" si="16"/>
        <v>0.77024427527628081</v>
      </c>
      <c r="AP16" s="44">
        <f t="shared" si="17"/>
        <v>1.4251770879446441</v>
      </c>
    </row>
    <row r="17" spans="1:42" ht="13.5" customHeight="1" x14ac:dyDescent="0.25">
      <c r="A17" s="54" t="s">
        <v>244</v>
      </c>
      <c r="B17" s="84" t="s">
        <v>28</v>
      </c>
      <c r="C17" s="56">
        <v>18230637</v>
      </c>
      <c r="D17" s="56" t="s">
        <v>71</v>
      </c>
      <c r="E17" s="35">
        <v>13883</v>
      </c>
      <c r="F17" s="36" t="s">
        <v>1012</v>
      </c>
      <c r="G17" s="36">
        <v>20</v>
      </c>
      <c r="H17" s="36"/>
      <c r="I17" s="37" t="s">
        <v>266</v>
      </c>
      <c r="J17" s="38">
        <v>230</v>
      </c>
      <c r="K17" s="477">
        <v>31</v>
      </c>
      <c r="L17" s="38"/>
      <c r="M17" s="39">
        <v>550</v>
      </c>
      <c r="N17" s="39">
        <v>526.95000000000005</v>
      </c>
      <c r="O17" s="40">
        <v>7130</v>
      </c>
      <c r="P17" s="41">
        <v>126500</v>
      </c>
      <c r="Q17" s="475">
        <v>121198.50000000001</v>
      </c>
      <c r="R17" s="42">
        <v>25.883600000000001</v>
      </c>
      <c r="S17" s="43"/>
      <c r="T17" s="36">
        <f t="shared" si="0"/>
        <v>20</v>
      </c>
      <c r="U17" s="44">
        <f t="shared" si="1"/>
        <v>0.28515592212884461</v>
      </c>
      <c r="V17" s="45">
        <f t="shared" si="2"/>
        <v>-23.049999999999955</v>
      </c>
      <c r="W17" s="46">
        <f t="shared" si="3"/>
        <v>1.4257796106442231E-2</v>
      </c>
      <c r="X17" s="41">
        <f t="shared" si="4"/>
        <v>7323.0677069187414</v>
      </c>
      <c r="Y17" s="41">
        <f t="shared" si="5"/>
        <v>-5301.4999999999854</v>
      </c>
      <c r="Z17" s="41">
        <f t="shared" si="6"/>
        <v>176727.673111718</v>
      </c>
      <c r="AA17" s="47">
        <f t="shared" si="7"/>
        <v>128521.56770691875</v>
      </c>
      <c r="AB17" s="48">
        <f t="shared" si="8"/>
        <v>165475.3493555412</v>
      </c>
      <c r="AC17" s="41">
        <f t="shared" si="9"/>
        <v>120338.54654205874</v>
      </c>
      <c r="AD17" s="41">
        <f t="shared" si="10"/>
        <v>64060.957236024813</v>
      </c>
      <c r="AE17" s="41">
        <f t="shared" si="18"/>
        <v>0</v>
      </c>
      <c r="AF17" s="49">
        <f>HLOOKUP(I17,GasAvoidedCostsWOCC!$A$5:$G$50,G17+1,FALSE)</f>
        <v>19.395541552048424</v>
      </c>
      <c r="AG17" s="41">
        <f t="shared" si="11"/>
        <v>138290.21126610527</v>
      </c>
      <c r="AH17" s="49">
        <f>HLOOKUP(I17,GasAvoidedCostsWOCC!$A$5:$Q$50,T17+1,FALSE)</f>
        <v>19.395541552048424</v>
      </c>
      <c r="AI17" s="41">
        <f t="shared" si="12"/>
        <v>0</v>
      </c>
      <c r="AJ17" s="41">
        <f t="shared" si="13"/>
        <v>138290.21126610527</v>
      </c>
      <c r="AK17" s="41">
        <f>HLOOKUP(I17,GasAvoidedCostsWOCC!$A$5:$Q$50,G17+1,FALSE)*J17*L17</f>
        <v>0</v>
      </c>
      <c r="AL17" s="41">
        <f t="shared" si="14"/>
        <v>138290.21126610527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138290.21126610527</v>
      </c>
      <c r="AN17" s="45">
        <f t="shared" si="15"/>
        <v>216180.18962874063</v>
      </c>
      <c r="AO17" s="44">
        <f t="shared" si="16"/>
        <v>0.83571487719886417</v>
      </c>
      <c r="AP17" s="44">
        <f t="shared" si="17"/>
        <v>1.7964334441515371</v>
      </c>
    </row>
    <row r="18" spans="1:42" ht="13.5" customHeight="1" x14ac:dyDescent="0.25">
      <c r="A18" s="52">
        <f>A6+A8</f>
        <v>12395160.640000001</v>
      </c>
      <c r="B18" s="84" t="s">
        <v>28</v>
      </c>
      <c r="C18" s="56">
        <v>18230637</v>
      </c>
      <c r="D18" s="56" t="s">
        <v>71</v>
      </c>
      <c r="E18" s="35">
        <v>12551</v>
      </c>
      <c r="F18" s="36" t="s">
        <v>1015</v>
      </c>
      <c r="G18" s="36">
        <v>25</v>
      </c>
      <c r="H18" s="36"/>
      <c r="I18" s="37" t="s">
        <v>266</v>
      </c>
      <c r="J18" s="38">
        <v>1013</v>
      </c>
      <c r="K18" s="477">
        <v>3.1099999999999999E-2</v>
      </c>
      <c r="L18" s="38"/>
      <c r="M18" s="39">
        <v>1.75</v>
      </c>
      <c r="N18" s="39">
        <v>1.36</v>
      </c>
      <c r="O18" s="40">
        <v>31.504300000000001</v>
      </c>
      <c r="P18" s="41">
        <v>1772.75</v>
      </c>
      <c r="Q18" s="475">
        <v>1377.68</v>
      </c>
      <c r="R18" s="42">
        <v>4.7600000000000003E-2</v>
      </c>
      <c r="S18" s="43"/>
      <c r="T18" s="36">
        <f t="shared" si="0"/>
        <v>25</v>
      </c>
      <c r="U18" s="44">
        <f t="shared" si="1"/>
        <v>1.5749715493554978E-3</v>
      </c>
      <c r="V18" s="45">
        <f t="shared" si="2"/>
        <v>-0.3899999999999999</v>
      </c>
      <c r="W18" s="46">
        <f t="shared" si="3"/>
        <v>6.2998861974219916E-5</v>
      </c>
      <c r="X18" s="41">
        <f t="shared" si="4"/>
        <v>32.357380358917268</v>
      </c>
      <c r="Y18" s="41">
        <f t="shared" si="5"/>
        <v>-395.06999999999994</v>
      </c>
      <c r="Z18" s="41">
        <f t="shared" si="6"/>
        <v>780.88101430764334</v>
      </c>
      <c r="AA18" s="47">
        <f t="shared" si="7"/>
        <v>1410.0373803589173</v>
      </c>
      <c r="AB18" s="48">
        <f t="shared" si="8"/>
        <v>731.1619984153964</v>
      </c>
      <c r="AC18" s="41">
        <f t="shared" si="9"/>
        <v>1320.2597194371883</v>
      </c>
      <c r="AD18" s="41">
        <f t="shared" si="10"/>
        <v>572.19283794864907</v>
      </c>
      <c r="AE18" s="41">
        <f t="shared" si="18"/>
        <v>0</v>
      </c>
      <c r="AF18" s="49">
        <f>HLOOKUP(I18,GasAvoidedCostsWOCC!$A$5:$G$50,G18+1,FALSE)</f>
        <v>22.891286501587491</v>
      </c>
      <c r="AG18" s="41">
        <f t="shared" si="11"/>
        <v>721.1739573319627</v>
      </c>
      <c r="AH18" s="49">
        <f>HLOOKUP(I18,GasAvoidedCostsWOCC!$A$5:$Q$50,T18+1,FALSE)</f>
        <v>22.891286501587491</v>
      </c>
      <c r="AI18" s="41">
        <f t="shared" si="12"/>
        <v>0</v>
      </c>
      <c r="AJ18" s="41">
        <f t="shared" si="13"/>
        <v>721.1739573319627</v>
      </c>
      <c r="AK18" s="41">
        <f>HLOOKUP(I18,GasAvoidedCostsWOCC!$A$5:$Q$50,G18+1,FALSE)*J18*L18</f>
        <v>0</v>
      </c>
      <c r="AL18" s="41">
        <f t="shared" si="14"/>
        <v>721.1739573319627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721.17395733196281</v>
      </c>
      <c r="AN18" s="45">
        <f t="shared" si="15"/>
        <v>1365.4841910138082</v>
      </c>
      <c r="AO18" s="44">
        <f t="shared" si="16"/>
        <v>0.98633949643843621</v>
      </c>
      <c r="AP18" s="44">
        <f t="shared" si="17"/>
        <v>1.0342542235522405</v>
      </c>
    </row>
    <row r="19" spans="1:42" ht="13.5" customHeight="1" x14ac:dyDescent="0.25">
      <c r="A19" s="54" t="s">
        <v>214</v>
      </c>
      <c r="B19" s="84" t="s">
        <v>28</v>
      </c>
      <c r="C19" s="56">
        <v>18230637</v>
      </c>
      <c r="D19" s="56" t="s">
        <v>71</v>
      </c>
      <c r="E19" s="35">
        <v>13888</v>
      </c>
      <c r="F19" s="36" t="s">
        <v>1019</v>
      </c>
      <c r="G19" s="36">
        <v>45</v>
      </c>
      <c r="H19" s="36"/>
      <c r="I19" s="37" t="s">
        <v>266</v>
      </c>
      <c r="J19" s="38">
        <v>400000</v>
      </c>
      <c r="K19" s="477">
        <v>0.2263</v>
      </c>
      <c r="L19" s="38"/>
      <c r="M19" s="39">
        <v>1.75</v>
      </c>
      <c r="N19" s="39">
        <v>2</v>
      </c>
      <c r="O19" s="40">
        <v>90520</v>
      </c>
      <c r="P19" s="41">
        <v>700000</v>
      </c>
      <c r="Q19" s="475">
        <v>800000</v>
      </c>
      <c r="R19" s="42">
        <v>9.4399999999999998E-2</v>
      </c>
      <c r="S19" s="43"/>
      <c r="T19" s="36">
        <f t="shared" si="0"/>
        <v>45</v>
      </c>
      <c r="U19" s="44">
        <f t="shared" si="1"/>
        <v>8.1455409060282999</v>
      </c>
      <c r="V19" s="45">
        <f t="shared" si="2"/>
        <v>0.25</v>
      </c>
      <c r="W19" s="46">
        <f t="shared" si="3"/>
        <v>0.18101202013396223</v>
      </c>
      <c r="X19" s="41">
        <f t="shared" si="4"/>
        <v>92971.120453055322</v>
      </c>
      <c r="Y19" s="41">
        <f t="shared" si="5"/>
        <v>100000</v>
      </c>
      <c r="Z19" s="41">
        <f t="shared" si="6"/>
        <v>2243673.0673313765</v>
      </c>
      <c r="AA19" s="47">
        <f t="shared" si="7"/>
        <v>892971.12045305537</v>
      </c>
      <c r="AB19" s="48">
        <f t="shared" si="8"/>
        <v>2100817.4787746971</v>
      </c>
      <c r="AC19" s="41">
        <f t="shared" si="9"/>
        <v>836115.28132308554</v>
      </c>
      <c r="AD19" s="41">
        <f t="shared" si="10"/>
        <v>526532.27527938504</v>
      </c>
      <c r="AE19" s="41">
        <f t="shared" si="18"/>
        <v>0</v>
      </c>
      <c r="AF19" s="49">
        <f>HLOOKUP(I19,GasAvoidedCostsWOCC!$A$5:$G$50,G19+1,FALSE)</f>
        <v>37.569941081056932</v>
      </c>
      <c r="AG19" s="41">
        <f t="shared" si="11"/>
        <v>3400831.0666572736</v>
      </c>
      <c r="AH19" s="49">
        <f>HLOOKUP(I19,GasAvoidedCostsWOCC!$A$5:$Q$50,T19+1,FALSE)</f>
        <v>37.569941081056932</v>
      </c>
      <c r="AI19" s="41">
        <f t="shared" si="12"/>
        <v>0</v>
      </c>
      <c r="AJ19" s="41">
        <f t="shared" si="13"/>
        <v>3400831.0666572736</v>
      </c>
      <c r="AK19" s="41">
        <f>HLOOKUP(I19,GasAvoidedCostsWOCC!$A$5:$Q$50,G19+1,FALSE)*J19*L19</f>
        <v>0</v>
      </c>
      <c r="AL19" s="41">
        <f t="shared" si="14"/>
        <v>3400831.0666572736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3400831.0666572731</v>
      </c>
      <c r="AN19" s="45">
        <f t="shared" si="15"/>
        <v>4267446.4486023858</v>
      </c>
      <c r="AO19" s="44">
        <f t="shared" si="16"/>
        <v>1.6188132005836173</v>
      </c>
      <c r="AP19" s="44">
        <f t="shared" si="17"/>
        <v>5.1038972064348513</v>
      </c>
    </row>
    <row r="20" spans="1:42" ht="13.5" customHeight="1" x14ac:dyDescent="0.25">
      <c r="A20" s="52">
        <f>A8+SUM(Q5:Q906)</f>
        <v>13575279.99</v>
      </c>
      <c r="B20" s="84" t="s">
        <v>28</v>
      </c>
      <c r="C20" s="56">
        <v>18230637</v>
      </c>
      <c r="D20" s="56" t="s">
        <v>71</v>
      </c>
      <c r="E20" s="35">
        <v>13894</v>
      </c>
      <c r="F20" s="36" t="s">
        <v>1023</v>
      </c>
      <c r="G20" s="36">
        <v>45</v>
      </c>
      <c r="H20" s="36"/>
      <c r="I20" s="37" t="s">
        <v>266</v>
      </c>
      <c r="J20" s="38">
        <v>700000</v>
      </c>
      <c r="K20" s="477">
        <v>7.8600000000000003E-2</v>
      </c>
      <c r="L20" s="38"/>
      <c r="M20" s="39">
        <v>1.75</v>
      </c>
      <c r="N20" s="39">
        <v>1.65</v>
      </c>
      <c r="O20" s="40">
        <v>55020</v>
      </c>
      <c r="P20" s="41">
        <v>1225000</v>
      </c>
      <c r="Q20" s="475">
        <v>1155000</v>
      </c>
      <c r="R20" s="42">
        <v>0.10489999999999999</v>
      </c>
      <c r="S20" s="43"/>
      <c r="T20" s="36">
        <f t="shared" si="0"/>
        <v>45</v>
      </c>
      <c r="U20" s="44">
        <f t="shared" si="1"/>
        <v>4.9510346956438029</v>
      </c>
      <c r="V20" s="45">
        <f t="shared" si="2"/>
        <v>-0.10000000000000009</v>
      </c>
      <c r="W20" s="46">
        <f t="shared" si="3"/>
        <v>0.11002299323652896</v>
      </c>
      <c r="X20" s="41">
        <f t="shared" si="4"/>
        <v>56509.843651426243</v>
      </c>
      <c r="Y20" s="41">
        <f t="shared" si="5"/>
        <v>-70000</v>
      </c>
      <c r="Z20" s="41">
        <f t="shared" si="6"/>
        <v>1363752.6752604102</v>
      </c>
      <c r="AA20" s="47">
        <f t="shared" si="7"/>
        <v>1211509.8436514263</v>
      </c>
      <c r="AB20" s="48">
        <f t="shared" si="8"/>
        <v>1276921.9805809082</v>
      </c>
      <c r="AC20" s="41">
        <f t="shared" si="9"/>
        <v>1134372.5127822342</v>
      </c>
      <c r="AD20" s="41">
        <f t="shared" si="10"/>
        <v>1023921.2122289524</v>
      </c>
      <c r="AE20" s="41">
        <f t="shared" si="18"/>
        <v>0</v>
      </c>
      <c r="AF20" s="49">
        <f>HLOOKUP(I20,GasAvoidedCostsWOCC!$A$5:$G$50,G20+1,FALSE)</f>
        <v>37.569941081056932</v>
      </c>
      <c r="AG20" s="41">
        <f t="shared" si="11"/>
        <v>2067098.1582797524</v>
      </c>
      <c r="AH20" s="49">
        <f>HLOOKUP(I20,GasAvoidedCostsWOCC!$A$5:$Q$50,T20+1,FALSE)</f>
        <v>37.569941081056932</v>
      </c>
      <c r="AI20" s="41">
        <f t="shared" si="12"/>
        <v>0</v>
      </c>
      <c r="AJ20" s="41">
        <f t="shared" si="13"/>
        <v>2067098.1582797524</v>
      </c>
      <c r="AK20" s="41">
        <f>HLOOKUP(I20,GasAvoidedCostsWOCC!$A$5:$Q$50,G20+1,FALSE)*J20*L20</f>
        <v>0</v>
      </c>
      <c r="AL20" s="41">
        <f t="shared" si="14"/>
        <v>2067098.1582797524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2067098.1582797524</v>
      </c>
      <c r="AN20" s="45">
        <f t="shared" si="15"/>
        <v>3297729.1863366803</v>
      </c>
      <c r="AO20" s="44">
        <f t="shared" si="16"/>
        <v>1.6188132005836178</v>
      </c>
      <c r="AP20" s="44">
        <f t="shared" si="17"/>
        <v>2.9070954639481346</v>
      </c>
    </row>
    <row r="21" spans="1:42" ht="13.5" customHeight="1" x14ac:dyDescent="0.25">
      <c r="A21" s="54" t="s">
        <v>228</v>
      </c>
      <c r="B21" s="84" t="s">
        <v>28</v>
      </c>
      <c r="C21" s="56">
        <v>18230637</v>
      </c>
      <c r="D21" s="56" t="s">
        <v>71</v>
      </c>
      <c r="E21" s="35">
        <v>13897</v>
      </c>
      <c r="F21" s="36" t="s">
        <v>1026</v>
      </c>
      <c r="G21" s="36">
        <v>25</v>
      </c>
      <c r="H21" s="36"/>
      <c r="I21" s="37" t="s">
        <v>266</v>
      </c>
      <c r="J21" s="38">
        <v>5000</v>
      </c>
      <c r="K21" s="477">
        <v>4.2799999999999998E-2</v>
      </c>
      <c r="L21" s="38"/>
      <c r="M21" s="39">
        <v>2.5</v>
      </c>
      <c r="N21" s="39">
        <v>2.23</v>
      </c>
      <c r="O21" s="40">
        <v>214</v>
      </c>
      <c r="P21" s="41">
        <v>12500</v>
      </c>
      <c r="Q21" s="475">
        <v>11150</v>
      </c>
      <c r="R21" s="42">
        <v>8.1600000000000006E-2</v>
      </c>
      <c r="S21" s="43"/>
      <c r="T21" s="36">
        <f t="shared" si="0"/>
        <v>25</v>
      </c>
      <c r="U21" s="44">
        <f t="shared" si="1"/>
        <v>1.0698346307077972E-2</v>
      </c>
      <c r="V21" s="45">
        <f t="shared" si="2"/>
        <v>-0.27</v>
      </c>
      <c r="W21" s="46">
        <f t="shared" si="3"/>
        <v>4.2793385228311883E-4</v>
      </c>
      <c r="X21" s="41">
        <f t="shared" si="4"/>
        <v>219.79473902953865</v>
      </c>
      <c r="Y21" s="41">
        <f t="shared" si="5"/>
        <v>-1350</v>
      </c>
      <c r="Z21" s="41">
        <f t="shared" si="6"/>
        <v>5304.3088423432891</v>
      </c>
      <c r="AA21" s="47">
        <f t="shared" si="7"/>
        <v>11369.794739029539</v>
      </c>
      <c r="AB21" s="48">
        <f t="shared" si="8"/>
        <v>4966.5813130555143</v>
      </c>
      <c r="AC21" s="41">
        <f t="shared" si="9"/>
        <v>10645.87522381043</v>
      </c>
      <c r="AD21" s="41">
        <f t="shared" si="10"/>
        <v>4841.5696343137706</v>
      </c>
      <c r="AE21" s="41">
        <f t="shared" si="18"/>
        <v>0</v>
      </c>
      <c r="AF21" s="49">
        <f>HLOOKUP(I21,GasAvoidedCostsWOCC!$A$5:$G$50,G21+1,FALSE)</f>
        <v>22.891286501587491</v>
      </c>
      <c r="AG21" s="41">
        <f t="shared" si="11"/>
        <v>4898.735311339723</v>
      </c>
      <c r="AH21" s="49">
        <f>HLOOKUP(I21,GasAvoidedCostsWOCC!$A$5:$Q$50,T21+1,FALSE)</f>
        <v>22.891286501587491</v>
      </c>
      <c r="AI21" s="41">
        <f t="shared" si="12"/>
        <v>0</v>
      </c>
      <c r="AJ21" s="41">
        <f t="shared" si="13"/>
        <v>4898.735311339723</v>
      </c>
      <c r="AK21" s="41">
        <f>HLOOKUP(I21,GasAvoidedCostsWOCC!$A$5:$Q$50,G21+1,FALSE)*J21*L21</f>
        <v>0</v>
      </c>
      <c r="AL21" s="41">
        <f t="shared" si="14"/>
        <v>4898.735311339723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4898.7353113397221</v>
      </c>
      <c r="AN21" s="45">
        <f t="shared" si="15"/>
        <v>10230.178476787465</v>
      </c>
      <c r="AO21" s="44">
        <f t="shared" si="16"/>
        <v>0.98633949643843599</v>
      </c>
      <c r="AP21" s="44">
        <f t="shared" si="17"/>
        <v>0.96095231831261529</v>
      </c>
    </row>
    <row r="22" spans="1:42" ht="13.5" customHeight="1" x14ac:dyDescent="0.25">
      <c r="A22" s="55">
        <f>(SUM(AM5:AM1000)/(SUM(AB5:AB1000)))</f>
        <v>1.4405232763460132</v>
      </c>
      <c r="B22" s="84" t="s">
        <v>28</v>
      </c>
      <c r="C22" s="56">
        <v>18230637</v>
      </c>
      <c r="D22" s="56" t="s">
        <v>71</v>
      </c>
      <c r="E22" s="35">
        <v>13903</v>
      </c>
      <c r="F22" s="36" t="s">
        <v>1030</v>
      </c>
      <c r="G22" s="36">
        <v>45</v>
      </c>
      <c r="H22" s="36"/>
      <c r="I22" s="37" t="s">
        <v>266</v>
      </c>
      <c r="J22" s="38">
        <v>2250000</v>
      </c>
      <c r="K22" s="477">
        <v>5.5E-2</v>
      </c>
      <c r="L22" s="38"/>
      <c r="M22" s="39">
        <v>2.5</v>
      </c>
      <c r="N22" s="39">
        <v>3.17</v>
      </c>
      <c r="O22" s="40">
        <v>123750</v>
      </c>
      <c r="P22" s="41">
        <v>5625000</v>
      </c>
      <c r="Q22" s="475">
        <v>7132500</v>
      </c>
      <c r="R22" s="42">
        <v>5.7200000000000001E-2</v>
      </c>
      <c r="S22" s="43"/>
      <c r="T22" s="36">
        <f t="shared" si="0"/>
        <v>45</v>
      </c>
      <c r="U22" s="44">
        <f t="shared" si="1"/>
        <v>11.135778691129056</v>
      </c>
      <c r="V22" s="45">
        <f t="shared" si="2"/>
        <v>0.66999999999999993</v>
      </c>
      <c r="W22" s="46">
        <f t="shared" si="3"/>
        <v>0.2474617486917568</v>
      </c>
      <c r="X22" s="41">
        <f t="shared" si="4"/>
        <v>127100.92969581966</v>
      </c>
      <c r="Y22" s="41">
        <f t="shared" si="5"/>
        <v>1507500</v>
      </c>
      <c r="Z22" s="41">
        <f t="shared" si="6"/>
        <v>3067328.1272896356</v>
      </c>
      <c r="AA22" s="47">
        <f t="shared" si="7"/>
        <v>7259600.9296958195</v>
      </c>
      <c r="AB22" s="48">
        <f t="shared" si="8"/>
        <v>2872030.0817318684</v>
      </c>
      <c r="AC22" s="41">
        <f t="shared" si="9"/>
        <v>6797379.1476552617</v>
      </c>
      <c r="AD22" s="41">
        <f t="shared" si="10"/>
        <v>1794616.0971519295</v>
      </c>
      <c r="AE22" s="41">
        <f t="shared" si="18"/>
        <v>0</v>
      </c>
      <c r="AF22" s="49">
        <f>HLOOKUP(I22,GasAvoidedCostsWOCC!$A$5:$G$50,G22+1,FALSE)</f>
        <v>37.569941081056932</v>
      </c>
      <c r="AG22" s="41">
        <f t="shared" si="11"/>
        <v>4649280.2087807953</v>
      </c>
      <c r="AH22" s="49">
        <f>HLOOKUP(I22,GasAvoidedCostsWOCC!$A$5:$Q$50,T22+1,FALSE)</f>
        <v>37.569941081056932</v>
      </c>
      <c r="AI22" s="41">
        <f t="shared" si="12"/>
        <v>0</v>
      </c>
      <c r="AJ22" s="41">
        <f t="shared" si="13"/>
        <v>4649280.2087807953</v>
      </c>
      <c r="AK22" s="41">
        <f>HLOOKUP(I22,GasAvoidedCostsWOCC!$A$5:$Q$50,G22+1,FALSE)*J22*L22</f>
        <v>0</v>
      </c>
      <c r="AL22" s="41">
        <f t="shared" si="14"/>
        <v>4649280.2087807953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4649280.2087807953</v>
      </c>
      <c r="AN22" s="45">
        <f t="shared" si="15"/>
        <v>6908824.3268108051</v>
      </c>
      <c r="AO22" s="44">
        <f t="shared" si="16"/>
        <v>1.6188132005836178</v>
      </c>
      <c r="AP22" s="44">
        <f t="shared" si="17"/>
        <v>1.0163953160085217</v>
      </c>
    </row>
    <row r="23" spans="1:42" ht="13.5" customHeight="1" x14ac:dyDescent="0.25">
      <c r="A23" s="54" t="s">
        <v>229</v>
      </c>
      <c r="B23" s="84" t="s">
        <v>28</v>
      </c>
      <c r="C23" s="56">
        <v>18230637</v>
      </c>
      <c r="D23" s="56" t="s">
        <v>71</v>
      </c>
      <c r="E23" s="35">
        <v>13910</v>
      </c>
      <c r="F23" s="36" t="s">
        <v>1034</v>
      </c>
      <c r="G23" s="36">
        <v>45</v>
      </c>
      <c r="H23" s="36"/>
      <c r="I23" s="37" t="s">
        <v>266</v>
      </c>
      <c r="J23" s="38">
        <v>220000</v>
      </c>
      <c r="K23" s="477">
        <v>4.5100000000000001E-2</v>
      </c>
      <c r="L23" s="38"/>
      <c r="M23" s="39">
        <v>2.5</v>
      </c>
      <c r="N23" s="39">
        <v>3.01</v>
      </c>
      <c r="O23" s="40">
        <v>9922</v>
      </c>
      <c r="P23" s="41">
        <v>550000</v>
      </c>
      <c r="Q23" s="475">
        <v>662200</v>
      </c>
      <c r="R23" s="42">
        <v>2.5000000000000001E-2</v>
      </c>
      <c r="S23" s="43"/>
      <c r="T23" s="36">
        <f t="shared" si="0"/>
        <v>45</v>
      </c>
      <c r="U23" s="44">
        <f t="shared" si="1"/>
        <v>0.89284198927985858</v>
      </c>
      <c r="V23" s="45">
        <f t="shared" si="2"/>
        <v>0.50999999999999979</v>
      </c>
      <c r="W23" s="46">
        <f t="shared" si="3"/>
        <v>1.9840933095107968E-2</v>
      </c>
      <c r="X23" s="41">
        <f t="shared" si="4"/>
        <v>10190.670096500386</v>
      </c>
      <c r="Y23" s="41">
        <f t="shared" si="5"/>
        <v>112200</v>
      </c>
      <c r="Z23" s="41">
        <f t="shared" si="6"/>
        <v>245931.55296135569</v>
      </c>
      <c r="AA23" s="47">
        <f t="shared" si="7"/>
        <v>672390.67009650043</v>
      </c>
      <c r="AB23" s="48">
        <f t="shared" si="8"/>
        <v>230272.98966419071</v>
      </c>
      <c r="AC23" s="41">
        <f t="shared" si="9"/>
        <v>629579.27911657339</v>
      </c>
      <c r="AD23" s="41">
        <f t="shared" si="10"/>
        <v>76692.995604783326</v>
      </c>
      <c r="AE23" s="41">
        <f t="shared" si="18"/>
        <v>0</v>
      </c>
      <c r="AF23" s="49">
        <f>HLOOKUP(I23,GasAvoidedCostsWOCC!$A$5:$G$50,G23+1,FALSE)</f>
        <v>37.569941081056932</v>
      </c>
      <c r="AG23" s="41">
        <f t="shared" si="11"/>
        <v>372768.95540624688</v>
      </c>
      <c r="AH23" s="49">
        <f>HLOOKUP(I23,GasAvoidedCostsWOCC!$A$5:$Q$50,T23+1,FALSE)</f>
        <v>37.569941081056932</v>
      </c>
      <c r="AI23" s="41">
        <f t="shared" si="12"/>
        <v>0</v>
      </c>
      <c r="AJ23" s="41">
        <f t="shared" si="13"/>
        <v>372768.95540624688</v>
      </c>
      <c r="AK23" s="41">
        <f>HLOOKUP(I23,GasAvoidedCostsWOCC!$A$5:$Q$50,G23+1,FALSE)*J23*L23</f>
        <v>0</v>
      </c>
      <c r="AL23" s="41">
        <f t="shared" si="14"/>
        <v>372768.95540624688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372768.95540624688</v>
      </c>
      <c r="AN23" s="45">
        <f t="shared" si="15"/>
        <v>486738.84655165498</v>
      </c>
      <c r="AO23" s="44">
        <f t="shared" si="16"/>
        <v>1.6188132005836178</v>
      </c>
      <c r="AP23" s="44">
        <f t="shared" si="17"/>
        <v>0.77311764014001172</v>
      </c>
    </row>
    <row r="24" spans="1:42" ht="13.5" customHeight="1" x14ac:dyDescent="0.25">
      <c r="A24" s="55">
        <f>(SUM(AN5:AN1000)/SUM(AC5:AC1000))</f>
        <v>1.7665631890103137</v>
      </c>
      <c r="B24" s="84" t="s">
        <v>28</v>
      </c>
      <c r="C24" s="56">
        <v>18230637</v>
      </c>
      <c r="D24" s="56" t="s">
        <v>71</v>
      </c>
      <c r="E24" s="35">
        <v>12554</v>
      </c>
      <c r="F24" s="36" t="s">
        <v>1037</v>
      </c>
      <c r="G24" s="36">
        <v>25</v>
      </c>
      <c r="H24" s="36"/>
      <c r="I24" s="37" t="s">
        <v>266</v>
      </c>
      <c r="J24" s="38">
        <v>1350</v>
      </c>
      <c r="K24" s="477">
        <v>4.19E-2</v>
      </c>
      <c r="L24" s="38"/>
      <c r="M24" s="39">
        <v>1.75</v>
      </c>
      <c r="N24" s="39">
        <v>1.54</v>
      </c>
      <c r="O24" s="40">
        <v>56.564999999999998</v>
      </c>
      <c r="P24" s="41">
        <v>2362.5</v>
      </c>
      <c r="Q24" s="475">
        <v>2079</v>
      </c>
      <c r="R24" s="42">
        <v>0</v>
      </c>
      <c r="S24" s="43"/>
      <c r="T24" s="36">
        <f t="shared" si="0"/>
        <v>25</v>
      </c>
      <c r="U24" s="44">
        <f t="shared" si="1"/>
        <v>2.8278128918685298E-3</v>
      </c>
      <c r="V24" s="45">
        <f t="shared" si="2"/>
        <v>-0.20999999999999996</v>
      </c>
      <c r="W24" s="46">
        <f t="shared" si="3"/>
        <v>1.131125156747412E-4</v>
      </c>
      <c r="X24" s="41">
        <f t="shared" si="4"/>
        <v>58.096679500961933</v>
      </c>
      <c r="Y24" s="41">
        <f t="shared" si="5"/>
        <v>-283.5</v>
      </c>
      <c r="Z24" s="41">
        <f t="shared" si="6"/>
        <v>1402.0478021829354</v>
      </c>
      <c r="AA24" s="47">
        <f t="shared" si="7"/>
        <v>2137.0966795009617</v>
      </c>
      <c r="AB24" s="48">
        <f t="shared" si="8"/>
        <v>1312.7788409952577</v>
      </c>
      <c r="AC24" s="41">
        <f t="shared" si="9"/>
        <v>2001.0268534653198</v>
      </c>
      <c r="AD24" s="41">
        <f t="shared" si="10"/>
        <v>0</v>
      </c>
      <c r="AE24" s="41">
        <f t="shared" si="18"/>
        <v>0</v>
      </c>
      <c r="AF24" s="49">
        <f>HLOOKUP(I24,GasAvoidedCostsWOCC!$A$5:$G$50,G24+1,FALSE)</f>
        <v>22.891286501587491</v>
      </c>
      <c r="AG24" s="41">
        <f t="shared" si="11"/>
        <v>1294.8456209622964</v>
      </c>
      <c r="AH24" s="49">
        <f>HLOOKUP(I24,GasAvoidedCostsWOCC!$A$5:$Q$50,T24+1,FALSE)</f>
        <v>22.891286501587491</v>
      </c>
      <c r="AI24" s="41">
        <f t="shared" si="12"/>
        <v>0</v>
      </c>
      <c r="AJ24" s="41">
        <f t="shared" si="13"/>
        <v>1294.8456209622964</v>
      </c>
      <c r="AK24" s="41">
        <f>HLOOKUP(I24,GasAvoidedCostsWOCC!$A$5:$Q$50,G24+1,FALSE)*J24*L24</f>
        <v>0</v>
      </c>
      <c r="AL24" s="41">
        <f t="shared" si="14"/>
        <v>1294.8456209622964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1294.8456209622964</v>
      </c>
      <c r="AN24" s="45">
        <f t="shared" si="15"/>
        <v>1424.3301830585262</v>
      </c>
      <c r="AO24" s="44">
        <f t="shared" si="16"/>
        <v>0.98633949643843621</v>
      </c>
      <c r="AP24" s="44">
        <f t="shared" si="17"/>
        <v>0.71179963456857809</v>
      </c>
    </row>
    <row r="25" spans="1:42" ht="13.5" customHeight="1" x14ac:dyDescent="0.25">
      <c r="B25" s="84" t="s">
        <v>28</v>
      </c>
      <c r="C25" s="56">
        <v>18230637</v>
      </c>
      <c r="D25" s="56" t="s">
        <v>71</v>
      </c>
      <c r="E25" s="35" t="s">
        <v>1038</v>
      </c>
      <c r="F25" s="36" t="s">
        <v>1040</v>
      </c>
      <c r="G25" s="36">
        <v>45</v>
      </c>
      <c r="H25" s="36"/>
      <c r="I25" s="37" t="s">
        <v>266</v>
      </c>
      <c r="J25" s="38">
        <v>625000</v>
      </c>
      <c r="K25" s="477">
        <v>3.6299999999999999E-2</v>
      </c>
      <c r="L25" s="38"/>
      <c r="M25" s="39">
        <v>0.75</v>
      </c>
      <c r="N25" s="39">
        <v>1.26</v>
      </c>
      <c r="O25" s="40">
        <v>22687.5</v>
      </c>
      <c r="P25" s="41">
        <v>468750</v>
      </c>
      <c r="Q25" s="475">
        <v>787500</v>
      </c>
      <c r="R25" s="42">
        <v>0</v>
      </c>
      <c r="S25" s="43"/>
      <c r="T25" s="36">
        <f t="shared" si="0"/>
        <v>45</v>
      </c>
      <c r="U25" s="44">
        <f t="shared" si="1"/>
        <v>2.0415594267069936</v>
      </c>
      <c r="V25" s="45">
        <f t="shared" si="2"/>
        <v>0.51</v>
      </c>
      <c r="W25" s="46">
        <f t="shared" si="3"/>
        <v>4.5367987260155417E-2</v>
      </c>
      <c r="X25" s="41">
        <f t="shared" si="4"/>
        <v>23301.837110900273</v>
      </c>
      <c r="Y25" s="41">
        <f t="shared" si="5"/>
        <v>318750</v>
      </c>
      <c r="Z25" s="41">
        <f t="shared" si="6"/>
        <v>562343.4900030999</v>
      </c>
      <c r="AA25" s="47">
        <f t="shared" ref="AA25:AA82" si="19">Q25+X25</f>
        <v>810801.83711090032</v>
      </c>
      <c r="AB25" s="48">
        <f t="shared" ref="AB25:AB82" si="20">Z25/(1+GasDiscountRate)^1</f>
        <v>526538.84831750928</v>
      </c>
      <c r="AC25" s="41">
        <f t="shared" ref="AC25:AC82" si="21">AA25/(1+GasDiscountRate)^1</f>
        <v>759177.75010383921</v>
      </c>
      <c r="AD25" s="41">
        <f t="shared" si="10"/>
        <v>0</v>
      </c>
      <c r="AE25" s="41">
        <f t="shared" si="18"/>
        <v>0</v>
      </c>
      <c r="AF25" s="49">
        <f>HLOOKUP(I25,GasAvoidedCostsWOCC!$A$5:$G$50,G25+1,FALSE)</f>
        <v>37.569941081056932</v>
      </c>
      <c r="AG25" s="41">
        <f t="shared" si="11"/>
        <v>852368.03827647923</v>
      </c>
      <c r="AH25" s="49">
        <f>HLOOKUP(I25,GasAvoidedCostsWOCC!$A$5:$Q$50,T25+1,FALSE)</f>
        <v>37.569941081056932</v>
      </c>
      <c r="AI25" s="41">
        <f t="shared" si="12"/>
        <v>0</v>
      </c>
      <c r="AJ25" s="41">
        <f t="shared" ref="AJ25:AJ82" si="22">AG25+AI25</f>
        <v>852368.03827647923</v>
      </c>
      <c r="AK25" s="41">
        <f>HLOOKUP(I25,GasAvoidedCostsWOCC!$A$5:$Q$50,G25+1,FALSE)*J25*L25</f>
        <v>0</v>
      </c>
      <c r="AL25" s="41">
        <f t="shared" ref="AL25:AL82" si="23">AG25+AI25-AK25</f>
        <v>852368.03827647923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852368.03827647911</v>
      </c>
      <c r="AN25" s="45">
        <f t="shared" ref="AN25:AN82" si="24">AM25*1.1+AD25+AE25</f>
        <v>937604.84210412705</v>
      </c>
      <c r="AO25" s="44">
        <f t="shared" ref="AO25:AO82" si="25">IFERROR(AM25/AB25,0)</f>
        <v>1.6188132005836176</v>
      </c>
      <c r="AP25" s="44">
        <f t="shared" ref="AP25:AP82" si="26">AN25/AC25</f>
        <v>1.2350267667563792</v>
      </c>
    </row>
    <row r="26" spans="1:42" ht="13.5" customHeight="1" x14ac:dyDescent="0.25">
      <c r="B26" s="84" t="s">
        <v>28</v>
      </c>
      <c r="C26" s="56">
        <v>18230637</v>
      </c>
      <c r="D26" s="56" t="s">
        <v>71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0"/>
        <v>0</v>
      </c>
      <c r="U26" s="44">
        <f t="shared" si="1"/>
        <v>0</v>
      </c>
      <c r="V26" s="45">
        <f t="shared" si="2"/>
        <v>0</v>
      </c>
      <c r="W26" s="46">
        <f t="shared" si="3"/>
        <v>0</v>
      </c>
      <c r="X26" s="41">
        <f t="shared" si="4"/>
        <v>0</v>
      </c>
      <c r="Y26" s="41">
        <f t="shared" si="5"/>
        <v>0</v>
      </c>
      <c r="Z26" s="41">
        <f t="shared" si="6"/>
        <v>0</v>
      </c>
      <c r="AA26" s="47">
        <f t="shared" si="19"/>
        <v>0</v>
      </c>
      <c r="AB26" s="48">
        <f t="shared" si="20"/>
        <v>0</v>
      </c>
      <c r="AC26" s="41">
        <f t="shared" si="21"/>
        <v>0</v>
      </c>
      <c r="AD26" s="41">
        <f t="shared" si="10"/>
        <v>0</v>
      </c>
      <c r="AE26" s="41">
        <f t="shared" si="18"/>
        <v>0</v>
      </c>
      <c r="AF26" s="49" t="e">
        <f>HLOOKUP(I26,GasAvoidedCostsWOCC!$A$5:$G$50,G26+1,FALSE)</f>
        <v>#N/A</v>
      </c>
      <c r="AG26" s="41" t="e">
        <f t="shared" si="11"/>
        <v>#N/A</v>
      </c>
      <c r="AH26" s="49" t="e">
        <f>HLOOKUP(I26,GasAvoidedCostsWOCC!$A$5:$Q$50,T26+1,FALSE)</f>
        <v>#N/A</v>
      </c>
      <c r="AI26" s="41" t="e">
        <f t="shared" si="12"/>
        <v>#N/A</v>
      </c>
      <c r="AJ26" s="41" t="e">
        <f t="shared" si="22"/>
        <v>#N/A</v>
      </c>
      <c r="AK26" s="41" t="e">
        <f>HLOOKUP(I26,GasAvoidedCostsWOCC!$A$5:$Q$50,G26+1,FALSE)*J26*L26</f>
        <v>#N/A</v>
      </c>
      <c r="AL26" s="41" t="e">
        <f t="shared" si="23"/>
        <v>#N/A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5">
        <f t="shared" si="24"/>
        <v>0</v>
      </c>
      <c r="AO26" s="44">
        <f t="shared" si="25"/>
        <v>0</v>
      </c>
      <c r="AP26" s="44" t="e">
        <f t="shared" si="26"/>
        <v>#DIV/0!</v>
      </c>
    </row>
    <row r="27" spans="1:42" ht="13.5" customHeight="1" x14ac:dyDescent="0.25">
      <c r="B27" s="84" t="s">
        <v>28</v>
      </c>
      <c r="C27" s="56">
        <v>18230637</v>
      </c>
      <c r="D27" s="56" t="s">
        <v>71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0"/>
        <v>0</v>
      </c>
      <c r="U27" s="44">
        <f t="shared" si="1"/>
        <v>0</v>
      </c>
      <c r="V27" s="45">
        <f t="shared" si="2"/>
        <v>0</v>
      </c>
      <c r="W27" s="46">
        <f t="shared" si="3"/>
        <v>0</v>
      </c>
      <c r="X27" s="41">
        <f t="shared" si="4"/>
        <v>0</v>
      </c>
      <c r="Y27" s="41">
        <f t="shared" si="5"/>
        <v>0</v>
      </c>
      <c r="Z27" s="41">
        <f t="shared" si="6"/>
        <v>0</v>
      </c>
      <c r="AA27" s="47">
        <f t="shared" si="19"/>
        <v>0</v>
      </c>
      <c r="AB27" s="48">
        <f t="shared" si="20"/>
        <v>0</v>
      </c>
      <c r="AC27" s="41">
        <f t="shared" si="21"/>
        <v>0</v>
      </c>
      <c r="AD27" s="41">
        <f t="shared" si="10"/>
        <v>0</v>
      </c>
      <c r="AE27" s="41">
        <f t="shared" si="18"/>
        <v>0</v>
      </c>
      <c r="AF27" s="49" t="e">
        <f>HLOOKUP(I27,GasAvoidedCostsWOCC!$A$5:$G$50,G27+1,FALSE)</f>
        <v>#N/A</v>
      </c>
      <c r="AG27" s="41" t="e">
        <f t="shared" si="11"/>
        <v>#N/A</v>
      </c>
      <c r="AH27" s="49" t="e">
        <f>HLOOKUP(I27,GasAvoidedCostsWOCC!$A$5:$Q$50,T27+1,FALSE)</f>
        <v>#N/A</v>
      </c>
      <c r="AI27" s="41" t="e">
        <f t="shared" si="12"/>
        <v>#N/A</v>
      </c>
      <c r="AJ27" s="41" t="e">
        <f t="shared" si="22"/>
        <v>#N/A</v>
      </c>
      <c r="AK27" s="41" t="e">
        <f>HLOOKUP(I27,GasAvoidedCostsWOCC!$A$5:$Q$50,G27+1,FALSE)*J27*L27</f>
        <v>#N/A</v>
      </c>
      <c r="AL27" s="41" t="e">
        <f t="shared" si="23"/>
        <v>#N/A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5">
        <f t="shared" si="24"/>
        <v>0</v>
      </c>
      <c r="AO27" s="44">
        <f t="shared" si="25"/>
        <v>0</v>
      </c>
      <c r="AP27" s="44" t="e">
        <f t="shared" si="26"/>
        <v>#DIV/0!</v>
      </c>
    </row>
    <row r="28" spans="1:42" ht="13.5" customHeight="1" x14ac:dyDescent="0.25">
      <c r="B28" s="84" t="s">
        <v>28</v>
      </c>
      <c r="C28" s="56">
        <v>18230637</v>
      </c>
      <c r="D28" s="56" t="s">
        <v>71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0"/>
        <v>0</v>
      </c>
      <c r="U28" s="44">
        <f t="shared" si="1"/>
        <v>0</v>
      </c>
      <c r="V28" s="45">
        <f t="shared" si="2"/>
        <v>0</v>
      </c>
      <c r="W28" s="46">
        <f t="shared" si="3"/>
        <v>0</v>
      </c>
      <c r="X28" s="41">
        <f t="shared" si="4"/>
        <v>0</v>
      </c>
      <c r="Y28" s="41">
        <f t="shared" si="5"/>
        <v>0</v>
      </c>
      <c r="Z28" s="41">
        <f t="shared" si="6"/>
        <v>0</v>
      </c>
      <c r="AA28" s="47">
        <f t="shared" si="19"/>
        <v>0</v>
      </c>
      <c r="AB28" s="48">
        <f t="shared" si="20"/>
        <v>0</v>
      </c>
      <c r="AC28" s="41">
        <f t="shared" si="21"/>
        <v>0</v>
      </c>
      <c r="AD28" s="41">
        <f t="shared" si="10"/>
        <v>0</v>
      </c>
      <c r="AE28" s="41">
        <f t="shared" si="18"/>
        <v>0</v>
      </c>
      <c r="AF28" s="49" t="e">
        <f>HLOOKUP(I28,GasAvoidedCostsWOCC!$A$5:$G$50,G28+1,FALSE)</f>
        <v>#N/A</v>
      </c>
      <c r="AG28" s="41" t="e">
        <f t="shared" si="11"/>
        <v>#N/A</v>
      </c>
      <c r="AH28" s="49" t="e">
        <f>HLOOKUP(I28,GasAvoidedCostsWOCC!$A$5:$Q$50,T28+1,FALSE)</f>
        <v>#N/A</v>
      </c>
      <c r="AI28" s="41" t="e">
        <f t="shared" si="12"/>
        <v>#N/A</v>
      </c>
      <c r="AJ28" s="41" t="e">
        <f t="shared" si="22"/>
        <v>#N/A</v>
      </c>
      <c r="AK28" s="41" t="e">
        <f>HLOOKUP(I28,GasAvoidedCostsWOCC!$A$5:$Q$50,G28+1,FALSE)*J28*L28</f>
        <v>#N/A</v>
      </c>
      <c r="AL28" s="41" t="e">
        <f t="shared" si="23"/>
        <v>#N/A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5">
        <f t="shared" si="24"/>
        <v>0</v>
      </c>
      <c r="AO28" s="44">
        <f t="shared" si="25"/>
        <v>0</v>
      </c>
      <c r="AP28" s="44" t="e">
        <f t="shared" si="26"/>
        <v>#DIV/0!</v>
      </c>
    </row>
    <row r="29" spans="1:42" x14ac:dyDescent="0.25">
      <c r="B29" s="84" t="s">
        <v>28</v>
      </c>
      <c r="C29" s="56">
        <v>18230637</v>
      </c>
      <c r="D29" s="56" t="s">
        <v>71</v>
      </c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0"/>
        <v>0</v>
      </c>
      <c r="U29" s="44">
        <f t="shared" si="1"/>
        <v>0</v>
      </c>
      <c r="V29" s="45">
        <f t="shared" si="2"/>
        <v>0</v>
      </c>
      <c r="W29" s="46">
        <f t="shared" si="3"/>
        <v>0</v>
      </c>
      <c r="X29" s="41">
        <f t="shared" si="4"/>
        <v>0</v>
      </c>
      <c r="Y29" s="41">
        <f t="shared" si="5"/>
        <v>0</v>
      </c>
      <c r="Z29" s="41">
        <f t="shared" si="6"/>
        <v>0</v>
      </c>
      <c r="AA29" s="47">
        <f t="shared" si="19"/>
        <v>0</v>
      </c>
      <c r="AB29" s="48">
        <f t="shared" si="20"/>
        <v>0</v>
      </c>
      <c r="AC29" s="41">
        <f t="shared" si="21"/>
        <v>0</v>
      </c>
      <c r="AD29" s="41">
        <f t="shared" si="10"/>
        <v>0</v>
      </c>
      <c r="AE29" s="41">
        <f t="shared" si="18"/>
        <v>0</v>
      </c>
      <c r="AF29" s="49" t="e">
        <f>HLOOKUP(I29,GasAvoidedCostsWOCC!$A$5:$G$50,G29+1,FALSE)</f>
        <v>#N/A</v>
      </c>
      <c r="AG29" s="41" t="e">
        <f t="shared" si="11"/>
        <v>#N/A</v>
      </c>
      <c r="AH29" s="49" t="e">
        <f>HLOOKUP(I29,GasAvoidedCostsWOCC!$A$5:$Q$50,T29+1,FALSE)</f>
        <v>#N/A</v>
      </c>
      <c r="AI29" s="41" t="e">
        <f t="shared" si="12"/>
        <v>#N/A</v>
      </c>
      <c r="AJ29" s="41" t="e">
        <f t="shared" si="22"/>
        <v>#N/A</v>
      </c>
      <c r="AK29" s="41" t="e">
        <f>HLOOKUP(I29,GasAvoidedCostsWOCC!$A$5:$Q$50,G29+1,FALSE)*J29*L29</f>
        <v>#N/A</v>
      </c>
      <c r="AL29" s="41" t="e">
        <f t="shared" si="23"/>
        <v>#N/A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5">
        <f t="shared" si="24"/>
        <v>0</v>
      </c>
      <c r="AO29" s="44">
        <f t="shared" si="25"/>
        <v>0</v>
      </c>
      <c r="AP29" s="44" t="e">
        <f t="shared" si="26"/>
        <v>#DIV/0!</v>
      </c>
    </row>
    <row r="30" spans="1:42" x14ac:dyDescent="0.25">
      <c r="B30" s="84" t="s">
        <v>28</v>
      </c>
      <c r="C30" s="56">
        <v>18230637</v>
      </c>
      <c r="D30" s="56" t="s">
        <v>71</v>
      </c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0"/>
        <v>0</v>
      </c>
      <c r="U30" s="44">
        <f t="shared" si="1"/>
        <v>0</v>
      </c>
      <c r="V30" s="45">
        <f t="shared" si="2"/>
        <v>0</v>
      </c>
      <c r="W30" s="46">
        <f t="shared" si="3"/>
        <v>0</v>
      </c>
      <c r="X30" s="41">
        <f t="shared" si="4"/>
        <v>0</v>
      </c>
      <c r="Y30" s="41">
        <f t="shared" si="5"/>
        <v>0</v>
      </c>
      <c r="Z30" s="41">
        <f t="shared" si="6"/>
        <v>0</v>
      </c>
      <c r="AA30" s="47">
        <f t="shared" si="19"/>
        <v>0</v>
      </c>
      <c r="AB30" s="48">
        <f t="shared" si="20"/>
        <v>0</v>
      </c>
      <c r="AC30" s="41">
        <f t="shared" si="21"/>
        <v>0</v>
      </c>
      <c r="AD30" s="41">
        <f t="shared" si="10"/>
        <v>0</v>
      </c>
      <c r="AE30" s="41">
        <f t="shared" si="18"/>
        <v>0</v>
      </c>
      <c r="AF30" s="49" t="e">
        <f>HLOOKUP(I30,GasAvoidedCostsWOCC!$A$5:$G$50,G30+1,FALSE)</f>
        <v>#N/A</v>
      </c>
      <c r="AG30" s="41" t="e">
        <f t="shared" si="11"/>
        <v>#N/A</v>
      </c>
      <c r="AH30" s="49" t="e">
        <f>HLOOKUP(I30,GasAvoidedCostsWOCC!$A$5:$Q$50,T30+1,FALSE)</f>
        <v>#N/A</v>
      </c>
      <c r="AI30" s="41" t="e">
        <f t="shared" si="12"/>
        <v>#N/A</v>
      </c>
      <c r="AJ30" s="41" t="e">
        <f t="shared" si="22"/>
        <v>#N/A</v>
      </c>
      <c r="AK30" s="41" t="e">
        <f>HLOOKUP(I30,GasAvoidedCostsWOCC!$A$5:$Q$50,G30+1,FALSE)*J30*L30</f>
        <v>#N/A</v>
      </c>
      <c r="AL30" s="41" t="e">
        <f t="shared" si="23"/>
        <v>#N/A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5">
        <f t="shared" si="24"/>
        <v>0</v>
      </c>
      <c r="AO30" s="44">
        <f t="shared" si="25"/>
        <v>0</v>
      </c>
      <c r="AP30" s="44" t="e">
        <f t="shared" si="26"/>
        <v>#DIV/0!</v>
      </c>
    </row>
    <row r="31" spans="1:42" x14ac:dyDescent="0.25">
      <c r="B31" s="84" t="s">
        <v>28</v>
      </c>
      <c r="C31" s="56">
        <v>18230637</v>
      </c>
      <c r="D31" s="56" t="s">
        <v>71</v>
      </c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0"/>
        <v>0</v>
      </c>
      <c r="U31" s="44">
        <f t="shared" si="1"/>
        <v>0</v>
      </c>
      <c r="V31" s="45">
        <f t="shared" si="2"/>
        <v>0</v>
      </c>
      <c r="W31" s="46">
        <f t="shared" si="3"/>
        <v>0</v>
      </c>
      <c r="X31" s="41">
        <f t="shared" si="4"/>
        <v>0</v>
      </c>
      <c r="Y31" s="41">
        <f t="shared" si="5"/>
        <v>0</v>
      </c>
      <c r="Z31" s="41">
        <f t="shared" si="6"/>
        <v>0</v>
      </c>
      <c r="AA31" s="47">
        <f t="shared" si="19"/>
        <v>0</v>
      </c>
      <c r="AB31" s="48">
        <f t="shared" si="20"/>
        <v>0</v>
      </c>
      <c r="AC31" s="41">
        <f t="shared" si="21"/>
        <v>0</v>
      </c>
      <c r="AD31" s="41">
        <f t="shared" si="10"/>
        <v>0</v>
      </c>
      <c r="AE31" s="41">
        <f t="shared" si="18"/>
        <v>0</v>
      </c>
      <c r="AF31" s="49" t="e">
        <f>HLOOKUP(I31,GasAvoidedCostsWOCC!$A$5:$G$50,G31+1,FALSE)</f>
        <v>#N/A</v>
      </c>
      <c r="AG31" s="41" t="e">
        <f t="shared" si="11"/>
        <v>#N/A</v>
      </c>
      <c r="AH31" s="49" t="e">
        <f>HLOOKUP(I31,GasAvoidedCostsWOCC!$A$5:$Q$50,T31+1,FALSE)</f>
        <v>#N/A</v>
      </c>
      <c r="AI31" s="41" t="e">
        <f t="shared" si="12"/>
        <v>#N/A</v>
      </c>
      <c r="AJ31" s="41" t="e">
        <f t="shared" si="22"/>
        <v>#N/A</v>
      </c>
      <c r="AK31" s="41" t="e">
        <f>HLOOKUP(I31,GasAvoidedCostsWOCC!$A$5:$Q$50,G31+1,FALSE)*J31*L31</f>
        <v>#N/A</v>
      </c>
      <c r="AL31" s="41" t="e">
        <f t="shared" si="23"/>
        <v>#N/A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5">
        <f t="shared" si="24"/>
        <v>0</v>
      </c>
      <c r="AO31" s="44">
        <f t="shared" si="25"/>
        <v>0</v>
      </c>
      <c r="AP31" s="44" t="e">
        <f t="shared" si="26"/>
        <v>#DIV/0!</v>
      </c>
    </row>
    <row r="32" spans="1:42" x14ac:dyDescent="0.25">
      <c r="B32" s="84" t="s">
        <v>28</v>
      </c>
      <c r="C32" s="56">
        <v>18230637</v>
      </c>
      <c r="D32" s="56" t="s">
        <v>71</v>
      </c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0"/>
        <v>0</v>
      </c>
      <c r="U32" s="44">
        <f t="shared" si="1"/>
        <v>0</v>
      </c>
      <c r="V32" s="45">
        <f t="shared" si="2"/>
        <v>0</v>
      </c>
      <c r="W32" s="46">
        <f t="shared" si="3"/>
        <v>0</v>
      </c>
      <c r="X32" s="41">
        <f t="shared" si="4"/>
        <v>0</v>
      </c>
      <c r="Y32" s="41">
        <f t="shared" si="5"/>
        <v>0</v>
      </c>
      <c r="Z32" s="41">
        <f t="shared" si="6"/>
        <v>0</v>
      </c>
      <c r="AA32" s="47">
        <f t="shared" si="19"/>
        <v>0</v>
      </c>
      <c r="AB32" s="48">
        <f t="shared" si="20"/>
        <v>0</v>
      </c>
      <c r="AC32" s="41">
        <f t="shared" si="21"/>
        <v>0</v>
      </c>
      <c r="AD32" s="41">
        <f t="shared" si="10"/>
        <v>0</v>
      </c>
      <c r="AE32" s="41">
        <f t="shared" si="18"/>
        <v>0</v>
      </c>
      <c r="AF32" s="49" t="e">
        <f>HLOOKUP(I32,GasAvoidedCostsWOCC!$A$5:$G$50,G32+1,FALSE)</f>
        <v>#N/A</v>
      </c>
      <c r="AG32" s="41" t="e">
        <f t="shared" si="11"/>
        <v>#N/A</v>
      </c>
      <c r="AH32" s="49" t="e">
        <f>HLOOKUP(I32,GasAvoidedCostsWOCC!$A$5:$Q$50,T32+1,FALSE)</f>
        <v>#N/A</v>
      </c>
      <c r="AI32" s="41" t="e">
        <f t="shared" si="12"/>
        <v>#N/A</v>
      </c>
      <c r="AJ32" s="41" t="e">
        <f t="shared" si="22"/>
        <v>#N/A</v>
      </c>
      <c r="AK32" s="41" t="e">
        <f>HLOOKUP(I32,GasAvoidedCostsWOCC!$A$5:$Q$50,G32+1,FALSE)*J32*L32</f>
        <v>#N/A</v>
      </c>
      <c r="AL32" s="41" t="e">
        <f t="shared" si="23"/>
        <v>#N/A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24"/>
        <v>0</v>
      </c>
      <c r="AO32" s="44">
        <f t="shared" si="25"/>
        <v>0</v>
      </c>
      <c r="AP32" s="44" t="e">
        <f t="shared" si="26"/>
        <v>#DIV/0!</v>
      </c>
    </row>
    <row r="33" spans="2:42" x14ac:dyDescent="0.25">
      <c r="B33" s="84" t="s">
        <v>28</v>
      </c>
      <c r="C33" s="56">
        <v>18230637</v>
      </c>
      <c r="D33" s="56" t="s">
        <v>71</v>
      </c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0"/>
        <v>0</v>
      </c>
      <c r="U33" s="44">
        <f t="shared" si="1"/>
        <v>0</v>
      </c>
      <c r="V33" s="45">
        <f t="shared" si="2"/>
        <v>0</v>
      </c>
      <c r="W33" s="46">
        <f t="shared" si="3"/>
        <v>0</v>
      </c>
      <c r="X33" s="41">
        <f t="shared" si="4"/>
        <v>0</v>
      </c>
      <c r="Y33" s="41">
        <f t="shared" si="5"/>
        <v>0</v>
      </c>
      <c r="Z33" s="41">
        <f t="shared" si="6"/>
        <v>0</v>
      </c>
      <c r="AA33" s="47">
        <f t="shared" si="19"/>
        <v>0</v>
      </c>
      <c r="AB33" s="48">
        <f t="shared" si="20"/>
        <v>0</v>
      </c>
      <c r="AC33" s="41">
        <f t="shared" si="21"/>
        <v>0</v>
      </c>
      <c r="AD33" s="41">
        <f t="shared" si="10"/>
        <v>0</v>
      </c>
      <c r="AE33" s="41">
        <f t="shared" si="18"/>
        <v>0</v>
      </c>
      <c r="AF33" s="49" t="e">
        <f>HLOOKUP(I33,GasAvoidedCostsWOCC!$A$5:$G$50,G33+1,FALSE)</f>
        <v>#N/A</v>
      </c>
      <c r="AG33" s="41" t="e">
        <f t="shared" si="11"/>
        <v>#N/A</v>
      </c>
      <c r="AH33" s="49" t="e">
        <f>HLOOKUP(I33,GasAvoidedCostsWOCC!$A$5:$Q$50,T33+1,FALSE)</f>
        <v>#N/A</v>
      </c>
      <c r="AI33" s="41" t="e">
        <f t="shared" si="12"/>
        <v>#N/A</v>
      </c>
      <c r="AJ33" s="41" t="e">
        <f t="shared" si="22"/>
        <v>#N/A</v>
      </c>
      <c r="AK33" s="41" t="e">
        <f>HLOOKUP(I33,GasAvoidedCostsWOCC!$A$5:$Q$50,G33+1,FALSE)*J33*L33</f>
        <v>#N/A</v>
      </c>
      <c r="AL33" s="41" t="e">
        <f t="shared" si="23"/>
        <v>#N/A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5">
        <f t="shared" si="24"/>
        <v>0</v>
      </c>
      <c r="AO33" s="44">
        <f t="shared" si="25"/>
        <v>0</v>
      </c>
      <c r="AP33" s="44" t="e">
        <f t="shared" si="26"/>
        <v>#DIV/0!</v>
      </c>
    </row>
    <row r="34" spans="2:42" x14ac:dyDescent="0.25">
      <c r="B34" s="84" t="s">
        <v>28</v>
      </c>
      <c r="C34" s="56">
        <v>18230637</v>
      </c>
      <c r="D34" s="56" t="s">
        <v>71</v>
      </c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0"/>
        <v>0</v>
      </c>
      <c r="U34" s="44">
        <f t="shared" si="1"/>
        <v>0</v>
      </c>
      <c r="V34" s="45">
        <f t="shared" si="2"/>
        <v>0</v>
      </c>
      <c r="W34" s="46">
        <f t="shared" si="3"/>
        <v>0</v>
      </c>
      <c r="X34" s="41">
        <f t="shared" si="4"/>
        <v>0</v>
      </c>
      <c r="Y34" s="41">
        <f t="shared" si="5"/>
        <v>0</v>
      </c>
      <c r="Z34" s="41">
        <f t="shared" si="6"/>
        <v>0</v>
      </c>
      <c r="AA34" s="47">
        <f t="shared" si="19"/>
        <v>0</v>
      </c>
      <c r="AB34" s="48">
        <f t="shared" si="20"/>
        <v>0</v>
      </c>
      <c r="AC34" s="41">
        <f t="shared" si="21"/>
        <v>0</v>
      </c>
      <c r="AD34" s="41">
        <f t="shared" si="10"/>
        <v>0</v>
      </c>
      <c r="AE34" s="41">
        <f t="shared" si="18"/>
        <v>0</v>
      </c>
      <c r="AF34" s="49" t="e">
        <f>HLOOKUP(I34,GasAvoidedCostsWOCC!$A$5:$G$50,G34+1,FALSE)</f>
        <v>#N/A</v>
      </c>
      <c r="AG34" s="41" t="e">
        <f t="shared" si="11"/>
        <v>#N/A</v>
      </c>
      <c r="AH34" s="49" t="e">
        <f>HLOOKUP(I34,GasAvoidedCostsWOCC!$A$5:$Q$50,T34+1,FALSE)</f>
        <v>#N/A</v>
      </c>
      <c r="AI34" s="41" t="e">
        <f t="shared" si="12"/>
        <v>#N/A</v>
      </c>
      <c r="AJ34" s="41" t="e">
        <f t="shared" si="22"/>
        <v>#N/A</v>
      </c>
      <c r="AK34" s="41" t="e">
        <f>HLOOKUP(I34,GasAvoidedCostsWOCC!$A$5:$Q$50,G34+1,FALSE)*J34*L34</f>
        <v>#N/A</v>
      </c>
      <c r="AL34" s="41" t="e">
        <f t="shared" si="23"/>
        <v>#N/A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5">
        <f t="shared" si="24"/>
        <v>0</v>
      </c>
      <c r="AO34" s="44">
        <f t="shared" si="25"/>
        <v>0</v>
      </c>
      <c r="AP34" s="44" t="e">
        <f t="shared" si="26"/>
        <v>#DIV/0!</v>
      </c>
    </row>
    <row r="35" spans="2:42" x14ac:dyDescent="0.25">
      <c r="B35" s="84" t="s">
        <v>28</v>
      </c>
      <c r="C35" s="56">
        <v>18230637</v>
      </c>
      <c r="D35" s="56" t="s">
        <v>71</v>
      </c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0"/>
        <v>0</v>
      </c>
      <c r="U35" s="44">
        <f t="shared" si="1"/>
        <v>0</v>
      </c>
      <c r="V35" s="45">
        <f t="shared" si="2"/>
        <v>0</v>
      </c>
      <c r="W35" s="46">
        <f t="shared" si="3"/>
        <v>0</v>
      </c>
      <c r="X35" s="41">
        <f t="shared" si="4"/>
        <v>0</v>
      </c>
      <c r="Y35" s="41">
        <f t="shared" si="5"/>
        <v>0</v>
      </c>
      <c r="Z35" s="41">
        <f t="shared" si="6"/>
        <v>0</v>
      </c>
      <c r="AA35" s="47">
        <f t="shared" si="19"/>
        <v>0</v>
      </c>
      <c r="AB35" s="48">
        <f t="shared" si="20"/>
        <v>0</v>
      </c>
      <c r="AC35" s="41">
        <f t="shared" si="21"/>
        <v>0</v>
      </c>
      <c r="AD35" s="41">
        <f t="shared" si="10"/>
        <v>0</v>
      </c>
      <c r="AE35" s="41">
        <f t="shared" si="18"/>
        <v>0</v>
      </c>
      <c r="AF35" s="49" t="e">
        <f>HLOOKUP(I35,GasAvoidedCostsWOCC!$A$5:$G$50,G35+1,FALSE)</f>
        <v>#N/A</v>
      </c>
      <c r="AG35" s="41" t="e">
        <f t="shared" si="11"/>
        <v>#N/A</v>
      </c>
      <c r="AH35" s="49" t="e">
        <f>HLOOKUP(I35,GasAvoidedCostsWOCC!$A$5:$Q$50,T35+1,FALSE)</f>
        <v>#N/A</v>
      </c>
      <c r="AI35" s="41" t="e">
        <f t="shared" si="12"/>
        <v>#N/A</v>
      </c>
      <c r="AJ35" s="41" t="e">
        <f t="shared" si="22"/>
        <v>#N/A</v>
      </c>
      <c r="AK35" s="41" t="e">
        <f>HLOOKUP(I35,GasAvoidedCostsWOCC!$A$5:$Q$50,G35+1,FALSE)*J35*L35</f>
        <v>#N/A</v>
      </c>
      <c r="AL35" s="41" t="e">
        <f t="shared" si="23"/>
        <v>#N/A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5">
        <f t="shared" si="24"/>
        <v>0</v>
      </c>
      <c r="AO35" s="44">
        <f t="shared" si="25"/>
        <v>0</v>
      </c>
      <c r="AP35" s="44" t="e">
        <f t="shared" si="26"/>
        <v>#DIV/0!</v>
      </c>
    </row>
    <row r="36" spans="2:42" x14ac:dyDescent="0.25">
      <c r="B36" s="84" t="s">
        <v>28</v>
      </c>
      <c r="C36" s="56">
        <v>18230637</v>
      </c>
      <c r="D36" s="56" t="s">
        <v>71</v>
      </c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0"/>
        <v>0</v>
      </c>
      <c r="U36" s="44">
        <f t="shared" si="1"/>
        <v>0</v>
      </c>
      <c r="V36" s="45">
        <f t="shared" si="2"/>
        <v>0</v>
      </c>
      <c r="W36" s="46">
        <f t="shared" si="3"/>
        <v>0</v>
      </c>
      <c r="X36" s="41">
        <f t="shared" si="4"/>
        <v>0</v>
      </c>
      <c r="Y36" s="41">
        <f t="shared" si="5"/>
        <v>0</v>
      </c>
      <c r="Z36" s="41">
        <f t="shared" si="6"/>
        <v>0</v>
      </c>
      <c r="AA36" s="47">
        <f t="shared" si="19"/>
        <v>0</v>
      </c>
      <c r="AB36" s="48">
        <f t="shared" si="20"/>
        <v>0</v>
      </c>
      <c r="AC36" s="41">
        <f t="shared" si="21"/>
        <v>0</v>
      </c>
      <c r="AD36" s="41">
        <f t="shared" si="10"/>
        <v>0</v>
      </c>
      <c r="AE36" s="41">
        <f t="shared" si="18"/>
        <v>0</v>
      </c>
      <c r="AF36" s="49" t="e">
        <f>HLOOKUP(I36,GasAvoidedCostsWOCC!$A$5:$G$50,G36+1,FALSE)</f>
        <v>#N/A</v>
      </c>
      <c r="AG36" s="41" t="e">
        <f t="shared" si="11"/>
        <v>#N/A</v>
      </c>
      <c r="AH36" s="49" t="e">
        <f>HLOOKUP(I36,GasAvoidedCostsWOCC!$A$5:$Q$50,T36+1,FALSE)</f>
        <v>#N/A</v>
      </c>
      <c r="AI36" s="41" t="e">
        <f t="shared" si="12"/>
        <v>#N/A</v>
      </c>
      <c r="AJ36" s="41" t="e">
        <f t="shared" si="22"/>
        <v>#N/A</v>
      </c>
      <c r="AK36" s="41" t="e">
        <f>HLOOKUP(I36,GasAvoidedCostsWOCC!$A$5:$Q$50,G36+1,FALSE)*J36*L36</f>
        <v>#N/A</v>
      </c>
      <c r="AL36" s="41" t="e">
        <f t="shared" si="23"/>
        <v>#N/A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5">
        <f t="shared" si="24"/>
        <v>0</v>
      </c>
      <c r="AO36" s="44">
        <f t="shared" si="25"/>
        <v>0</v>
      </c>
      <c r="AP36" s="44" t="e">
        <f t="shared" si="26"/>
        <v>#DIV/0!</v>
      </c>
    </row>
    <row r="37" spans="2:42" x14ac:dyDescent="0.25">
      <c r="B37" s="84" t="s">
        <v>28</v>
      </c>
      <c r="C37" s="56">
        <v>18230637</v>
      </c>
      <c r="D37" s="56" t="s">
        <v>71</v>
      </c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ref="T37:T68" si="27">G37+H37</f>
        <v>0</v>
      </c>
      <c r="U37" s="44">
        <f t="shared" ref="U37:U68" si="28">(O37/$A$10)*T37</f>
        <v>0</v>
      </c>
      <c r="V37" s="45">
        <f t="shared" ref="V37:V68" si="29">N37-M37</f>
        <v>0</v>
      </c>
      <c r="W37" s="46">
        <f t="shared" ref="W37:W68" si="30">(O37/A$10)</f>
        <v>0</v>
      </c>
      <c r="X37" s="41">
        <f t="shared" ref="X37:X68" si="31">W37*A$8</f>
        <v>0</v>
      </c>
      <c r="Y37" s="41">
        <f t="shared" ref="Y37:Y68" si="32">Q37-P37</f>
        <v>0</v>
      </c>
      <c r="Z37" s="41">
        <f t="shared" ref="Z37:Z68" si="33">X37+(A$6*W37)</f>
        <v>0</v>
      </c>
      <c r="AA37" s="47">
        <f t="shared" si="19"/>
        <v>0</v>
      </c>
      <c r="AB37" s="48">
        <f t="shared" si="20"/>
        <v>0</v>
      </c>
      <c r="AC37" s="41">
        <f t="shared" si="21"/>
        <v>0</v>
      </c>
      <c r="AD37" s="41">
        <f t="shared" ref="AD37:AD68" si="34">-PV(GasDiscountRate,T37,R37)*J37</f>
        <v>0</v>
      </c>
      <c r="AE37" s="41">
        <f t="shared" si="18"/>
        <v>0</v>
      </c>
      <c r="AF37" s="49" t="e">
        <f>HLOOKUP(I37,GasAvoidedCostsWOCC!$A$5:$G$50,G37+1,FALSE)</f>
        <v>#N/A</v>
      </c>
      <c r="AG37" s="41" t="e">
        <f t="shared" ref="AG37:AG68" si="35">AF37*J37*K37</f>
        <v>#N/A</v>
      </c>
      <c r="AH37" s="49" t="e">
        <f>HLOOKUP(I37,GasAvoidedCostsWOCC!$A$5:$Q$50,T37+1,FALSE)</f>
        <v>#N/A</v>
      </c>
      <c r="AI37" s="41" t="e">
        <f t="shared" ref="AI37:AI68" si="36">AH37*J37*L37</f>
        <v>#N/A</v>
      </c>
      <c r="AJ37" s="41" t="e">
        <f t="shared" si="22"/>
        <v>#N/A</v>
      </c>
      <c r="AK37" s="41" t="e">
        <f>HLOOKUP(I37,GasAvoidedCostsWOCC!$A$5:$Q$50,G37+1,FALSE)*J37*L37</f>
        <v>#N/A</v>
      </c>
      <c r="AL37" s="41" t="e">
        <f t="shared" si="23"/>
        <v>#N/A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5">
        <f t="shared" si="24"/>
        <v>0</v>
      </c>
      <c r="AO37" s="44">
        <f t="shared" si="25"/>
        <v>0</v>
      </c>
      <c r="AP37" s="44" t="e">
        <f t="shared" si="26"/>
        <v>#DIV/0!</v>
      </c>
    </row>
    <row r="38" spans="2:42" x14ac:dyDescent="0.25">
      <c r="B38" s="84" t="s">
        <v>28</v>
      </c>
      <c r="C38" s="56">
        <v>18230637</v>
      </c>
      <c r="D38" s="56" t="s">
        <v>71</v>
      </c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27"/>
        <v>0</v>
      </c>
      <c r="U38" s="44">
        <f t="shared" si="28"/>
        <v>0</v>
      </c>
      <c r="V38" s="45">
        <f t="shared" si="29"/>
        <v>0</v>
      </c>
      <c r="W38" s="46">
        <f t="shared" si="30"/>
        <v>0</v>
      </c>
      <c r="X38" s="41">
        <f t="shared" si="31"/>
        <v>0</v>
      </c>
      <c r="Y38" s="41">
        <f t="shared" si="32"/>
        <v>0</v>
      </c>
      <c r="Z38" s="41">
        <f t="shared" si="33"/>
        <v>0</v>
      </c>
      <c r="AA38" s="47">
        <f t="shared" si="19"/>
        <v>0</v>
      </c>
      <c r="AB38" s="48">
        <f t="shared" si="20"/>
        <v>0</v>
      </c>
      <c r="AC38" s="41">
        <f t="shared" si="21"/>
        <v>0</v>
      </c>
      <c r="AD38" s="41">
        <f t="shared" si="34"/>
        <v>0</v>
      </c>
      <c r="AE38" s="41">
        <f t="shared" si="18"/>
        <v>0</v>
      </c>
      <c r="AF38" s="49" t="e">
        <f>HLOOKUP(I38,GasAvoidedCostsWOCC!$A$5:$G$50,G38+1,FALSE)</f>
        <v>#N/A</v>
      </c>
      <c r="AG38" s="41" t="e">
        <f t="shared" si="35"/>
        <v>#N/A</v>
      </c>
      <c r="AH38" s="49" t="e">
        <f>HLOOKUP(I38,GasAvoidedCostsWOCC!$A$5:$Q$50,T38+1,FALSE)</f>
        <v>#N/A</v>
      </c>
      <c r="AI38" s="41" t="e">
        <f t="shared" si="36"/>
        <v>#N/A</v>
      </c>
      <c r="AJ38" s="41" t="e">
        <f t="shared" si="22"/>
        <v>#N/A</v>
      </c>
      <c r="AK38" s="41" t="e">
        <f>HLOOKUP(I38,GasAvoidedCostsWOCC!$A$5:$Q$50,G38+1,FALSE)*J38*L38</f>
        <v>#N/A</v>
      </c>
      <c r="AL38" s="41" t="e">
        <f t="shared" si="23"/>
        <v>#N/A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5">
        <f t="shared" si="24"/>
        <v>0</v>
      </c>
      <c r="AO38" s="44">
        <f t="shared" si="25"/>
        <v>0</v>
      </c>
      <c r="AP38" s="44" t="e">
        <f t="shared" si="26"/>
        <v>#DIV/0!</v>
      </c>
    </row>
    <row r="39" spans="2:42" x14ac:dyDescent="0.25">
      <c r="B39" s="84" t="s">
        <v>28</v>
      </c>
      <c r="C39" s="56">
        <v>18230637</v>
      </c>
      <c r="D39" s="56" t="s">
        <v>71</v>
      </c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27"/>
        <v>0</v>
      </c>
      <c r="U39" s="44">
        <f t="shared" si="28"/>
        <v>0</v>
      </c>
      <c r="V39" s="45">
        <f t="shared" si="29"/>
        <v>0</v>
      </c>
      <c r="W39" s="46">
        <f t="shared" si="30"/>
        <v>0</v>
      </c>
      <c r="X39" s="41">
        <f t="shared" si="31"/>
        <v>0</v>
      </c>
      <c r="Y39" s="41">
        <f t="shared" si="32"/>
        <v>0</v>
      </c>
      <c r="Z39" s="41">
        <f t="shared" si="33"/>
        <v>0</v>
      </c>
      <c r="AA39" s="47">
        <f t="shared" si="19"/>
        <v>0</v>
      </c>
      <c r="AB39" s="48">
        <f t="shared" si="20"/>
        <v>0</v>
      </c>
      <c r="AC39" s="41">
        <f t="shared" si="21"/>
        <v>0</v>
      </c>
      <c r="AD39" s="41">
        <f t="shared" si="34"/>
        <v>0</v>
      </c>
      <c r="AE39" s="41">
        <f t="shared" si="18"/>
        <v>0</v>
      </c>
      <c r="AF39" s="49" t="e">
        <f>HLOOKUP(I39,GasAvoidedCostsWOCC!$A$5:$G$50,G39+1,FALSE)</f>
        <v>#N/A</v>
      </c>
      <c r="AG39" s="41" t="e">
        <f t="shared" si="35"/>
        <v>#N/A</v>
      </c>
      <c r="AH39" s="49" t="e">
        <f>HLOOKUP(I39,GasAvoidedCostsWOCC!$A$5:$Q$50,T39+1,FALSE)</f>
        <v>#N/A</v>
      </c>
      <c r="AI39" s="41" t="e">
        <f t="shared" si="36"/>
        <v>#N/A</v>
      </c>
      <c r="AJ39" s="41" t="e">
        <f t="shared" si="22"/>
        <v>#N/A</v>
      </c>
      <c r="AK39" s="41" t="e">
        <f>HLOOKUP(I39,GasAvoidedCostsWOCC!$A$5:$Q$50,G39+1,FALSE)*J39*L39</f>
        <v>#N/A</v>
      </c>
      <c r="AL39" s="41" t="e">
        <f t="shared" si="23"/>
        <v>#N/A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5">
        <f t="shared" si="24"/>
        <v>0</v>
      </c>
      <c r="AO39" s="44">
        <f t="shared" si="25"/>
        <v>0</v>
      </c>
      <c r="AP39" s="44" t="e">
        <f t="shared" si="26"/>
        <v>#DIV/0!</v>
      </c>
    </row>
    <row r="40" spans="2:42" x14ac:dyDescent="0.25">
      <c r="B40" s="84" t="s">
        <v>28</v>
      </c>
      <c r="C40" s="56">
        <v>18230637</v>
      </c>
      <c r="D40" s="56" t="s">
        <v>71</v>
      </c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27"/>
        <v>0</v>
      </c>
      <c r="U40" s="44">
        <f t="shared" si="28"/>
        <v>0</v>
      </c>
      <c r="V40" s="45">
        <f t="shared" si="29"/>
        <v>0</v>
      </c>
      <c r="W40" s="46">
        <f t="shared" si="30"/>
        <v>0</v>
      </c>
      <c r="X40" s="41">
        <f t="shared" si="31"/>
        <v>0</v>
      </c>
      <c r="Y40" s="41">
        <f t="shared" si="32"/>
        <v>0</v>
      </c>
      <c r="Z40" s="41">
        <f t="shared" si="33"/>
        <v>0</v>
      </c>
      <c r="AA40" s="47">
        <f t="shared" si="19"/>
        <v>0</v>
      </c>
      <c r="AB40" s="48">
        <f t="shared" si="20"/>
        <v>0</v>
      </c>
      <c r="AC40" s="41">
        <f t="shared" si="21"/>
        <v>0</v>
      </c>
      <c r="AD40" s="41">
        <f t="shared" si="34"/>
        <v>0</v>
      </c>
      <c r="AE40" s="41">
        <f t="shared" si="18"/>
        <v>0</v>
      </c>
      <c r="AF40" s="49" t="e">
        <f>HLOOKUP(I40,GasAvoidedCostsWOCC!$A$5:$G$50,G40+1,FALSE)</f>
        <v>#N/A</v>
      </c>
      <c r="AG40" s="41" t="e">
        <f t="shared" si="35"/>
        <v>#N/A</v>
      </c>
      <c r="AH40" s="49" t="e">
        <f>HLOOKUP(I40,GasAvoidedCostsWOCC!$A$5:$Q$50,T40+1,FALSE)</f>
        <v>#N/A</v>
      </c>
      <c r="AI40" s="41" t="e">
        <f t="shared" si="36"/>
        <v>#N/A</v>
      </c>
      <c r="AJ40" s="41" t="e">
        <f t="shared" si="22"/>
        <v>#N/A</v>
      </c>
      <c r="AK40" s="41" t="e">
        <f>HLOOKUP(I40,GasAvoidedCostsWOCC!$A$5:$Q$50,G40+1,FALSE)*J40*L40</f>
        <v>#N/A</v>
      </c>
      <c r="AL40" s="41" t="e">
        <f t="shared" si="23"/>
        <v>#N/A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5">
        <f t="shared" si="24"/>
        <v>0</v>
      </c>
      <c r="AO40" s="44">
        <f t="shared" si="25"/>
        <v>0</v>
      </c>
      <c r="AP40" s="44" t="e">
        <f t="shared" si="26"/>
        <v>#DIV/0!</v>
      </c>
    </row>
    <row r="41" spans="2:42" x14ac:dyDescent="0.25">
      <c r="B41" s="84" t="s">
        <v>28</v>
      </c>
      <c r="C41" s="56">
        <v>18230637</v>
      </c>
      <c r="D41" s="56" t="s">
        <v>71</v>
      </c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27"/>
        <v>0</v>
      </c>
      <c r="U41" s="44">
        <f t="shared" si="28"/>
        <v>0</v>
      </c>
      <c r="V41" s="45">
        <f t="shared" si="29"/>
        <v>0</v>
      </c>
      <c r="W41" s="46">
        <f t="shared" si="30"/>
        <v>0</v>
      </c>
      <c r="X41" s="41">
        <f t="shared" si="31"/>
        <v>0</v>
      </c>
      <c r="Y41" s="41">
        <f t="shared" si="32"/>
        <v>0</v>
      </c>
      <c r="Z41" s="41">
        <f t="shared" si="33"/>
        <v>0</v>
      </c>
      <c r="AA41" s="47">
        <f t="shared" si="19"/>
        <v>0</v>
      </c>
      <c r="AB41" s="48">
        <f t="shared" si="20"/>
        <v>0</v>
      </c>
      <c r="AC41" s="41">
        <f t="shared" si="21"/>
        <v>0</v>
      </c>
      <c r="AD41" s="41">
        <f t="shared" si="34"/>
        <v>0</v>
      </c>
      <c r="AE41" s="41">
        <f t="shared" ref="AE41:AE72" si="37">-PV(GasDiscountRate,T41,S41)*J41</f>
        <v>0</v>
      </c>
      <c r="AF41" s="49" t="e">
        <f>HLOOKUP(I41,GasAvoidedCostsWOCC!$A$5:$G$50,G41+1,FALSE)</f>
        <v>#N/A</v>
      </c>
      <c r="AG41" s="41" t="e">
        <f t="shared" si="35"/>
        <v>#N/A</v>
      </c>
      <c r="AH41" s="49" t="e">
        <f>HLOOKUP(I41,GasAvoidedCostsWOCC!$A$5:$Q$50,T41+1,FALSE)</f>
        <v>#N/A</v>
      </c>
      <c r="AI41" s="41" t="e">
        <f t="shared" si="36"/>
        <v>#N/A</v>
      </c>
      <c r="AJ41" s="41" t="e">
        <f t="shared" si="22"/>
        <v>#N/A</v>
      </c>
      <c r="AK41" s="41" t="e">
        <f>HLOOKUP(I41,GasAvoidedCostsWOCC!$A$5:$Q$50,G41+1,FALSE)*J41*L41</f>
        <v>#N/A</v>
      </c>
      <c r="AL41" s="41" t="e">
        <f t="shared" si="23"/>
        <v>#N/A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5">
        <f t="shared" si="24"/>
        <v>0</v>
      </c>
      <c r="AO41" s="44">
        <f t="shared" si="25"/>
        <v>0</v>
      </c>
      <c r="AP41" s="44" t="e">
        <f t="shared" si="26"/>
        <v>#DIV/0!</v>
      </c>
    </row>
    <row r="42" spans="2:42" x14ac:dyDescent="0.25">
      <c r="B42" s="84" t="s">
        <v>28</v>
      </c>
      <c r="C42" s="56">
        <v>18230637</v>
      </c>
      <c r="D42" s="56" t="s">
        <v>71</v>
      </c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27"/>
        <v>0</v>
      </c>
      <c r="U42" s="44">
        <f t="shared" si="28"/>
        <v>0</v>
      </c>
      <c r="V42" s="45">
        <f t="shared" si="29"/>
        <v>0</v>
      </c>
      <c r="W42" s="46">
        <f t="shared" si="30"/>
        <v>0</v>
      </c>
      <c r="X42" s="41">
        <f t="shared" si="31"/>
        <v>0</v>
      </c>
      <c r="Y42" s="41">
        <f t="shared" si="32"/>
        <v>0</v>
      </c>
      <c r="Z42" s="41">
        <f t="shared" si="33"/>
        <v>0</v>
      </c>
      <c r="AA42" s="47">
        <f t="shared" si="19"/>
        <v>0</v>
      </c>
      <c r="AB42" s="48">
        <f t="shared" si="20"/>
        <v>0</v>
      </c>
      <c r="AC42" s="41">
        <f t="shared" si="21"/>
        <v>0</v>
      </c>
      <c r="AD42" s="41">
        <f t="shared" si="34"/>
        <v>0</v>
      </c>
      <c r="AE42" s="41">
        <f t="shared" si="37"/>
        <v>0</v>
      </c>
      <c r="AF42" s="49" t="e">
        <f>HLOOKUP(I42,GasAvoidedCostsWOCC!$A$5:$G$50,G42+1,FALSE)</f>
        <v>#N/A</v>
      </c>
      <c r="AG42" s="41" t="e">
        <f t="shared" si="35"/>
        <v>#N/A</v>
      </c>
      <c r="AH42" s="49" t="e">
        <f>HLOOKUP(I42,GasAvoidedCostsWOCC!$A$5:$Q$50,T42+1,FALSE)</f>
        <v>#N/A</v>
      </c>
      <c r="AI42" s="41" t="e">
        <f t="shared" si="36"/>
        <v>#N/A</v>
      </c>
      <c r="AJ42" s="41" t="e">
        <f t="shared" si="22"/>
        <v>#N/A</v>
      </c>
      <c r="AK42" s="41" t="e">
        <f>HLOOKUP(I42,GasAvoidedCostsWOCC!$A$5:$Q$50,G42+1,FALSE)*J42*L42</f>
        <v>#N/A</v>
      </c>
      <c r="AL42" s="41" t="e">
        <f t="shared" si="23"/>
        <v>#N/A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5">
        <f t="shared" si="24"/>
        <v>0</v>
      </c>
      <c r="AO42" s="44">
        <f t="shared" si="25"/>
        <v>0</v>
      </c>
      <c r="AP42" s="44" t="e">
        <f t="shared" si="26"/>
        <v>#DIV/0!</v>
      </c>
    </row>
    <row r="43" spans="2:42" x14ac:dyDescent="0.25">
      <c r="B43" s="84" t="s">
        <v>28</v>
      </c>
      <c r="C43" s="56">
        <v>18230637</v>
      </c>
      <c r="D43" s="56" t="s">
        <v>71</v>
      </c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27"/>
        <v>0</v>
      </c>
      <c r="U43" s="44">
        <f t="shared" si="28"/>
        <v>0</v>
      </c>
      <c r="V43" s="45">
        <f t="shared" si="29"/>
        <v>0</v>
      </c>
      <c r="W43" s="46">
        <f t="shared" si="30"/>
        <v>0</v>
      </c>
      <c r="X43" s="41">
        <f t="shared" si="31"/>
        <v>0</v>
      </c>
      <c r="Y43" s="41">
        <f t="shared" si="32"/>
        <v>0</v>
      </c>
      <c r="Z43" s="41">
        <f t="shared" si="33"/>
        <v>0</v>
      </c>
      <c r="AA43" s="47">
        <f t="shared" si="19"/>
        <v>0</v>
      </c>
      <c r="AB43" s="48">
        <f t="shared" si="20"/>
        <v>0</v>
      </c>
      <c r="AC43" s="41">
        <f t="shared" si="21"/>
        <v>0</v>
      </c>
      <c r="AD43" s="41">
        <f t="shared" si="34"/>
        <v>0</v>
      </c>
      <c r="AE43" s="41">
        <f t="shared" si="37"/>
        <v>0</v>
      </c>
      <c r="AF43" s="49" t="e">
        <f>HLOOKUP(I43,GasAvoidedCostsWOCC!$A$5:$G$50,G43+1,FALSE)</f>
        <v>#N/A</v>
      </c>
      <c r="AG43" s="41" t="e">
        <f t="shared" si="35"/>
        <v>#N/A</v>
      </c>
      <c r="AH43" s="49" t="e">
        <f>HLOOKUP(I43,GasAvoidedCostsWOCC!$A$5:$Q$50,T43+1,FALSE)</f>
        <v>#N/A</v>
      </c>
      <c r="AI43" s="41" t="e">
        <f t="shared" si="36"/>
        <v>#N/A</v>
      </c>
      <c r="AJ43" s="41" t="e">
        <f t="shared" si="22"/>
        <v>#N/A</v>
      </c>
      <c r="AK43" s="41" t="e">
        <f>HLOOKUP(I43,GasAvoidedCostsWOCC!$A$5:$Q$50,G43+1,FALSE)*J43*L43</f>
        <v>#N/A</v>
      </c>
      <c r="AL43" s="41" t="e">
        <f t="shared" si="23"/>
        <v>#N/A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5">
        <f t="shared" si="24"/>
        <v>0</v>
      </c>
      <c r="AO43" s="44">
        <f t="shared" si="25"/>
        <v>0</v>
      </c>
      <c r="AP43" s="44" t="e">
        <f t="shared" si="26"/>
        <v>#DIV/0!</v>
      </c>
    </row>
    <row r="44" spans="2:42" x14ac:dyDescent="0.25">
      <c r="B44" s="84" t="s">
        <v>28</v>
      </c>
      <c r="C44" s="56">
        <v>18230637</v>
      </c>
      <c r="D44" s="56" t="s">
        <v>71</v>
      </c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27"/>
        <v>0</v>
      </c>
      <c r="U44" s="44">
        <f t="shared" si="28"/>
        <v>0</v>
      </c>
      <c r="V44" s="45">
        <f t="shared" si="29"/>
        <v>0</v>
      </c>
      <c r="W44" s="46">
        <f t="shared" si="30"/>
        <v>0</v>
      </c>
      <c r="X44" s="41">
        <f t="shared" si="31"/>
        <v>0</v>
      </c>
      <c r="Y44" s="41">
        <f t="shared" si="32"/>
        <v>0</v>
      </c>
      <c r="Z44" s="41">
        <f t="shared" si="33"/>
        <v>0</v>
      </c>
      <c r="AA44" s="47">
        <f t="shared" si="19"/>
        <v>0</v>
      </c>
      <c r="AB44" s="48">
        <f t="shared" si="20"/>
        <v>0</v>
      </c>
      <c r="AC44" s="41">
        <f t="shared" si="21"/>
        <v>0</v>
      </c>
      <c r="AD44" s="41">
        <f t="shared" si="34"/>
        <v>0</v>
      </c>
      <c r="AE44" s="41">
        <f t="shared" si="37"/>
        <v>0</v>
      </c>
      <c r="AF44" s="49" t="e">
        <f>HLOOKUP(I44,GasAvoidedCostsWOCC!$A$5:$G$50,G44+1,FALSE)</f>
        <v>#N/A</v>
      </c>
      <c r="AG44" s="41" t="e">
        <f t="shared" si="35"/>
        <v>#N/A</v>
      </c>
      <c r="AH44" s="49" t="e">
        <f>HLOOKUP(I44,GasAvoidedCostsWOCC!$A$5:$Q$50,T44+1,FALSE)</f>
        <v>#N/A</v>
      </c>
      <c r="AI44" s="41" t="e">
        <f t="shared" si="36"/>
        <v>#N/A</v>
      </c>
      <c r="AJ44" s="41" t="e">
        <f t="shared" si="22"/>
        <v>#N/A</v>
      </c>
      <c r="AK44" s="41" t="e">
        <f>HLOOKUP(I44,GasAvoidedCostsWOCC!$A$5:$Q$50,G44+1,FALSE)*J44*L44</f>
        <v>#N/A</v>
      </c>
      <c r="AL44" s="41" t="e">
        <f t="shared" si="23"/>
        <v>#N/A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5">
        <f t="shared" si="24"/>
        <v>0</v>
      </c>
      <c r="AO44" s="44">
        <f t="shared" si="25"/>
        <v>0</v>
      </c>
      <c r="AP44" s="44" t="e">
        <f t="shared" si="26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27"/>
        <v>0</v>
      </c>
      <c r="U45" s="44">
        <f t="shared" si="28"/>
        <v>0</v>
      </c>
      <c r="V45" s="45">
        <f t="shared" si="29"/>
        <v>0</v>
      </c>
      <c r="W45" s="46">
        <f t="shared" si="30"/>
        <v>0</v>
      </c>
      <c r="X45" s="41">
        <f t="shared" si="31"/>
        <v>0</v>
      </c>
      <c r="Y45" s="41">
        <f t="shared" si="32"/>
        <v>0</v>
      </c>
      <c r="Z45" s="41">
        <f t="shared" si="33"/>
        <v>0</v>
      </c>
      <c r="AA45" s="47">
        <f t="shared" si="19"/>
        <v>0</v>
      </c>
      <c r="AB45" s="48">
        <f t="shared" si="20"/>
        <v>0</v>
      </c>
      <c r="AC45" s="41">
        <f t="shared" si="21"/>
        <v>0</v>
      </c>
      <c r="AD45" s="41">
        <f t="shared" si="34"/>
        <v>0</v>
      </c>
      <c r="AE45" s="41">
        <f t="shared" si="37"/>
        <v>0</v>
      </c>
      <c r="AF45" s="49" t="e">
        <f>HLOOKUP(I45,GasAvoidedCostsWOCC!$A$5:$G$50,G45+1,FALSE)</f>
        <v>#N/A</v>
      </c>
      <c r="AG45" s="41" t="e">
        <f t="shared" si="35"/>
        <v>#N/A</v>
      </c>
      <c r="AH45" s="49" t="e">
        <f>HLOOKUP(I45,GasAvoidedCostsWOCC!$A$5:$Q$50,T45+1,FALSE)</f>
        <v>#N/A</v>
      </c>
      <c r="AI45" s="41" t="e">
        <f t="shared" si="36"/>
        <v>#N/A</v>
      </c>
      <c r="AJ45" s="41" t="e">
        <f t="shared" si="22"/>
        <v>#N/A</v>
      </c>
      <c r="AK45" s="41" t="e">
        <f>HLOOKUP(I45,GasAvoidedCostsWOCC!$A$5:$Q$50,G45+1,FALSE)*J45*L45</f>
        <v>#N/A</v>
      </c>
      <c r="AL45" s="41" t="e">
        <f t="shared" si="23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24"/>
        <v>0</v>
      </c>
      <c r="AO45" s="44">
        <f t="shared" si="25"/>
        <v>0</v>
      </c>
      <c r="AP45" s="44" t="e">
        <f t="shared" si="26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27"/>
        <v>0</v>
      </c>
      <c r="U46" s="44">
        <f t="shared" si="28"/>
        <v>0</v>
      </c>
      <c r="V46" s="45">
        <f t="shared" si="29"/>
        <v>0</v>
      </c>
      <c r="W46" s="46">
        <f t="shared" si="30"/>
        <v>0</v>
      </c>
      <c r="X46" s="41">
        <f t="shared" si="31"/>
        <v>0</v>
      </c>
      <c r="Y46" s="41">
        <f t="shared" si="32"/>
        <v>0</v>
      </c>
      <c r="Z46" s="41">
        <f t="shared" si="33"/>
        <v>0</v>
      </c>
      <c r="AA46" s="47">
        <f t="shared" si="19"/>
        <v>0</v>
      </c>
      <c r="AB46" s="48">
        <f t="shared" si="20"/>
        <v>0</v>
      </c>
      <c r="AC46" s="41">
        <f t="shared" si="21"/>
        <v>0</v>
      </c>
      <c r="AD46" s="41">
        <f t="shared" si="34"/>
        <v>0</v>
      </c>
      <c r="AE46" s="41">
        <f t="shared" si="37"/>
        <v>0</v>
      </c>
      <c r="AF46" s="49" t="e">
        <f>HLOOKUP(I46,GasAvoidedCostsWOCC!$A$5:$G$50,G46+1,FALSE)</f>
        <v>#N/A</v>
      </c>
      <c r="AG46" s="41" t="e">
        <f t="shared" si="35"/>
        <v>#N/A</v>
      </c>
      <c r="AH46" s="49" t="e">
        <f>HLOOKUP(I46,GasAvoidedCostsWOCC!$A$5:$Q$50,T46+1,FALSE)</f>
        <v>#N/A</v>
      </c>
      <c r="AI46" s="41" t="e">
        <f t="shared" si="36"/>
        <v>#N/A</v>
      </c>
      <c r="AJ46" s="41" t="e">
        <f t="shared" si="22"/>
        <v>#N/A</v>
      </c>
      <c r="AK46" s="41" t="e">
        <f>HLOOKUP(I46,GasAvoidedCostsWOCC!$A$5:$Q$50,G46+1,FALSE)*J46*L46</f>
        <v>#N/A</v>
      </c>
      <c r="AL46" s="41" t="e">
        <f t="shared" si="23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24"/>
        <v>0</v>
      </c>
      <c r="AO46" s="44">
        <f t="shared" si="25"/>
        <v>0</v>
      </c>
      <c r="AP46" s="44" t="e">
        <f t="shared" si="26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27"/>
        <v>0</v>
      </c>
      <c r="U47" s="44">
        <f t="shared" si="28"/>
        <v>0</v>
      </c>
      <c r="V47" s="45">
        <f t="shared" si="29"/>
        <v>0</v>
      </c>
      <c r="W47" s="46">
        <f t="shared" si="30"/>
        <v>0</v>
      </c>
      <c r="X47" s="41">
        <f t="shared" si="31"/>
        <v>0</v>
      </c>
      <c r="Y47" s="41">
        <f t="shared" si="32"/>
        <v>0</v>
      </c>
      <c r="Z47" s="41">
        <f t="shared" si="33"/>
        <v>0</v>
      </c>
      <c r="AA47" s="47">
        <f t="shared" si="19"/>
        <v>0</v>
      </c>
      <c r="AB47" s="48">
        <f t="shared" si="20"/>
        <v>0</v>
      </c>
      <c r="AC47" s="41">
        <f t="shared" si="21"/>
        <v>0</v>
      </c>
      <c r="AD47" s="41">
        <f t="shared" si="34"/>
        <v>0</v>
      </c>
      <c r="AE47" s="41">
        <f t="shared" si="37"/>
        <v>0</v>
      </c>
      <c r="AF47" s="49" t="e">
        <f>HLOOKUP(I47,GasAvoidedCostsWOCC!$A$5:$G$50,G47+1,FALSE)</f>
        <v>#N/A</v>
      </c>
      <c r="AG47" s="41" t="e">
        <f t="shared" si="35"/>
        <v>#N/A</v>
      </c>
      <c r="AH47" s="49" t="e">
        <f>HLOOKUP(I47,GasAvoidedCostsWOCC!$A$5:$Q$50,T47+1,FALSE)</f>
        <v>#N/A</v>
      </c>
      <c r="AI47" s="41" t="e">
        <f t="shared" si="36"/>
        <v>#N/A</v>
      </c>
      <c r="AJ47" s="41" t="e">
        <f t="shared" si="22"/>
        <v>#N/A</v>
      </c>
      <c r="AK47" s="41" t="e">
        <f>HLOOKUP(I47,GasAvoidedCostsWOCC!$A$5:$Q$50,G47+1,FALSE)*J47*L47</f>
        <v>#N/A</v>
      </c>
      <c r="AL47" s="41" t="e">
        <f t="shared" si="23"/>
        <v>#N/A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5">
        <f t="shared" si="24"/>
        <v>0</v>
      </c>
      <c r="AO47" s="44">
        <f t="shared" si="25"/>
        <v>0</v>
      </c>
      <c r="AP47" s="44" t="e">
        <f t="shared" si="26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27"/>
        <v>0</v>
      </c>
      <c r="U48" s="44">
        <f t="shared" si="28"/>
        <v>0</v>
      </c>
      <c r="V48" s="45">
        <f t="shared" si="29"/>
        <v>0</v>
      </c>
      <c r="W48" s="46">
        <f t="shared" si="30"/>
        <v>0</v>
      </c>
      <c r="X48" s="41">
        <f t="shared" si="31"/>
        <v>0</v>
      </c>
      <c r="Y48" s="41">
        <f t="shared" si="32"/>
        <v>0</v>
      </c>
      <c r="Z48" s="41">
        <f t="shared" si="33"/>
        <v>0</v>
      </c>
      <c r="AA48" s="47">
        <f t="shared" si="19"/>
        <v>0</v>
      </c>
      <c r="AB48" s="48">
        <f t="shared" si="20"/>
        <v>0</v>
      </c>
      <c r="AC48" s="41">
        <f t="shared" si="21"/>
        <v>0</v>
      </c>
      <c r="AD48" s="41">
        <f t="shared" si="34"/>
        <v>0</v>
      </c>
      <c r="AE48" s="41">
        <f t="shared" si="37"/>
        <v>0</v>
      </c>
      <c r="AF48" s="49" t="e">
        <f>HLOOKUP(I48,GasAvoidedCostsWOCC!$A$5:$G$50,G48+1,FALSE)</f>
        <v>#N/A</v>
      </c>
      <c r="AG48" s="41" t="e">
        <f t="shared" si="35"/>
        <v>#N/A</v>
      </c>
      <c r="AH48" s="49" t="e">
        <f>HLOOKUP(I48,GasAvoidedCostsWOCC!$A$5:$Q$50,T48+1,FALSE)</f>
        <v>#N/A</v>
      </c>
      <c r="AI48" s="41" t="e">
        <f t="shared" si="36"/>
        <v>#N/A</v>
      </c>
      <c r="AJ48" s="41" t="e">
        <f t="shared" si="22"/>
        <v>#N/A</v>
      </c>
      <c r="AK48" s="41" t="e">
        <f>HLOOKUP(I48,GasAvoidedCostsWOCC!$A$5:$Q$50,G48+1,FALSE)*J48*L48</f>
        <v>#N/A</v>
      </c>
      <c r="AL48" s="41" t="e">
        <f t="shared" si="23"/>
        <v>#N/A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5">
        <f t="shared" si="24"/>
        <v>0</v>
      </c>
      <c r="AO48" s="44">
        <f t="shared" si="25"/>
        <v>0</v>
      </c>
      <c r="AP48" s="44" t="e">
        <f t="shared" si="26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27"/>
        <v>0</v>
      </c>
      <c r="U49" s="44">
        <f t="shared" si="28"/>
        <v>0</v>
      </c>
      <c r="V49" s="45">
        <f t="shared" si="29"/>
        <v>0</v>
      </c>
      <c r="W49" s="46">
        <f t="shared" si="30"/>
        <v>0</v>
      </c>
      <c r="X49" s="41">
        <f t="shared" si="31"/>
        <v>0</v>
      </c>
      <c r="Y49" s="41">
        <f t="shared" si="32"/>
        <v>0</v>
      </c>
      <c r="Z49" s="41">
        <f t="shared" si="33"/>
        <v>0</v>
      </c>
      <c r="AA49" s="47">
        <f t="shared" si="19"/>
        <v>0</v>
      </c>
      <c r="AB49" s="48">
        <f t="shared" si="20"/>
        <v>0</v>
      </c>
      <c r="AC49" s="41">
        <f t="shared" si="21"/>
        <v>0</v>
      </c>
      <c r="AD49" s="41">
        <f t="shared" si="34"/>
        <v>0</v>
      </c>
      <c r="AE49" s="41">
        <f t="shared" si="37"/>
        <v>0</v>
      </c>
      <c r="AF49" s="49" t="e">
        <f>HLOOKUP(I49,GasAvoidedCostsWOCC!$A$5:$G$50,G49+1,FALSE)</f>
        <v>#N/A</v>
      </c>
      <c r="AG49" s="41" t="e">
        <f t="shared" si="35"/>
        <v>#N/A</v>
      </c>
      <c r="AH49" s="49" t="e">
        <f>HLOOKUP(I49,GasAvoidedCostsWOCC!$A$5:$Q$50,T49+1,FALSE)</f>
        <v>#N/A</v>
      </c>
      <c r="AI49" s="41" t="e">
        <f t="shared" si="36"/>
        <v>#N/A</v>
      </c>
      <c r="AJ49" s="41" t="e">
        <f t="shared" si="22"/>
        <v>#N/A</v>
      </c>
      <c r="AK49" s="41" t="e">
        <f>HLOOKUP(I49,GasAvoidedCostsWOCC!$A$5:$Q$50,G49+1,FALSE)*J49*L49</f>
        <v>#N/A</v>
      </c>
      <c r="AL49" s="41" t="e">
        <f t="shared" si="23"/>
        <v>#N/A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5">
        <f t="shared" si="24"/>
        <v>0</v>
      </c>
      <c r="AO49" s="44">
        <f t="shared" si="25"/>
        <v>0</v>
      </c>
      <c r="AP49" s="44" t="e">
        <f t="shared" si="26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27"/>
        <v>0</v>
      </c>
      <c r="U50" s="44">
        <f t="shared" si="28"/>
        <v>0</v>
      </c>
      <c r="V50" s="45">
        <f t="shared" si="29"/>
        <v>0</v>
      </c>
      <c r="W50" s="46">
        <f t="shared" si="30"/>
        <v>0</v>
      </c>
      <c r="X50" s="41">
        <f t="shared" si="31"/>
        <v>0</v>
      </c>
      <c r="Y50" s="41">
        <f t="shared" si="32"/>
        <v>0</v>
      </c>
      <c r="Z50" s="41">
        <f t="shared" si="33"/>
        <v>0</v>
      </c>
      <c r="AA50" s="47">
        <f t="shared" si="19"/>
        <v>0</v>
      </c>
      <c r="AB50" s="48">
        <f t="shared" si="20"/>
        <v>0</v>
      </c>
      <c r="AC50" s="41">
        <f t="shared" si="21"/>
        <v>0</v>
      </c>
      <c r="AD50" s="41">
        <f t="shared" si="34"/>
        <v>0</v>
      </c>
      <c r="AE50" s="41">
        <f t="shared" si="37"/>
        <v>0</v>
      </c>
      <c r="AF50" s="49" t="e">
        <f>HLOOKUP(I50,GasAvoidedCostsWOCC!$A$5:$G$50,G50+1,FALSE)</f>
        <v>#N/A</v>
      </c>
      <c r="AG50" s="41" t="e">
        <f t="shared" si="35"/>
        <v>#N/A</v>
      </c>
      <c r="AH50" s="49" t="e">
        <f>HLOOKUP(I50,GasAvoidedCostsWOCC!$A$5:$Q$50,T50+1,FALSE)</f>
        <v>#N/A</v>
      </c>
      <c r="AI50" s="41" t="e">
        <f t="shared" si="36"/>
        <v>#N/A</v>
      </c>
      <c r="AJ50" s="41" t="e">
        <f t="shared" si="22"/>
        <v>#N/A</v>
      </c>
      <c r="AK50" s="41" t="e">
        <f>HLOOKUP(I50,GasAvoidedCostsWOCC!$A$5:$Q$50,G50+1,FALSE)*J50*L50</f>
        <v>#N/A</v>
      </c>
      <c r="AL50" s="41" t="e">
        <f t="shared" si="23"/>
        <v>#N/A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5">
        <f t="shared" si="24"/>
        <v>0</v>
      </c>
      <c r="AO50" s="44">
        <f t="shared" si="25"/>
        <v>0</v>
      </c>
      <c r="AP50" s="44" t="e">
        <f t="shared" si="26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27"/>
        <v>0</v>
      </c>
      <c r="U51" s="44">
        <f t="shared" si="28"/>
        <v>0</v>
      </c>
      <c r="V51" s="45">
        <f t="shared" si="29"/>
        <v>0</v>
      </c>
      <c r="W51" s="46">
        <f t="shared" si="30"/>
        <v>0</v>
      </c>
      <c r="X51" s="41">
        <f t="shared" si="31"/>
        <v>0</v>
      </c>
      <c r="Y51" s="41">
        <f t="shared" si="32"/>
        <v>0</v>
      </c>
      <c r="Z51" s="41">
        <f t="shared" si="33"/>
        <v>0</v>
      </c>
      <c r="AA51" s="47">
        <f t="shared" si="19"/>
        <v>0</v>
      </c>
      <c r="AB51" s="48">
        <f t="shared" si="20"/>
        <v>0</v>
      </c>
      <c r="AC51" s="41">
        <f t="shared" si="21"/>
        <v>0</v>
      </c>
      <c r="AD51" s="41">
        <f t="shared" si="34"/>
        <v>0</v>
      </c>
      <c r="AE51" s="41">
        <f t="shared" si="37"/>
        <v>0</v>
      </c>
      <c r="AF51" s="49" t="e">
        <f>HLOOKUP(I51,GasAvoidedCostsWOCC!$A$5:$G$50,G51+1,FALSE)</f>
        <v>#N/A</v>
      </c>
      <c r="AG51" s="41" t="e">
        <f t="shared" si="35"/>
        <v>#N/A</v>
      </c>
      <c r="AH51" s="49" t="e">
        <f>HLOOKUP(I51,GasAvoidedCostsWOCC!$A$5:$Q$50,T51+1,FALSE)</f>
        <v>#N/A</v>
      </c>
      <c r="AI51" s="41" t="e">
        <f t="shared" si="36"/>
        <v>#N/A</v>
      </c>
      <c r="AJ51" s="41" t="e">
        <f t="shared" si="22"/>
        <v>#N/A</v>
      </c>
      <c r="AK51" s="41" t="e">
        <f>HLOOKUP(I51,GasAvoidedCostsWOCC!$A$5:$Q$50,G51+1,FALSE)*J51*L51</f>
        <v>#N/A</v>
      </c>
      <c r="AL51" s="41" t="e">
        <f t="shared" si="23"/>
        <v>#N/A</v>
      </c>
      <c r="AM51" s="45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5">
        <f t="shared" si="24"/>
        <v>0</v>
      </c>
      <c r="AO51" s="44">
        <f t="shared" si="25"/>
        <v>0</v>
      </c>
      <c r="AP51" s="44" t="e">
        <f t="shared" si="26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27"/>
        <v>0</v>
      </c>
      <c r="U52" s="44">
        <f t="shared" si="28"/>
        <v>0</v>
      </c>
      <c r="V52" s="45">
        <f t="shared" si="29"/>
        <v>0</v>
      </c>
      <c r="W52" s="46">
        <f t="shared" si="30"/>
        <v>0</v>
      </c>
      <c r="X52" s="41">
        <f t="shared" si="31"/>
        <v>0</v>
      </c>
      <c r="Y52" s="41">
        <f t="shared" si="32"/>
        <v>0</v>
      </c>
      <c r="Z52" s="41">
        <f t="shared" si="33"/>
        <v>0</v>
      </c>
      <c r="AA52" s="47">
        <f t="shared" si="19"/>
        <v>0</v>
      </c>
      <c r="AB52" s="48">
        <f t="shared" si="20"/>
        <v>0</v>
      </c>
      <c r="AC52" s="41">
        <f t="shared" si="21"/>
        <v>0</v>
      </c>
      <c r="AD52" s="41">
        <f t="shared" si="34"/>
        <v>0</v>
      </c>
      <c r="AE52" s="41">
        <f t="shared" si="37"/>
        <v>0</v>
      </c>
      <c r="AF52" s="49" t="e">
        <f>HLOOKUP(I52,GasAvoidedCostsWOCC!$A$5:$G$50,G52+1,FALSE)</f>
        <v>#N/A</v>
      </c>
      <c r="AG52" s="41" t="e">
        <f t="shared" si="35"/>
        <v>#N/A</v>
      </c>
      <c r="AH52" s="49" t="e">
        <f>HLOOKUP(I52,GasAvoidedCostsWOCC!$A$5:$Q$50,T52+1,FALSE)</f>
        <v>#N/A</v>
      </c>
      <c r="AI52" s="41" t="e">
        <f t="shared" si="36"/>
        <v>#N/A</v>
      </c>
      <c r="AJ52" s="41" t="e">
        <f t="shared" si="22"/>
        <v>#N/A</v>
      </c>
      <c r="AK52" s="41" t="e">
        <f>HLOOKUP(I52,GasAvoidedCostsWOCC!$A$5:$Q$50,G52+1,FALSE)*J52*L52</f>
        <v>#N/A</v>
      </c>
      <c r="AL52" s="41" t="e">
        <f t="shared" si="23"/>
        <v>#N/A</v>
      </c>
      <c r="AM52" s="45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5">
        <f t="shared" si="24"/>
        <v>0</v>
      </c>
      <c r="AO52" s="44">
        <f t="shared" si="25"/>
        <v>0</v>
      </c>
      <c r="AP52" s="44" t="e">
        <f t="shared" si="26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27"/>
        <v>0</v>
      </c>
      <c r="U53" s="44">
        <f t="shared" si="28"/>
        <v>0</v>
      </c>
      <c r="V53" s="45">
        <f t="shared" si="29"/>
        <v>0</v>
      </c>
      <c r="W53" s="46">
        <f t="shared" si="30"/>
        <v>0</v>
      </c>
      <c r="X53" s="41">
        <f t="shared" si="31"/>
        <v>0</v>
      </c>
      <c r="Y53" s="41">
        <f t="shared" si="32"/>
        <v>0</v>
      </c>
      <c r="Z53" s="41">
        <f t="shared" si="33"/>
        <v>0</v>
      </c>
      <c r="AA53" s="47">
        <f t="shared" si="19"/>
        <v>0</v>
      </c>
      <c r="AB53" s="48">
        <f t="shared" si="20"/>
        <v>0</v>
      </c>
      <c r="AC53" s="41">
        <f t="shared" si="21"/>
        <v>0</v>
      </c>
      <c r="AD53" s="41">
        <f t="shared" si="34"/>
        <v>0</v>
      </c>
      <c r="AE53" s="41">
        <f t="shared" si="37"/>
        <v>0</v>
      </c>
      <c r="AF53" s="49" t="e">
        <f>HLOOKUP(I53,GasAvoidedCostsWOCC!$A$5:$G$50,G53+1,FALSE)</f>
        <v>#N/A</v>
      </c>
      <c r="AG53" s="41" t="e">
        <f t="shared" si="35"/>
        <v>#N/A</v>
      </c>
      <c r="AH53" s="49" t="e">
        <f>HLOOKUP(I53,GasAvoidedCostsWOCC!$A$5:$Q$50,T53+1,FALSE)</f>
        <v>#N/A</v>
      </c>
      <c r="AI53" s="41" t="e">
        <f t="shared" si="36"/>
        <v>#N/A</v>
      </c>
      <c r="AJ53" s="41" t="e">
        <f t="shared" si="22"/>
        <v>#N/A</v>
      </c>
      <c r="AK53" s="41" t="e">
        <f>HLOOKUP(I53,GasAvoidedCostsWOCC!$A$5:$Q$50,G53+1,FALSE)*J53*L53</f>
        <v>#N/A</v>
      </c>
      <c r="AL53" s="41" t="e">
        <f t="shared" si="23"/>
        <v>#N/A</v>
      </c>
      <c r="AM53" s="45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5">
        <f t="shared" si="24"/>
        <v>0</v>
      </c>
      <c r="AO53" s="44">
        <f t="shared" si="25"/>
        <v>0</v>
      </c>
      <c r="AP53" s="44" t="e">
        <f t="shared" si="26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27"/>
        <v>0</v>
      </c>
      <c r="U54" s="44">
        <f t="shared" si="28"/>
        <v>0</v>
      </c>
      <c r="V54" s="45">
        <f t="shared" si="29"/>
        <v>0</v>
      </c>
      <c r="W54" s="46">
        <f t="shared" si="30"/>
        <v>0</v>
      </c>
      <c r="X54" s="41">
        <f t="shared" si="31"/>
        <v>0</v>
      </c>
      <c r="Y54" s="41">
        <f t="shared" si="32"/>
        <v>0</v>
      </c>
      <c r="Z54" s="41">
        <f t="shared" si="33"/>
        <v>0</v>
      </c>
      <c r="AA54" s="47">
        <f t="shared" si="19"/>
        <v>0</v>
      </c>
      <c r="AB54" s="48">
        <f t="shared" si="20"/>
        <v>0</v>
      </c>
      <c r="AC54" s="41">
        <f t="shared" si="21"/>
        <v>0</v>
      </c>
      <c r="AD54" s="41">
        <f t="shared" si="34"/>
        <v>0</v>
      </c>
      <c r="AE54" s="41">
        <f t="shared" si="37"/>
        <v>0</v>
      </c>
      <c r="AF54" s="49" t="e">
        <f>HLOOKUP(I54,GasAvoidedCostsWOCC!$A$5:$G$50,G54+1,FALSE)</f>
        <v>#N/A</v>
      </c>
      <c r="AG54" s="41" t="e">
        <f t="shared" si="35"/>
        <v>#N/A</v>
      </c>
      <c r="AH54" s="49" t="e">
        <f>HLOOKUP(I54,GasAvoidedCostsWOCC!$A$5:$Q$50,T54+1,FALSE)</f>
        <v>#N/A</v>
      </c>
      <c r="AI54" s="41" t="e">
        <f t="shared" si="36"/>
        <v>#N/A</v>
      </c>
      <c r="AJ54" s="41" t="e">
        <f t="shared" si="22"/>
        <v>#N/A</v>
      </c>
      <c r="AK54" s="41" t="e">
        <f>HLOOKUP(I54,GasAvoidedCostsWOCC!$A$5:$Q$50,G54+1,FALSE)*J54*L54</f>
        <v>#N/A</v>
      </c>
      <c r="AL54" s="41" t="e">
        <f t="shared" si="23"/>
        <v>#N/A</v>
      </c>
      <c r="AM54" s="45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5">
        <f t="shared" si="24"/>
        <v>0</v>
      </c>
      <c r="AO54" s="44">
        <f t="shared" si="25"/>
        <v>0</v>
      </c>
      <c r="AP54" s="44" t="e">
        <f t="shared" si="26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27"/>
        <v>0</v>
      </c>
      <c r="U55" s="44">
        <f t="shared" si="28"/>
        <v>0</v>
      </c>
      <c r="V55" s="45">
        <f t="shared" si="29"/>
        <v>0</v>
      </c>
      <c r="W55" s="46">
        <f t="shared" si="30"/>
        <v>0</v>
      </c>
      <c r="X55" s="41">
        <f t="shared" si="31"/>
        <v>0</v>
      </c>
      <c r="Y55" s="41">
        <f t="shared" si="32"/>
        <v>0</v>
      </c>
      <c r="Z55" s="41">
        <f t="shared" si="33"/>
        <v>0</v>
      </c>
      <c r="AA55" s="47">
        <f t="shared" si="19"/>
        <v>0</v>
      </c>
      <c r="AB55" s="48">
        <f t="shared" si="20"/>
        <v>0</v>
      </c>
      <c r="AC55" s="41">
        <f t="shared" si="21"/>
        <v>0</v>
      </c>
      <c r="AD55" s="41">
        <f t="shared" si="34"/>
        <v>0</v>
      </c>
      <c r="AE55" s="41">
        <f t="shared" si="37"/>
        <v>0</v>
      </c>
      <c r="AF55" s="49" t="e">
        <f>HLOOKUP(I55,GasAvoidedCostsWOCC!$A$5:$G$50,G55+1,FALSE)</f>
        <v>#N/A</v>
      </c>
      <c r="AG55" s="41" t="e">
        <f t="shared" si="35"/>
        <v>#N/A</v>
      </c>
      <c r="AH55" s="49" t="e">
        <f>HLOOKUP(I55,GasAvoidedCostsWOCC!$A$5:$Q$50,T55+1,FALSE)</f>
        <v>#N/A</v>
      </c>
      <c r="AI55" s="41" t="e">
        <f t="shared" si="36"/>
        <v>#N/A</v>
      </c>
      <c r="AJ55" s="41" t="e">
        <f t="shared" si="22"/>
        <v>#N/A</v>
      </c>
      <c r="AK55" s="41" t="e">
        <f>HLOOKUP(I55,GasAvoidedCostsWOCC!$A$5:$Q$50,G55+1,FALSE)*J55*L55</f>
        <v>#N/A</v>
      </c>
      <c r="AL55" s="41" t="e">
        <f t="shared" si="23"/>
        <v>#N/A</v>
      </c>
      <c r="AM55" s="45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5">
        <f t="shared" si="24"/>
        <v>0</v>
      </c>
      <c r="AO55" s="44">
        <f t="shared" si="25"/>
        <v>0</v>
      </c>
      <c r="AP55" s="44" t="e">
        <f t="shared" si="26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27"/>
        <v>0</v>
      </c>
      <c r="U56" s="44">
        <f t="shared" si="28"/>
        <v>0</v>
      </c>
      <c r="V56" s="45">
        <f t="shared" si="29"/>
        <v>0</v>
      </c>
      <c r="W56" s="46">
        <f t="shared" si="30"/>
        <v>0</v>
      </c>
      <c r="X56" s="41">
        <f t="shared" si="31"/>
        <v>0</v>
      </c>
      <c r="Y56" s="41">
        <f t="shared" si="32"/>
        <v>0</v>
      </c>
      <c r="Z56" s="41">
        <f t="shared" si="33"/>
        <v>0</v>
      </c>
      <c r="AA56" s="47">
        <f t="shared" si="19"/>
        <v>0</v>
      </c>
      <c r="AB56" s="48">
        <f t="shared" si="20"/>
        <v>0</v>
      </c>
      <c r="AC56" s="41">
        <f t="shared" si="21"/>
        <v>0</v>
      </c>
      <c r="AD56" s="41">
        <f t="shared" si="34"/>
        <v>0</v>
      </c>
      <c r="AE56" s="41">
        <f t="shared" si="37"/>
        <v>0</v>
      </c>
      <c r="AF56" s="49" t="e">
        <f>HLOOKUP(I56,GasAvoidedCostsWOCC!$A$5:$G$50,G56+1,FALSE)</f>
        <v>#N/A</v>
      </c>
      <c r="AG56" s="41" t="e">
        <f t="shared" si="35"/>
        <v>#N/A</v>
      </c>
      <c r="AH56" s="49" t="e">
        <f>HLOOKUP(I56,GasAvoidedCostsWOCC!$A$5:$Q$50,T56+1,FALSE)</f>
        <v>#N/A</v>
      </c>
      <c r="AI56" s="41" t="e">
        <f t="shared" si="36"/>
        <v>#N/A</v>
      </c>
      <c r="AJ56" s="41" t="e">
        <f t="shared" si="22"/>
        <v>#N/A</v>
      </c>
      <c r="AK56" s="41" t="e">
        <f>HLOOKUP(I56,GasAvoidedCostsWOCC!$A$5:$Q$50,G56+1,FALSE)*J56*L56</f>
        <v>#N/A</v>
      </c>
      <c r="AL56" s="41" t="e">
        <f t="shared" si="23"/>
        <v>#N/A</v>
      </c>
      <c r="AM56" s="45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5">
        <f t="shared" si="24"/>
        <v>0</v>
      </c>
      <c r="AO56" s="44">
        <f t="shared" si="25"/>
        <v>0</v>
      </c>
      <c r="AP56" s="44" t="e">
        <f t="shared" si="26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27"/>
        <v>0</v>
      </c>
      <c r="U57" s="44">
        <f t="shared" si="28"/>
        <v>0</v>
      </c>
      <c r="V57" s="45">
        <f t="shared" si="29"/>
        <v>0</v>
      </c>
      <c r="W57" s="46">
        <f t="shared" si="30"/>
        <v>0</v>
      </c>
      <c r="X57" s="41">
        <f t="shared" si="31"/>
        <v>0</v>
      </c>
      <c r="Y57" s="41">
        <f t="shared" si="32"/>
        <v>0</v>
      </c>
      <c r="Z57" s="41">
        <f t="shared" si="33"/>
        <v>0</v>
      </c>
      <c r="AA57" s="47">
        <f t="shared" si="19"/>
        <v>0</v>
      </c>
      <c r="AB57" s="48">
        <f t="shared" si="20"/>
        <v>0</v>
      </c>
      <c r="AC57" s="41">
        <f t="shared" si="21"/>
        <v>0</v>
      </c>
      <c r="AD57" s="41">
        <f t="shared" si="34"/>
        <v>0</v>
      </c>
      <c r="AE57" s="41">
        <f t="shared" si="37"/>
        <v>0</v>
      </c>
      <c r="AF57" s="49" t="e">
        <f>HLOOKUP(I57,GasAvoidedCostsWOCC!$A$5:$G$50,G57+1,FALSE)</f>
        <v>#N/A</v>
      </c>
      <c r="AG57" s="41" t="e">
        <f t="shared" si="35"/>
        <v>#N/A</v>
      </c>
      <c r="AH57" s="49" t="e">
        <f>HLOOKUP(I57,GasAvoidedCostsWOCC!$A$5:$Q$50,T57+1,FALSE)</f>
        <v>#N/A</v>
      </c>
      <c r="AI57" s="41" t="e">
        <f t="shared" si="36"/>
        <v>#N/A</v>
      </c>
      <c r="AJ57" s="41" t="e">
        <f t="shared" si="22"/>
        <v>#N/A</v>
      </c>
      <c r="AK57" s="41" t="e">
        <f>HLOOKUP(I57,GasAvoidedCostsWOCC!$A$5:$Q$50,G57+1,FALSE)*J57*L57</f>
        <v>#N/A</v>
      </c>
      <c r="AL57" s="41" t="e">
        <f t="shared" si="23"/>
        <v>#N/A</v>
      </c>
      <c r="AM57" s="45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5">
        <f t="shared" si="24"/>
        <v>0</v>
      </c>
      <c r="AO57" s="44">
        <f t="shared" si="25"/>
        <v>0</v>
      </c>
      <c r="AP57" s="44" t="e">
        <f t="shared" si="26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27"/>
        <v>0</v>
      </c>
      <c r="U58" s="44">
        <f t="shared" si="28"/>
        <v>0</v>
      </c>
      <c r="V58" s="45">
        <f t="shared" si="29"/>
        <v>0</v>
      </c>
      <c r="W58" s="46">
        <f t="shared" si="30"/>
        <v>0</v>
      </c>
      <c r="X58" s="41">
        <f t="shared" si="31"/>
        <v>0</v>
      </c>
      <c r="Y58" s="41">
        <f t="shared" si="32"/>
        <v>0</v>
      </c>
      <c r="Z58" s="41">
        <f t="shared" si="33"/>
        <v>0</v>
      </c>
      <c r="AA58" s="47">
        <f t="shared" si="19"/>
        <v>0</v>
      </c>
      <c r="AB58" s="48">
        <f t="shared" si="20"/>
        <v>0</v>
      </c>
      <c r="AC58" s="41">
        <f t="shared" si="21"/>
        <v>0</v>
      </c>
      <c r="AD58" s="41">
        <f t="shared" si="34"/>
        <v>0</v>
      </c>
      <c r="AE58" s="41">
        <f t="shared" si="37"/>
        <v>0</v>
      </c>
      <c r="AF58" s="49" t="e">
        <f>HLOOKUP(I58,GasAvoidedCostsWOCC!$A$5:$G$50,G58+1,FALSE)</f>
        <v>#N/A</v>
      </c>
      <c r="AG58" s="41" t="e">
        <f t="shared" si="35"/>
        <v>#N/A</v>
      </c>
      <c r="AH58" s="49" t="e">
        <f>HLOOKUP(I58,GasAvoidedCostsWOCC!$A$5:$Q$50,T58+1,FALSE)</f>
        <v>#N/A</v>
      </c>
      <c r="AI58" s="41" t="e">
        <f t="shared" si="36"/>
        <v>#N/A</v>
      </c>
      <c r="AJ58" s="41" t="e">
        <f t="shared" si="22"/>
        <v>#N/A</v>
      </c>
      <c r="AK58" s="41" t="e">
        <f>HLOOKUP(I58,GasAvoidedCostsWOCC!$A$5:$Q$50,G58+1,FALSE)*J58*L58</f>
        <v>#N/A</v>
      </c>
      <c r="AL58" s="41" t="e">
        <f t="shared" si="23"/>
        <v>#N/A</v>
      </c>
      <c r="AM58" s="45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5">
        <f t="shared" si="24"/>
        <v>0</v>
      </c>
      <c r="AO58" s="44">
        <f t="shared" si="25"/>
        <v>0</v>
      </c>
      <c r="AP58" s="44" t="e">
        <f t="shared" si="26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27"/>
        <v>0</v>
      </c>
      <c r="U59" s="44">
        <f t="shared" si="28"/>
        <v>0</v>
      </c>
      <c r="V59" s="45">
        <f t="shared" si="29"/>
        <v>0</v>
      </c>
      <c r="W59" s="46">
        <f t="shared" si="30"/>
        <v>0</v>
      </c>
      <c r="X59" s="41">
        <f t="shared" si="31"/>
        <v>0</v>
      </c>
      <c r="Y59" s="41">
        <f t="shared" si="32"/>
        <v>0</v>
      </c>
      <c r="Z59" s="41">
        <f t="shared" si="33"/>
        <v>0</v>
      </c>
      <c r="AA59" s="47">
        <f t="shared" si="19"/>
        <v>0</v>
      </c>
      <c r="AB59" s="48">
        <f t="shared" si="20"/>
        <v>0</v>
      </c>
      <c r="AC59" s="41">
        <f t="shared" si="21"/>
        <v>0</v>
      </c>
      <c r="AD59" s="41">
        <f t="shared" si="34"/>
        <v>0</v>
      </c>
      <c r="AE59" s="41">
        <f t="shared" si="37"/>
        <v>0</v>
      </c>
      <c r="AF59" s="49" t="e">
        <f>HLOOKUP(I59,GasAvoidedCostsWOCC!$A$5:$G$50,G59+1,FALSE)</f>
        <v>#N/A</v>
      </c>
      <c r="AG59" s="41" t="e">
        <f t="shared" si="35"/>
        <v>#N/A</v>
      </c>
      <c r="AH59" s="49" t="e">
        <f>HLOOKUP(I59,GasAvoidedCostsWOCC!$A$5:$Q$50,T59+1,FALSE)</f>
        <v>#N/A</v>
      </c>
      <c r="AI59" s="41" t="e">
        <f t="shared" si="36"/>
        <v>#N/A</v>
      </c>
      <c r="AJ59" s="41" t="e">
        <f t="shared" si="22"/>
        <v>#N/A</v>
      </c>
      <c r="AK59" s="41" t="e">
        <f>HLOOKUP(I59,GasAvoidedCostsWOCC!$A$5:$Q$50,G59+1,FALSE)*J59*L59</f>
        <v>#N/A</v>
      </c>
      <c r="AL59" s="41" t="e">
        <f t="shared" si="23"/>
        <v>#N/A</v>
      </c>
      <c r="AM59" s="45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5">
        <f t="shared" si="24"/>
        <v>0</v>
      </c>
      <c r="AO59" s="44">
        <f t="shared" si="25"/>
        <v>0</v>
      </c>
      <c r="AP59" s="44" t="e">
        <f t="shared" si="26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27"/>
        <v>0</v>
      </c>
      <c r="U60" s="44">
        <f t="shared" si="28"/>
        <v>0</v>
      </c>
      <c r="V60" s="45">
        <f t="shared" si="29"/>
        <v>0</v>
      </c>
      <c r="W60" s="46">
        <f t="shared" si="30"/>
        <v>0</v>
      </c>
      <c r="X60" s="41">
        <f t="shared" si="31"/>
        <v>0</v>
      </c>
      <c r="Y60" s="41">
        <f t="shared" si="32"/>
        <v>0</v>
      </c>
      <c r="Z60" s="41">
        <f t="shared" si="33"/>
        <v>0</v>
      </c>
      <c r="AA60" s="47">
        <f t="shared" si="19"/>
        <v>0</v>
      </c>
      <c r="AB60" s="48">
        <f t="shared" si="20"/>
        <v>0</v>
      </c>
      <c r="AC60" s="41">
        <f t="shared" si="21"/>
        <v>0</v>
      </c>
      <c r="AD60" s="41">
        <f t="shared" si="34"/>
        <v>0</v>
      </c>
      <c r="AE60" s="41">
        <f t="shared" si="37"/>
        <v>0</v>
      </c>
      <c r="AF60" s="49" t="e">
        <f>HLOOKUP(I60,GasAvoidedCostsWOCC!$A$5:$G$50,G60+1,FALSE)</f>
        <v>#N/A</v>
      </c>
      <c r="AG60" s="41" t="e">
        <f t="shared" si="35"/>
        <v>#N/A</v>
      </c>
      <c r="AH60" s="49" t="e">
        <f>HLOOKUP(I60,GasAvoidedCostsWOCC!$A$5:$Q$50,T60+1,FALSE)</f>
        <v>#N/A</v>
      </c>
      <c r="AI60" s="41" t="e">
        <f t="shared" si="36"/>
        <v>#N/A</v>
      </c>
      <c r="AJ60" s="41" t="e">
        <f t="shared" si="22"/>
        <v>#N/A</v>
      </c>
      <c r="AK60" s="41" t="e">
        <f>HLOOKUP(I60,GasAvoidedCostsWOCC!$A$5:$Q$50,G60+1,FALSE)*J60*L60</f>
        <v>#N/A</v>
      </c>
      <c r="AL60" s="41" t="e">
        <f t="shared" si="23"/>
        <v>#N/A</v>
      </c>
      <c r="AM60" s="45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5">
        <f t="shared" si="24"/>
        <v>0</v>
      </c>
      <c r="AO60" s="44">
        <f t="shared" si="25"/>
        <v>0</v>
      </c>
      <c r="AP60" s="44" t="e">
        <f t="shared" si="26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27"/>
        <v>0</v>
      </c>
      <c r="U61" s="44">
        <f t="shared" si="28"/>
        <v>0</v>
      </c>
      <c r="V61" s="45">
        <f t="shared" si="29"/>
        <v>0</v>
      </c>
      <c r="W61" s="46">
        <f t="shared" si="30"/>
        <v>0</v>
      </c>
      <c r="X61" s="41">
        <f t="shared" si="31"/>
        <v>0</v>
      </c>
      <c r="Y61" s="41">
        <f t="shared" si="32"/>
        <v>0</v>
      </c>
      <c r="Z61" s="41">
        <f t="shared" si="33"/>
        <v>0</v>
      </c>
      <c r="AA61" s="47">
        <f t="shared" si="19"/>
        <v>0</v>
      </c>
      <c r="AB61" s="48">
        <f t="shared" si="20"/>
        <v>0</v>
      </c>
      <c r="AC61" s="41">
        <f t="shared" si="21"/>
        <v>0</v>
      </c>
      <c r="AD61" s="41">
        <f t="shared" si="34"/>
        <v>0</v>
      </c>
      <c r="AE61" s="41">
        <f t="shared" si="37"/>
        <v>0</v>
      </c>
      <c r="AF61" s="49" t="e">
        <f>HLOOKUP(I61,GasAvoidedCostsWOCC!$A$5:$G$50,G61+1,FALSE)</f>
        <v>#N/A</v>
      </c>
      <c r="AG61" s="41" t="e">
        <f t="shared" si="35"/>
        <v>#N/A</v>
      </c>
      <c r="AH61" s="49" t="e">
        <f>HLOOKUP(I61,GasAvoidedCostsWOCC!$A$5:$Q$50,T61+1,FALSE)</f>
        <v>#N/A</v>
      </c>
      <c r="AI61" s="41" t="e">
        <f t="shared" si="36"/>
        <v>#N/A</v>
      </c>
      <c r="AJ61" s="41" t="e">
        <f t="shared" si="22"/>
        <v>#N/A</v>
      </c>
      <c r="AK61" s="41" t="e">
        <f>HLOOKUP(I61,GasAvoidedCostsWOCC!$A$5:$Q$50,G61+1,FALSE)*J61*L61</f>
        <v>#N/A</v>
      </c>
      <c r="AL61" s="41" t="e">
        <f t="shared" si="23"/>
        <v>#N/A</v>
      </c>
      <c r="AM61" s="45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5">
        <f t="shared" si="24"/>
        <v>0</v>
      </c>
      <c r="AO61" s="44">
        <f t="shared" si="25"/>
        <v>0</v>
      </c>
      <c r="AP61" s="44" t="e">
        <f t="shared" si="26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27"/>
        <v>0</v>
      </c>
      <c r="U62" s="44">
        <f t="shared" si="28"/>
        <v>0</v>
      </c>
      <c r="V62" s="45">
        <f t="shared" si="29"/>
        <v>0</v>
      </c>
      <c r="W62" s="46">
        <f t="shared" si="30"/>
        <v>0</v>
      </c>
      <c r="X62" s="41">
        <f t="shared" si="31"/>
        <v>0</v>
      </c>
      <c r="Y62" s="41">
        <f t="shared" si="32"/>
        <v>0</v>
      </c>
      <c r="Z62" s="41">
        <f t="shared" si="33"/>
        <v>0</v>
      </c>
      <c r="AA62" s="47">
        <f t="shared" si="19"/>
        <v>0</v>
      </c>
      <c r="AB62" s="48">
        <f t="shared" si="20"/>
        <v>0</v>
      </c>
      <c r="AC62" s="41">
        <f t="shared" si="21"/>
        <v>0</v>
      </c>
      <c r="AD62" s="41">
        <f t="shared" si="34"/>
        <v>0</v>
      </c>
      <c r="AE62" s="41">
        <f t="shared" si="37"/>
        <v>0</v>
      </c>
      <c r="AF62" s="49" t="e">
        <f>HLOOKUP(I62,GasAvoidedCostsWOCC!$A$5:$G$50,G62+1,FALSE)</f>
        <v>#N/A</v>
      </c>
      <c r="AG62" s="41" t="e">
        <f t="shared" si="35"/>
        <v>#N/A</v>
      </c>
      <c r="AH62" s="49" t="e">
        <f>HLOOKUP(I62,GasAvoidedCostsWOCC!$A$5:$Q$50,T62+1,FALSE)</f>
        <v>#N/A</v>
      </c>
      <c r="AI62" s="41" t="e">
        <f t="shared" si="36"/>
        <v>#N/A</v>
      </c>
      <c r="AJ62" s="41" t="e">
        <f t="shared" si="22"/>
        <v>#N/A</v>
      </c>
      <c r="AK62" s="41" t="e">
        <f>HLOOKUP(I62,GasAvoidedCostsWOCC!$A$5:$Q$50,G62+1,FALSE)*J62*L62</f>
        <v>#N/A</v>
      </c>
      <c r="AL62" s="41" t="e">
        <f t="shared" si="23"/>
        <v>#N/A</v>
      </c>
      <c r="AM62" s="45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5">
        <f t="shared" si="24"/>
        <v>0</v>
      </c>
      <c r="AO62" s="44">
        <f t="shared" si="25"/>
        <v>0</v>
      </c>
      <c r="AP62" s="44" t="e">
        <f t="shared" si="26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27"/>
        <v>0</v>
      </c>
      <c r="U63" s="44">
        <f t="shared" si="28"/>
        <v>0</v>
      </c>
      <c r="V63" s="45">
        <f t="shared" si="29"/>
        <v>0</v>
      </c>
      <c r="W63" s="46">
        <f t="shared" si="30"/>
        <v>0</v>
      </c>
      <c r="X63" s="41">
        <f t="shared" si="31"/>
        <v>0</v>
      </c>
      <c r="Y63" s="41">
        <f t="shared" si="32"/>
        <v>0</v>
      </c>
      <c r="Z63" s="41">
        <f t="shared" si="33"/>
        <v>0</v>
      </c>
      <c r="AA63" s="47">
        <f t="shared" si="19"/>
        <v>0</v>
      </c>
      <c r="AB63" s="48">
        <f t="shared" si="20"/>
        <v>0</v>
      </c>
      <c r="AC63" s="41">
        <f t="shared" si="21"/>
        <v>0</v>
      </c>
      <c r="AD63" s="41">
        <f t="shared" si="34"/>
        <v>0</v>
      </c>
      <c r="AE63" s="41">
        <f t="shared" si="37"/>
        <v>0</v>
      </c>
      <c r="AF63" s="49" t="e">
        <f>HLOOKUP(I63,GasAvoidedCostsWOCC!$A$5:$G$50,G63+1,FALSE)</f>
        <v>#N/A</v>
      </c>
      <c r="AG63" s="41" t="e">
        <f t="shared" si="35"/>
        <v>#N/A</v>
      </c>
      <c r="AH63" s="49" t="e">
        <f>HLOOKUP(I63,GasAvoidedCostsWOCC!$A$5:$Q$50,T63+1,FALSE)</f>
        <v>#N/A</v>
      </c>
      <c r="AI63" s="41" t="e">
        <f t="shared" si="36"/>
        <v>#N/A</v>
      </c>
      <c r="AJ63" s="41" t="e">
        <f t="shared" si="22"/>
        <v>#N/A</v>
      </c>
      <c r="AK63" s="41" t="e">
        <f>HLOOKUP(I63,GasAvoidedCostsWOCC!$A$5:$Q$50,G63+1,FALSE)*J63*L63</f>
        <v>#N/A</v>
      </c>
      <c r="AL63" s="41" t="e">
        <f t="shared" si="23"/>
        <v>#N/A</v>
      </c>
      <c r="AM63" s="45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5">
        <f t="shared" si="24"/>
        <v>0</v>
      </c>
      <c r="AO63" s="44">
        <f t="shared" si="25"/>
        <v>0</v>
      </c>
      <c r="AP63" s="44" t="e">
        <f t="shared" si="26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27"/>
        <v>0</v>
      </c>
      <c r="U64" s="44">
        <f t="shared" si="28"/>
        <v>0</v>
      </c>
      <c r="V64" s="45">
        <f t="shared" si="29"/>
        <v>0</v>
      </c>
      <c r="W64" s="46">
        <f t="shared" si="30"/>
        <v>0</v>
      </c>
      <c r="X64" s="41">
        <f t="shared" si="31"/>
        <v>0</v>
      </c>
      <c r="Y64" s="41">
        <f t="shared" si="32"/>
        <v>0</v>
      </c>
      <c r="Z64" s="41">
        <f t="shared" si="33"/>
        <v>0</v>
      </c>
      <c r="AA64" s="47">
        <f t="shared" si="19"/>
        <v>0</v>
      </c>
      <c r="AB64" s="48">
        <f t="shared" si="20"/>
        <v>0</v>
      </c>
      <c r="AC64" s="41">
        <f t="shared" si="21"/>
        <v>0</v>
      </c>
      <c r="AD64" s="41">
        <f t="shared" si="34"/>
        <v>0</v>
      </c>
      <c r="AE64" s="41">
        <f t="shared" si="37"/>
        <v>0</v>
      </c>
      <c r="AF64" s="49" t="e">
        <f>HLOOKUP(I64,GasAvoidedCostsWOCC!$A$5:$G$50,G64+1,FALSE)</f>
        <v>#N/A</v>
      </c>
      <c r="AG64" s="41" t="e">
        <f t="shared" si="35"/>
        <v>#N/A</v>
      </c>
      <c r="AH64" s="49" t="e">
        <f>HLOOKUP(I64,GasAvoidedCostsWOCC!$A$5:$Q$50,T64+1,FALSE)</f>
        <v>#N/A</v>
      </c>
      <c r="AI64" s="41" t="e">
        <f t="shared" si="36"/>
        <v>#N/A</v>
      </c>
      <c r="AJ64" s="41" t="e">
        <f t="shared" si="22"/>
        <v>#N/A</v>
      </c>
      <c r="AK64" s="41" t="e">
        <f>HLOOKUP(I64,GasAvoidedCostsWOCC!$A$5:$Q$50,G64+1,FALSE)*J64*L64</f>
        <v>#N/A</v>
      </c>
      <c r="AL64" s="41" t="e">
        <f t="shared" si="23"/>
        <v>#N/A</v>
      </c>
      <c r="AM64" s="45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5">
        <f t="shared" si="24"/>
        <v>0</v>
      </c>
      <c r="AO64" s="44">
        <f t="shared" si="25"/>
        <v>0</v>
      </c>
      <c r="AP64" s="44" t="e">
        <f t="shared" si="26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27"/>
        <v>0</v>
      </c>
      <c r="U65" s="44">
        <f t="shared" si="28"/>
        <v>0</v>
      </c>
      <c r="V65" s="45">
        <f t="shared" si="29"/>
        <v>0</v>
      </c>
      <c r="W65" s="46">
        <f t="shared" si="30"/>
        <v>0</v>
      </c>
      <c r="X65" s="41">
        <f t="shared" si="31"/>
        <v>0</v>
      </c>
      <c r="Y65" s="41">
        <f t="shared" si="32"/>
        <v>0</v>
      </c>
      <c r="Z65" s="41">
        <f t="shared" si="33"/>
        <v>0</v>
      </c>
      <c r="AA65" s="47">
        <f t="shared" si="19"/>
        <v>0</v>
      </c>
      <c r="AB65" s="48">
        <f t="shared" si="20"/>
        <v>0</v>
      </c>
      <c r="AC65" s="41">
        <f t="shared" si="21"/>
        <v>0</v>
      </c>
      <c r="AD65" s="41">
        <f t="shared" si="34"/>
        <v>0</v>
      </c>
      <c r="AE65" s="41">
        <f t="shared" si="37"/>
        <v>0</v>
      </c>
      <c r="AF65" s="49" t="e">
        <f>HLOOKUP(I65,GasAvoidedCostsWOCC!$A$5:$G$50,G65+1,FALSE)</f>
        <v>#N/A</v>
      </c>
      <c r="AG65" s="41" t="e">
        <f t="shared" si="35"/>
        <v>#N/A</v>
      </c>
      <c r="AH65" s="49" t="e">
        <f>HLOOKUP(I65,GasAvoidedCostsWOCC!$A$5:$Q$50,T65+1,FALSE)</f>
        <v>#N/A</v>
      </c>
      <c r="AI65" s="41" t="e">
        <f t="shared" si="36"/>
        <v>#N/A</v>
      </c>
      <c r="AJ65" s="41" t="e">
        <f t="shared" si="22"/>
        <v>#N/A</v>
      </c>
      <c r="AK65" s="41" t="e">
        <f>HLOOKUP(I65,GasAvoidedCostsWOCC!$A$5:$Q$50,G65+1,FALSE)*J65*L65</f>
        <v>#N/A</v>
      </c>
      <c r="AL65" s="41" t="e">
        <f t="shared" si="23"/>
        <v>#N/A</v>
      </c>
      <c r="AM65" s="45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5">
        <f t="shared" si="24"/>
        <v>0</v>
      </c>
      <c r="AO65" s="44">
        <f t="shared" si="25"/>
        <v>0</v>
      </c>
      <c r="AP65" s="44" t="e">
        <f t="shared" si="26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27"/>
        <v>0</v>
      </c>
      <c r="U66" s="44">
        <f t="shared" si="28"/>
        <v>0</v>
      </c>
      <c r="V66" s="45">
        <f t="shared" si="29"/>
        <v>0</v>
      </c>
      <c r="W66" s="46">
        <f t="shared" si="30"/>
        <v>0</v>
      </c>
      <c r="X66" s="41">
        <f t="shared" si="31"/>
        <v>0</v>
      </c>
      <c r="Y66" s="41">
        <f t="shared" si="32"/>
        <v>0</v>
      </c>
      <c r="Z66" s="41">
        <f t="shared" si="33"/>
        <v>0</v>
      </c>
      <c r="AA66" s="47">
        <f t="shared" si="19"/>
        <v>0</v>
      </c>
      <c r="AB66" s="48">
        <f t="shared" si="20"/>
        <v>0</v>
      </c>
      <c r="AC66" s="41">
        <f t="shared" si="21"/>
        <v>0</v>
      </c>
      <c r="AD66" s="41">
        <f t="shared" si="34"/>
        <v>0</v>
      </c>
      <c r="AE66" s="41">
        <f t="shared" si="37"/>
        <v>0</v>
      </c>
      <c r="AF66" s="49" t="e">
        <f>HLOOKUP(I66,GasAvoidedCostsWOCC!$A$5:$G$50,G66+1,FALSE)</f>
        <v>#N/A</v>
      </c>
      <c r="AG66" s="41" t="e">
        <f t="shared" si="35"/>
        <v>#N/A</v>
      </c>
      <c r="AH66" s="49" t="e">
        <f>HLOOKUP(I66,GasAvoidedCostsWOCC!$A$5:$Q$50,T66+1,FALSE)</f>
        <v>#N/A</v>
      </c>
      <c r="AI66" s="41" t="e">
        <f t="shared" si="36"/>
        <v>#N/A</v>
      </c>
      <c r="AJ66" s="41" t="e">
        <f t="shared" si="22"/>
        <v>#N/A</v>
      </c>
      <c r="AK66" s="41" t="e">
        <f>HLOOKUP(I66,GasAvoidedCostsWOCC!$A$5:$Q$50,G66+1,FALSE)*J66*L66</f>
        <v>#N/A</v>
      </c>
      <c r="AL66" s="41" t="e">
        <f t="shared" si="23"/>
        <v>#N/A</v>
      </c>
      <c r="AM66" s="45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5">
        <f t="shared" si="24"/>
        <v>0</v>
      </c>
      <c r="AO66" s="44">
        <f t="shared" si="25"/>
        <v>0</v>
      </c>
      <c r="AP66" s="44" t="e">
        <f t="shared" si="26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27"/>
        <v>0</v>
      </c>
      <c r="U67" s="44">
        <f t="shared" si="28"/>
        <v>0</v>
      </c>
      <c r="V67" s="45">
        <f t="shared" si="29"/>
        <v>0</v>
      </c>
      <c r="W67" s="46">
        <f t="shared" si="30"/>
        <v>0</v>
      </c>
      <c r="X67" s="41">
        <f t="shared" si="31"/>
        <v>0</v>
      </c>
      <c r="Y67" s="41">
        <f t="shared" si="32"/>
        <v>0</v>
      </c>
      <c r="Z67" s="41">
        <f t="shared" si="33"/>
        <v>0</v>
      </c>
      <c r="AA67" s="47">
        <f t="shared" si="19"/>
        <v>0</v>
      </c>
      <c r="AB67" s="48">
        <f t="shared" si="20"/>
        <v>0</v>
      </c>
      <c r="AC67" s="41">
        <f t="shared" si="21"/>
        <v>0</v>
      </c>
      <c r="AD67" s="41">
        <f t="shared" si="34"/>
        <v>0</v>
      </c>
      <c r="AE67" s="41">
        <f t="shared" si="37"/>
        <v>0</v>
      </c>
      <c r="AF67" s="49" t="e">
        <f>HLOOKUP(I67,GasAvoidedCostsWOCC!$A$5:$G$50,G67+1,FALSE)</f>
        <v>#N/A</v>
      </c>
      <c r="AG67" s="41" t="e">
        <f t="shared" si="35"/>
        <v>#N/A</v>
      </c>
      <c r="AH67" s="49" t="e">
        <f>HLOOKUP(I67,GasAvoidedCostsWOCC!$A$5:$Q$50,T67+1,FALSE)</f>
        <v>#N/A</v>
      </c>
      <c r="AI67" s="41" t="e">
        <f t="shared" si="36"/>
        <v>#N/A</v>
      </c>
      <c r="AJ67" s="41" t="e">
        <f t="shared" si="22"/>
        <v>#N/A</v>
      </c>
      <c r="AK67" s="41" t="e">
        <f>HLOOKUP(I67,GasAvoidedCostsWOCC!$A$5:$Q$50,G67+1,FALSE)*J67*L67</f>
        <v>#N/A</v>
      </c>
      <c r="AL67" s="41" t="e">
        <f t="shared" si="23"/>
        <v>#N/A</v>
      </c>
      <c r="AM67" s="45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5">
        <f t="shared" si="24"/>
        <v>0</v>
      </c>
      <c r="AO67" s="44">
        <f t="shared" si="25"/>
        <v>0</v>
      </c>
      <c r="AP67" s="44" t="e">
        <f t="shared" si="26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27"/>
        <v>0</v>
      </c>
      <c r="U68" s="44">
        <f t="shared" si="28"/>
        <v>0</v>
      </c>
      <c r="V68" s="45">
        <f t="shared" si="29"/>
        <v>0</v>
      </c>
      <c r="W68" s="46">
        <f t="shared" si="30"/>
        <v>0</v>
      </c>
      <c r="X68" s="41">
        <f t="shared" si="31"/>
        <v>0</v>
      </c>
      <c r="Y68" s="41">
        <f t="shared" si="32"/>
        <v>0</v>
      </c>
      <c r="Z68" s="41">
        <f t="shared" si="33"/>
        <v>0</v>
      </c>
      <c r="AA68" s="47">
        <f t="shared" si="19"/>
        <v>0</v>
      </c>
      <c r="AB68" s="48">
        <f t="shared" si="20"/>
        <v>0</v>
      </c>
      <c r="AC68" s="41">
        <f t="shared" si="21"/>
        <v>0</v>
      </c>
      <c r="AD68" s="41">
        <f t="shared" si="34"/>
        <v>0</v>
      </c>
      <c r="AE68" s="41">
        <f t="shared" si="37"/>
        <v>0</v>
      </c>
      <c r="AF68" s="49" t="e">
        <f>HLOOKUP(I68,GasAvoidedCostsWOCC!$A$5:$G$50,G68+1,FALSE)</f>
        <v>#N/A</v>
      </c>
      <c r="AG68" s="41" t="e">
        <f t="shared" si="35"/>
        <v>#N/A</v>
      </c>
      <c r="AH68" s="49" t="e">
        <f>HLOOKUP(I68,GasAvoidedCostsWOCC!$A$5:$Q$50,T68+1,FALSE)</f>
        <v>#N/A</v>
      </c>
      <c r="AI68" s="41" t="e">
        <f t="shared" si="36"/>
        <v>#N/A</v>
      </c>
      <c r="AJ68" s="41" t="e">
        <f t="shared" si="22"/>
        <v>#N/A</v>
      </c>
      <c r="AK68" s="41" t="e">
        <f>HLOOKUP(I68,GasAvoidedCostsWOCC!$A$5:$Q$50,G68+1,FALSE)*J68*L68</f>
        <v>#N/A</v>
      </c>
      <c r="AL68" s="41" t="e">
        <f t="shared" si="23"/>
        <v>#N/A</v>
      </c>
      <c r="AM68" s="45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5">
        <f t="shared" si="24"/>
        <v>0</v>
      </c>
      <c r="AO68" s="44">
        <f t="shared" si="25"/>
        <v>0</v>
      </c>
      <c r="AP68" s="44" t="e">
        <f t="shared" si="26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ref="T69:T82" si="38">G69+H69</f>
        <v>0</v>
      </c>
      <c r="U69" s="44">
        <f t="shared" ref="U69:U82" si="39">(O69/$A$10)*T69</f>
        <v>0</v>
      </c>
      <c r="V69" s="45">
        <f t="shared" ref="V69:V82" si="40">N69-M69</f>
        <v>0</v>
      </c>
      <c r="W69" s="46">
        <f t="shared" ref="W69:W82" si="41">(O69/A$10)</f>
        <v>0</v>
      </c>
      <c r="X69" s="41">
        <f t="shared" ref="X69:X82" si="42">W69*A$8</f>
        <v>0</v>
      </c>
      <c r="Y69" s="41">
        <f t="shared" ref="Y69:Y82" si="43">Q69-P69</f>
        <v>0</v>
      </c>
      <c r="Z69" s="41">
        <f t="shared" ref="Z69:Z82" si="44">X69+(A$6*W69)</f>
        <v>0</v>
      </c>
      <c r="AA69" s="47">
        <f t="shared" si="19"/>
        <v>0</v>
      </c>
      <c r="AB69" s="48">
        <f t="shared" si="20"/>
        <v>0</v>
      </c>
      <c r="AC69" s="41">
        <f t="shared" si="21"/>
        <v>0</v>
      </c>
      <c r="AD69" s="41">
        <f t="shared" ref="AD69:AD82" si="45">-PV(GasDiscountRate,T69,R69)*J69</f>
        <v>0</v>
      </c>
      <c r="AE69" s="41">
        <f t="shared" si="37"/>
        <v>0</v>
      </c>
      <c r="AF69" s="49" t="e">
        <f>HLOOKUP(I69,GasAvoidedCostsWOCC!$A$5:$G$50,G69+1,FALSE)</f>
        <v>#N/A</v>
      </c>
      <c r="AG69" s="41" t="e">
        <f t="shared" ref="AG69:AG82" si="46">AF69*J69*K69</f>
        <v>#N/A</v>
      </c>
      <c r="AH69" s="49" t="e">
        <f>HLOOKUP(I69,GasAvoidedCostsWOCC!$A$5:$Q$50,T69+1,FALSE)</f>
        <v>#N/A</v>
      </c>
      <c r="AI69" s="41" t="e">
        <f t="shared" ref="AI69:AI82" si="47">AH69*J69*L69</f>
        <v>#N/A</v>
      </c>
      <c r="AJ69" s="41" t="e">
        <f t="shared" si="22"/>
        <v>#N/A</v>
      </c>
      <c r="AK69" s="41" t="e">
        <f>HLOOKUP(I69,GasAvoidedCostsWOCC!$A$5:$Q$50,G69+1,FALSE)*J69*L69</f>
        <v>#N/A</v>
      </c>
      <c r="AL69" s="41" t="e">
        <f t="shared" si="23"/>
        <v>#N/A</v>
      </c>
      <c r="AM69" s="45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5">
        <f t="shared" si="24"/>
        <v>0</v>
      </c>
      <c r="AO69" s="44">
        <f t="shared" si="25"/>
        <v>0</v>
      </c>
      <c r="AP69" s="44" t="e">
        <f t="shared" si="26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38"/>
        <v>0</v>
      </c>
      <c r="U70" s="44">
        <f t="shared" si="39"/>
        <v>0</v>
      </c>
      <c r="V70" s="45">
        <f t="shared" si="40"/>
        <v>0</v>
      </c>
      <c r="W70" s="46">
        <f t="shared" si="41"/>
        <v>0</v>
      </c>
      <c r="X70" s="41">
        <f t="shared" si="42"/>
        <v>0</v>
      </c>
      <c r="Y70" s="41">
        <f t="shared" si="43"/>
        <v>0</v>
      </c>
      <c r="Z70" s="41">
        <f t="shared" si="44"/>
        <v>0</v>
      </c>
      <c r="AA70" s="47">
        <f t="shared" si="19"/>
        <v>0</v>
      </c>
      <c r="AB70" s="48">
        <f t="shared" si="20"/>
        <v>0</v>
      </c>
      <c r="AC70" s="41">
        <f t="shared" si="21"/>
        <v>0</v>
      </c>
      <c r="AD70" s="41">
        <f t="shared" si="45"/>
        <v>0</v>
      </c>
      <c r="AE70" s="41">
        <f t="shared" si="37"/>
        <v>0</v>
      </c>
      <c r="AF70" s="49" t="e">
        <f>HLOOKUP(I70,GasAvoidedCostsWOCC!$A$5:$G$50,G70+1,FALSE)</f>
        <v>#N/A</v>
      </c>
      <c r="AG70" s="41" t="e">
        <f t="shared" si="46"/>
        <v>#N/A</v>
      </c>
      <c r="AH70" s="49" t="e">
        <f>HLOOKUP(I70,GasAvoidedCostsWOCC!$A$5:$Q$50,T70+1,FALSE)</f>
        <v>#N/A</v>
      </c>
      <c r="AI70" s="41" t="e">
        <f t="shared" si="47"/>
        <v>#N/A</v>
      </c>
      <c r="AJ70" s="41" t="e">
        <f t="shared" si="22"/>
        <v>#N/A</v>
      </c>
      <c r="AK70" s="41" t="e">
        <f>HLOOKUP(I70,GasAvoidedCostsWOCC!$A$5:$Q$50,G70+1,FALSE)*J70*L70</f>
        <v>#N/A</v>
      </c>
      <c r="AL70" s="41" t="e">
        <f t="shared" si="23"/>
        <v>#N/A</v>
      </c>
      <c r="AM70" s="45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5">
        <f t="shared" si="24"/>
        <v>0</v>
      </c>
      <c r="AO70" s="44">
        <f t="shared" si="25"/>
        <v>0</v>
      </c>
      <c r="AP70" s="44" t="e">
        <f t="shared" si="26"/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38"/>
        <v>0</v>
      </c>
      <c r="U71" s="44">
        <f t="shared" si="39"/>
        <v>0</v>
      </c>
      <c r="V71" s="45">
        <f t="shared" si="40"/>
        <v>0</v>
      </c>
      <c r="W71" s="46">
        <f t="shared" si="41"/>
        <v>0</v>
      </c>
      <c r="X71" s="41">
        <f t="shared" si="42"/>
        <v>0</v>
      </c>
      <c r="Y71" s="41">
        <f t="shared" si="43"/>
        <v>0</v>
      </c>
      <c r="Z71" s="41">
        <f t="shared" si="44"/>
        <v>0</v>
      </c>
      <c r="AA71" s="47">
        <f t="shared" si="19"/>
        <v>0</v>
      </c>
      <c r="AB71" s="48">
        <f t="shared" si="20"/>
        <v>0</v>
      </c>
      <c r="AC71" s="41">
        <f t="shared" si="21"/>
        <v>0</v>
      </c>
      <c r="AD71" s="41">
        <f t="shared" si="45"/>
        <v>0</v>
      </c>
      <c r="AE71" s="41">
        <f t="shared" si="37"/>
        <v>0</v>
      </c>
      <c r="AF71" s="49" t="e">
        <f>HLOOKUP(I71,GasAvoidedCostsWOCC!$A$5:$G$50,G71+1,FALSE)</f>
        <v>#N/A</v>
      </c>
      <c r="AG71" s="41" t="e">
        <f t="shared" si="46"/>
        <v>#N/A</v>
      </c>
      <c r="AH71" s="49" t="e">
        <f>HLOOKUP(I71,GasAvoidedCostsWOCC!$A$5:$Q$50,T71+1,FALSE)</f>
        <v>#N/A</v>
      </c>
      <c r="AI71" s="41" t="e">
        <f t="shared" si="47"/>
        <v>#N/A</v>
      </c>
      <c r="AJ71" s="41" t="e">
        <f t="shared" si="22"/>
        <v>#N/A</v>
      </c>
      <c r="AK71" s="41" t="e">
        <f>HLOOKUP(I71,GasAvoidedCostsWOCC!$A$5:$Q$50,G71+1,FALSE)*J71*L71</f>
        <v>#N/A</v>
      </c>
      <c r="AL71" s="41" t="e">
        <f t="shared" si="23"/>
        <v>#N/A</v>
      </c>
      <c r="AM71" s="45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5">
        <f t="shared" si="24"/>
        <v>0</v>
      </c>
      <c r="AO71" s="44">
        <f t="shared" si="25"/>
        <v>0</v>
      </c>
      <c r="AP71" s="44" t="e">
        <f t="shared" si="26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38"/>
        <v>0</v>
      </c>
      <c r="U72" s="44">
        <f t="shared" si="39"/>
        <v>0</v>
      </c>
      <c r="V72" s="45">
        <f t="shared" si="40"/>
        <v>0</v>
      </c>
      <c r="W72" s="46">
        <f t="shared" si="41"/>
        <v>0</v>
      </c>
      <c r="X72" s="41">
        <f t="shared" si="42"/>
        <v>0</v>
      </c>
      <c r="Y72" s="41">
        <f t="shared" si="43"/>
        <v>0</v>
      </c>
      <c r="Z72" s="41">
        <f t="shared" si="44"/>
        <v>0</v>
      </c>
      <c r="AA72" s="47">
        <f t="shared" si="19"/>
        <v>0</v>
      </c>
      <c r="AB72" s="48">
        <f t="shared" si="20"/>
        <v>0</v>
      </c>
      <c r="AC72" s="41">
        <f t="shared" si="21"/>
        <v>0</v>
      </c>
      <c r="AD72" s="41">
        <f t="shared" si="45"/>
        <v>0</v>
      </c>
      <c r="AE72" s="41">
        <f t="shared" si="37"/>
        <v>0</v>
      </c>
      <c r="AF72" s="49" t="e">
        <f>HLOOKUP(I72,GasAvoidedCostsWOCC!$A$5:$G$50,G72+1,FALSE)</f>
        <v>#N/A</v>
      </c>
      <c r="AG72" s="41" t="e">
        <f t="shared" si="46"/>
        <v>#N/A</v>
      </c>
      <c r="AH72" s="49" t="e">
        <f>HLOOKUP(I72,GasAvoidedCostsWOCC!$A$5:$Q$50,T72+1,FALSE)</f>
        <v>#N/A</v>
      </c>
      <c r="AI72" s="41" t="e">
        <f t="shared" si="47"/>
        <v>#N/A</v>
      </c>
      <c r="AJ72" s="41" t="e">
        <f t="shared" si="22"/>
        <v>#N/A</v>
      </c>
      <c r="AK72" s="41" t="e">
        <f>HLOOKUP(I72,GasAvoidedCostsWOCC!$A$5:$Q$50,G72+1,FALSE)*J72*L72</f>
        <v>#N/A</v>
      </c>
      <c r="AL72" s="41" t="e">
        <f t="shared" si="23"/>
        <v>#N/A</v>
      </c>
      <c r="AM72" s="45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5">
        <f t="shared" si="24"/>
        <v>0</v>
      </c>
      <c r="AO72" s="44">
        <f t="shared" si="25"/>
        <v>0</v>
      </c>
      <c r="AP72" s="44" t="e">
        <f t="shared" si="26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38"/>
        <v>0</v>
      </c>
      <c r="U73" s="44">
        <f t="shared" si="39"/>
        <v>0</v>
      </c>
      <c r="V73" s="45">
        <f t="shared" si="40"/>
        <v>0</v>
      </c>
      <c r="W73" s="46">
        <f t="shared" si="41"/>
        <v>0</v>
      </c>
      <c r="X73" s="41">
        <f t="shared" si="42"/>
        <v>0</v>
      </c>
      <c r="Y73" s="41">
        <f t="shared" si="43"/>
        <v>0</v>
      </c>
      <c r="Z73" s="41">
        <f t="shared" si="44"/>
        <v>0</v>
      </c>
      <c r="AA73" s="47">
        <f t="shared" si="19"/>
        <v>0</v>
      </c>
      <c r="AB73" s="48">
        <f t="shared" si="20"/>
        <v>0</v>
      </c>
      <c r="AC73" s="41">
        <f t="shared" si="21"/>
        <v>0</v>
      </c>
      <c r="AD73" s="41">
        <f t="shared" si="45"/>
        <v>0</v>
      </c>
      <c r="AE73" s="41">
        <f t="shared" ref="AE73:AE82" si="48">-PV(GasDiscountRate,T73,S73)*J73</f>
        <v>0</v>
      </c>
      <c r="AF73" s="49" t="e">
        <f>HLOOKUP(I73,GasAvoidedCostsWOCC!$A$5:$G$50,G73+1,FALSE)</f>
        <v>#N/A</v>
      </c>
      <c r="AG73" s="41" t="e">
        <f t="shared" si="46"/>
        <v>#N/A</v>
      </c>
      <c r="AH73" s="49" t="e">
        <f>HLOOKUP(I73,GasAvoidedCostsWOCC!$A$5:$Q$50,T73+1,FALSE)</f>
        <v>#N/A</v>
      </c>
      <c r="AI73" s="41" t="e">
        <f t="shared" si="47"/>
        <v>#N/A</v>
      </c>
      <c r="AJ73" s="41" t="e">
        <f t="shared" si="22"/>
        <v>#N/A</v>
      </c>
      <c r="AK73" s="41" t="e">
        <f>HLOOKUP(I73,GasAvoidedCostsWOCC!$A$5:$Q$50,G73+1,FALSE)*J73*L73</f>
        <v>#N/A</v>
      </c>
      <c r="AL73" s="41" t="e">
        <f t="shared" si="23"/>
        <v>#N/A</v>
      </c>
      <c r="AM73" s="45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5">
        <f t="shared" si="24"/>
        <v>0</v>
      </c>
      <c r="AO73" s="44">
        <f t="shared" si="25"/>
        <v>0</v>
      </c>
      <c r="AP73" s="44" t="e">
        <f t="shared" si="26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38"/>
        <v>0</v>
      </c>
      <c r="U74" s="44">
        <f t="shared" si="39"/>
        <v>0</v>
      </c>
      <c r="V74" s="45">
        <f t="shared" si="40"/>
        <v>0</v>
      </c>
      <c r="W74" s="46">
        <f t="shared" si="41"/>
        <v>0</v>
      </c>
      <c r="X74" s="41">
        <f t="shared" si="42"/>
        <v>0</v>
      </c>
      <c r="Y74" s="41">
        <f t="shared" si="43"/>
        <v>0</v>
      </c>
      <c r="Z74" s="41">
        <f t="shared" si="44"/>
        <v>0</v>
      </c>
      <c r="AA74" s="47">
        <f t="shared" si="19"/>
        <v>0</v>
      </c>
      <c r="AB74" s="48">
        <f t="shared" si="20"/>
        <v>0</v>
      </c>
      <c r="AC74" s="41">
        <f t="shared" si="21"/>
        <v>0</v>
      </c>
      <c r="AD74" s="41">
        <f t="shared" si="45"/>
        <v>0</v>
      </c>
      <c r="AE74" s="41">
        <f t="shared" si="48"/>
        <v>0</v>
      </c>
      <c r="AF74" s="49" t="e">
        <f>HLOOKUP(I74,GasAvoidedCostsWOCC!$A$5:$G$50,G74+1,FALSE)</f>
        <v>#N/A</v>
      </c>
      <c r="AG74" s="41" t="e">
        <f t="shared" si="46"/>
        <v>#N/A</v>
      </c>
      <c r="AH74" s="49" t="e">
        <f>HLOOKUP(I74,GasAvoidedCostsWOCC!$A$5:$Q$50,T74+1,FALSE)</f>
        <v>#N/A</v>
      </c>
      <c r="AI74" s="41" t="e">
        <f t="shared" si="47"/>
        <v>#N/A</v>
      </c>
      <c r="AJ74" s="41" t="e">
        <f t="shared" si="22"/>
        <v>#N/A</v>
      </c>
      <c r="AK74" s="41" t="e">
        <f>HLOOKUP(I74,GasAvoidedCostsWOCC!$A$5:$Q$50,G74+1,FALSE)*J74*L74</f>
        <v>#N/A</v>
      </c>
      <c r="AL74" s="41" t="e">
        <f t="shared" si="23"/>
        <v>#N/A</v>
      </c>
      <c r="AM74" s="45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5">
        <f t="shared" si="24"/>
        <v>0</v>
      </c>
      <c r="AO74" s="44">
        <f t="shared" si="25"/>
        <v>0</v>
      </c>
      <c r="AP74" s="44" t="e">
        <f t="shared" si="26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38"/>
        <v>0</v>
      </c>
      <c r="U75" s="44">
        <f t="shared" si="39"/>
        <v>0</v>
      </c>
      <c r="V75" s="45">
        <f t="shared" si="40"/>
        <v>0</v>
      </c>
      <c r="W75" s="46">
        <f t="shared" si="41"/>
        <v>0</v>
      </c>
      <c r="X75" s="41">
        <f t="shared" si="42"/>
        <v>0</v>
      </c>
      <c r="Y75" s="41">
        <f t="shared" si="43"/>
        <v>0</v>
      </c>
      <c r="Z75" s="41">
        <f t="shared" si="44"/>
        <v>0</v>
      </c>
      <c r="AA75" s="47">
        <f t="shared" si="19"/>
        <v>0</v>
      </c>
      <c r="AB75" s="48">
        <f t="shared" si="20"/>
        <v>0</v>
      </c>
      <c r="AC75" s="41">
        <f t="shared" si="21"/>
        <v>0</v>
      </c>
      <c r="AD75" s="41">
        <f t="shared" si="45"/>
        <v>0</v>
      </c>
      <c r="AE75" s="41">
        <f t="shared" si="48"/>
        <v>0</v>
      </c>
      <c r="AF75" s="49" t="e">
        <f>HLOOKUP(I75,GasAvoidedCostsWOCC!$A$5:$G$50,G75+1,FALSE)</f>
        <v>#N/A</v>
      </c>
      <c r="AG75" s="41" t="e">
        <f t="shared" si="46"/>
        <v>#N/A</v>
      </c>
      <c r="AH75" s="49" t="e">
        <f>HLOOKUP(I75,GasAvoidedCostsWOCC!$A$5:$Q$50,T75+1,FALSE)</f>
        <v>#N/A</v>
      </c>
      <c r="AI75" s="41" t="e">
        <f t="shared" si="47"/>
        <v>#N/A</v>
      </c>
      <c r="AJ75" s="41" t="e">
        <f t="shared" si="22"/>
        <v>#N/A</v>
      </c>
      <c r="AK75" s="41" t="e">
        <f>HLOOKUP(I75,GasAvoidedCostsWOCC!$A$5:$Q$50,G75+1,FALSE)*J75*L75</f>
        <v>#N/A</v>
      </c>
      <c r="AL75" s="41" t="e">
        <f t="shared" si="23"/>
        <v>#N/A</v>
      </c>
      <c r="AM75" s="45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5">
        <f t="shared" si="24"/>
        <v>0</v>
      </c>
      <c r="AO75" s="44">
        <f t="shared" si="25"/>
        <v>0</v>
      </c>
      <c r="AP75" s="44" t="e">
        <f t="shared" si="26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38"/>
        <v>0</v>
      </c>
      <c r="U76" s="44">
        <f t="shared" si="39"/>
        <v>0</v>
      </c>
      <c r="V76" s="45">
        <f t="shared" si="40"/>
        <v>0</v>
      </c>
      <c r="W76" s="46">
        <f t="shared" si="41"/>
        <v>0</v>
      </c>
      <c r="X76" s="41">
        <f t="shared" si="42"/>
        <v>0</v>
      </c>
      <c r="Y76" s="41">
        <f t="shared" si="43"/>
        <v>0</v>
      </c>
      <c r="Z76" s="41">
        <f t="shared" si="44"/>
        <v>0</v>
      </c>
      <c r="AA76" s="47">
        <f t="shared" si="19"/>
        <v>0</v>
      </c>
      <c r="AB76" s="48">
        <f t="shared" si="20"/>
        <v>0</v>
      </c>
      <c r="AC76" s="41">
        <f t="shared" si="21"/>
        <v>0</v>
      </c>
      <c r="AD76" s="41">
        <f t="shared" si="45"/>
        <v>0</v>
      </c>
      <c r="AE76" s="41">
        <f t="shared" si="48"/>
        <v>0</v>
      </c>
      <c r="AF76" s="49" t="e">
        <f>HLOOKUP(I76,GasAvoidedCostsWOCC!$A$5:$G$50,G76+1,FALSE)</f>
        <v>#N/A</v>
      </c>
      <c r="AG76" s="41" t="e">
        <f t="shared" si="46"/>
        <v>#N/A</v>
      </c>
      <c r="AH76" s="49" t="e">
        <f>HLOOKUP(I76,GasAvoidedCostsWOCC!$A$5:$Q$50,T76+1,FALSE)</f>
        <v>#N/A</v>
      </c>
      <c r="AI76" s="41" t="e">
        <f t="shared" si="47"/>
        <v>#N/A</v>
      </c>
      <c r="AJ76" s="41" t="e">
        <f t="shared" si="22"/>
        <v>#N/A</v>
      </c>
      <c r="AK76" s="41" t="e">
        <f>HLOOKUP(I76,GasAvoidedCostsWOCC!$A$5:$Q$50,G76+1,FALSE)*J76*L76</f>
        <v>#N/A</v>
      </c>
      <c r="AL76" s="41" t="e">
        <f t="shared" si="23"/>
        <v>#N/A</v>
      </c>
      <c r="AM76" s="45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5">
        <f t="shared" si="24"/>
        <v>0</v>
      </c>
      <c r="AO76" s="44">
        <f t="shared" si="25"/>
        <v>0</v>
      </c>
      <c r="AP76" s="44" t="e">
        <f t="shared" si="26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38"/>
        <v>0</v>
      </c>
      <c r="U77" s="44">
        <f t="shared" si="39"/>
        <v>0</v>
      </c>
      <c r="V77" s="45">
        <f t="shared" si="40"/>
        <v>0</v>
      </c>
      <c r="W77" s="46">
        <f t="shared" si="41"/>
        <v>0</v>
      </c>
      <c r="X77" s="41">
        <f t="shared" si="42"/>
        <v>0</v>
      </c>
      <c r="Y77" s="41">
        <f t="shared" si="43"/>
        <v>0</v>
      </c>
      <c r="Z77" s="41">
        <f t="shared" si="44"/>
        <v>0</v>
      </c>
      <c r="AA77" s="47">
        <f t="shared" si="19"/>
        <v>0</v>
      </c>
      <c r="AB77" s="48">
        <f t="shared" si="20"/>
        <v>0</v>
      </c>
      <c r="AC77" s="41">
        <f t="shared" si="21"/>
        <v>0</v>
      </c>
      <c r="AD77" s="41">
        <f t="shared" si="45"/>
        <v>0</v>
      </c>
      <c r="AE77" s="41">
        <f t="shared" si="48"/>
        <v>0</v>
      </c>
      <c r="AF77" s="49" t="e">
        <f>HLOOKUP(I77,GasAvoidedCostsWOCC!$A$5:$G$50,G77+1,FALSE)</f>
        <v>#N/A</v>
      </c>
      <c r="AG77" s="41" t="e">
        <f t="shared" si="46"/>
        <v>#N/A</v>
      </c>
      <c r="AH77" s="49" t="e">
        <f>HLOOKUP(I77,GasAvoidedCostsWOCC!$A$5:$Q$50,T77+1,FALSE)</f>
        <v>#N/A</v>
      </c>
      <c r="AI77" s="41" t="e">
        <f t="shared" si="47"/>
        <v>#N/A</v>
      </c>
      <c r="AJ77" s="41" t="e">
        <f t="shared" si="22"/>
        <v>#N/A</v>
      </c>
      <c r="AK77" s="41" t="e">
        <f>HLOOKUP(I77,GasAvoidedCostsWOCC!$A$5:$Q$50,G77+1,FALSE)*J77*L77</f>
        <v>#N/A</v>
      </c>
      <c r="AL77" s="41" t="e">
        <f t="shared" si="23"/>
        <v>#N/A</v>
      </c>
      <c r="AM77" s="45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5">
        <f t="shared" si="24"/>
        <v>0</v>
      </c>
      <c r="AO77" s="44">
        <f t="shared" si="25"/>
        <v>0</v>
      </c>
      <c r="AP77" s="44" t="e">
        <f t="shared" si="26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38"/>
        <v>0</v>
      </c>
      <c r="U78" s="44">
        <f t="shared" si="39"/>
        <v>0</v>
      </c>
      <c r="V78" s="45">
        <f t="shared" si="40"/>
        <v>0</v>
      </c>
      <c r="W78" s="46">
        <f t="shared" si="41"/>
        <v>0</v>
      </c>
      <c r="X78" s="41">
        <f t="shared" si="42"/>
        <v>0</v>
      </c>
      <c r="Y78" s="41">
        <f t="shared" si="43"/>
        <v>0</v>
      </c>
      <c r="Z78" s="41">
        <f t="shared" si="44"/>
        <v>0</v>
      </c>
      <c r="AA78" s="47">
        <f t="shared" si="19"/>
        <v>0</v>
      </c>
      <c r="AB78" s="48">
        <f t="shared" si="20"/>
        <v>0</v>
      </c>
      <c r="AC78" s="41">
        <f t="shared" si="21"/>
        <v>0</v>
      </c>
      <c r="AD78" s="41">
        <f t="shared" si="45"/>
        <v>0</v>
      </c>
      <c r="AE78" s="41">
        <f t="shared" si="48"/>
        <v>0</v>
      </c>
      <c r="AF78" s="49" t="e">
        <f>HLOOKUP(I78,GasAvoidedCostsWOCC!$A$5:$G$50,G78+1,FALSE)</f>
        <v>#N/A</v>
      </c>
      <c r="AG78" s="41" t="e">
        <f t="shared" si="46"/>
        <v>#N/A</v>
      </c>
      <c r="AH78" s="49" t="e">
        <f>HLOOKUP(I78,GasAvoidedCostsWOCC!$A$5:$Q$50,T78+1,FALSE)</f>
        <v>#N/A</v>
      </c>
      <c r="AI78" s="41" t="e">
        <f t="shared" si="47"/>
        <v>#N/A</v>
      </c>
      <c r="AJ78" s="41" t="e">
        <f t="shared" si="22"/>
        <v>#N/A</v>
      </c>
      <c r="AK78" s="41" t="e">
        <f>HLOOKUP(I78,GasAvoidedCostsWOCC!$A$5:$Q$50,G78+1,FALSE)*J78*L78</f>
        <v>#N/A</v>
      </c>
      <c r="AL78" s="41" t="e">
        <f t="shared" si="23"/>
        <v>#N/A</v>
      </c>
      <c r="AM78" s="45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5">
        <f t="shared" si="24"/>
        <v>0</v>
      </c>
      <c r="AO78" s="44">
        <f t="shared" si="25"/>
        <v>0</v>
      </c>
      <c r="AP78" s="44" t="e">
        <f t="shared" si="26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38"/>
        <v>0</v>
      </c>
      <c r="U79" s="44">
        <f t="shared" si="39"/>
        <v>0</v>
      </c>
      <c r="V79" s="45">
        <f t="shared" si="40"/>
        <v>0</v>
      </c>
      <c r="W79" s="46">
        <f t="shared" si="41"/>
        <v>0</v>
      </c>
      <c r="X79" s="41">
        <f t="shared" si="42"/>
        <v>0</v>
      </c>
      <c r="Y79" s="41">
        <f t="shared" si="43"/>
        <v>0</v>
      </c>
      <c r="Z79" s="41">
        <f t="shared" si="44"/>
        <v>0</v>
      </c>
      <c r="AA79" s="47">
        <f t="shared" si="19"/>
        <v>0</v>
      </c>
      <c r="AB79" s="48">
        <f t="shared" si="20"/>
        <v>0</v>
      </c>
      <c r="AC79" s="41">
        <f t="shared" si="21"/>
        <v>0</v>
      </c>
      <c r="AD79" s="41">
        <f t="shared" si="45"/>
        <v>0</v>
      </c>
      <c r="AE79" s="41">
        <f t="shared" si="48"/>
        <v>0</v>
      </c>
      <c r="AF79" s="49" t="e">
        <f>HLOOKUP(I79,GasAvoidedCostsWOCC!$A$5:$G$50,G79+1,FALSE)</f>
        <v>#N/A</v>
      </c>
      <c r="AG79" s="41" t="e">
        <f t="shared" si="46"/>
        <v>#N/A</v>
      </c>
      <c r="AH79" s="49" t="e">
        <f>HLOOKUP(I79,GasAvoidedCostsWOCC!$A$5:$Q$50,T79+1,FALSE)</f>
        <v>#N/A</v>
      </c>
      <c r="AI79" s="41" t="e">
        <f t="shared" si="47"/>
        <v>#N/A</v>
      </c>
      <c r="AJ79" s="41" t="e">
        <f t="shared" si="22"/>
        <v>#N/A</v>
      </c>
      <c r="AK79" s="41" t="e">
        <f>HLOOKUP(I79,GasAvoidedCostsWOCC!$A$5:$Q$50,G79+1,FALSE)*J79*L79</f>
        <v>#N/A</v>
      </c>
      <c r="AL79" s="41" t="e">
        <f t="shared" si="23"/>
        <v>#N/A</v>
      </c>
      <c r="AM79" s="45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5">
        <f t="shared" si="24"/>
        <v>0</v>
      </c>
      <c r="AO79" s="44">
        <f t="shared" si="25"/>
        <v>0</v>
      </c>
      <c r="AP79" s="44" t="e">
        <f t="shared" si="26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38"/>
        <v>0</v>
      </c>
      <c r="U80" s="44">
        <f t="shared" si="39"/>
        <v>0</v>
      </c>
      <c r="V80" s="45">
        <f t="shared" si="40"/>
        <v>0</v>
      </c>
      <c r="W80" s="46">
        <f t="shared" si="41"/>
        <v>0</v>
      </c>
      <c r="X80" s="41">
        <f t="shared" si="42"/>
        <v>0</v>
      </c>
      <c r="Y80" s="41">
        <f t="shared" si="43"/>
        <v>0</v>
      </c>
      <c r="Z80" s="41">
        <f t="shared" si="44"/>
        <v>0</v>
      </c>
      <c r="AA80" s="47">
        <f t="shared" si="19"/>
        <v>0</v>
      </c>
      <c r="AB80" s="48">
        <f t="shared" si="20"/>
        <v>0</v>
      </c>
      <c r="AC80" s="41">
        <f t="shared" si="21"/>
        <v>0</v>
      </c>
      <c r="AD80" s="41">
        <f t="shared" si="45"/>
        <v>0</v>
      </c>
      <c r="AE80" s="41">
        <f t="shared" si="48"/>
        <v>0</v>
      </c>
      <c r="AF80" s="49" t="e">
        <f>HLOOKUP(I80,GasAvoidedCostsWOCC!$A$5:$G$50,G80+1,FALSE)</f>
        <v>#N/A</v>
      </c>
      <c r="AG80" s="41" t="e">
        <f t="shared" si="46"/>
        <v>#N/A</v>
      </c>
      <c r="AH80" s="49" t="e">
        <f>HLOOKUP(I80,GasAvoidedCostsWOCC!$A$5:$Q$50,T80+1,FALSE)</f>
        <v>#N/A</v>
      </c>
      <c r="AI80" s="41" t="e">
        <f t="shared" si="47"/>
        <v>#N/A</v>
      </c>
      <c r="AJ80" s="41" t="e">
        <f t="shared" si="22"/>
        <v>#N/A</v>
      </c>
      <c r="AK80" s="41" t="e">
        <f>HLOOKUP(I80,GasAvoidedCostsWOCC!$A$5:$Q$50,G80+1,FALSE)*J80*L80</f>
        <v>#N/A</v>
      </c>
      <c r="AL80" s="41" t="e">
        <f t="shared" si="23"/>
        <v>#N/A</v>
      </c>
      <c r="AM80" s="45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5">
        <f t="shared" si="24"/>
        <v>0</v>
      </c>
      <c r="AO80" s="44">
        <f t="shared" si="25"/>
        <v>0</v>
      </c>
      <c r="AP80" s="44" t="e">
        <f t="shared" si="26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38"/>
        <v>0</v>
      </c>
      <c r="U81" s="44">
        <f t="shared" si="39"/>
        <v>0</v>
      </c>
      <c r="V81" s="45">
        <f t="shared" si="40"/>
        <v>0</v>
      </c>
      <c r="W81" s="46">
        <f t="shared" si="41"/>
        <v>0</v>
      </c>
      <c r="X81" s="41">
        <f t="shared" si="42"/>
        <v>0</v>
      </c>
      <c r="Y81" s="41">
        <f t="shared" si="43"/>
        <v>0</v>
      </c>
      <c r="Z81" s="41">
        <f t="shared" si="44"/>
        <v>0</v>
      </c>
      <c r="AA81" s="47">
        <f t="shared" si="19"/>
        <v>0</v>
      </c>
      <c r="AB81" s="48">
        <f t="shared" si="20"/>
        <v>0</v>
      </c>
      <c r="AC81" s="41">
        <f t="shared" si="21"/>
        <v>0</v>
      </c>
      <c r="AD81" s="41">
        <f t="shared" si="45"/>
        <v>0</v>
      </c>
      <c r="AE81" s="41">
        <f t="shared" si="48"/>
        <v>0</v>
      </c>
      <c r="AF81" s="49" t="e">
        <f>HLOOKUP(I81,GasAvoidedCostsWOCC!$A$5:$G$50,G81+1,FALSE)</f>
        <v>#N/A</v>
      </c>
      <c r="AG81" s="41" t="e">
        <f t="shared" si="46"/>
        <v>#N/A</v>
      </c>
      <c r="AH81" s="49" t="e">
        <f>HLOOKUP(I81,GasAvoidedCostsWOCC!$A$5:$Q$50,T81+1,FALSE)</f>
        <v>#N/A</v>
      </c>
      <c r="AI81" s="41" t="e">
        <f t="shared" si="47"/>
        <v>#N/A</v>
      </c>
      <c r="AJ81" s="41" t="e">
        <f t="shared" si="22"/>
        <v>#N/A</v>
      </c>
      <c r="AK81" s="41" t="e">
        <f>HLOOKUP(I81,GasAvoidedCostsWOCC!$A$5:$Q$50,G81+1,FALSE)*J81*L81</f>
        <v>#N/A</v>
      </c>
      <c r="AL81" s="41" t="e">
        <f t="shared" si="23"/>
        <v>#N/A</v>
      </c>
      <c r="AM81" s="45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5">
        <f t="shared" si="24"/>
        <v>0</v>
      </c>
      <c r="AO81" s="44">
        <f t="shared" si="25"/>
        <v>0</v>
      </c>
      <c r="AP81" s="44" t="e">
        <f t="shared" si="26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38"/>
        <v>0</v>
      </c>
      <c r="U82" s="44">
        <f t="shared" si="39"/>
        <v>0</v>
      </c>
      <c r="V82" s="45">
        <f t="shared" si="40"/>
        <v>0</v>
      </c>
      <c r="W82" s="46">
        <f t="shared" si="41"/>
        <v>0</v>
      </c>
      <c r="X82" s="41">
        <f t="shared" si="42"/>
        <v>0</v>
      </c>
      <c r="Y82" s="41">
        <f t="shared" si="43"/>
        <v>0</v>
      </c>
      <c r="Z82" s="41">
        <f t="shared" si="44"/>
        <v>0</v>
      </c>
      <c r="AA82" s="47">
        <f t="shared" si="19"/>
        <v>0</v>
      </c>
      <c r="AB82" s="48">
        <f t="shared" si="20"/>
        <v>0</v>
      </c>
      <c r="AC82" s="41">
        <f t="shared" si="21"/>
        <v>0</v>
      </c>
      <c r="AD82" s="41">
        <f t="shared" si="45"/>
        <v>0</v>
      </c>
      <c r="AE82" s="41">
        <f t="shared" si="48"/>
        <v>0</v>
      </c>
      <c r="AF82" s="49" t="e">
        <f>HLOOKUP(I82,GasAvoidedCostsWOCC!$A$5:$G$50,G82+1,FALSE)</f>
        <v>#N/A</v>
      </c>
      <c r="AG82" s="41" t="e">
        <f t="shared" si="46"/>
        <v>#N/A</v>
      </c>
      <c r="AH82" s="49" t="e">
        <f>HLOOKUP(I82,GasAvoidedCostsWOCC!$A$5:$Q$50,T82+1,FALSE)</f>
        <v>#N/A</v>
      </c>
      <c r="AI82" s="41" t="e">
        <f t="shared" si="47"/>
        <v>#N/A</v>
      </c>
      <c r="AJ82" s="41" t="e">
        <f t="shared" si="22"/>
        <v>#N/A</v>
      </c>
      <c r="AK82" s="41" t="e">
        <f>HLOOKUP(I82,GasAvoidedCostsWOCC!$A$5:$Q$50,G82+1,FALSE)*J82*L82</f>
        <v>#N/A</v>
      </c>
      <c r="AL82" s="41" t="e">
        <f t="shared" si="23"/>
        <v>#N/A</v>
      </c>
      <c r="AM82" s="45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5">
        <f t="shared" si="24"/>
        <v>0</v>
      </c>
      <c r="AO82" s="44">
        <f t="shared" si="25"/>
        <v>0</v>
      </c>
      <c r="AP82" s="44" t="e">
        <f t="shared" si="26"/>
        <v>#DIV/0!</v>
      </c>
    </row>
  </sheetData>
  <conditionalFormatting sqref="J5:N82 R5:S82">
    <cfRule type="expression" dxfId="67" priority="2">
      <formula>ISTEXT(J5)</formula>
    </cfRule>
    <cfRule type="notContainsBlanks" dxfId="66" priority="3">
      <formula>LEN(TRIM(J5))&gt;0</formula>
    </cfRule>
  </conditionalFormatting>
  <conditionalFormatting sqref="R5:S82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66CC"/>
  </sheetPr>
  <dimension ref="A1:AP67"/>
  <sheetViews>
    <sheetView topLeftCell="B1" zoomScale="85" zoomScaleNormal="85" workbookViewId="0">
      <selection activeCell="N9" sqref="N9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18230738</v>
      </c>
      <c r="D2" s="17" t="s">
        <v>135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18230738</v>
      </c>
      <c r="D5" s="56" t="s">
        <v>135</v>
      </c>
      <c r="E5" s="35" t="s">
        <v>664</v>
      </c>
      <c r="F5" s="36" t="s">
        <v>663</v>
      </c>
      <c r="G5" s="36">
        <v>1</v>
      </c>
      <c r="H5" s="36">
        <v>0</v>
      </c>
      <c r="I5" s="37" t="s">
        <v>262</v>
      </c>
      <c r="J5" s="38">
        <v>283549</v>
      </c>
      <c r="K5" s="38">
        <v>4.3899999999999997</v>
      </c>
      <c r="L5" s="38">
        <v>0</v>
      </c>
      <c r="M5" s="39">
        <v>1.9</v>
      </c>
      <c r="N5" s="39">
        <v>1.9</v>
      </c>
      <c r="O5" s="40">
        <v>1244780.1099999999</v>
      </c>
      <c r="P5" s="41">
        <v>538743.1</v>
      </c>
      <c r="Q5" s="41">
        <v>538743.1</v>
      </c>
      <c r="R5" s="42">
        <v>0</v>
      </c>
      <c r="S5" s="43"/>
      <c r="T5" s="36">
        <f t="shared" ref="T5:T24" si="0">G5+H5</f>
        <v>1</v>
      </c>
      <c r="U5" s="44">
        <f t="shared" ref="U5:U24" si="1">(O5/$A$10)*T5</f>
        <v>1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649517.42000000004</v>
      </c>
      <c r="Y5" s="41" t="e">
        <f>#REF!-#REF!</f>
        <v>#REF!</v>
      </c>
      <c r="Z5" s="41">
        <f t="shared" ref="Z5:Z24" si="5">X5+(A$6*W5)</f>
        <v>1188260.52</v>
      </c>
      <c r="AA5" s="47" t="e">
        <f>#REF!+X5</f>
        <v>#REF!</v>
      </c>
      <c r="AB5" s="48">
        <f t="shared" ref="AB5:AB24" si="6">Z5/(1+GasDiscountRate)^1</f>
        <v>1112603.4831460675</v>
      </c>
      <c r="AC5" s="41" t="e">
        <f t="shared" ref="AC5:AC24" si="7">AA5/(1+GasDiscountRate)^1</f>
        <v>#REF!</v>
      </c>
      <c r="AD5" s="41">
        <f t="shared" ref="AD5:AD24" si="8">-PV(GasDiscountRate,T5,R5)*J5</f>
        <v>0</v>
      </c>
      <c r="AE5" s="41">
        <v>0</v>
      </c>
      <c r="AF5" s="49">
        <f>HLOOKUP(I5,GasAvoidedCostsWOCC!$A$5:$G$50,G5+1,FALSE)</f>
        <v>1.2783259827605629</v>
      </c>
      <c r="AG5" s="41">
        <f t="shared" ref="AG5:AG24" si="9">AF5*J5*K5</f>
        <v>1591234.7574365514</v>
      </c>
      <c r="AH5" s="49">
        <f>HLOOKUP(I5,GasAvoidedCostsWOCC!$A$5:$Q$50,T5+1,FALSE)</f>
        <v>1.2783259827605629</v>
      </c>
      <c r="AI5" s="41">
        <f t="shared" ref="AI5:AI24" si="10">AH5*J5*L5</f>
        <v>0</v>
      </c>
      <c r="AJ5" s="41">
        <f>AG5+AI5</f>
        <v>1591234.7574365514</v>
      </c>
      <c r="AK5" s="41">
        <f>HLOOKUP(I5,GasAvoidedCostsWOCC!$A$5:$Q$50,G5+1,FALSE)*J5*L5</f>
        <v>0</v>
      </c>
      <c r="AL5" s="41">
        <f>AG5+AI5-AK5</f>
        <v>1591234.7574365514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1591234.7574365514</v>
      </c>
      <c r="AN5" s="45">
        <f>AM5*1.1+AD5+AE5</f>
        <v>1750358.2331802067</v>
      </c>
      <c r="AO5" s="44">
        <f>IFERROR(AM5/AB5,0)</f>
        <v>1.4301903432272889</v>
      </c>
      <c r="AP5" s="44" t="e">
        <f>AN5/AC5</f>
        <v>#REF!</v>
      </c>
    </row>
    <row r="6" spans="1:42" ht="13.5" customHeight="1" x14ac:dyDescent="0.25">
      <c r="A6" s="50">
        <f>SUMIF('Program Costs'!D:D,C2,'Program Costs'!L:L)</f>
        <v>538743.1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R6" s="42">
        <v>0</v>
      </c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>Q5-P5</f>
        <v>0</v>
      </c>
      <c r="Z6" s="41">
        <f t="shared" si="5"/>
        <v>0</v>
      </c>
      <c r="AA6" s="47">
        <f>Q5+X6</f>
        <v>538743.1</v>
      </c>
      <c r="AB6" s="48">
        <f t="shared" si="6"/>
        <v>0</v>
      </c>
      <c r="AC6" s="41">
        <f t="shared" si="7"/>
        <v>504441.10486891383</v>
      </c>
      <c r="AD6" s="41">
        <f t="shared" si="8"/>
        <v>0</v>
      </c>
      <c r="AE6" s="41">
        <v>0</v>
      </c>
      <c r="AF6" s="49" t="e">
        <f>HLOOKUP(I6,GasAvoidedCostsWOCC!$A$5:$G$50,G6+1,FALSE)</f>
        <v>#N/A</v>
      </c>
      <c r="AG6" s="41" t="e">
        <f t="shared" si="9"/>
        <v>#N/A</v>
      </c>
      <c r="AH6" s="49" t="e">
        <f>HLOOKUP(I6,GasAvoidedCostsWOCC!$A$5:$Q$50,T6+1,FALSE)</f>
        <v>#N/A</v>
      </c>
      <c r="AI6" s="41" t="e">
        <f t="shared" si="10"/>
        <v>#N/A</v>
      </c>
      <c r="AJ6" s="41" t="e">
        <f t="shared" ref="AJ6:AJ24" si="11">AG6+AI6</f>
        <v>#N/A</v>
      </c>
      <c r="AK6" s="41" t="e">
        <f>HLOOKUP(I6,GasAvoidedCostsWOCC!$A$5:$Q$50,G6+1,FALSE)*J6*L6</f>
        <v>#N/A</v>
      </c>
      <c r="AL6" s="41" t="e">
        <f t="shared" ref="AL6:AL24" si="12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3">AM6*1.1+AD6+AE6</f>
        <v>0</v>
      </c>
      <c r="AO6" s="44">
        <f t="shared" ref="AO6:AO24" si="14">IFERROR(AM6/AB6,0)</f>
        <v>0</v>
      </c>
      <c r="AP6" s="44">
        <f t="shared" ref="AP6:AP24" si="15">AN6/AC6</f>
        <v>0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ref="Y7:Y24" si="16">Q7-P7</f>
        <v>0</v>
      </c>
      <c r="Z7" s="41">
        <f t="shared" si="5"/>
        <v>0</v>
      </c>
      <c r="AA7" s="47">
        <f t="shared" ref="AA7:AA24" si="17">Q7+X7</f>
        <v>0</v>
      </c>
      <c r="AB7" s="48">
        <f t="shared" si="6"/>
        <v>0</v>
      </c>
      <c r="AC7" s="41">
        <f t="shared" si="7"/>
        <v>0</v>
      </c>
      <c r="AD7" s="41">
        <f t="shared" si="8"/>
        <v>0</v>
      </c>
      <c r="AE7" s="41">
        <v>0</v>
      </c>
      <c r="AF7" s="49" t="e">
        <f>HLOOKUP(I7,GasAvoidedCostsWOCC!$A$5:$G$50,G7+1,FALSE)</f>
        <v>#N/A</v>
      </c>
      <c r="AG7" s="41" t="e">
        <f t="shared" si="9"/>
        <v>#N/A</v>
      </c>
      <c r="AH7" s="49" t="e">
        <f>HLOOKUP(I7,GasAvoidedCostsWOCC!$A$5:$Q$50,T7+1,FALSE)</f>
        <v>#N/A</v>
      </c>
      <c r="AI7" s="41" t="e">
        <f t="shared" si="10"/>
        <v>#N/A</v>
      </c>
      <c r="AJ7" s="41" t="e">
        <f t="shared" si="11"/>
        <v>#N/A</v>
      </c>
      <c r="AK7" s="41" t="e">
        <f>HLOOKUP(I7,GasAvoidedCostsWOCC!$A$5:$Q$50,G7+1,FALSE)*J7*L7</f>
        <v>#N/A</v>
      </c>
      <c r="AL7" s="41" t="e">
        <f t="shared" si="12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3"/>
        <v>0</v>
      </c>
      <c r="AO7" s="44">
        <f t="shared" si="14"/>
        <v>0</v>
      </c>
      <c r="AP7" s="44" t="e">
        <f t="shared" si="15"/>
        <v>#DIV/0!</v>
      </c>
    </row>
    <row r="8" spans="1:42" ht="13.5" customHeight="1" x14ac:dyDescent="0.25">
      <c r="A8" s="50">
        <f>SUMIF('Program Costs'!D:D,C2,'Program Costs'!O:O)</f>
        <v>649517.42000000004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16"/>
        <v>0</v>
      </c>
      <c r="Z8" s="41">
        <f t="shared" si="5"/>
        <v>0</v>
      </c>
      <c r="AA8" s="47">
        <f t="shared" si="17"/>
        <v>0</v>
      </c>
      <c r="AB8" s="48">
        <f t="shared" si="6"/>
        <v>0</v>
      </c>
      <c r="AC8" s="41">
        <f t="shared" si="7"/>
        <v>0</v>
      </c>
      <c r="AD8" s="41">
        <f t="shared" si="8"/>
        <v>0</v>
      </c>
      <c r="AE8" s="41">
        <v>0</v>
      </c>
      <c r="AF8" s="49" t="e">
        <f>HLOOKUP(I8,GasAvoidedCostsWOCC!$A$5:$G$50,G8+1,FALSE)</f>
        <v>#N/A</v>
      </c>
      <c r="AG8" s="41" t="e">
        <f t="shared" si="9"/>
        <v>#N/A</v>
      </c>
      <c r="AH8" s="49" t="e">
        <f>HLOOKUP(I8,GasAvoidedCostsWOCC!$A$5:$Q$50,T8+1,FALSE)</f>
        <v>#N/A</v>
      </c>
      <c r="AI8" s="41" t="e">
        <f t="shared" si="10"/>
        <v>#N/A</v>
      </c>
      <c r="AJ8" s="41" t="e">
        <f t="shared" si="11"/>
        <v>#N/A</v>
      </c>
      <c r="AK8" s="41" t="e">
        <f>HLOOKUP(I8,GasAvoidedCostsWOCC!$A$5:$Q$50,G8+1,FALSE)*J8*L8</f>
        <v>#N/A</v>
      </c>
      <c r="AL8" s="41" t="e">
        <f t="shared" si="12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3"/>
        <v>0</v>
      </c>
      <c r="AO8" s="44">
        <f t="shared" si="14"/>
        <v>0</v>
      </c>
      <c r="AP8" s="44" t="e">
        <f t="shared" si="15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16"/>
        <v>0</v>
      </c>
      <c r="Z9" s="41">
        <f t="shared" si="5"/>
        <v>0</v>
      </c>
      <c r="AA9" s="47">
        <f t="shared" si="17"/>
        <v>0</v>
      </c>
      <c r="AB9" s="48">
        <f t="shared" si="6"/>
        <v>0</v>
      </c>
      <c r="AC9" s="41">
        <f t="shared" si="7"/>
        <v>0</v>
      </c>
      <c r="AD9" s="41">
        <f t="shared" si="8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9"/>
        <v>#N/A</v>
      </c>
      <c r="AH9" s="49" t="e">
        <f>HLOOKUP(I9,GasAvoidedCostsWOCC!$A$5:$Q$50,T9+1,FALSE)</f>
        <v>#N/A</v>
      </c>
      <c r="AI9" s="41" t="e">
        <f t="shared" si="10"/>
        <v>#N/A</v>
      </c>
      <c r="AJ9" s="41" t="e">
        <f t="shared" si="11"/>
        <v>#N/A</v>
      </c>
      <c r="AK9" s="41" t="e">
        <f>HLOOKUP(I9,GasAvoidedCostsWOCC!$A$5:$Q$50,G9+1,FALSE)*J9*L9</f>
        <v>#N/A</v>
      </c>
      <c r="AL9" s="41" t="e">
        <f t="shared" si="12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3"/>
        <v>0</v>
      </c>
      <c r="AO9" s="44">
        <f t="shared" si="14"/>
        <v>0</v>
      </c>
      <c r="AP9" s="44" t="e">
        <f t="shared" si="15"/>
        <v>#DIV/0!</v>
      </c>
    </row>
    <row r="10" spans="1:42" ht="13.5" customHeight="1" x14ac:dyDescent="0.25">
      <c r="A10" s="51">
        <f>SUM(O5:O999)</f>
        <v>1244780.1099999999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16"/>
        <v>0</v>
      </c>
      <c r="Z10" s="41">
        <f t="shared" si="5"/>
        <v>0</v>
      </c>
      <c r="AA10" s="47">
        <f t="shared" si="17"/>
        <v>0</v>
      </c>
      <c r="AB10" s="48">
        <f t="shared" si="6"/>
        <v>0</v>
      </c>
      <c r="AC10" s="41">
        <f t="shared" si="7"/>
        <v>0</v>
      </c>
      <c r="AD10" s="41">
        <f t="shared" si="8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9"/>
        <v>#N/A</v>
      </c>
      <c r="AH10" s="49" t="e">
        <f>HLOOKUP(I10,GasAvoidedCostsWOCC!$A$5:$Q$50,T10+1,FALSE)</f>
        <v>#N/A</v>
      </c>
      <c r="AI10" s="41" t="e">
        <f t="shared" si="10"/>
        <v>#N/A</v>
      </c>
      <c r="AJ10" s="41" t="e">
        <f t="shared" si="11"/>
        <v>#N/A</v>
      </c>
      <c r="AK10" s="41" t="e">
        <f>HLOOKUP(I10,GasAvoidedCostsWOCC!$A$5:$Q$50,G10+1,FALSE)*J10*L10</f>
        <v>#N/A</v>
      </c>
      <c r="AL10" s="41" t="e">
        <f t="shared" si="12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3"/>
        <v>0</v>
      </c>
      <c r="AO10" s="44">
        <f t="shared" si="14"/>
        <v>0</v>
      </c>
      <c r="AP10" s="44" t="e">
        <f t="shared" si="15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16"/>
        <v>0</v>
      </c>
      <c r="Z11" s="41">
        <f t="shared" si="5"/>
        <v>0</v>
      </c>
      <c r="AA11" s="47">
        <f t="shared" si="17"/>
        <v>0</v>
      </c>
      <c r="AB11" s="48">
        <f t="shared" si="6"/>
        <v>0</v>
      </c>
      <c r="AC11" s="41">
        <f t="shared" si="7"/>
        <v>0</v>
      </c>
      <c r="AD11" s="41">
        <f t="shared" si="8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9"/>
        <v>#N/A</v>
      </c>
      <c r="AH11" s="49" t="e">
        <f>HLOOKUP(I11,GasAvoidedCostsWOCC!$A$5:$Q$50,T11+1,FALSE)</f>
        <v>#N/A</v>
      </c>
      <c r="AI11" s="41" t="e">
        <f t="shared" si="10"/>
        <v>#N/A</v>
      </c>
      <c r="AJ11" s="41" t="e">
        <f t="shared" si="11"/>
        <v>#N/A</v>
      </c>
      <c r="AK11" s="41" t="e">
        <f>HLOOKUP(I11,GasAvoidedCostsWOCC!$A$5:$Q$50,G11+1,FALSE)*J11*L11</f>
        <v>#N/A</v>
      </c>
      <c r="AL11" s="41" t="e">
        <f t="shared" si="12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3"/>
        <v>0</v>
      </c>
      <c r="AO11" s="44">
        <f t="shared" si="14"/>
        <v>0</v>
      </c>
      <c r="AP11" s="44" t="e">
        <f t="shared" si="15"/>
        <v>#DIV/0!</v>
      </c>
    </row>
    <row r="12" spans="1:42" ht="13.5" customHeight="1" x14ac:dyDescent="0.25">
      <c r="A12" s="52">
        <f>SUM(P5:P1000)</f>
        <v>538743.1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16"/>
        <v>0</v>
      </c>
      <c r="Z12" s="41">
        <f t="shared" si="5"/>
        <v>0</v>
      </c>
      <c r="AA12" s="47">
        <f t="shared" si="17"/>
        <v>0</v>
      </c>
      <c r="AB12" s="48">
        <f t="shared" si="6"/>
        <v>0</v>
      </c>
      <c r="AC12" s="41">
        <f t="shared" si="7"/>
        <v>0</v>
      </c>
      <c r="AD12" s="41">
        <f t="shared" si="8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9"/>
        <v>#N/A</v>
      </c>
      <c r="AH12" s="49" t="e">
        <f>HLOOKUP(I12,GasAvoidedCostsWOCC!$A$5:$Q$50,T12+1,FALSE)</f>
        <v>#N/A</v>
      </c>
      <c r="AI12" s="41" t="e">
        <f t="shared" si="10"/>
        <v>#N/A</v>
      </c>
      <c r="AJ12" s="41" t="e">
        <f t="shared" si="11"/>
        <v>#N/A</v>
      </c>
      <c r="AK12" s="41" t="e">
        <f>HLOOKUP(I12,GasAvoidedCostsWOCC!$A$5:$Q$50,G12+1,FALSE)*J12*L12</f>
        <v>#N/A</v>
      </c>
      <c r="AL12" s="41" t="e">
        <f t="shared" si="12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3"/>
        <v>0</v>
      </c>
      <c r="AO12" s="44">
        <f t="shared" si="14"/>
        <v>0</v>
      </c>
      <c r="AP12" s="44" t="e">
        <f t="shared" si="15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16"/>
        <v>0</v>
      </c>
      <c r="Z13" s="41">
        <f t="shared" si="5"/>
        <v>0</v>
      </c>
      <c r="AA13" s="47">
        <f t="shared" si="17"/>
        <v>0</v>
      </c>
      <c r="AB13" s="48">
        <f t="shared" si="6"/>
        <v>0</v>
      </c>
      <c r="AC13" s="41">
        <f t="shared" si="7"/>
        <v>0</v>
      </c>
      <c r="AD13" s="41">
        <f t="shared" si="8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9"/>
        <v>#N/A</v>
      </c>
      <c r="AH13" s="49" t="e">
        <f>HLOOKUP(I13,GasAvoidedCostsWOCC!$A$5:$Q$50,T13+1,FALSE)</f>
        <v>#N/A</v>
      </c>
      <c r="AI13" s="41" t="e">
        <f t="shared" si="10"/>
        <v>#N/A</v>
      </c>
      <c r="AJ13" s="41" t="e">
        <f t="shared" si="11"/>
        <v>#N/A</v>
      </c>
      <c r="AK13" s="41" t="e">
        <f>HLOOKUP(I13,GasAvoidedCostsWOCC!$A$5:$Q$50,G13+1,FALSE)*J13*L13</f>
        <v>#N/A</v>
      </c>
      <c r="AL13" s="41" t="e">
        <f t="shared" si="12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3"/>
        <v>0</v>
      </c>
      <c r="AO13" s="44">
        <f t="shared" si="14"/>
        <v>0</v>
      </c>
      <c r="AP13" s="44" t="e">
        <f t="shared" si="15"/>
        <v>#DIV/0!</v>
      </c>
    </row>
    <row r="14" spans="1:42" ht="13.5" customHeight="1" x14ac:dyDescent="0.25">
      <c r="A14" s="52" t="e">
        <f>SUM(Y5:Y1000)</f>
        <v>#REF!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16"/>
        <v>0</v>
      </c>
      <c r="Z14" s="41">
        <f t="shared" si="5"/>
        <v>0</v>
      </c>
      <c r="AA14" s="47">
        <f t="shared" si="17"/>
        <v>0</v>
      </c>
      <c r="AB14" s="48">
        <f t="shared" si="6"/>
        <v>0</v>
      </c>
      <c r="AC14" s="41">
        <f t="shared" si="7"/>
        <v>0</v>
      </c>
      <c r="AD14" s="41">
        <f t="shared" si="8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9"/>
        <v>#N/A</v>
      </c>
      <c r="AH14" s="49" t="e">
        <f>HLOOKUP(I14,GasAvoidedCostsWOCC!$A$5:$Q$50,T14+1,FALSE)</f>
        <v>#N/A</v>
      </c>
      <c r="AI14" s="41" t="e">
        <f t="shared" si="10"/>
        <v>#N/A</v>
      </c>
      <c r="AJ14" s="41" t="e">
        <f t="shared" si="11"/>
        <v>#N/A</v>
      </c>
      <c r="AK14" s="41" t="e">
        <f>HLOOKUP(I14,GasAvoidedCostsWOCC!$A$5:$Q$50,G14+1,FALSE)*J14*L14</f>
        <v>#N/A</v>
      </c>
      <c r="AL14" s="41" t="e">
        <f t="shared" si="12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3"/>
        <v>0</v>
      </c>
      <c r="AO14" s="44">
        <f t="shared" si="14"/>
        <v>0</v>
      </c>
      <c r="AP14" s="44" t="e">
        <f t="shared" si="15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16"/>
        <v>0</v>
      </c>
      <c r="Z15" s="41">
        <f t="shared" si="5"/>
        <v>0</v>
      </c>
      <c r="AA15" s="47">
        <f t="shared" si="17"/>
        <v>0</v>
      </c>
      <c r="AB15" s="48">
        <f t="shared" si="6"/>
        <v>0</v>
      </c>
      <c r="AC15" s="41">
        <f t="shared" si="7"/>
        <v>0</v>
      </c>
      <c r="AD15" s="41">
        <f t="shared" si="8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9"/>
        <v>#N/A</v>
      </c>
      <c r="AH15" s="49" t="e">
        <f>HLOOKUP(I15,GasAvoidedCostsWOCC!$A$5:$Q$50,T15+1,FALSE)</f>
        <v>#N/A</v>
      </c>
      <c r="AI15" s="41" t="e">
        <f t="shared" si="10"/>
        <v>#N/A</v>
      </c>
      <c r="AJ15" s="41" t="e">
        <f t="shared" si="11"/>
        <v>#N/A</v>
      </c>
      <c r="AK15" s="41" t="e">
        <f>HLOOKUP(I15,GasAvoidedCostsWOCC!$A$5:$Q$50,G15+1,FALSE)*J15*L15</f>
        <v>#N/A</v>
      </c>
      <c r="AL15" s="41" t="e">
        <f t="shared" si="12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3"/>
        <v>0</v>
      </c>
      <c r="AO15" s="44">
        <f t="shared" si="14"/>
        <v>0</v>
      </c>
      <c r="AP15" s="44" t="e">
        <f t="shared" si="15"/>
        <v>#DIV/0!</v>
      </c>
    </row>
    <row r="16" spans="1:42" ht="13.5" customHeight="1" x14ac:dyDescent="0.25">
      <c r="A16" s="51">
        <f>SUM(U5:U999)</f>
        <v>1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16"/>
        <v>0</v>
      </c>
      <c r="Z16" s="41">
        <f t="shared" si="5"/>
        <v>0</v>
      </c>
      <c r="AA16" s="47">
        <f t="shared" si="17"/>
        <v>0</v>
      </c>
      <c r="AB16" s="48">
        <f t="shared" si="6"/>
        <v>0</v>
      </c>
      <c r="AC16" s="41">
        <f t="shared" si="7"/>
        <v>0</v>
      </c>
      <c r="AD16" s="41">
        <f t="shared" si="8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9"/>
        <v>#N/A</v>
      </c>
      <c r="AH16" s="49" t="e">
        <f>HLOOKUP(I16,GasAvoidedCostsWOCC!$A$5:$Q$50,T16+1,FALSE)</f>
        <v>#N/A</v>
      </c>
      <c r="AI16" s="41" t="e">
        <f t="shared" si="10"/>
        <v>#N/A</v>
      </c>
      <c r="AJ16" s="41" t="e">
        <f t="shared" si="11"/>
        <v>#N/A</v>
      </c>
      <c r="AK16" s="41" t="e">
        <f>HLOOKUP(I16,GasAvoidedCostsWOCC!$A$5:$Q$50,G16+1,FALSE)*J16*L16</f>
        <v>#N/A</v>
      </c>
      <c r="AL16" s="41" t="e">
        <f t="shared" si="12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3"/>
        <v>0</v>
      </c>
      <c r="AO16" s="44">
        <f t="shared" si="14"/>
        <v>0</v>
      </c>
      <c r="AP16" s="44" t="e">
        <f t="shared" si="15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16"/>
        <v>0</v>
      </c>
      <c r="Z17" s="41">
        <f t="shared" si="5"/>
        <v>0</v>
      </c>
      <c r="AA17" s="47">
        <f t="shared" si="17"/>
        <v>0</v>
      </c>
      <c r="AB17" s="48">
        <f t="shared" si="6"/>
        <v>0</v>
      </c>
      <c r="AC17" s="41">
        <f t="shared" si="7"/>
        <v>0</v>
      </c>
      <c r="AD17" s="41">
        <f t="shared" si="8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9"/>
        <v>#N/A</v>
      </c>
      <c r="AH17" s="49" t="e">
        <f>HLOOKUP(I17,GasAvoidedCostsWOCC!$A$5:$Q$50,T17+1,FALSE)</f>
        <v>#N/A</v>
      </c>
      <c r="AI17" s="41" t="e">
        <f t="shared" si="10"/>
        <v>#N/A</v>
      </c>
      <c r="AJ17" s="41" t="e">
        <f t="shared" si="11"/>
        <v>#N/A</v>
      </c>
      <c r="AK17" s="41" t="e">
        <f>HLOOKUP(I17,GasAvoidedCostsWOCC!$A$5:$Q$50,G17+1,FALSE)*J17*L17</f>
        <v>#N/A</v>
      </c>
      <c r="AL17" s="41" t="e">
        <f t="shared" si="12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3"/>
        <v>0</v>
      </c>
      <c r="AO17" s="44">
        <f t="shared" si="14"/>
        <v>0</v>
      </c>
      <c r="AP17" s="44" t="e">
        <f t="shared" si="15"/>
        <v>#DIV/0!</v>
      </c>
    </row>
    <row r="18" spans="1:42" ht="13.5" customHeight="1" x14ac:dyDescent="0.25">
      <c r="A18" s="52">
        <f>A6+A8</f>
        <v>1188260.52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16"/>
        <v>0</v>
      </c>
      <c r="Z18" s="41">
        <f t="shared" si="5"/>
        <v>0</v>
      </c>
      <c r="AA18" s="47">
        <f t="shared" si="17"/>
        <v>0</v>
      </c>
      <c r="AB18" s="48">
        <f t="shared" si="6"/>
        <v>0</v>
      </c>
      <c r="AC18" s="41">
        <f t="shared" si="7"/>
        <v>0</v>
      </c>
      <c r="AD18" s="41">
        <f t="shared" si="8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9"/>
        <v>#N/A</v>
      </c>
      <c r="AH18" s="49" t="e">
        <f>HLOOKUP(I18,GasAvoidedCostsWOCC!$A$5:$Q$50,T18+1,FALSE)</f>
        <v>#N/A</v>
      </c>
      <c r="AI18" s="41" t="e">
        <f t="shared" si="10"/>
        <v>#N/A</v>
      </c>
      <c r="AJ18" s="41" t="e">
        <f t="shared" si="11"/>
        <v>#N/A</v>
      </c>
      <c r="AK18" s="41" t="e">
        <f>HLOOKUP(I18,GasAvoidedCostsWOCC!$A$5:$Q$50,G18+1,FALSE)*J18*L18</f>
        <v>#N/A</v>
      </c>
      <c r="AL18" s="41" t="e">
        <f t="shared" si="12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3"/>
        <v>0</v>
      </c>
      <c r="AO18" s="44">
        <f t="shared" si="14"/>
        <v>0</v>
      </c>
      <c r="AP18" s="44" t="e">
        <f t="shared" si="15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16"/>
        <v>0</v>
      </c>
      <c r="Z19" s="41">
        <f t="shared" si="5"/>
        <v>0</v>
      </c>
      <c r="AA19" s="47">
        <f t="shared" si="17"/>
        <v>0</v>
      </c>
      <c r="AB19" s="48">
        <f t="shared" si="6"/>
        <v>0</v>
      </c>
      <c r="AC19" s="41">
        <f t="shared" si="7"/>
        <v>0</v>
      </c>
      <c r="AD19" s="41">
        <f t="shared" si="8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9"/>
        <v>#N/A</v>
      </c>
      <c r="AH19" s="49" t="e">
        <f>HLOOKUP(I19,GasAvoidedCostsWOCC!$A$5:$Q$50,T19+1,FALSE)</f>
        <v>#N/A</v>
      </c>
      <c r="AI19" s="41" t="e">
        <f t="shared" si="10"/>
        <v>#N/A</v>
      </c>
      <c r="AJ19" s="41" t="e">
        <f t="shared" si="11"/>
        <v>#N/A</v>
      </c>
      <c r="AK19" s="41" t="e">
        <f>HLOOKUP(I19,GasAvoidedCostsWOCC!$A$5:$Q$50,G19+1,FALSE)*J19*L19</f>
        <v>#N/A</v>
      </c>
      <c r="AL19" s="41" t="e">
        <f t="shared" si="12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3"/>
        <v>0</v>
      </c>
      <c r="AO19" s="44">
        <f t="shared" si="14"/>
        <v>0</v>
      </c>
      <c r="AP19" s="44" t="e">
        <f t="shared" si="15"/>
        <v>#DIV/0!</v>
      </c>
    </row>
    <row r="20" spans="1:42" ht="13.5" customHeight="1" x14ac:dyDescent="0.25">
      <c r="A20" s="52">
        <f>A8+SUM(Q5:Q906)</f>
        <v>1188260.52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16"/>
        <v>0</v>
      </c>
      <c r="Z20" s="41">
        <f t="shared" si="5"/>
        <v>0</v>
      </c>
      <c r="AA20" s="47">
        <f t="shared" si="17"/>
        <v>0</v>
      </c>
      <c r="AB20" s="48">
        <f t="shared" si="6"/>
        <v>0</v>
      </c>
      <c r="AC20" s="41">
        <f t="shared" si="7"/>
        <v>0</v>
      </c>
      <c r="AD20" s="41">
        <f t="shared" si="8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9"/>
        <v>#N/A</v>
      </c>
      <c r="AH20" s="49" t="e">
        <f>HLOOKUP(I20,GasAvoidedCostsWOCC!$A$5:$Q$50,T20+1,FALSE)</f>
        <v>#N/A</v>
      </c>
      <c r="AI20" s="41" t="e">
        <f t="shared" si="10"/>
        <v>#N/A</v>
      </c>
      <c r="AJ20" s="41" t="e">
        <f t="shared" si="11"/>
        <v>#N/A</v>
      </c>
      <c r="AK20" s="41" t="e">
        <f>HLOOKUP(I20,GasAvoidedCostsWOCC!$A$5:$Q$50,G20+1,FALSE)*J20*L20</f>
        <v>#N/A</v>
      </c>
      <c r="AL20" s="41" t="e">
        <f t="shared" si="12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3"/>
        <v>0</v>
      </c>
      <c r="AO20" s="44">
        <f t="shared" si="14"/>
        <v>0</v>
      </c>
      <c r="AP20" s="44" t="e">
        <f t="shared" si="15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16"/>
        <v>0</v>
      </c>
      <c r="Z21" s="41">
        <f t="shared" si="5"/>
        <v>0</v>
      </c>
      <c r="AA21" s="47">
        <f t="shared" si="17"/>
        <v>0</v>
      </c>
      <c r="AB21" s="48">
        <f t="shared" si="6"/>
        <v>0</v>
      </c>
      <c r="AC21" s="41">
        <f t="shared" si="7"/>
        <v>0</v>
      </c>
      <c r="AD21" s="41">
        <f t="shared" si="8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9"/>
        <v>#N/A</v>
      </c>
      <c r="AH21" s="49" t="e">
        <f>HLOOKUP(I21,GasAvoidedCostsWOCC!$A$5:$Q$50,T21+1,FALSE)</f>
        <v>#N/A</v>
      </c>
      <c r="AI21" s="41" t="e">
        <f t="shared" si="10"/>
        <v>#N/A</v>
      </c>
      <c r="AJ21" s="41" t="e">
        <f t="shared" si="11"/>
        <v>#N/A</v>
      </c>
      <c r="AK21" s="41" t="e">
        <f>HLOOKUP(I21,GasAvoidedCostsWOCC!$A$5:$Q$50,G21+1,FALSE)*J21*L21</f>
        <v>#N/A</v>
      </c>
      <c r="AL21" s="41" t="e">
        <f t="shared" si="12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3"/>
        <v>0</v>
      </c>
      <c r="AO21" s="44">
        <f t="shared" si="14"/>
        <v>0</v>
      </c>
      <c r="AP21" s="44" t="e">
        <f t="shared" si="15"/>
        <v>#DIV/0!</v>
      </c>
    </row>
    <row r="22" spans="1:42" ht="13.5" customHeight="1" x14ac:dyDescent="0.25">
      <c r="A22" s="55">
        <f>(SUM(AM5:AM1000)/(SUM(AB5:AB1000)))</f>
        <v>1.4301903432272889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16"/>
        <v>0</v>
      </c>
      <c r="Z22" s="41">
        <f t="shared" si="5"/>
        <v>0</v>
      </c>
      <c r="AA22" s="47">
        <f t="shared" si="17"/>
        <v>0</v>
      </c>
      <c r="AB22" s="48">
        <f t="shared" si="6"/>
        <v>0</v>
      </c>
      <c r="AC22" s="41">
        <f t="shared" si="7"/>
        <v>0</v>
      </c>
      <c r="AD22" s="41">
        <f t="shared" si="8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9"/>
        <v>#N/A</v>
      </c>
      <c r="AH22" s="49" t="e">
        <f>HLOOKUP(I22,GasAvoidedCostsWOCC!$A$5:$Q$50,T22+1,FALSE)</f>
        <v>#N/A</v>
      </c>
      <c r="AI22" s="41" t="e">
        <f t="shared" si="10"/>
        <v>#N/A</v>
      </c>
      <c r="AJ22" s="41" t="e">
        <f t="shared" si="11"/>
        <v>#N/A</v>
      </c>
      <c r="AK22" s="41" t="e">
        <f>HLOOKUP(I22,GasAvoidedCostsWOCC!$A$5:$Q$50,G22+1,FALSE)*J22*L22</f>
        <v>#N/A</v>
      </c>
      <c r="AL22" s="41" t="e">
        <f t="shared" si="12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3"/>
        <v>0</v>
      </c>
      <c r="AO22" s="44">
        <f t="shared" si="14"/>
        <v>0</v>
      </c>
      <c r="AP22" s="44" t="e">
        <f t="shared" si="15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16"/>
        <v>0</v>
      </c>
      <c r="Z23" s="41">
        <f t="shared" si="5"/>
        <v>0</v>
      </c>
      <c r="AA23" s="47">
        <f t="shared" si="17"/>
        <v>0</v>
      </c>
      <c r="AB23" s="48">
        <f t="shared" si="6"/>
        <v>0</v>
      </c>
      <c r="AC23" s="41">
        <f t="shared" si="7"/>
        <v>0</v>
      </c>
      <c r="AD23" s="41">
        <f t="shared" si="8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9"/>
        <v>#N/A</v>
      </c>
      <c r="AH23" s="49" t="e">
        <f>HLOOKUP(I23,GasAvoidedCostsWOCC!$A$5:$Q$50,T23+1,FALSE)</f>
        <v>#N/A</v>
      </c>
      <c r="AI23" s="41" t="e">
        <f t="shared" si="10"/>
        <v>#N/A</v>
      </c>
      <c r="AJ23" s="41" t="e">
        <f t="shared" si="11"/>
        <v>#N/A</v>
      </c>
      <c r="AK23" s="41" t="e">
        <f>HLOOKUP(I23,GasAvoidedCostsWOCC!$A$5:$Q$50,G23+1,FALSE)*J23*L23</f>
        <v>#N/A</v>
      </c>
      <c r="AL23" s="41" t="e">
        <f t="shared" si="12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3"/>
        <v>0</v>
      </c>
      <c r="AO23" s="44">
        <f t="shared" si="14"/>
        <v>0</v>
      </c>
      <c r="AP23" s="44" t="e">
        <f t="shared" si="15"/>
        <v>#DIV/0!</v>
      </c>
    </row>
    <row r="24" spans="1:42" ht="13.5" customHeight="1" x14ac:dyDescent="0.25">
      <c r="A24" s="55" t="e">
        <f>(SUM(AN5:AN1000)/SUM(AC5:AC1000))</f>
        <v>#REF!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16"/>
        <v>0</v>
      </c>
      <c r="Z24" s="41">
        <f t="shared" si="5"/>
        <v>0</v>
      </c>
      <c r="AA24" s="47">
        <f t="shared" si="17"/>
        <v>0</v>
      </c>
      <c r="AB24" s="48">
        <f t="shared" si="6"/>
        <v>0</v>
      </c>
      <c r="AC24" s="41">
        <f t="shared" si="7"/>
        <v>0</v>
      </c>
      <c r="AD24" s="41">
        <f t="shared" si="8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9"/>
        <v>#N/A</v>
      </c>
      <c r="AH24" s="49" t="e">
        <f>HLOOKUP(I24,GasAvoidedCostsWOCC!$A$5:$Q$50,T24+1,FALSE)</f>
        <v>#N/A</v>
      </c>
      <c r="AI24" s="41" t="e">
        <f t="shared" si="10"/>
        <v>#N/A</v>
      </c>
      <c r="AJ24" s="41" t="e">
        <f t="shared" si="11"/>
        <v>#N/A</v>
      </c>
      <c r="AK24" s="41" t="e">
        <f>HLOOKUP(I24,GasAvoidedCostsWOCC!$A$5:$Q$50,G24+1,FALSE)*J24*L24</f>
        <v>#N/A</v>
      </c>
      <c r="AL24" s="41" t="e">
        <f t="shared" si="12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3"/>
        <v>0</v>
      </c>
      <c r="AO24" s="44">
        <f t="shared" si="14"/>
        <v>0</v>
      </c>
      <c r="AP24" s="44" t="e">
        <f t="shared" si="15"/>
        <v>#DIV/0!</v>
      </c>
    </row>
    <row r="25" spans="1:42" ht="13.5" customHeight="1" x14ac:dyDescent="0.25">
      <c r="B25" s="3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67" si="19">G25+H25</f>
        <v>0</v>
      </c>
      <c r="U25" s="44">
        <f t="shared" ref="U25:U67" si="20">(O25/$A$10)*T25</f>
        <v>0</v>
      </c>
      <c r="V25" s="45">
        <f t="shared" ref="V25:V67" si="21">N25-M25</f>
        <v>0</v>
      </c>
      <c r="W25" s="46">
        <f t="shared" ref="W25:W67" si="22">(O25/A$10)</f>
        <v>0</v>
      </c>
      <c r="X25" s="41">
        <f t="shared" ref="X25:X67" si="23">W25*A$8</f>
        <v>0</v>
      </c>
      <c r="Y25" s="41">
        <f t="shared" ref="Y25:Y67" si="24">Q25-P25</f>
        <v>0</v>
      </c>
      <c r="Z25" s="41">
        <f t="shared" ref="Z25:Z67" si="25">X25+(A$6*W25)</f>
        <v>0</v>
      </c>
      <c r="AA25" s="47">
        <f t="shared" ref="AA25:AA67" si="26">Q25+X25</f>
        <v>0</v>
      </c>
      <c r="AB25" s="48">
        <f t="shared" ref="AB25:AB67" si="27">Z25/(1+GasDiscountRate)^1</f>
        <v>0</v>
      </c>
      <c r="AC25" s="41">
        <f t="shared" ref="AC25:AC67" si="28">AA25/(1+GasDiscountRate)^1</f>
        <v>0</v>
      </c>
      <c r="AD25" s="41">
        <f t="shared" ref="AD25:AD67" si="29">-PV(GasDiscountRate,T25,R25)*J25</f>
        <v>0</v>
      </c>
      <c r="AE25" s="41">
        <f t="shared" ref="AE25:AE67" si="30">-PV(GasDiscountRate,T25,S25)*J25</f>
        <v>0</v>
      </c>
      <c r="AF25" s="49" t="e">
        <f>HLOOKUP(I25,GasAvoidedCostsWOCC!$A$5:$G$50,G25+1,FALSE)</f>
        <v>#N/A</v>
      </c>
      <c r="AG25" s="41" t="e">
        <f t="shared" ref="AG25:AG67" si="31">AF25*J25*K25</f>
        <v>#N/A</v>
      </c>
      <c r="AH25" s="49" t="e">
        <f>HLOOKUP(I25,GasAvoidedCostsWOCC!$A$5:$Q$50,T25+1,FALSE)</f>
        <v>#N/A</v>
      </c>
      <c r="AI25" s="41" t="e">
        <f t="shared" ref="AI25:AI67" si="32">AH25*J25*L25</f>
        <v>#N/A</v>
      </c>
      <c r="AJ25" s="41" t="e">
        <f t="shared" ref="AJ25:AJ67" si="33">AG25+AI25</f>
        <v>#N/A</v>
      </c>
      <c r="AK25" s="41" t="e">
        <f>HLOOKUP(I25,GasAvoidedCostsWOCC!$A$5:$Q$50,G25+1,FALSE)*J25*L25</f>
        <v>#N/A</v>
      </c>
      <c r="AL25" s="41" t="e">
        <f t="shared" ref="AL25:AL67" si="34">AG25+AI25-AK25</f>
        <v>#N/A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5">
        <f t="shared" ref="AN25:AN67" si="35">AM25*1.1+AD25+AE25</f>
        <v>0</v>
      </c>
      <c r="AO25" s="44">
        <f t="shared" ref="AO25:AO67" si="36">IFERROR(AM25/AB25,0)</f>
        <v>0</v>
      </c>
      <c r="AP25" s="44" t="e">
        <f t="shared" ref="AP25:AP67" si="37">AN25/AC25</f>
        <v>#DIV/0!</v>
      </c>
    </row>
    <row r="26" spans="1:42" ht="13.5" customHeight="1" x14ac:dyDescent="0.25">
      <c r="B26" s="3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HLOOKUP(I26,GasAvoidedCostsWOCC!$A$5:$G$50,G26+1,FALSE)</f>
        <v>#N/A</v>
      </c>
      <c r="AG26" s="41" t="e">
        <f t="shared" si="31"/>
        <v>#N/A</v>
      </c>
      <c r="AH26" s="49" t="e">
        <f>HLOOKUP(I26,GasAvoidedCostsWOCC!$A$5:$Q$50,T26+1,FALSE)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HLOOKUP(I26,GasAvoidedCostsWOCC!$A$5:$Q$50,G26+1,FALSE)*J26*L26</f>
        <v>#N/A</v>
      </c>
      <c r="AL26" s="41" t="e">
        <f t="shared" si="34"/>
        <v>#N/A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HLOOKUP(I27,GasAvoidedCostsWOCC!$A$5:$G$50,G27+1,FALSE)</f>
        <v>#N/A</v>
      </c>
      <c r="AG27" s="41" t="e">
        <f t="shared" si="31"/>
        <v>#N/A</v>
      </c>
      <c r="AH27" s="49" t="e">
        <f>HLOOKUP(I27,GasAvoidedCostsWOCC!$A$5:$Q$50,T27+1,FALSE)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HLOOKUP(I27,GasAvoidedCostsWOCC!$A$5:$Q$50,G27+1,FALSE)*J27*L27</f>
        <v>#N/A</v>
      </c>
      <c r="AL27" s="41" t="e">
        <f t="shared" si="34"/>
        <v>#N/A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3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HLOOKUP(I28,GasAvoidedCostsWOCC!$A$5:$G$50,G28+1,FALSE)</f>
        <v>#N/A</v>
      </c>
      <c r="AG28" s="41" t="e">
        <f t="shared" si="31"/>
        <v>#N/A</v>
      </c>
      <c r="AH28" s="49" t="e">
        <f>HLOOKUP(I28,GasAvoidedCostsWOCC!$A$5:$Q$50,T28+1,FALSE)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HLOOKUP(I28,GasAvoidedCostsWOCC!$A$5:$Q$50,G28+1,FALSE)*J28*L28</f>
        <v>#N/A</v>
      </c>
      <c r="AL28" s="41" t="e">
        <f t="shared" si="34"/>
        <v>#N/A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9"/>
        <v>0</v>
      </c>
      <c r="U29" s="44">
        <f t="shared" si="20"/>
        <v>0</v>
      </c>
      <c r="V29" s="45">
        <f t="shared" si="21"/>
        <v>0</v>
      </c>
      <c r="W29" s="46">
        <f t="shared" si="22"/>
        <v>0</v>
      </c>
      <c r="X29" s="41">
        <f t="shared" si="23"/>
        <v>0</v>
      </c>
      <c r="Y29" s="41">
        <f t="shared" si="24"/>
        <v>0</v>
      </c>
      <c r="Z29" s="41">
        <f t="shared" si="25"/>
        <v>0</v>
      </c>
      <c r="AA29" s="47">
        <f t="shared" si="26"/>
        <v>0</v>
      </c>
      <c r="AB29" s="48">
        <f t="shared" si="27"/>
        <v>0</v>
      </c>
      <c r="AC29" s="41">
        <f t="shared" si="28"/>
        <v>0</v>
      </c>
      <c r="AD29" s="41">
        <f t="shared" si="29"/>
        <v>0</v>
      </c>
      <c r="AE29" s="41">
        <f t="shared" si="30"/>
        <v>0</v>
      </c>
      <c r="AF29" s="49" t="e">
        <f>HLOOKUP(I29,GasAvoidedCostsWOCC!$A$5:$G$50,G29+1,FALSE)</f>
        <v>#N/A</v>
      </c>
      <c r="AG29" s="41" t="e">
        <f t="shared" si="31"/>
        <v>#N/A</v>
      </c>
      <c r="AH29" s="49" t="e">
        <f>HLOOKUP(I29,GasAvoidedCostsWOCC!$A$5:$Q$50,T29+1,FALSE)</f>
        <v>#N/A</v>
      </c>
      <c r="AI29" s="41" t="e">
        <f t="shared" si="32"/>
        <v>#N/A</v>
      </c>
      <c r="AJ29" s="41" t="e">
        <f t="shared" si="33"/>
        <v>#N/A</v>
      </c>
      <c r="AK29" s="41" t="e">
        <f>HLOOKUP(I29,GasAvoidedCostsWOCC!$A$5:$Q$50,G29+1,FALSE)*J29*L29</f>
        <v>#N/A</v>
      </c>
      <c r="AL29" s="41" t="e">
        <f t="shared" si="34"/>
        <v>#N/A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5">
        <f t="shared" si="35"/>
        <v>0</v>
      </c>
      <c r="AO29" s="44">
        <f t="shared" si="36"/>
        <v>0</v>
      </c>
      <c r="AP29" s="44" t="e">
        <f t="shared" si="37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9"/>
        <v>0</v>
      </c>
      <c r="U30" s="44">
        <f t="shared" si="20"/>
        <v>0</v>
      </c>
      <c r="V30" s="45">
        <f t="shared" si="21"/>
        <v>0</v>
      </c>
      <c r="W30" s="46">
        <f t="shared" si="22"/>
        <v>0</v>
      </c>
      <c r="X30" s="41">
        <f t="shared" si="23"/>
        <v>0</v>
      </c>
      <c r="Y30" s="41">
        <f t="shared" si="24"/>
        <v>0</v>
      </c>
      <c r="Z30" s="41">
        <f t="shared" si="25"/>
        <v>0</v>
      </c>
      <c r="AA30" s="47">
        <f t="shared" si="26"/>
        <v>0</v>
      </c>
      <c r="AB30" s="48">
        <f t="shared" si="27"/>
        <v>0</v>
      </c>
      <c r="AC30" s="41">
        <f t="shared" si="28"/>
        <v>0</v>
      </c>
      <c r="AD30" s="41">
        <f t="shared" si="29"/>
        <v>0</v>
      </c>
      <c r="AE30" s="41">
        <f t="shared" si="30"/>
        <v>0</v>
      </c>
      <c r="AF30" s="49" t="e">
        <f>HLOOKUP(I30,GasAvoidedCostsWOCC!$A$5:$G$50,G30+1,FALSE)</f>
        <v>#N/A</v>
      </c>
      <c r="AG30" s="41" t="e">
        <f t="shared" si="31"/>
        <v>#N/A</v>
      </c>
      <c r="AH30" s="49" t="e">
        <f>HLOOKUP(I30,GasAvoidedCostsWOCC!$A$5:$Q$50,T30+1,FALSE)</f>
        <v>#N/A</v>
      </c>
      <c r="AI30" s="41" t="e">
        <f t="shared" si="32"/>
        <v>#N/A</v>
      </c>
      <c r="AJ30" s="41" t="e">
        <f t="shared" si="33"/>
        <v>#N/A</v>
      </c>
      <c r="AK30" s="41" t="e">
        <f>HLOOKUP(I30,GasAvoidedCostsWOCC!$A$5:$Q$50,G30+1,FALSE)*J30*L30</f>
        <v>#N/A</v>
      </c>
      <c r="AL30" s="41" t="e">
        <f t="shared" si="34"/>
        <v>#N/A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5">
        <f t="shared" si="35"/>
        <v>0</v>
      </c>
      <c r="AO30" s="44">
        <f t="shared" si="36"/>
        <v>0</v>
      </c>
      <c r="AP30" s="44" t="e">
        <f t="shared" si="37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9"/>
        <v>0</v>
      </c>
      <c r="U31" s="44">
        <f t="shared" si="20"/>
        <v>0</v>
      </c>
      <c r="V31" s="45">
        <f t="shared" si="21"/>
        <v>0</v>
      </c>
      <c r="W31" s="46">
        <f t="shared" si="22"/>
        <v>0</v>
      </c>
      <c r="X31" s="41">
        <f t="shared" si="23"/>
        <v>0</v>
      </c>
      <c r="Y31" s="41">
        <f t="shared" si="24"/>
        <v>0</v>
      </c>
      <c r="Z31" s="41">
        <f t="shared" si="25"/>
        <v>0</v>
      </c>
      <c r="AA31" s="47">
        <f t="shared" si="26"/>
        <v>0</v>
      </c>
      <c r="AB31" s="48">
        <f t="shared" si="27"/>
        <v>0</v>
      </c>
      <c r="AC31" s="41">
        <f t="shared" si="28"/>
        <v>0</v>
      </c>
      <c r="AD31" s="41">
        <f t="shared" si="29"/>
        <v>0</v>
      </c>
      <c r="AE31" s="41">
        <f t="shared" si="30"/>
        <v>0</v>
      </c>
      <c r="AF31" s="49" t="e">
        <f>HLOOKUP(I31,GasAvoidedCostsWOCC!$A$5:$G$50,G31+1,FALSE)</f>
        <v>#N/A</v>
      </c>
      <c r="AG31" s="41" t="e">
        <f t="shared" si="31"/>
        <v>#N/A</v>
      </c>
      <c r="AH31" s="49" t="e">
        <f>HLOOKUP(I31,GasAvoidedCostsWOCC!$A$5:$Q$50,T31+1,FALSE)</f>
        <v>#N/A</v>
      </c>
      <c r="AI31" s="41" t="e">
        <f t="shared" si="32"/>
        <v>#N/A</v>
      </c>
      <c r="AJ31" s="41" t="e">
        <f t="shared" si="33"/>
        <v>#N/A</v>
      </c>
      <c r="AK31" s="41" t="e">
        <f>HLOOKUP(I31,GasAvoidedCostsWOCC!$A$5:$Q$50,G31+1,FALSE)*J31*L31</f>
        <v>#N/A</v>
      </c>
      <c r="AL31" s="41" t="e">
        <f t="shared" si="34"/>
        <v>#N/A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5">
        <f t="shared" si="35"/>
        <v>0</v>
      </c>
      <c r="AO31" s="44">
        <f t="shared" si="36"/>
        <v>0</v>
      </c>
      <c r="AP31" s="44" t="e">
        <f t="shared" si="37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9"/>
        <v>0</v>
      </c>
      <c r="U32" s="44">
        <f t="shared" si="20"/>
        <v>0</v>
      </c>
      <c r="V32" s="45">
        <f t="shared" si="21"/>
        <v>0</v>
      </c>
      <c r="W32" s="46">
        <f t="shared" si="22"/>
        <v>0</v>
      </c>
      <c r="X32" s="41">
        <f t="shared" si="23"/>
        <v>0</v>
      </c>
      <c r="Y32" s="41">
        <f t="shared" si="24"/>
        <v>0</v>
      </c>
      <c r="Z32" s="41">
        <f t="shared" si="25"/>
        <v>0</v>
      </c>
      <c r="AA32" s="47">
        <f t="shared" si="26"/>
        <v>0</v>
      </c>
      <c r="AB32" s="48">
        <f t="shared" si="27"/>
        <v>0</v>
      </c>
      <c r="AC32" s="41">
        <f t="shared" si="28"/>
        <v>0</v>
      </c>
      <c r="AD32" s="41">
        <f t="shared" si="29"/>
        <v>0</v>
      </c>
      <c r="AE32" s="41">
        <f t="shared" si="30"/>
        <v>0</v>
      </c>
      <c r="AF32" s="49" t="e">
        <f>HLOOKUP(I32,GasAvoidedCostsWOCC!$A$5:$G$50,G32+1,FALSE)</f>
        <v>#N/A</v>
      </c>
      <c r="AG32" s="41" t="e">
        <f t="shared" si="31"/>
        <v>#N/A</v>
      </c>
      <c r="AH32" s="49" t="e">
        <f>HLOOKUP(I32,GasAvoidedCostsWOCC!$A$5:$Q$50,T32+1,FALSE)</f>
        <v>#N/A</v>
      </c>
      <c r="AI32" s="41" t="e">
        <f t="shared" si="32"/>
        <v>#N/A</v>
      </c>
      <c r="AJ32" s="41" t="e">
        <f t="shared" si="33"/>
        <v>#N/A</v>
      </c>
      <c r="AK32" s="41" t="e">
        <f>HLOOKUP(I32,GasAvoidedCostsWOCC!$A$5:$Q$50,G32+1,FALSE)*J32*L32</f>
        <v>#N/A</v>
      </c>
      <c r="AL32" s="41" t="e">
        <f t="shared" si="34"/>
        <v>#N/A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35"/>
        <v>0</v>
      </c>
      <c r="AO32" s="44">
        <f t="shared" si="36"/>
        <v>0</v>
      </c>
      <c r="AP32" s="44" t="e">
        <f t="shared" si="37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9"/>
        <v>0</v>
      </c>
      <c r="U33" s="44">
        <f t="shared" si="20"/>
        <v>0</v>
      </c>
      <c r="V33" s="45">
        <f t="shared" si="21"/>
        <v>0</v>
      </c>
      <c r="W33" s="46">
        <f t="shared" si="22"/>
        <v>0</v>
      </c>
      <c r="X33" s="41">
        <f t="shared" si="23"/>
        <v>0</v>
      </c>
      <c r="Y33" s="41">
        <f t="shared" si="24"/>
        <v>0</v>
      </c>
      <c r="Z33" s="41">
        <f t="shared" si="25"/>
        <v>0</v>
      </c>
      <c r="AA33" s="47">
        <f t="shared" si="26"/>
        <v>0</v>
      </c>
      <c r="AB33" s="48">
        <f t="shared" si="27"/>
        <v>0</v>
      </c>
      <c r="AC33" s="41">
        <f t="shared" si="28"/>
        <v>0</v>
      </c>
      <c r="AD33" s="41">
        <f t="shared" si="29"/>
        <v>0</v>
      </c>
      <c r="AE33" s="41">
        <f t="shared" si="30"/>
        <v>0</v>
      </c>
      <c r="AF33" s="49" t="e">
        <f>HLOOKUP(I33,GasAvoidedCostsWOCC!$A$5:$G$50,G33+1,FALSE)</f>
        <v>#N/A</v>
      </c>
      <c r="AG33" s="41" t="e">
        <f t="shared" si="31"/>
        <v>#N/A</v>
      </c>
      <c r="AH33" s="49" t="e">
        <f>HLOOKUP(I33,GasAvoidedCostsWOCC!$A$5:$Q$50,T33+1,FALSE)</f>
        <v>#N/A</v>
      </c>
      <c r="AI33" s="41" t="e">
        <f t="shared" si="32"/>
        <v>#N/A</v>
      </c>
      <c r="AJ33" s="41" t="e">
        <f t="shared" si="33"/>
        <v>#N/A</v>
      </c>
      <c r="AK33" s="41" t="e">
        <f>HLOOKUP(I33,GasAvoidedCostsWOCC!$A$5:$Q$50,G33+1,FALSE)*J33*L33</f>
        <v>#N/A</v>
      </c>
      <c r="AL33" s="41" t="e">
        <f t="shared" si="34"/>
        <v>#N/A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5">
        <f t="shared" si="35"/>
        <v>0</v>
      </c>
      <c r="AO33" s="44">
        <f t="shared" si="36"/>
        <v>0</v>
      </c>
      <c r="AP33" s="44" t="e">
        <f t="shared" si="37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9"/>
        <v>0</v>
      </c>
      <c r="U34" s="44">
        <f t="shared" si="20"/>
        <v>0</v>
      </c>
      <c r="V34" s="45">
        <f t="shared" si="21"/>
        <v>0</v>
      </c>
      <c r="W34" s="46">
        <f t="shared" si="22"/>
        <v>0</v>
      </c>
      <c r="X34" s="41">
        <f t="shared" si="23"/>
        <v>0</v>
      </c>
      <c r="Y34" s="41">
        <f t="shared" si="24"/>
        <v>0</v>
      </c>
      <c r="Z34" s="41">
        <f t="shared" si="25"/>
        <v>0</v>
      </c>
      <c r="AA34" s="47">
        <f t="shared" si="26"/>
        <v>0</v>
      </c>
      <c r="AB34" s="48">
        <f t="shared" si="27"/>
        <v>0</v>
      </c>
      <c r="AC34" s="41">
        <f t="shared" si="28"/>
        <v>0</v>
      </c>
      <c r="AD34" s="41">
        <f t="shared" si="29"/>
        <v>0</v>
      </c>
      <c r="AE34" s="41">
        <f t="shared" si="30"/>
        <v>0</v>
      </c>
      <c r="AF34" s="49" t="e">
        <f>HLOOKUP(I34,GasAvoidedCostsWOCC!$A$5:$G$50,G34+1,FALSE)</f>
        <v>#N/A</v>
      </c>
      <c r="AG34" s="41" t="e">
        <f t="shared" si="31"/>
        <v>#N/A</v>
      </c>
      <c r="AH34" s="49" t="e">
        <f>HLOOKUP(I34,GasAvoidedCostsWOCC!$A$5:$Q$50,T34+1,FALSE)</f>
        <v>#N/A</v>
      </c>
      <c r="AI34" s="41" t="e">
        <f t="shared" si="32"/>
        <v>#N/A</v>
      </c>
      <c r="AJ34" s="41" t="e">
        <f t="shared" si="33"/>
        <v>#N/A</v>
      </c>
      <c r="AK34" s="41" t="e">
        <f>HLOOKUP(I34,GasAvoidedCostsWOCC!$A$5:$Q$50,G34+1,FALSE)*J34*L34</f>
        <v>#N/A</v>
      </c>
      <c r="AL34" s="41" t="e">
        <f t="shared" si="34"/>
        <v>#N/A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5">
        <f t="shared" si="35"/>
        <v>0</v>
      </c>
      <c r="AO34" s="44">
        <f t="shared" si="36"/>
        <v>0</v>
      </c>
      <c r="AP34" s="44" t="e">
        <f t="shared" si="37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9"/>
        <v>0</v>
      </c>
      <c r="U35" s="44">
        <f t="shared" si="20"/>
        <v>0</v>
      </c>
      <c r="V35" s="45">
        <f t="shared" si="21"/>
        <v>0</v>
      </c>
      <c r="W35" s="46">
        <f t="shared" si="22"/>
        <v>0</v>
      </c>
      <c r="X35" s="41">
        <f t="shared" si="23"/>
        <v>0</v>
      </c>
      <c r="Y35" s="41">
        <f t="shared" si="24"/>
        <v>0</v>
      </c>
      <c r="Z35" s="41">
        <f t="shared" si="25"/>
        <v>0</v>
      </c>
      <c r="AA35" s="47">
        <f t="shared" si="26"/>
        <v>0</v>
      </c>
      <c r="AB35" s="48">
        <f t="shared" si="27"/>
        <v>0</v>
      </c>
      <c r="AC35" s="41">
        <f t="shared" si="28"/>
        <v>0</v>
      </c>
      <c r="AD35" s="41">
        <f t="shared" si="29"/>
        <v>0</v>
      </c>
      <c r="AE35" s="41">
        <f t="shared" si="30"/>
        <v>0</v>
      </c>
      <c r="AF35" s="49" t="e">
        <f>HLOOKUP(I35,GasAvoidedCostsWOCC!$A$5:$G$50,G35+1,FALSE)</f>
        <v>#N/A</v>
      </c>
      <c r="AG35" s="41" t="e">
        <f t="shared" si="31"/>
        <v>#N/A</v>
      </c>
      <c r="AH35" s="49" t="e">
        <f>HLOOKUP(I35,GasAvoidedCostsWOCC!$A$5:$Q$50,T35+1,FALSE)</f>
        <v>#N/A</v>
      </c>
      <c r="AI35" s="41" t="e">
        <f t="shared" si="32"/>
        <v>#N/A</v>
      </c>
      <c r="AJ35" s="41" t="e">
        <f t="shared" si="33"/>
        <v>#N/A</v>
      </c>
      <c r="AK35" s="41" t="e">
        <f>HLOOKUP(I35,GasAvoidedCostsWOCC!$A$5:$Q$50,G35+1,FALSE)*J35*L35</f>
        <v>#N/A</v>
      </c>
      <c r="AL35" s="41" t="e">
        <f t="shared" si="34"/>
        <v>#N/A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5">
        <f t="shared" si="35"/>
        <v>0</v>
      </c>
      <c r="AO35" s="44">
        <f t="shared" si="36"/>
        <v>0</v>
      </c>
      <c r="AP35" s="44" t="e">
        <f t="shared" si="37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9"/>
        <v>0</v>
      </c>
      <c r="U36" s="44">
        <f t="shared" si="20"/>
        <v>0</v>
      </c>
      <c r="V36" s="45">
        <f t="shared" si="21"/>
        <v>0</v>
      </c>
      <c r="W36" s="46">
        <f t="shared" si="22"/>
        <v>0</v>
      </c>
      <c r="X36" s="41">
        <f t="shared" si="23"/>
        <v>0</v>
      </c>
      <c r="Y36" s="41">
        <f t="shared" si="24"/>
        <v>0</v>
      </c>
      <c r="Z36" s="41">
        <f t="shared" si="25"/>
        <v>0</v>
      </c>
      <c r="AA36" s="47">
        <f t="shared" si="26"/>
        <v>0</v>
      </c>
      <c r="AB36" s="48">
        <f t="shared" si="27"/>
        <v>0</v>
      </c>
      <c r="AC36" s="41">
        <f t="shared" si="28"/>
        <v>0</v>
      </c>
      <c r="AD36" s="41">
        <f t="shared" si="29"/>
        <v>0</v>
      </c>
      <c r="AE36" s="41">
        <f t="shared" si="30"/>
        <v>0</v>
      </c>
      <c r="AF36" s="49" t="e">
        <f>HLOOKUP(I36,GasAvoidedCostsWOCC!$A$5:$G$50,G36+1,FALSE)</f>
        <v>#N/A</v>
      </c>
      <c r="AG36" s="41" t="e">
        <f t="shared" si="31"/>
        <v>#N/A</v>
      </c>
      <c r="AH36" s="49" t="e">
        <f>HLOOKUP(I36,GasAvoidedCostsWOCC!$A$5:$Q$50,T36+1,FALSE)</f>
        <v>#N/A</v>
      </c>
      <c r="AI36" s="41" t="e">
        <f t="shared" si="32"/>
        <v>#N/A</v>
      </c>
      <c r="AJ36" s="41" t="e">
        <f t="shared" si="33"/>
        <v>#N/A</v>
      </c>
      <c r="AK36" s="41" t="e">
        <f>HLOOKUP(I36,GasAvoidedCostsWOCC!$A$5:$Q$50,G36+1,FALSE)*J36*L36</f>
        <v>#N/A</v>
      </c>
      <c r="AL36" s="41" t="e">
        <f t="shared" si="34"/>
        <v>#N/A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5">
        <f t="shared" si="35"/>
        <v>0</v>
      </c>
      <c r="AO36" s="44">
        <f t="shared" si="36"/>
        <v>0</v>
      </c>
      <c r="AP36" s="44" t="e">
        <f t="shared" si="37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19"/>
        <v>0</v>
      </c>
      <c r="U37" s="44">
        <f t="shared" si="20"/>
        <v>0</v>
      </c>
      <c r="V37" s="45">
        <f t="shared" si="21"/>
        <v>0</v>
      </c>
      <c r="W37" s="46">
        <f t="shared" si="22"/>
        <v>0</v>
      </c>
      <c r="X37" s="41">
        <f t="shared" si="23"/>
        <v>0</v>
      </c>
      <c r="Y37" s="41">
        <f t="shared" si="24"/>
        <v>0</v>
      </c>
      <c r="Z37" s="41">
        <f t="shared" si="25"/>
        <v>0</v>
      </c>
      <c r="AA37" s="47">
        <f t="shared" si="26"/>
        <v>0</v>
      </c>
      <c r="AB37" s="48">
        <f t="shared" si="27"/>
        <v>0</v>
      </c>
      <c r="AC37" s="41">
        <f t="shared" si="28"/>
        <v>0</v>
      </c>
      <c r="AD37" s="41">
        <f t="shared" si="29"/>
        <v>0</v>
      </c>
      <c r="AE37" s="41">
        <f t="shared" si="30"/>
        <v>0</v>
      </c>
      <c r="AF37" s="49" t="e">
        <f>HLOOKUP(I37,GasAvoidedCostsWOCC!$A$5:$G$50,G37+1,FALSE)</f>
        <v>#N/A</v>
      </c>
      <c r="AG37" s="41" t="e">
        <f t="shared" si="31"/>
        <v>#N/A</v>
      </c>
      <c r="AH37" s="49" t="e">
        <f>HLOOKUP(I37,GasAvoidedCostsWOCC!$A$5:$Q$50,T37+1,FALSE)</f>
        <v>#N/A</v>
      </c>
      <c r="AI37" s="41" t="e">
        <f t="shared" si="32"/>
        <v>#N/A</v>
      </c>
      <c r="AJ37" s="41" t="e">
        <f t="shared" si="33"/>
        <v>#N/A</v>
      </c>
      <c r="AK37" s="41" t="e">
        <f>HLOOKUP(I37,GasAvoidedCostsWOCC!$A$5:$Q$50,G37+1,FALSE)*J37*L37</f>
        <v>#N/A</v>
      </c>
      <c r="AL37" s="41" t="e">
        <f t="shared" si="34"/>
        <v>#N/A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5">
        <f t="shared" si="35"/>
        <v>0</v>
      </c>
      <c r="AO37" s="44">
        <f t="shared" si="36"/>
        <v>0</v>
      </c>
      <c r="AP37" s="44" t="e">
        <f t="shared" si="37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19"/>
        <v>0</v>
      </c>
      <c r="U38" s="44">
        <f t="shared" si="20"/>
        <v>0</v>
      </c>
      <c r="V38" s="45">
        <f t="shared" si="21"/>
        <v>0</v>
      </c>
      <c r="W38" s="46">
        <f t="shared" si="22"/>
        <v>0</v>
      </c>
      <c r="X38" s="41">
        <f t="shared" si="23"/>
        <v>0</v>
      </c>
      <c r="Y38" s="41">
        <f t="shared" si="24"/>
        <v>0</v>
      </c>
      <c r="Z38" s="41">
        <f t="shared" si="25"/>
        <v>0</v>
      </c>
      <c r="AA38" s="47">
        <f t="shared" si="26"/>
        <v>0</v>
      </c>
      <c r="AB38" s="48">
        <f t="shared" si="27"/>
        <v>0</v>
      </c>
      <c r="AC38" s="41">
        <f t="shared" si="28"/>
        <v>0</v>
      </c>
      <c r="AD38" s="41">
        <f t="shared" si="29"/>
        <v>0</v>
      </c>
      <c r="AE38" s="41">
        <f t="shared" si="30"/>
        <v>0</v>
      </c>
      <c r="AF38" s="49" t="e">
        <f>HLOOKUP(I38,GasAvoidedCostsWOCC!$A$5:$G$50,G38+1,FALSE)</f>
        <v>#N/A</v>
      </c>
      <c r="AG38" s="41" t="e">
        <f t="shared" si="31"/>
        <v>#N/A</v>
      </c>
      <c r="AH38" s="49" t="e">
        <f>HLOOKUP(I38,GasAvoidedCostsWOCC!$A$5:$Q$50,T38+1,FALSE)</f>
        <v>#N/A</v>
      </c>
      <c r="AI38" s="41" t="e">
        <f t="shared" si="32"/>
        <v>#N/A</v>
      </c>
      <c r="AJ38" s="41" t="e">
        <f t="shared" si="33"/>
        <v>#N/A</v>
      </c>
      <c r="AK38" s="41" t="e">
        <f>HLOOKUP(I38,GasAvoidedCostsWOCC!$A$5:$Q$50,G38+1,FALSE)*J38*L38</f>
        <v>#N/A</v>
      </c>
      <c r="AL38" s="41" t="e">
        <f t="shared" si="34"/>
        <v>#N/A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5">
        <f t="shared" si="35"/>
        <v>0</v>
      </c>
      <c r="AO38" s="44">
        <f t="shared" si="36"/>
        <v>0</v>
      </c>
      <c r="AP38" s="44" t="e">
        <f t="shared" si="37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19"/>
        <v>0</v>
      </c>
      <c r="U39" s="44">
        <f t="shared" si="20"/>
        <v>0</v>
      </c>
      <c r="V39" s="45">
        <f t="shared" si="21"/>
        <v>0</v>
      </c>
      <c r="W39" s="46">
        <f t="shared" si="22"/>
        <v>0</v>
      </c>
      <c r="X39" s="41">
        <f t="shared" si="23"/>
        <v>0</v>
      </c>
      <c r="Y39" s="41">
        <f t="shared" si="24"/>
        <v>0</v>
      </c>
      <c r="Z39" s="41">
        <f t="shared" si="25"/>
        <v>0</v>
      </c>
      <c r="AA39" s="47">
        <f t="shared" si="26"/>
        <v>0</v>
      </c>
      <c r="AB39" s="48">
        <f t="shared" si="27"/>
        <v>0</v>
      </c>
      <c r="AC39" s="41">
        <f t="shared" si="28"/>
        <v>0</v>
      </c>
      <c r="AD39" s="41">
        <f t="shared" si="29"/>
        <v>0</v>
      </c>
      <c r="AE39" s="41">
        <f t="shared" si="30"/>
        <v>0</v>
      </c>
      <c r="AF39" s="49" t="e">
        <f>HLOOKUP(I39,GasAvoidedCostsWOCC!$A$5:$G$50,G39+1,FALSE)</f>
        <v>#N/A</v>
      </c>
      <c r="AG39" s="41" t="e">
        <f t="shared" si="31"/>
        <v>#N/A</v>
      </c>
      <c r="AH39" s="49" t="e">
        <f>HLOOKUP(I39,GasAvoidedCostsWOCC!$A$5:$Q$50,T39+1,FALSE)</f>
        <v>#N/A</v>
      </c>
      <c r="AI39" s="41" t="e">
        <f t="shared" si="32"/>
        <v>#N/A</v>
      </c>
      <c r="AJ39" s="41" t="e">
        <f t="shared" si="33"/>
        <v>#N/A</v>
      </c>
      <c r="AK39" s="41" t="e">
        <f>HLOOKUP(I39,GasAvoidedCostsWOCC!$A$5:$Q$50,G39+1,FALSE)*J39*L39</f>
        <v>#N/A</v>
      </c>
      <c r="AL39" s="41" t="e">
        <f t="shared" si="34"/>
        <v>#N/A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5">
        <f t="shared" si="35"/>
        <v>0</v>
      </c>
      <c r="AO39" s="44">
        <f t="shared" si="36"/>
        <v>0</v>
      </c>
      <c r="AP39" s="44" t="e">
        <f t="shared" si="37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19"/>
        <v>0</v>
      </c>
      <c r="U40" s="44">
        <f t="shared" si="20"/>
        <v>0</v>
      </c>
      <c r="V40" s="45">
        <f t="shared" si="21"/>
        <v>0</v>
      </c>
      <c r="W40" s="46">
        <f t="shared" si="22"/>
        <v>0</v>
      </c>
      <c r="X40" s="41">
        <f t="shared" si="23"/>
        <v>0</v>
      </c>
      <c r="Y40" s="41">
        <f t="shared" si="24"/>
        <v>0</v>
      </c>
      <c r="Z40" s="41">
        <f t="shared" si="25"/>
        <v>0</v>
      </c>
      <c r="AA40" s="47">
        <f t="shared" si="26"/>
        <v>0</v>
      </c>
      <c r="AB40" s="48">
        <f t="shared" si="27"/>
        <v>0</v>
      </c>
      <c r="AC40" s="41">
        <f t="shared" si="28"/>
        <v>0</v>
      </c>
      <c r="AD40" s="41">
        <f t="shared" si="29"/>
        <v>0</v>
      </c>
      <c r="AE40" s="41">
        <f t="shared" si="30"/>
        <v>0</v>
      </c>
      <c r="AF40" s="49" t="e">
        <f>HLOOKUP(I40,GasAvoidedCostsWOCC!$A$5:$G$50,G40+1,FALSE)</f>
        <v>#N/A</v>
      </c>
      <c r="AG40" s="41" t="e">
        <f t="shared" si="31"/>
        <v>#N/A</v>
      </c>
      <c r="AH40" s="49" t="e">
        <f>HLOOKUP(I40,GasAvoidedCostsWOCC!$A$5:$Q$50,T40+1,FALSE)</f>
        <v>#N/A</v>
      </c>
      <c r="AI40" s="41" t="e">
        <f t="shared" si="32"/>
        <v>#N/A</v>
      </c>
      <c r="AJ40" s="41" t="e">
        <f t="shared" si="33"/>
        <v>#N/A</v>
      </c>
      <c r="AK40" s="41" t="e">
        <f>HLOOKUP(I40,GasAvoidedCostsWOCC!$A$5:$Q$50,G40+1,FALSE)*J40*L40</f>
        <v>#N/A</v>
      </c>
      <c r="AL40" s="41" t="e">
        <f t="shared" si="34"/>
        <v>#N/A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5">
        <f t="shared" si="35"/>
        <v>0</v>
      </c>
      <c r="AO40" s="44">
        <f t="shared" si="36"/>
        <v>0</v>
      </c>
      <c r="AP40" s="44" t="e">
        <f t="shared" si="37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19"/>
        <v>0</v>
      </c>
      <c r="U41" s="44">
        <f t="shared" si="20"/>
        <v>0</v>
      </c>
      <c r="V41" s="45">
        <f t="shared" si="21"/>
        <v>0</v>
      </c>
      <c r="W41" s="46">
        <f t="shared" si="22"/>
        <v>0</v>
      </c>
      <c r="X41" s="41">
        <f t="shared" si="23"/>
        <v>0</v>
      </c>
      <c r="Y41" s="41">
        <f t="shared" si="24"/>
        <v>0</v>
      </c>
      <c r="Z41" s="41">
        <f t="shared" si="25"/>
        <v>0</v>
      </c>
      <c r="AA41" s="47">
        <f t="shared" si="26"/>
        <v>0</v>
      </c>
      <c r="AB41" s="48">
        <f t="shared" si="27"/>
        <v>0</v>
      </c>
      <c r="AC41" s="41">
        <f t="shared" si="28"/>
        <v>0</v>
      </c>
      <c r="AD41" s="41">
        <f t="shared" si="29"/>
        <v>0</v>
      </c>
      <c r="AE41" s="41">
        <f t="shared" si="30"/>
        <v>0</v>
      </c>
      <c r="AF41" s="49" t="e">
        <f>HLOOKUP(I41,GasAvoidedCostsWOCC!$A$5:$G$50,G41+1,FALSE)</f>
        <v>#N/A</v>
      </c>
      <c r="AG41" s="41" t="e">
        <f t="shared" si="31"/>
        <v>#N/A</v>
      </c>
      <c r="AH41" s="49" t="e">
        <f>HLOOKUP(I41,GasAvoidedCostsWOCC!$A$5:$Q$50,T41+1,FALSE)</f>
        <v>#N/A</v>
      </c>
      <c r="AI41" s="41" t="e">
        <f t="shared" si="32"/>
        <v>#N/A</v>
      </c>
      <c r="AJ41" s="41" t="e">
        <f t="shared" si="33"/>
        <v>#N/A</v>
      </c>
      <c r="AK41" s="41" t="e">
        <f>HLOOKUP(I41,GasAvoidedCostsWOCC!$A$5:$Q$50,G41+1,FALSE)*J41*L41</f>
        <v>#N/A</v>
      </c>
      <c r="AL41" s="41" t="e">
        <f t="shared" si="34"/>
        <v>#N/A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5">
        <f t="shared" si="35"/>
        <v>0</v>
      </c>
      <c r="AO41" s="44">
        <f t="shared" si="36"/>
        <v>0</v>
      </c>
      <c r="AP41" s="44" t="e">
        <f t="shared" si="37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19"/>
        <v>0</v>
      </c>
      <c r="U42" s="44">
        <f t="shared" si="20"/>
        <v>0</v>
      </c>
      <c r="V42" s="45">
        <f t="shared" si="21"/>
        <v>0</v>
      </c>
      <c r="W42" s="46">
        <f t="shared" si="22"/>
        <v>0</v>
      </c>
      <c r="X42" s="41">
        <f t="shared" si="23"/>
        <v>0</v>
      </c>
      <c r="Y42" s="41">
        <f t="shared" si="24"/>
        <v>0</v>
      </c>
      <c r="Z42" s="41">
        <f t="shared" si="25"/>
        <v>0</v>
      </c>
      <c r="AA42" s="47">
        <f t="shared" si="26"/>
        <v>0</v>
      </c>
      <c r="AB42" s="48">
        <f t="shared" si="27"/>
        <v>0</v>
      </c>
      <c r="AC42" s="41">
        <f t="shared" si="28"/>
        <v>0</v>
      </c>
      <c r="AD42" s="41">
        <f t="shared" si="29"/>
        <v>0</v>
      </c>
      <c r="AE42" s="41">
        <f t="shared" si="30"/>
        <v>0</v>
      </c>
      <c r="AF42" s="49" t="e">
        <f>HLOOKUP(I42,GasAvoidedCostsWOCC!$A$5:$G$50,G42+1,FALSE)</f>
        <v>#N/A</v>
      </c>
      <c r="AG42" s="41" t="e">
        <f t="shared" si="31"/>
        <v>#N/A</v>
      </c>
      <c r="AH42" s="49" t="e">
        <f>HLOOKUP(I42,GasAvoidedCostsWOCC!$A$5:$Q$50,T42+1,FALSE)</f>
        <v>#N/A</v>
      </c>
      <c r="AI42" s="41" t="e">
        <f t="shared" si="32"/>
        <v>#N/A</v>
      </c>
      <c r="AJ42" s="41" t="e">
        <f t="shared" si="33"/>
        <v>#N/A</v>
      </c>
      <c r="AK42" s="41" t="e">
        <f>HLOOKUP(I42,GasAvoidedCostsWOCC!$A$5:$Q$50,G42+1,FALSE)*J42*L42</f>
        <v>#N/A</v>
      </c>
      <c r="AL42" s="41" t="e">
        <f t="shared" si="34"/>
        <v>#N/A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5">
        <f t="shared" si="35"/>
        <v>0</v>
      </c>
      <c r="AO42" s="44">
        <f t="shared" si="36"/>
        <v>0</v>
      </c>
      <c r="AP42" s="44" t="e">
        <f t="shared" si="37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19"/>
        <v>0</v>
      </c>
      <c r="U43" s="44">
        <f t="shared" si="20"/>
        <v>0</v>
      </c>
      <c r="V43" s="45">
        <f t="shared" si="21"/>
        <v>0</v>
      </c>
      <c r="W43" s="46">
        <f t="shared" si="22"/>
        <v>0</v>
      </c>
      <c r="X43" s="41">
        <f t="shared" si="23"/>
        <v>0</v>
      </c>
      <c r="Y43" s="41">
        <f t="shared" si="24"/>
        <v>0</v>
      </c>
      <c r="Z43" s="41">
        <f t="shared" si="25"/>
        <v>0</v>
      </c>
      <c r="AA43" s="47">
        <f t="shared" si="26"/>
        <v>0</v>
      </c>
      <c r="AB43" s="48">
        <f t="shared" si="27"/>
        <v>0</v>
      </c>
      <c r="AC43" s="41">
        <f t="shared" si="28"/>
        <v>0</v>
      </c>
      <c r="AD43" s="41">
        <f t="shared" si="29"/>
        <v>0</v>
      </c>
      <c r="AE43" s="41">
        <f t="shared" si="30"/>
        <v>0</v>
      </c>
      <c r="AF43" s="49" t="e">
        <f>HLOOKUP(I43,GasAvoidedCostsWOCC!$A$5:$G$50,G43+1,FALSE)</f>
        <v>#N/A</v>
      </c>
      <c r="AG43" s="41" t="e">
        <f t="shared" si="31"/>
        <v>#N/A</v>
      </c>
      <c r="AH43" s="49" t="e">
        <f>HLOOKUP(I43,GasAvoidedCostsWOCC!$A$5:$Q$50,T43+1,FALSE)</f>
        <v>#N/A</v>
      </c>
      <c r="AI43" s="41" t="e">
        <f t="shared" si="32"/>
        <v>#N/A</v>
      </c>
      <c r="AJ43" s="41" t="e">
        <f t="shared" si="33"/>
        <v>#N/A</v>
      </c>
      <c r="AK43" s="41" t="e">
        <f>HLOOKUP(I43,GasAvoidedCostsWOCC!$A$5:$Q$50,G43+1,FALSE)*J43*L43</f>
        <v>#N/A</v>
      </c>
      <c r="AL43" s="41" t="e">
        <f t="shared" si="34"/>
        <v>#N/A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5">
        <f t="shared" si="35"/>
        <v>0</v>
      </c>
      <c r="AO43" s="44">
        <f t="shared" si="36"/>
        <v>0</v>
      </c>
      <c r="AP43" s="44" t="e">
        <f t="shared" si="37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19"/>
        <v>0</v>
      </c>
      <c r="U44" s="44">
        <f t="shared" si="20"/>
        <v>0</v>
      </c>
      <c r="V44" s="45">
        <f t="shared" si="21"/>
        <v>0</v>
      </c>
      <c r="W44" s="46">
        <f t="shared" si="22"/>
        <v>0</v>
      </c>
      <c r="X44" s="41">
        <f t="shared" si="23"/>
        <v>0</v>
      </c>
      <c r="Y44" s="41">
        <f t="shared" si="24"/>
        <v>0</v>
      </c>
      <c r="Z44" s="41">
        <f t="shared" si="25"/>
        <v>0</v>
      </c>
      <c r="AA44" s="47">
        <f t="shared" si="26"/>
        <v>0</v>
      </c>
      <c r="AB44" s="48">
        <f t="shared" si="27"/>
        <v>0</v>
      </c>
      <c r="AC44" s="41">
        <f t="shared" si="28"/>
        <v>0</v>
      </c>
      <c r="AD44" s="41">
        <f t="shared" si="29"/>
        <v>0</v>
      </c>
      <c r="AE44" s="41">
        <f t="shared" si="30"/>
        <v>0</v>
      </c>
      <c r="AF44" s="49" t="e">
        <f>HLOOKUP(I44,GasAvoidedCostsWOCC!$A$5:$G$50,G44+1,FALSE)</f>
        <v>#N/A</v>
      </c>
      <c r="AG44" s="41" t="e">
        <f t="shared" si="31"/>
        <v>#N/A</v>
      </c>
      <c r="AH44" s="49" t="e">
        <f>HLOOKUP(I44,GasAvoidedCostsWOCC!$A$5:$Q$50,T44+1,FALSE)</f>
        <v>#N/A</v>
      </c>
      <c r="AI44" s="41" t="e">
        <f t="shared" si="32"/>
        <v>#N/A</v>
      </c>
      <c r="AJ44" s="41" t="e">
        <f t="shared" si="33"/>
        <v>#N/A</v>
      </c>
      <c r="AK44" s="41" t="e">
        <f>HLOOKUP(I44,GasAvoidedCostsWOCC!$A$5:$Q$50,G44+1,FALSE)*J44*L44</f>
        <v>#N/A</v>
      </c>
      <c r="AL44" s="41" t="e">
        <f t="shared" si="34"/>
        <v>#N/A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5">
        <f t="shared" si="35"/>
        <v>0</v>
      </c>
      <c r="AO44" s="44">
        <f t="shared" si="36"/>
        <v>0</v>
      </c>
      <c r="AP44" s="44" t="e">
        <f t="shared" si="37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HLOOKUP(I45,GasAvoidedCostsWOCC!$A$5:$G$50,G45+1,FALSE)</f>
        <v>#N/A</v>
      </c>
      <c r="AG45" s="41" t="e">
        <f t="shared" si="31"/>
        <v>#N/A</v>
      </c>
      <c r="AH45" s="49" t="e">
        <f>HLOOKUP(I45,GasAvoidedCostsWOCC!$A$5:$Q$50,T45+1,FALSE)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HLOOKUP(I45,GasAvoidedCostsWOCC!$A$5:$Q$50,G45+1,FALSE)*J45*L45</f>
        <v>#N/A</v>
      </c>
      <c r="AL45" s="41" t="e">
        <f t="shared" si="34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HLOOKUP(I46,GasAvoidedCostsWOCC!$A$5:$G$50,G46+1,FALSE)</f>
        <v>#N/A</v>
      </c>
      <c r="AG46" s="41" t="e">
        <f t="shared" si="31"/>
        <v>#N/A</v>
      </c>
      <c r="AH46" s="49" t="e">
        <f>HLOOKUP(I46,GasAvoidedCostsWOCC!$A$5:$Q$50,T46+1,FALSE)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HLOOKUP(I46,GasAvoidedCostsWOCC!$A$5:$Q$50,G46+1,FALSE)*J46*L46</f>
        <v>#N/A</v>
      </c>
      <c r="AL46" s="41" t="e">
        <f t="shared" si="34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HLOOKUP(I47,GasAvoidedCostsWOCC!$A$5:$G$50,G47+1,FALSE)</f>
        <v>#N/A</v>
      </c>
      <c r="AG47" s="41" t="e">
        <f t="shared" si="31"/>
        <v>#N/A</v>
      </c>
      <c r="AH47" s="49" t="e">
        <f>HLOOKUP(I47,GasAvoidedCostsWOCC!$A$5:$Q$50,T47+1,FALSE)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HLOOKUP(I47,GasAvoidedCostsWOCC!$A$5:$Q$50,G47+1,FALSE)*J47*L47</f>
        <v>#N/A</v>
      </c>
      <c r="AL47" s="41" t="e">
        <f t="shared" si="34"/>
        <v>#N/A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HLOOKUP(I48,GasAvoidedCostsWOCC!$A$5:$G$50,G48+1,FALSE)</f>
        <v>#N/A</v>
      </c>
      <c r="AG48" s="41" t="e">
        <f t="shared" si="31"/>
        <v>#N/A</v>
      </c>
      <c r="AH48" s="49" t="e">
        <f>HLOOKUP(I48,GasAvoidedCostsWOCC!$A$5:$Q$50,T48+1,FALSE)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HLOOKUP(I48,GasAvoidedCostsWOCC!$A$5:$Q$50,G48+1,FALSE)*J48*L48</f>
        <v>#N/A</v>
      </c>
      <c r="AL48" s="41" t="e">
        <f t="shared" si="34"/>
        <v>#N/A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19"/>
        <v>0</v>
      </c>
      <c r="U49" s="44">
        <f t="shared" si="20"/>
        <v>0</v>
      </c>
      <c r="V49" s="45">
        <f t="shared" si="21"/>
        <v>0</v>
      </c>
      <c r="W49" s="46">
        <f t="shared" si="22"/>
        <v>0</v>
      </c>
      <c r="X49" s="41">
        <f t="shared" si="23"/>
        <v>0</v>
      </c>
      <c r="Y49" s="41">
        <f t="shared" si="24"/>
        <v>0</v>
      </c>
      <c r="Z49" s="41">
        <f t="shared" si="25"/>
        <v>0</v>
      </c>
      <c r="AA49" s="47">
        <f t="shared" si="26"/>
        <v>0</v>
      </c>
      <c r="AB49" s="48">
        <f t="shared" si="27"/>
        <v>0</v>
      </c>
      <c r="AC49" s="41">
        <f t="shared" si="28"/>
        <v>0</v>
      </c>
      <c r="AD49" s="41">
        <f t="shared" si="29"/>
        <v>0</v>
      </c>
      <c r="AE49" s="41">
        <f t="shared" si="30"/>
        <v>0</v>
      </c>
      <c r="AF49" s="49" t="e">
        <f>HLOOKUP(I49,GasAvoidedCostsWOCC!$A$5:$G$50,G49+1,FALSE)</f>
        <v>#N/A</v>
      </c>
      <c r="AG49" s="41" t="e">
        <f t="shared" si="31"/>
        <v>#N/A</v>
      </c>
      <c r="AH49" s="49" t="e">
        <f>HLOOKUP(I49,GasAvoidedCostsWOCC!$A$5:$Q$50,T49+1,FALSE)</f>
        <v>#N/A</v>
      </c>
      <c r="AI49" s="41" t="e">
        <f t="shared" si="32"/>
        <v>#N/A</v>
      </c>
      <c r="AJ49" s="41" t="e">
        <f t="shared" si="33"/>
        <v>#N/A</v>
      </c>
      <c r="AK49" s="41" t="e">
        <f>HLOOKUP(I49,GasAvoidedCostsWOCC!$A$5:$Q$50,G49+1,FALSE)*J49*L49</f>
        <v>#N/A</v>
      </c>
      <c r="AL49" s="41" t="e">
        <f t="shared" si="34"/>
        <v>#N/A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5">
        <f t="shared" si="35"/>
        <v>0</v>
      </c>
      <c r="AO49" s="44">
        <f t="shared" si="36"/>
        <v>0</v>
      </c>
      <c r="AP49" s="44" t="e">
        <f t="shared" si="37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19"/>
        <v>0</v>
      </c>
      <c r="U50" s="44">
        <f t="shared" si="20"/>
        <v>0</v>
      </c>
      <c r="V50" s="45">
        <f t="shared" si="21"/>
        <v>0</v>
      </c>
      <c r="W50" s="46">
        <f t="shared" si="22"/>
        <v>0</v>
      </c>
      <c r="X50" s="41">
        <f t="shared" si="23"/>
        <v>0</v>
      </c>
      <c r="Y50" s="41">
        <f t="shared" si="24"/>
        <v>0</v>
      </c>
      <c r="Z50" s="41">
        <f t="shared" si="25"/>
        <v>0</v>
      </c>
      <c r="AA50" s="47">
        <f t="shared" si="26"/>
        <v>0</v>
      </c>
      <c r="AB50" s="48">
        <f t="shared" si="27"/>
        <v>0</v>
      </c>
      <c r="AC50" s="41">
        <f t="shared" si="28"/>
        <v>0</v>
      </c>
      <c r="AD50" s="41">
        <f t="shared" si="29"/>
        <v>0</v>
      </c>
      <c r="AE50" s="41">
        <f t="shared" si="30"/>
        <v>0</v>
      </c>
      <c r="AF50" s="49" t="e">
        <f>HLOOKUP(I50,GasAvoidedCostsWOCC!$A$5:$G$50,G50+1,FALSE)</f>
        <v>#N/A</v>
      </c>
      <c r="AG50" s="41" t="e">
        <f t="shared" si="31"/>
        <v>#N/A</v>
      </c>
      <c r="AH50" s="49" t="e">
        <f>HLOOKUP(I50,GasAvoidedCostsWOCC!$A$5:$Q$50,T50+1,FALSE)</f>
        <v>#N/A</v>
      </c>
      <c r="AI50" s="41" t="e">
        <f t="shared" si="32"/>
        <v>#N/A</v>
      </c>
      <c r="AJ50" s="41" t="e">
        <f t="shared" si="33"/>
        <v>#N/A</v>
      </c>
      <c r="AK50" s="41" t="e">
        <f>HLOOKUP(I50,GasAvoidedCostsWOCC!$A$5:$Q$50,G50+1,FALSE)*J50*L50</f>
        <v>#N/A</v>
      </c>
      <c r="AL50" s="41" t="e">
        <f t="shared" si="34"/>
        <v>#N/A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5">
        <f t="shared" si="35"/>
        <v>0</v>
      </c>
      <c r="AO50" s="44">
        <f t="shared" si="36"/>
        <v>0</v>
      </c>
      <c r="AP50" s="44" t="e">
        <f t="shared" si="37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19"/>
        <v>0</v>
      </c>
      <c r="U51" s="44">
        <f t="shared" si="20"/>
        <v>0</v>
      </c>
      <c r="V51" s="45">
        <f t="shared" si="21"/>
        <v>0</v>
      </c>
      <c r="W51" s="46">
        <f t="shared" si="22"/>
        <v>0</v>
      </c>
      <c r="X51" s="41">
        <f t="shared" si="23"/>
        <v>0</v>
      </c>
      <c r="Y51" s="41">
        <f t="shared" si="24"/>
        <v>0</v>
      </c>
      <c r="Z51" s="41">
        <f t="shared" si="25"/>
        <v>0</v>
      </c>
      <c r="AA51" s="47">
        <f t="shared" si="26"/>
        <v>0</v>
      </c>
      <c r="AB51" s="48">
        <f t="shared" si="27"/>
        <v>0</v>
      </c>
      <c r="AC51" s="41">
        <f t="shared" si="28"/>
        <v>0</v>
      </c>
      <c r="AD51" s="41">
        <f t="shared" si="29"/>
        <v>0</v>
      </c>
      <c r="AE51" s="41">
        <f t="shared" si="30"/>
        <v>0</v>
      </c>
      <c r="AF51" s="49" t="e">
        <f>HLOOKUP(I51,GasAvoidedCostsWOCC!$A$5:$G$50,G51+1,FALSE)</f>
        <v>#N/A</v>
      </c>
      <c r="AG51" s="41" t="e">
        <f t="shared" si="31"/>
        <v>#N/A</v>
      </c>
      <c r="AH51" s="49" t="e">
        <f>HLOOKUP(I51,GasAvoidedCostsWOCC!$A$5:$Q$50,T51+1,FALSE)</f>
        <v>#N/A</v>
      </c>
      <c r="AI51" s="41" t="e">
        <f t="shared" si="32"/>
        <v>#N/A</v>
      </c>
      <c r="AJ51" s="41" t="e">
        <f t="shared" si="33"/>
        <v>#N/A</v>
      </c>
      <c r="AK51" s="41" t="e">
        <f>HLOOKUP(I51,GasAvoidedCostsWOCC!$A$5:$Q$50,G51+1,FALSE)*J51*L51</f>
        <v>#N/A</v>
      </c>
      <c r="AL51" s="41" t="e">
        <f t="shared" si="34"/>
        <v>#N/A</v>
      </c>
      <c r="AM51" s="45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5">
        <f t="shared" si="35"/>
        <v>0</v>
      </c>
      <c r="AO51" s="44">
        <f t="shared" si="36"/>
        <v>0</v>
      </c>
      <c r="AP51" s="44" t="e">
        <f t="shared" si="37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19"/>
        <v>0</v>
      </c>
      <c r="U52" s="44">
        <f t="shared" si="20"/>
        <v>0</v>
      </c>
      <c r="V52" s="45">
        <f t="shared" si="21"/>
        <v>0</v>
      </c>
      <c r="W52" s="46">
        <f t="shared" si="22"/>
        <v>0</v>
      </c>
      <c r="X52" s="41">
        <f t="shared" si="23"/>
        <v>0</v>
      </c>
      <c r="Y52" s="41">
        <f t="shared" si="24"/>
        <v>0</v>
      </c>
      <c r="Z52" s="41">
        <f t="shared" si="25"/>
        <v>0</v>
      </c>
      <c r="AA52" s="47">
        <f t="shared" si="26"/>
        <v>0</v>
      </c>
      <c r="AB52" s="48">
        <f t="shared" si="27"/>
        <v>0</v>
      </c>
      <c r="AC52" s="41">
        <f t="shared" si="28"/>
        <v>0</v>
      </c>
      <c r="AD52" s="41">
        <f t="shared" si="29"/>
        <v>0</v>
      </c>
      <c r="AE52" s="41">
        <f t="shared" si="30"/>
        <v>0</v>
      </c>
      <c r="AF52" s="49" t="e">
        <f>HLOOKUP(I52,GasAvoidedCostsWOCC!$A$5:$G$50,G52+1,FALSE)</f>
        <v>#N/A</v>
      </c>
      <c r="AG52" s="41" t="e">
        <f t="shared" si="31"/>
        <v>#N/A</v>
      </c>
      <c r="AH52" s="49" t="e">
        <f>HLOOKUP(I52,GasAvoidedCostsWOCC!$A$5:$Q$50,T52+1,FALSE)</f>
        <v>#N/A</v>
      </c>
      <c r="AI52" s="41" t="e">
        <f t="shared" si="32"/>
        <v>#N/A</v>
      </c>
      <c r="AJ52" s="41" t="e">
        <f t="shared" si="33"/>
        <v>#N/A</v>
      </c>
      <c r="AK52" s="41" t="e">
        <f>HLOOKUP(I52,GasAvoidedCostsWOCC!$A$5:$Q$50,G52+1,FALSE)*J52*L52</f>
        <v>#N/A</v>
      </c>
      <c r="AL52" s="41" t="e">
        <f t="shared" si="34"/>
        <v>#N/A</v>
      </c>
      <c r="AM52" s="45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5">
        <f t="shared" si="35"/>
        <v>0</v>
      </c>
      <c r="AO52" s="44">
        <f t="shared" si="36"/>
        <v>0</v>
      </c>
      <c r="AP52" s="44" t="e">
        <f t="shared" si="37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19"/>
        <v>0</v>
      </c>
      <c r="U53" s="44">
        <f t="shared" si="20"/>
        <v>0</v>
      </c>
      <c r="V53" s="45">
        <f t="shared" si="21"/>
        <v>0</v>
      </c>
      <c r="W53" s="46">
        <f t="shared" si="22"/>
        <v>0</v>
      </c>
      <c r="X53" s="41">
        <f t="shared" si="23"/>
        <v>0</v>
      </c>
      <c r="Y53" s="41">
        <f t="shared" si="24"/>
        <v>0</v>
      </c>
      <c r="Z53" s="41">
        <f t="shared" si="25"/>
        <v>0</v>
      </c>
      <c r="AA53" s="47">
        <f t="shared" si="26"/>
        <v>0</v>
      </c>
      <c r="AB53" s="48">
        <f t="shared" si="27"/>
        <v>0</v>
      </c>
      <c r="AC53" s="41">
        <f t="shared" si="28"/>
        <v>0</v>
      </c>
      <c r="AD53" s="41">
        <f t="shared" si="29"/>
        <v>0</v>
      </c>
      <c r="AE53" s="41">
        <f t="shared" si="30"/>
        <v>0</v>
      </c>
      <c r="AF53" s="49" t="e">
        <f>HLOOKUP(I53,GasAvoidedCostsWOCC!$A$5:$G$50,G53+1,FALSE)</f>
        <v>#N/A</v>
      </c>
      <c r="AG53" s="41" t="e">
        <f t="shared" si="31"/>
        <v>#N/A</v>
      </c>
      <c r="AH53" s="49" t="e">
        <f>HLOOKUP(I53,GasAvoidedCostsWOCC!$A$5:$Q$50,T53+1,FALSE)</f>
        <v>#N/A</v>
      </c>
      <c r="AI53" s="41" t="e">
        <f t="shared" si="32"/>
        <v>#N/A</v>
      </c>
      <c r="AJ53" s="41" t="e">
        <f t="shared" si="33"/>
        <v>#N/A</v>
      </c>
      <c r="AK53" s="41" t="e">
        <f>HLOOKUP(I53,GasAvoidedCostsWOCC!$A$5:$Q$50,G53+1,FALSE)*J53*L53</f>
        <v>#N/A</v>
      </c>
      <c r="AL53" s="41" t="e">
        <f t="shared" si="34"/>
        <v>#N/A</v>
      </c>
      <c r="AM53" s="45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5">
        <f t="shared" si="35"/>
        <v>0</v>
      </c>
      <c r="AO53" s="44">
        <f t="shared" si="36"/>
        <v>0</v>
      </c>
      <c r="AP53" s="44" t="e">
        <f t="shared" si="37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19"/>
        <v>0</v>
      </c>
      <c r="U54" s="44">
        <f t="shared" si="20"/>
        <v>0</v>
      </c>
      <c r="V54" s="45">
        <f t="shared" si="21"/>
        <v>0</v>
      </c>
      <c r="W54" s="46">
        <f t="shared" si="22"/>
        <v>0</v>
      </c>
      <c r="X54" s="41">
        <f t="shared" si="23"/>
        <v>0</v>
      </c>
      <c r="Y54" s="41">
        <f t="shared" si="24"/>
        <v>0</v>
      </c>
      <c r="Z54" s="41">
        <f t="shared" si="25"/>
        <v>0</v>
      </c>
      <c r="AA54" s="47">
        <f t="shared" si="26"/>
        <v>0</v>
      </c>
      <c r="AB54" s="48">
        <f t="shared" si="27"/>
        <v>0</v>
      </c>
      <c r="AC54" s="41">
        <f t="shared" si="28"/>
        <v>0</v>
      </c>
      <c r="AD54" s="41">
        <f t="shared" si="29"/>
        <v>0</v>
      </c>
      <c r="AE54" s="41">
        <f t="shared" si="30"/>
        <v>0</v>
      </c>
      <c r="AF54" s="49" t="e">
        <f>HLOOKUP(I54,GasAvoidedCostsWOCC!$A$5:$G$50,G54+1,FALSE)</f>
        <v>#N/A</v>
      </c>
      <c r="AG54" s="41" t="e">
        <f t="shared" si="31"/>
        <v>#N/A</v>
      </c>
      <c r="AH54" s="49" t="e">
        <f>HLOOKUP(I54,GasAvoidedCostsWOCC!$A$5:$Q$50,T54+1,FALSE)</f>
        <v>#N/A</v>
      </c>
      <c r="AI54" s="41" t="e">
        <f t="shared" si="32"/>
        <v>#N/A</v>
      </c>
      <c r="AJ54" s="41" t="e">
        <f t="shared" si="33"/>
        <v>#N/A</v>
      </c>
      <c r="AK54" s="41" t="e">
        <f>HLOOKUP(I54,GasAvoidedCostsWOCC!$A$5:$Q$50,G54+1,FALSE)*J54*L54</f>
        <v>#N/A</v>
      </c>
      <c r="AL54" s="41" t="e">
        <f t="shared" si="34"/>
        <v>#N/A</v>
      </c>
      <c r="AM54" s="45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5">
        <f t="shared" si="35"/>
        <v>0</v>
      </c>
      <c r="AO54" s="44">
        <f t="shared" si="36"/>
        <v>0</v>
      </c>
      <c r="AP54" s="44" t="e">
        <f t="shared" si="37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19"/>
        <v>0</v>
      </c>
      <c r="U55" s="44">
        <f t="shared" si="20"/>
        <v>0</v>
      </c>
      <c r="V55" s="45">
        <f t="shared" si="21"/>
        <v>0</v>
      </c>
      <c r="W55" s="46">
        <f t="shared" si="22"/>
        <v>0</v>
      </c>
      <c r="X55" s="41">
        <f t="shared" si="23"/>
        <v>0</v>
      </c>
      <c r="Y55" s="41">
        <f t="shared" si="24"/>
        <v>0</v>
      </c>
      <c r="Z55" s="41">
        <f t="shared" si="25"/>
        <v>0</v>
      </c>
      <c r="AA55" s="47">
        <f t="shared" si="26"/>
        <v>0</v>
      </c>
      <c r="AB55" s="48">
        <f t="shared" si="27"/>
        <v>0</v>
      </c>
      <c r="AC55" s="41">
        <f t="shared" si="28"/>
        <v>0</v>
      </c>
      <c r="AD55" s="41">
        <f t="shared" si="29"/>
        <v>0</v>
      </c>
      <c r="AE55" s="41">
        <f t="shared" si="30"/>
        <v>0</v>
      </c>
      <c r="AF55" s="49" t="e">
        <f>HLOOKUP(I55,GasAvoidedCostsWOCC!$A$5:$G$50,G55+1,FALSE)</f>
        <v>#N/A</v>
      </c>
      <c r="AG55" s="41" t="e">
        <f t="shared" si="31"/>
        <v>#N/A</v>
      </c>
      <c r="AH55" s="49" t="e">
        <f>HLOOKUP(I55,GasAvoidedCostsWOCC!$A$5:$Q$50,T55+1,FALSE)</f>
        <v>#N/A</v>
      </c>
      <c r="AI55" s="41" t="e">
        <f t="shared" si="32"/>
        <v>#N/A</v>
      </c>
      <c r="AJ55" s="41" t="e">
        <f t="shared" si="33"/>
        <v>#N/A</v>
      </c>
      <c r="AK55" s="41" t="e">
        <f>HLOOKUP(I55,GasAvoidedCostsWOCC!$A$5:$Q$50,G55+1,FALSE)*J55*L55</f>
        <v>#N/A</v>
      </c>
      <c r="AL55" s="41" t="e">
        <f t="shared" si="34"/>
        <v>#N/A</v>
      </c>
      <c r="AM55" s="45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5">
        <f t="shared" si="35"/>
        <v>0</v>
      </c>
      <c r="AO55" s="44">
        <f t="shared" si="36"/>
        <v>0</v>
      </c>
      <c r="AP55" s="44" t="e">
        <f t="shared" si="37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19"/>
        <v>0</v>
      </c>
      <c r="U56" s="44">
        <f t="shared" si="20"/>
        <v>0</v>
      </c>
      <c r="V56" s="45">
        <f t="shared" si="21"/>
        <v>0</v>
      </c>
      <c r="W56" s="46">
        <f t="shared" si="22"/>
        <v>0</v>
      </c>
      <c r="X56" s="41">
        <f t="shared" si="23"/>
        <v>0</v>
      </c>
      <c r="Y56" s="41">
        <f t="shared" si="24"/>
        <v>0</v>
      </c>
      <c r="Z56" s="41">
        <f t="shared" si="25"/>
        <v>0</v>
      </c>
      <c r="AA56" s="47">
        <f t="shared" si="26"/>
        <v>0</v>
      </c>
      <c r="AB56" s="48">
        <f t="shared" si="27"/>
        <v>0</v>
      </c>
      <c r="AC56" s="41">
        <f t="shared" si="28"/>
        <v>0</v>
      </c>
      <c r="AD56" s="41">
        <f t="shared" si="29"/>
        <v>0</v>
      </c>
      <c r="AE56" s="41">
        <f t="shared" si="30"/>
        <v>0</v>
      </c>
      <c r="AF56" s="49" t="e">
        <f>HLOOKUP(I56,GasAvoidedCostsWOCC!$A$5:$G$50,G56+1,FALSE)</f>
        <v>#N/A</v>
      </c>
      <c r="AG56" s="41" t="e">
        <f t="shared" si="31"/>
        <v>#N/A</v>
      </c>
      <c r="AH56" s="49" t="e">
        <f>HLOOKUP(I56,GasAvoidedCostsWOCC!$A$5:$Q$50,T56+1,FALSE)</f>
        <v>#N/A</v>
      </c>
      <c r="AI56" s="41" t="e">
        <f t="shared" si="32"/>
        <v>#N/A</v>
      </c>
      <c r="AJ56" s="41" t="e">
        <f t="shared" si="33"/>
        <v>#N/A</v>
      </c>
      <c r="AK56" s="41" t="e">
        <f>HLOOKUP(I56,GasAvoidedCostsWOCC!$A$5:$Q$50,G56+1,FALSE)*J56*L56</f>
        <v>#N/A</v>
      </c>
      <c r="AL56" s="41" t="e">
        <f t="shared" si="34"/>
        <v>#N/A</v>
      </c>
      <c r="AM56" s="45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5">
        <f t="shared" si="35"/>
        <v>0</v>
      </c>
      <c r="AO56" s="44">
        <f t="shared" si="36"/>
        <v>0</v>
      </c>
      <c r="AP56" s="44" t="e">
        <f t="shared" si="37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19"/>
        <v>0</v>
      </c>
      <c r="U57" s="44">
        <f t="shared" si="20"/>
        <v>0</v>
      </c>
      <c r="V57" s="45">
        <f t="shared" si="21"/>
        <v>0</v>
      </c>
      <c r="W57" s="46">
        <f t="shared" si="22"/>
        <v>0</v>
      </c>
      <c r="X57" s="41">
        <f t="shared" si="23"/>
        <v>0</v>
      </c>
      <c r="Y57" s="41">
        <f t="shared" si="24"/>
        <v>0</v>
      </c>
      <c r="Z57" s="41">
        <f t="shared" si="25"/>
        <v>0</v>
      </c>
      <c r="AA57" s="47">
        <f t="shared" si="26"/>
        <v>0</v>
      </c>
      <c r="AB57" s="48">
        <f t="shared" si="27"/>
        <v>0</v>
      </c>
      <c r="AC57" s="41">
        <f t="shared" si="28"/>
        <v>0</v>
      </c>
      <c r="AD57" s="41">
        <f t="shared" si="29"/>
        <v>0</v>
      </c>
      <c r="AE57" s="41">
        <f t="shared" si="30"/>
        <v>0</v>
      </c>
      <c r="AF57" s="49" t="e">
        <f>HLOOKUP(I57,GasAvoidedCostsWOCC!$A$5:$G$50,G57+1,FALSE)</f>
        <v>#N/A</v>
      </c>
      <c r="AG57" s="41" t="e">
        <f t="shared" si="31"/>
        <v>#N/A</v>
      </c>
      <c r="AH57" s="49" t="e">
        <f>HLOOKUP(I57,GasAvoidedCostsWOCC!$A$5:$Q$50,T57+1,FALSE)</f>
        <v>#N/A</v>
      </c>
      <c r="AI57" s="41" t="e">
        <f t="shared" si="32"/>
        <v>#N/A</v>
      </c>
      <c r="AJ57" s="41" t="e">
        <f t="shared" si="33"/>
        <v>#N/A</v>
      </c>
      <c r="AK57" s="41" t="e">
        <f>HLOOKUP(I57,GasAvoidedCostsWOCC!$A$5:$Q$50,G57+1,FALSE)*J57*L57</f>
        <v>#N/A</v>
      </c>
      <c r="AL57" s="41" t="e">
        <f t="shared" si="34"/>
        <v>#N/A</v>
      </c>
      <c r="AM57" s="45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5">
        <f t="shared" si="35"/>
        <v>0</v>
      </c>
      <c r="AO57" s="44">
        <f t="shared" si="36"/>
        <v>0</v>
      </c>
      <c r="AP57" s="44" t="e">
        <f t="shared" si="37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19"/>
        <v>0</v>
      </c>
      <c r="U58" s="44">
        <f t="shared" si="20"/>
        <v>0</v>
      </c>
      <c r="V58" s="45">
        <f t="shared" si="21"/>
        <v>0</v>
      </c>
      <c r="W58" s="46">
        <f t="shared" si="22"/>
        <v>0</v>
      </c>
      <c r="X58" s="41">
        <f t="shared" si="23"/>
        <v>0</v>
      </c>
      <c r="Y58" s="41">
        <f t="shared" si="24"/>
        <v>0</v>
      </c>
      <c r="Z58" s="41">
        <f t="shared" si="25"/>
        <v>0</v>
      </c>
      <c r="AA58" s="47">
        <f t="shared" si="26"/>
        <v>0</v>
      </c>
      <c r="AB58" s="48">
        <f t="shared" si="27"/>
        <v>0</v>
      </c>
      <c r="AC58" s="41">
        <f t="shared" si="28"/>
        <v>0</v>
      </c>
      <c r="AD58" s="41">
        <f t="shared" si="29"/>
        <v>0</v>
      </c>
      <c r="AE58" s="41">
        <f t="shared" si="30"/>
        <v>0</v>
      </c>
      <c r="AF58" s="49" t="e">
        <f>HLOOKUP(I58,GasAvoidedCostsWOCC!$A$5:$G$50,G58+1,FALSE)</f>
        <v>#N/A</v>
      </c>
      <c r="AG58" s="41" t="e">
        <f t="shared" si="31"/>
        <v>#N/A</v>
      </c>
      <c r="AH58" s="49" t="e">
        <f>HLOOKUP(I58,GasAvoidedCostsWOCC!$A$5:$Q$50,T58+1,FALSE)</f>
        <v>#N/A</v>
      </c>
      <c r="AI58" s="41" t="e">
        <f t="shared" si="32"/>
        <v>#N/A</v>
      </c>
      <c r="AJ58" s="41" t="e">
        <f t="shared" si="33"/>
        <v>#N/A</v>
      </c>
      <c r="AK58" s="41" t="e">
        <f>HLOOKUP(I58,GasAvoidedCostsWOCC!$A$5:$Q$50,G58+1,FALSE)*J58*L58</f>
        <v>#N/A</v>
      </c>
      <c r="AL58" s="41" t="e">
        <f t="shared" si="34"/>
        <v>#N/A</v>
      </c>
      <c r="AM58" s="45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5">
        <f t="shared" si="35"/>
        <v>0</v>
      </c>
      <c r="AO58" s="44">
        <f t="shared" si="36"/>
        <v>0</v>
      </c>
      <c r="AP58" s="44" t="e">
        <f t="shared" si="37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19"/>
        <v>0</v>
      </c>
      <c r="U59" s="44">
        <f t="shared" si="20"/>
        <v>0</v>
      </c>
      <c r="V59" s="45">
        <f t="shared" si="21"/>
        <v>0</v>
      </c>
      <c r="W59" s="46">
        <f t="shared" si="22"/>
        <v>0</v>
      </c>
      <c r="X59" s="41">
        <f t="shared" si="23"/>
        <v>0</v>
      </c>
      <c r="Y59" s="41">
        <f t="shared" si="24"/>
        <v>0</v>
      </c>
      <c r="Z59" s="41">
        <f t="shared" si="25"/>
        <v>0</v>
      </c>
      <c r="AA59" s="47">
        <f t="shared" si="26"/>
        <v>0</v>
      </c>
      <c r="AB59" s="48">
        <f t="shared" si="27"/>
        <v>0</v>
      </c>
      <c r="AC59" s="41">
        <f t="shared" si="28"/>
        <v>0</v>
      </c>
      <c r="AD59" s="41">
        <f t="shared" si="29"/>
        <v>0</v>
      </c>
      <c r="AE59" s="41">
        <f t="shared" si="30"/>
        <v>0</v>
      </c>
      <c r="AF59" s="49" t="e">
        <f>HLOOKUP(I59,GasAvoidedCostsWOCC!$A$5:$G$50,G59+1,FALSE)</f>
        <v>#N/A</v>
      </c>
      <c r="AG59" s="41" t="e">
        <f t="shared" si="31"/>
        <v>#N/A</v>
      </c>
      <c r="AH59" s="49" t="e">
        <f>HLOOKUP(I59,GasAvoidedCostsWOCC!$A$5:$Q$50,T59+1,FALSE)</f>
        <v>#N/A</v>
      </c>
      <c r="AI59" s="41" t="e">
        <f t="shared" si="32"/>
        <v>#N/A</v>
      </c>
      <c r="AJ59" s="41" t="e">
        <f t="shared" si="33"/>
        <v>#N/A</v>
      </c>
      <c r="AK59" s="41" t="e">
        <f>HLOOKUP(I59,GasAvoidedCostsWOCC!$A$5:$Q$50,G59+1,FALSE)*J59*L59</f>
        <v>#N/A</v>
      </c>
      <c r="AL59" s="41" t="e">
        <f t="shared" si="34"/>
        <v>#N/A</v>
      </c>
      <c r="AM59" s="45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5">
        <f t="shared" si="35"/>
        <v>0</v>
      </c>
      <c r="AO59" s="44">
        <f t="shared" si="36"/>
        <v>0</v>
      </c>
      <c r="AP59" s="44" t="e">
        <f t="shared" si="37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19"/>
        <v>0</v>
      </c>
      <c r="U60" s="44">
        <f t="shared" si="20"/>
        <v>0</v>
      </c>
      <c r="V60" s="45">
        <f t="shared" si="21"/>
        <v>0</v>
      </c>
      <c r="W60" s="46">
        <f t="shared" si="22"/>
        <v>0</v>
      </c>
      <c r="X60" s="41">
        <f t="shared" si="23"/>
        <v>0</v>
      </c>
      <c r="Y60" s="41">
        <f t="shared" si="24"/>
        <v>0</v>
      </c>
      <c r="Z60" s="41">
        <f t="shared" si="25"/>
        <v>0</v>
      </c>
      <c r="AA60" s="47">
        <f t="shared" si="26"/>
        <v>0</v>
      </c>
      <c r="AB60" s="48">
        <f t="shared" si="27"/>
        <v>0</v>
      </c>
      <c r="AC60" s="41">
        <f t="shared" si="28"/>
        <v>0</v>
      </c>
      <c r="AD60" s="41">
        <f t="shared" si="29"/>
        <v>0</v>
      </c>
      <c r="AE60" s="41">
        <f t="shared" si="30"/>
        <v>0</v>
      </c>
      <c r="AF60" s="49" t="e">
        <f>HLOOKUP(I60,GasAvoidedCostsWOCC!$A$5:$G$50,G60+1,FALSE)</f>
        <v>#N/A</v>
      </c>
      <c r="AG60" s="41" t="e">
        <f t="shared" si="31"/>
        <v>#N/A</v>
      </c>
      <c r="AH60" s="49" t="e">
        <f>HLOOKUP(I60,GasAvoidedCostsWOCC!$A$5:$Q$50,T60+1,FALSE)</f>
        <v>#N/A</v>
      </c>
      <c r="AI60" s="41" t="e">
        <f t="shared" si="32"/>
        <v>#N/A</v>
      </c>
      <c r="AJ60" s="41" t="e">
        <f t="shared" si="33"/>
        <v>#N/A</v>
      </c>
      <c r="AK60" s="41" t="e">
        <f>HLOOKUP(I60,GasAvoidedCostsWOCC!$A$5:$Q$50,G60+1,FALSE)*J60*L60</f>
        <v>#N/A</v>
      </c>
      <c r="AL60" s="41" t="e">
        <f t="shared" si="34"/>
        <v>#N/A</v>
      </c>
      <c r="AM60" s="45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5">
        <f t="shared" si="35"/>
        <v>0</v>
      </c>
      <c r="AO60" s="44">
        <f t="shared" si="36"/>
        <v>0</v>
      </c>
      <c r="AP60" s="44" t="e">
        <f t="shared" si="37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19"/>
        <v>0</v>
      </c>
      <c r="U61" s="44">
        <f t="shared" si="20"/>
        <v>0</v>
      </c>
      <c r="V61" s="45">
        <f t="shared" si="21"/>
        <v>0</v>
      </c>
      <c r="W61" s="46">
        <f t="shared" si="22"/>
        <v>0</v>
      </c>
      <c r="X61" s="41">
        <f t="shared" si="23"/>
        <v>0</v>
      </c>
      <c r="Y61" s="41">
        <f t="shared" si="24"/>
        <v>0</v>
      </c>
      <c r="Z61" s="41">
        <f t="shared" si="25"/>
        <v>0</v>
      </c>
      <c r="AA61" s="47">
        <f t="shared" si="26"/>
        <v>0</v>
      </c>
      <c r="AB61" s="48">
        <f t="shared" si="27"/>
        <v>0</v>
      </c>
      <c r="AC61" s="41">
        <f t="shared" si="28"/>
        <v>0</v>
      </c>
      <c r="AD61" s="41">
        <f t="shared" si="29"/>
        <v>0</v>
      </c>
      <c r="AE61" s="41">
        <f t="shared" si="30"/>
        <v>0</v>
      </c>
      <c r="AF61" s="49" t="e">
        <f>HLOOKUP(I61,GasAvoidedCostsWOCC!$A$5:$G$50,G61+1,FALSE)</f>
        <v>#N/A</v>
      </c>
      <c r="AG61" s="41" t="e">
        <f t="shared" si="31"/>
        <v>#N/A</v>
      </c>
      <c r="AH61" s="49" t="e">
        <f>HLOOKUP(I61,GasAvoidedCostsWOCC!$A$5:$Q$50,T61+1,FALSE)</f>
        <v>#N/A</v>
      </c>
      <c r="AI61" s="41" t="e">
        <f t="shared" si="32"/>
        <v>#N/A</v>
      </c>
      <c r="AJ61" s="41" t="e">
        <f t="shared" si="33"/>
        <v>#N/A</v>
      </c>
      <c r="AK61" s="41" t="e">
        <f>HLOOKUP(I61,GasAvoidedCostsWOCC!$A$5:$Q$50,G61+1,FALSE)*J61*L61</f>
        <v>#N/A</v>
      </c>
      <c r="AL61" s="41" t="e">
        <f t="shared" si="34"/>
        <v>#N/A</v>
      </c>
      <c r="AM61" s="45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5">
        <f t="shared" si="35"/>
        <v>0</v>
      </c>
      <c r="AO61" s="44">
        <f t="shared" si="36"/>
        <v>0</v>
      </c>
      <c r="AP61" s="44" t="e">
        <f t="shared" si="37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19"/>
        <v>0</v>
      </c>
      <c r="U62" s="44">
        <f t="shared" si="20"/>
        <v>0</v>
      </c>
      <c r="V62" s="45">
        <f t="shared" si="21"/>
        <v>0</v>
      </c>
      <c r="W62" s="46">
        <f t="shared" si="22"/>
        <v>0</v>
      </c>
      <c r="X62" s="41">
        <f t="shared" si="23"/>
        <v>0</v>
      </c>
      <c r="Y62" s="41">
        <f t="shared" si="24"/>
        <v>0</v>
      </c>
      <c r="Z62" s="41">
        <f t="shared" si="25"/>
        <v>0</v>
      </c>
      <c r="AA62" s="47">
        <f t="shared" si="26"/>
        <v>0</v>
      </c>
      <c r="AB62" s="48">
        <f t="shared" si="27"/>
        <v>0</v>
      </c>
      <c r="AC62" s="41">
        <f t="shared" si="28"/>
        <v>0</v>
      </c>
      <c r="AD62" s="41">
        <f t="shared" si="29"/>
        <v>0</v>
      </c>
      <c r="AE62" s="41">
        <f t="shared" si="30"/>
        <v>0</v>
      </c>
      <c r="AF62" s="49" t="e">
        <f>HLOOKUP(I62,GasAvoidedCostsWOCC!$A$5:$G$50,G62+1,FALSE)</f>
        <v>#N/A</v>
      </c>
      <c r="AG62" s="41" t="e">
        <f t="shared" si="31"/>
        <v>#N/A</v>
      </c>
      <c r="AH62" s="49" t="e">
        <f>HLOOKUP(I62,GasAvoidedCostsWOCC!$A$5:$Q$50,T62+1,FALSE)</f>
        <v>#N/A</v>
      </c>
      <c r="AI62" s="41" t="e">
        <f t="shared" si="32"/>
        <v>#N/A</v>
      </c>
      <c r="AJ62" s="41" t="e">
        <f t="shared" si="33"/>
        <v>#N/A</v>
      </c>
      <c r="AK62" s="41" t="e">
        <f>HLOOKUP(I62,GasAvoidedCostsWOCC!$A$5:$Q$50,G62+1,FALSE)*J62*L62</f>
        <v>#N/A</v>
      </c>
      <c r="AL62" s="41" t="e">
        <f t="shared" si="34"/>
        <v>#N/A</v>
      </c>
      <c r="AM62" s="45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5">
        <f t="shared" si="35"/>
        <v>0</v>
      </c>
      <c r="AO62" s="44">
        <f t="shared" si="36"/>
        <v>0</v>
      </c>
      <c r="AP62" s="44" t="e">
        <f t="shared" si="37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19"/>
        <v>0</v>
      </c>
      <c r="U63" s="44">
        <f t="shared" si="20"/>
        <v>0</v>
      </c>
      <c r="V63" s="45">
        <f t="shared" si="21"/>
        <v>0</v>
      </c>
      <c r="W63" s="46">
        <f t="shared" si="22"/>
        <v>0</v>
      </c>
      <c r="X63" s="41">
        <f t="shared" si="23"/>
        <v>0</v>
      </c>
      <c r="Y63" s="41">
        <f t="shared" si="24"/>
        <v>0</v>
      </c>
      <c r="Z63" s="41">
        <f t="shared" si="25"/>
        <v>0</v>
      </c>
      <c r="AA63" s="47">
        <f t="shared" si="26"/>
        <v>0</v>
      </c>
      <c r="AB63" s="48">
        <f t="shared" si="27"/>
        <v>0</v>
      </c>
      <c r="AC63" s="41">
        <f t="shared" si="28"/>
        <v>0</v>
      </c>
      <c r="AD63" s="41">
        <f t="shared" si="29"/>
        <v>0</v>
      </c>
      <c r="AE63" s="41">
        <f t="shared" si="30"/>
        <v>0</v>
      </c>
      <c r="AF63" s="49" t="e">
        <f>HLOOKUP(I63,GasAvoidedCostsWOCC!$A$5:$G$50,G63+1,FALSE)</f>
        <v>#N/A</v>
      </c>
      <c r="AG63" s="41" t="e">
        <f t="shared" si="31"/>
        <v>#N/A</v>
      </c>
      <c r="AH63" s="49" t="e">
        <f>HLOOKUP(I63,GasAvoidedCostsWOCC!$A$5:$Q$50,T63+1,FALSE)</f>
        <v>#N/A</v>
      </c>
      <c r="AI63" s="41" t="e">
        <f t="shared" si="32"/>
        <v>#N/A</v>
      </c>
      <c r="AJ63" s="41" t="e">
        <f t="shared" si="33"/>
        <v>#N/A</v>
      </c>
      <c r="AK63" s="41" t="e">
        <f>HLOOKUP(I63,GasAvoidedCostsWOCC!$A$5:$Q$50,G63+1,FALSE)*J63*L63</f>
        <v>#N/A</v>
      </c>
      <c r="AL63" s="41" t="e">
        <f t="shared" si="34"/>
        <v>#N/A</v>
      </c>
      <c r="AM63" s="45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5">
        <f t="shared" si="35"/>
        <v>0</v>
      </c>
      <c r="AO63" s="44">
        <f t="shared" si="36"/>
        <v>0</v>
      </c>
      <c r="AP63" s="44" t="e">
        <f t="shared" si="37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19"/>
        <v>0</v>
      </c>
      <c r="U64" s="44">
        <f t="shared" si="20"/>
        <v>0</v>
      </c>
      <c r="V64" s="45">
        <f t="shared" si="21"/>
        <v>0</v>
      </c>
      <c r="W64" s="46">
        <f t="shared" si="22"/>
        <v>0</v>
      </c>
      <c r="X64" s="41">
        <f t="shared" si="23"/>
        <v>0</v>
      </c>
      <c r="Y64" s="41">
        <f t="shared" si="24"/>
        <v>0</v>
      </c>
      <c r="Z64" s="41">
        <f t="shared" si="25"/>
        <v>0</v>
      </c>
      <c r="AA64" s="47">
        <f t="shared" si="26"/>
        <v>0</v>
      </c>
      <c r="AB64" s="48">
        <f t="shared" si="27"/>
        <v>0</v>
      </c>
      <c r="AC64" s="41">
        <f t="shared" si="28"/>
        <v>0</v>
      </c>
      <c r="AD64" s="41">
        <f t="shared" si="29"/>
        <v>0</v>
      </c>
      <c r="AE64" s="41">
        <f t="shared" si="30"/>
        <v>0</v>
      </c>
      <c r="AF64" s="49" t="e">
        <f>HLOOKUP(I64,GasAvoidedCostsWOCC!$A$5:$G$50,G64+1,FALSE)</f>
        <v>#N/A</v>
      </c>
      <c r="AG64" s="41" t="e">
        <f t="shared" si="31"/>
        <v>#N/A</v>
      </c>
      <c r="AH64" s="49" t="e">
        <f>HLOOKUP(I64,GasAvoidedCostsWOCC!$A$5:$Q$50,T64+1,FALSE)</f>
        <v>#N/A</v>
      </c>
      <c r="AI64" s="41" t="e">
        <f t="shared" si="32"/>
        <v>#N/A</v>
      </c>
      <c r="AJ64" s="41" t="e">
        <f t="shared" si="33"/>
        <v>#N/A</v>
      </c>
      <c r="AK64" s="41" t="e">
        <f>HLOOKUP(I64,GasAvoidedCostsWOCC!$A$5:$Q$50,G64+1,FALSE)*J64*L64</f>
        <v>#N/A</v>
      </c>
      <c r="AL64" s="41" t="e">
        <f t="shared" si="34"/>
        <v>#N/A</v>
      </c>
      <c r="AM64" s="45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5">
        <f t="shared" si="35"/>
        <v>0</v>
      </c>
      <c r="AO64" s="44">
        <f t="shared" si="36"/>
        <v>0</v>
      </c>
      <c r="AP64" s="44" t="e">
        <f t="shared" si="37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19"/>
        <v>0</v>
      </c>
      <c r="U65" s="44">
        <f t="shared" si="20"/>
        <v>0</v>
      </c>
      <c r="V65" s="45">
        <f t="shared" si="21"/>
        <v>0</v>
      </c>
      <c r="W65" s="46">
        <f t="shared" si="22"/>
        <v>0</v>
      </c>
      <c r="X65" s="41">
        <f t="shared" si="23"/>
        <v>0</v>
      </c>
      <c r="Y65" s="41">
        <f t="shared" si="24"/>
        <v>0</v>
      </c>
      <c r="Z65" s="41">
        <f t="shared" si="25"/>
        <v>0</v>
      </c>
      <c r="AA65" s="47">
        <f t="shared" si="26"/>
        <v>0</v>
      </c>
      <c r="AB65" s="48">
        <f t="shared" si="27"/>
        <v>0</v>
      </c>
      <c r="AC65" s="41">
        <f t="shared" si="28"/>
        <v>0</v>
      </c>
      <c r="AD65" s="41">
        <f t="shared" si="29"/>
        <v>0</v>
      </c>
      <c r="AE65" s="41">
        <f t="shared" si="30"/>
        <v>0</v>
      </c>
      <c r="AF65" s="49" t="e">
        <f>HLOOKUP(I65,GasAvoidedCostsWOCC!$A$5:$G$50,G65+1,FALSE)</f>
        <v>#N/A</v>
      </c>
      <c r="AG65" s="41" t="e">
        <f t="shared" si="31"/>
        <v>#N/A</v>
      </c>
      <c r="AH65" s="49" t="e">
        <f>HLOOKUP(I65,GasAvoidedCostsWOCC!$A$5:$Q$50,T65+1,FALSE)</f>
        <v>#N/A</v>
      </c>
      <c r="AI65" s="41" t="e">
        <f t="shared" si="32"/>
        <v>#N/A</v>
      </c>
      <c r="AJ65" s="41" t="e">
        <f t="shared" si="33"/>
        <v>#N/A</v>
      </c>
      <c r="AK65" s="41" t="e">
        <f>HLOOKUP(I65,GasAvoidedCostsWOCC!$A$5:$Q$50,G65+1,FALSE)*J65*L65</f>
        <v>#N/A</v>
      </c>
      <c r="AL65" s="41" t="e">
        <f t="shared" si="34"/>
        <v>#N/A</v>
      </c>
      <c r="AM65" s="45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5">
        <f t="shared" si="35"/>
        <v>0</v>
      </c>
      <c r="AO65" s="44">
        <f t="shared" si="36"/>
        <v>0</v>
      </c>
      <c r="AP65" s="44" t="e">
        <f t="shared" si="37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19"/>
        <v>0</v>
      </c>
      <c r="U66" s="44">
        <f t="shared" si="20"/>
        <v>0</v>
      </c>
      <c r="V66" s="45">
        <f t="shared" si="21"/>
        <v>0</v>
      </c>
      <c r="W66" s="46">
        <f t="shared" si="22"/>
        <v>0</v>
      </c>
      <c r="X66" s="41">
        <f t="shared" si="23"/>
        <v>0</v>
      </c>
      <c r="Y66" s="41">
        <f t="shared" si="24"/>
        <v>0</v>
      </c>
      <c r="Z66" s="41">
        <f t="shared" si="25"/>
        <v>0</v>
      </c>
      <c r="AA66" s="47">
        <f t="shared" si="26"/>
        <v>0</v>
      </c>
      <c r="AB66" s="48">
        <f t="shared" si="27"/>
        <v>0</v>
      </c>
      <c r="AC66" s="41">
        <f t="shared" si="28"/>
        <v>0</v>
      </c>
      <c r="AD66" s="41">
        <f t="shared" si="29"/>
        <v>0</v>
      </c>
      <c r="AE66" s="41">
        <f t="shared" si="30"/>
        <v>0</v>
      </c>
      <c r="AF66" s="49" t="e">
        <f>HLOOKUP(I66,GasAvoidedCostsWOCC!$A$5:$G$50,G66+1,FALSE)</f>
        <v>#N/A</v>
      </c>
      <c r="AG66" s="41" t="e">
        <f t="shared" si="31"/>
        <v>#N/A</v>
      </c>
      <c r="AH66" s="49" t="e">
        <f>HLOOKUP(I66,GasAvoidedCostsWOCC!$A$5:$Q$50,T66+1,FALSE)</f>
        <v>#N/A</v>
      </c>
      <c r="AI66" s="41" t="e">
        <f t="shared" si="32"/>
        <v>#N/A</v>
      </c>
      <c r="AJ66" s="41" t="e">
        <f t="shared" si="33"/>
        <v>#N/A</v>
      </c>
      <c r="AK66" s="41" t="e">
        <f>HLOOKUP(I66,GasAvoidedCostsWOCC!$A$5:$Q$50,G66+1,FALSE)*J66*L66</f>
        <v>#N/A</v>
      </c>
      <c r="AL66" s="41" t="e">
        <f t="shared" si="34"/>
        <v>#N/A</v>
      </c>
      <c r="AM66" s="45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5">
        <f t="shared" si="35"/>
        <v>0</v>
      </c>
      <c r="AO66" s="44">
        <f t="shared" si="36"/>
        <v>0</v>
      </c>
      <c r="AP66" s="44" t="e">
        <f t="shared" si="37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19"/>
        <v>0</v>
      </c>
      <c r="U67" s="44">
        <f t="shared" si="20"/>
        <v>0</v>
      </c>
      <c r="V67" s="45">
        <f t="shared" si="21"/>
        <v>0</v>
      </c>
      <c r="W67" s="46">
        <f t="shared" si="22"/>
        <v>0</v>
      </c>
      <c r="X67" s="41">
        <f t="shared" si="23"/>
        <v>0</v>
      </c>
      <c r="Y67" s="41">
        <f t="shared" si="24"/>
        <v>0</v>
      </c>
      <c r="Z67" s="41">
        <f t="shared" si="25"/>
        <v>0</v>
      </c>
      <c r="AA67" s="47">
        <f t="shared" si="26"/>
        <v>0</v>
      </c>
      <c r="AB67" s="48">
        <f t="shared" si="27"/>
        <v>0</v>
      </c>
      <c r="AC67" s="41">
        <f t="shared" si="28"/>
        <v>0</v>
      </c>
      <c r="AD67" s="41">
        <f t="shared" si="29"/>
        <v>0</v>
      </c>
      <c r="AE67" s="41">
        <f t="shared" si="30"/>
        <v>0</v>
      </c>
      <c r="AF67" s="49" t="e">
        <f>HLOOKUP(I67,GasAvoidedCostsWOCC!$A$5:$G$50,G67+1,FALSE)</f>
        <v>#N/A</v>
      </c>
      <c r="AG67" s="41" t="e">
        <f t="shared" si="31"/>
        <v>#N/A</v>
      </c>
      <c r="AH67" s="49" t="e">
        <f>HLOOKUP(I67,GasAvoidedCostsWOCC!$A$5:$Q$50,T67+1,FALSE)</f>
        <v>#N/A</v>
      </c>
      <c r="AI67" s="41" t="e">
        <f t="shared" si="32"/>
        <v>#N/A</v>
      </c>
      <c r="AJ67" s="41" t="e">
        <f t="shared" si="33"/>
        <v>#N/A</v>
      </c>
      <c r="AK67" s="41" t="e">
        <f>HLOOKUP(I67,GasAvoidedCostsWOCC!$A$5:$Q$50,G67+1,FALSE)*J67*L67</f>
        <v>#N/A</v>
      </c>
      <c r="AL67" s="41" t="e">
        <f t="shared" si="34"/>
        <v>#N/A</v>
      </c>
      <c r="AM67" s="45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5">
        <f t="shared" si="35"/>
        <v>0</v>
      </c>
      <c r="AO67" s="44">
        <f t="shared" si="36"/>
        <v>0</v>
      </c>
      <c r="AP67" s="44" t="e">
        <f t="shared" si="37"/>
        <v>#DIV/0!</v>
      </c>
    </row>
  </sheetData>
  <conditionalFormatting sqref="J5:N67 R5:S67">
    <cfRule type="expression" dxfId="64" priority="2">
      <formula>ISTEXT(J5)</formula>
    </cfRule>
    <cfRule type="notContainsBlanks" dxfId="63" priority="3">
      <formula>LEN(TRIM(J5))&gt;0</formula>
    </cfRule>
  </conditionalFormatting>
  <conditionalFormatting sqref="R5:S67">
    <cfRule type="expression" dxfId="62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0066CC"/>
  </sheetPr>
  <dimension ref="A1:AP67"/>
  <sheetViews>
    <sheetView zoomScale="85" zoomScaleNormal="85" workbookViewId="0">
      <selection activeCell="I22" sqref="I2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18230254</v>
      </c>
      <c r="D2" s="17" t="s">
        <v>533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18230254</v>
      </c>
      <c r="D5" s="56" t="s">
        <v>533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67" si="0">G5+H5</f>
        <v>0</v>
      </c>
      <c r="U5" s="44" t="e">
        <f t="shared" ref="U5:U67" si="1">(O5/$A$10)*T5</f>
        <v>#DIV/0!</v>
      </c>
      <c r="V5" s="45">
        <f t="shared" ref="V5:V67" si="2">N5-M5</f>
        <v>0</v>
      </c>
      <c r="W5" s="46" t="e">
        <f t="shared" ref="W5:W67" si="3">(O5/A$10)</f>
        <v>#DIV/0!</v>
      </c>
      <c r="X5" s="41" t="e">
        <f t="shared" ref="X5:X67" si="4">W5*A$8</f>
        <v>#DIV/0!</v>
      </c>
      <c r="Y5" s="41">
        <f t="shared" ref="Y5:Y67" si="5">Q5-P5</f>
        <v>0</v>
      </c>
      <c r="Z5" s="41" t="e">
        <f t="shared" ref="Z5:Z67" si="6">X5+(A$6*W5)</f>
        <v>#DIV/0!</v>
      </c>
      <c r="AA5" s="47" t="e">
        <f t="shared" ref="AA5:AA67" si="7">Q5+X5</f>
        <v>#DIV/0!</v>
      </c>
      <c r="AB5" s="48" t="e">
        <f t="shared" ref="AB5:AC24" si="8">Z5/(1+GasDiscountRate)^1</f>
        <v>#DIV/0!</v>
      </c>
      <c r="AC5" s="41" t="e">
        <f t="shared" si="8"/>
        <v>#DIV/0!</v>
      </c>
      <c r="AD5" s="41">
        <f t="shared" ref="AD5:AD67" si="9">-PV(GasDiscountRate,T5,R5)*J5</f>
        <v>0</v>
      </c>
      <c r="AE5" s="41">
        <v>0</v>
      </c>
      <c r="AF5" s="49" t="e">
        <f>HLOOKUP(I5,GasAvoidedCostsWOCC!$A$5:$G$50,G5+1,FALSE)</f>
        <v>#N/A</v>
      </c>
      <c r="AG5" s="41" t="e">
        <f t="shared" ref="AG5:AG67" si="10">AF5*J5*K5</f>
        <v>#N/A</v>
      </c>
      <c r="AH5" s="49" t="e">
        <f>HLOOKUP(I5,GasAvoidedCostsWOCC!$A$5:$Q$50,T5+1,FALSE)</f>
        <v>#N/A</v>
      </c>
      <c r="AI5" s="41" t="e">
        <f t="shared" ref="AI5:AI67" si="11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8"/>
        <v>#DIV/0!</v>
      </c>
      <c r="AD6" s="41">
        <f t="shared" si="9"/>
        <v>0</v>
      </c>
      <c r="AE6" s="41">
        <v>0</v>
      </c>
      <c r="AF6" s="49" t="e">
        <f>HLOOKUP(I6,GasAvoidedCostsWOCC!$A$5:$G$50,G6+1,FALSE)</f>
        <v>#N/A</v>
      </c>
      <c r="AG6" s="41" t="e">
        <f t="shared" si="10"/>
        <v>#N/A</v>
      </c>
      <c r="AH6" s="49" t="e">
        <f>HLOOKUP(I6,GasAvoidedCostsWOCC!$A$5:$Q$50,T6+1,FALSE)</f>
        <v>#N/A</v>
      </c>
      <c r="AI6" s="41" t="e">
        <f t="shared" si="11"/>
        <v>#N/A</v>
      </c>
      <c r="AJ6" s="41" t="e">
        <f t="shared" ref="AJ6:AJ67" si="12">AG6+AI6</f>
        <v>#N/A</v>
      </c>
      <c r="AK6" s="41" t="e">
        <f>HLOOKUP(I6,GasAvoidedCostsWOCC!$A$5:$Q$50,G6+1,FALSE)*J6*L6</f>
        <v>#N/A</v>
      </c>
      <c r="AL6" s="41" t="e">
        <f t="shared" ref="AL6:AL67" si="13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67" si="14">AM6*1.1+AD6+AE6</f>
        <v>0</v>
      </c>
      <c r="AO6" s="44">
        <f t="shared" ref="AO6:AO67" si="15">IFERROR(AM6/AB6,0)</f>
        <v>0</v>
      </c>
      <c r="AP6" s="44" t="e">
        <f t="shared" ref="AP6:AP67" si="16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8"/>
        <v>#DIV/0!</v>
      </c>
      <c r="AD7" s="41">
        <f t="shared" si="9"/>
        <v>0</v>
      </c>
      <c r="AE7" s="41">
        <v>0</v>
      </c>
      <c r="AF7" s="49" t="e">
        <f>HLOOKUP(I7,GasAvoidedCostsWOCC!$A$5:$G$50,G7+1,FALSE)</f>
        <v>#N/A</v>
      </c>
      <c r="AG7" s="41" t="e">
        <f t="shared" si="10"/>
        <v>#N/A</v>
      </c>
      <c r="AH7" s="49" t="e">
        <f>HLOOKUP(I7,GasAvoidedCostsWOCC!$A$5:$Q$50,T7+1,FALSE)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HLOOKUP(I7,GasAvoidedCostsWOCC!$A$5:$Q$50,G7+1,FALSE)*J7*L7</f>
        <v>#N/A</v>
      </c>
      <c r="AL7" s="41" t="e">
        <f t="shared" si="13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68573.98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8"/>
        <v>#DIV/0!</v>
      </c>
      <c r="AD8" s="41">
        <f t="shared" si="9"/>
        <v>0</v>
      </c>
      <c r="AE8" s="41">
        <v>0</v>
      </c>
      <c r="AF8" s="49" t="e">
        <f>HLOOKUP(I8,GasAvoidedCostsWOCC!$A$5:$G$50,G8+1,FALSE)</f>
        <v>#N/A</v>
      </c>
      <c r="AG8" s="41" t="e">
        <f t="shared" si="10"/>
        <v>#N/A</v>
      </c>
      <c r="AH8" s="49" t="e">
        <f>HLOOKUP(I8,GasAvoidedCostsWOCC!$A$5:$Q$50,T8+1,FALSE)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HLOOKUP(I8,GasAvoidedCostsWOCC!$A$5:$Q$50,G8+1,FALSE)*J8*L8</f>
        <v>#N/A</v>
      </c>
      <c r="AL8" s="41" t="e">
        <f t="shared" si="13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8"/>
        <v>#DIV/0!</v>
      </c>
      <c r="AD9" s="41">
        <f t="shared" si="9"/>
        <v>0</v>
      </c>
      <c r="AE9" s="41">
        <f t="shared" ref="AE9:AE67" si="17">-PV(GasDiscountRate,T9,S9)*J9</f>
        <v>0</v>
      </c>
      <c r="AF9" s="49" t="e">
        <f>HLOOKUP(I9,GasAvoidedCostsWOCC!$A$5:$G$50,G9+1,FALSE)</f>
        <v>#N/A</v>
      </c>
      <c r="AG9" s="41" t="e">
        <f t="shared" si="10"/>
        <v>#N/A</v>
      </c>
      <c r="AH9" s="49" t="e">
        <f>HLOOKUP(I9,GasAvoidedCostsWOCC!$A$5:$Q$50,T9+1,FALSE)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HLOOKUP(I9,GasAvoidedCostsWOCC!$A$5:$Q$50,G9+1,FALSE)*J9*L9</f>
        <v>#N/A</v>
      </c>
      <c r="AL9" s="41" t="e">
        <f t="shared" si="13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8"/>
        <v>#DIV/0!</v>
      </c>
      <c r="AD10" s="41">
        <f t="shared" si="9"/>
        <v>0</v>
      </c>
      <c r="AE10" s="41">
        <f t="shared" si="17"/>
        <v>0</v>
      </c>
      <c r="AF10" s="49" t="e">
        <f>HLOOKUP(I10,GasAvoidedCostsWOCC!$A$5:$G$50,G10+1,FALSE)</f>
        <v>#N/A</v>
      </c>
      <c r="AG10" s="41" t="e">
        <f t="shared" si="10"/>
        <v>#N/A</v>
      </c>
      <c r="AH10" s="49" t="e">
        <f>HLOOKUP(I10,GasAvoidedCostsWOCC!$A$5:$Q$50,T10+1,FALSE)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HLOOKUP(I10,GasAvoidedCostsWOCC!$A$5:$Q$50,G10+1,FALSE)*J10*L10</f>
        <v>#N/A</v>
      </c>
      <c r="AL10" s="41" t="e">
        <f t="shared" si="13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8"/>
        <v>#DIV/0!</v>
      </c>
      <c r="AD11" s="41">
        <f t="shared" si="9"/>
        <v>0</v>
      </c>
      <c r="AE11" s="41">
        <f t="shared" si="17"/>
        <v>0</v>
      </c>
      <c r="AF11" s="49" t="e">
        <f>HLOOKUP(I11,GasAvoidedCostsWOCC!$A$5:$G$50,G11+1,FALSE)</f>
        <v>#N/A</v>
      </c>
      <c r="AG11" s="41" t="e">
        <f t="shared" si="10"/>
        <v>#N/A</v>
      </c>
      <c r="AH11" s="49" t="e">
        <f>HLOOKUP(I11,GasAvoidedCostsWOCC!$A$5:$Q$50,T11+1,FALSE)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HLOOKUP(I11,GasAvoidedCostsWOCC!$A$5:$Q$50,G11+1,FALSE)*J11*L11</f>
        <v>#N/A</v>
      </c>
      <c r="AL11" s="41" t="e">
        <f t="shared" si="13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8"/>
        <v>#DIV/0!</v>
      </c>
      <c r="AD12" s="41">
        <f t="shared" si="9"/>
        <v>0</v>
      </c>
      <c r="AE12" s="41">
        <f t="shared" si="17"/>
        <v>0</v>
      </c>
      <c r="AF12" s="49" t="e">
        <f>HLOOKUP(I12,GasAvoidedCostsWOCC!$A$5:$G$50,G12+1,FALSE)</f>
        <v>#N/A</v>
      </c>
      <c r="AG12" s="41" t="e">
        <f t="shared" si="10"/>
        <v>#N/A</v>
      </c>
      <c r="AH12" s="49" t="e">
        <f>HLOOKUP(I12,GasAvoidedCostsWOCC!$A$5:$Q$50,T12+1,FALSE)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HLOOKUP(I12,GasAvoidedCostsWOCC!$A$5:$Q$50,G12+1,FALSE)*J12*L12</f>
        <v>#N/A</v>
      </c>
      <c r="AL12" s="41" t="e">
        <f t="shared" si="13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8"/>
        <v>#DIV/0!</v>
      </c>
      <c r="AD13" s="41">
        <f t="shared" si="9"/>
        <v>0</v>
      </c>
      <c r="AE13" s="41">
        <f t="shared" si="17"/>
        <v>0</v>
      </c>
      <c r="AF13" s="49" t="e">
        <f>HLOOKUP(I13,GasAvoidedCostsWOCC!$A$5:$G$50,G13+1,FALSE)</f>
        <v>#N/A</v>
      </c>
      <c r="AG13" s="41" t="e">
        <f t="shared" si="10"/>
        <v>#N/A</v>
      </c>
      <c r="AH13" s="49" t="e">
        <f>HLOOKUP(I13,GasAvoidedCostsWOCC!$A$5:$Q$50,T13+1,FALSE)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HLOOKUP(I13,GasAvoidedCostsWOCC!$A$5:$Q$50,G13+1,FALSE)*J13*L13</f>
        <v>#N/A</v>
      </c>
      <c r="AL13" s="41" t="e">
        <f t="shared" si="13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8"/>
        <v>#DIV/0!</v>
      </c>
      <c r="AD14" s="41">
        <f t="shared" si="9"/>
        <v>0</v>
      </c>
      <c r="AE14" s="41">
        <f t="shared" si="17"/>
        <v>0</v>
      </c>
      <c r="AF14" s="49" t="e">
        <f>HLOOKUP(I14,GasAvoidedCostsWOCC!$A$5:$G$50,G14+1,FALSE)</f>
        <v>#N/A</v>
      </c>
      <c r="AG14" s="41" t="e">
        <f t="shared" si="10"/>
        <v>#N/A</v>
      </c>
      <c r="AH14" s="49" t="e">
        <f>HLOOKUP(I14,GasAvoidedCostsWOCC!$A$5:$Q$50,T14+1,FALSE)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HLOOKUP(I14,GasAvoidedCostsWOCC!$A$5:$Q$50,G14+1,FALSE)*J14*L14</f>
        <v>#N/A</v>
      </c>
      <c r="AL14" s="41" t="e">
        <f t="shared" si="13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8"/>
        <v>#DIV/0!</v>
      </c>
      <c r="AD15" s="41">
        <f t="shared" si="9"/>
        <v>0</v>
      </c>
      <c r="AE15" s="41">
        <f t="shared" si="17"/>
        <v>0</v>
      </c>
      <c r="AF15" s="49" t="e">
        <f>HLOOKUP(I15,GasAvoidedCostsWOCC!$A$5:$G$50,G15+1,FALSE)</f>
        <v>#N/A</v>
      </c>
      <c r="AG15" s="41" t="e">
        <f t="shared" si="10"/>
        <v>#N/A</v>
      </c>
      <c r="AH15" s="49" t="e">
        <f>HLOOKUP(I15,GasAvoidedCostsWOCC!$A$5:$Q$50,T15+1,FALSE)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HLOOKUP(I15,GasAvoidedCostsWOCC!$A$5:$Q$50,G15+1,FALSE)*J15*L15</f>
        <v>#N/A</v>
      </c>
      <c r="AL15" s="41" t="e">
        <f t="shared" si="13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8"/>
        <v>#DIV/0!</v>
      </c>
      <c r="AD16" s="41">
        <f t="shared" si="9"/>
        <v>0</v>
      </c>
      <c r="AE16" s="41">
        <f t="shared" si="17"/>
        <v>0</v>
      </c>
      <c r="AF16" s="49" t="e">
        <f>HLOOKUP(I16,GasAvoidedCostsWOCC!$A$5:$G$50,G16+1,FALSE)</f>
        <v>#N/A</v>
      </c>
      <c r="AG16" s="41" t="e">
        <f t="shared" si="10"/>
        <v>#N/A</v>
      </c>
      <c r="AH16" s="49" t="e">
        <f>HLOOKUP(I16,GasAvoidedCostsWOCC!$A$5:$Q$50,T16+1,FALSE)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HLOOKUP(I16,GasAvoidedCostsWOCC!$A$5:$Q$50,G16+1,FALSE)*J16*L16</f>
        <v>#N/A</v>
      </c>
      <c r="AL16" s="41" t="e">
        <f t="shared" si="13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8"/>
        <v>#DIV/0!</v>
      </c>
      <c r="AD17" s="41">
        <f t="shared" si="9"/>
        <v>0</v>
      </c>
      <c r="AE17" s="41">
        <f t="shared" si="17"/>
        <v>0</v>
      </c>
      <c r="AF17" s="49" t="e">
        <f>HLOOKUP(I17,GasAvoidedCostsWOCC!$A$5:$G$50,G17+1,FALSE)</f>
        <v>#N/A</v>
      </c>
      <c r="AG17" s="41" t="e">
        <f t="shared" si="10"/>
        <v>#N/A</v>
      </c>
      <c r="AH17" s="49" t="e">
        <f>HLOOKUP(I17,GasAvoidedCostsWOCC!$A$5:$Q$50,T17+1,FALSE)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HLOOKUP(I17,GasAvoidedCostsWOCC!$A$5:$Q$50,G17+1,FALSE)*J17*L17</f>
        <v>#N/A</v>
      </c>
      <c r="AL17" s="41" t="e">
        <f t="shared" si="13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68573.98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8"/>
        <v>#DIV/0!</v>
      </c>
      <c r="AD18" s="41">
        <f t="shared" si="9"/>
        <v>0</v>
      </c>
      <c r="AE18" s="41">
        <f t="shared" si="17"/>
        <v>0</v>
      </c>
      <c r="AF18" s="49" t="e">
        <f>HLOOKUP(I18,GasAvoidedCostsWOCC!$A$5:$G$50,G18+1,FALSE)</f>
        <v>#N/A</v>
      </c>
      <c r="AG18" s="41" t="e">
        <f t="shared" si="10"/>
        <v>#N/A</v>
      </c>
      <c r="AH18" s="49" t="e">
        <f>HLOOKUP(I18,GasAvoidedCostsWOCC!$A$5:$Q$50,T18+1,FALSE)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HLOOKUP(I18,GasAvoidedCostsWOCC!$A$5:$Q$50,G18+1,FALSE)*J18*L18</f>
        <v>#N/A</v>
      </c>
      <c r="AL18" s="41" t="e">
        <f t="shared" si="13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8"/>
        <v>#DIV/0!</v>
      </c>
      <c r="AD19" s="41">
        <f t="shared" si="9"/>
        <v>0</v>
      </c>
      <c r="AE19" s="41">
        <f t="shared" si="17"/>
        <v>0</v>
      </c>
      <c r="AF19" s="49" t="e">
        <f>HLOOKUP(I19,GasAvoidedCostsWOCC!$A$5:$G$50,G19+1,FALSE)</f>
        <v>#N/A</v>
      </c>
      <c r="AG19" s="41" t="e">
        <f t="shared" si="10"/>
        <v>#N/A</v>
      </c>
      <c r="AH19" s="49" t="e">
        <f>HLOOKUP(I19,GasAvoidedCostsWOCC!$A$5:$Q$50,T19+1,FALSE)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HLOOKUP(I19,GasAvoidedCostsWOCC!$A$5:$Q$50,G19+1,FALSE)*J19*L19</f>
        <v>#N/A</v>
      </c>
      <c r="AL19" s="41" t="e">
        <f t="shared" si="13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68573.98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8"/>
        <v>#DIV/0!</v>
      </c>
      <c r="AD20" s="41">
        <f t="shared" si="9"/>
        <v>0</v>
      </c>
      <c r="AE20" s="41">
        <f t="shared" si="17"/>
        <v>0</v>
      </c>
      <c r="AF20" s="49" t="e">
        <f>HLOOKUP(I20,GasAvoidedCostsWOCC!$A$5:$G$50,G20+1,FALSE)</f>
        <v>#N/A</v>
      </c>
      <c r="AG20" s="41" t="e">
        <f t="shared" si="10"/>
        <v>#N/A</v>
      </c>
      <c r="AH20" s="49" t="e">
        <f>HLOOKUP(I20,GasAvoidedCostsWOCC!$A$5:$Q$50,T20+1,FALSE)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HLOOKUP(I20,GasAvoidedCostsWOCC!$A$5:$Q$50,G20+1,FALSE)*J20*L20</f>
        <v>#N/A</v>
      </c>
      <c r="AL20" s="41" t="e">
        <f t="shared" si="13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8"/>
        <v>#DIV/0!</v>
      </c>
      <c r="AC21" s="41" t="e">
        <f t="shared" si="8"/>
        <v>#DIV/0!</v>
      </c>
      <c r="AD21" s="41">
        <f t="shared" si="9"/>
        <v>0</v>
      </c>
      <c r="AE21" s="41">
        <f t="shared" si="17"/>
        <v>0</v>
      </c>
      <c r="AF21" s="49" t="e">
        <f>HLOOKUP(I21,GasAvoidedCostsWOCC!$A$5:$G$50,G21+1,FALSE)</f>
        <v>#N/A</v>
      </c>
      <c r="AG21" s="41" t="e">
        <f t="shared" si="10"/>
        <v>#N/A</v>
      </c>
      <c r="AH21" s="49" t="e">
        <f>HLOOKUP(I21,GasAvoidedCostsWOCC!$A$5:$Q$50,T21+1,FALSE)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HLOOKUP(I21,GasAvoidedCostsWOCC!$A$5:$Q$50,G21+1,FALSE)*J21*L21</f>
        <v>#N/A</v>
      </c>
      <c r="AL21" s="41" t="e">
        <f t="shared" si="13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8"/>
        <v>#DIV/0!</v>
      </c>
      <c r="AC22" s="41" t="e">
        <f t="shared" si="8"/>
        <v>#DIV/0!</v>
      </c>
      <c r="AD22" s="41">
        <f t="shared" si="9"/>
        <v>0</v>
      </c>
      <c r="AE22" s="41">
        <f t="shared" si="17"/>
        <v>0</v>
      </c>
      <c r="AF22" s="49" t="e">
        <f>HLOOKUP(I22,GasAvoidedCostsWOCC!$A$5:$G$50,G22+1,FALSE)</f>
        <v>#N/A</v>
      </c>
      <c r="AG22" s="41" t="e">
        <f t="shared" si="10"/>
        <v>#N/A</v>
      </c>
      <c r="AH22" s="49" t="e">
        <f>HLOOKUP(I22,GasAvoidedCostsWOCC!$A$5:$Q$50,T22+1,FALSE)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HLOOKUP(I22,GasAvoidedCostsWOCC!$A$5:$Q$50,G22+1,FALSE)*J22*L22</f>
        <v>#N/A</v>
      </c>
      <c r="AL22" s="41" t="e">
        <f t="shared" si="13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8"/>
        <v>#DIV/0!</v>
      </c>
      <c r="AC23" s="41" t="e">
        <f t="shared" si="8"/>
        <v>#DIV/0!</v>
      </c>
      <c r="AD23" s="41">
        <f t="shared" si="9"/>
        <v>0</v>
      </c>
      <c r="AE23" s="41">
        <f t="shared" si="17"/>
        <v>0</v>
      </c>
      <c r="AF23" s="49" t="e">
        <f>HLOOKUP(I23,GasAvoidedCostsWOCC!$A$5:$G$50,G23+1,FALSE)</f>
        <v>#N/A</v>
      </c>
      <c r="AG23" s="41" t="e">
        <f t="shared" si="10"/>
        <v>#N/A</v>
      </c>
      <c r="AH23" s="49" t="e">
        <f>HLOOKUP(I23,GasAvoidedCostsWOCC!$A$5:$Q$50,T23+1,FALSE)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HLOOKUP(I23,GasAvoidedCostsWOCC!$A$5:$Q$50,G23+1,FALSE)*J23*L23</f>
        <v>#N/A</v>
      </c>
      <c r="AL23" s="41" t="e">
        <f t="shared" si="13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8"/>
        <v>#DIV/0!</v>
      </c>
      <c r="AC24" s="41" t="e">
        <f t="shared" si="8"/>
        <v>#DIV/0!</v>
      </c>
      <c r="AD24" s="41">
        <f t="shared" si="9"/>
        <v>0</v>
      </c>
      <c r="AE24" s="41">
        <f t="shared" si="17"/>
        <v>0</v>
      </c>
      <c r="AF24" s="49" t="e">
        <f>HLOOKUP(I24,GasAvoidedCostsWOCC!$A$5:$G$50,G24+1,FALSE)</f>
        <v>#N/A</v>
      </c>
      <c r="AG24" s="41" t="e">
        <f t="shared" si="10"/>
        <v>#N/A</v>
      </c>
      <c r="AH24" s="49" t="e">
        <f>HLOOKUP(I24,GasAvoidedCostsWOCC!$A$5:$Q$50,T24+1,FALSE)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HLOOKUP(I24,GasAvoidedCostsWOCC!$A$5:$Q$50,G24+1,FALSE)*J24*L24</f>
        <v>#N/A</v>
      </c>
      <c r="AL24" s="41" t="e">
        <f t="shared" si="13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3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si="0"/>
        <v>0</v>
      </c>
      <c r="U25" s="44" t="e">
        <f t="shared" si="1"/>
        <v>#DIV/0!</v>
      </c>
      <c r="V25" s="45">
        <f t="shared" si="2"/>
        <v>0</v>
      </c>
      <c r="W25" s="46" t="e">
        <f t="shared" si="3"/>
        <v>#DIV/0!</v>
      </c>
      <c r="X25" s="41" t="e">
        <f t="shared" si="4"/>
        <v>#DIV/0!</v>
      </c>
      <c r="Y25" s="41">
        <f t="shared" si="5"/>
        <v>0</v>
      </c>
      <c r="Z25" s="41" t="e">
        <f t="shared" si="6"/>
        <v>#DIV/0!</v>
      </c>
      <c r="AA25" s="47" t="e">
        <f t="shared" si="7"/>
        <v>#DIV/0!</v>
      </c>
      <c r="AB25" s="48" t="e">
        <f t="shared" ref="AB25:AC67" si="18">Z25/(1+GasDiscountRate)^1</f>
        <v>#DIV/0!</v>
      </c>
      <c r="AC25" s="41" t="e">
        <f t="shared" si="18"/>
        <v>#DIV/0!</v>
      </c>
      <c r="AD25" s="41">
        <f t="shared" si="9"/>
        <v>0</v>
      </c>
      <c r="AE25" s="41">
        <f t="shared" si="17"/>
        <v>0</v>
      </c>
      <c r="AF25" s="49" t="e">
        <f>HLOOKUP(I25,GasAvoidedCostsWOCC!$A$5:$G$50,G25+1,FALSE)</f>
        <v>#N/A</v>
      </c>
      <c r="AG25" s="41" t="e">
        <f t="shared" si="10"/>
        <v>#N/A</v>
      </c>
      <c r="AH25" s="49" t="e">
        <f>HLOOKUP(I25,GasAvoidedCostsWOCC!$A$5:$Q$50,T25+1,FALSE)</f>
        <v>#N/A</v>
      </c>
      <c r="AI25" s="41" t="e">
        <f t="shared" si="11"/>
        <v>#N/A</v>
      </c>
      <c r="AJ25" s="41" t="e">
        <f t="shared" si="12"/>
        <v>#N/A</v>
      </c>
      <c r="AK25" s="41" t="e">
        <f>HLOOKUP(I25,GasAvoidedCostsWOCC!$A$5:$Q$50,G25+1,FALSE)*J25*L25</f>
        <v>#N/A</v>
      </c>
      <c r="AL25" s="41" t="e">
        <f t="shared" si="13"/>
        <v>#N/A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5">
        <f t="shared" si="14"/>
        <v>0</v>
      </c>
      <c r="AO25" s="44">
        <f t="shared" si="15"/>
        <v>0</v>
      </c>
      <c r="AP25" s="44" t="e">
        <f t="shared" si="16"/>
        <v>#DIV/0!</v>
      </c>
    </row>
    <row r="26" spans="1:42" ht="13.5" customHeight="1" x14ac:dyDescent="0.25">
      <c r="B26" s="3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0"/>
        <v>0</v>
      </c>
      <c r="U26" s="44" t="e">
        <f t="shared" si="1"/>
        <v>#DIV/0!</v>
      </c>
      <c r="V26" s="45">
        <f t="shared" si="2"/>
        <v>0</v>
      </c>
      <c r="W26" s="46" t="e">
        <f t="shared" si="3"/>
        <v>#DIV/0!</v>
      </c>
      <c r="X26" s="41" t="e">
        <f t="shared" si="4"/>
        <v>#DIV/0!</v>
      </c>
      <c r="Y26" s="41">
        <f t="shared" si="5"/>
        <v>0</v>
      </c>
      <c r="Z26" s="41" t="e">
        <f t="shared" si="6"/>
        <v>#DIV/0!</v>
      </c>
      <c r="AA26" s="47" t="e">
        <f t="shared" si="7"/>
        <v>#DIV/0!</v>
      </c>
      <c r="AB26" s="48" t="e">
        <f t="shared" si="18"/>
        <v>#DIV/0!</v>
      </c>
      <c r="AC26" s="41" t="e">
        <f t="shared" si="18"/>
        <v>#DIV/0!</v>
      </c>
      <c r="AD26" s="41">
        <f t="shared" si="9"/>
        <v>0</v>
      </c>
      <c r="AE26" s="41">
        <f t="shared" si="17"/>
        <v>0</v>
      </c>
      <c r="AF26" s="49" t="e">
        <f>HLOOKUP(I26,GasAvoidedCostsWOCC!$A$5:$G$50,G26+1,FALSE)</f>
        <v>#N/A</v>
      </c>
      <c r="AG26" s="41" t="e">
        <f t="shared" si="10"/>
        <v>#N/A</v>
      </c>
      <c r="AH26" s="49" t="e">
        <f>HLOOKUP(I26,GasAvoidedCostsWOCC!$A$5:$Q$50,T26+1,FALSE)</f>
        <v>#N/A</v>
      </c>
      <c r="AI26" s="41" t="e">
        <f t="shared" si="11"/>
        <v>#N/A</v>
      </c>
      <c r="AJ26" s="41" t="e">
        <f t="shared" si="12"/>
        <v>#N/A</v>
      </c>
      <c r="AK26" s="41" t="e">
        <f>HLOOKUP(I26,GasAvoidedCostsWOCC!$A$5:$Q$50,G26+1,FALSE)*J26*L26</f>
        <v>#N/A</v>
      </c>
      <c r="AL26" s="41" t="e">
        <f t="shared" si="13"/>
        <v>#N/A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5">
        <f t="shared" si="14"/>
        <v>0</v>
      </c>
      <c r="AO26" s="44">
        <f t="shared" si="15"/>
        <v>0</v>
      </c>
      <c r="AP26" s="44" t="e">
        <f t="shared" si="16"/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0"/>
        <v>0</v>
      </c>
      <c r="U27" s="44" t="e">
        <f t="shared" si="1"/>
        <v>#DIV/0!</v>
      </c>
      <c r="V27" s="45">
        <f t="shared" si="2"/>
        <v>0</v>
      </c>
      <c r="W27" s="46" t="e">
        <f t="shared" si="3"/>
        <v>#DIV/0!</v>
      </c>
      <c r="X27" s="41" t="e">
        <f t="shared" si="4"/>
        <v>#DIV/0!</v>
      </c>
      <c r="Y27" s="41">
        <f t="shared" si="5"/>
        <v>0</v>
      </c>
      <c r="Z27" s="41" t="e">
        <f t="shared" si="6"/>
        <v>#DIV/0!</v>
      </c>
      <c r="AA27" s="47" t="e">
        <f t="shared" si="7"/>
        <v>#DIV/0!</v>
      </c>
      <c r="AB27" s="48" t="e">
        <f t="shared" si="18"/>
        <v>#DIV/0!</v>
      </c>
      <c r="AC27" s="41" t="e">
        <f t="shared" si="18"/>
        <v>#DIV/0!</v>
      </c>
      <c r="AD27" s="41">
        <f t="shared" si="9"/>
        <v>0</v>
      </c>
      <c r="AE27" s="41">
        <f t="shared" si="17"/>
        <v>0</v>
      </c>
      <c r="AF27" s="49" t="e">
        <f>HLOOKUP(I27,GasAvoidedCostsWOCC!$A$5:$G$50,G27+1,FALSE)</f>
        <v>#N/A</v>
      </c>
      <c r="AG27" s="41" t="e">
        <f t="shared" si="10"/>
        <v>#N/A</v>
      </c>
      <c r="AH27" s="49" t="e">
        <f>HLOOKUP(I27,GasAvoidedCostsWOCC!$A$5:$Q$50,T27+1,FALSE)</f>
        <v>#N/A</v>
      </c>
      <c r="AI27" s="41" t="e">
        <f t="shared" si="11"/>
        <v>#N/A</v>
      </c>
      <c r="AJ27" s="41" t="e">
        <f t="shared" si="12"/>
        <v>#N/A</v>
      </c>
      <c r="AK27" s="41" t="e">
        <f>HLOOKUP(I27,GasAvoidedCostsWOCC!$A$5:$Q$50,G27+1,FALSE)*J27*L27</f>
        <v>#N/A</v>
      </c>
      <c r="AL27" s="41" t="e">
        <f t="shared" si="13"/>
        <v>#N/A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5">
        <f t="shared" si="14"/>
        <v>0</v>
      </c>
      <c r="AO27" s="44">
        <f t="shared" si="15"/>
        <v>0</v>
      </c>
      <c r="AP27" s="44" t="e">
        <f t="shared" si="16"/>
        <v>#DIV/0!</v>
      </c>
    </row>
    <row r="28" spans="1:42" ht="13.5" customHeight="1" x14ac:dyDescent="0.25">
      <c r="B28" s="3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0"/>
        <v>0</v>
      </c>
      <c r="U28" s="44" t="e">
        <f t="shared" si="1"/>
        <v>#DIV/0!</v>
      </c>
      <c r="V28" s="45">
        <f t="shared" si="2"/>
        <v>0</v>
      </c>
      <c r="W28" s="46" t="e">
        <f t="shared" si="3"/>
        <v>#DIV/0!</v>
      </c>
      <c r="X28" s="41" t="e">
        <f t="shared" si="4"/>
        <v>#DIV/0!</v>
      </c>
      <c r="Y28" s="41">
        <f t="shared" si="5"/>
        <v>0</v>
      </c>
      <c r="Z28" s="41" t="e">
        <f t="shared" si="6"/>
        <v>#DIV/0!</v>
      </c>
      <c r="AA28" s="47" t="e">
        <f t="shared" si="7"/>
        <v>#DIV/0!</v>
      </c>
      <c r="AB28" s="48" t="e">
        <f t="shared" si="18"/>
        <v>#DIV/0!</v>
      </c>
      <c r="AC28" s="41" t="e">
        <f t="shared" si="18"/>
        <v>#DIV/0!</v>
      </c>
      <c r="AD28" s="41">
        <f t="shared" si="9"/>
        <v>0</v>
      </c>
      <c r="AE28" s="41">
        <f t="shared" si="17"/>
        <v>0</v>
      </c>
      <c r="AF28" s="49" t="e">
        <f>HLOOKUP(I28,GasAvoidedCostsWOCC!$A$5:$G$50,G28+1,FALSE)</f>
        <v>#N/A</v>
      </c>
      <c r="AG28" s="41" t="e">
        <f t="shared" si="10"/>
        <v>#N/A</v>
      </c>
      <c r="AH28" s="49" t="e">
        <f>HLOOKUP(I28,GasAvoidedCostsWOCC!$A$5:$Q$50,T28+1,FALSE)</f>
        <v>#N/A</v>
      </c>
      <c r="AI28" s="41" t="e">
        <f t="shared" si="11"/>
        <v>#N/A</v>
      </c>
      <c r="AJ28" s="41" t="e">
        <f t="shared" si="12"/>
        <v>#N/A</v>
      </c>
      <c r="AK28" s="41" t="e">
        <f>HLOOKUP(I28,GasAvoidedCostsWOCC!$A$5:$Q$50,G28+1,FALSE)*J28*L28</f>
        <v>#N/A</v>
      </c>
      <c r="AL28" s="41" t="e">
        <f t="shared" si="13"/>
        <v>#N/A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5">
        <f t="shared" si="14"/>
        <v>0</v>
      </c>
      <c r="AO28" s="44">
        <f t="shared" si="15"/>
        <v>0</v>
      </c>
      <c r="AP28" s="44" t="e">
        <f t="shared" si="16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0"/>
        <v>0</v>
      </c>
      <c r="U29" s="44" t="e">
        <f t="shared" si="1"/>
        <v>#DIV/0!</v>
      </c>
      <c r="V29" s="45">
        <f t="shared" si="2"/>
        <v>0</v>
      </c>
      <c r="W29" s="46" t="e">
        <f t="shared" si="3"/>
        <v>#DIV/0!</v>
      </c>
      <c r="X29" s="41" t="e">
        <f t="shared" si="4"/>
        <v>#DIV/0!</v>
      </c>
      <c r="Y29" s="41">
        <f t="shared" si="5"/>
        <v>0</v>
      </c>
      <c r="Z29" s="41" t="e">
        <f t="shared" si="6"/>
        <v>#DIV/0!</v>
      </c>
      <c r="AA29" s="47" t="e">
        <f t="shared" si="7"/>
        <v>#DIV/0!</v>
      </c>
      <c r="AB29" s="48" t="e">
        <f t="shared" si="18"/>
        <v>#DIV/0!</v>
      </c>
      <c r="AC29" s="41" t="e">
        <f t="shared" si="18"/>
        <v>#DIV/0!</v>
      </c>
      <c r="AD29" s="41">
        <f t="shared" si="9"/>
        <v>0</v>
      </c>
      <c r="AE29" s="41">
        <f t="shared" si="17"/>
        <v>0</v>
      </c>
      <c r="AF29" s="49" t="e">
        <f>HLOOKUP(I29,GasAvoidedCostsWOCC!$A$5:$G$50,G29+1,FALSE)</f>
        <v>#N/A</v>
      </c>
      <c r="AG29" s="41" t="e">
        <f t="shared" si="10"/>
        <v>#N/A</v>
      </c>
      <c r="AH29" s="49" t="e">
        <f>HLOOKUP(I29,GasAvoidedCostsWOCC!$A$5:$Q$50,T29+1,FALSE)</f>
        <v>#N/A</v>
      </c>
      <c r="AI29" s="41" t="e">
        <f t="shared" si="11"/>
        <v>#N/A</v>
      </c>
      <c r="AJ29" s="41" t="e">
        <f t="shared" si="12"/>
        <v>#N/A</v>
      </c>
      <c r="AK29" s="41" t="e">
        <f>HLOOKUP(I29,GasAvoidedCostsWOCC!$A$5:$Q$50,G29+1,FALSE)*J29*L29</f>
        <v>#N/A</v>
      </c>
      <c r="AL29" s="41" t="e">
        <f t="shared" si="13"/>
        <v>#N/A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5">
        <f t="shared" si="14"/>
        <v>0</v>
      </c>
      <c r="AO29" s="44">
        <f t="shared" si="15"/>
        <v>0</v>
      </c>
      <c r="AP29" s="44" t="e">
        <f t="shared" si="16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0"/>
        <v>0</v>
      </c>
      <c r="U30" s="44" t="e">
        <f t="shared" si="1"/>
        <v>#DIV/0!</v>
      </c>
      <c r="V30" s="45">
        <f t="shared" si="2"/>
        <v>0</v>
      </c>
      <c r="W30" s="46" t="e">
        <f t="shared" si="3"/>
        <v>#DIV/0!</v>
      </c>
      <c r="X30" s="41" t="e">
        <f t="shared" si="4"/>
        <v>#DIV/0!</v>
      </c>
      <c r="Y30" s="41">
        <f t="shared" si="5"/>
        <v>0</v>
      </c>
      <c r="Z30" s="41" t="e">
        <f t="shared" si="6"/>
        <v>#DIV/0!</v>
      </c>
      <c r="AA30" s="47" t="e">
        <f t="shared" si="7"/>
        <v>#DIV/0!</v>
      </c>
      <c r="AB30" s="48" t="e">
        <f t="shared" si="18"/>
        <v>#DIV/0!</v>
      </c>
      <c r="AC30" s="41" t="e">
        <f t="shared" si="18"/>
        <v>#DIV/0!</v>
      </c>
      <c r="AD30" s="41">
        <f t="shared" si="9"/>
        <v>0</v>
      </c>
      <c r="AE30" s="41">
        <f t="shared" si="17"/>
        <v>0</v>
      </c>
      <c r="AF30" s="49" t="e">
        <f>HLOOKUP(I30,GasAvoidedCostsWOCC!$A$5:$G$50,G30+1,FALSE)</f>
        <v>#N/A</v>
      </c>
      <c r="AG30" s="41" t="e">
        <f t="shared" si="10"/>
        <v>#N/A</v>
      </c>
      <c r="AH30" s="49" t="e">
        <f>HLOOKUP(I30,GasAvoidedCostsWOCC!$A$5:$Q$50,T30+1,FALSE)</f>
        <v>#N/A</v>
      </c>
      <c r="AI30" s="41" t="e">
        <f t="shared" si="11"/>
        <v>#N/A</v>
      </c>
      <c r="AJ30" s="41" t="e">
        <f t="shared" si="12"/>
        <v>#N/A</v>
      </c>
      <c r="AK30" s="41" t="e">
        <f>HLOOKUP(I30,GasAvoidedCostsWOCC!$A$5:$Q$50,G30+1,FALSE)*J30*L30</f>
        <v>#N/A</v>
      </c>
      <c r="AL30" s="41" t="e">
        <f t="shared" si="13"/>
        <v>#N/A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5">
        <f t="shared" si="14"/>
        <v>0</v>
      </c>
      <c r="AO30" s="44">
        <f t="shared" si="15"/>
        <v>0</v>
      </c>
      <c r="AP30" s="44" t="e">
        <f t="shared" si="16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0"/>
        <v>0</v>
      </c>
      <c r="U31" s="44" t="e">
        <f t="shared" si="1"/>
        <v>#DIV/0!</v>
      </c>
      <c r="V31" s="45">
        <f t="shared" si="2"/>
        <v>0</v>
      </c>
      <c r="W31" s="46" t="e">
        <f t="shared" si="3"/>
        <v>#DIV/0!</v>
      </c>
      <c r="X31" s="41" t="e">
        <f t="shared" si="4"/>
        <v>#DIV/0!</v>
      </c>
      <c r="Y31" s="41">
        <f t="shared" si="5"/>
        <v>0</v>
      </c>
      <c r="Z31" s="41" t="e">
        <f t="shared" si="6"/>
        <v>#DIV/0!</v>
      </c>
      <c r="AA31" s="47" t="e">
        <f t="shared" si="7"/>
        <v>#DIV/0!</v>
      </c>
      <c r="AB31" s="48" t="e">
        <f t="shared" si="18"/>
        <v>#DIV/0!</v>
      </c>
      <c r="AC31" s="41" t="e">
        <f t="shared" si="18"/>
        <v>#DIV/0!</v>
      </c>
      <c r="AD31" s="41">
        <f t="shared" si="9"/>
        <v>0</v>
      </c>
      <c r="AE31" s="41">
        <f t="shared" si="17"/>
        <v>0</v>
      </c>
      <c r="AF31" s="49" t="e">
        <f>HLOOKUP(I31,GasAvoidedCostsWOCC!$A$5:$G$50,G31+1,FALSE)</f>
        <v>#N/A</v>
      </c>
      <c r="AG31" s="41" t="e">
        <f t="shared" si="10"/>
        <v>#N/A</v>
      </c>
      <c r="AH31" s="49" t="e">
        <f>HLOOKUP(I31,GasAvoidedCostsWOCC!$A$5:$Q$50,T31+1,FALSE)</f>
        <v>#N/A</v>
      </c>
      <c r="AI31" s="41" t="e">
        <f t="shared" si="11"/>
        <v>#N/A</v>
      </c>
      <c r="AJ31" s="41" t="e">
        <f t="shared" si="12"/>
        <v>#N/A</v>
      </c>
      <c r="AK31" s="41" t="e">
        <f>HLOOKUP(I31,GasAvoidedCostsWOCC!$A$5:$Q$50,G31+1,FALSE)*J31*L31</f>
        <v>#N/A</v>
      </c>
      <c r="AL31" s="41" t="e">
        <f t="shared" si="13"/>
        <v>#N/A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5">
        <f t="shared" si="14"/>
        <v>0</v>
      </c>
      <c r="AO31" s="44">
        <f t="shared" si="15"/>
        <v>0</v>
      </c>
      <c r="AP31" s="44" t="e">
        <f t="shared" si="16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0"/>
        <v>0</v>
      </c>
      <c r="U32" s="44" t="e">
        <f t="shared" si="1"/>
        <v>#DIV/0!</v>
      </c>
      <c r="V32" s="45">
        <f t="shared" si="2"/>
        <v>0</v>
      </c>
      <c r="W32" s="46" t="e">
        <f t="shared" si="3"/>
        <v>#DIV/0!</v>
      </c>
      <c r="X32" s="41" t="e">
        <f t="shared" si="4"/>
        <v>#DIV/0!</v>
      </c>
      <c r="Y32" s="41">
        <f t="shared" si="5"/>
        <v>0</v>
      </c>
      <c r="Z32" s="41" t="e">
        <f t="shared" si="6"/>
        <v>#DIV/0!</v>
      </c>
      <c r="AA32" s="47" t="e">
        <f t="shared" si="7"/>
        <v>#DIV/0!</v>
      </c>
      <c r="AB32" s="48" t="e">
        <f t="shared" si="18"/>
        <v>#DIV/0!</v>
      </c>
      <c r="AC32" s="41" t="e">
        <f t="shared" si="18"/>
        <v>#DIV/0!</v>
      </c>
      <c r="AD32" s="41">
        <f t="shared" si="9"/>
        <v>0</v>
      </c>
      <c r="AE32" s="41">
        <f t="shared" si="17"/>
        <v>0</v>
      </c>
      <c r="AF32" s="49" t="e">
        <f>HLOOKUP(I32,GasAvoidedCostsWOCC!$A$5:$G$50,G32+1,FALSE)</f>
        <v>#N/A</v>
      </c>
      <c r="AG32" s="41" t="e">
        <f t="shared" si="10"/>
        <v>#N/A</v>
      </c>
      <c r="AH32" s="49" t="e">
        <f>HLOOKUP(I32,GasAvoidedCostsWOCC!$A$5:$Q$50,T32+1,FALSE)</f>
        <v>#N/A</v>
      </c>
      <c r="AI32" s="41" t="e">
        <f t="shared" si="11"/>
        <v>#N/A</v>
      </c>
      <c r="AJ32" s="41" t="e">
        <f t="shared" si="12"/>
        <v>#N/A</v>
      </c>
      <c r="AK32" s="41" t="e">
        <f>HLOOKUP(I32,GasAvoidedCostsWOCC!$A$5:$Q$50,G32+1,FALSE)*J32*L32</f>
        <v>#N/A</v>
      </c>
      <c r="AL32" s="41" t="e">
        <f t="shared" si="13"/>
        <v>#N/A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14"/>
        <v>0</v>
      </c>
      <c r="AO32" s="44">
        <f t="shared" si="15"/>
        <v>0</v>
      </c>
      <c r="AP32" s="44" t="e">
        <f t="shared" si="16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0"/>
        <v>0</v>
      </c>
      <c r="U33" s="44" t="e">
        <f t="shared" si="1"/>
        <v>#DIV/0!</v>
      </c>
      <c r="V33" s="45">
        <f t="shared" si="2"/>
        <v>0</v>
      </c>
      <c r="W33" s="46" t="e">
        <f t="shared" si="3"/>
        <v>#DIV/0!</v>
      </c>
      <c r="X33" s="41" t="e">
        <f t="shared" si="4"/>
        <v>#DIV/0!</v>
      </c>
      <c r="Y33" s="41">
        <f t="shared" si="5"/>
        <v>0</v>
      </c>
      <c r="Z33" s="41" t="e">
        <f t="shared" si="6"/>
        <v>#DIV/0!</v>
      </c>
      <c r="AA33" s="47" t="e">
        <f t="shared" si="7"/>
        <v>#DIV/0!</v>
      </c>
      <c r="AB33" s="48" t="e">
        <f t="shared" si="18"/>
        <v>#DIV/0!</v>
      </c>
      <c r="AC33" s="41" t="e">
        <f t="shared" si="18"/>
        <v>#DIV/0!</v>
      </c>
      <c r="AD33" s="41">
        <f t="shared" si="9"/>
        <v>0</v>
      </c>
      <c r="AE33" s="41">
        <f t="shared" si="17"/>
        <v>0</v>
      </c>
      <c r="AF33" s="49" t="e">
        <f>HLOOKUP(I33,GasAvoidedCostsWOCC!$A$5:$G$50,G33+1,FALSE)</f>
        <v>#N/A</v>
      </c>
      <c r="AG33" s="41" t="e">
        <f t="shared" si="10"/>
        <v>#N/A</v>
      </c>
      <c r="AH33" s="49" t="e">
        <f>HLOOKUP(I33,GasAvoidedCostsWOCC!$A$5:$Q$50,T33+1,FALSE)</f>
        <v>#N/A</v>
      </c>
      <c r="AI33" s="41" t="e">
        <f t="shared" si="11"/>
        <v>#N/A</v>
      </c>
      <c r="AJ33" s="41" t="e">
        <f t="shared" si="12"/>
        <v>#N/A</v>
      </c>
      <c r="AK33" s="41" t="e">
        <f>HLOOKUP(I33,GasAvoidedCostsWOCC!$A$5:$Q$50,G33+1,FALSE)*J33*L33</f>
        <v>#N/A</v>
      </c>
      <c r="AL33" s="41" t="e">
        <f t="shared" si="13"/>
        <v>#N/A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5">
        <f t="shared" si="14"/>
        <v>0</v>
      </c>
      <c r="AO33" s="44">
        <f t="shared" si="15"/>
        <v>0</v>
      </c>
      <c r="AP33" s="44" t="e">
        <f t="shared" si="16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0"/>
        <v>0</v>
      </c>
      <c r="U34" s="44" t="e">
        <f t="shared" si="1"/>
        <v>#DIV/0!</v>
      </c>
      <c r="V34" s="45">
        <f t="shared" si="2"/>
        <v>0</v>
      </c>
      <c r="W34" s="46" t="e">
        <f t="shared" si="3"/>
        <v>#DIV/0!</v>
      </c>
      <c r="X34" s="41" t="e">
        <f t="shared" si="4"/>
        <v>#DIV/0!</v>
      </c>
      <c r="Y34" s="41">
        <f t="shared" si="5"/>
        <v>0</v>
      </c>
      <c r="Z34" s="41" t="e">
        <f t="shared" si="6"/>
        <v>#DIV/0!</v>
      </c>
      <c r="AA34" s="47" t="e">
        <f t="shared" si="7"/>
        <v>#DIV/0!</v>
      </c>
      <c r="AB34" s="48" t="e">
        <f t="shared" si="18"/>
        <v>#DIV/0!</v>
      </c>
      <c r="AC34" s="41" t="e">
        <f t="shared" si="18"/>
        <v>#DIV/0!</v>
      </c>
      <c r="AD34" s="41">
        <f t="shared" si="9"/>
        <v>0</v>
      </c>
      <c r="AE34" s="41">
        <f t="shared" si="17"/>
        <v>0</v>
      </c>
      <c r="AF34" s="49" t="e">
        <f>HLOOKUP(I34,GasAvoidedCostsWOCC!$A$5:$G$50,G34+1,FALSE)</f>
        <v>#N/A</v>
      </c>
      <c r="AG34" s="41" t="e">
        <f t="shared" si="10"/>
        <v>#N/A</v>
      </c>
      <c r="AH34" s="49" t="e">
        <f>HLOOKUP(I34,GasAvoidedCostsWOCC!$A$5:$Q$50,T34+1,FALSE)</f>
        <v>#N/A</v>
      </c>
      <c r="AI34" s="41" t="e">
        <f t="shared" si="11"/>
        <v>#N/A</v>
      </c>
      <c r="AJ34" s="41" t="e">
        <f t="shared" si="12"/>
        <v>#N/A</v>
      </c>
      <c r="AK34" s="41" t="e">
        <f>HLOOKUP(I34,GasAvoidedCostsWOCC!$A$5:$Q$50,G34+1,FALSE)*J34*L34</f>
        <v>#N/A</v>
      </c>
      <c r="AL34" s="41" t="e">
        <f t="shared" si="13"/>
        <v>#N/A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5">
        <f t="shared" si="14"/>
        <v>0</v>
      </c>
      <c r="AO34" s="44">
        <f t="shared" si="15"/>
        <v>0</v>
      </c>
      <c r="AP34" s="44" t="e">
        <f t="shared" si="16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0"/>
        <v>0</v>
      </c>
      <c r="U35" s="44" t="e">
        <f t="shared" si="1"/>
        <v>#DIV/0!</v>
      </c>
      <c r="V35" s="45">
        <f t="shared" si="2"/>
        <v>0</v>
      </c>
      <c r="W35" s="46" t="e">
        <f t="shared" si="3"/>
        <v>#DIV/0!</v>
      </c>
      <c r="X35" s="41" t="e">
        <f t="shared" si="4"/>
        <v>#DIV/0!</v>
      </c>
      <c r="Y35" s="41">
        <f t="shared" si="5"/>
        <v>0</v>
      </c>
      <c r="Z35" s="41" t="e">
        <f t="shared" si="6"/>
        <v>#DIV/0!</v>
      </c>
      <c r="AA35" s="47" t="e">
        <f t="shared" si="7"/>
        <v>#DIV/0!</v>
      </c>
      <c r="AB35" s="48" t="e">
        <f t="shared" si="18"/>
        <v>#DIV/0!</v>
      </c>
      <c r="AC35" s="41" t="e">
        <f t="shared" si="18"/>
        <v>#DIV/0!</v>
      </c>
      <c r="AD35" s="41">
        <f t="shared" si="9"/>
        <v>0</v>
      </c>
      <c r="AE35" s="41">
        <f t="shared" si="17"/>
        <v>0</v>
      </c>
      <c r="AF35" s="49" t="e">
        <f>HLOOKUP(I35,GasAvoidedCostsWOCC!$A$5:$G$50,G35+1,FALSE)</f>
        <v>#N/A</v>
      </c>
      <c r="AG35" s="41" t="e">
        <f t="shared" si="10"/>
        <v>#N/A</v>
      </c>
      <c r="AH35" s="49" t="e">
        <f>HLOOKUP(I35,GasAvoidedCostsWOCC!$A$5:$Q$50,T35+1,FALSE)</f>
        <v>#N/A</v>
      </c>
      <c r="AI35" s="41" t="e">
        <f t="shared" si="11"/>
        <v>#N/A</v>
      </c>
      <c r="AJ35" s="41" t="e">
        <f t="shared" si="12"/>
        <v>#N/A</v>
      </c>
      <c r="AK35" s="41" t="e">
        <f>HLOOKUP(I35,GasAvoidedCostsWOCC!$A$5:$Q$50,G35+1,FALSE)*J35*L35</f>
        <v>#N/A</v>
      </c>
      <c r="AL35" s="41" t="e">
        <f t="shared" si="13"/>
        <v>#N/A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5">
        <f t="shared" si="14"/>
        <v>0</v>
      </c>
      <c r="AO35" s="44">
        <f t="shared" si="15"/>
        <v>0</v>
      </c>
      <c r="AP35" s="44" t="e">
        <f t="shared" si="16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0"/>
        <v>0</v>
      </c>
      <c r="U36" s="44" t="e">
        <f t="shared" si="1"/>
        <v>#DIV/0!</v>
      </c>
      <c r="V36" s="45">
        <f t="shared" si="2"/>
        <v>0</v>
      </c>
      <c r="W36" s="46" t="e">
        <f t="shared" si="3"/>
        <v>#DIV/0!</v>
      </c>
      <c r="X36" s="41" t="e">
        <f t="shared" si="4"/>
        <v>#DIV/0!</v>
      </c>
      <c r="Y36" s="41">
        <f t="shared" si="5"/>
        <v>0</v>
      </c>
      <c r="Z36" s="41" t="e">
        <f t="shared" si="6"/>
        <v>#DIV/0!</v>
      </c>
      <c r="AA36" s="47" t="e">
        <f t="shared" si="7"/>
        <v>#DIV/0!</v>
      </c>
      <c r="AB36" s="48" t="e">
        <f t="shared" si="18"/>
        <v>#DIV/0!</v>
      </c>
      <c r="AC36" s="41" t="e">
        <f t="shared" si="18"/>
        <v>#DIV/0!</v>
      </c>
      <c r="AD36" s="41">
        <f t="shared" si="9"/>
        <v>0</v>
      </c>
      <c r="AE36" s="41">
        <f t="shared" si="17"/>
        <v>0</v>
      </c>
      <c r="AF36" s="49" t="e">
        <f>HLOOKUP(I36,GasAvoidedCostsWOCC!$A$5:$G$50,G36+1,FALSE)</f>
        <v>#N/A</v>
      </c>
      <c r="AG36" s="41" t="e">
        <f t="shared" si="10"/>
        <v>#N/A</v>
      </c>
      <c r="AH36" s="49" t="e">
        <f>HLOOKUP(I36,GasAvoidedCostsWOCC!$A$5:$Q$50,T36+1,FALSE)</f>
        <v>#N/A</v>
      </c>
      <c r="AI36" s="41" t="e">
        <f t="shared" si="11"/>
        <v>#N/A</v>
      </c>
      <c r="AJ36" s="41" t="e">
        <f t="shared" si="12"/>
        <v>#N/A</v>
      </c>
      <c r="AK36" s="41" t="e">
        <f>HLOOKUP(I36,GasAvoidedCostsWOCC!$A$5:$Q$50,G36+1,FALSE)*J36*L36</f>
        <v>#N/A</v>
      </c>
      <c r="AL36" s="41" t="e">
        <f t="shared" si="13"/>
        <v>#N/A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5">
        <f t="shared" si="14"/>
        <v>0</v>
      </c>
      <c r="AO36" s="44">
        <f t="shared" si="15"/>
        <v>0</v>
      </c>
      <c r="AP36" s="44" t="e">
        <f t="shared" si="16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0"/>
        <v>0</v>
      </c>
      <c r="U37" s="44" t="e">
        <f t="shared" si="1"/>
        <v>#DIV/0!</v>
      </c>
      <c r="V37" s="45">
        <f t="shared" si="2"/>
        <v>0</v>
      </c>
      <c r="W37" s="46" t="e">
        <f t="shared" si="3"/>
        <v>#DIV/0!</v>
      </c>
      <c r="X37" s="41" t="e">
        <f t="shared" si="4"/>
        <v>#DIV/0!</v>
      </c>
      <c r="Y37" s="41">
        <f t="shared" si="5"/>
        <v>0</v>
      </c>
      <c r="Z37" s="41" t="e">
        <f t="shared" si="6"/>
        <v>#DIV/0!</v>
      </c>
      <c r="AA37" s="47" t="e">
        <f t="shared" si="7"/>
        <v>#DIV/0!</v>
      </c>
      <c r="AB37" s="48" t="e">
        <f t="shared" si="18"/>
        <v>#DIV/0!</v>
      </c>
      <c r="AC37" s="41" t="e">
        <f t="shared" si="18"/>
        <v>#DIV/0!</v>
      </c>
      <c r="AD37" s="41">
        <f t="shared" si="9"/>
        <v>0</v>
      </c>
      <c r="AE37" s="41">
        <f t="shared" si="17"/>
        <v>0</v>
      </c>
      <c r="AF37" s="49" t="e">
        <f>HLOOKUP(I37,GasAvoidedCostsWOCC!$A$5:$G$50,G37+1,FALSE)</f>
        <v>#N/A</v>
      </c>
      <c r="AG37" s="41" t="e">
        <f t="shared" si="10"/>
        <v>#N/A</v>
      </c>
      <c r="AH37" s="49" t="e">
        <f>HLOOKUP(I37,GasAvoidedCostsWOCC!$A$5:$Q$50,T37+1,FALSE)</f>
        <v>#N/A</v>
      </c>
      <c r="AI37" s="41" t="e">
        <f t="shared" si="11"/>
        <v>#N/A</v>
      </c>
      <c r="AJ37" s="41" t="e">
        <f t="shared" si="12"/>
        <v>#N/A</v>
      </c>
      <c r="AK37" s="41" t="e">
        <f>HLOOKUP(I37,GasAvoidedCostsWOCC!$A$5:$Q$50,G37+1,FALSE)*J37*L37</f>
        <v>#N/A</v>
      </c>
      <c r="AL37" s="41" t="e">
        <f t="shared" si="13"/>
        <v>#N/A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5">
        <f t="shared" si="14"/>
        <v>0</v>
      </c>
      <c r="AO37" s="44">
        <f t="shared" si="15"/>
        <v>0</v>
      </c>
      <c r="AP37" s="44" t="e">
        <f t="shared" si="16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0"/>
        <v>0</v>
      </c>
      <c r="U38" s="44" t="e">
        <f t="shared" si="1"/>
        <v>#DIV/0!</v>
      </c>
      <c r="V38" s="45">
        <f t="shared" si="2"/>
        <v>0</v>
      </c>
      <c r="W38" s="46" t="e">
        <f t="shared" si="3"/>
        <v>#DIV/0!</v>
      </c>
      <c r="X38" s="41" t="e">
        <f t="shared" si="4"/>
        <v>#DIV/0!</v>
      </c>
      <c r="Y38" s="41">
        <f t="shared" si="5"/>
        <v>0</v>
      </c>
      <c r="Z38" s="41" t="e">
        <f t="shared" si="6"/>
        <v>#DIV/0!</v>
      </c>
      <c r="AA38" s="47" t="e">
        <f t="shared" si="7"/>
        <v>#DIV/0!</v>
      </c>
      <c r="AB38" s="48" t="e">
        <f t="shared" si="18"/>
        <v>#DIV/0!</v>
      </c>
      <c r="AC38" s="41" t="e">
        <f t="shared" si="18"/>
        <v>#DIV/0!</v>
      </c>
      <c r="AD38" s="41">
        <f t="shared" si="9"/>
        <v>0</v>
      </c>
      <c r="AE38" s="41">
        <f t="shared" si="17"/>
        <v>0</v>
      </c>
      <c r="AF38" s="49" t="e">
        <f>HLOOKUP(I38,GasAvoidedCostsWOCC!$A$5:$G$50,G38+1,FALSE)</f>
        <v>#N/A</v>
      </c>
      <c r="AG38" s="41" t="e">
        <f t="shared" si="10"/>
        <v>#N/A</v>
      </c>
      <c r="AH38" s="49" t="e">
        <f>HLOOKUP(I38,GasAvoidedCostsWOCC!$A$5:$Q$50,T38+1,FALSE)</f>
        <v>#N/A</v>
      </c>
      <c r="AI38" s="41" t="e">
        <f t="shared" si="11"/>
        <v>#N/A</v>
      </c>
      <c r="AJ38" s="41" t="e">
        <f t="shared" si="12"/>
        <v>#N/A</v>
      </c>
      <c r="AK38" s="41" t="e">
        <f>HLOOKUP(I38,GasAvoidedCostsWOCC!$A$5:$Q$50,G38+1,FALSE)*J38*L38</f>
        <v>#N/A</v>
      </c>
      <c r="AL38" s="41" t="e">
        <f t="shared" si="13"/>
        <v>#N/A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5">
        <f t="shared" si="14"/>
        <v>0</v>
      </c>
      <c r="AO38" s="44">
        <f t="shared" si="15"/>
        <v>0</v>
      </c>
      <c r="AP38" s="44" t="e">
        <f t="shared" si="16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0"/>
        <v>0</v>
      </c>
      <c r="U39" s="44" t="e">
        <f t="shared" si="1"/>
        <v>#DIV/0!</v>
      </c>
      <c r="V39" s="45">
        <f t="shared" si="2"/>
        <v>0</v>
      </c>
      <c r="W39" s="46" t="e">
        <f t="shared" si="3"/>
        <v>#DIV/0!</v>
      </c>
      <c r="X39" s="41" t="e">
        <f t="shared" si="4"/>
        <v>#DIV/0!</v>
      </c>
      <c r="Y39" s="41">
        <f t="shared" si="5"/>
        <v>0</v>
      </c>
      <c r="Z39" s="41" t="e">
        <f t="shared" si="6"/>
        <v>#DIV/0!</v>
      </c>
      <c r="AA39" s="47" t="e">
        <f t="shared" si="7"/>
        <v>#DIV/0!</v>
      </c>
      <c r="AB39" s="48" t="e">
        <f t="shared" si="18"/>
        <v>#DIV/0!</v>
      </c>
      <c r="AC39" s="41" t="e">
        <f t="shared" si="18"/>
        <v>#DIV/0!</v>
      </c>
      <c r="AD39" s="41">
        <f t="shared" si="9"/>
        <v>0</v>
      </c>
      <c r="AE39" s="41">
        <f t="shared" si="17"/>
        <v>0</v>
      </c>
      <c r="AF39" s="49" t="e">
        <f>HLOOKUP(I39,GasAvoidedCostsWOCC!$A$5:$G$50,G39+1,FALSE)</f>
        <v>#N/A</v>
      </c>
      <c r="AG39" s="41" t="e">
        <f t="shared" si="10"/>
        <v>#N/A</v>
      </c>
      <c r="AH39" s="49" t="e">
        <f>HLOOKUP(I39,GasAvoidedCostsWOCC!$A$5:$Q$50,T39+1,FALSE)</f>
        <v>#N/A</v>
      </c>
      <c r="AI39" s="41" t="e">
        <f t="shared" si="11"/>
        <v>#N/A</v>
      </c>
      <c r="AJ39" s="41" t="e">
        <f t="shared" si="12"/>
        <v>#N/A</v>
      </c>
      <c r="AK39" s="41" t="e">
        <f>HLOOKUP(I39,GasAvoidedCostsWOCC!$A$5:$Q$50,G39+1,FALSE)*J39*L39</f>
        <v>#N/A</v>
      </c>
      <c r="AL39" s="41" t="e">
        <f t="shared" si="13"/>
        <v>#N/A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5">
        <f t="shared" si="14"/>
        <v>0</v>
      </c>
      <c r="AO39" s="44">
        <f t="shared" si="15"/>
        <v>0</v>
      </c>
      <c r="AP39" s="44" t="e">
        <f t="shared" si="16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0"/>
        <v>0</v>
      </c>
      <c r="U40" s="44" t="e">
        <f t="shared" si="1"/>
        <v>#DIV/0!</v>
      </c>
      <c r="V40" s="45">
        <f t="shared" si="2"/>
        <v>0</v>
      </c>
      <c r="W40" s="46" t="e">
        <f t="shared" si="3"/>
        <v>#DIV/0!</v>
      </c>
      <c r="X40" s="41" t="e">
        <f t="shared" si="4"/>
        <v>#DIV/0!</v>
      </c>
      <c r="Y40" s="41">
        <f t="shared" si="5"/>
        <v>0</v>
      </c>
      <c r="Z40" s="41" t="e">
        <f t="shared" si="6"/>
        <v>#DIV/0!</v>
      </c>
      <c r="AA40" s="47" t="e">
        <f t="shared" si="7"/>
        <v>#DIV/0!</v>
      </c>
      <c r="AB40" s="48" t="e">
        <f t="shared" si="18"/>
        <v>#DIV/0!</v>
      </c>
      <c r="AC40" s="41" t="e">
        <f t="shared" si="18"/>
        <v>#DIV/0!</v>
      </c>
      <c r="AD40" s="41">
        <f t="shared" si="9"/>
        <v>0</v>
      </c>
      <c r="AE40" s="41">
        <f t="shared" si="17"/>
        <v>0</v>
      </c>
      <c r="AF40" s="49" t="e">
        <f>HLOOKUP(I40,GasAvoidedCostsWOCC!$A$5:$G$50,G40+1,FALSE)</f>
        <v>#N/A</v>
      </c>
      <c r="AG40" s="41" t="e">
        <f t="shared" si="10"/>
        <v>#N/A</v>
      </c>
      <c r="AH40" s="49" t="e">
        <f>HLOOKUP(I40,GasAvoidedCostsWOCC!$A$5:$Q$50,T40+1,FALSE)</f>
        <v>#N/A</v>
      </c>
      <c r="AI40" s="41" t="e">
        <f t="shared" si="11"/>
        <v>#N/A</v>
      </c>
      <c r="AJ40" s="41" t="e">
        <f t="shared" si="12"/>
        <v>#N/A</v>
      </c>
      <c r="AK40" s="41" t="e">
        <f>HLOOKUP(I40,GasAvoidedCostsWOCC!$A$5:$Q$50,G40+1,FALSE)*J40*L40</f>
        <v>#N/A</v>
      </c>
      <c r="AL40" s="41" t="e">
        <f t="shared" si="13"/>
        <v>#N/A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5">
        <f t="shared" si="14"/>
        <v>0</v>
      </c>
      <c r="AO40" s="44">
        <f t="shared" si="15"/>
        <v>0</v>
      </c>
      <c r="AP40" s="44" t="e">
        <f t="shared" si="16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0"/>
        <v>0</v>
      </c>
      <c r="U41" s="44" t="e">
        <f t="shared" si="1"/>
        <v>#DIV/0!</v>
      </c>
      <c r="V41" s="45">
        <f t="shared" si="2"/>
        <v>0</v>
      </c>
      <c r="W41" s="46" t="e">
        <f t="shared" si="3"/>
        <v>#DIV/0!</v>
      </c>
      <c r="X41" s="41" t="e">
        <f t="shared" si="4"/>
        <v>#DIV/0!</v>
      </c>
      <c r="Y41" s="41">
        <f t="shared" si="5"/>
        <v>0</v>
      </c>
      <c r="Z41" s="41" t="e">
        <f t="shared" si="6"/>
        <v>#DIV/0!</v>
      </c>
      <c r="AA41" s="47" t="e">
        <f t="shared" si="7"/>
        <v>#DIV/0!</v>
      </c>
      <c r="AB41" s="48" t="e">
        <f t="shared" si="18"/>
        <v>#DIV/0!</v>
      </c>
      <c r="AC41" s="41" t="e">
        <f t="shared" si="18"/>
        <v>#DIV/0!</v>
      </c>
      <c r="AD41" s="41">
        <f t="shared" si="9"/>
        <v>0</v>
      </c>
      <c r="AE41" s="41">
        <f t="shared" si="17"/>
        <v>0</v>
      </c>
      <c r="AF41" s="49" t="e">
        <f>HLOOKUP(I41,GasAvoidedCostsWOCC!$A$5:$G$50,G41+1,FALSE)</f>
        <v>#N/A</v>
      </c>
      <c r="AG41" s="41" t="e">
        <f t="shared" si="10"/>
        <v>#N/A</v>
      </c>
      <c r="AH41" s="49" t="e">
        <f>HLOOKUP(I41,GasAvoidedCostsWOCC!$A$5:$Q$50,T41+1,FALSE)</f>
        <v>#N/A</v>
      </c>
      <c r="AI41" s="41" t="e">
        <f t="shared" si="11"/>
        <v>#N/A</v>
      </c>
      <c r="AJ41" s="41" t="e">
        <f t="shared" si="12"/>
        <v>#N/A</v>
      </c>
      <c r="AK41" s="41" t="e">
        <f>HLOOKUP(I41,GasAvoidedCostsWOCC!$A$5:$Q$50,G41+1,FALSE)*J41*L41</f>
        <v>#N/A</v>
      </c>
      <c r="AL41" s="41" t="e">
        <f t="shared" si="13"/>
        <v>#N/A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5">
        <f t="shared" si="14"/>
        <v>0</v>
      </c>
      <c r="AO41" s="44">
        <f t="shared" si="15"/>
        <v>0</v>
      </c>
      <c r="AP41" s="44" t="e">
        <f t="shared" si="16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0"/>
        <v>0</v>
      </c>
      <c r="U42" s="44" t="e">
        <f t="shared" si="1"/>
        <v>#DIV/0!</v>
      </c>
      <c r="V42" s="45">
        <f t="shared" si="2"/>
        <v>0</v>
      </c>
      <c r="W42" s="46" t="e">
        <f t="shared" si="3"/>
        <v>#DIV/0!</v>
      </c>
      <c r="X42" s="41" t="e">
        <f t="shared" si="4"/>
        <v>#DIV/0!</v>
      </c>
      <c r="Y42" s="41">
        <f t="shared" si="5"/>
        <v>0</v>
      </c>
      <c r="Z42" s="41" t="e">
        <f t="shared" si="6"/>
        <v>#DIV/0!</v>
      </c>
      <c r="AA42" s="47" t="e">
        <f t="shared" si="7"/>
        <v>#DIV/0!</v>
      </c>
      <c r="AB42" s="48" t="e">
        <f t="shared" si="18"/>
        <v>#DIV/0!</v>
      </c>
      <c r="AC42" s="41" t="e">
        <f t="shared" si="18"/>
        <v>#DIV/0!</v>
      </c>
      <c r="AD42" s="41">
        <f t="shared" si="9"/>
        <v>0</v>
      </c>
      <c r="AE42" s="41">
        <f t="shared" si="17"/>
        <v>0</v>
      </c>
      <c r="AF42" s="49" t="e">
        <f>HLOOKUP(I42,GasAvoidedCostsWOCC!$A$5:$G$50,G42+1,FALSE)</f>
        <v>#N/A</v>
      </c>
      <c r="AG42" s="41" t="e">
        <f t="shared" si="10"/>
        <v>#N/A</v>
      </c>
      <c r="AH42" s="49" t="e">
        <f>HLOOKUP(I42,GasAvoidedCostsWOCC!$A$5:$Q$50,T42+1,FALSE)</f>
        <v>#N/A</v>
      </c>
      <c r="AI42" s="41" t="e">
        <f t="shared" si="11"/>
        <v>#N/A</v>
      </c>
      <c r="AJ42" s="41" t="e">
        <f t="shared" si="12"/>
        <v>#N/A</v>
      </c>
      <c r="AK42" s="41" t="e">
        <f>HLOOKUP(I42,GasAvoidedCostsWOCC!$A$5:$Q$50,G42+1,FALSE)*J42*L42</f>
        <v>#N/A</v>
      </c>
      <c r="AL42" s="41" t="e">
        <f t="shared" si="13"/>
        <v>#N/A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5">
        <f t="shared" si="14"/>
        <v>0</v>
      </c>
      <c r="AO42" s="44">
        <f t="shared" si="15"/>
        <v>0</v>
      </c>
      <c r="AP42" s="44" t="e">
        <f t="shared" si="16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0"/>
        <v>0</v>
      </c>
      <c r="U43" s="44" t="e">
        <f t="shared" si="1"/>
        <v>#DIV/0!</v>
      </c>
      <c r="V43" s="45">
        <f t="shared" si="2"/>
        <v>0</v>
      </c>
      <c r="W43" s="46" t="e">
        <f t="shared" si="3"/>
        <v>#DIV/0!</v>
      </c>
      <c r="X43" s="41" t="e">
        <f t="shared" si="4"/>
        <v>#DIV/0!</v>
      </c>
      <c r="Y43" s="41">
        <f t="shared" si="5"/>
        <v>0</v>
      </c>
      <c r="Z43" s="41" t="e">
        <f t="shared" si="6"/>
        <v>#DIV/0!</v>
      </c>
      <c r="AA43" s="47" t="e">
        <f t="shared" si="7"/>
        <v>#DIV/0!</v>
      </c>
      <c r="AB43" s="48" t="e">
        <f t="shared" si="18"/>
        <v>#DIV/0!</v>
      </c>
      <c r="AC43" s="41" t="e">
        <f t="shared" si="18"/>
        <v>#DIV/0!</v>
      </c>
      <c r="AD43" s="41">
        <f t="shared" si="9"/>
        <v>0</v>
      </c>
      <c r="AE43" s="41">
        <f t="shared" si="17"/>
        <v>0</v>
      </c>
      <c r="AF43" s="49" t="e">
        <f>HLOOKUP(I43,GasAvoidedCostsWOCC!$A$5:$G$50,G43+1,FALSE)</f>
        <v>#N/A</v>
      </c>
      <c r="AG43" s="41" t="e">
        <f t="shared" si="10"/>
        <v>#N/A</v>
      </c>
      <c r="AH43" s="49" t="e">
        <f>HLOOKUP(I43,GasAvoidedCostsWOCC!$A$5:$Q$50,T43+1,FALSE)</f>
        <v>#N/A</v>
      </c>
      <c r="AI43" s="41" t="e">
        <f t="shared" si="11"/>
        <v>#N/A</v>
      </c>
      <c r="AJ43" s="41" t="e">
        <f t="shared" si="12"/>
        <v>#N/A</v>
      </c>
      <c r="AK43" s="41" t="e">
        <f>HLOOKUP(I43,GasAvoidedCostsWOCC!$A$5:$Q$50,G43+1,FALSE)*J43*L43</f>
        <v>#N/A</v>
      </c>
      <c r="AL43" s="41" t="e">
        <f t="shared" si="13"/>
        <v>#N/A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5">
        <f t="shared" si="14"/>
        <v>0</v>
      </c>
      <c r="AO43" s="44">
        <f t="shared" si="15"/>
        <v>0</v>
      </c>
      <c r="AP43" s="44" t="e">
        <f t="shared" si="16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0"/>
        <v>0</v>
      </c>
      <c r="U44" s="44" t="e">
        <f t="shared" si="1"/>
        <v>#DIV/0!</v>
      </c>
      <c r="V44" s="45">
        <f t="shared" si="2"/>
        <v>0</v>
      </c>
      <c r="W44" s="46" t="e">
        <f t="shared" si="3"/>
        <v>#DIV/0!</v>
      </c>
      <c r="X44" s="41" t="e">
        <f t="shared" si="4"/>
        <v>#DIV/0!</v>
      </c>
      <c r="Y44" s="41">
        <f t="shared" si="5"/>
        <v>0</v>
      </c>
      <c r="Z44" s="41" t="e">
        <f t="shared" si="6"/>
        <v>#DIV/0!</v>
      </c>
      <c r="AA44" s="47" t="e">
        <f t="shared" si="7"/>
        <v>#DIV/0!</v>
      </c>
      <c r="AB44" s="48" t="e">
        <f t="shared" si="18"/>
        <v>#DIV/0!</v>
      </c>
      <c r="AC44" s="41" t="e">
        <f t="shared" si="18"/>
        <v>#DIV/0!</v>
      </c>
      <c r="AD44" s="41">
        <f t="shared" si="9"/>
        <v>0</v>
      </c>
      <c r="AE44" s="41">
        <f t="shared" si="17"/>
        <v>0</v>
      </c>
      <c r="AF44" s="49" t="e">
        <f>HLOOKUP(I44,GasAvoidedCostsWOCC!$A$5:$G$50,G44+1,FALSE)</f>
        <v>#N/A</v>
      </c>
      <c r="AG44" s="41" t="e">
        <f t="shared" si="10"/>
        <v>#N/A</v>
      </c>
      <c r="AH44" s="49" t="e">
        <f>HLOOKUP(I44,GasAvoidedCostsWOCC!$A$5:$Q$50,T44+1,FALSE)</f>
        <v>#N/A</v>
      </c>
      <c r="AI44" s="41" t="e">
        <f t="shared" si="11"/>
        <v>#N/A</v>
      </c>
      <c r="AJ44" s="41" t="e">
        <f t="shared" si="12"/>
        <v>#N/A</v>
      </c>
      <c r="AK44" s="41" t="e">
        <f>HLOOKUP(I44,GasAvoidedCostsWOCC!$A$5:$Q$50,G44+1,FALSE)*J44*L44</f>
        <v>#N/A</v>
      </c>
      <c r="AL44" s="41" t="e">
        <f t="shared" si="13"/>
        <v>#N/A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5">
        <f t="shared" si="14"/>
        <v>0</v>
      </c>
      <c r="AO44" s="44">
        <f t="shared" si="15"/>
        <v>0</v>
      </c>
      <c r="AP44" s="44" t="e">
        <f t="shared" si="16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0"/>
        <v>0</v>
      </c>
      <c r="U45" s="44" t="e">
        <f t="shared" si="1"/>
        <v>#DIV/0!</v>
      </c>
      <c r="V45" s="45">
        <f t="shared" si="2"/>
        <v>0</v>
      </c>
      <c r="W45" s="46" t="e">
        <f t="shared" si="3"/>
        <v>#DIV/0!</v>
      </c>
      <c r="X45" s="41" t="e">
        <f t="shared" si="4"/>
        <v>#DIV/0!</v>
      </c>
      <c r="Y45" s="41">
        <f t="shared" si="5"/>
        <v>0</v>
      </c>
      <c r="Z45" s="41" t="e">
        <f t="shared" si="6"/>
        <v>#DIV/0!</v>
      </c>
      <c r="AA45" s="47" t="e">
        <f t="shared" si="7"/>
        <v>#DIV/0!</v>
      </c>
      <c r="AB45" s="48" t="e">
        <f t="shared" si="18"/>
        <v>#DIV/0!</v>
      </c>
      <c r="AC45" s="41" t="e">
        <f t="shared" si="18"/>
        <v>#DIV/0!</v>
      </c>
      <c r="AD45" s="41">
        <f t="shared" si="9"/>
        <v>0</v>
      </c>
      <c r="AE45" s="41">
        <f t="shared" si="17"/>
        <v>0</v>
      </c>
      <c r="AF45" s="49" t="e">
        <f>HLOOKUP(I45,GasAvoidedCostsWOCC!$A$5:$G$50,G45+1,FALSE)</f>
        <v>#N/A</v>
      </c>
      <c r="AG45" s="41" t="e">
        <f t="shared" si="10"/>
        <v>#N/A</v>
      </c>
      <c r="AH45" s="49" t="e">
        <f>HLOOKUP(I45,GasAvoidedCostsWOCC!$A$5:$Q$50,T45+1,FALSE)</f>
        <v>#N/A</v>
      </c>
      <c r="AI45" s="41" t="e">
        <f t="shared" si="11"/>
        <v>#N/A</v>
      </c>
      <c r="AJ45" s="41" t="e">
        <f t="shared" si="12"/>
        <v>#N/A</v>
      </c>
      <c r="AK45" s="41" t="e">
        <f>HLOOKUP(I45,GasAvoidedCostsWOCC!$A$5:$Q$50,G45+1,FALSE)*J45*L45</f>
        <v>#N/A</v>
      </c>
      <c r="AL45" s="41" t="e">
        <f t="shared" si="13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14"/>
        <v>0</v>
      </c>
      <c r="AO45" s="44">
        <f t="shared" si="15"/>
        <v>0</v>
      </c>
      <c r="AP45" s="44" t="e">
        <f t="shared" si="16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0"/>
        <v>0</v>
      </c>
      <c r="U46" s="44" t="e">
        <f t="shared" si="1"/>
        <v>#DIV/0!</v>
      </c>
      <c r="V46" s="45">
        <f t="shared" si="2"/>
        <v>0</v>
      </c>
      <c r="W46" s="46" t="e">
        <f t="shared" si="3"/>
        <v>#DIV/0!</v>
      </c>
      <c r="X46" s="41" t="e">
        <f t="shared" si="4"/>
        <v>#DIV/0!</v>
      </c>
      <c r="Y46" s="41">
        <f t="shared" si="5"/>
        <v>0</v>
      </c>
      <c r="Z46" s="41" t="e">
        <f t="shared" si="6"/>
        <v>#DIV/0!</v>
      </c>
      <c r="AA46" s="47" t="e">
        <f t="shared" si="7"/>
        <v>#DIV/0!</v>
      </c>
      <c r="AB46" s="48" t="e">
        <f t="shared" si="18"/>
        <v>#DIV/0!</v>
      </c>
      <c r="AC46" s="41" t="e">
        <f t="shared" si="18"/>
        <v>#DIV/0!</v>
      </c>
      <c r="AD46" s="41">
        <f t="shared" si="9"/>
        <v>0</v>
      </c>
      <c r="AE46" s="41">
        <f t="shared" si="17"/>
        <v>0</v>
      </c>
      <c r="AF46" s="49" t="e">
        <f>HLOOKUP(I46,GasAvoidedCostsWOCC!$A$5:$G$50,G46+1,FALSE)</f>
        <v>#N/A</v>
      </c>
      <c r="AG46" s="41" t="e">
        <f t="shared" si="10"/>
        <v>#N/A</v>
      </c>
      <c r="AH46" s="49" t="e">
        <f>HLOOKUP(I46,GasAvoidedCostsWOCC!$A$5:$Q$50,T46+1,FALSE)</f>
        <v>#N/A</v>
      </c>
      <c r="AI46" s="41" t="e">
        <f t="shared" si="11"/>
        <v>#N/A</v>
      </c>
      <c r="AJ46" s="41" t="e">
        <f t="shared" si="12"/>
        <v>#N/A</v>
      </c>
      <c r="AK46" s="41" t="e">
        <f>HLOOKUP(I46,GasAvoidedCostsWOCC!$A$5:$Q$50,G46+1,FALSE)*J46*L46</f>
        <v>#N/A</v>
      </c>
      <c r="AL46" s="41" t="e">
        <f t="shared" si="13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14"/>
        <v>0</v>
      </c>
      <c r="AO46" s="44">
        <f t="shared" si="15"/>
        <v>0</v>
      </c>
      <c r="AP46" s="44" t="e">
        <f t="shared" si="16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0"/>
        <v>0</v>
      </c>
      <c r="U47" s="44" t="e">
        <f t="shared" si="1"/>
        <v>#DIV/0!</v>
      </c>
      <c r="V47" s="45">
        <f t="shared" si="2"/>
        <v>0</v>
      </c>
      <c r="W47" s="46" t="e">
        <f t="shared" si="3"/>
        <v>#DIV/0!</v>
      </c>
      <c r="X47" s="41" t="e">
        <f t="shared" si="4"/>
        <v>#DIV/0!</v>
      </c>
      <c r="Y47" s="41">
        <f t="shared" si="5"/>
        <v>0</v>
      </c>
      <c r="Z47" s="41" t="e">
        <f t="shared" si="6"/>
        <v>#DIV/0!</v>
      </c>
      <c r="AA47" s="47" t="e">
        <f t="shared" si="7"/>
        <v>#DIV/0!</v>
      </c>
      <c r="AB47" s="48" t="e">
        <f t="shared" si="18"/>
        <v>#DIV/0!</v>
      </c>
      <c r="AC47" s="41" t="e">
        <f t="shared" si="18"/>
        <v>#DIV/0!</v>
      </c>
      <c r="AD47" s="41">
        <f t="shared" si="9"/>
        <v>0</v>
      </c>
      <c r="AE47" s="41">
        <f t="shared" si="17"/>
        <v>0</v>
      </c>
      <c r="AF47" s="49" t="e">
        <f>HLOOKUP(I47,GasAvoidedCostsWOCC!$A$5:$G$50,G47+1,FALSE)</f>
        <v>#N/A</v>
      </c>
      <c r="AG47" s="41" t="e">
        <f t="shared" si="10"/>
        <v>#N/A</v>
      </c>
      <c r="AH47" s="49" t="e">
        <f>HLOOKUP(I47,GasAvoidedCostsWOCC!$A$5:$Q$50,T47+1,FALSE)</f>
        <v>#N/A</v>
      </c>
      <c r="AI47" s="41" t="e">
        <f t="shared" si="11"/>
        <v>#N/A</v>
      </c>
      <c r="AJ47" s="41" t="e">
        <f t="shared" si="12"/>
        <v>#N/A</v>
      </c>
      <c r="AK47" s="41" t="e">
        <f>HLOOKUP(I47,GasAvoidedCostsWOCC!$A$5:$Q$50,G47+1,FALSE)*J47*L47</f>
        <v>#N/A</v>
      </c>
      <c r="AL47" s="41" t="e">
        <f t="shared" si="13"/>
        <v>#N/A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5">
        <f t="shared" si="14"/>
        <v>0</v>
      </c>
      <c r="AO47" s="44">
        <f t="shared" si="15"/>
        <v>0</v>
      </c>
      <c r="AP47" s="44" t="e">
        <f t="shared" si="16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0"/>
        <v>0</v>
      </c>
      <c r="U48" s="44" t="e">
        <f t="shared" si="1"/>
        <v>#DIV/0!</v>
      </c>
      <c r="V48" s="45">
        <f t="shared" si="2"/>
        <v>0</v>
      </c>
      <c r="W48" s="46" t="e">
        <f t="shared" si="3"/>
        <v>#DIV/0!</v>
      </c>
      <c r="X48" s="41" t="e">
        <f t="shared" si="4"/>
        <v>#DIV/0!</v>
      </c>
      <c r="Y48" s="41">
        <f t="shared" si="5"/>
        <v>0</v>
      </c>
      <c r="Z48" s="41" t="e">
        <f t="shared" si="6"/>
        <v>#DIV/0!</v>
      </c>
      <c r="AA48" s="47" t="e">
        <f t="shared" si="7"/>
        <v>#DIV/0!</v>
      </c>
      <c r="AB48" s="48" t="e">
        <f t="shared" si="18"/>
        <v>#DIV/0!</v>
      </c>
      <c r="AC48" s="41" t="e">
        <f t="shared" si="18"/>
        <v>#DIV/0!</v>
      </c>
      <c r="AD48" s="41">
        <f t="shared" si="9"/>
        <v>0</v>
      </c>
      <c r="AE48" s="41">
        <f t="shared" si="17"/>
        <v>0</v>
      </c>
      <c r="AF48" s="49" t="e">
        <f>HLOOKUP(I48,GasAvoidedCostsWOCC!$A$5:$G$50,G48+1,FALSE)</f>
        <v>#N/A</v>
      </c>
      <c r="AG48" s="41" t="e">
        <f t="shared" si="10"/>
        <v>#N/A</v>
      </c>
      <c r="AH48" s="49" t="e">
        <f>HLOOKUP(I48,GasAvoidedCostsWOCC!$A$5:$Q$50,T48+1,FALSE)</f>
        <v>#N/A</v>
      </c>
      <c r="AI48" s="41" t="e">
        <f t="shared" si="11"/>
        <v>#N/A</v>
      </c>
      <c r="AJ48" s="41" t="e">
        <f t="shared" si="12"/>
        <v>#N/A</v>
      </c>
      <c r="AK48" s="41" t="e">
        <f>HLOOKUP(I48,GasAvoidedCostsWOCC!$A$5:$Q$50,G48+1,FALSE)*J48*L48</f>
        <v>#N/A</v>
      </c>
      <c r="AL48" s="41" t="e">
        <f t="shared" si="13"/>
        <v>#N/A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5">
        <f t="shared" si="14"/>
        <v>0</v>
      </c>
      <c r="AO48" s="44">
        <f t="shared" si="15"/>
        <v>0</v>
      </c>
      <c r="AP48" s="44" t="e">
        <f t="shared" si="16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0"/>
        <v>0</v>
      </c>
      <c r="U49" s="44" t="e">
        <f t="shared" si="1"/>
        <v>#DIV/0!</v>
      </c>
      <c r="V49" s="45">
        <f t="shared" si="2"/>
        <v>0</v>
      </c>
      <c r="W49" s="46" t="e">
        <f t="shared" si="3"/>
        <v>#DIV/0!</v>
      </c>
      <c r="X49" s="41" t="e">
        <f t="shared" si="4"/>
        <v>#DIV/0!</v>
      </c>
      <c r="Y49" s="41">
        <f t="shared" si="5"/>
        <v>0</v>
      </c>
      <c r="Z49" s="41" t="e">
        <f t="shared" si="6"/>
        <v>#DIV/0!</v>
      </c>
      <c r="AA49" s="47" t="e">
        <f t="shared" si="7"/>
        <v>#DIV/0!</v>
      </c>
      <c r="AB49" s="48" t="e">
        <f t="shared" si="18"/>
        <v>#DIV/0!</v>
      </c>
      <c r="AC49" s="41" t="e">
        <f t="shared" si="18"/>
        <v>#DIV/0!</v>
      </c>
      <c r="AD49" s="41">
        <f t="shared" si="9"/>
        <v>0</v>
      </c>
      <c r="AE49" s="41">
        <f t="shared" si="17"/>
        <v>0</v>
      </c>
      <c r="AF49" s="49" t="e">
        <f>HLOOKUP(I49,GasAvoidedCostsWOCC!$A$5:$G$50,G49+1,FALSE)</f>
        <v>#N/A</v>
      </c>
      <c r="AG49" s="41" t="e">
        <f t="shared" si="10"/>
        <v>#N/A</v>
      </c>
      <c r="AH49" s="49" t="e">
        <f>HLOOKUP(I49,GasAvoidedCostsWOCC!$A$5:$Q$50,T49+1,FALSE)</f>
        <v>#N/A</v>
      </c>
      <c r="AI49" s="41" t="e">
        <f t="shared" si="11"/>
        <v>#N/A</v>
      </c>
      <c r="AJ49" s="41" t="e">
        <f t="shared" si="12"/>
        <v>#N/A</v>
      </c>
      <c r="AK49" s="41" t="e">
        <f>HLOOKUP(I49,GasAvoidedCostsWOCC!$A$5:$Q$50,G49+1,FALSE)*J49*L49</f>
        <v>#N/A</v>
      </c>
      <c r="AL49" s="41" t="e">
        <f t="shared" si="13"/>
        <v>#N/A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5">
        <f t="shared" si="14"/>
        <v>0</v>
      </c>
      <c r="AO49" s="44">
        <f t="shared" si="15"/>
        <v>0</v>
      </c>
      <c r="AP49" s="44" t="e">
        <f t="shared" si="16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0"/>
        <v>0</v>
      </c>
      <c r="U50" s="44" t="e">
        <f t="shared" si="1"/>
        <v>#DIV/0!</v>
      </c>
      <c r="V50" s="45">
        <f t="shared" si="2"/>
        <v>0</v>
      </c>
      <c r="W50" s="46" t="e">
        <f t="shared" si="3"/>
        <v>#DIV/0!</v>
      </c>
      <c r="X50" s="41" t="e">
        <f t="shared" si="4"/>
        <v>#DIV/0!</v>
      </c>
      <c r="Y50" s="41">
        <f t="shared" si="5"/>
        <v>0</v>
      </c>
      <c r="Z50" s="41" t="e">
        <f t="shared" si="6"/>
        <v>#DIV/0!</v>
      </c>
      <c r="AA50" s="47" t="e">
        <f t="shared" si="7"/>
        <v>#DIV/0!</v>
      </c>
      <c r="AB50" s="48" t="e">
        <f t="shared" si="18"/>
        <v>#DIV/0!</v>
      </c>
      <c r="AC50" s="41" t="e">
        <f t="shared" si="18"/>
        <v>#DIV/0!</v>
      </c>
      <c r="AD50" s="41">
        <f t="shared" si="9"/>
        <v>0</v>
      </c>
      <c r="AE50" s="41">
        <f t="shared" si="17"/>
        <v>0</v>
      </c>
      <c r="AF50" s="49" t="e">
        <f>HLOOKUP(I50,GasAvoidedCostsWOCC!$A$5:$G$50,G50+1,FALSE)</f>
        <v>#N/A</v>
      </c>
      <c r="AG50" s="41" t="e">
        <f t="shared" si="10"/>
        <v>#N/A</v>
      </c>
      <c r="AH50" s="49" t="e">
        <f>HLOOKUP(I50,GasAvoidedCostsWOCC!$A$5:$Q$50,T50+1,FALSE)</f>
        <v>#N/A</v>
      </c>
      <c r="AI50" s="41" t="e">
        <f t="shared" si="11"/>
        <v>#N/A</v>
      </c>
      <c r="AJ50" s="41" t="e">
        <f t="shared" si="12"/>
        <v>#N/A</v>
      </c>
      <c r="AK50" s="41" t="e">
        <f>HLOOKUP(I50,GasAvoidedCostsWOCC!$A$5:$Q$50,G50+1,FALSE)*J50*L50</f>
        <v>#N/A</v>
      </c>
      <c r="AL50" s="41" t="e">
        <f t="shared" si="13"/>
        <v>#N/A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5">
        <f t="shared" si="14"/>
        <v>0</v>
      </c>
      <c r="AO50" s="44">
        <f t="shared" si="15"/>
        <v>0</v>
      </c>
      <c r="AP50" s="44" t="e">
        <f t="shared" si="16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0"/>
        <v>0</v>
      </c>
      <c r="U51" s="44" t="e">
        <f t="shared" si="1"/>
        <v>#DIV/0!</v>
      </c>
      <c r="V51" s="45">
        <f t="shared" si="2"/>
        <v>0</v>
      </c>
      <c r="W51" s="46" t="e">
        <f t="shared" si="3"/>
        <v>#DIV/0!</v>
      </c>
      <c r="X51" s="41" t="e">
        <f t="shared" si="4"/>
        <v>#DIV/0!</v>
      </c>
      <c r="Y51" s="41">
        <f t="shared" si="5"/>
        <v>0</v>
      </c>
      <c r="Z51" s="41" t="e">
        <f t="shared" si="6"/>
        <v>#DIV/0!</v>
      </c>
      <c r="AA51" s="47" t="e">
        <f t="shared" si="7"/>
        <v>#DIV/0!</v>
      </c>
      <c r="AB51" s="48" t="e">
        <f t="shared" si="18"/>
        <v>#DIV/0!</v>
      </c>
      <c r="AC51" s="41" t="e">
        <f t="shared" si="18"/>
        <v>#DIV/0!</v>
      </c>
      <c r="AD51" s="41">
        <f t="shared" si="9"/>
        <v>0</v>
      </c>
      <c r="AE51" s="41">
        <f t="shared" si="17"/>
        <v>0</v>
      </c>
      <c r="AF51" s="49" t="e">
        <f>HLOOKUP(I51,GasAvoidedCostsWOCC!$A$5:$G$50,G51+1,FALSE)</f>
        <v>#N/A</v>
      </c>
      <c r="AG51" s="41" t="e">
        <f t="shared" si="10"/>
        <v>#N/A</v>
      </c>
      <c r="AH51" s="49" t="e">
        <f>HLOOKUP(I51,GasAvoidedCostsWOCC!$A$5:$Q$50,T51+1,FALSE)</f>
        <v>#N/A</v>
      </c>
      <c r="AI51" s="41" t="e">
        <f t="shared" si="11"/>
        <v>#N/A</v>
      </c>
      <c r="AJ51" s="41" t="e">
        <f t="shared" si="12"/>
        <v>#N/A</v>
      </c>
      <c r="AK51" s="41" t="e">
        <f>HLOOKUP(I51,GasAvoidedCostsWOCC!$A$5:$Q$50,G51+1,FALSE)*J51*L51</f>
        <v>#N/A</v>
      </c>
      <c r="AL51" s="41" t="e">
        <f t="shared" si="13"/>
        <v>#N/A</v>
      </c>
      <c r="AM51" s="45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5">
        <f t="shared" si="14"/>
        <v>0</v>
      </c>
      <c r="AO51" s="44">
        <f t="shared" si="15"/>
        <v>0</v>
      </c>
      <c r="AP51" s="44" t="e">
        <f t="shared" si="16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0"/>
        <v>0</v>
      </c>
      <c r="U52" s="44" t="e">
        <f t="shared" si="1"/>
        <v>#DIV/0!</v>
      </c>
      <c r="V52" s="45">
        <f t="shared" si="2"/>
        <v>0</v>
      </c>
      <c r="W52" s="46" t="e">
        <f t="shared" si="3"/>
        <v>#DIV/0!</v>
      </c>
      <c r="X52" s="41" t="e">
        <f t="shared" si="4"/>
        <v>#DIV/0!</v>
      </c>
      <c r="Y52" s="41">
        <f t="shared" si="5"/>
        <v>0</v>
      </c>
      <c r="Z52" s="41" t="e">
        <f t="shared" si="6"/>
        <v>#DIV/0!</v>
      </c>
      <c r="AA52" s="47" t="e">
        <f t="shared" si="7"/>
        <v>#DIV/0!</v>
      </c>
      <c r="AB52" s="48" t="e">
        <f t="shared" si="18"/>
        <v>#DIV/0!</v>
      </c>
      <c r="AC52" s="41" t="e">
        <f t="shared" si="18"/>
        <v>#DIV/0!</v>
      </c>
      <c r="AD52" s="41">
        <f t="shared" si="9"/>
        <v>0</v>
      </c>
      <c r="AE52" s="41">
        <f t="shared" si="17"/>
        <v>0</v>
      </c>
      <c r="AF52" s="49" t="e">
        <f>HLOOKUP(I52,GasAvoidedCostsWOCC!$A$5:$G$50,G52+1,FALSE)</f>
        <v>#N/A</v>
      </c>
      <c r="AG52" s="41" t="e">
        <f t="shared" si="10"/>
        <v>#N/A</v>
      </c>
      <c r="AH52" s="49" t="e">
        <f>HLOOKUP(I52,GasAvoidedCostsWOCC!$A$5:$Q$50,T52+1,FALSE)</f>
        <v>#N/A</v>
      </c>
      <c r="AI52" s="41" t="e">
        <f t="shared" si="11"/>
        <v>#N/A</v>
      </c>
      <c r="AJ52" s="41" t="e">
        <f t="shared" si="12"/>
        <v>#N/A</v>
      </c>
      <c r="AK52" s="41" t="e">
        <f>HLOOKUP(I52,GasAvoidedCostsWOCC!$A$5:$Q$50,G52+1,FALSE)*J52*L52</f>
        <v>#N/A</v>
      </c>
      <c r="AL52" s="41" t="e">
        <f t="shared" si="13"/>
        <v>#N/A</v>
      </c>
      <c r="AM52" s="45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5">
        <f t="shared" si="14"/>
        <v>0</v>
      </c>
      <c r="AO52" s="44">
        <f t="shared" si="15"/>
        <v>0</v>
      </c>
      <c r="AP52" s="44" t="e">
        <f t="shared" si="16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0"/>
        <v>0</v>
      </c>
      <c r="U53" s="44" t="e">
        <f t="shared" si="1"/>
        <v>#DIV/0!</v>
      </c>
      <c r="V53" s="45">
        <f t="shared" si="2"/>
        <v>0</v>
      </c>
      <c r="W53" s="46" t="e">
        <f t="shared" si="3"/>
        <v>#DIV/0!</v>
      </c>
      <c r="X53" s="41" t="e">
        <f t="shared" si="4"/>
        <v>#DIV/0!</v>
      </c>
      <c r="Y53" s="41">
        <f t="shared" si="5"/>
        <v>0</v>
      </c>
      <c r="Z53" s="41" t="e">
        <f t="shared" si="6"/>
        <v>#DIV/0!</v>
      </c>
      <c r="AA53" s="47" t="e">
        <f t="shared" si="7"/>
        <v>#DIV/0!</v>
      </c>
      <c r="AB53" s="48" t="e">
        <f t="shared" si="18"/>
        <v>#DIV/0!</v>
      </c>
      <c r="AC53" s="41" t="e">
        <f t="shared" si="18"/>
        <v>#DIV/0!</v>
      </c>
      <c r="AD53" s="41">
        <f t="shared" si="9"/>
        <v>0</v>
      </c>
      <c r="AE53" s="41">
        <f t="shared" si="17"/>
        <v>0</v>
      </c>
      <c r="AF53" s="49" t="e">
        <f>HLOOKUP(I53,GasAvoidedCostsWOCC!$A$5:$G$50,G53+1,FALSE)</f>
        <v>#N/A</v>
      </c>
      <c r="AG53" s="41" t="e">
        <f t="shared" si="10"/>
        <v>#N/A</v>
      </c>
      <c r="AH53" s="49" t="e">
        <f>HLOOKUP(I53,GasAvoidedCostsWOCC!$A$5:$Q$50,T53+1,FALSE)</f>
        <v>#N/A</v>
      </c>
      <c r="AI53" s="41" t="e">
        <f t="shared" si="11"/>
        <v>#N/A</v>
      </c>
      <c r="AJ53" s="41" t="e">
        <f t="shared" si="12"/>
        <v>#N/A</v>
      </c>
      <c r="AK53" s="41" t="e">
        <f>HLOOKUP(I53,GasAvoidedCostsWOCC!$A$5:$Q$50,G53+1,FALSE)*J53*L53</f>
        <v>#N/A</v>
      </c>
      <c r="AL53" s="41" t="e">
        <f t="shared" si="13"/>
        <v>#N/A</v>
      </c>
      <c r="AM53" s="45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5">
        <f t="shared" si="14"/>
        <v>0</v>
      </c>
      <c r="AO53" s="44">
        <f t="shared" si="15"/>
        <v>0</v>
      </c>
      <c r="AP53" s="44" t="e">
        <f t="shared" si="16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0"/>
        <v>0</v>
      </c>
      <c r="U54" s="44" t="e">
        <f t="shared" si="1"/>
        <v>#DIV/0!</v>
      </c>
      <c r="V54" s="45">
        <f t="shared" si="2"/>
        <v>0</v>
      </c>
      <c r="W54" s="46" t="e">
        <f t="shared" si="3"/>
        <v>#DIV/0!</v>
      </c>
      <c r="X54" s="41" t="e">
        <f t="shared" si="4"/>
        <v>#DIV/0!</v>
      </c>
      <c r="Y54" s="41">
        <f t="shared" si="5"/>
        <v>0</v>
      </c>
      <c r="Z54" s="41" t="e">
        <f t="shared" si="6"/>
        <v>#DIV/0!</v>
      </c>
      <c r="AA54" s="47" t="e">
        <f t="shared" si="7"/>
        <v>#DIV/0!</v>
      </c>
      <c r="AB54" s="48" t="e">
        <f t="shared" si="18"/>
        <v>#DIV/0!</v>
      </c>
      <c r="AC54" s="41" t="e">
        <f t="shared" si="18"/>
        <v>#DIV/0!</v>
      </c>
      <c r="AD54" s="41">
        <f t="shared" si="9"/>
        <v>0</v>
      </c>
      <c r="AE54" s="41">
        <f t="shared" si="17"/>
        <v>0</v>
      </c>
      <c r="AF54" s="49" t="e">
        <f>HLOOKUP(I54,GasAvoidedCostsWOCC!$A$5:$G$50,G54+1,FALSE)</f>
        <v>#N/A</v>
      </c>
      <c r="AG54" s="41" t="e">
        <f t="shared" si="10"/>
        <v>#N/A</v>
      </c>
      <c r="AH54" s="49" t="e">
        <f>HLOOKUP(I54,GasAvoidedCostsWOCC!$A$5:$Q$50,T54+1,FALSE)</f>
        <v>#N/A</v>
      </c>
      <c r="AI54" s="41" t="e">
        <f t="shared" si="11"/>
        <v>#N/A</v>
      </c>
      <c r="AJ54" s="41" t="e">
        <f t="shared" si="12"/>
        <v>#N/A</v>
      </c>
      <c r="AK54" s="41" t="e">
        <f>HLOOKUP(I54,GasAvoidedCostsWOCC!$A$5:$Q$50,G54+1,FALSE)*J54*L54</f>
        <v>#N/A</v>
      </c>
      <c r="AL54" s="41" t="e">
        <f t="shared" si="13"/>
        <v>#N/A</v>
      </c>
      <c r="AM54" s="45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5">
        <f t="shared" si="14"/>
        <v>0</v>
      </c>
      <c r="AO54" s="44">
        <f t="shared" si="15"/>
        <v>0</v>
      </c>
      <c r="AP54" s="44" t="e">
        <f t="shared" si="16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0"/>
        <v>0</v>
      </c>
      <c r="U55" s="44" t="e">
        <f t="shared" si="1"/>
        <v>#DIV/0!</v>
      </c>
      <c r="V55" s="45">
        <f t="shared" si="2"/>
        <v>0</v>
      </c>
      <c r="W55" s="46" t="e">
        <f t="shared" si="3"/>
        <v>#DIV/0!</v>
      </c>
      <c r="X55" s="41" t="e">
        <f t="shared" si="4"/>
        <v>#DIV/0!</v>
      </c>
      <c r="Y55" s="41">
        <f t="shared" si="5"/>
        <v>0</v>
      </c>
      <c r="Z55" s="41" t="e">
        <f t="shared" si="6"/>
        <v>#DIV/0!</v>
      </c>
      <c r="AA55" s="47" t="e">
        <f t="shared" si="7"/>
        <v>#DIV/0!</v>
      </c>
      <c r="AB55" s="48" t="e">
        <f t="shared" si="18"/>
        <v>#DIV/0!</v>
      </c>
      <c r="AC55" s="41" t="e">
        <f t="shared" si="18"/>
        <v>#DIV/0!</v>
      </c>
      <c r="AD55" s="41">
        <f t="shared" si="9"/>
        <v>0</v>
      </c>
      <c r="AE55" s="41">
        <f t="shared" si="17"/>
        <v>0</v>
      </c>
      <c r="AF55" s="49" t="e">
        <f>HLOOKUP(I55,GasAvoidedCostsWOCC!$A$5:$G$50,G55+1,FALSE)</f>
        <v>#N/A</v>
      </c>
      <c r="AG55" s="41" t="e">
        <f t="shared" si="10"/>
        <v>#N/A</v>
      </c>
      <c r="AH55" s="49" t="e">
        <f>HLOOKUP(I55,GasAvoidedCostsWOCC!$A$5:$Q$50,T55+1,FALSE)</f>
        <v>#N/A</v>
      </c>
      <c r="AI55" s="41" t="e">
        <f t="shared" si="11"/>
        <v>#N/A</v>
      </c>
      <c r="AJ55" s="41" t="e">
        <f t="shared" si="12"/>
        <v>#N/A</v>
      </c>
      <c r="AK55" s="41" t="e">
        <f>HLOOKUP(I55,GasAvoidedCostsWOCC!$A$5:$Q$50,G55+1,FALSE)*J55*L55</f>
        <v>#N/A</v>
      </c>
      <c r="AL55" s="41" t="e">
        <f t="shared" si="13"/>
        <v>#N/A</v>
      </c>
      <c r="AM55" s="45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5">
        <f t="shared" si="14"/>
        <v>0</v>
      </c>
      <c r="AO55" s="44">
        <f t="shared" si="15"/>
        <v>0</v>
      </c>
      <c r="AP55" s="44" t="e">
        <f t="shared" si="16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0"/>
        <v>0</v>
      </c>
      <c r="U56" s="44" t="e">
        <f t="shared" si="1"/>
        <v>#DIV/0!</v>
      </c>
      <c r="V56" s="45">
        <f t="shared" si="2"/>
        <v>0</v>
      </c>
      <c r="W56" s="46" t="e">
        <f t="shared" si="3"/>
        <v>#DIV/0!</v>
      </c>
      <c r="X56" s="41" t="e">
        <f t="shared" si="4"/>
        <v>#DIV/0!</v>
      </c>
      <c r="Y56" s="41">
        <f t="shared" si="5"/>
        <v>0</v>
      </c>
      <c r="Z56" s="41" t="e">
        <f t="shared" si="6"/>
        <v>#DIV/0!</v>
      </c>
      <c r="AA56" s="47" t="e">
        <f t="shared" si="7"/>
        <v>#DIV/0!</v>
      </c>
      <c r="AB56" s="48" t="e">
        <f t="shared" si="18"/>
        <v>#DIV/0!</v>
      </c>
      <c r="AC56" s="41" t="e">
        <f t="shared" si="18"/>
        <v>#DIV/0!</v>
      </c>
      <c r="AD56" s="41">
        <f t="shared" si="9"/>
        <v>0</v>
      </c>
      <c r="AE56" s="41">
        <f t="shared" si="17"/>
        <v>0</v>
      </c>
      <c r="AF56" s="49" t="e">
        <f>HLOOKUP(I56,GasAvoidedCostsWOCC!$A$5:$G$50,G56+1,FALSE)</f>
        <v>#N/A</v>
      </c>
      <c r="AG56" s="41" t="e">
        <f t="shared" si="10"/>
        <v>#N/A</v>
      </c>
      <c r="AH56" s="49" t="e">
        <f>HLOOKUP(I56,GasAvoidedCostsWOCC!$A$5:$Q$50,T56+1,FALSE)</f>
        <v>#N/A</v>
      </c>
      <c r="AI56" s="41" t="e">
        <f t="shared" si="11"/>
        <v>#N/A</v>
      </c>
      <c r="AJ56" s="41" t="e">
        <f t="shared" si="12"/>
        <v>#N/A</v>
      </c>
      <c r="AK56" s="41" t="e">
        <f>HLOOKUP(I56,GasAvoidedCostsWOCC!$A$5:$Q$50,G56+1,FALSE)*J56*L56</f>
        <v>#N/A</v>
      </c>
      <c r="AL56" s="41" t="e">
        <f t="shared" si="13"/>
        <v>#N/A</v>
      </c>
      <c r="AM56" s="45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5">
        <f t="shared" si="14"/>
        <v>0</v>
      </c>
      <c r="AO56" s="44">
        <f t="shared" si="15"/>
        <v>0</v>
      </c>
      <c r="AP56" s="44" t="e">
        <f t="shared" si="16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0"/>
        <v>0</v>
      </c>
      <c r="U57" s="44" t="e">
        <f t="shared" si="1"/>
        <v>#DIV/0!</v>
      </c>
      <c r="V57" s="45">
        <f t="shared" si="2"/>
        <v>0</v>
      </c>
      <c r="W57" s="46" t="e">
        <f t="shared" si="3"/>
        <v>#DIV/0!</v>
      </c>
      <c r="X57" s="41" t="e">
        <f t="shared" si="4"/>
        <v>#DIV/0!</v>
      </c>
      <c r="Y57" s="41">
        <f t="shared" si="5"/>
        <v>0</v>
      </c>
      <c r="Z57" s="41" t="e">
        <f t="shared" si="6"/>
        <v>#DIV/0!</v>
      </c>
      <c r="AA57" s="47" t="e">
        <f t="shared" si="7"/>
        <v>#DIV/0!</v>
      </c>
      <c r="AB57" s="48" t="e">
        <f t="shared" si="18"/>
        <v>#DIV/0!</v>
      </c>
      <c r="AC57" s="41" t="e">
        <f t="shared" si="18"/>
        <v>#DIV/0!</v>
      </c>
      <c r="AD57" s="41">
        <f t="shared" si="9"/>
        <v>0</v>
      </c>
      <c r="AE57" s="41">
        <f t="shared" si="17"/>
        <v>0</v>
      </c>
      <c r="AF57" s="49" t="e">
        <f>HLOOKUP(I57,GasAvoidedCostsWOCC!$A$5:$G$50,G57+1,FALSE)</f>
        <v>#N/A</v>
      </c>
      <c r="AG57" s="41" t="e">
        <f t="shared" si="10"/>
        <v>#N/A</v>
      </c>
      <c r="AH57" s="49" t="e">
        <f>HLOOKUP(I57,GasAvoidedCostsWOCC!$A$5:$Q$50,T57+1,FALSE)</f>
        <v>#N/A</v>
      </c>
      <c r="AI57" s="41" t="e">
        <f t="shared" si="11"/>
        <v>#N/A</v>
      </c>
      <c r="AJ57" s="41" t="e">
        <f t="shared" si="12"/>
        <v>#N/A</v>
      </c>
      <c r="AK57" s="41" t="e">
        <f>HLOOKUP(I57,GasAvoidedCostsWOCC!$A$5:$Q$50,G57+1,FALSE)*J57*L57</f>
        <v>#N/A</v>
      </c>
      <c r="AL57" s="41" t="e">
        <f t="shared" si="13"/>
        <v>#N/A</v>
      </c>
      <c r="AM57" s="45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5">
        <f t="shared" si="14"/>
        <v>0</v>
      </c>
      <c r="AO57" s="44">
        <f t="shared" si="15"/>
        <v>0</v>
      </c>
      <c r="AP57" s="44" t="e">
        <f t="shared" si="16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0"/>
        <v>0</v>
      </c>
      <c r="U58" s="44" t="e">
        <f t="shared" si="1"/>
        <v>#DIV/0!</v>
      </c>
      <c r="V58" s="45">
        <f t="shared" si="2"/>
        <v>0</v>
      </c>
      <c r="W58" s="46" t="e">
        <f t="shared" si="3"/>
        <v>#DIV/0!</v>
      </c>
      <c r="X58" s="41" t="e">
        <f t="shared" si="4"/>
        <v>#DIV/0!</v>
      </c>
      <c r="Y58" s="41">
        <f t="shared" si="5"/>
        <v>0</v>
      </c>
      <c r="Z58" s="41" t="e">
        <f t="shared" si="6"/>
        <v>#DIV/0!</v>
      </c>
      <c r="AA58" s="47" t="e">
        <f t="shared" si="7"/>
        <v>#DIV/0!</v>
      </c>
      <c r="AB58" s="48" t="e">
        <f t="shared" si="18"/>
        <v>#DIV/0!</v>
      </c>
      <c r="AC58" s="41" t="e">
        <f t="shared" si="18"/>
        <v>#DIV/0!</v>
      </c>
      <c r="AD58" s="41">
        <f t="shared" si="9"/>
        <v>0</v>
      </c>
      <c r="AE58" s="41">
        <f t="shared" si="17"/>
        <v>0</v>
      </c>
      <c r="AF58" s="49" t="e">
        <f>HLOOKUP(I58,GasAvoidedCostsWOCC!$A$5:$G$50,G58+1,FALSE)</f>
        <v>#N/A</v>
      </c>
      <c r="AG58" s="41" t="e">
        <f t="shared" si="10"/>
        <v>#N/A</v>
      </c>
      <c r="AH58" s="49" t="e">
        <f>HLOOKUP(I58,GasAvoidedCostsWOCC!$A$5:$Q$50,T58+1,FALSE)</f>
        <v>#N/A</v>
      </c>
      <c r="AI58" s="41" t="e">
        <f t="shared" si="11"/>
        <v>#N/A</v>
      </c>
      <c r="AJ58" s="41" t="e">
        <f t="shared" si="12"/>
        <v>#N/A</v>
      </c>
      <c r="AK58" s="41" t="e">
        <f>HLOOKUP(I58,GasAvoidedCostsWOCC!$A$5:$Q$50,G58+1,FALSE)*J58*L58</f>
        <v>#N/A</v>
      </c>
      <c r="AL58" s="41" t="e">
        <f t="shared" si="13"/>
        <v>#N/A</v>
      </c>
      <c r="AM58" s="45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5">
        <f t="shared" si="14"/>
        <v>0</v>
      </c>
      <c r="AO58" s="44">
        <f t="shared" si="15"/>
        <v>0</v>
      </c>
      <c r="AP58" s="44" t="e">
        <f t="shared" si="16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0"/>
        <v>0</v>
      </c>
      <c r="U59" s="44" t="e">
        <f t="shared" si="1"/>
        <v>#DIV/0!</v>
      </c>
      <c r="V59" s="45">
        <f t="shared" si="2"/>
        <v>0</v>
      </c>
      <c r="W59" s="46" t="e">
        <f t="shared" si="3"/>
        <v>#DIV/0!</v>
      </c>
      <c r="X59" s="41" t="e">
        <f t="shared" si="4"/>
        <v>#DIV/0!</v>
      </c>
      <c r="Y59" s="41">
        <f t="shared" si="5"/>
        <v>0</v>
      </c>
      <c r="Z59" s="41" t="e">
        <f t="shared" si="6"/>
        <v>#DIV/0!</v>
      </c>
      <c r="AA59" s="47" t="e">
        <f t="shared" si="7"/>
        <v>#DIV/0!</v>
      </c>
      <c r="AB59" s="48" t="e">
        <f t="shared" si="18"/>
        <v>#DIV/0!</v>
      </c>
      <c r="AC59" s="41" t="e">
        <f t="shared" si="18"/>
        <v>#DIV/0!</v>
      </c>
      <c r="AD59" s="41">
        <f t="shared" si="9"/>
        <v>0</v>
      </c>
      <c r="AE59" s="41">
        <f t="shared" si="17"/>
        <v>0</v>
      </c>
      <c r="AF59" s="49" t="e">
        <f>HLOOKUP(I59,GasAvoidedCostsWOCC!$A$5:$G$50,G59+1,FALSE)</f>
        <v>#N/A</v>
      </c>
      <c r="AG59" s="41" t="e">
        <f t="shared" si="10"/>
        <v>#N/A</v>
      </c>
      <c r="AH59" s="49" t="e">
        <f>HLOOKUP(I59,GasAvoidedCostsWOCC!$A$5:$Q$50,T59+1,FALSE)</f>
        <v>#N/A</v>
      </c>
      <c r="AI59" s="41" t="e">
        <f t="shared" si="11"/>
        <v>#N/A</v>
      </c>
      <c r="AJ59" s="41" t="e">
        <f t="shared" si="12"/>
        <v>#N/A</v>
      </c>
      <c r="AK59" s="41" t="e">
        <f>HLOOKUP(I59,GasAvoidedCostsWOCC!$A$5:$Q$50,G59+1,FALSE)*J59*L59</f>
        <v>#N/A</v>
      </c>
      <c r="AL59" s="41" t="e">
        <f t="shared" si="13"/>
        <v>#N/A</v>
      </c>
      <c r="AM59" s="45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5">
        <f t="shared" si="14"/>
        <v>0</v>
      </c>
      <c r="AO59" s="44">
        <f t="shared" si="15"/>
        <v>0</v>
      </c>
      <c r="AP59" s="44" t="e">
        <f t="shared" si="16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0"/>
        <v>0</v>
      </c>
      <c r="U60" s="44" t="e">
        <f t="shared" si="1"/>
        <v>#DIV/0!</v>
      </c>
      <c r="V60" s="45">
        <f t="shared" si="2"/>
        <v>0</v>
      </c>
      <c r="W60" s="46" t="e">
        <f t="shared" si="3"/>
        <v>#DIV/0!</v>
      </c>
      <c r="X60" s="41" t="e">
        <f t="shared" si="4"/>
        <v>#DIV/0!</v>
      </c>
      <c r="Y60" s="41">
        <f t="shared" si="5"/>
        <v>0</v>
      </c>
      <c r="Z60" s="41" t="e">
        <f t="shared" si="6"/>
        <v>#DIV/0!</v>
      </c>
      <c r="AA60" s="47" t="e">
        <f t="shared" si="7"/>
        <v>#DIV/0!</v>
      </c>
      <c r="AB60" s="48" t="e">
        <f t="shared" si="18"/>
        <v>#DIV/0!</v>
      </c>
      <c r="AC60" s="41" t="e">
        <f t="shared" si="18"/>
        <v>#DIV/0!</v>
      </c>
      <c r="AD60" s="41">
        <f t="shared" si="9"/>
        <v>0</v>
      </c>
      <c r="AE60" s="41">
        <f t="shared" si="17"/>
        <v>0</v>
      </c>
      <c r="AF60" s="49" t="e">
        <f>HLOOKUP(I60,GasAvoidedCostsWOCC!$A$5:$G$50,G60+1,FALSE)</f>
        <v>#N/A</v>
      </c>
      <c r="AG60" s="41" t="e">
        <f t="shared" si="10"/>
        <v>#N/A</v>
      </c>
      <c r="AH60" s="49" t="e">
        <f>HLOOKUP(I60,GasAvoidedCostsWOCC!$A$5:$Q$50,T60+1,FALSE)</f>
        <v>#N/A</v>
      </c>
      <c r="AI60" s="41" t="e">
        <f t="shared" si="11"/>
        <v>#N/A</v>
      </c>
      <c r="AJ60" s="41" t="e">
        <f t="shared" si="12"/>
        <v>#N/A</v>
      </c>
      <c r="AK60" s="41" t="e">
        <f>HLOOKUP(I60,GasAvoidedCostsWOCC!$A$5:$Q$50,G60+1,FALSE)*J60*L60</f>
        <v>#N/A</v>
      </c>
      <c r="AL60" s="41" t="e">
        <f t="shared" si="13"/>
        <v>#N/A</v>
      </c>
      <c r="AM60" s="45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5">
        <f t="shared" si="14"/>
        <v>0</v>
      </c>
      <c r="AO60" s="44">
        <f t="shared" si="15"/>
        <v>0</v>
      </c>
      <c r="AP60" s="44" t="e">
        <f t="shared" si="16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0"/>
        <v>0</v>
      </c>
      <c r="U61" s="44" t="e">
        <f t="shared" si="1"/>
        <v>#DIV/0!</v>
      </c>
      <c r="V61" s="45">
        <f t="shared" si="2"/>
        <v>0</v>
      </c>
      <c r="W61" s="46" t="e">
        <f t="shared" si="3"/>
        <v>#DIV/0!</v>
      </c>
      <c r="X61" s="41" t="e">
        <f t="shared" si="4"/>
        <v>#DIV/0!</v>
      </c>
      <c r="Y61" s="41">
        <f t="shared" si="5"/>
        <v>0</v>
      </c>
      <c r="Z61" s="41" t="e">
        <f t="shared" si="6"/>
        <v>#DIV/0!</v>
      </c>
      <c r="AA61" s="47" t="e">
        <f t="shared" si="7"/>
        <v>#DIV/0!</v>
      </c>
      <c r="AB61" s="48" t="e">
        <f t="shared" si="18"/>
        <v>#DIV/0!</v>
      </c>
      <c r="AC61" s="41" t="e">
        <f t="shared" si="18"/>
        <v>#DIV/0!</v>
      </c>
      <c r="AD61" s="41">
        <f t="shared" si="9"/>
        <v>0</v>
      </c>
      <c r="AE61" s="41">
        <f t="shared" si="17"/>
        <v>0</v>
      </c>
      <c r="AF61" s="49" t="e">
        <f>HLOOKUP(I61,GasAvoidedCostsWOCC!$A$5:$G$50,G61+1,FALSE)</f>
        <v>#N/A</v>
      </c>
      <c r="AG61" s="41" t="e">
        <f t="shared" si="10"/>
        <v>#N/A</v>
      </c>
      <c r="AH61" s="49" t="e">
        <f>HLOOKUP(I61,GasAvoidedCostsWOCC!$A$5:$Q$50,T61+1,FALSE)</f>
        <v>#N/A</v>
      </c>
      <c r="AI61" s="41" t="e">
        <f t="shared" si="11"/>
        <v>#N/A</v>
      </c>
      <c r="AJ61" s="41" t="e">
        <f t="shared" si="12"/>
        <v>#N/A</v>
      </c>
      <c r="AK61" s="41" t="e">
        <f>HLOOKUP(I61,GasAvoidedCostsWOCC!$A$5:$Q$50,G61+1,FALSE)*J61*L61</f>
        <v>#N/A</v>
      </c>
      <c r="AL61" s="41" t="e">
        <f t="shared" si="13"/>
        <v>#N/A</v>
      </c>
      <c r="AM61" s="45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5">
        <f t="shared" si="14"/>
        <v>0</v>
      </c>
      <c r="AO61" s="44">
        <f t="shared" si="15"/>
        <v>0</v>
      </c>
      <c r="AP61" s="44" t="e">
        <f t="shared" si="16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0"/>
        <v>0</v>
      </c>
      <c r="U62" s="44" t="e">
        <f t="shared" si="1"/>
        <v>#DIV/0!</v>
      </c>
      <c r="V62" s="45">
        <f t="shared" si="2"/>
        <v>0</v>
      </c>
      <c r="W62" s="46" t="e">
        <f t="shared" si="3"/>
        <v>#DIV/0!</v>
      </c>
      <c r="X62" s="41" t="e">
        <f t="shared" si="4"/>
        <v>#DIV/0!</v>
      </c>
      <c r="Y62" s="41">
        <f t="shared" si="5"/>
        <v>0</v>
      </c>
      <c r="Z62" s="41" t="e">
        <f t="shared" si="6"/>
        <v>#DIV/0!</v>
      </c>
      <c r="AA62" s="47" t="e">
        <f t="shared" si="7"/>
        <v>#DIV/0!</v>
      </c>
      <c r="AB62" s="48" t="e">
        <f t="shared" si="18"/>
        <v>#DIV/0!</v>
      </c>
      <c r="AC62" s="41" t="e">
        <f t="shared" si="18"/>
        <v>#DIV/0!</v>
      </c>
      <c r="AD62" s="41">
        <f t="shared" si="9"/>
        <v>0</v>
      </c>
      <c r="AE62" s="41">
        <f t="shared" si="17"/>
        <v>0</v>
      </c>
      <c r="AF62" s="49" t="e">
        <f>HLOOKUP(I62,GasAvoidedCostsWOCC!$A$5:$G$50,G62+1,FALSE)</f>
        <v>#N/A</v>
      </c>
      <c r="AG62" s="41" t="e">
        <f t="shared" si="10"/>
        <v>#N/A</v>
      </c>
      <c r="AH62" s="49" t="e">
        <f>HLOOKUP(I62,GasAvoidedCostsWOCC!$A$5:$Q$50,T62+1,FALSE)</f>
        <v>#N/A</v>
      </c>
      <c r="AI62" s="41" t="e">
        <f t="shared" si="11"/>
        <v>#N/A</v>
      </c>
      <c r="AJ62" s="41" t="e">
        <f t="shared" si="12"/>
        <v>#N/A</v>
      </c>
      <c r="AK62" s="41" t="e">
        <f>HLOOKUP(I62,GasAvoidedCostsWOCC!$A$5:$Q$50,G62+1,FALSE)*J62*L62</f>
        <v>#N/A</v>
      </c>
      <c r="AL62" s="41" t="e">
        <f t="shared" si="13"/>
        <v>#N/A</v>
      </c>
      <c r="AM62" s="45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5">
        <f t="shared" si="14"/>
        <v>0</v>
      </c>
      <c r="AO62" s="44">
        <f t="shared" si="15"/>
        <v>0</v>
      </c>
      <c r="AP62" s="44" t="e">
        <f t="shared" si="16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0"/>
        <v>0</v>
      </c>
      <c r="U63" s="44" t="e">
        <f t="shared" si="1"/>
        <v>#DIV/0!</v>
      </c>
      <c r="V63" s="45">
        <f t="shared" si="2"/>
        <v>0</v>
      </c>
      <c r="W63" s="46" t="e">
        <f t="shared" si="3"/>
        <v>#DIV/0!</v>
      </c>
      <c r="X63" s="41" t="e">
        <f t="shared" si="4"/>
        <v>#DIV/0!</v>
      </c>
      <c r="Y63" s="41">
        <f t="shared" si="5"/>
        <v>0</v>
      </c>
      <c r="Z63" s="41" t="e">
        <f t="shared" si="6"/>
        <v>#DIV/0!</v>
      </c>
      <c r="AA63" s="47" t="e">
        <f t="shared" si="7"/>
        <v>#DIV/0!</v>
      </c>
      <c r="AB63" s="48" t="e">
        <f t="shared" si="18"/>
        <v>#DIV/0!</v>
      </c>
      <c r="AC63" s="41" t="e">
        <f t="shared" si="18"/>
        <v>#DIV/0!</v>
      </c>
      <c r="AD63" s="41">
        <f t="shared" si="9"/>
        <v>0</v>
      </c>
      <c r="AE63" s="41">
        <f t="shared" si="17"/>
        <v>0</v>
      </c>
      <c r="AF63" s="49" t="e">
        <f>HLOOKUP(I63,GasAvoidedCostsWOCC!$A$5:$G$50,G63+1,FALSE)</f>
        <v>#N/A</v>
      </c>
      <c r="AG63" s="41" t="e">
        <f t="shared" si="10"/>
        <v>#N/A</v>
      </c>
      <c r="AH63" s="49" t="e">
        <f>HLOOKUP(I63,GasAvoidedCostsWOCC!$A$5:$Q$50,T63+1,FALSE)</f>
        <v>#N/A</v>
      </c>
      <c r="AI63" s="41" t="e">
        <f t="shared" si="11"/>
        <v>#N/A</v>
      </c>
      <c r="AJ63" s="41" t="e">
        <f t="shared" si="12"/>
        <v>#N/A</v>
      </c>
      <c r="AK63" s="41" t="e">
        <f>HLOOKUP(I63,GasAvoidedCostsWOCC!$A$5:$Q$50,G63+1,FALSE)*J63*L63</f>
        <v>#N/A</v>
      </c>
      <c r="AL63" s="41" t="e">
        <f t="shared" si="13"/>
        <v>#N/A</v>
      </c>
      <c r="AM63" s="45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5">
        <f t="shared" si="14"/>
        <v>0</v>
      </c>
      <c r="AO63" s="44">
        <f t="shared" si="15"/>
        <v>0</v>
      </c>
      <c r="AP63" s="44" t="e">
        <f t="shared" si="16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0"/>
        <v>0</v>
      </c>
      <c r="U64" s="44" t="e">
        <f t="shared" si="1"/>
        <v>#DIV/0!</v>
      </c>
      <c r="V64" s="45">
        <f t="shared" si="2"/>
        <v>0</v>
      </c>
      <c r="W64" s="46" t="e">
        <f t="shared" si="3"/>
        <v>#DIV/0!</v>
      </c>
      <c r="X64" s="41" t="e">
        <f t="shared" si="4"/>
        <v>#DIV/0!</v>
      </c>
      <c r="Y64" s="41">
        <f t="shared" si="5"/>
        <v>0</v>
      </c>
      <c r="Z64" s="41" t="e">
        <f t="shared" si="6"/>
        <v>#DIV/0!</v>
      </c>
      <c r="AA64" s="47" t="e">
        <f t="shared" si="7"/>
        <v>#DIV/0!</v>
      </c>
      <c r="AB64" s="48" t="e">
        <f t="shared" si="18"/>
        <v>#DIV/0!</v>
      </c>
      <c r="AC64" s="41" t="e">
        <f t="shared" si="18"/>
        <v>#DIV/0!</v>
      </c>
      <c r="AD64" s="41">
        <f t="shared" si="9"/>
        <v>0</v>
      </c>
      <c r="AE64" s="41">
        <f t="shared" si="17"/>
        <v>0</v>
      </c>
      <c r="AF64" s="49" t="e">
        <f>HLOOKUP(I64,GasAvoidedCostsWOCC!$A$5:$G$50,G64+1,FALSE)</f>
        <v>#N/A</v>
      </c>
      <c r="AG64" s="41" t="e">
        <f t="shared" si="10"/>
        <v>#N/A</v>
      </c>
      <c r="AH64" s="49" t="e">
        <f>HLOOKUP(I64,GasAvoidedCostsWOCC!$A$5:$Q$50,T64+1,FALSE)</f>
        <v>#N/A</v>
      </c>
      <c r="AI64" s="41" t="e">
        <f t="shared" si="11"/>
        <v>#N/A</v>
      </c>
      <c r="AJ64" s="41" t="e">
        <f t="shared" si="12"/>
        <v>#N/A</v>
      </c>
      <c r="AK64" s="41" t="e">
        <f>HLOOKUP(I64,GasAvoidedCostsWOCC!$A$5:$Q$50,G64+1,FALSE)*J64*L64</f>
        <v>#N/A</v>
      </c>
      <c r="AL64" s="41" t="e">
        <f t="shared" si="13"/>
        <v>#N/A</v>
      </c>
      <c r="AM64" s="45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5">
        <f t="shared" si="14"/>
        <v>0</v>
      </c>
      <c r="AO64" s="44">
        <f t="shared" si="15"/>
        <v>0</v>
      </c>
      <c r="AP64" s="44" t="e">
        <f t="shared" si="16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0"/>
        <v>0</v>
      </c>
      <c r="U65" s="44" t="e">
        <f t="shared" si="1"/>
        <v>#DIV/0!</v>
      </c>
      <c r="V65" s="45">
        <f t="shared" si="2"/>
        <v>0</v>
      </c>
      <c r="W65" s="46" t="e">
        <f t="shared" si="3"/>
        <v>#DIV/0!</v>
      </c>
      <c r="X65" s="41" t="e">
        <f t="shared" si="4"/>
        <v>#DIV/0!</v>
      </c>
      <c r="Y65" s="41">
        <f t="shared" si="5"/>
        <v>0</v>
      </c>
      <c r="Z65" s="41" t="e">
        <f t="shared" si="6"/>
        <v>#DIV/0!</v>
      </c>
      <c r="AA65" s="47" t="e">
        <f t="shared" si="7"/>
        <v>#DIV/0!</v>
      </c>
      <c r="AB65" s="48" t="e">
        <f t="shared" si="18"/>
        <v>#DIV/0!</v>
      </c>
      <c r="AC65" s="41" t="e">
        <f t="shared" si="18"/>
        <v>#DIV/0!</v>
      </c>
      <c r="AD65" s="41">
        <f t="shared" si="9"/>
        <v>0</v>
      </c>
      <c r="AE65" s="41">
        <f t="shared" si="17"/>
        <v>0</v>
      </c>
      <c r="AF65" s="49" t="e">
        <f>HLOOKUP(I65,GasAvoidedCostsWOCC!$A$5:$G$50,G65+1,FALSE)</f>
        <v>#N/A</v>
      </c>
      <c r="AG65" s="41" t="e">
        <f t="shared" si="10"/>
        <v>#N/A</v>
      </c>
      <c r="AH65" s="49" t="e">
        <f>HLOOKUP(I65,GasAvoidedCostsWOCC!$A$5:$Q$50,T65+1,FALSE)</f>
        <v>#N/A</v>
      </c>
      <c r="AI65" s="41" t="e">
        <f t="shared" si="11"/>
        <v>#N/A</v>
      </c>
      <c r="AJ65" s="41" t="e">
        <f t="shared" si="12"/>
        <v>#N/A</v>
      </c>
      <c r="AK65" s="41" t="e">
        <f>HLOOKUP(I65,GasAvoidedCostsWOCC!$A$5:$Q$50,G65+1,FALSE)*J65*L65</f>
        <v>#N/A</v>
      </c>
      <c r="AL65" s="41" t="e">
        <f t="shared" si="13"/>
        <v>#N/A</v>
      </c>
      <c r="AM65" s="45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5">
        <f t="shared" si="14"/>
        <v>0</v>
      </c>
      <c r="AO65" s="44">
        <f t="shared" si="15"/>
        <v>0</v>
      </c>
      <c r="AP65" s="44" t="e">
        <f t="shared" si="16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0"/>
        <v>0</v>
      </c>
      <c r="U66" s="44" t="e">
        <f t="shared" si="1"/>
        <v>#DIV/0!</v>
      </c>
      <c r="V66" s="45">
        <f t="shared" si="2"/>
        <v>0</v>
      </c>
      <c r="W66" s="46" t="e">
        <f t="shared" si="3"/>
        <v>#DIV/0!</v>
      </c>
      <c r="X66" s="41" t="e">
        <f t="shared" si="4"/>
        <v>#DIV/0!</v>
      </c>
      <c r="Y66" s="41">
        <f t="shared" si="5"/>
        <v>0</v>
      </c>
      <c r="Z66" s="41" t="e">
        <f t="shared" si="6"/>
        <v>#DIV/0!</v>
      </c>
      <c r="AA66" s="47" t="e">
        <f t="shared" si="7"/>
        <v>#DIV/0!</v>
      </c>
      <c r="AB66" s="48" t="e">
        <f t="shared" si="18"/>
        <v>#DIV/0!</v>
      </c>
      <c r="AC66" s="41" t="e">
        <f t="shared" si="18"/>
        <v>#DIV/0!</v>
      </c>
      <c r="AD66" s="41">
        <f t="shared" si="9"/>
        <v>0</v>
      </c>
      <c r="AE66" s="41">
        <f t="shared" si="17"/>
        <v>0</v>
      </c>
      <c r="AF66" s="49" t="e">
        <f>HLOOKUP(I66,GasAvoidedCostsWOCC!$A$5:$G$50,G66+1,FALSE)</f>
        <v>#N/A</v>
      </c>
      <c r="AG66" s="41" t="e">
        <f t="shared" si="10"/>
        <v>#N/A</v>
      </c>
      <c r="AH66" s="49" t="e">
        <f>HLOOKUP(I66,GasAvoidedCostsWOCC!$A$5:$Q$50,T66+1,FALSE)</f>
        <v>#N/A</v>
      </c>
      <c r="AI66" s="41" t="e">
        <f t="shared" si="11"/>
        <v>#N/A</v>
      </c>
      <c r="AJ66" s="41" t="e">
        <f t="shared" si="12"/>
        <v>#N/A</v>
      </c>
      <c r="AK66" s="41" t="e">
        <f>HLOOKUP(I66,GasAvoidedCostsWOCC!$A$5:$Q$50,G66+1,FALSE)*J66*L66</f>
        <v>#N/A</v>
      </c>
      <c r="AL66" s="41" t="e">
        <f t="shared" si="13"/>
        <v>#N/A</v>
      </c>
      <c r="AM66" s="45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5">
        <f t="shared" si="14"/>
        <v>0</v>
      </c>
      <c r="AO66" s="44">
        <f t="shared" si="15"/>
        <v>0</v>
      </c>
      <c r="AP66" s="44" t="e">
        <f t="shared" si="16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0"/>
        <v>0</v>
      </c>
      <c r="U67" s="44" t="e">
        <f t="shared" si="1"/>
        <v>#DIV/0!</v>
      </c>
      <c r="V67" s="45">
        <f t="shared" si="2"/>
        <v>0</v>
      </c>
      <c r="W67" s="46" t="e">
        <f t="shared" si="3"/>
        <v>#DIV/0!</v>
      </c>
      <c r="X67" s="41" t="e">
        <f t="shared" si="4"/>
        <v>#DIV/0!</v>
      </c>
      <c r="Y67" s="41">
        <f t="shared" si="5"/>
        <v>0</v>
      </c>
      <c r="Z67" s="41" t="e">
        <f t="shared" si="6"/>
        <v>#DIV/0!</v>
      </c>
      <c r="AA67" s="47" t="e">
        <f t="shared" si="7"/>
        <v>#DIV/0!</v>
      </c>
      <c r="AB67" s="48" t="e">
        <f t="shared" si="18"/>
        <v>#DIV/0!</v>
      </c>
      <c r="AC67" s="41" t="e">
        <f t="shared" si="18"/>
        <v>#DIV/0!</v>
      </c>
      <c r="AD67" s="41">
        <f t="shared" si="9"/>
        <v>0</v>
      </c>
      <c r="AE67" s="41">
        <f t="shared" si="17"/>
        <v>0</v>
      </c>
      <c r="AF67" s="49" t="e">
        <f>HLOOKUP(I67,GasAvoidedCostsWOCC!$A$5:$G$50,G67+1,FALSE)</f>
        <v>#N/A</v>
      </c>
      <c r="AG67" s="41" t="e">
        <f t="shared" si="10"/>
        <v>#N/A</v>
      </c>
      <c r="AH67" s="49" t="e">
        <f>HLOOKUP(I67,GasAvoidedCostsWOCC!$A$5:$Q$50,T67+1,FALSE)</f>
        <v>#N/A</v>
      </c>
      <c r="AI67" s="41" t="e">
        <f t="shared" si="11"/>
        <v>#N/A</v>
      </c>
      <c r="AJ67" s="41" t="e">
        <f t="shared" si="12"/>
        <v>#N/A</v>
      </c>
      <c r="AK67" s="41" t="e">
        <f>HLOOKUP(I67,GasAvoidedCostsWOCC!$A$5:$Q$50,G67+1,FALSE)*J67*L67</f>
        <v>#N/A</v>
      </c>
      <c r="AL67" s="41" t="e">
        <f t="shared" si="13"/>
        <v>#N/A</v>
      </c>
      <c r="AM67" s="45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5">
        <f t="shared" si="14"/>
        <v>0</v>
      </c>
      <c r="AO67" s="44">
        <f t="shared" si="15"/>
        <v>0</v>
      </c>
      <c r="AP67" s="44" t="e">
        <f t="shared" si="16"/>
        <v>#DIV/0!</v>
      </c>
    </row>
  </sheetData>
  <conditionalFormatting sqref="J5:N67 R5:S67">
    <cfRule type="expression" dxfId="61" priority="2">
      <formula>ISTEXT(J5)</formula>
    </cfRule>
    <cfRule type="notContainsBlanks" dxfId="60" priority="3">
      <formula>LEN(TRIM(J5))&gt;0</formula>
    </cfRule>
  </conditionalFormatting>
  <conditionalFormatting sqref="R5:S67">
    <cfRule type="expression" dxfId="59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0066CC"/>
  </sheetPr>
  <dimension ref="A1:AP67"/>
  <sheetViews>
    <sheetView zoomScale="85" zoomScaleNormal="85" workbookViewId="0">
      <selection activeCell="J15" sqref="J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18230161</v>
      </c>
      <c r="D2" s="17" t="s">
        <v>564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28</v>
      </c>
      <c r="C5" s="56">
        <v>18230161</v>
      </c>
      <c r="D5" s="56" t="s">
        <v>563</v>
      </c>
      <c r="E5" s="35"/>
      <c r="F5" s="444" t="s">
        <v>1088</v>
      </c>
      <c r="G5" s="36">
        <v>13</v>
      </c>
      <c r="H5" s="36"/>
      <c r="I5" s="37" t="s">
        <v>262</v>
      </c>
      <c r="J5" s="38">
        <v>1</v>
      </c>
      <c r="K5" s="38">
        <v>52398</v>
      </c>
      <c r="L5" s="38"/>
      <c r="M5" s="39">
        <v>338782</v>
      </c>
      <c r="N5" s="39">
        <v>1216229</v>
      </c>
      <c r="O5" s="40">
        <v>52398</v>
      </c>
      <c r="P5" s="41">
        <v>338782</v>
      </c>
      <c r="Q5" s="41">
        <v>1216229</v>
      </c>
      <c r="R5" s="42">
        <v>6.8742999999999999</v>
      </c>
      <c r="S5" s="43"/>
      <c r="T5" s="36">
        <f t="shared" ref="T5:T67" si="0">G5+H5</f>
        <v>13</v>
      </c>
      <c r="U5" s="44">
        <f t="shared" ref="U5:U67" si="1">(O5/$A$10)*T5</f>
        <v>8.9154232762682586</v>
      </c>
      <c r="V5" s="45">
        <f t="shared" ref="V5:V67" si="2">N5-M5</f>
        <v>877447</v>
      </c>
      <c r="W5" s="46">
        <f t="shared" ref="W5:W67" si="3">(O5/A$10)</f>
        <v>0.68580179048217371</v>
      </c>
      <c r="X5" s="41">
        <f t="shared" ref="X5:X67" si="4">W5*A$8</f>
        <v>104902.98507931521</v>
      </c>
      <c r="Y5" s="41">
        <f t="shared" ref="Y5:Y67" si="5">Q5-P5</f>
        <v>877447</v>
      </c>
      <c r="Z5" s="41">
        <f t="shared" ref="Z5:Z67" si="6">X5+(A$6*W5)</f>
        <v>370433.0939217842</v>
      </c>
      <c r="AA5" s="47">
        <f t="shared" ref="AA5:AA67" si="7">Q5+X5</f>
        <v>1321131.9850793153</v>
      </c>
      <c r="AB5" s="48">
        <f t="shared" ref="AB5:AC24" si="8">Z5/(1+GasDiscountRate)^1</f>
        <v>346847.46621889906</v>
      </c>
      <c r="AC5" s="41">
        <f t="shared" si="8"/>
        <v>1237014.9673027296</v>
      </c>
      <c r="AD5" s="41">
        <f t="shared" ref="AD5:AD67" si="9">-PV(GasDiscountRate,T5,R5)*J5</f>
        <v>58.109987555322022</v>
      </c>
      <c r="AE5" s="41">
        <v>0</v>
      </c>
      <c r="AF5" s="49">
        <f>HLOOKUP(I5,GasAvoidedCostsWOCC!$A$5:$G$50,G5+1,FALSE)</f>
        <v>13.232715973047561</v>
      </c>
      <c r="AG5" s="41">
        <f t="shared" ref="AG5:AG67" si="10">AF5*J5*K5</f>
        <v>693367.85155574617</v>
      </c>
      <c r="AH5" s="49">
        <f>HLOOKUP(I5,GasAvoidedCostsWOCC!$A$5:$Q$50,T5+1,FALSE)</f>
        <v>13.232715973047561</v>
      </c>
      <c r="AI5" s="41">
        <f t="shared" ref="AI5:AI67" si="11">AH5*J5*L5</f>
        <v>0</v>
      </c>
      <c r="AJ5" s="41">
        <f>AG5+AI5</f>
        <v>693367.85155574617</v>
      </c>
      <c r="AK5" s="41">
        <f>HLOOKUP(I5,GasAvoidedCostsWOCC!$A$5:$Q$50,G5+1,FALSE)*J5*L5</f>
        <v>0</v>
      </c>
      <c r="AL5" s="41">
        <f>AG5+AI5-AK5</f>
        <v>693367.85155574617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693367.85155574617</v>
      </c>
      <c r="AN5" s="45">
        <f>AM5*1.1+AD5+AE5</f>
        <v>762762.74669887614</v>
      </c>
      <c r="AO5" s="44">
        <f>IFERROR(AM5/AB5,0)</f>
        <v>1.9990569892707664</v>
      </c>
      <c r="AP5" s="44">
        <f>AN5/AC5</f>
        <v>0.61661561651275343</v>
      </c>
    </row>
    <row r="6" spans="1:42" ht="13.5" customHeight="1" x14ac:dyDescent="0.25">
      <c r="A6" s="50">
        <f>SUMIF('Program Costs'!D:D,C2,'Program Costs'!L:L)</f>
        <v>387182</v>
      </c>
      <c r="B6" s="84"/>
      <c r="C6" s="85"/>
      <c r="D6" s="85"/>
      <c r="E6" s="35"/>
      <c r="F6" s="444" t="s">
        <v>1089</v>
      </c>
      <c r="G6" s="36">
        <v>20</v>
      </c>
      <c r="H6" s="36"/>
      <c r="I6" s="37" t="s">
        <v>266</v>
      </c>
      <c r="J6" s="38">
        <v>1</v>
      </c>
      <c r="K6" s="38">
        <v>24006</v>
      </c>
      <c r="L6" s="38"/>
      <c r="M6" s="39">
        <v>48400</v>
      </c>
      <c r="N6" s="39">
        <v>113740</v>
      </c>
      <c r="O6" s="40">
        <v>24006</v>
      </c>
      <c r="P6" s="41">
        <v>48400</v>
      </c>
      <c r="Q6" s="41">
        <v>113740</v>
      </c>
      <c r="R6" s="42"/>
      <c r="S6" s="43"/>
      <c r="T6" s="36">
        <f t="shared" si="0"/>
        <v>20</v>
      </c>
      <c r="U6" s="44">
        <f t="shared" si="1"/>
        <v>6.2839641903565262</v>
      </c>
      <c r="V6" s="45">
        <f t="shared" si="2"/>
        <v>65340</v>
      </c>
      <c r="W6" s="46">
        <f t="shared" si="3"/>
        <v>0.31419820951782629</v>
      </c>
      <c r="X6" s="41">
        <f t="shared" si="4"/>
        <v>48061.014920684778</v>
      </c>
      <c r="Y6" s="41">
        <f t="shared" si="5"/>
        <v>65340</v>
      </c>
      <c r="Z6" s="41">
        <f t="shared" si="6"/>
        <v>169712.9060782158</v>
      </c>
      <c r="AA6" s="47">
        <f t="shared" si="7"/>
        <v>161801.01492068477</v>
      </c>
      <c r="AB6" s="48">
        <f t="shared" si="8"/>
        <v>158907.21542904101</v>
      </c>
      <c r="AC6" s="41">
        <f t="shared" si="8"/>
        <v>151499.07764109061</v>
      </c>
      <c r="AD6" s="41">
        <f t="shared" si="9"/>
        <v>0</v>
      </c>
      <c r="AE6" s="41">
        <v>0</v>
      </c>
      <c r="AF6" s="49">
        <f>HLOOKUP(I6,GasAvoidedCostsWOCC!$A$5:$G$50,G6+1,FALSE)</f>
        <v>19.395541552048424</v>
      </c>
      <c r="AG6" s="41">
        <f t="shared" si="10"/>
        <v>465609.37049847445</v>
      </c>
      <c r="AH6" s="49">
        <f>HLOOKUP(I6,GasAvoidedCostsWOCC!$A$5:$Q$50,T6+1,FALSE)</f>
        <v>19.395541552048424</v>
      </c>
      <c r="AI6" s="41">
        <f t="shared" si="11"/>
        <v>0</v>
      </c>
      <c r="AJ6" s="41">
        <f t="shared" ref="AJ6:AJ67" si="12">AG6+AI6</f>
        <v>465609.37049847445</v>
      </c>
      <c r="AK6" s="41">
        <f>HLOOKUP(I6,GasAvoidedCostsWOCC!$A$5:$Q$50,G6+1,FALSE)*J6*L6</f>
        <v>0</v>
      </c>
      <c r="AL6" s="41">
        <f t="shared" ref="AL6:AL67" si="13">AG6+AI6-AK6</f>
        <v>465609.37049847445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465609.37049847445</v>
      </c>
      <c r="AN6" s="45">
        <f t="shared" ref="AN6:AN67" si="14">AM6*1.1+AD6+AE6</f>
        <v>512170.30754832196</v>
      </c>
      <c r="AO6" s="44">
        <f t="shared" ref="AO6:AO67" si="15">IFERROR(AM6/AB6,0)</f>
        <v>2.9300706657111446</v>
      </c>
      <c r="AP6" s="44">
        <f t="shared" ref="AP6:AP67" si="16">AN6/AC6</f>
        <v>3.3806826782251487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444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HLOOKUP(I7,GasAvoidedCostsWOCC!$A$5:$G$50,G7+1,FALSE)</f>
        <v>#N/A</v>
      </c>
      <c r="AG7" s="41" t="e">
        <f t="shared" si="10"/>
        <v>#N/A</v>
      </c>
      <c r="AH7" s="49" t="e">
        <f>HLOOKUP(I7,GasAvoidedCostsWOCC!$A$5:$Q$50,T7+1,FALSE)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HLOOKUP(I7,GasAvoidedCostsWOCC!$A$5:$Q$50,G7+1,FALSE)*J7*L7</f>
        <v>#N/A</v>
      </c>
      <c r="AL7" s="41" t="e">
        <f t="shared" si="13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152964</v>
      </c>
      <c r="B8" s="84"/>
      <c r="C8" s="85"/>
      <c r="D8" s="85"/>
      <c r="E8" s="35"/>
      <c r="F8" s="444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HLOOKUP(I8,GasAvoidedCostsWOCC!$A$5:$G$50,G8+1,FALSE)</f>
        <v>#N/A</v>
      </c>
      <c r="AG8" s="41" t="e">
        <f t="shared" si="10"/>
        <v>#N/A</v>
      </c>
      <c r="AH8" s="49" t="e">
        <f>HLOOKUP(I8,GasAvoidedCostsWOCC!$A$5:$Q$50,T8+1,FALSE)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HLOOKUP(I8,GasAvoidedCostsWOCC!$A$5:$Q$50,G8+1,FALSE)*J8*L8</f>
        <v>#N/A</v>
      </c>
      <c r="AL8" s="41" t="e">
        <f t="shared" si="13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67" si="17">-PV(GasDiscountRate,T9,S9)*J9</f>
        <v>0</v>
      </c>
      <c r="AF9" s="49" t="e">
        <f>HLOOKUP(I9,GasAvoidedCostsWOCC!$A$5:$G$50,G9+1,FALSE)</f>
        <v>#N/A</v>
      </c>
      <c r="AG9" s="41" t="e">
        <f t="shared" si="10"/>
        <v>#N/A</v>
      </c>
      <c r="AH9" s="49" t="e">
        <f>HLOOKUP(I9,GasAvoidedCostsWOCC!$A$5:$Q$50,T9+1,FALSE)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HLOOKUP(I9,GasAvoidedCostsWOCC!$A$5:$Q$50,G9+1,FALSE)*J9*L9</f>
        <v>#N/A</v>
      </c>
      <c r="AL9" s="41" t="e">
        <f t="shared" si="13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76404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HLOOKUP(I10,GasAvoidedCostsWOCC!$A$5:$G$50,G10+1,FALSE)</f>
        <v>#N/A</v>
      </c>
      <c r="AG10" s="41" t="e">
        <f t="shared" si="10"/>
        <v>#N/A</v>
      </c>
      <c r="AH10" s="49" t="e">
        <f>HLOOKUP(I10,GasAvoidedCostsWOCC!$A$5:$Q$50,T10+1,FALSE)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HLOOKUP(I10,GasAvoidedCostsWOCC!$A$5:$Q$50,G10+1,FALSE)*J10*L10</f>
        <v>#N/A</v>
      </c>
      <c r="AL10" s="41" t="e">
        <f t="shared" si="13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HLOOKUP(I11,GasAvoidedCostsWOCC!$A$5:$G$50,G11+1,FALSE)</f>
        <v>#N/A</v>
      </c>
      <c r="AG11" s="41" t="e">
        <f t="shared" si="10"/>
        <v>#N/A</v>
      </c>
      <c r="AH11" s="49" t="e">
        <f>HLOOKUP(I11,GasAvoidedCostsWOCC!$A$5:$Q$50,T11+1,FALSE)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HLOOKUP(I11,GasAvoidedCostsWOCC!$A$5:$Q$50,G11+1,FALSE)*J11*L11</f>
        <v>#N/A</v>
      </c>
      <c r="AL11" s="41" t="e">
        <f t="shared" si="13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387182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HLOOKUP(I12,GasAvoidedCostsWOCC!$A$5:$G$50,G12+1,FALSE)</f>
        <v>#N/A</v>
      </c>
      <c r="AG12" s="41" t="e">
        <f t="shared" si="10"/>
        <v>#N/A</v>
      </c>
      <c r="AH12" s="49" t="e">
        <f>HLOOKUP(I12,GasAvoidedCostsWOCC!$A$5:$Q$50,T12+1,FALSE)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HLOOKUP(I12,GasAvoidedCostsWOCC!$A$5:$Q$50,G12+1,FALSE)*J12*L12</f>
        <v>#N/A</v>
      </c>
      <c r="AL12" s="41" t="e">
        <f t="shared" si="13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HLOOKUP(I13,GasAvoidedCostsWOCC!$A$5:$G$50,G13+1,FALSE)</f>
        <v>#N/A</v>
      </c>
      <c r="AG13" s="41" t="e">
        <f t="shared" si="10"/>
        <v>#N/A</v>
      </c>
      <c r="AH13" s="49" t="e">
        <f>HLOOKUP(I13,GasAvoidedCostsWOCC!$A$5:$Q$50,T13+1,FALSE)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HLOOKUP(I13,GasAvoidedCostsWOCC!$A$5:$Q$50,G13+1,FALSE)*J13*L13</f>
        <v>#N/A</v>
      </c>
      <c r="AL13" s="41" t="e">
        <f t="shared" si="13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942787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HLOOKUP(I14,GasAvoidedCostsWOCC!$A$5:$G$50,G14+1,FALSE)</f>
        <v>#N/A</v>
      </c>
      <c r="AG14" s="41" t="e">
        <f t="shared" si="10"/>
        <v>#N/A</v>
      </c>
      <c r="AH14" s="49" t="e">
        <f>HLOOKUP(I14,GasAvoidedCostsWOCC!$A$5:$Q$50,T14+1,FALSE)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HLOOKUP(I14,GasAvoidedCostsWOCC!$A$5:$Q$50,G14+1,FALSE)*J14*L14</f>
        <v>#N/A</v>
      </c>
      <c r="AL14" s="41" t="e">
        <f t="shared" si="13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HLOOKUP(I15,GasAvoidedCostsWOCC!$A$5:$G$50,G15+1,FALSE)</f>
        <v>#N/A</v>
      </c>
      <c r="AG15" s="41" t="e">
        <f t="shared" si="10"/>
        <v>#N/A</v>
      </c>
      <c r="AH15" s="49" t="e">
        <f>HLOOKUP(I15,GasAvoidedCostsWOCC!$A$5:$Q$50,T15+1,FALSE)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HLOOKUP(I15,GasAvoidedCostsWOCC!$A$5:$Q$50,G15+1,FALSE)*J15*L15</f>
        <v>#N/A</v>
      </c>
      <c r="AL15" s="41" t="e">
        <f t="shared" si="13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15.199387466624785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HLOOKUP(I16,GasAvoidedCostsWOCC!$A$5:$G$50,G16+1,FALSE)</f>
        <v>#N/A</v>
      </c>
      <c r="AG16" s="41" t="e">
        <f t="shared" si="10"/>
        <v>#N/A</v>
      </c>
      <c r="AH16" s="49" t="e">
        <f>HLOOKUP(I16,GasAvoidedCostsWOCC!$A$5:$Q$50,T16+1,FALSE)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HLOOKUP(I16,GasAvoidedCostsWOCC!$A$5:$Q$50,G16+1,FALSE)*J16*L16</f>
        <v>#N/A</v>
      </c>
      <c r="AL16" s="41" t="e">
        <f t="shared" si="13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HLOOKUP(I17,GasAvoidedCostsWOCC!$A$5:$G$50,G17+1,FALSE)</f>
        <v>#N/A</v>
      </c>
      <c r="AG17" s="41" t="e">
        <f t="shared" si="10"/>
        <v>#N/A</v>
      </c>
      <c r="AH17" s="49" t="e">
        <f>HLOOKUP(I17,GasAvoidedCostsWOCC!$A$5:$Q$50,T17+1,FALSE)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HLOOKUP(I17,GasAvoidedCostsWOCC!$A$5:$Q$50,G17+1,FALSE)*J17*L17</f>
        <v>#N/A</v>
      </c>
      <c r="AL17" s="41" t="e">
        <f t="shared" si="13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540146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HLOOKUP(I18,GasAvoidedCostsWOCC!$A$5:$G$50,G18+1,FALSE)</f>
        <v>#N/A</v>
      </c>
      <c r="AG18" s="41" t="e">
        <f t="shared" si="10"/>
        <v>#N/A</v>
      </c>
      <c r="AH18" s="49" t="e">
        <f>HLOOKUP(I18,GasAvoidedCostsWOCC!$A$5:$Q$50,T18+1,FALSE)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HLOOKUP(I18,GasAvoidedCostsWOCC!$A$5:$Q$50,G18+1,FALSE)*J18*L18</f>
        <v>#N/A</v>
      </c>
      <c r="AL18" s="41" t="e">
        <f t="shared" si="13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HLOOKUP(I19,GasAvoidedCostsWOCC!$A$5:$G$50,G19+1,FALSE)</f>
        <v>#N/A</v>
      </c>
      <c r="AG19" s="41" t="e">
        <f t="shared" si="10"/>
        <v>#N/A</v>
      </c>
      <c r="AH19" s="49" t="e">
        <f>HLOOKUP(I19,GasAvoidedCostsWOCC!$A$5:$Q$50,T19+1,FALSE)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HLOOKUP(I19,GasAvoidedCostsWOCC!$A$5:$Q$50,G19+1,FALSE)*J19*L19</f>
        <v>#N/A</v>
      </c>
      <c r="AL19" s="41" t="e">
        <f t="shared" si="13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1482933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HLOOKUP(I20,GasAvoidedCostsWOCC!$A$5:$G$50,G20+1,FALSE)</f>
        <v>#N/A</v>
      </c>
      <c r="AG20" s="41" t="e">
        <f t="shared" si="10"/>
        <v>#N/A</v>
      </c>
      <c r="AH20" s="49" t="e">
        <f>HLOOKUP(I20,GasAvoidedCostsWOCC!$A$5:$Q$50,T20+1,FALSE)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HLOOKUP(I20,GasAvoidedCostsWOCC!$A$5:$Q$50,G20+1,FALSE)*J20*L20</f>
        <v>#N/A</v>
      </c>
      <c r="AL20" s="41" t="e">
        <f t="shared" si="13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8"/>
        <v>0</v>
      </c>
      <c r="AD21" s="41">
        <f t="shared" si="9"/>
        <v>0</v>
      </c>
      <c r="AE21" s="41">
        <f t="shared" si="17"/>
        <v>0</v>
      </c>
      <c r="AF21" s="49" t="e">
        <f>HLOOKUP(I21,GasAvoidedCostsWOCC!$A$5:$G$50,G21+1,FALSE)</f>
        <v>#N/A</v>
      </c>
      <c r="AG21" s="41" t="e">
        <f t="shared" si="10"/>
        <v>#N/A</v>
      </c>
      <c r="AH21" s="49" t="e">
        <f>HLOOKUP(I21,GasAvoidedCostsWOCC!$A$5:$Q$50,T21+1,FALSE)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HLOOKUP(I21,GasAvoidedCostsWOCC!$A$5:$Q$50,G21+1,FALSE)*J21*L21</f>
        <v>#N/A</v>
      </c>
      <c r="AL21" s="41" t="e">
        <f t="shared" si="13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2.2915798194449422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8"/>
        <v>0</v>
      </c>
      <c r="AD22" s="41">
        <f t="shared" si="9"/>
        <v>0</v>
      </c>
      <c r="AE22" s="41">
        <f t="shared" si="17"/>
        <v>0</v>
      </c>
      <c r="AF22" s="49" t="e">
        <f>HLOOKUP(I22,GasAvoidedCostsWOCC!$A$5:$G$50,G22+1,FALSE)</f>
        <v>#N/A</v>
      </c>
      <c r="AG22" s="41" t="e">
        <f t="shared" si="10"/>
        <v>#N/A</v>
      </c>
      <c r="AH22" s="49" t="e">
        <f>HLOOKUP(I22,GasAvoidedCostsWOCC!$A$5:$Q$50,T22+1,FALSE)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HLOOKUP(I22,GasAvoidedCostsWOCC!$A$5:$Q$50,G22+1,FALSE)*J22*L22</f>
        <v>#N/A</v>
      </c>
      <c r="AL22" s="41" t="e">
        <f t="shared" si="13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8"/>
        <v>0</v>
      </c>
      <c r="AD23" s="41">
        <f t="shared" si="9"/>
        <v>0</v>
      </c>
      <c r="AE23" s="41">
        <f t="shared" si="17"/>
        <v>0</v>
      </c>
      <c r="AF23" s="49" t="e">
        <f>HLOOKUP(I23,GasAvoidedCostsWOCC!$A$5:$G$50,G23+1,FALSE)</f>
        <v>#N/A</v>
      </c>
      <c r="AG23" s="41" t="e">
        <f t="shared" si="10"/>
        <v>#N/A</v>
      </c>
      <c r="AH23" s="49" t="e">
        <f>HLOOKUP(I23,GasAvoidedCostsWOCC!$A$5:$Q$50,T23+1,FALSE)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HLOOKUP(I23,GasAvoidedCostsWOCC!$A$5:$Q$50,G23+1,FALSE)*J23*L23</f>
        <v>#N/A</v>
      </c>
      <c r="AL23" s="41" t="e">
        <f t="shared" si="13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0.91819960978412896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8"/>
        <v>0</v>
      </c>
      <c r="AD24" s="41">
        <f t="shared" si="9"/>
        <v>0</v>
      </c>
      <c r="AE24" s="41">
        <f t="shared" si="17"/>
        <v>0</v>
      </c>
      <c r="AF24" s="49" t="e">
        <f>HLOOKUP(I24,GasAvoidedCostsWOCC!$A$5:$G$50,G24+1,FALSE)</f>
        <v>#N/A</v>
      </c>
      <c r="AG24" s="41" t="e">
        <f t="shared" si="10"/>
        <v>#N/A</v>
      </c>
      <c r="AH24" s="49" t="e">
        <f>HLOOKUP(I24,GasAvoidedCostsWOCC!$A$5:$Q$50,T24+1,FALSE)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HLOOKUP(I24,GasAvoidedCostsWOCC!$A$5:$Q$50,G24+1,FALSE)*J24*L24</f>
        <v>#N/A</v>
      </c>
      <c r="AL24" s="41" t="e">
        <f t="shared" si="13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3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si="0"/>
        <v>0</v>
      </c>
      <c r="U25" s="44">
        <f t="shared" si="1"/>
        <v>0</v>
      </c>
      <c r="V25" s="45">
        <f t="shared" si="2"/>
        <v>0</v>
      </c>
      <c r="W25" s="46">
        <f t="shared" si="3"/>
        <v>0</v>
      </c>
      <c r="X25" s="41">
        <f t="shared" si="4"/>
        <v>0</v>
      </c>
      <c r="Y25" s="41">
        <f t="shared" si="5"/>
        <v>0</v>
      </c>
      <c r="Z25" s="41">
        <f t="shared" si="6"/>
        <v>0</v>
      </c>
      <c r="AA25" s="47">
        <f t="shared" si="7"/>
        <v>0</v>
      </c>
      <c r="AB25" s="48">
        <f t="shared" ref="AB25:AC67" si="18">Z25/(1+GasDiscountRate)^1</f>
        <v>0</v>
      </c>
      <c r="AC25" s="41">
        <f t="shared" si="18"/>
        <v>0</v>
      </c>
      <c r="AD25" s="41">
        <f t="shared" si="9"/>
        <v>0</v>
      </c>
      <c r="AE25" s="41">
        <f t="shared" si="17"/>
        <v>0</v>
      </c>
      <c r="AF25" s="49" t="e">
        <f>HLOOKUP(I25,GasAvoidedCostsWOCC!$A$5:$G$50,G25+1,FALSE)</f>
        <v>#N/A</v>
      </c>
      <c r="AG25" s="41" t="e">
        <f t="shared" si="10"/>
        <v>#N/A</v>
      </c>
      <c r="AH25" s="49" t="e">
        <f>HLOOKUP(I25,GasAvoidedCostsWOCC!$A$5:$Q$50,T25+1,FALSE)</f>
        <v>#N/A</v>
      </c>
      <c r="AI25" s="41" t="e">
        <f t="shared" si="11"/>
        <v>#N/A</v>
      </c>
      <c r="AJ25" s="41" t="e">
        <f t="shared" si="12"/>
        <v>#N/A</v>
      </c>
      <c r="AK25" s="41" t="e">
        <f>HLOOKUP(I25,GasAvoidedCostsWOCC!$A$5:$Q$50,G25+1,FALSE)*J25*L25</f>
        <v>#N/A</v>
      </c>
      <c r="AL25" s="41" t="e">
        <f t="shared" si="13"/>
        <v>#N/A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5">
        <f t="shared" si="14"/>
        <v>0</v>
      </c>
      <c r="AO25" s="44">
        <f t="shared" si="15"/>
        <v>0</v>
      </c>
      <c r="AP25" s="44" t="e">
        <f t="shared" si="16"/>
        <v>#DIV/0!</v>
      </c>
    </row>
    <row r="26" spans="1:42" ht="13.5" customHeight="1" x14ac:dyDescent="0.25">
      <c r="B26" s="3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0"/>
        <v>0</v>
      </c>
      <c r="U26" s="44">
        <f t="shared" si="1"/>
        <v>0</v>
      </c>
      <c r="V26" s="45">
        <f t="shared" si="2"/>
        <v>0</v>
      </c>
      <c r="W26" s="46">
        <f t="shared" si="3"/>
        <v>0</v>
      </c>
      <c r="X26" s="41">
        <f t="shared" si="4"/>
        <v>0</v>
      </c>
      <c r="Y26" s="41">
        <f t="shared" si="5"/>
        <v>0</v>
      </c>
      <c r="Z26" s="41">
        <f t="shared" si="6"/>
        <v>0</v>
      </c>
      <c r="AA26" s="47">
        <f t="shared" si="7"/>
        <v>0</v>
      </c>
      <c r="AB26" s="48">
        <f t="shared" si="18"/>
        <v>0</v>
      </c>
      <c r="AC26" s="41">
        <f t="shared" si="18"/>
        <v>0</v>
      </c>
      <c r="AD26" s="41">
        <f t="shared" si="9"/>
        <v>0</v>
      </c>
      <c r="AE26" s="41">
        <f t="shared" si="17"/>
        <v>0</v>
      </c>
      <c r="AF26" s="49" t="e">
        <f>HLOOKUP(I26,GasAvoidedCostsWOCC!$A$5:$G$50,G26+1,FALSE)</f>
        <v>#N/A</v>
      </c>
      <c r="AG26" s="41" t="e">
        <f t="shared" si="10"/>
        <v>#N/A</v>
      </c>
      <c r="AH26" s="49" t="e">
        <f>HLOOKUP(I26,GasAvoidedCostsWOCC!$A$5:$Q$50,T26+1,FALSE)</f>
        <v>#N/A</v>
      </c>
      <c r="AI26" s="41" t="e">
        <f t="shared" si="11"/>
        <v>#N/A</v>
      </c>
      <c r="AJ26" s="41" t="e">
        <f t="shared" si="12"/>
        <v>#N/A</v>
      </c>
      <c r="AK26" s="41" t="e">
        <f>HLOOKUP(I26,GasAvoidedCostsWOCC!$A$5:$Q$50,G26+1,FALSE)*J26*L26</f>
        <v>#N/A</v>
      </c>
      <c r="AL26" s="41" t="e">
        <f t="shared" si="13"/>
        <v>#N/A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5">
        <f t="shared" si="14"/>
        <v>0</v>
      </c>
      <c r="AO26" s="44">
        <f t="shared" si="15"/>
        <v>0</v>
      </c>
      <c r="AP26" s="44" t="e">
        <f t="shared" si="16"/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0"/>
        <v>0</v>
      </c>
      <c r="U27" s="44">
        <f t="shared" si="1"/>
        <v>0</v>
      </c>
      <c r="V27" s="45">
        <f t="shared" si="2"/>
        <v>0</v>
      </c>
      <c r="W27" s="46">
        <f t="shared" si="3"/>
        <v>0</v>
      </c>
      <c r="X27" s="41">
        <f t="shared" si="4"/>
        <v>0</v>
      </c>
      <c r="Y27" s="41">
        <f t="shared" si="5"/>
        <v>0</v>
      </c>
      <c r="Z27" s="41">
        <f t="shared" si="6"/>
        <v>0</v>
      </c>
      <c r="AA27" s="47">
        <f t="shared" si="7"/>
        <v>0</v>
      </c>
      <c r="AB27" s="48">
        <f t="shared" si="18"/>
        <v>0</v>
      </c>
      <c r="AC27" s="41">
        <f t="shared" si="18"/>
        <v>0</v>
      </c>
      <c r="AD27" s="41">
        <f t="shared" si="9"/>
        <v>0</v>
      </c>
      <c r="AE27" s="41">
        <f t="shared" si="17"/>
        <v>0</v>
      </c>
      <c r="AF27" s="49" t="e">
        <f>HLOOKUP(I27,GasAvoidedCostsWOCC!$A$5:$G$50,G27+1,FALSE)</f>
        <v>#N/A</v>
      </c>
      <c r="AG27" s="41" t="e">
        <f t="shared" si="10"/>
        <v>#N/A</v>
      </c>
      <c r="AH27" s="49" t="e">
        <f>HLOOKUP(I27,GasAvoidedCostsWOCC!$A$5:$Q$50,T27+1,FALSE)</f>
        <v>#N/A</v>
      </c>
      <c r="AI27" s="41" t="e">
        <f t="shared" si="11"/>
        <v>#N/A</v>
      </c>
      <c r="AJ27" s="41" t="e">
        <f t="shared" si="12"/>
        <v>#N/A</v>
      </c>
      <c r="AK27" s="41" t="e">
        <f>HLOOKUP(I27,GasAvoidedCostsWOCC!$A$5:$Q$50,G27+1,FALSE)*J27*L27</f>
        <v>#N/A</v>
      </c>
      <c r="AL27" s="41" t="e">
        <f t="shared" si="13"/>
        <v>#N/A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5">
        <f t="shared" si="14"/>
        <v>0</v>
      </c>
      <c r="AO27" s="44">
        <f t="shared" si="15"/>
        <v>0</v>
      </c>
      <c r="AP27" s="44" t="e">
        <f t="shared" si="16"/>
        <v>#DIV/0!</v>
      </c>
    </row>
    <row r="28" spans="1:42" ht="13.5" customHeight="1" x14ac:dyDescent="0.25">
      <c r="B28" s="3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0"/>
        <v>0</v>
      </c>
      <c r="U28" s="44">
        <f t="shared" si="1"/>
        <v>0</v>
      </c>
      <c r="V28" s="45">
        <f t="shared" si="2"/>
        <v>0</v>
      </c>
      <c r="W28" s="46">
        <f t="shared" si="3"/>
        <v>0</v>
      </c>
      <c r="X28" s="41">
        <f t="shared" si="4"/>
        <v>0</v>
      </c>
      <c r="Y28" s="41">
        <f t="shared" si="5"/>
        <v>0</v>
      </c>
      <c r="Z28" s="41">
        <f t="shared" si="6"/>
        <v>0</v>
      </c>
      <c r="AA28" s="47">
        <f t="shared" si="7"/>
        <v>0</v>
      </c>
      <c r="AB28" s="48">
        <f t="shared" si="18"/>
        <v>0</v>
      </c>
      <c r="AC28" s="41">
        <f t="shared" si="18"/>
        <v>0</v>
      </c>
      <c r="AD28" s="41">
        <f t="shared" si="9"/>
        <v>0</v>
      </c>
      <c r="AE28" s="41">
        <f t="shared" si="17"/>
        <v>0</v>
      </c>
      <c r="AF28" s="49" t="e">
        <f>HLOOKUP(I28,GasAvoidedCostsWOCC!$A$5:$G$50,G28+1,FALSE)</f>
        <v>#N/A</v>
      </c>
      <c r="AG28" s="41" t="e">
        <f t="shared" si="10"/>
        <v>#N/A</v>
      </c>
      <c r="AH28" s="49" t="e">
        <f>HLOOKUP(I28,GasAvoidedCostsWOCC!$A$5:$Q$50,T28+1,FALSE)</f>
        <v>#N/A</v>
      </c>
      <c r="AI28" s="41" t="e">
        <f t="shared" si="11"/>
        <v>#N/A</v>
      </c>
      <c r="AJ28" s="41" t="e">
        <f t="shared" si="12"/>
        <v>#N/A</v>
      </c>
      <c r="AK28" s="41" t="e">
        <f>HLOOKUP(I28,GasAvoidedCostsWOCC!$A$5:$Q$50,G28+1,FALSE)*J28*L28</f>
        <v>#N/A</v>
      </c>
      <c r="AL28" s="41" t="e">
        <f t="shared" si="13"/>
        <v>#N/A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5">
        <f t="shared" si="14"/>
        <v>0</v>
      </c>
      <c r="AO28" s="44">
        <f t="shared" si="15"/>
        <v>0</v>
      </c>
      <c r="AP28" s="44" t="e">
        <f t="shared" si="16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0"/>
        <v>0</v>
      </c>
      <c r="U29" s="44">
        <f t="shared" si="1"/>
        <v>0</v>
      </c>
      <c r="V29" s="45">
        <f t="shared" si="2"/>
        <v>0</v>
      </c>
      <c r="W29" s="46">
        <f t="shared" si="3"/>
        <v>0</v>
      </c>
      <c r="X29" s="41">
        <f t="shared" si="4"/>
        <v>0</v>
      </c>
      <c r="Y29" s="41">
        <f t="shared" si="5"/>
        <v>0</v>
      </c>
      <c r="Z29" s="41">
        <f t="shared" si="6"/>
        <v>0</v>
      </c>
      <c r="AA29" s="47">
        <f t="shared" si="7"/>
        <v>0</v>
      </c>
      <c r="AB29" s="48">
        <f t="shared" si="18"/>
        <v>0</v>
      </c>
      <c r="AC29" s="41">
        <f t="shared" si="18"/>
        <v>0</v>
      </c>
      <c r="AD29" s="41">
        <f t="shared" si="9"/>
        <v>0</v>
      </c>
      <c r="AE29" s="41">
        <f t="shared" si="17"/>
        <v>0</v>
      </c>
      <c r="AF29" s="49" t="e">
        <f>HLOOKUP(I29,GasAvoidedCostsWOCC!$A$5:$G$50,G29+1,FALSE)</f>
        <v>#N/A</v>
      </c>
      <c r="AG29" s="41" t="e">
        <f t="shared" si="10"/>
        <v>#N/A</v>
      </c>
      <c r="AH29" s="49" t="e">
        <f>HLOOKUP(I29,GasAvoidedCostsWOCC!$A$5:$Q$50,T29+1,FALSE)</f>
        <v>#N/A</v>
      </c>
      <c r="AI29" s="41" t="e">
        <f t="shared" si="11"/>
        <v>#N/A</v>
      </c>
      <c r="AJ29" s="41" t="e">
        <f t="shared" si="12"/>
        <v>#N/A</v>
      </c>
      <c r="AK29" s="41" t="e">
        <f>HLOOKUP(I29,GasAvoidedCostsWOCC!$A$5:$Q$50,G29+1,FALSE)*J29*L29</f>
        <v>#N/A</v>
      </c>
      <c r="AL29" s="41" t="e">
        <f t="shared" si="13"/>
        <v>#N/A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5">
        <f t="shared" si="14"/>
        <v>0</v>
      </c>
      <c r="AO29" s="44">
        <f t="shared" si="15"/>
        <v>0</v>
      </c>
      <c r="AP29" s="44" t="e">
        <f t="shared" si="16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0"/>
        <v>0</v>
      </c>
      <c r="U30" s="44">
        <f t="shared" si="1"/>
        <v>0</v>
      </c>
      <c r="V30" s="45">
        <f t="shared" si="2"/>
        <v>0</v>
      </c>
      <c r="W30" s="46">
        <f t="shared" si="3"/>
        <v>0</v>
      </c>
      <c r="X30" s="41">
        <f t="shared" si="4"/>
        <v>0</v>
      </c>
      <c r="Y30" s="41">
        <f t="shared" si="5"/>
        <v>0</v>
      </c>
      <c r="Z30" s="41">
        <f t="shared" si="6"/>
        <v>0</v>
      </c>
      <c r="AA30" s="47">
        <f t="shared" si="7"/>
        <v>0</v>
      </c>
      <c r="AB30" s="48">
        <f t="shared" si="18"/>
        <v>0</v>
      </c>
      <c r="AC30" s="41">
        <f t="shared" si="18"/>
        <v>0</v>
      </c>
      <c r="AD30" s="41">
        <f t="shared" si="9"/>
        <v>0</v>
      </c>
      <c r="AE30" s="41">
        <f t="shared" si="17"/>
        <v>0</v>
      </c>
      <c r="AF30" s="49" t="e">
        <f>HLOOKUP(I30,GasAvoidedCostsWOCC!$A$5:$G$50,G30+1,FALSE)</f>
        <v>#N/A</v>
      </c>
      <c r="AG30" s="41" t="e">
        <f t="shared" si="10"/>
        <v>#N/A</v>
      </c>
      <c r="AH30" s="49" t="e">
        <f>HLOOKUP(I30,GasAvoidedCostsWOCC!$A$5:$Q$50,T30+1,FALSE)</f>
        <v>#N/A</v>
      </c>
      <c r="AI30" s="41" t="e">
        <f t="shared" si="11"/>
        <v>#N/A</v>
      </c>
      <c r="AJ30" s="41" t="e">
        <f t="shared" si="12"/>
        <v>#N/A</v>
      </c>
      <c r="AK30" s="41" t="e">
        <f>HLOOKUP(I30,GasAvoidedCostsWOCC!$A$5:$Q$50,G30+1,FALSE)*J30*L30</f>
        <v>#N/A</v>
      </c>
      <c r="AL30" s="41" t="e">
        <f t="shared" si="13"/>
        <v>#N/A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5">
        <f t="shared" si="14"/>
        <v>0</v>
      </c>
      <c r="AO30" s="44">
        <f t="shared" si="15"/>
        <v>0</v>
      </c>
      <c r="AP30" s="44" t="e">
        <f t="shared" si="16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0"/>
        <v>0</v>
      </c>
      <c r="U31" s="44">
        <f t="shared" si="1"/>
        <v>0</v>
      </c>
      <c r="V31" s="45">
        <f t="shared" si="2"/>
        <v>0</v>
      </c>
      <c r="W31" s="46">
        <f t="shared" si="3"/>
        <v>0</v>
      </c>
      <c r="X31" s="41">
        <f t="shared" si="4"/>
        <v>0</v>
      </c>
      <c r="Y31" s="41">
        <f t="shared" si="5"/>
        <v>0</v>
      </c>
      <c r="Z31" s="41">
        <f t="shared" si="6"/>
        <v>0</v>
      </c>
      <c r="AA31" s="47">
        <f t="shared" si="7"/>
        <v>0</v>
      </c>
      <c r="AB31" s="48">
        <f t="shared" si="18"/>
        <v>0</v>
      </c>
      <c r="AC31" s="41">
        <f t="shared" si="18"/>
        <v>0</v>
      </c>
      <c r="AD31" s="41">
        <f t="shared" si="9"/>
        <v>0</v>
      </c>
      <c r="AE31" s="41">
        <f t="shared" si="17"/>
        <v>0</v>
      </c>
      <c r="AF31" s="49" t="e">
        <f>HLOOKUP(I31,GasAvoidedCostsWOCC!$A$5:$G$50,G31+1,FALSE)</f>
        <v>#N/A</v>
      </c>
      <c r="AG31" s="41" t="e">
        <f t="shared" si="10"/>
        <v>#N/A</v>
      </c>
      <c r="AH31" s="49" t="e">
        <f>HLOOKUP(I31,GasAvoidedCostsWOCC!$A$5:$Q$50,T31+1,FALSE)</f>
        <v>#N/A</v>
      </c>
      <c r="AI31" s="41" t="e">
        <f t="shared" si="11"/>
        <v>#N/A</v>
      </c>
      <c r="AJ31" s="41" t="e">
        <f t="shared" si="12"/>
        <v>#N/A</v>
      </c>
      <c r="AK31" s="41" t="e">
        <f>HLOOKUP(I31,GasAvoidedCostsWOCC!$A$5:$Q$50,G31+1,FALSE)*J31*L31</f>
        <v>#N/A</v>
      </c>
      <c r="AL31" s="41" t="e">
        <f t="shared" si="13"/>
        <v>#N/A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5">
        <f t="shared" si="14"/>
        <v>0</v>
      </c>
      <c r="AO31" s="44">
        <f t="shared" si="15"/>
        <v>0</v>
      </c>
      <c r="AP31" s="44" t="e">
        <f t="shared" si="16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0"/>
        <v>0</v>
      </c>
      <c r="U32" s="44">
        <f t="shared" si="1"/>
        <v>0</v>
      </c>
      <c r="V32" s="45">
        <f t="shared" si="2"/>
        <v>0</v>
      </c>
      <c r="W32" s="46">
        <f t="shared" si="3"/>
        <v>0</v>
      </c>
      <c r="X32" s="41">
        <f t="shared" si="4"/>
        <v>0</v>
      </c>
      <c r="Y32" s="41">
        <f t="shared" si="5"/>
        <v>0</v>
      </c>
      <c r="Z32" s="41">
        <f t="shared" si="6"/>
        <v>0</v>
      </c>
      <c r="AA32" s="47">
        <f t="shared" si="7"/>
        <v>0</v>
      </c>
      <c r="AB32" s="48">
        <f t="shared" si="18"/>
        <v>0</v>
      </c>
      <c r="AC32" s="41">
        <f t="shared" si="18"/>
        <v>0</v>
      </c>
      <c r="AD32" s="41">
        <f t="shared" si="9"/>
        <v>0</v>
      </c>
      <c r="AE32" s="41">
        <f t="shared" si="17"/>
        <v>0</v>
      </c>
      <c r="AF32" s="49" t="e">
        <f>HLOOKUP(I32,GasAvoidedCostsWOCC!$A$5:$G$50,G32+1,FALSE)</f>
        <v>#N/A</v>
      </c>
      <c r="AG32" s="41" t="e">
        <f t="shared" si="10"/>
        <v>#N/A</v>
      </c>
      <c r="AH32" s="49" t="e">
        <f>HLOOKUP(I32,GasAvoidedCostsWOCC!$A$5:$Q$50,T32+1,FALSE)</f>
        <v>#N/A</v>
      </c>
      <c r="AI32" s="41" t="e">
        <f t="shared" si="11"/>
        <v>#N/A</v>
      </c>
      <c r="AJ32" s="41" t="e">
        <f t="shared" si="12"/>
        <v>#N/A</v>
      </c>
      <c r="AK32" s="41" t="e">
        <f>HLOOKUP(I32,GasAvoidedCostsWOCC!$A$5:$Q$50,G32+1,FALSE)*J32*L32</f>
        <v>#N/A</v>
      </c>
      <c r="AL32" s="41" t="e">
        <f t="shared" si="13"/>
        <v>#N/A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14"/>
        <v>0</v>
      </c>
      <c r="AO32" s="44">
        <f t="shared" si="15"/>
        <v>0</v>
      </c>
      <c r="AP32" s="44" t="e">
        <f t="shared" si="16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0"/>
        <v>0</v>
      </c>
      <c r="U33" s="44">
        <f t="shared" si="1"/>
        <v>0</v>
      </c>
      <c r="V33" s="45">
        <f t="shared" si="2"/>
        <v>0</v>
      </c>
      <c r="W33" s="46">
        <f t="shared" si="3"/>
        <v>0</v>
      </c>
      <c r="X33" s="41">
        <f t="shared" si="4"/>
        <v>0</v>
      </c>
      <c r="Y33" s="41">
        <f t="shared" si="5"/>
        <v>0</v>
      </c>
      <c r="Z33" s="41">
        <f t="shared" si="6"/>
        <v>0</v>
      </c>
      <c r="AA33" s="47">
        <f t="shared" si="7"/>
        <v>0</v>
      </c>
      <c r="AB33" s="48">
        <f t="shared" si="18"/>
        <v>0</v>
      </c>
      <c r="AC33" s="41">
        <f t="shared" si="18"/>
        <v>0</v>
      </c>
      <c r="AD33" s="41">
        <f t="shared" si="9"/>
        <v>0</v>
      </c>
      <c r="AE33" s="41">
        <f t="shared" si="17"/>
        <v>0</v>
      </c>
      <c r="AF33" s="49" t="e">
        <f>HLOOKUP(I33,GasAvoidedCostsWOCC!$A$5:$G$50,G33+1,FALSE)</f>
        <v>#N/A</v>
      </c>
      <c r="AG33" s="41" t="e">
        <f t="shared" si="10"/>
        <v>#N/A</v>
      </c>
      <c r="AH33" s="49" t="e">
        <f>HLOOKUP(I33,GasAvoidedCostsWOCC!$A$5:$Q$50,T33+1,FALSE)</f>
        <v>#N/A</v>
      </c>
      <c r="AI33" s="41" t="e">
        <f t="shared" si="11"/>
        <v>#N/A</v>
      </c>
      <c r="AJ33" s="41" t="e">
        <f t="shared" si="12"/>
        <v>#N/A</v>
      </c>
      <c r="AK33" s="41" t="e">
        <f>HLOOKUP(I33,GasAvoidedCostsWOCC!$A$5:$Q$50,G33+1,FALSE)*J33*L33</f>
        <v>#N/A</v>
      </c>
      <c r="AL33" s="41" t="e">
        <f t="shared" si="13"/>
        <v>#N/A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5">
        <f t="shared" si="14"/>
        <v>0</v>
      </c>
      <c r="AO33" s="44">
        <f t="shared" si="15"/>
        <v>0</v>
      </c>
      <c r="AP33" s="44" t="e">
        <f t="shared" si="16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0"/>
        <v>0</v>
      </c>
      <c r="U34" s="44">
        <f t="shared" si="1"/>
        <v>0</v>
      </c>
      <c r="V34" s="45">
        <f t="shared" si="2"/>
        <v>0</v>
      </c>
      <c r="W34" s="46">
        <f t="shared" si="3"/>
        <v>0</v>
      </c>
      <c r="X34" s="41">
        <f t="shared" si="4"/>
        <v>0</v>
      </c>
      <c r="Y34" s="41">
        <f t="shared" si="5"/>
        <v>0</v>
      </c>
      <c r="Z34" s="41">
        <f t="shared" si="6"/>
        <v>0</v>
      </c>
      <c r="AA34" s="47">
        <f t="shared" si="7"/>
        <v>0</v>
      </c>
      <c r="AB34" s="48">
        <f t="shared" si="18"/>
        <v>0</v>
      </c>
      <c r="AC34" s="41">
        <f t="shared" si="18"/>
        <v>0</v>
      </c>
      <c r="AD34" s="41">
        <f t="shared" si="9"/>
        <v>0</v>
      </c>
      <c r="AE34" s="41">
        <f t="shared" si="17"/>
        <v>0</v>
      </c>
      <c r="AF34" s="49" t="e">
        <f>HLOOKUP(I34,GasAvoidedCostsWOCC!$A$5:$G$50,G34+1,FALSE)</f>
        <v>#N/A</v>
      </c>
      <c r="AG34" s="41" t="e">
        <f t="shared" si="10"/>
        <v>#N/A</v>
      </c>
      <c r="AH34" s="49" t="e">
        <f>HLOOKUP(I34,GasAvoidedCostsWOCC!$A$5:$Q$50,T34+1,FALSE)</f>
        <v>#N/A</v>
      </c>
      <c r="AI34" s="41" t="e">
        <f t="shared" si="11"/>
        <v>#N/A</v>
      </c>
      <c r="AJ34" s="41" t="e">
        <f t="shared" si="12"/>
        <v>#N/A</v>
      </c>
      <c r="AK34" s="41" t="e">
        <f>HLOOKUP(I34,GasAvoidedCostsWOCC!$A$5:$Q$50,G34+1,FALSE)*J34*L34</f>
        <v>#N/A</v>
      </c>
      <c r="AL34" s="41" t="e">
        <f t="shared" si="13"/>
        <v>#N/A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5">
        <f t="shared" si="14"/>
        <v>0</v>
      </c>
      <c r="AO34" s="44">
        <f t="shared" si="15"/>
        <v>0</v>
      </c>
      <c r="AP34" s="44" t="e">
        <f t="shared" si="16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0"/>
        <v>0</v>
      </c>
      <c r="U35" s="44">
        <f t="shared" si="1"/>
        <v>0</v>
      </c>
      <c r="V35" s="45">
        <f t="shared" si="2"/>
        <v>0</v>
      </c>
      <c r="W35" s="46">
        <f t="shared" si="3"/>
        <v>0</v>
      </c>
      <c r="X35" s="41">
        <f t="shared" si="4"/>
        <v>0</v>
      </c>
      <c r="Y35" s="41">
        <f t="shared" si="5"/>
        <v>0</v>
      </c>
      <c r="Z35" s="41">
        <f t="shared" si="6"/>
        <v>0</v>
      </c>
      <c r="AA35" s="47">
        <f t="shared" si="7"/>
        <v>0</v>
      </c>
      <c r="AB35" s="48">
        <f t="shared" si="18"/>
        <v>0</v>
      </c>
      <c r="AC35" s="41">
        <f t="shared" si="18"/>
        <v>0</v>
      </c>
      <c r="AD35" s="41">
        <f t="shared" si="9"/>
        <v>0</v>
      </c>
      <c r="AE35" s="41">
        <f t="shared" si="17"/>
        <v>0</v>
      </c>
      <c r="AF35" s="49" t="e">
        <f>HLOOKUP(I35,GasAvoidedCostsWOCC!$A$5:$G$50,G35+1,FALSE)</f>
        <v>#N/A</v>
      </c>
      <c r="AG35" s="41" t="e">
        <f t="shared" si="10"/>
        <v>#N/A</v>
      </c>
      <c r="AH35" s="49" t="e">
        <f>HLOOKUP(I35,GasAvoidedCostsWOCC!$A$5:$Q$50,T35+1,FALSE)</f>
        <v>#N/A</v>
      </c>
      <c r="AI35" s="41" t="e">
        <f t="shared" si="11"/>
        <v>#N/A</v>
      </c>
      <c r="AJ35" s="41" t="e">
        <f t="shared" si="12"/>
        <v>#N/A</v>
      </c>
      <c r="AK35" s="41" t="e">
        <f>HLOOKUP(I35,GasAvoidedCostsWOCC!$A$5:$Q$50,G35+1,FALSE)*J35*L35</f>
        <v>#N/A</v>
      </c>
      <c r="AL35" s="41" t="e">
        <f t="shared" si="13"/>
        <v>#N/A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5">
        <f t="shared" si="14"/>
        <v>0</v>
      </c>
      <c r="AO35" s="44">
        <f t="shared" si="15"/>
        <v>0</v>
      </c>
      <c r="AP35" s="44" t="e">
        <f t="shared" si="16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0"/>
        <v>0</v>
      </c>
      <c r="U36" s="44">
        <f t="shared" si="1"/>
        <v>0</v>
      </c>
      <c r="V36" s="45">
        <f t="shared" si="2"/>
        <v>0</v>
      </c>
      <c r="W36" s="46">
        <f t="shared" si="3"/>
        <v>0</v>
      </c>
      <c r="X36" s="41">
        <f t="shared" si="4"/>
        <v>0</v>
      </c>
      <c r="Y36" s="41">
        <f t="shared" si="5"/>
        <v>0</v>
      </c>
      <c r="Z36" s="41">
        <f t="shared" si="6"/>
        <v>0</v>
      </c>
      <c r="AA36" s="47">
        <f t="shared" si="7"/>
        <v>0</v>
      </c>
      <c r="AB36" s="48">
        <f t="shared" si="18"/>
        <v>0</v>
      </c>
      <c r="AC36" s="41">
        <f t="shared" si="18"/>
        <v>0</v>
      </c>
      <c r="AD36" s="41">
        <f t="shared" si="9"/>
        <v>0</v>
      </c>
      <c r="AE36" s="41">
        <f t="shared" si="17"/>
        <v>0</v>
      </c>
      <c r="AF36" s="49" t="e">
        <f>HLOOKUP(I36,GasAvoidedCostsWOCC!$A$5:$G$50,G36+1,FALSE)</f>
        <v>#N/A</v>
      </c>
      <c r="AG36" s="41" t="e">
        <f t="shared" si="10"/>
        <v>#N/A</v>
      </c>
      <c r="AH36" s="49" t="e">
        <f>HLOOKUP(I36,GasAvoidedCostsWOCC!$A$5:$Q$50,T36+1,FALSE)</f>
        <v>#N/A</v>
      </c>
      <c r="AI36" s="41" t="e">
        <f t="shared" si="11"/>
        <v>#N/A</v>
      </c>
      <c r="AJ36" s="41" t="e">
        <f t="shared" si="12"/>
        <v>#N/A</v>
      </c>
      <c r="AK36" s="41" t="e">
        <f>HLOOKUP(I36,GasAvoidedCostsWOCC!$A$5:$Q$50,G36+1,FALSE)*J36*L36</f>
        <v>#N/A</v>
      </c>
      <c r="AL36" s="41" t="e">
        <f t="shared" si="13"/>
        <v>#N/A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5">
        <f t="shared" si="14"/>
        <v>0</v>
      </c>
      <c r="AO36" s="44">
        <f t="shared" si="15"/>
        <v>0</v>
      </c>
      <c r="AP36" s="44" t="e">
        <f t="shared" si="16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0"/>
        <v>0</v>
      </c>
      <c r="U37" s="44">
        <f t="shared" si="1"/>
        <v>0</v>
      </c>
      <c r="V37" s="45">
        <f t="shared" si="2"/>
        <v>0</v>
      </c>
      <c r="W37" s="46">
        <f t="shared" si="3"/>
        <v>0</v>
      </c>
      <c r="X37" s="41">
        <f t="shared" si="4"/>
        <v>0</v>
      </c>
      <c r="Y37" s="41">
        <f t="shared" si="5"/>
        <v>0</v>
      </c>
      <c r="Z37" s="41">
        <f t="shared" si="6"/>
        <v>0</v>
      </c>
      <c r="AA37" s="47">
        <f t="shared" si="7"/>
        <v>0</v>
      </c>
      <c r="AB37" s="48">
        <f t="shared" si="18"/>
        <v>0</v>
      </c>
      <c r="AC37" s="41">
        <f t="shared" si="18"/>
        <v>0</v>
      </c>
      <c r="AD37" s="41">
        <f t="shared" si="9"/>
        <v>0</v>
      </c>
      <c r="AE37" s="41">
        <f t="shared" si="17"/>
        <v>0</v>
      </c>
      <c r="AF37" s="49" t="e">
        <f>HLOOKUP(I37,GasAvoidedCostsWOCC!$A$5:$G$50,G37+1,FALSE)</f>
        <v>#N/A</v>
      </c>
      <c r="AG37" s="41" t="e">
        <f t="shared" si="10"/>
        <v>#N/A</v>
      </c>
      <c r="AH37" s="49" t="e">
        <f>HLOOKUP(I37,GasAvoidedCostsWOCC!$A$5:$Q$50,T37+1,FALSE)</f>
        <v>#N/A</v>
      </c>
      <c r="AI37" s="41" t="e">
        <f t="shared" si="11"/>
        <v>#N/A</v>
      </c>
      <c r="AJ37" s="41" t="e">
        <f t="shared" si="12"/>
        <v>#N/A</v>
      </c>
      <c r="AK37" s="41" t="e">
        <f>HLOOKUP(I37,GasAvoidedCostsWOCC!$A$5:$Q$50,G37+1,FALSE)*J37*L37</f>
        <v>#N/A</v>
      </c>
      <c r="AL37" s="41" t="e">
        <f t="shared" si="13"/>
        <v>#N/A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5">
        <f t="shared" si="14"/>
        <v>0</v>
      </c>
      <c r="AO37" s="44">
        <f t="shared" si="15"/>
        <v>0</v>
      </c>
      <c r="AP37" s="44" t="e">
        <f t="shared" si="16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0"/>
        <v>0</v>
      </c>
      <c r="U38" s="44">
        <f t="shared" si="1"/>
        <v>0</v>
      </c>
      <c r="V38" s="45">
        <f t="shared" si="2"/>
        <v>0</v>
      </c>
      <c r="W38" s="46">
        <f t="shared" si="3"/>
        <v>0</v>
      </c>
      <c r="X38" s="41">
        <f t="shared" si="4"/>
        <v>0</v>
      </c>
      <c r="Y38" s="41">
        <f t="shared" si="5"/>
        <v>0</v>
      </c>
      <c r="Z38" s="41">
        <f t="shared" si="6"/>
        <v>0</v>
      </c>
      <c r="AA38" s="47">
        <f t="shared" si="7"/>
        <v>0</v>
      </c>
      <c r="AB38" s="48">
        <f t="shared" si="18"/>
        <v>0</v>
      </c>
      <c r="AC38" s="41">
        <f t="shared" si="18"/>
        <v>0</v>
      </c>
      <c r="AD38" s="41">
        <f t="shared" si="9"/>
        <v>0</v>
      </c>
      <c r="AE38" s="41">
        <f t="shared" si="17"/>
        <v>0</v>
      </c>
      <c r="AF38" s="49" t="e">
        <f>HLOOKUP(I38,GasAvoidedCostsWOCC!$A$5:$G$50,G38+1,FALSE)</f>
        <v>#N/A</v>
      </c>
      <c r="AG38" s="41" t="e">
        <f t="shared" si="10"/>
        <v>#N/A</v>
      </c>
      <c r="AH38" s="49" t="e">
        <f>HLOOKUP(I38,GasAvoidedCostsWOCC!$A$5:$Q$50,T38+1,FALSE)</f>
        <v>#N/A</v>
      </c>
      <c r="AI38" s="41" t="e">
        <f t="shared" si="11"/>
        <v>#N/A</v>
      </c>
      <c r="AJ38" s="41" t="e">
        <f t="shared" si="12"/>
        <v>#N/A</v>
      </c>
      <c r="AK38" s="41" t="e">
        <f>HLOOKUP(I38,GasAvoidedCostsWOCC!$A$5:$Q$50,G38+1,FALSE)*J38*L38</f>
        <v>#N/A</v>
      </c>
      <c r="AL38" s="41" t="e">
        <f t="shared" si="13"/>
        <v>#N/A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5">
        <f t="shared" si="14"/>
        <v>0</v>
      </c>
      <c r="AO38" s="44">
        <f t="shared" si="15"/>
        <v>0</v>
      </c>
      <c r="AP38" s="44" t="e">
        <f t="shared" si="16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0"/>
        <v>0</v>
      </c>
      <c r="U39" s="44">
        <f t="shared" si="1"/>
        <v>0</v>
      </c>
      <c r="V39" s="45">
        <f t="shared" si="2"/>
        <v>0</v>
      </c>
      <c r="W39" s="46">
        <f t="shared" si="3"/>
        <v>0</v>
      </c>
      <c r="X39" s="41">
        <f t="shared" si="4"/>
        <v>0</v>
      </c>
      <c r="Y39" s="41">
        <f t="shared" si="5"/>
        <v>0</v>
      </c>
      <c r="Z39" s="41">
        <f t="shared" si="6"/>
        <v>0</v>
      </c>
      <c r="AA39" s="47">
        <f t="shared" si="7"/>
        <v>0</v>
      </c>
      <c r="AB39" s="48">
        <f t="shared" si="18"/>
        <v>0</v>
      </c>
      <c r="AC39" s="41">
        <f t="shared" si="18"/>
        <v>0</v>
      </c>
      <c r="AD39" s="41">
        <f t="shared" si="9"/>
        <v>0</v>
      </c>
      <c r="AE39" s="41">
        <f t="shared" si="17"/>
        <v>0</v>
      </c>
      <c r="AF39" s="49" t="e">
        <f>HLOOKUP(I39,GasAvoidedCostsWOCC!$A$5:$G$50,G39+1,FALSE)</f>
        <v>#N/A</v>
      </c>
      <c r="AG39" s="41" t="e">
        <f t="shared" si="10"/>
        <v>#N/A</v>
      </c>
      <c r="AH39" s="49" t="e">
        <f>HLOOKUP(I39,GasAvoidedCostsWOCC!$A$5:$Q$50,T39+1,FALSE)</f>
        <v>#N/A</v>
      </c>
      <c r="AI39" s="41" t="e">
        <f t="shared" si="11"/>
        <v>#N/A</v>
      </c>
      <c r="AJ39" s="41" t="e">
        <f t="shared" si="12"/>
        <v>#N/A</v>
      </c>
      <c r="AK39" s="41" t="e">
        <f>HLOOKUP(I39,GasAvoidedCostsWOCC!$A$5:$Q$50,G39+1,FALSE)*J39*L39</f>
        <v>#N/A</v>
      </c>
      <c r="AL39" s="41" t="e">
        <f t="shared" si="13"/>
        <v>#N/A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5">
        <f t="shared" si="14"/>
        <v>0</v>
      </c>
      <c r="AO39" s="44">
        <f t="shared" si="15"/>
        <v>0</v>
      </c>
      <c r="AP39" s="44" t="e">
        <f t="shared" si="16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0"/>
        <v>0</v>
      </c>
      <c r="U40" s="44">
        <f t="shared" si="1"/>
        <v>0</v>
      </c>
      <c r="V40" s="45">
        <f t="shared" si="2"/>
        <v>0</v>
      </c>
      <c r="W40" s="46">
        <f t="shared" si="3"/>
        <v>0</v>
      </c>
      <c r="X40" s="41">
        <f t="shared" si="4"/>
        <v>0</v>
      </c>
      <c r="Y40" s="41">
        <f t="shared" si="5"/>
        <v>0</v>
      </c>
      <c r="Z40" s="41">
        <f t="shared" si="6"/>
        <v>0</v>
      </c>
      <c r="AA40" s="47">
        <f t="shared" si="7"/>
        <v>0</v>
      </c>
      <c r="AB40" s="48">
        <f t="shared" si="18"/>
        <v>0</v>
      </c>
      <c r="AC40" s="41">
        <f t="shared" si="18"/>
        <v>0</v>
      </c>
      <c r="AD40" s="41">
        <f t="shared" si="9"/>
        <v>0</v>
      </c>
      <c r="AE40" s="41">
        <f t="shared" si="17"/>
        <v>0</v>
      </c>
      <c r="AF40" s="49" t="e">
        <f>HLOOKUP(I40,GasAvoidedCostsWOCC!$A$5:$G$50,G40+1,FALSE)</f>
        <v>#N/A</v>
      </c>
      <c r="AG40" s="41" t="e">
        <f t="shared" si="10"/>
        <v>#N/A</v>
      </c>
      <c r="AH40" s="49" t="e">
        <f>HLOOKUP(I40,GasAvoidedCostsWOCC!$A$5:$Q$50,T40+1,FALSE)</f>
        <v>#N/A</v>
      </c>
      <c r="AI40" s="41" t="e">
        <f t="shared" si="11"/>
        <v>#N/A</v>
      </c>
      <c r="AJ40" s="41" t="e">
        <f t="shared" si="12"/>
        <v>#N/A</v>
      </c>
      <c r="AK40" s="41" t="e">
        <f>HLOOKUP(I40,GasAvoidedCostsWOCC!$A$5:$Q$50,G40+1,FALSE)*J40*L40</f>
        <v>#N/A</v>
      </c>
      <c r="AL40" s="41" t="e">
        <f t="shared" si="13"/>
        <v>#N/A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5">
        <f t="shared" si="14"/>
        <v>0</v>
      </c>
      <c r="AO40" s="44">
        <f t="shared" si="15"/>
        <v>0</v>
      </c>
      <c r="AP40" s="44" t="e">
        <f t="shared" si="16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0"/>
        <v>0</v>
      </c>
      <c r="U41" s="44">
        <f t="shared" si="1"/>
        <v>0</v>
      </c>
      <c r="V41" s="45">
        <f t="shared" si="2"/>
        <v>0</v>
      </c>
      <c r="W41" s="46">
        <f t="shared" si="3"/>
        <v>0</v>
      </c>
      <c r="X41" s="41">
        <f t="shared" si="4"/>
        <v>0</v>
      </c>
      <c r="Y41" s="41">
        <f t="shared" si="5"/>
        <v>0</v>
      </c>
      <c r="Z41" s="41">
        <f t="shared" si="6"/>
        <v>0</v>
      </c>
      <c r="AA41" s="47">
        <f t="shared" si="7"/>
        <v>0</v>
      </c>
      <c r="AB41" s="48">
        <f t="shared" si="18"/>
        <v>0</v>
      </c>
      <c r="AC41" s="41">
        <f t="shared" si="18"/>
        <v>0</v>
      </c>
      <c r="AD41" s="41">
        <f t="shared" si="9"/>
        <v>0</v>
      </c>
      <c r="AE41" s="41">
        <f t="shared" si="17"/>
        <v>0</v>
      </c>
      <c r="AF41" s="49" t="e">
        <f>HLOOKUP(I41,GasAvoidedCostsWOCC!$A$5:$G$50,G41+1,FALSE)</f>
        <v>#N/A</v>
      </c>
      <c r="AG41" s="41" t="e">
        <f t="shared" si="10"/>
        <v>#N/A</v>
      </c>
      <c r="AH41" s="49" t="e">
        <f>HLOOKUP(I41,GasAvoidedCostsWOCC!$A$5:$Q$50,T41+1,FALSE)</f>
        <v>#N/A</v>
      </c>
      <c r="AI41" s="41" t="e">
        <f t="shared" si="11"/>
        <v>#N/A</v>
      </c>
      <c r="AJ41" s="41" t="e">
        <f t="shared" si="12"/>
        <v>#N/A</v>
      </c>
      <c r="AK41" s="41" t="e">
        <f>HLOOKUP(I41,GasAvoidedCostsWOCC!$A$5:$Q$50,G41+1,FALSE)*J41*L41</f>
        <v>#N/A</v>
      </c>
      <c r="AL41" s="41" t="e">
        <f t="shared" si="13"/>
        <v>#N/A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5">
        <f t="shared" si="14"/>
        <v>0</v>
      </c>
      <c r="AO41" s="44">
        <f t="shared" si="15"/>
        <v>0</v>
      </c>
      <c r="AP41" s="44" t="e">
        <f t="shared" si="16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0"/>
        <v>0</v>
      </c>
      <c r="U42" s="44">
        <f t="shared" si="1"/>
        <v>0</v>
      </c>
      <c r="V42" s="45">
        <f t="shared" si="2"/>
        <v>0</v>
      </c>
      <c r="W42" s="46">
        <f t="shared" si="3"/>
        <v>0</v>
      </c>
      <c r="X42" s="41">
        <f t="shared" si="4"/>
        <v>0</v>
      </c>
      <c r="Y42" s="41">
        <f t="shared" si="5"/>
        <v>0</v>
      </c>
      <c r="Z42" s="41">
        <f t="shared" si="6"/>
        <v>0</v>
      </c>
      <c r="AA42" s="47">
        <f t="shared" si="7"/>
        <v>0</v>
      </c>
      <c r="AB42" s="48">
        <f t="shared" si="18"/>
        <v>0</v>
      </c>
      <c r="AC42" s="41">
        <f t="shared" si="18"/>
        <v>0</v>
      </c>
      <c r="AD42" s="41">
        <f t="shared" si="9"/>
        <v>0</v>
      </c>
      <c r="AE42" s="41">
        <f t="shared" si="17"/>
        <v>0</v>
      </c>
      <c r="AF42" s="49" t="e">
        <f>HLOOKUP(I42,GasAvoidedCostsWOCC!$A$5:$G$50,G42+1,FALSE)</f>
        <v>#N/A</v>
      </c>
      <c r="AG42" s="41" t="e">
        <f t="shared" si="10"/>
        <v>#N/A</v>
      </c>
      <c r="AH42" s="49" t="e">
        <f>HLOOKUP(I42,GasAvoidedCostsWOCC!$A$5:$Q$50,T42+1,FALSE)</f>
        <v>#N/A</v>
      </c>
      <c r="AI42" s="41" t="e">
        <f t="shared" si="11"/>
        <v>#N/A</v>
      </c>
      <c r="AJ42" s="41" t="e">
        <f t="shared" si="12"/>
        <v>#N/A</v>
      </c>
      <c r="AK42" s="41" t="e">
        <f>HLOOKUP(I42,GasAvoidedCostsWOCC!$A$5:$Q$50,G42+1,FALSE)*J42*L42</f>
        <v>#N/A</v>
      </c>
      <c r="AL42" s="41" t="e">
        <f t="shared" si="13"/>
        <v>#N/A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5">
        <f t="shared" si="14"/>
        <v>0</v>
      </c>
      <c r="AO42" s="44">
        <f t="shared" si="15"/>
        <v>0</v>
      </c>
      <c r="AP42" s="44" t="e">
        <f t="shared" si="16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0"/>
        <v>0</v>
      </c>
      <c r="U43" s="44">
        <f t="shared" si="1"/>
        <v>0</v>
      </c>
      <c r="V43" s="45">
        <f t="shared" si="2"/>
        <v>0</v>
      </c>
      <c r="W43" s="46">
        <f t="shared" si="3"/>
        <v>0</v>
      </c>
      <c r="X43" s="41">
        <f t="shared" si="4"/>
        <v>0</v>
      </c>
      <c r="Y43" s="41">
        <f t="shared" si="5"/>
        <v>0</v>
      </c>
      <c r="Z43" s="41">
        <f t="shared" si="6"/>
        <v>0</v>
      </c>
      <c r="AA43" s="47">
        <f t="shared" si="7"/>
        <v>0</v>
      </c>
      <c r="AB43" s="48">
        <f t="shared" si="18"/>
        <v>0</v>
      </c>
      <c r="AC43" s="41">
        <f t="shared" si="18"/>
        <v>0</v>
      </c>
      <c r="AD43" s="41">
        <f t="shared" si="9"/>
        <v>0</v>
      </c>
      <c r="AE43" s="41">
        <f t="shared" si="17"/>
        <v>0</v>
      </c>
      <c r="AF43" s="49" t="e">
        <f>HLOOKUP(I43,GasAvoidedCostsWOCC!$A$5:$G$50,G43+1,FALSE)</f>
        <v>#N/A</v>
      </c>
      <c r="AG43" s="41" t="e">
        <f t="shared" si="10"/>
        <v>#N/A</v>
      </c>
      <c r="AH43" s="49" t="e">
        <f>HLOOKUP(I43,GasAvoidedCostsWOCC!$A$5:$Q$50,T43+1,FALSE)</f>
        <v>#N/A</v>
      </c>
      <c r="AI43" s="41" t="e">
        <f t="shared" si="11"/>
        <v>#N/A</v>
      </c>
      <c r="AJ43" s="41" t="e">
        <f t="shared" si="12"/>
        <v>#N/A</v>
      </c>
      <c r="AK43" s="41" t="e">
        <f>HLOOKUP(I43,GasAvoidedCostsWOCC!$A$5:$Q$50,G43+1,FALSE)*J43*L43</f>
        <v>#N/A</v>
      </c>
      <c r="AL43" s="41" t="e">
        <f t="shared" si="13"/>
        <v>#N/A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5">
        <f t="shared" si="14"/>
        <v>0</v>
      </c>
      <c r="AO43" s="44">
        <f t="shared" si="15"/>
        <v>0</v>
      </c>
      <c r="AP43" s="44" t="e">
        <f t="shared" si="16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0"/>
        <v>0</v>
      </c>
      <c r="U44" s="44">
        <f t="shared" si="1"/>
        <v>0</v>
      </c>
      <c r="V44" s="45">
        <f t="shared" si="2"/>
        <v>0</v>
      </c>
      <c r="W44" s="46">
        <f t="shared" si="3"/>
        <v>0</v>
      </c>
      <c r="X44" s="41">
        <f t="shared" si="4"/>
        <v>0</v>
      </c>
      <c r="Y44" s="41">
        <f t="shared" si="5"/>
        <v>0</v>
      </c>
      <c r="Z44" s="41">
        <f t="shared" si="6"/>
        <v>0</v>
      </c>
      <c r="AA44" s="47">
        <f t="shared" si="7"/>
        <v>0</v>
      </c>
      <c r="AB44" s="48">
        <f t="shared" si="18"/>
        <v>0</v>
      </c>
      <c r="AC44" s="41">
        <f t="shared" si="18"/>
        <v>0</v>
      </c>
      <c r="AD44" s="41">
        <f t="shared" si="9"/>
        <v>0</v>
      </c>
      <c r="AE44" s="41">
        <f t="shared" si="17"/>
        <v>0</v>
      </c>
      <c r="AF44" s="49" t="e">
        <f>HLOOKUP(I44,GasAvoidedCostsWOCC!$A$5:$G$50,G44+1,FALSE)</f>
        <v>#N/A</v>
      </c>
      <c r="AG44" s="41" t="e">
        <f t="shared" si="10"/>
        <v>#N/A</v>
      </c>
      <c r="AH44" s="49" t="e">
        <f>HLOOKUP(I44,GasAvoidedCostsWOCC!$A$5:$Q$50,T44+1,FALSE)</f>
        <v>#N/A</v>
      </c>
      <c r="AI44" s="41" t="e">
        <f t="shared" si="11"/>
        <v>#N/A</v>
      </c>
      <c r="AJ44" s="41" t="e">
        <f t="shared" si="12"/>
        <v>#N/A</v>
      </c>
      <c r="AK44" s="41" t="e">
        <f>HLOOKUP(I44,GasAvoidedCostsWOCC!$A$5:$Q$50,G44+1,FALSE)*J44*L44</f>
        <v>#N/A</v>
      </c>
      <c r="AL44" s="41" t="e">
        <f t="shared" si="13"/>
        <v>#N/A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5">
        <f t="shared" si="14"/>
        <v>0</v>
      </c>
      <c r="AO44" s="44">
        <f t="shared" si="15"/>
        <v>0</v>
      </c>
      <c r="AP44" s="44" t="e">
        <f t="shared" si="16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0"/>
        <v>0</v>
      </c>
      <c r="U45" s="44">
        <f t="shared" si="1"/>
        <v>0</v>
      </c>
      <c r="V45" s="45">
        <f t="shared" si="2"/>
        <v>0</v>
      </c>
      <c r="W45" s="46">
        <f t="shared" si="3"/>
        <v>0</v>
      </c>
      <c r="X45" s="41">
        <f t="shared" si="4"/>
        <v>0</v>
      </c>
      <c r="Y45" s="41">
        <f t="shared" si="5"/>
        <v>0</v>
      </c>
      <c r="Z45" s="41">
        <f t="shared" si="6"/>
        <v>0</v>
      </c>
      <c r="AA45" s="47">
        <f t="shared" si="7"/>
        <v>0</v>
      </c>
      <c r="AB45" s="48">
        <f t="shared" si="18"/>
        <v>0</v>
      </c>
      <c r="AC45" s="41">
        <f t="shared" si="18"/>
        <v>0</v>
      </c>
      <c r="AD45" s="41">
        <f t="shared" si="9"/>
        <v>0</v>
      </c>
      <c r="AE45" s="41">
        <f t="shared" si="17"/>
        <v>0</v>
      </c>
      <c r="AF45" s="49" t="e">
        <f>HLOOKUP(I45,GasAvoidedCostsWOCC!$A$5:$G$50,G45+1,FALSE)</f>
        <v>#N/A</v>
      </c>
      <c r="AG45" s="41" t="e">
        <f t="shared" si="10"/>
        <v>#N/A</v>
      </c>
      <c r="AH45" s="49" t="e">
        <f>HLOOKUP(I45,GasAvoidedCostsWOCC!$A$5:$Q$50,T45+1,FALSE)</f>
        <v>#N/A</v>
      </c>
      <c r="AI45" s="41" t="e">
        <f t="shared" si="11"/>
        <v>#N/A</v>
      </c>
      <c r="AJ45" s="41" t="e">
        <f t="shared" si="12"/>
        <v>#N/A</v>
      </c>
      <c r="AK45" s="41" t="e">
        <f>HLOOKUP(I45,GasAvoidedCostsWOCC!$A$5:$Q$50,G45+1,FALSE)*J45*L45</f>
        <v>#N/A</v>
      </c>
      <c r="AL45" s="41" t="e">
        <f t="shared" si="13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14"/>
        <v>0</v>
      </c>
      <c r="AO45" s="44">
        <f t="shared" si="15"/>
        <v>0</v>
      </c>
      <c r="AP45" s="44" t="e">
        <f t="shared" si="16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0"/>
        <v>0</v>
      </c>
      <c r="U46" s="44">
        <f t="shared" si="1"/>
        <v>0</v>
      </c>
      <c r="V46" s="45">
        <f t="shared" si="2"/>
        <v>0</v>
      </c>
      <c r="W46" s="46">
        <f t="shared" si="3"/>
        <v>0</v>
      </c>
      <c r="X46" s="41">
        <f t="shared" si="4"/>
        <v>0</v>
      </c>
      <c r="Y46" s="41">
        <f t="shared" si="5"/>
        <v>0</v>
      </c>
      <c r="Z46" s="41">
        <f t="shared" si="6"/>
        <v>0</v>
      </c>
      <c r="AA46" s="47">
        <f t="shared" si="7"/>
        <v>0</v>
      </c>
      <c r="AB46" s="48">
        <f t="shared" si="18"/>
        <v>0</v>
      </c>
      <c r="AC46" s="41">
        <f t="shared" si="18"/>
        <v>0</v>
      </c>
      <c r="AD46" s="41">
        <f t="shared" si="9"/>
        <v>0</v>
      </c>
      <c r="AE46" s="41">
        <f t="shared" si="17"/>
        <v>0</v>
      </c>
      <c r="AF46" s="49" t="e">
        <f>HLOOKUP(I46,GasAvoidedCostsWOCC!$A$5:$G$50,G46+1,FALSE)</f>
        <v>#N/A</v>
      </c>
      <c r="AG46" s="41" t="e">
        <f t="shared" si="10"/>
        <v>#N/A</v>
      </c>
      <c r="AH46" s="49" t="e">
        <f>HLOOKUP(I46,GasAvoidedCostsWOCC!$A$5:$Q$50,T46+1,FALSE)</f>
        <v>#N/A</v>
      </c>
      <c r="AI46" s="41" t="e">
        <f t="shared" si="11"/>
        <v>#N/A</v>
      </c>
      <c r="AJ46" s="41" t="e">
        <f t="shared" si="12"/>
        <v>#N/A</v>
      </c>
      <c r="AK46" s="41" t="e">
        <f>HLOOKUP(I46,GasAvoidedCostsWOCC!$A$5:$Q$50,G46+1,FALSE)*J46*L46</f>
        <v>#N/A</v>
      </c>
      <c r="AL46" s="41" t="e">
        <f t="shared" si="13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14"/>
        <v>0</v>
      </c>
      <c r="AO46" s="44">
        <f t="shared" si="15"/>
        <v>0</v>
      </c>
      <c r="AP46" s="44" t="e">
        <f t="shared" si="16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0"/>
        <v>0</v>
      </c>
      <c r="U47" s="44">
        <f t="shared" si="1"/>
        <v>0</v>
      </c>
      <c r="V47" s="45">
        <f t="shared" si="2"/>
        <v>0</v>
      </c>
      <c r="W47" s="46">
        <f t="shared" si="3"/>
        <v>0</v>
      </c>
      <c r="X47" s="41">
        <f t="shared" si="4"/>
        <v>0</v>
      </c>
      <c r="Y47" s="41">
        <f t="shared" si="5"/>
        <v>0</v>
      </c>
      <c r="Z47" s="41">
        <f t="shared" si="6"/>
        <v>0</v>
      </c>
      <c r="AA47" s="47">
        <f t="shared" si="7"/>
        <v>0</v>
      </c>
      <c r="AB47" s="48">
        <f t="shared" si="18"/>
        <v>0</v>
      </c>
      <c r="AC47" s="41">
        <f t="shared" si="18"/>
        <v>0</v>
      </c>
      <c r="AD47" s="41">
        <f t="shared" si="9"/>
        <v>0</v>
      </c>
      <c r="AE47" s="41">
        <f t="shared" si="17"/>
        <v>0</v>
      </c>
      <c r="AF47" s="49" t="e">
        <f>HLOOKUP(I47,GasAvoidedCostsWOCC!$A$5:$G$50,G47+1,FALSE)</f>
        <v>#N/A</v>
      </c>
      <c r="AG47" s="41" t="e">
        <f t="shared" si="10"/>
        <v>#N/A</v>
      </c>
      <c r="AH47" s="49" t="e">
        <f>HLOOKUP(I47,GasAvoidedCostsWOCC!$A$5:$Q$50,T47+1,FALSE)</f>
        <v>#N/A</v>
      </c>
      <c r="AI47" s="41" t="e">
        <f t="shared" si="11"/>
        <v>#N/A</v>
      </c>
      <c r="AJ47" s="41" t="e">
        <f t="shared" si="12"/>
        <v>#N/A</v>
      </c>
      <c r="AK47" s="41" t="e">
        <f>HLOOKUP(I47,GasAvoidedCostsWOCC!$A$5:$Q$50,G47+1,FALSE)*J47*L47</f>
        <v>#N/A</v>
      </c>
      <c r="AL47" s="41" t="e">
        <f t="shared" si="13"/>
        <v>#N/A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5">
        <f t="shared" si="14"/>
        <v>0</v>
      </c>
      <c r="AO47" s="44">
        <f t="shared" si="15"/>
        <v>0</v>
      </c>
      <c r="AP47" s="44" t="e">
        <f t="shared" si="16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0"/>
        <v>0</v>
      </c>
      <c r="U48" s="44">
        <f t="shared" si="1"/>
        <v>0</v>
      </c>
      <c r="V48" s="45">
        <f t="shared" si="2"/>
        <v>0</v>
      </c>
      <c r="W48" s="46">
        <f t="shared" si="3"/>
        <v>0</v>
      </c>
      <c r="X48" s="41">
        <f t="shared" si="4"/>
        <v>0</v>
      </c>
      <c r="Y48" s="41">
        <f t="shared" si="5"/>
        <v>0</v>
      </c>
      <c r="Z48" s="41">
        <f t="shared" si="6"/>
        <v>0</v>
      </c>
      <c r="AA48" s="47">
        <f t="shared" si="7"/>
        <v>0</v>
      </c>
      <c r="AB48" s="48">
        <f t="shared" si="18"/>
        <v>0</v>
      </c>
      <c r="AC48" s="41">
        <f t="shared" si="18"/>
        <v>0</v>
      </c>
      <c r="AD48" s="41">
        <f t="shared" si="9"/>
        <v>0</v>
      </c>
      <c r="AE48" s="41">
        <f t="shared" si="17"/>
        <v>0</v>
      </c>
      <c r="AF48" s="49" t="e">
        <f>HLOOKUP(I48,GasAvoidedCostsWOCC!$A$5:$G$50,G48+1,FALSE)</f>
        <v>#N/A</v>
      </c>
      <c r="AG48" s="41" t="e">
        <f t="shared" si="10"/>
        <v>#N/A</v>
      </c>
      <c r="AH48" s="49" t="e">
        <f>HLOOKUP(I48,GasAvoidedCostsWOCC!$A$5:$Q$50,T48+1,FALSE)</f>
        <v>#N/A</v>
      </c>
      <c r="AI48" s="41" t="e">
        <f t="shared" si="11"/>
        <v>#N/A</v>
      </c>
      <c r="AJ48" s="41" t="e">
        <f t="shared" si="12"/>
        <v>#N/A</v>
      </c>
      <c r="AK48" s="41" t="e">
        <f>HLOOKUP(I48,GasAvoidedCostsWOCC!$A$5:$Q$50,G48+1,FALSE)*J48*L48</f>
        <v>#N/A</v>
      </c>
      <c r="AL48" s="41" t="e">
        <f t="shared" si="13"/>
        <v>#N/A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5">
        <f t="shared" si="14"/>
        <v>0</v>
      </c>
      <c r="AO48" s="44">
        <f t="shared" si="15"/>
        <v>0</v>
      </c>
      <c r="AP48" s="44" t="e">
        <f t="shared" si="16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0"/>
        <v>0</v>
      </c>
      <c r="U49" s="44">
        <f t="shared" si="1"/>
        <v>0</v>
      </c>
      <c r="V49" s="45">
        <f t="shared" si="2"/>
        <v>0</v>
      </c>
      <c r="W49" s="46">
        <f t="shared" si="3"/>
        <v>0</v>
      </c>
      <c r="X49" s="41">
        <f t="shared" si="4"/>
        <v>0</v>
      </c>
      <c r="Y49" s="41">
        <f t="shared" si="5"/>
        <v>0</v>
      </c>
      <c r="Z49" s="41">
        <f t="shared" si="6"/>
        <v>0</v>
      </c>
      <c r="AA49" s="47">
        <f t="shared" si="7"/>
        <v>0</v>
      </c>
      <c r="AB49" s="48">
        <f t="shared" si="18"/>
        <v>0</v>
      </c>
      <c r="AC49" s="41">
        <f t="shared" si="18"/>
        <v>0</v>
      </c>
      <c r="AD49" s="41">
        <f t="shared" si="9"/>
        <v>0</v>
      </c>
      <c r="AE49" s="41">
        <f t="shared" si="17"/>
        <v>0</v>
      </c>
      <c r="AF49" s="49" t="e">
        <f>HLOOKUP(I49,GasAvoidedCostsWOCC!$A$5:$G$50,G49+1,FALSE)</f>
        <v>#N/A</v>
      </c>
      <c r="AG49" s="41" t="e">
        <f t="shared" si="10"/>
        <v>#N/A</v>
      </c>
      <c r="AH49" s="49" t="e">
        <f>HLOOKUP(I49,GasAvoidedCostsWOCC!$A$5:$Q$50,T49+1,FALSE)</f>
        <v>#N/A</v>
      </c>
      <c r="AI49" s="41" t="e">
        <f t="shared" si="11"/>
        <v>#N/A</v>
      </c>
      <c r="AJ49" s="41" t="e">
        <f t="shared" si="12"/>
        <v>#N/A</v>
      </c>
      <c r="AK49" s="41" t="e">
        <f>HLOOKUP(I49,GasAvoidedCostsWOCC!$A$5:$Q$50,G49+1,FALSE)*J49*L49</f>
        <v>#N/A</v>
      </c>
      <c r="AL49" s="41" t="e">
        <f t="shared" si="13"/>
        <v>#N/A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5">
        <f t="shared" si="14"/>
        <v>0</v>
      </c>
      <c r="AO49" s="44">
        <f t="shared" si="15"/>
        <v>0</v>
      </c>
      <c r="AP49" s="44" t="e">
        <f t="shared" si="16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0"/>
        <v>0</v>
      </c>
      <c r="U50" s="44">
        <f t="shared" si="1"/>
        <v>0</v>
      </c>
      <c r="V50" s="45">
        <f t="shared" si="2"/>
        <v>0</v>
      </c>
      <c r="W50" s="46">
        <f t="shared" si="3"/>
        <v>0</v>
      </c>
      <c r="X50" s="41">
        <f t="shared" si="4"/>
        <v>0</v>
      </c>
      <c r="Y50" s="41">
        <f t="shared" si="5"/>
        <v>0</v>
      </c>
      <c r="Z50" s="41">
        <f t="shared" si="6"/>
        <v>0</v>
      </c>
      <c r="AA50" s="47">
        <f t="shared" si="7"/>
        <v>0</v>
      </c>
      <c r="AB50" s="48">
        <f t="shared" si="18"/>
        <v>0</v>
      </c>
      <c r="AC50" s="41">
        <f t="shared" si="18"/>
        <v>0</v>
      </c>
      <c r="AD50" s="41">
        <f t="shared" si="9"/>
        <v>0</v>
      </c>
      <c r="AE50" s="41">
        <f t="shared" si="17"/>
        <v>0</v>
      </c>
      <c r="AF50" s="49" t="e">
        <f>HLOOKUP(I50,GasAvoidedCostsWOCC!$A$5:$G$50,G50+1,FALSE)</f>
        <v>#N/A</v>
      </c>
      <c r="AG50" s="41" t="e">
        <f t="shared" si="10"/>
        <v>#N/A</v>
      </c>
      <c r="AH50" s="49" t="e">
        <f>HLOOKUP(I50,GasAvoidedCostsWOCC!$A$5:$Q$50,T50+1,FALSE)</f>
        <v>#N/A</v>
      </c>
      <c r="AI50" s="41" t="e">
        <f t="shared" si="11"/>
        <v>#N/A</v>
      </c>
      <c r="AJ50" s="41" t="e">
        <f t="shared" si="12"/>
        <v>#N/A</v>
      </c>
      <c r="AK50" s="41" t="e">
        <f>HLOOKUP(I50,GasAvoidedCostsWOCC!$A$5:$Q$50,G50+1,FALSE)*J50*L50</f>
        <v>#N/A</v>
      </c>
      <c r="AL50" s="41" t="e">
        <f t="shared" si="13"/>
        <v>#N/A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5">
        <f t="shared" si="14"/>
        <v>0</v>
      </c>
      <c r="AO50" s="44">
        <f t="shared" si="15"/>
        <v>0</v>
      </c>
      <c r="AP50" s="44" t="e">
        <f t="shared" si="16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0"/>
        <v>0</v>
      </c>
      <c r="U51" s="44">
        <f t="shared" si="1"/>
        <v>0</v>
      </c>
      <c r="V51" s="45">
        <f t="shared" si="2"/>
        <v>0</v>
      </c>
      <c r="W51" s="46">
        <f t="shared" si="3"/>
        <v>0</v>
      </c>
      <c r="X51" s="41">
        <f t="shared" si="4"/>
        <v>0</v>
      </c>
      <c r="Y51" s="41">
        <f t="shared" si="5"/>
        <v>0</v>
      </c>
      <c r="Z51" s="41">
        <f t="shared" si="6"/>
        <v>0</v>
      </c>
      <c r="AA51" s="47">
        <f t="shared" si="7"/>
        <v>0</v>
      </c>
      <c r="AB51" s="48">
        <f t="shared" si="18"/>
        <v>0</v>
      </c>
      <c r="AC51" s="41">
        <f t="shared" si="18"/>
        <v>0</v>
      </c>
      <c r="AD51" s="41">
        <f t="shared" si="9"/>
        <v>0</v>
      </c>
      <c r="AE51" s="41">
        <f t="shared" si="17"/>
        <v>0</v>
      </c>
      <c r="AF51" s="49" t="e">
        <f>HLOOKUP(I51,GasAvoidedCostsWOCC!$A$5:$G$50,G51+1,FALSE)</f>
        <v>#N/A</v>
      </c>
      <c r="AG51" s="41" t="e">
        <f t="shared" si="10"/>
        <v>#N/A</v>
      </c>
      <c r="AH51" s="49" t="e">
        <f>HLOOKUP(I51,GasAvoidedCostsWOCC!$A$5:$Q$50,T51+1,FALSE)</f>
        <v>#N/A</v>
      </c>
      <c r="AI51" s="41" t="e">
        <f t="shared" si="11"/>
        <v>#N/A</v>
      </c>
      <c r="AJ51" s="41" t="e">
        <f t="shared" si="12"/>
        <v>#N/A</v>
      </c>
      <c r="AK51" s="41" t="e">
        <f>HLOOKUP(I51,GasAvoidedCostsWOCC!$A$5:$Q$50,G51+1,FALSE)*J51*L51</f>
        <v>#N/A</v>
      </c>
      <c r="AL51" s="41" t="e">
        <f t="shared" si="13"/>
        <v>#N/A</v>
      </c>
      <c r="AM51" s="45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5">
        <f t="shared" si="14"/>
        <v>0</v>
      </c>
      <c r="AO51" s="44">
        <f t="shared" si="15"/>
        <v>0</v>
      </c>
      <c r="AP51" s="44" t="e">
        <f t="shared" si="16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0"/>
        <v>0</v>
      </c>
      <c r="U52" s="44">
        <f t="shared" si="1"/>
        <v>0</v>
      </c>
      <c r="V52" s="45">
        <f t="shared" si="2"/>
        <v>0</v>
      </c>
      <c r="W52" s="46">
        <f t="shared" si="3"/>
        <v>0</v>
      </c>
      <c r="X52" s="41">
        <f t="shared" si="4"/>
        <v>0</v>
      </c>
      <c r="Y52" s="41">
        <f t="shared" si="5"/>
        <v>0</v>
      </c>
      <c r="Z52" s="41">
        <f t="shared" si="6"/>
        <v>0</v>
      </c>
      <c r="AA52" s="47">
        <f t="shared" si="7"/>
        <v>0</v>
      </c>
      <c r="AB52" s="48">
        <f t="shared" si="18"/>
        <v>0</v>
      </c>
      <c r="AC52" s="41">
        <f t="shared" si="18"/>
        <v>0</v>
      </c>
      <c r="AD52" s="41">
        <f t="shared" si="9"/>
        <v>0</v>
      </c>
      <c r="AE52" s="41">
        <f t="shared" si="17"/>
        <v>0</v>
      </c>
      <c r="AF52" s="49" t="e">
        <f>HLOOKUP(I52,GasAvoidedCostsWOCC!$A$5:$G$50,G52+1,FALSE)</f>
        <v>#N/A</v>
      </c>
      <c r="AG52" s="41" t="e">
        <f t="shared" si="10"/>
        <v>#N/A</v>
      </c>
      <c r="AH52" s="49" t="e">
        <f>HLOOKUP(I52,GasAvoidedCostsWOCC!$A$5:$Q$50,T52+1,FALSE)</f>
        <v>#N/A</v>
      </c>
      <c r="AI52" s="41" t="e">
        <f t="shared" si="11"/>
        <v>#N/A</v>
      </c>
      <c r="AJ52" s="41" t="e">
        <f t="shared" si="12"/>
        <v>#N/A</v>
      </c>
      <c r="AK52" s="41" t="e">
        <f>HLOOKUP(I52,GasAvoidedCostsWOCC!$A$5:$Q$50,G52+1,FALSE)*J52*L52</f>
        <v>#N/A</v>
      </c>
      <c r="AL52" s="41" t="e">
        <f t="shared" si="13"/>
        <v>#N/A</v>
      </c>
      <c r="AM52" s="45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5">
        <f t="shared" si="14"/>
        <v>0</v>
      </c>
      <c r="AO52" s="44">
        <f t="shared" si="15"/>
        <v>0</v>
      </c>
      <c r="AP52" s="44" t="e">
        <f t="shared" si="16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0"/>
        <v>0</v>
      </c>
      <c r="U53" s="44">
        <f t="shared" si="1"/>
        <v>0</v>
      </c>
      <c r="V53" s="45">
        <f t="shared" si="2"/>
        <v>0</v>
      </c>
      <c r="W53" s="46">
        <f t="shared" si="3"/>
        <v>0</v>
      </c>
      <c r="X53" s="41">
        <f t="shared" si="4"/>
        <v>0</v>
      </c>
      <c r="Y53" s="41">
        <f t="shared" si="5"/>
        <v>0</v>
      </c>
      <c r="Z53" s="41">
        <f t="shared" si="6"/>
        <v>0</v>
      </c>
      <c r="AA53" s="47">
        <f t="shared" si="7"/>
        <v>0</v>
      </c>
      <c r="AB53" s="48">
        <f t="shared" si="18"/>
        <v>0</v>
      </c>
      <c r="AC53" s="41">
        <f t="shared" si="18"/>
        <v>0</v>
      </c>
      <c r="AD53" s="41">
        <f t="shared" si="9"/>
        <v>0</v>
      </c>
      <c r="AE53" s="41">
        <f t="shared" si="17"/>
        <v>0</v>
      </c>
      <c r="AF53" s="49" t="e">
        <f>HLOOKUP(I53,GasAvoidedCostsWOCC!$A$5:$G$50,G53+1,FALSE)</f>
        <v>#N/A</v>
      </c>
      <c r="AG53" s="41" t="e">
        <f t="shared" si="10"/>
        <v>#N/A</v>
      </c>
      <c r="AH53" s="49" t="e">
        <f>HLOOKUP(I53,GasAvoidedCostsWOCC!$A$5:$Q$50,T53+1,FALSE)</f>
        <v>#N/A</v>
      </c>
      <c r="AI53" s="41" t="e">
        <f t="shared" si="11"/>
        <v>#N/A</v>
      </c>
      <c r="AJ53" s="41" t="e">
        <f t="shared" si="12"/>
        <v>#N/A</v>
      </c>
      <c r="AK53" s="41" t="e">
        <f>HLOOKUP(I53,GasAvoidedCostsWOCC!$A$5:$Q$50,G53+1,FALSE)*J53*L53</f>
        <v>#N/A</v>
      </c>
      <c r="AL53" s="41" t="e">
        <f t="shared" si="13"/>
        <v>#N/A</v>
      </c>
      <c r="AM53" s="45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5">
        <f t="shared" si="14"/>
        <v>0</v>
      </c>
      <c r="AO53" s="44">
        <f t="shared" si="15"/>
        <v>0</v>
      </c>
      <c r="AP53" s="44" t="e">
        <f t="shared" si="16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0"/>
        <v>0</v>
      </c>
      <c r="U54" s="44">
        <f t="shared" si="1"/>
        <v>0</v>
      </c>
      <c r="V54" s="45">
        <f t="shared" si="2"/>
        <v>0</v>
      </c>
      <c r="W54" s="46">
        <f t="shared" si="3"/>
        <v>0</v>
      </c>
      <c r="X54" s="41">
        <f t="shared" si="4"/>
        <v>0</v>
      </c>
      <c r="Y54" s="41">
        <f t="shared" si="5"/>
        <v>0</v>
      </c>
      <c r="Z54" s="41">
        <f t="shared" si="6"/>
        <v>0</v>
      </c>
      <c r="AA54" s="47">
        <f t="shared" si="7"/>
        <v>0</v>
      </c>
      <c r="AB54" s="48">
        <f t="shared" si="18"/>
        <v>0</v>
      </c>
      <c r="AC54" s="41">
        <f t="shared" si="18"/>
        <v>0</v>
      </c>
      <c r="AD54" s="41">
        <f t="shared" si="9"/>
        <v>0</v>
      </c>
      <c r="AE54" s="41">
        <f t="shared" si="17"/>
        <v>0</v>
      </c>
      <c r="AF54" s="49" t="e">
        <f>HLOOKUP(I54,GasAvoidedCostsWOCC!$A$5:$G$50,G54+1,FALSE)</f>
        <v>#N/A</v>
      </c>
      <c r="AG54" s="41" t="e">
        <f t="shared" si="10"/>
        <v>#N/A</v>
      </c>
      <c r="AH54" s="49" t="e">
        <f>HLOOKUP(I54,GasAvoidedCostsWOCC!$A$5:$Q$50,T54+1,FALSE)</f>
        <v>#N/A</v>
      </c>
      <c r="AI54" s="41" t="e">
        <f t="shared" si="11"/>
        <v>#N/A</v>
      </c>
      <c r="AJ54" s="41" t="e">
        <f t="shared" si="12"/>
        <v>#N/A</v>
      </c>
      <c r="AK54" s="41" t="e">
        <f>HLOOKUP(I54,GasAvoidedCostsWOCC!$A$5:$Q$50,G54+1,FALSE)*J54*L54</f>
        <v>#N/A</v>
      </c>
      <c r="AL54" s="41" t="e">
        <f t="shared" si="13"/>
        <v>#N/A</v>
      </c>
      <c r="AM54" s="45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5">
        <f t="shared" si="14"/>
        <v>0</v>
      </c>
      <c r="AO54" s="44">
        <f t="shared" si="15"/>
        <v>0</v>
      </c>
      <c r="AP54" s="44" t="e">
        <f t="shared" si="16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0"/>
        <v>0</v>
      </c>
      <c r="U55" s="44">
        <f t="shared" si="1"/>
        <v>0</v>
      </c>
      <c r="V55" s="45">
        <f t="shared" si="2"/>
        <v>0</v>
      </c>
      <c r="W55" s="46">
        <f t="shared" si="3"/>
        <v>0</v>
      </c>
      <c r="X55" s="41">
        <f t="shared" si="4"/>
        <v>0</v>
      </c>
      <c r="Y55" s="41">
        <f t="shared" si="5"/>
        <v>0</v>
      </c>
      <c r="Z55" s="41">
        <f t="shared" si="6"/>
        <v>0</v>
      </c>
      <c r="AA55" s="47">
        <f t="shared" si="7"/>
        <v>0</v>
      </c>
      <c r="AB55" s="48">
        <f t="shared" si="18"/>
        <v>0</v>
      </c>
      <c r="AC55" s="41">
        <f t="shared" si="18"/>
        <v>0</v>
      </c>
      <c r="AD55" s="41">
        <f t="shared" si="9"/>
        <v>0</v>
      </c>
      <c r="AE55" s="41">
        <f t="shared" si="17"/>
        <v>0</v>
      </c>
      <c r="AF55" s="49" t="e">
        <f>HLOOKUP(I55,GasAvoidedCostsWOCC!$A$5:$G$50,G55+1,FALSE)</f>
        <v>#N/A</v>
      </c>
      <c r="AG55" s="41" t="e">
        <f t="shared" si="10"/>
        <v>#N/A</v>
      </c>
      <c r="AH55" s="49" t="e">
        <f>HLOOKUP(I55,GasAvoidedCostsWOCC!$A$5:$Q$50,T55+1,FALSE)</f>
        <v>#N/A</v>
      </c>
      <c r="AI55" s="41" t="e">
        <f t="shared" si="11"/>
        <v>#N/A</v>
      </c>
      <c r="AJ55" s="41" t="e">
        <f t="shared" si="12"/>
        <v>#N/A</v>
      </c>
      <c r="AK55" s="41" t="e">
        <f>HLOOKUP(I55,GasAvoidedCostsWOCC!$A$5:$Q$50,G55+1,FALSE)*J55*L55</f>
        <v>#N/A</v>
      </c>
      <c r="AL55" s="41" t="e">
        <f t="shared" si="13"/>
        <v>#N/A</v>
      </c>
      <c r="AM55" s="45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5">
        <f t="shared" si="14"/>
        <v>0</v>
      </c>
      <c r="AO55" s="44">
        <f t="shared" si="15"/>
        <v>0</v>
      </c>
      <c r="AP55" s="44" t="e">
        <f t="shared" si="16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0"/>
        <v>0</v>
      </c>
      <c r="U56" s="44">
        <f t="shared" si="1"/>
        <v>0</v>
      </c>
      <c r="V56" s="45">
        <f t="shared" si="2"/>
        <v>0</v>
      </c>
      <c r="W56" s="46">
        <f t="shared" si="3"/>
        <v>0</v>
      </c>
      <c r="X56" s="41">
        <f t="shared" si="4"/>
        <v>0</v>
      </c>
      <c r="Y56" s="41">
        <f t="shared" si="5"/>
        <v>0</v>
      </c>
      <c r="Z56" s="41">
        <f t="shared" si="6"/>
        <v>0</v>
      </c>
      <c r="AA56" s="47">
        <f t="shared" si="7"/>
        <v>0</v>
      </c>
      <c r="AB56" s="48">
        <f t="shared" si="18"/>
        <v>0</v>
      </c>
      <c r="AC56" s="41">
        <f t="shared" si="18"/>
        <v>0</v>
      </c>
      <c r="AD56" s="41">
        <f t="shared" si="9"/>
        <v>0</v>
      </c>
      <c r="AE56" s="41">
        <f t="shared" si="17"/>
        <v>0</v>
      </c>
      <c r="AF56" s="49" t="e">
        <f>HLOOKUP(I56,GasAvoidedCostsWOCC!$A$5:$G$50,G56+1,FALSE)</f>
        <v>#N/A</v>
      </c>
      <c r="AG56" s="41" t="e">
        <f t="shared" si="10"/>
        <v>#N/A</v>
      </c>
      <c r="AH56" s="49" t="e">
        <f>HLOOKUP(I56,GasAvoidedCostsWOCC!$A$5:$Q$50,T56+1,FALSE)</f>
        <v>#N/A</v>
      </c>
      <c r="AI56" s="41" t="e">
        <f t="shared" si="11"/>
        <v>#N/A</v>
      </c>
      <c r="AJ56" s="41" t="e">
        <f t="shared" si="12"/>
        <v>#N/A</v>
      </c>
      <c r="AK56" s="41" t="e">
        <f>HLOOKUP(I56,GasAvoidedCostsWOCC!$A$5:$Q$50,G56+1,FALSE)*J56*L56</f>
        <v>#N/A</v>
      </c>
      <c r="AL56" s="41" t="e">
        <f t="shared" si="13"/>
        <v>#N/A</v>
      </c>
      <c r="AM56" s="45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5">
        <f t="shared" si="14"/>
        <v>0</v>
      </c>
      <c r="AO56" s="44">
        <f t="shared" si="15"/>
        <v>0</v>
      </c>
      <c r="AP56" s="44" t="e">
        <f t="shared" si="16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0"/>
        <v>0</v>
      </c>
      <c r="U57" s="44">
        <f t="shared" si="1"/>
        <v>0</v>
      </c>
      <c r="V57" s="45">
        <f t="shared" si="2"/>
        <v>0</v>
      </c>
      <c r="W57" s="46">
        <f t="shared" si="3"/>
        <v>0</v>
      </c>
      <c r="X57" s="41">
        <f t="shared" si="4"/>
        <v>0</v>
      </c>
      <c r="Y57" s="41">
        <f t="shared" si="5"/>
        <v>0</v>
      </c>
      <c r="Z57" s="41">
        <f t="shared" si="6"/>
        <v>0</v>
      </c>
      <c r="AA57" s="47">
        <f t="shared" si="7"/>
        <v>0</v>
      </c>
      <c r="AB57" s="48">
        <f t="shared" si="18"/>
        <v>0</v>
      </c>
      <c r="AC57" s="41">
        <f t="shared" si="18"/>
        <v>0</v>
      </c>
      <c r="AD57" s="41">
        <f t="shared" si="9"/>
        <v>0</v>
      </c>
      <c r="AE57" s="41">
        <f t="shared" si="17"/>
        <v>0</v>
      </c>
      <c r="AF57" s="49" t="e">
        <f>HLOOKUP(I57,GasAvoidedCostsWOCC!$A$5:$G$50,G57+1,FALSE)</f>
        <v>#N/A</v>
      </c>
      <c r="AG57" s="41" t="e">
        <f t="shared" si="10"/>
        <v>#N/A</v>
      </c>
      <c r="AH57" s="49" t="e">
        <f>HLOOKUP(I57,GasAvoidedCostsWOCC!$A$5:$Q$50,T57+1,FALSE)</f>
        <v>#N/A</v>
      </c>
      <c r="AI57" s="41" t="e">
        <f t="shared" si="11"/>
        <v>#N/A</v>
      </c>
      <c r="AJ57" s="41" t="e">
        <f t="shared" si="12"/>
        <v>#N/A</v>
      </c>
      <c r="AK57" s="41" t="e">
        <f>HLOOKUP(I57,GasAvoidedCostsWOCC!$A$5:$Q$50,G57+1,FALSE)*J57*L57</f>
        <v>#N/A</v>
      </c>
      <c r="AL57" s="41" t="e">
        <f t="shared" si="13"/>
        <v>#N/A</v>
      </c>
      <c r="AM57" s="45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5">
        <f t="shared" si="14"/>
        <v>0</v>
      </c>
      <c r="AO57" s="44">
        <f t="shared" si="15"/>
        <v>0</v>
      </c>
      <c r="AP57" s="44" t="e">
        <f t="shared" si="16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0"/>
        <v>0</v>
      </c>
      <c r="U58" s="44">
        <f t="shared" si="1"/>
        <v>0</v>
      </c>
      <c r="V58" s="45">
        <f t="shared" si="2"/>
        <v>0</v>
      </c>
      <c r="W58" s="46">
        <f t="shared" si="3"/>
        <v>0</v>
      </c>
      <c r="X58" s="41">
        <f t="shared" si="4"/>
        <v>0</v>
      </c>
      <c r="Y58" s="41">
        <f t="shared" si="5"/>
        <v>0</v>
      </c>
      <c r="Z58" s="41">
        <f t="shared" si="6"/>
        <v>0</v>
      </c>
      <c r="AA58" s="47">
        <f t="shared" si="7"/>
        <v>0</v>
      </c>
      <c r="AB58" s="48">
        <f t="shared" si="18"/>
        <v>0</v>
      </c>
      <c r="AC58" s="41">
        <f t="shared" si="18"/>
        <v>0</v>
      </c>
      <c r="AD58" s="41">
        <f t="shared" si="9"/>
        <v>0</v>
      </c>
      <c r="AE58" s="41">
        <f t="shared" si="17"/>
        <v>0</v>
      </c>
      <c r="AF58" s="49" t="e">
        <f>HLOOKUP(I58,GasAvoidedCostsWOCC!$A$5:$G$50,G58+1,FALSE)</f>
        <v>#N/A</v>
      </c>
      <c r="AG58" s="41" t="e">
        <f t="shared" si="10"/>
        <v>#N/A</v>
      </c>
      <c r="AH58" s="49" t="e">
        <f>HLOOKUP(I58,GasAvoidedCostsWOCC!$A$5:$Q$50,T58+1,FALSE)</f>
        <v>#N/A</v>
      </c>
      <c r="AI58" s="41" t="e">
        <f t="shared" si="11"/>
        <v>#N/A</v>
      </c>
      <c r="AJ58" s="41" t="e">
        <f t="shared" si="12"/>
        <v>#N/A</v>
      </c>
      <c r="AK58" s="41" t="e">
        <f>HLOOKUP(I58,GasAvoidedCostsWOCC!$A$5:$Q$50,G58+1,FALSE)*J58*L58</f>
        <v>#N/A</v>
      </c>
      <c r="AL58" s="41" t="e">
        <f t="shared" si="13"/>
        <v>#N/A</v>
      </c>
      <c r="AM58" s="45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5">
        <f t="shared" si="14"/>
        <v>0</v>
      </c>
      <c r="AO58" s="44">
        <f t="shared" si="15"/>
        <v>0</v>
      </c>
      <c r="AP58" s="44" t="e">
        <f t="shared" si="16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0"/>
        <v>0</v>
      </c>
      <c r="U59" s="44">
        <f t="shared" si="1"/>
        <v>0</v>
      </c>
      <c r="V59" s="45">
        <f t="shared" si="2"/>
        <v>0</v>
      </c>
      <c r="W59" s="46">
        <f t="shared" si="3"/>
        <v>0</v>
      </c>
      <c r="X59" s="41">
        <f t="shared" si="4"/>
        <v>0</v>
      </c>
      <c r="Y59" s="41">
        <f t="shared" si="5"/>
        <v>0</v>
      </c>
      <c r="Z59" s="41">
        <f t="shared" si="6"/>
        <v>0</v>
      </c>
      <c r="AA59" s="47">
        <f t="shared" si="7"/>
        <v>0</v>
      </c>
      <c r="AB59" s="48">
        <f t="shared" si="18"/>
        <v>0</v>
      </c>
      <c r="AC59" s="41">
        <f t="shared" si="18"/>
        <v>0</v>
      </c>
      <c r="AD59" s="41">
        <f t="shared" si="9"/>
        <v>0</v>
      </c>
      <c r="AE59" s="41">
        <f t="shared" si="17"/>
        <v>0</v>
      </c>
      <c r="AF59" s="49" t="e">
        <f>HLOOKUP(I59,GasAvoidedCostsWOCC!$A$5:$G$50,G59+1,FALSE)</f>
        <v>#N/A</v>
      </c>
      <c r="AG59" s="41" t="e">
        <f t="shared" si="10"/>
        <v>#N/A</v>
      </c>
      <c r="AH59" s="49" t="e">
        <f>HLOOKUP(I59,GasAvoidedCostsWOCC!$A$5:$Q$50,T59+1,FALSE)</f>
        <v>#N/A</v>
      </c>
      <c r="AI59" s="41" t="e">
        <f t="shared" si="11"/>
        <v>#N/A</v>
      </c>
      <c r="AJ59" s="41" t="e">
        <f t="shared" si="12"/>
        <v>#N/A</v>
      </c>
      <c r="AK59" s="41" t="e">
        <f>HLOOKUP(I59,GasAvoidedCostsWOCC!$A$5:$Q$50,G59+1,FALSE)*J59*L59</f>
        <v>#N/A</v>
      </c>
      <c r="AL59" s="41" t="e">
        <f t="shared" si="13"/>
        <v>#N/A</v>
      </c>
      <c r="AM59" s="45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5">
        <f t="shared" si="14"/>
        <v>0</v>
      </c>
      <c r="AO59" s="44">
        <f t="shared" si="15"/>
        <v>0</v>
      </c>
      <c r="AP59" s="44" t="e">
        <f t="shared" si="16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0"/>
        <v>0</v>
      </c>
      <c r="U60" s="44">
        <f t="shared" si="1"/>
        <v>0</v>
      </c>
      <c r="V60" s="45">
        <f t="shared" si="2"/>
        <v>0</v>
      </c>
      <c r="W60" s="46">
        <f t="shared" si="3"/>
        <v>0</v>
      </c>
      <c r="X60" s="41">
        <f t="shared" si="4"/>
        <v>0</v>
      </c>
      <c r="Y60" s="41">
        <f t="shared" si="5"/>
        <v>0</v>
      </c>
      <c r="Z60" s="41">
        <f t="shared" si="6"/>
        <v>0</v>
      </c>
      <c r="AA60" s="47">
        <f t="shared" si="7"/>
        <v>0</v>
      </c>
      <c r="AB60" s="48">
        <f t="shared" si="18"/>
        <v>0</v>
      </c>
      <c r="AC60" s="41">
        <f t="shared" si="18"/>
        <v>0</v>
      </c>
      <c r="AD60" s="41">
        <f t="shared" si="9"/>
        <v>0</v>
      </c>
      <c r="AE60" s="41">
        <f t="shared" si="17"/>
        <v>0</v>
      </c>
      <c r="AF60" s="49" t="e">
        <f>HLOOKUP(I60,GasAvoidedCostsWOCC!$A$5:$G$50,G60+1,FALSE)</f>
        <v>#N/A</v>
      </c>
      <c r="AG60" s="41" t="e">
        <f t="shared" si="10"/>
        <v>#N/A</v>
      </c>
      <c r="AH60" s="49" t="e">
        <f>HLOOKUP(I60,GasAvoidedCostsWOCC!$A$5:$Q$50,T60+1,FALSE)</f>
        <v>#N/A</v>
      </c>
      <c r="AI60" s="41" t="e">
        <f t="shared" si="11"/>
        <v>#N/A</v>
      </c>
      <c r="AJ60" s="41" t="e">
        <f t="shared" si="12"/>
        <v>#N/A</v>
      </c>
      <c r="AK60" s="41" t="e">
        <f>HLOOKUP(I60,GasAvoidedCostsWOCC!$A$5:$Q$50,G60+1,FALSE)*J60*L60</f>
        <v>#N/A</v>
      </c>
      <c r="AL60" s="41" t="e">
        <f t="shared" si="13"/>
        <v>#N/A</v>
      </c>
      <c r="AM60" s="45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5">
        <f t="shared" si="14"/>
        <v>0</v>
      </c>
      <c r="AO60" s="44">
        <f t="shared" si="15"/>
        <v>0</v>
      </c>
      <c r="AP60" s="44" t="e">
        <f t="shared" si="16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0"/>
        <v>0</v>
      </c>
      <c r="U61" s="44">
        <f t="shared" si="1"/>
        <v>0</v>
      </c>
      <c r="V61" s="45">
        <f t="shared" si="2"/>
        <v>0</v>
      </c>
      <c r="W61" s="46">
        <f t="shared" si="3"/>
        <v>0</v>
      </c>
      <c r="X61" s="41">
        <f t="shared" si="4"/>
        <v>0</v>
      </c>
      <c r="Y61" s="41">
        <f t="shared" si="5"/>
        <v>0</v>
      </c>
      <c r="Z61" s="41">
        <f t="shared" si="6"/>
        <v>0</v>
      </c>
      <c r="AA61" s="47">
        <f t="shared" si="7"/>
        <v>0</v>
      </c>
      <c r="AB61" s="48">
        <f t="shared" si="18"/>
        <v>0</v>
      </c>
      <c r="AC61" s="41">
        <f t="shared" si="18"/>
        <v>0</v>
      </c>
      <c r="AD61" s="41">
        <f t="shared" si="9"/>
        <v>0</v>
      </c>
      <c r="AE61" s="41">
        <f t="shared" si="17"/>
        <v>0</v>
      </c>
      <c r="AF61" s="49" t="e">
        <f>HLOOKUP(I61,GasAvoidedCostsWOCC!$A$5:$G$50,G61+1,FALSE)</f>
        <v>#N/A</v>
      </c>
      <c r="AG61" s="41" t="e">
        <f t="shared" si="10"/>
        <v>#N/A</v>
      </c>
      <c r="AH61" s="49" t="e">
        <f>HLOOKUP(I61,GasAvoidedCostsWOCC!$A$5:$Q$50,T61+1,FALSE)</f>
        <v>#N/A</v>
      </c>
      <c r="AI61" s="41" t="e">
        <f t="shared" si="11"/>
        <v>#N/A</v>
      </c>
      <c r="AJ61" s="41" t="e">
        <f t="shared" si="12"/>
        <v>#N/A</v>
      </c>
      <c r="AK61" s="41" t="e">
        <f>HLOOKUP(I61,GasAvoidedCostsWOCC!$A$5:$Q$50,G61+1,FALSE)*J61*L61</f>
        <v>#N/A</v>
      </c>
      <c r="AL61" s="41" t="e">
        <f t="shared" si="13"/>
        <v>#N/A</v>
      </c>
      <c r="AM61" s="45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5">
        <f t="shared" si="14"/>
        <v>0</v>
      </c>
      <c r="AO61" s="44">
        <f t="shared" si="15"/>
        <v>0</v>
      </c>
      <c r="AP61" s="44" t="e">
        <f t="shared" si="16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0"/>
        <v>0</v>
      </c>
      <c r="U62" s="44">
        <f t="shared" si="1"/>
        <v>0</v>
      </c>
      <c r="V62" s="45">
        <f t="shared" si="2"/>
        <v>0</v>
      </c>
      <c r="W62" s="46">
        <f t="shared" si="3"/>
        <v>0</v>
      </c>
      <c r="X62" s="41">
        <f t="shared" si="4"/>
        <v>0</v>
      </c>
      <c r="Y62" s="41">
        <f t="shared" si="5"/>
        <v>0</v>
      </c>
      <c r="Z62" s="41">
        <f t="shared" si="6"/>
        <v>0</v>
      </c>
      <c r="AA62" s="47">
        <f t="shared" si="7"/>
        <v>0</v>
      </c>
      <c r="AB62" s="48">
        <f t="shared" si="18"/>
        <v>0</v>
      </c>
      <c r="AC62" s="41">
        <f t="shared" si="18"/>
        <v>0</v>
      </c>
      <c r="AD62" s="41">
        <f t="shared" si="9"/>
        <v>0</v>
      </c>
      <c r="AE62" s="41">
        <f t="shared" si="17"/>
        <v>0</v>
      </c>
      <c r="AF62" s="49" t="e">
        <f>HLOOKUP(I62,GasAvoidedCostsWOCC!$A$5:$G$50,G62+1,FALSE)</f>
        <v>#N/A</v>
      </c>
      <c r="AG62" s="41" t="e">
        <f t="shared" si="10"/>
        <v>#N/A</v>
      </c>
      <c r="AH62" s="49" t="e">
        <f>HLOOKUP(I62,GasAvoidedCostsWOCC!$A$5:$Q$50,T62+1,FALSE)</f>
        <v>#N/A</v>
      </c>
      <c r="AI62" s="41" t="e">
        <f t="shared" si="11"/>
        <v>#N/A</v>
      </c>
      <c r="AJ62" s="41" t="e">
        <f t="shared" si="12"/>
        <v>#N/A</v>
      </c>
      <c r="AK62" s="41" t="e">
        <f>HLOOKUP(I62,GasAvoidedCostsWOCC!$A$5:$Q$50,G62+1,FALSE)*J62*L62</f>
        <v>#N/A</v>
      </c>
      <c r="AL62" s="41" t="e">
        <f t="shared" si="13"/>
        <v>#N/A</v>
      </c>
      <c r="AM62" s="45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5">
        <f t="shared" si="14"/>
        <v>0</v>
      </c>
      <c r="AO62" s="44">
        <f t="shared" si="15"/>
        <v>0</v>
      </c>
      <c r="AP62" s="44" t="e">
        <f t="shared" si="16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0"/>
        <v>0</v>
      </c>
      <c r="U63" s="44">
        <f t="shared" si="1"/>
        <v>0</v>
      </c>
      <c r="V63" s="45">
        <f t="shared" si="2"/>
        <v>0</v>
      </c>
      <c r="W63" s="46">
        <f t="shared" si="3"/>
        <v>0</v>
      </c>
      <c r="X63" s="41">
        <f t="shared" si="4"/>
        <v>0</v>
      </c>
      <c r="Y63" s="41">
        <f t="shared" si="5"/>
        <v>0</v>
      </c>
      <c r="Z63" s="41">
        <f t="shared" si="6"/>
        <v>0</v>
      </c>
      <c r="AA63" s="47">
        <f t="shared" si="7"/>
        <v>0</v>
      </c>
      <c r="AB63" s="48">
        <f t="shared" si="18"/>
        <v>0</v>
      </c>
      <c r="AC63" s="41">
        <f t="shared" si="18"/>
        <v>0</v>
      </c>
      <c r="AD63" s="41">
        <f t="shared" si="9"/>
        <v>0</v>
      </c>
      <c r="AE63" s="41">
        <f t="shared" si="17"/>
        <v>0</v>
      </c>
      <c r="AF63" s="49" t="e">
        <f>HLOOKUP(I63,GasAvoidedCostsWOCC!$A$5:$G$50,G63+1,FALSE)</f>
        <v>#N/A</v>
      </c>
      <c r="AG63" s="41" t="e">
        <f t="shared" si="10"/>
        <v>#N/A</v>
      </c>
      <c r="AH63" s="49" t="e">
        <f>HLOOKUP(I63,GasAvoidedCostsWOCC!$A$5:$Q$50,T63+1,FALSE)</f>
        <v>#N/A</v>
      </c>
      <c r="AI63" s="41" t="e">
        <f t="shared" si="11"/>
        <v>#N/A</v>
      </c>
      <c r="AJ63" s="41" t="e">
        <f t="shared" si="12"/>
        <v>#N/A</v>
      </c>
      <c r="AK63" s="41" t="e">
        <f>HLOOKUP(I63,GasAvoidedCostsWOCC!$A$5:$Q$50,G63+1,FALSE)*J63*L63</f>
        <v>#N/A</v>
      </c>
      <c r="AL63" s="41" t="e">
        <f t="shared" si="13"/>
        <v>#N/A</v>
      </c>
      <c r="AM63" s="45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5">
        <f t="shared" si="14"/>
        <v>0</v>
      </c>
      <c r="AO63" s="44">
        <f t="shared" si="15"/>
        <v>0</v>
      </c>
      <c r="AP63" s="44" t="e">
        <f t="shared" si="16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0"/>
        <v>0</v>
      </c>
      <c r="U64" s="44">
        <f t="shared" si="1"/>
        <v>0</v>
      </c>
      <c r="V64" s="45">
        <f t="shared" si="2"/>
        <v>0</v>
      </c>
      <c r="W64" s="46">
        <f t="shared" si="3"/>
        <v>0</v>
      </c>
      <c r="X64" s="41">
        <f t="shared" si="4"/>
        <v>0</v>
      </c>
      <c r="Y64" s="41">
        <f t="shared" si="5"/>
        <v>0</v>
      </c>
      <c r="Z64" s="41">
        <f t="shared" si="6"/>
        <v>0</v>
      </c>
      <c r="AA64" s="47">
        <f t="shared" si="7"/>
        <v>0</v>
      </c>
      <c r="AB64" s="48">
        <f t="shared" si="18"/>
        <v>0</v>
      </c>
      <c r="AC64" s="41">
        <f t="shared" si="18"/>
        <v>0</v>
      </c>
      <c r="AD64" s="41">
        <f t="shared" si="9"/>
        <v>0</v>
      </c>
      <c r="AE64" s="41">
        <f t="shared" si="17"/>
        <v>0</v>
      </c>
      <c r="AF64" s="49" t="e">
        <f>HLOOKUP(I64,GasAvoidedCostsWOCC!$A$5:$G$50,G64+1,FALSE)</f>
        <v>#N/A</v>
      </c>
      <c r="AG64" s="41" t="e">
        <f t="shared" si="10"/>
        <v>#N/A</v>
      </c>
      <c r="AH64" s="49" t="e">
        <f>HLOOKUP(I64,GasAvoidedCostsWOCC!$A$5:$Q$50,T64+1,FALSE)</f>
        <v>#N/A</v>
      </c>
      <c r="AI64" s="41" t="e">
        <f t="shared" si="11"/>
        <v>#N/A</v>
      </c>
      <c r="AJ64" s="41" t="e">
        <f t="shared" si="12"/>
        <v>#N/A</v>
      </c>
      <c r="AK64" s="41" t="e">
        <f>HLOOKUP(I64,GasAvoidedCostsWOCC!$A$5:$Q$50,G64+1,FALSE)*J64*L64</f>
        <v>#N/A</v>
      </c>
      <c r="AL64" s="41" t="e">
        <f t="shared" si="13"/>
        <v>#N/A</v>
      </c>
      <c r="AM64" s="45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5">
        <f t="shared" si="14"/>
        <v>0</v>
      </c>
      <c r="AO64" s="44">
        <f t="shared" si="15"/>
        <v>0</v>
      </c>
      <c r="AP64" s="44" t="e">
        <f t="shared" si="16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0"/>
        <v>0</v>
      </c>
      <c r="U65" s="44">
        <f t="shared" si="1"/>
        <v>0</v>
      </c>
      <c r="V65" s="45">
        <f t="shared" si="2"/>
        <v>0</v>
      </c>
      <c r="W65" s="46">
        <f t="shared" si="3"/>
        <v>0</v>
      </c>
      <c r="X65" s="41">
        <f t="shared" si="4"/>
        <v>0</v>
      </c>
      <c r="Y65" s="41">
        <f t="shared" si="5"/>
        <v>0</v>
      </c>
      <c r="Z65" s="41">
        <f t="shared" si="6"/>
        <v>0</v>
      </c>
      <c r="AA65" s="47">
        <f t="shared" si="7"/>
        <v>0</v>
      </c>
      <c r="AB65" s="48">
        <f t="shared" si="18"/>
        <v>0</v>
      </c>
      <c r="AC65" s="41">
        <f t="shared" si="18"/>
        <v>0</v>
      </c>
      <c r="AD65" s="41">
        <f t="shared" si="9"/>
        <v>0</v>
      </c>
      <c r="AE65" s="41">
        <f t="shared" si="17"/>
        <v>0</v>
      </c>
      <c r="AF65" s="49" t="e">
        <f>HLOOKUP(I65,GasAvoidedCostsWOCC!$A$5:$G$50,G65+1,FALSE)</f>
        <v>#N/A</v>
      </c>
      <c r="AG65" s="41" t="e">
        <f t="shared" si="10"/>
        <v>#N/A</v>
      </c>
      <c r="AH65" s="49" t="e">
        <f>HLOOKUP(I65,GasAvoidedCostsWOCC!$A$5:$Q$50,T65+1,FALSE)</f>
        <v>#N/A</v>
      </c>
      <c r="AI65" s="41" t="e">
        <f t="shared" si="11"/>
        <v>#N/A</v>
      </c>
      <c r="AJ65" s="41" t="e">
        <f t="shared" si="12"/>
        <v>#N/A</v>
      </c>
      <c r="AK65" s="41" t="e">
        <f>HLOOKUP(I65,GasAvoidedCostsWOCC!$A$5:$Q$50,G65+1,FALSE)*J65*L65</f>
        <v>#N/A</v>
      </c>
      <c r="AL65" s="41" t="e">
        <f t="shared" si="13"/>
        <v>#N/A</v>
      </c>
      <c r="AM65" s="45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5">
        <f t="shared" si="14"/>
        <v>0</v>
      </c>
      <c r="AO65" s="44">
        <f t="shared" si="15"/>
        <v>0</v>
      </c>
      <c r="AP65" s="44" t="e">
        <f t="shared" si="16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0"/>
        <v>0</v>
      </c>
      <c r="U66" s="44">
        <f t="shared" si="1"/>
        <v>0</v>
      </c>
      <c r="V66" s="45">
        <f t="shared" si="2"/>
        <v>0</v>
      </c>
      <c r="W66" s="46">
        <f t="shared" si="3"/>
        <v>0</v>
      </c>
      <c r="X66" s="41">
        <f t="shared" si="4"/>
        <v>0</v>
      </c>
      <c r="Y66" s="41">
        <f t="shared" si="5"/>
        <v>0</v>
      </c>
      <c r="Z66" s="41">
        <f t="shared" si="6"/>
        <v>0</v>
      </c>
      <c r="AA66" s="47">
        <f t="shared" si="7"/>
        <v>0</v>
      </c>
      <c r="AB66" s="48">
        <f t="shared" si="18"/>
        <v>0</v>
      </c>
      <c r="AC66" s="41">
        <f t="shared" si="18"/>
        <v>0</v>
      </c>
      <c r="AD66" s="41">
        <f t="shared" si="9"/>
        <v>0</v>
      </c>
      <c r="AE66" s="41">
        <f t="shared" si="17"/>
        <v>0</v>
      </c>
      <c r="AF66" s="49" t="e">
        <f>HLOOKUP(I66,GasAvoidedCostsWOCC!$A$5:$G$50,G66+1,FALSE)</f>
        <v>#N/A</v>
      </c>
      <c r="AG66" s="41" t="e">
        <f t="shared" si="10"/>
        <v>#N/A</v>
      </c>
      <c r="AH66" s="49" t="e">
        <f>HLOOKUP(I66,GasAvoidedCostsWOCC!$A$5:$Q$50,T66+1,FALSE)</f>
        <v>#N/A</v>
      </c>
      <c r="AI66" s="41" t="e">
        <f t="shared" si="11"/>
        <v>#N/A</v>
      </c>
      <c r="AJ66" s="41" t="e">
        <f t="shared" si="12"/>
        <v>#N/A</v>
      </c>
      <c r="AK66" s="41" t="e">
        <f>HLOOKUP(I66,GasAvoidedCostsWOCC!$A$5:$Q$50,G66+1,FALSE)*J66*L66</f>
        <v>#N/A</v>
      </c>
      <c r="AL66" s="41" t="e">
        <f t="shared" si="13"/>
        <v>#N/A</v>
      </c>
      <c r="AM66" s="45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5">
        <f t="shared" si="14"/>
        <v>0</v>
      </c>
      <c r="AO66" s="44">
        <f t="shared" si="15"/>
        <v>0</v>
      </c>
      <c r="AP66" s="44" t="e">
        <f t="shared" si="16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0"/>
        <v>0</v>
      </c>
      <c r="U67" s="44">
        <f t="shared" si="1"/>
        <v>0</v>
      </c>
      <c r="V67" s="45">
        <f t="shared" si="2"/>
        <v>0</v>
      </c>
      <c r="W67" s="46">
        <f t="shared" si="3"/>
        <v>0</v>
      </c>
      <c r="X67" s="41">
        <f t="shared" si="4"/>
        <v>0</v>
      </c>
      <c r="Y67" s="41">
        <f t="shared" si="5"/>
        <v>0</v>
      </c>
      <c r="Z67" s="41">
        <f t="shared" si="6"/>
        <v>0</v>
      </c>
      <c r="AA67" s="47">
        <f t="shared" si="7"/>
        <v>0</v>
      </c>
      <c r="AB67" s="48">
        <f t="shared" si="18"/>
        <v>0</v>
      </c>
      <c r="AC67" s="41">
        <f t="shared" si="18"/>
        <v>0</v>
      </c>
      <c r="AD67" s="41">
        <f t="shared" si="9"/>
        <v>0</v>
      </c>
      <c r="AE67" s="41">
        <f t="shared" si="17"/>
        <v>0</v>
      </c>
      <c r="AF67" s="49" t="e">
        <f>HLOOKUP(I67,GasAvoidedCostsWOCC!$A$5:$G$50,G67+1,FALSE)</f>
        <v>#N/A</v>
      </c>
      <c r="AG67" s="41" t="e">
        <f t="shared" si="10"/>
        <v>#N/A</v>
      </c>
      <c r="AH67" s="49" t="e">
        <f>HLOOKUP(I67,GasAvoidedCostsWOCC!$A$5:$Q$50,T67+1,FALSE)</f>
        <v>#N/A</v>
      </c>
      <c r="AI67" s="41" t="e">
        <f t="shared" si="11"/>
        <v>#N/A</v>
      </c>
      <c r="AJ67" s="41" t="e">
        <f t="shared" si="12"/>
        <v>#N/A</v>
      </c>
      <c r="AK67" s="41" t="e">
        <f>HLOOKUP(I67,GasAvoidedCostsWOCC!$A$5:$Q$50,G67+1,FALSE)*J67*L67</f>
        <v>#N/A</v>
      </c>
      <c r="AL67" s="41" t="e">
        <f t="shared" si="13"/>
        <v>#N/A</v>
      </c>
      <c r="AM67" s="45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5">
        <f t="shared" si="14"/>
        <v>0</v>
      </c>
      <c r="AO67" s="44">
        <f t="shared" si="15"/>
        <v>0</v>
      </c>
      <c r="AP67" s="44" t="e">
        <f t="shared" si="16"/>
        <v>#DIV/0!</v>
      </c>
    </row>
  </sheetData>
  <conditionalFormatting sqref="J5:N67 R5:S67">
    <cfRule type="expression" dxfId="58" priority="2">
      <formula>ISTEXT(J5)</formula>
    </cfRule>
    <cfRule type="notContainsBlanks" dxfId="57" priority="3">
      <formula>LEN(TRIM(J5))&gt;0</formula>
    </cfRule>
  </conditionalFormatting>
  <conditionalFormatting sqref="R5:S67">
    <cfRule type="expression" dxfId="56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0066CC"/>
  </sheetPr>
  <dimension ref="A1:AP28"/>
  <sheetViews>
    <sheetView zoomScale="85" zoomScaleNormal="85" workbookViewId="0">
      <selection activeCell="F13" sqref="F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18230684</v>
      </c>
      <c r="D2" s="17" t="s">
        <v>93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92</v>
      </c>
      <c r="C5" s="56">
        <v>18230684</v>
      </c>
      <c r="D5" s="56" t="s">
        <v>93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B24" si="8">Z5/(1+GasDiscountRate)^1</f>
        <v>#DIV/0!</v>
      </c>
      <c r="AC5" s="41" t="e">
        <f t="shared" ref="AC5:AC24" si="9">AA5/(1+GasDiscountRate)^1</f>
        <v>#DIV/0!</v>
      </c>
      <c r="AD5" s="41">
        <f t="shared" ref="AD5:AD24" si="10">-PV(GasDiscountRate,T5,R5)*J5</f>
        <v>0</v>
      </c>
      <c r="AE5" s="41">
        <v>0</v>
      </c>
      <c r="AF5" s="49" t="e">
        <f>HLOOKUP(I5,GasAvoidedCostsWOCC!$A$5:$G$50,G5+1,FALSE)</f>
        <v>#N/A</v>
      </c>
      <c r="AG5" s="41" t="e">
        <f t="shared" ref="AG5:AG24" si="11">AF5*J5*K5</f>
        <v>#N/A</v>
      </c>
      <c r="AH5" s="49" t="e">
        <f>HLOOKUP(I5,GasAvoidedCostsWOCC!$A$5:$Q$50,T5+1,FALSE)</f>
        <v>#N/A</v>
      </c>
      <c r="AI5" s="41" t="e">
        <f t="shared" ref="AI5:AI24" si="12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9"/>
        <v>#DIV/0!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9"/>
        <v>#DIV/0!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0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9"/>
        <v>#DIV/0!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9"/>
        <v>#DIV/0!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9"/>
        <v>#DIV/0!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9"/>
        <v>#DIV/0!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9"/>
        <v>#DIV/0!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9"/>
        <v>#DIV/0!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9"/>
        <v>#DIV/0!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9"/>
        <v>#DIV/0!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9"/>
        <v>#DIV/0!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9"/>
        <v>#DIV/0!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9"/>
        <v>#DIV/0!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9"/>
        <v>#DIV/0!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0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9"/>
        <v>#DIV/0!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8"/>
        <v>#DIV/0!</v>
      </c>
      <c r="AC21" s="41" t="e">
        <f t="shared" si="9"/>
        <v>#DIV/0!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8"/>
        <v>#DIV/0!</v>
      </c>
      <c r="AC22" s="41" t="e">
        <f t="shared" si="9"/>
        <v>#DIV/0!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8"/>
        <v>#DIV/0!</v>
      </c>
      <c r="AC23" s="41" t="e">
        <f t="shared" si="9"/>
        <v>#DIV/0!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8"/>
        <v>#DIV/0!</v>
      </c>
      <c r="AC24" s="41" t="e">
        <f t="shared" si="9"/>
        <v>#DIV/0!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55" priority="2">
      <formula>ISTEXT(J5)</formula>
    </cfRule>
    <cfRule type="notContainsBlanks" dxfId="54" priority="3">
      <formula>LEN(TRIM(J5))&gt;0</formula>
    </cfRule>
  </conditionalFormatting>
  <conditionalFormatting sqref="R5:S24">
    <cfRule type="expression" dxfId="53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66CC"/>
  </sheetPr>
  <dimension ref="A1:AP28"/>
  <sheetViews>
    <sheetView zoomScale="85" zoomScaleNormal="85" workbookViewId="0">
      <selection activeCell="O6" sqref="O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18230752</v>
      </c>
      <c r="D2" s="17" t="s">
        <v>312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92</v>
      </c>
      <c r="C5" s="56">
        <v>18230752</v>
      </c>
      <c r="D5" s="56" t="s">
        <v>312</v>
      </c>
      <c r="E5" s="35" t="s">
        <v>774</v>
      </c>
      <c r="F5" s="36" t="s">
        <v>775</v>
      </c>
      <c r="G5" s="36">
        <v>15</v>
      </c>
      <c r="H5" s="36">
        <v>0</v>
      </c>
      <c r="I5" s="37" t="s">
        <v>266</v>
      </c>
      <c r="J5" s="38">
        <v>4</v>
      </c>
      <c r="K5" s="38">
        <v>105.9</v>
      </c>
      <c r="L5" s="38">
        <v>0</v>
      </c>
      <c r="M5" s="39">
        <v>2200</v>
      </c>
      <c r="N5" s="39">
        <v>2675.93</v>
      </c>
      <c r="O5" s="40">
        <v>423.6</v>
      </c>
      <c r="P5" s="41">
        <v>8800</v>
      </c>
      <c r="Q5" s="41">
        <f>N5*J5</f>
        <v>10703.72</v>
      </c>
      <c r="R5" s="42">
        <v>0</v>
      </c>
      <c r="S5" s="43"/>
      <c r="T5" s="36">
        <f t="shared" ref="T5:T24" si="0">G5+H5</f>
        <v>15</v>
      </c>
      <c r="U5" s="44">
        <f t="shared" ref="U5:U24" si="1">(O5/$A$10)*T5</f>
        <v>11.607599561563758</v>
      </c>
      <c r="V5" s="45">
        <f t="shared" ref="V5:V24" si="2">N5-M5</f>
        <v>475.92999999999984</v>
      </c>
      <c r="W5" s="46">
        <f t="shared" ref="W5:W24" si="3">(O5/A$10)</f>
        <v>0.77383997077091715</v>
      </c>
      <c r="X5" s="41">
        <f t="shared" ref="X5:X24" si="4">W5*A$8</f>
        <v>0</v>
      </c>
      <c r="Y5" s="41">
        <f t="shared" ref="Y5:Y24" si="5">Q5-P5</f>
        <v>1903.7199999999993</v>
      </c>
      <c r="Z5" s="41">
        <f t="shared" ref="Z5:Z24" si="6">X5+(A$6*W5)</f>
        <v>11452.831567409574</v>
      </c>
      <c r="AA5" s="47">
        <f t="shared" ref="AA5:AA24" si="7">Q5+X5</f>
        <v>10703.72</v>
      </c>
      <c r="AB5" s="48">
        <f t="shared" ref="AB5:AB24" si="8">Z5/(1+GasDiscountRate)^1</f>
        <v>10723.625063117577</v>
      </c>
      <c r="AC5" s="41">
        <f t="shared" ref="AC5:AC24" si="9">AA5/(1+GasDiscountRate)^1</f>
        <v>10022.209737827714</v>
      </c>
      <c r="AD5" s="41">
        <f t="shared" ref="AD5:AD24" si="10">-PV(GasDiscountRate,T5,R5)*J5</f>
        <v>0</v>
      </c>
      <c r="AE5" s="41">
        <v>0</v>
      </c>
      <c r="AF5" s="49">
        <f>HLOOKUP(I5,GasAvoidedCostsWOCC!$A$5:$G$50,G5+1,FALSE)</f>
        <v>15.482479593143392</v>
      </c>
      <c r="AG5" s="41">
        <f t="shared" ref="AG5:AG24" si="11">AF5*J5*K5</f>
        <v>6558.3783556555409</v>
      </c>
      <c r="AH5" s="49">
        <f>HLOOKUP(I5,GasAvoidedCostsWOCC!$A$5:$Q$50,T5+1,FALSE)</f>
        <v>15.482479593143392</v>
      </c>
      <c r="AI5" s="41">
        <f t="shared" ref="AI5:AI24" si="12">AH5*J5*L5</f>
        <v>0</v>
      </c>
      <c r="AJ5" s="41">
        <f>AG5+AI5</f>
        <v>6558.3783556555409</v>
      </c>
      <c r="AK5" s="41">
        <f>HLOOKUP(I5,GasAvoidedCostsWOCC!$A$5:$Q$50,G5+1,FALSE)*J5*L5</f>
        <v>0</v>
      </c>
      <c r="AL5" s="41">
        <f>AG5+AI5-AK5</f>
        <v>6558.3783556555409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6558.3783556555409</v>
      </c>
      <c r="AN5" s="45">
        <f>AM5*1.1+AD5+AE5</f>
        <v>7214.2161912210959</v>
      </c>
      <c r="AO5" s="44">
        <f>IFERROR(AM5/AB5,0)</f>
        <v>0.61158221376203969</v>
      </c>
      <c r="AP5" s="44">
        <f>AN5/AC5</f>
        <v>0.71982291130785669</v>
      </c>
    </row>
    <row r="6" spans="1:42" ht="13.5" customHeight="1" x14ac:dyDescent="0.25">
      <c r="A6" s="50">
        <f>SUMIF('Program Costs'!D:D,C2,'Program Costs'!L:L)</f>
        <v>14800</v>
      </c>
      <c r="B6" s="84"/>
      <c r="C6" s="85"/>
      <c r="D6" s="85"/>
      <c r="E6" s="35" t="s">
        <v>776</v>
      </c>
      <c r="F6" s="36" t="s">
        <v>777</v>
      </c>
      <c r="G6" s="36">
        <v>18</v>
      </c>
      <c r="H6" s="36">
        <v>0</v>
      </c>
      <c r="I6" s="37" t="s">
        <v>266</v>
      </c>
      <c r="J6" s="38">
        <v>1</v>
      </c>
      <c r="K6" s="38">
        <v>123.8</v>
      </c>
      <c r="L6" s="38">
        <v>0</v>
      </c>
      <c r="M6" s="39">
        <v>4400</v>
      </c>
      <c r="N6" s="39">
        <v>4428.42</v>
      </c>
      <c r="O6" s="40">
        <v>123.8</v>
      </c>
      <c r="P6" s="41">
        <v>4400</v>
      </c>
      <c r="Q6" s="41">
        <f t="shared" ref="Q6:Q8" si="13">N6*J6</f>
        <v>4428.42</v>
      </c>
      <c r="R6" s="42">
        <v>0</v>
      </c>
      <c r="S6" s="43"/>
      <c r="T6" s="36">
        <f t="shared" si="0"/>
        <v>18</v>
      </c>
      <c r="U6" s="44">
        <f t="shared" si="1"/>
        <v>4.070880526123493</v>
      </c>
      <c r="V6" s="45">
        <f t="shared" si="2"/>
        <v>28.420000000000073</v>
      </c>
      <c r="W6" s="46">
        <f t="shared" si="3"/>
        <v>0.22616002922908293</v>
      </c>
      <c r="X6" s="41">
        <f t="shared" si="4"/>
        <v>0</v>
      </c>
      <c r="Y6" s="41">
        <f t="shared" si="5"/>
        <v>28.420000000000073</v>
      </c>
      <c r="Z6" s="41">
        <f t="shared" si="6"/>
        <v>3347.1684325904275</v>
      </c>
      <c r="AA6" s="47">
        <f t="shared" si="7"/>
        <v>4428.42</v>
      </c>
      <c r="AB6" s="48">
        <f t="shared" si="8"/>
        <v>3134.0528395041456</v>
      </c>
      <c r="AC6" s="41">
        <f t="shared" si="9"/>
        <v>4146.4606741573034</v>
      </c>
      <c r="AD6" s="41">
        <f t="shared" si="10"/>
        <v>0</v>
      </c>
      <c r="AE6" s="41">
        <v>0</v>
      </c>
      <c r="AF6" s="49">
        <f>HLOOKUP(I6,GasAvoidedCostsWOCC!$A$5:$G$50,G6+1,FALSE)</f>
        <v>17.876078617173665</v>
      </c>
      <c r="AG6" s="41">
        <f t="shared" si="11"/>
        <v>2213.0585328060997</v>
      </c>
      <c r="AH6" s="49">
        <f>HLOOKUP(I6,GasAvoidedCostsWOCC!$A$5:$Q$50,T6+1,FALSE)</f>
        <v>17.876078617173665</v>
      </c>
      <c r="AI6" s="41">
        <f t="shared" si="12"/>
        <v>0</v>
      </c>
      <c r="AJ6" s="41">
        <f t="shared" ref="AJ6:AJ24" si="14">AG6+AI6</f>
        <v>2213.0585328060997</v>
      </c>
      <c r="AK6" s="41">
        <f>HLOOKUP(I6,GasAvoidedCostsWOCC!$A$5:$Q$50,G6+1,FALSE)*J6*L6</f>
        <v>0</v>
      </c>
      <c r="AL6" s="41">
        <f t="shared" ref="AL6:AL24" si="15">AG6+AI6-AK6</f>
        <v>2213.0585328060997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2213.0585328060997</v>
      </c>
      <c r="AN6" s="45">
        <f t="shared" ref="AN6:AN24" si="16">AM6*1.1+AD6+AE6</f>
        <v>2434.3643860867101</v>
      </c>
      <c r="AO6" s="44">
        <f t="shared" ref="AO6:AO24" si="17">IFERROR(AM6/AB6,0)</f>
        <v>0.70613312733943534</v>
      </c>
      <c r="AP6" s="44">
        <f t="shared" ref="AP6:AP24" si="18">AN6/AC6</f>
        <v>0.58709453130927203</v>
      </c>
    </row>
    <row r="7" spans="1:42" ht="13.5" customHeight="1" x14ac:dyDescent="0.25">
      <c r="A7" s="33" t="s">
        <v>232</v>
      </c>
      <c r="B7" s="84"/>
      <c r="C7" s="85"/>
      <c r="D7" s="85"/>
      <c r="E7" s="35" t="s">
        <v>770</v>
      </c>
      <c r="F7" s="36" t="s">
        <v>771</v>
      </c>
      <c r="G7" s="36">
        <v>1</v>
      </c>
      <c r="H7" s="36">
        <v>0</v>
      </c>
      <c r="I7" s="37" t="s">
        <v>266</v>
      </c>
      <c r="J7" s="38">
        <v>2</v>
      </c>
      <c r="K7" s="38">
        <v>0</v>
      </c>
      <c r="L7" s="38">
        <v>0</v>
      </c>
      <c r="M7" s="39">
        <v>400</v>
      </c>
      <c r="N7" s="39">
        <v>0</v>
      </c>
      <c r="O7" s="40">
        <v>0</v>
      </c>
      <c r="P7" s="41">
        <v>800</v>
      </c>
      <c r="Q7" s="41">
        <f t="shared" si="13"/>
        <v>0</v>
      </c>
      <c r="R7" s="42">
        <v>0</v>
      </c>
      <c r="S7" s="43"/>
      <c r="T7" s="36">
        <f t="shared" si="0"/>
        <v>1</v>
      </c>
      <c r="U7" s="44">
        <f t="shared" si="1"/>
        <v>0</v>
      </c>
      <c r="V7" s="45">
        <f t="shared" si="2"/>
        <v>-400</v>
      </c>
      <c r="W7" s="46">
        <f t="shared" si="3"/>
        <v>0</v>
      </c>
      <c r="X7" s="41">
        <f t="shared" si="4"/>
        <v>0</v>
      </c>
      <c r="Y7" s="41">
        <f t="shared" si="5"/>
        <v>-800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9"/>
        <v>0</v>
      </c>
      <c r="AD7" s="41">
        <f t="shared" si="10"/>
        <v>0</v>
      </c>
      <c r="AE7" s="41">
        <v>0</v>
      </c>
      <c r="AF7" s="49">
        <f>HLOOKUP(I7,GasAvoidedCostsWOCC!$A$5:$G$50,G7+1,FALSE)</f>
        <v>1.3548293266216893</v>
      </c>
      <c r="AG7" s="41">
        <f t="shared" si="11"/>
        <v>0</v>
      </c>
      <c r="AH7" s="49">
        <f>HLOOKUP(I7,GasAvoidedCostsWOCC!$A$5:$Q$50,T7+1,FALSE)</f>
        <v>1.3548293266216893</v>
      </c>
      <c r="AI7" s="41">
        <f t="shared" si="12"/>
        <v>0</v>
      </c>
      <c r="AJ7" s="41">
        <f t="shared" si="14"/>
        <v>0</v>
      </c>
      <c r="AK7" s="41">
        <f>HLOOKUP(I7,GasAvoidedCostsWOCC!$A$5:$Q$50,G7+1,FALSE)*J7*L7</f>
        <v>0</v>
      </c>
      <c r="AL7" s="41">
        <f t="shared" si="15"/>
        <v>0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6"/>
        <v>0</v>
      </c>
      <c r="AO7" s="44">
        <f t="shared" si="17"/>
        <v>0</v>
      </c>
      <c r="AP7" s="44" t="e">
        <f t="shared" si="18"/>
        <v>#DIV/0!</v>
      </c>
    </row>
    <row r="8" spans="1:42" ht="13.5" customHeight="1" x14ac:dyDescent="0.25">
      <c r="A8" s="50">
        <f>SUMIF('Program Costs'!D:D,C2,'Program Costs'!O:O)</f>
        <v>0</v>
      </c>
      <c r="B8" s="84"/>
      <c r="C8" s="85"/>
      <c r="D8" s="85"/>
      <c r="E8" s="35" t="s">
        <v>772</v>
      </c>
      <c r="F8" s="36" t="s">
        <v>773</v>
      </c>
      <c r="G8" s="36">
        <v>1</v>
      </c>
      <c r="H8" s="36">
        <v>0</v>
      </c>
      <c r="I8" s="37" t="s">
        <v>266</v>
      </c>
      <c r="J8" s="38">
        <v>1</v>
      </c>
      <c r="K8" s="38">
        <v>0</v>
      </c>
      <c r="L8" s="38">
        <v>0</v>
      </c>
      <c r="M8" s="39">
        <v>800</v>
      </c>
      <c r="N8" s="39">
        <v>0</v>
      </c>
      <c r="O8" s="40">
        <v>0</v>
      </c>
      <c r="P8" s="41">
        <v>800</v>
      </c>
      <c r="Q8" s="41">
        <f t="shared" si="13"/>
        <v>0</v>
      </c>
      <c r="R8" s="42">
        <v>0</v>
      </c>
      <c r="S8" s="43"/>
      <c r="T8" s="36">
        <f t="shared" si="0"/>
        <v>1</v>
      </c>
      <c r="U8" s="44">
        <f t="shared" si="1"/>
        <v>0</v>
      </c>
      <c r="V8" s="45">
        <f t="shared" si="2"/>
        <v>-800</v>
      </c>
      <c r="W8" s="46">
        <f t="shared" si="3"/>
        <v>0</v>
      </c>
      <c r="X8" s="41">
        <f t="shared" si="4"/>
        <v>0</v>
      </c>
      <c r="Y8" s="41">
        <f t="shared" si="5"/>
        <v>-800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9"/>
        <v>0</v>
      </c>
      <c r="AD8" s="41">
        <f t="shared" si="10"/>
        <v>0</v>
      </c>
      <c r="AE8" s="41">
        <v>0</v>
      </c>
      <c r="AF8" s="49">
        <f>HLOOKUP(I8,GasAvoidedCostsWOCC!$A$5:$G$50,G8+1,FALSE)</f>
        <v>1.3548293266216893</v>
      </c>
      <c r="AG8" s="41">
        <f t="shared" si="11"/>
        <v>0</v>
      </c>
      <c r="AH8" s="49">
        <f>HLOOKUP(I8,GasAvoidedCostsWOCC!$A$5:$Q$50,T8+1,FALSE)</f>
        <v>1.3548293266216893</v>
      </c>
      <c r="AI8" s="41">
        <f t="shared" si="12"/>
        <v>0</v>
      </c>
      <c r="AJ8" s="41">
        <f t="shared" si="14"/>
        <v>0</v>
      </c>
      <c r="AK8" s="41">
        <f>HLOOKUP(I8,GasAvoidedCostsWOCC!$A$5:$Q$50,G8+1,FALSE)*J8*L8</f>
        <v>0</v>
      </c>
      <c r="AL8" s="41">
        <f t="shared" si="15"/>
        <v>0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6"/>
        <v>0</v>
      </c>
      <c r="AO8" s="44">
        <f t="shared" si="17"/>
        <v>0</v>
      </c>
      <c r="AP8" s="44" t="e">
        <f t="shared" si="18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4" si="19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4"/>
        <v>#N/A</v>
      </c>
      <c r="AK9" s="41" t="e">
        <f>HLOOKUP(I9,GasAvoidedCostsWOCC!$A$5:$Q$50,G9+1,FALSE)*J9*L9</f>
        <v>#N/A</v>
      </c>
      <c r="AL9" s="41" t="e">
        <f t="shared" si="15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6"/>
        <v>0</v>
      </c>
      <c r="AO9" s="44">
        <f t="shared" si="17"/>
        <v>0</v>
      </c>
      <c r="AP9" s="44" t="e">
        <f t="shared" si="18"/>
        <v>#DIV/0!</v>
      </c>
    </row>
    <row r="10" spans="1:42" ht="13.5" customHeight="1" x14ac:dyDescent="0.25">
      <c r="A10" s="51">
        <f>SUM(O5:O999)</f>
        <v>547.4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9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4"/>
        <v>#N/A</v>
      </c>
      <c r="AK10" s="41" t="e">
        <f>HLOOKUP(I10,GasAvoidedCostsWOCC!$A$5:$Q$50,G10+1,FALSE)*J10*L10</f>
        <v>#N/A</v>
      </c>
      <c r="AL10" s="41" t="e">
        <f t="shared" si="15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6"/>
        <v>0</v>
      </c>
      <c r="AO10" s="44">
        <f t="shared" si="17"/>
        <v>0</v>
      </c>
      <c r="AP10" s="44" t="e">
        <f t="shared" si="18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9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4"/>
        <v>#N/A</v>
      </c>
      <c r="AK11" s="41" t="e">
        <f>HLOOKUP(I11,GasAvoidedCostsWOCC!$A$5:$Q$50,G11+1,FALSE)*J11*L11</f>
        <v>#N/A</v>
      </c>
      <c r="AL11" s="41" t="e">
        <f t="shared" si="15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6"/>
        <v>0</v>
      </c>
      <c r="AO11" s="44">
        <f t="shared" si="17"/>
        <v>0</v>
      </c>
      <c r="AP11" s="44" t="e">
        <f t="shared" si="18"/>
        <v>#DIV/0!</v>
      </c>
    </row>
    <row r="12" spans="1:42" ht="13.5" customHeight="1" x14ac:dyDescent="0.25">
      <c r="A12" s="52">
        <f>SUM(P5:P1000)</f>
        <v>14800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9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4"/>
        <v>#N/A</v>
      </c>
      <c r="AK12" s="41" t="e">
        <f>HLOOKUP(I12,GasAvoidedCostsWOCC!$A$5:$Q$50,G12+1,FALSE)*J12*L12</f>
        <v>#N/A</v>
      </c>
      <c r="AL12" s="41" t="e">
        <f t="shared" si="15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6"/>
        <v>0</v>
      </c>
      <c r="AO12" s="44">
        <f t="shared" si="17"/>
        <v>0</v>
      </c>
      <c r="AP12" s="44" t="e">
        <f t="shared" si="18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9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4"/>
        <v>#N/A</v>
      </c>
      <c r="AK13" s="41" t="e">
        <f>HLOOKUP(I13,GasAvoidedCostsWOCC!$A$5:$Q$50,G13+1,FALSE)*J13*L13</f>
        <v>#N/A</v>
      </c>
      <c r="AL13" s="41" t="e">
        <f t="shared" si="15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6"/>
        <v>0</v>
      </c>
      <c r="AO13" s="44">
        <f t="shared" si="17"/>
        <v>0</v>
      </c>
      <c r="AP13" s="44" t="e">
        <f t="shared" si="18"/>
        <v>#DIV/0!</v>
      </c>
    </row>
    <row r="14" spans="1:42" ht="13.5" customHeight="1" x14ac:dyDescent="0.25">
      <c r="A14" s="52">
        <f>SUM(Y5:Y1000)</f>
        <v>332.13999999999942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9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4"/>
        <v>#N/A</v>
      </c>
      <c r="AK14" s="41" t="e">
        <f>HLOOKUP(I14,GasAvoidedCostsWOCC!$A$5:$Q$50,G14+1,FALSE)*J14*L14</f>
        <v>#N/A</v>
      </c>
      <c r="AL14" s="41" t="e">
        <f t="shared" si="15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6"/>
        <v>0</v>
      </c>
      <c r="AO14" s="44">
        <f t="shared" si="17"/>
        <v>0</v>
      </c>
      <c r="AP14" s="44" t="e">
        <f t="shared" si="18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9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4"/>
        <v>#N/A</v>
      </c>
      <c r="AK15" s="41" t="e">
        <f>HLOOKUP(I15,GasAvoidedCostsWOCC!$A$5:$Q$50,G15+1,FALSE)*J15*L15</f>
        <v>#N/A</v>
      </c>
      <c r="AL15" s="41" t="e">
        <f t="shared" si="15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6"/>
        <v>0</v>
      </c>
      <c r="AO15" s="44">
        <f t="shared" si="17"/>
        <v>0</v>
      </c>
      <c r="AP15" s="44" t="e">
        <f t="shared" si="18"/>
        <v>#DIV/0!</v>
      </c>
    </row>
    <row r="16" spans="1:42" ht="13.5" customHeight="1" x14ac:dyDescent="0.25">
      <c r="A16" s="51">
        <f>SUM(U5:U999)</f>
        <v>15.678480087687252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9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4"/>
        <v>#N/A</v>
      </c>
      <c r="AK16" s="41" t="e">
        <f>HLOOKUP(I16,GasAvoidedCostsWOCC!$A$5:$Q$50,G16+1,FALSE)*J16*L16</f>
        <v>#N/A</v>
      </c>
      <c r="AL16" s="41" t="e">
        <f t="shared" si="15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6"/>
        <v>0</v>
      </c>
      <c r="AO16" s="44">
        <f t="shared" si="17"/>
        <v>0</v>
      </c>
      <c r="AP16" s="44" t="e">
        <f t="shared" si="18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9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4"/>
        <v>#N/A</v>
      </c>
      <c r="AK17" s="41" t="e">
        <f>HLOOKUP(I17,GasAvoidedCostsWOCC!$A$5:$Q$50,G17+1,FALSE)*J17*L17</f>
        <v>#N/A</v>
      </c>
      <c r="AL17" s="41" t="e">
        <f t="shared" si="15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6"/>
        <v>0</v>
      </c>
      <c r="AO17" s="44">
        <f t="shared" si="17"/>
        <v>0</v>
      </c>
      <c r="AP17" s="44" t="e">
        <f t="shared" si="18"/>
        <v>#DIV/0!</v>
      </c>
    </row>
    <row r="18" spans="1:42" ht="13.5" customHeight="1" x14ac:dyDescent="0.25">
      <c r="A18" s="52">
        <f>A6+A8</f>
        <v>14800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9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4"/>
        <v>#N/A</v>
      </c>
      <c r="AK18" s="41" t="e">
        <f>HLOOKUP(I18,GasAvoidedCostsWOCC!$A$5:$Q$50,G18+1,FALSE)*J18*L18</f>
        <v>#N/A</v>
      </c>
      <c r="AL18" s="41" t="e">
        <f t="shared" si="15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6"/>
        <v>0</v>
      </c>
      <c r="AO18" s="44">
        <f t="shared" si="17"/>
        <v>0</v>
      </c>
      <c r="AP18" s="44" t="e">
        <f t="shared" si="18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9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4"/>
        <v>#N/A</v>
      </c>
      <c r="AK19" s="41" t="e">
        <f>HLOOKUP(I19,GasAvoidedCostsWOCC!$A$5:$Q$50,G19+1,FALSE)*J19*L19</f>
        <v>#N/A</v>
      </c>
      <c r="AL19" s="41" t="e">
        <f t="shared" si="15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6"/>
        <v>0</v>
      </c>
      <c r="AO19" s="44">
        <f t="shared" si="17"/>
        <v>0</v>
      </c>
      <c r="AP19" s="44" t="e">
        <f t="shared" si="18"/>
        <v>#DIV/0!</v>
      </c>
    </row>
    <row r="20" spans="1:42" ht="13.5" customHeight="1" x14ac:dyDescent="0.25">
      <c r="A20" s="52">
        <f>A8+SUM(Q5:Q906)</f>
        <v>15132.14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9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4"/>
        <v>#N/A</v>
      </c>
      <c r="AK20" s="41" t="e">
        <f>HLOOKUP(I20,GasAvoidedCostsWOCC!$A$5:$Q$50,G20+1,FALSE)*J20*L20</f>
        <v>#N/A</v>
      </c>
      <c r="AL20" s="41" t="e">
        <f t="shared" si="15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6"/>
        <v>0</v>
      </c>
      <c r="AO20" s="44">
        <f t="shared" si="17"/>
        <v>0</v>
      </c>
      <c r="AP20" s="44" t="e">
        <f t="shared" si="18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9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4"/>
        <v>#N/A</v>
      </c>
      <c r="AK21" s="41" t="e">
        <f>HLOOKUP(I21,GasAvoidedCostsWOCC!$A$5:$Q$50,G21+1,FALSE)*J21*L21</f>
        <v>#N/A</v>
      </c>
      <c r="AL21" s="41" t="e">
        <f t="shared" si="15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6"/>
        <v>0</v>
      </c>
      <c r="AO21" s="44">
        <f t="shared" si="17"/>
        <v>0</v>
      </c>
      <c r="AP21" s="44" t="e">
        <f t="shared" si="18"/>
        <v>#DIV/0!</v>
      </c>
    </row>
    <row r="22" spans="1:42" ht="13.5" customHeight="1" x14ac:dyDescent="0.25">
      <c r="A22" s="55">
        <f>(SUM(AM5:AM1000)/(SUM(AB5:AB1000)))</f>
        <v>0.6329658511403401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9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4"/>
        <v>#N/A</v>
      </c>
      <c r="AK22" s="41" t="e">
        <f>HLOOKUP(I22,GasAvoidedCostsWOCC!$A$5:$Q$50,G22+1,FALSE)*J22*L22</f>
        <v>#N/A</v>
      </c>
      <c r="AL22" s="41" t="e">
        <f t="shared" si="15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6"/>
        <v>0</v>
      </c>
      <c r="AO22" s="44">
        <f t="shared" si="17"/>
        <v>0</v>
      </c>
      <c r="AP22" s="44" t="e">
        <f t="shared" si="18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9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4"/>
        <v>#N/A</v>
      </c>
      <c r="AK23" s="41" t="e">
        <f>HLOOKUP(I23,GasAvoidedCostsWOCC!$A$5:$Q$50,G23+1,FALSE)*J23*L23</f>
        <v>#N/A</v>
      </c>
      <c r="AL23" s="41" t="e">
        <f t="shared" si="15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6"/>
        <v>0</v>
      </c>
      <c r="AO23" s="44">
        <f t="shared" si="17"/>
        <v>0</v>
      </c>
      <c r="AP23" s="44" t="e">
        <f t="shared" si="18"/>
        <v>#DIV/0!</v>
      </c>
    </row>
    <row r="24" spans="1:42" ht="13.5" customHeight="1" x14ac:dyDescent="0.25">
      <c r="A24" s="55">
        <f>(SUM(AN5:AN1000)/SUM(AC5:AC1000))</f>
        <v>0.68097995766393504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9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4"/>
        <v>#N/A</v>
      </c>
      <c r="AK24" s="41" t="e">
        <f>HLOOKUP(I24,GasAvoidedCostsWOCC!$A$5:$Q$50,G24+1,FALSE)*J24*L24</f>
        <v>#N/A</v>
      </c>
      <c r="AL24" s="41" t="e">
        <f t="shared" si="15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6"/>
        <v>0</v>
      </c>
      <c r="AO24" s="44">
        <f t="shared" si="17"/>
        <v>0</v>
      </c>
      <c r="AP24" s="44" t="e">
        <f t="shared" si="18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52" priority="2">
      <formula>ISTEXT(J5)</formula>
    </cfRule>
    <cfRule type="notContainsBlanks" dxfId="51" priority="3">
      <formula>LEN(TRIM(J5))&gt;0</formula>
    </cfRule>
  </conditionalFormatting>
  <conditionalFormatting sqref="R5:S2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66CC"/>
  </sheetPr>
  <dimension ref="A1:AP192"/>
  <sheetViews>
    <sheetView zoomScale="70" zoomScaleNormal="70" workbookViewId="0">
      <selection activeCell="K22" sqref="K22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18230736</v>
      </c>
      <c r="D2" s="17" t="s">
        <v>132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131</v>
      </c>
      <c r="C5" s="56">
        <v>18230736</v>
      </c>
      <c r="D5" s="56" t="s">
        <v>132</v>
      </c>
      <c r="E5" s="35">
        <v>11247</v>
      </c>
      <c r="F5" s="36" t="s">
        <v>872</v>
      </c>
      <c r="G5" s="36">
        <v>45</v>
      </c>
      <c r="H5" s="36"/>
      <c r="I5" s="37" t="s">
        <v>266</v>
      </c>
      <c r="J5" s="38">
        <v>100</v>
      </c>
      <c r="K5" s="38">
        <v>0.04</v>
      </c>
      <c r="L5" s="38"/>
      <c r="M5" s="39">
        <v>1</v>
      </c>
      <c r="N5" s="39">
        <v>0.98</v>
      </c>
      <c r="O5" s="40">
        <v>4</v>
      </c>
      <c r="P5" s="41">
        <v>100</v>
      </c>
      <c r="Q5" s="41">
        <f>J5*N5</f>
        <v>98</v>
      </c>
      <c r="R5" s="42">
        <v>0</v>
      </c>
      <c r="S5" s="43"/>
      <c r="T5" s="36">
        <f t="shared" ref="T5:T24" si="0">G5+H5</f>
        <v>45</v>
      </c>
      <c r="U5" s="44">
        <f t="shared" ref="U5:U24" si="1">(O5/$A$10)*T5</f>
        <v>1.032488986784141E-2</v>
      </c>
      <c r="V5" s="45">
        <f t="shared" ref="V5:V24" si="2">N5-M5</f>
        <v>-2.0000000000000018E-2</v>
      </c>
      <c r="W5" s="46">
        <f t="shared" ref="W5:W24" si="3">(O5/A$10)</f>
        <v>2.2944199706314246E-4</v>
      </c>
      <c r="X5" s="41">
        <f t="shared" ref="X5:X24" si="4">W5*A$8</f>
        <v>25.697471549192365</v>
      </c>
      <c r="Y5" s="41">
        <f t="shared" ref="Y5:Y24" si="5">Q5-P5</f>
        <v>-2</v>
      </c>
      <c r="Z5" s="41">
        <f t="shared" ref="Z5:Z24" si="6">X5+(A$6*W5)</f>
        <v>84.095769089574162</v>
      </c>
      <c r="AA5" s="47">
        <f t="shared" ref="AA5:AA24" si="7">Q5+X5</f>
        <v>123.69747154919236</v>
      </c>
      <c r="AB5" s="48">
        <f t="shared" ref="AB5:AB24" si="8">Z5/(1+GasDiscountRate)^1</f>
        <v>78.741356825443972</v>
      </c>
      <c r="AC5" s="41">
        <f t="shared" ref="AC5:AC24" si="9">AA5/(1+GasDiscountRate)^1</f>
        <v>115.82160257415013</v>
      </c>
      <c r="AD5" s="41">
        <f t="shared" ref="AD5:AD24" si="10">-PV(GasDiscountRate,T5,R5)*J5</f>
        <v>0</v>
      </c>
      <c r="AE5" s="41">
        <v>0</v>
      </c>
      <c r="AF5" s="49">
        <f>HLOOKUP(I5,GasAvoidedCostsWOCC!$A$5:$G$50,G5+1,FALSE)</f>
        <v>37.569941081056932</v>
      </c>
      <c r="AG5" s="41">
        <f t="shared" ref="AG5:AG24" si="11">AF5*J5*K5</f>
        <v>150.27976432422773</v>
      </c>
      <c r="AH5" s="49">
        <f>HLOOKUP(I5,GasAvoidedCostsWOCC!$A$5:$Q$50,T5+1,FALSE)</f>
        <v>37.569941081056932</v>
      </c>
      <c r="AI5" s="41">
        <f t="shared" ref="AI5:AI24" si="12">AH5*J5*L5</f>
        <v>0</v>
      </c>
      <c r="AJ5" s="41">
        <f>AG5+AI5</f>
        <v>150.27976432422773</v>
      </c>
      <c r="AK5" s="41">
        <f>HLOOKUP(I5,GasAvoidedCostsWOCC!$A$5:$Q$50,G5+1,FALSE)*J5*L5</f>
        <v>0</v>
      </c>
      <c r="AL5" s="41">
        <f>AG5+AI5-AK5</f>
        <v>150.27976432422773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150.27976432422773</v>
      </c>
      <c r="AN5" s="45">
        <f>AM5*1.1+AD5+AE5</f>
        <v>165.3077407566505</v>
      </c>
      <c r="AO5" s="44">
        <f>IFERROR(AM5/AB5,0)</f>
        <v>1.9085239368858233</v>
      </c>
      <c r="AP5" s="44">
        <f>AN5/AC5</f>
        <v>1.4272617290959937</v>
      </c>
    </row>
    <row r="6" spans="1:42" ht="13.5" customHeight="1" x14ac:dyDescent="0.25">
      <c r="A6" s="50">
        <f>SUMIF('Program Costs'!D:D,C2,'Program Costs'!L:L)</f>
        <v>254523.14</v>
      </c>
      <c r="B6" s="84" t="s">
        <v>131</v>
      </c>
      <c r="C6" s="56">
        <v>18230736</v>
      </c>
      <c r="D6" s="56" t="s">
        <v>132</v>
      </c>
      <c r="E6" s="35">
        <v>11249</v>
      </c>
      <c r="F6" s="36" t="s">
        <v>873</v>
      </c>
      <c r="G6" s="36">
        <v>45</v>
      </c>
      <c r="H6" s="36"/>
      <c r="I6" s="37" t="s">
        <v>266</v>
      </c>
      <c r="J6" s="38">
        <v>200</v>
      </c>
      <c r="K6" s="38">
        <v>0.03</v>
      </c>
      <c r="L6" s="38"/>
      <c r="M6" s="39">
        <v>1</v>
      </c>
      <c r="N6" s="39">
        <v>0.7</v>
      </c>
      <c r="O6" s="40">
        <v>6</v>
      </c>
      <c r="P6" s="41">
        <v>200</v>
      </c>
      <c r="Q6" s="41">
        <f t="shared" ref="Q6:Q44" si="13">J6*N6</f>
        <v>140</v>
      </c>
      <c r="R6" s="42">
        <v>0</v>
      </c>
      <c r="S6" s="43"/>
      <c r="T6" s="36">
        <f t="shared" si="0"/>
        <v>45</v>
      </c>
      <c r="U6" s="44">
        <f t="shared" si="1"/>
        <v>1.5487334801762115E-2</v>
      </c>
      <c r="V6" s="45">
        <f t="shared" si="2"/>
        <v>-0.30000000000000004</v>
      </c>
      <c r="W6" s="46">
        <f t="shared" si="3"/>
        <v>3.4416299559471367E-4</v>
      </c>
      <c r="X6" s="41">
        <f t="shared" si="4"/>
        <v>38.546207323788543</v>
      </c>
      <c r="Y6" s="41">
        <f t="shared" si="5"/>
        <v>-60</v>
      </c>
      <c r="Z6" s="41">
        <f t="shared" si="6"/>
        <v>126.14365363436124</v>
      </c>
      <c r="AA6" s="47">
        <f t="shared" si="7"/>
        <v>178.54620732378854</v>
      </c>
      <c r="AB6" s="48">
        <f t="shared" si="8"/>
        <v>118.11203523816594</v>
      </c>
      <c r="AC6" s="41">
        <f t="shared" si="9"/>
        <v>167.17809674512034</v>
      </c>
      <c r="AD6" s="41">
        <f t="shared" si="10"/>
        <v>0</v>
      </c>
      <c r="AE6" s="41">
        <v>0</v>
      </c>
      <c r="AF6" s="49">
        <f>HLOOKUP(I6,GasAvoidedCostsWOCC!$A$5:$G$50,G6+1,FALSE)</f>
        <v>37.569941081056932</v>
      </c>
      <c r="AG6" s="41">
        <f t="shared" si="11"/>
        <v>225.41964648634158</v>
      </c>
      <c r="AH6" s="49">
        <f>HLOOKUP(I6,GasAvoidedCostsWOCC!$A$5:$Q$50,T6+1,FALSE)</f>
        <v>37.569941081056932</v>
      </c>
      <c r="AI6" s="41">
        <f t="shared" si="12"/>
        <v>0</v>
      </c>
      <c r="AJ6" s="41">
        <f t="shared" ref="AJ6:AJ24" si="14">AG6+AI6</f>
        <v>225.41964648634158</v>
      </c>
      <c r="AK6" s="41">
        <f>HLOOKUP(I6,GasAvoidedCostsWOCC!$A$5:$Q$50,G6+1,FALSE)*J6*L6</f>
        <v>0</v>
      </c>
      <c r="AL6" s="41">
        <f t="shared" ref="AL6:AL24" si="15">AG6+AI6-AK6</f>
        <v>225.41964648634158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225.41964648634155</v>
      </c>
      <c r="AN6" s="45">
        <f t="shared" ref="AN6:AN24" si="16">AM6*1.1+AD6+AE6</f>
        <v>247.96161113497573</v>
      </c>
      <c r="AO6" s="44">
        <f t="shared" ref="AO6:AO24" si="17">IFERROR(AM6/AB6,0)</f>
        <v>1.9085239368858231</v>
      </c>
      <c r="AP6" s="44">
        <f t="shared" ref="AP6:AP24" si="18">AN6/AC6</f>
        <v>1.4832182921248225</v>
      </c>
    </row>
    <row r="7" spans="1:42" ht="13.5" customHeight="1" x14ac:dyDescent="0.25">
      <c r="A7" s="33" t="s">
        <v>232</v>
      </c>
      <c r="B7" s="84" t="s">
        <v>131</v>
      </c>
      <c r="C7" s="56">
        <v>18230736</v>
      </c>
      <c r="D7" s="56" t="s">
        <v>132</v>
      </c>
      <c r="E7" s="35">
        <v>11262</v>
      </c>
      <c r="F7" s="36" t="s">
        <v>874</v>
      </c>
      <c r="G7" s="36">
        <v>45</v>
      </c>
      <c r="H7" s="36"/>
      <c r="I7" s="37" t="s">
        <v>266</v>
      </c>
      <c r="J7" s="38">
        <v>100</v>
      </c>
      <c r="K7" s="38">
        <v>0.06</v>
      </c>
      <c r="L7" s="38"/>
      <c r="M7" s="39">
        <v>1</v>
      </c>
      <c r="N7" s="39">
        <v>1.28</v>
      </c>
      <c r="O7" s="40">
        <v>6</v>
      </c>
      <c r="P7" s="41">
        <v>100</v>
      </c>
      <c r="Q7" s="41">
        <f t="shared" si="13"/>
        <v>128</v>
      </c>
      <c r="R7" s="42">
        <v>0</v>
      </c>
      <c r="S7" s="43"/>
      <c r="T7" s="36">
        <f t="shared" si="0"/>
        <v>45</v>
      </c>
      <c r="U7" s="44">
        <f t="shared" si="1"/>
        <v>1.5487334801762115E-2</v>
      </c>
      <c r="V7" s="45">
        <f t="shared" si="2"/>
        <v>0.28000000000000003</v>
      </c>
      <c r="W7" s="46">
        <f t="shared" si="3"/>
        <v>3.4416299559471367E-4</v>
      </c>
      <c r="X7" s="41">
        <f t="shared" si="4"/>
        <v>38.546207323788543</v>
      </c>
      <c r="Y7" s="41">
        <f t="shared" si="5"/>
        <v>28</v>
      </c>
      <c r="Z7" s="41">
        <f t="shared" si="6"/>
        <v>126.14365363436124</v>
      </c>
      <c r="AA7" s="47">
        <f t="shared" si="7"/>
        <v>166.54620732378854</v>
      </c>
      <c r="AB7" s="48">
        <f t="shared" si="8"/>
        <v>118.11203523816594</v>
      </c>
      <c r="AC7" s="41">
        <f t="shared" si="9"/>
        <v>155.94214168894058</v>
      </c>
      <c r="AD7" s="41">
        <f t="shared" si="10"/>
        <v>0</v>
      </c>
      <c r="AE7" s="41">
        <v>0</v>
      </c>
      <c r="AF7" s="49">
        <f>HLOOKUP(I7,GasAvoidedCostsWOCC!$A$5:$G$50,G7+1,FALSE)</f>
        <v>37.569941081056932</v>
      </c>
      <c r="AG7" s="41">
        <f t="shared" si="11"/>
        <v>225.41964648634158</v>
      </c>
      <c r="AH7" s="49">
        <f>HLOOKUP(I7,GasAvoidedCostsWOCC!$A$5:$Q$50,T7+1,FALSE)</f>
        <v>37.569941081056932</v>
      </c>
      <c r="AI7" s="41">
        <f t="shared" si="12"/>
        <v>0</v>
      </c>
      <c r="AJ7" s="41">
        <f t="shared" si="14"/>
        <v>225.41964648634158</v>
      </c>
      <c r="AK7" s="41">
        <f>HLOOKUP(I7,GasAvoidedCostsWOCC!$A$5:$Q$50,G7+1,FALSE)*J7*L7</f>
        <v>0</v>
      </c>
      <c r="AL7" s="41">
        <f t="shared" si="15"/>
        <v>225.41964648634158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225.41964648634155</v>
      </c>
      <c r="AN7" s="45">
        <f t="shared" si="16"/>
        <v>247.96161113497573</v>
      </c>
      <c r="AO7" s="44">
        <f t="shared" si="17"/>
        <v>1.9085239368858231</v>
      </c>
      <c r="AP7" s="44">
        <f t="shared" si="18"/>
        <v>1.5900872493439737</v>
      </c>
    </row>
    <row r="8" spans="1:42" ht="13.5" customHeight="1" x14ac:dyDescent="0.25">
      <c r="A8" s="50">
        <f>SUMIF('Program Costs'!D:D,C2,'Program Costs'!O:O)</f>
        <v>111999.85999999999</v>
      </c>
      <c r="B8" s="84" t="s">
        <v>131</v>
      </c>
      <c r="C8" s="56">
        <v>18230736</v>
      </c>
      <c r="D8" s="56" t="s">
        <v>132</v>
      </c>
      <c r="E8" s="35">
        <v>12990</v>
      </c>
      <c r="F8" s="36" t="s">
        <v>875</v>
      </c>
      <c r="G8" s="36">
        <v>45</v>
      </c>
      <c r="H8" s="36"/>
      <c r="I8" s="37" t="s">
        <v>266</v>
      </c>
      <c r="J8" s="38">
        <v>100</v>
      </c>
      <c r="K8" s="38">
        <v>0.05</v>
      </c>
      <c r="L8" s="38"/>
      <c r="M8" s="39">
        <v>1</v>
      </c>
      <c r="N8" s="39">
        <v>1.26</v>
      </c>
      <c r="O8" s="40">
        <v>5</v>
      </c>
      <c r="P8" s="41">
        <v>100</v>
      </c>
      <c r="Q8" s="41">
        <f t="shared" si="13"/>
        <v>126</v>
      </c>
      <c r="R8" s="42">
        <v>0</v>
      </c>
      <c r="S8" s="43"/>
      <c r="T8" s="36">
        <f t="shared" si="0"/>
        <v>45</v>
      </c>
      <c r="U8" s="44">
        <f t="shared" si="1"/>
        <v>1.2906112334801762E-2</v>
      </c>
      <c r="V8" s="45">
        <f t="shared" si="2"/>
        <v>0.26</v>
      </c>
      <c r="W8" s="46">
        <f t="shared" si="3"/>
        <v>2.8680249632892805E-4</v>
      </c>
      <c r="X8" s="41">
        <f t="shared" si="4"/>
        <v>32.121839436490454</v>
      </c>
      <c r="Y8" s="41">
        <f t="shared" si="5"/>
        <v>26</v>
      </c>
      <c r="Z8" s="41">
        <f t="shared" si="6"/>
        <v>105.11971136196769</v>
      </c>
      <c r="AA8" s="47">
        <f t="shared" si="7"/>
        <v>158.12183943649046</v>
      </c>
      <c r="AB8" s="48">
        <f t="shared" si="8"/>
        <v>98.426696031804951</v>
      </c>
      <c r="AC8" s="41">
        <f t="shared" si="9"/>
        <v>148.05415677574013</v>
      </c>
      <c r="AD8" s="41">
        <f t="shared" si="10"/>
        <v>0</v>
      </c>
      <c r="AE8" s="41">
        <v>0</v>
      </c>
      <c r="AF8" s="49">
        <f>HLOOKUP(I8,GasAvoidedCostsWOCC!$A$5:$G$50,G8+1,FALSE)</f>
        <v>37.569941081056932</v>
      </c>
      <c r="AG8" s="41">
        <f t="shared" si="11"/>
        <v>187.84970540528468</v>
      </c>
      <c r="AH8" s="49">
        <f>HLOOKUP(I8,GasAvoidedCostsWOCC!$A$5:$Q$50,T8+1,FALSE)</f>
        <v>37.569941081056932</v>
      </c>
      <c r="AI8" s="41">
        <f t="shared" si="12"/>
        <v>0</v>
      </c>
      <c r="AJ8" s="41">
        <f t="shared" si="14"/>
        <v>187.84970540528468</v>
      </c>
      <c r="AK8" s="41">
        <f>HLOOKUP(I8,GasAvoidedCostsWOCC!$A$5:$Q$50,G8+1,FALSE)*J8*L8</f>
        <v>0</v>
      </c>
      <c r="AL8" s="41">
        <f t="shared" si="15"/>
        <v>187.84970540528468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187.84970540528468</v>
      </c>
      <c r="AN8" s="45">
        <f t="shared" si="16"/>
        <v>206.63467594581317</v>
      </c>
      <c r="AO8" s="44">
        <f t="shared" si="17"/>
        <v>1.9085239368858238</v>
      </c>
      <c r="AP8" s="44">
        <f t="shared" si="18"/>
        <v>1.3956695336748015</v>
      </c>
    </row>
    <row r="9" spans="1:42" ht="13.5" customHeight="1" x14ac:dyDescent="0.25">
      <c r="A9" s="33" t="s">
        <v>296</v>
      </c>
      <c r="B9" s="84" t="s">
        <v>131</v>
      </c>
      <c r="C9" s="56">
        <v>18230736</v>
      </c>
      <c r="D9" s="56" t="s">
        <v>132</v>
      </c>
      <c r="E9" s="35" t="s">
        <v>1057</v>
      </c>
      <c r="F9" s="36" t="s">
        <v>876</v>
      </c>
      <c r="G9" s="36">
        <v>45</v>
      </c>
      <c r="H9" s="36"/>
      <c r="I9" s="37" t="s">
        <v>266</v>
      </c>
      <c r="J9" s="38">
        <v>4000</v>
      </c>
      <c r="K9" s="38">
        <v>0.01</v>
      </c>
      <c r="L9" s="38"/>
      <c r="M9" s="39">
        <v>0.5</v>
      </c>
      <c r="N9" s="39">
        <v>0.8</v>
      </c>
      <c r="O9" s="40">
        <v>40</v>
      </c>
      <c r="P9" s="41">
        <v>2000</v>
      </c>
      <c r="Q9" s="41">
        <f t="shared" si="13"/>
        <v>3200</v>
      </c>
      <c r="R9" s="42">
        <v>0</v>
      </c>
      <c r="S9" s="43"/>
      <c r="T9" s="36">
        <f t="shared" si="0"/>
        <v>45</v>
      </c>
      <c r="U9" s="44">
        <f t="shared" si="1"/>
        <v>0.10324889867841409</v>
      </c>
      <c r="V9" s="45">
        <f t="shared" si="2"/>
        <v>0.30000000000000004</v>
      </c>
      <c r="W9" s="46">
        <f t="shared" si="3"/>
        <v>2.2944199706314244E-3</v>
      </c>
      <c r="X9" s="41">
        <f t="shared" si="4"/>
        <v>256.97471549192363</v>
      </c>
      <c r="Y9" s="41">
        <f t="shared" si="5"/>
        <v>1200</v>
      </c>
      <c r="Z9" s="41">
        <f t="shared" si="6"/>
        <v>840.95769089574151</v>
      </c>
      <c r="AA9" s="47">
        <f t="shared" si="7"/>
        <v>3456.9747154919237</v>
      </c>
      <c r="AB9" s="48">
        <f t="shared" si="8"/>
        <v>787.41356825443961</v>
      </c>
      <c r="AC9" s="41">
        <f t="shared" si="9"/>
        <v>3236.8677111347597</v>
      </c>
      <c r="AD9" s="41">
        <f t="shared" si="10"/>
        <v>0</v>
      </c>
      <c r="AE9" s="41">
        <f t="shared" ref="AE9:AE24" si="19">-PV(GasDiscountRate,T9,S9)*J9</f>
        <v>0</v>
      </c>
      <c r="AF9" s="49">
        <f>HLOOKUP(I9,GasAvoidedCostsWOCC!$A$5:$G$50,G9+1,FALSE)</f>
        <v>37.569941081056932</v>
      </c>
      <c r="AG9" s="41">
        <f t="shared" si="11"/>
        <v>1502.7976432422772</v>
      </c>
      <c r="AH9" s="49">
        <f>HLOOKUP(I9,GasAvoidedCostsWOCC!$A$5:$Q$50,T9+1,FALSE)</f>
        <v>37.569941081056932</v>
      </c>
      <c r="AI9" s="41">
        <f t="shared" si="12"/>
        <v>0</v>
      </c>
      <c r="AJ9" s="41">
        <f t="shared" si="14"/>
        <v>1502.7976432422772</v>
      </c>
      <c r="AK9" s="41">
        <f>HLOOKUP(I9,GasAvoidedCostsWOCC!$A$5:$Q$50,G9+1,FALSE)*J9*L9</f>
        <v>0</v>
      </c>
      <c r="AL9" s="41">
        <f t="shared" si="15"/>
        <v>1502.7976432422772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1502.7976432422774</v>
      </c>
      <c r="AN9" s="45">
        <f t="shared" si="16"/>
        <v>1653.0774075665054</v>
      </c>
      <c r="AO9" s="44">
        <f t="shared" si="17"/>
        <v>1.9085239368858238</v>
      </c>
      <c r="AP9" s="44">
        <f t="shared" si="18"/>
        <v>0.51070280131620838</v>
      </c>
    </row>
    <row r="10" spans="1:42" ht="13.5" customHeight="1" x14ac:dyDescent="0.25">
      <c r="A10" s="51">
        <f>SUM(O5:O996)</f>
        <v>17433.599999999999</v>
      </c>
      <c r="B10" s="84" t="s">
        <v>131</v>
      </c>
      <c r="C10" s="56">
        <v>18230736</v>
      </c>
      <c r="D10" s="56" t="s">
        <v>132</v>
      </c>
      <c r="E10" s="35">
        <v>12651</v>
      </c>
      <c r="F10" s="36" t="s">
        <v>877</v>
      </c>
      <c r="G10" s="36">
        <v>45</v>
      </c>
      <c r="H10" s="36"/>
      <c r="I10" s="37" t="s">
        <v>266</v>
      </c>
      <c r="J10" s="38">
        <v>50</v>
      </c>
      <c r="K10" s="38">
        <v>1.1499999999999999</v>
      </c>
      <c r="L10" s="38"/>
      <c r="M10" s="39">
        <v>7</v>
      </c>
      <c r="N10" s="39">
        <v>23.3</v>
      </c>
      <c r="O10" s="40">
        <v>57.499999999999993</v>
      </c>
      <c r="P10" s="41">
        <v>350</v>
      </c>
      <c r="Q10" s="41">
        <f t="shared" si="13"/>
        <v>1165</v>
      </c>
      <c r="R10" s="42">
        <v>0</v>
      </c>
      <c r="S10" s="43"/>
      <c r="T10" s="36">
        <f t="shared" si="0"/>
        <v>45</v>
      </c>
      <c r="U10" s="44">
        <f t="shared" si="1"/>
        <v>0.14842029185022027</v>
      </c>
      <c r="V10" s="45">
        <f t="shared" si="2"/>
        <v>16.3</v>
      </c>
      <c r="W10" s="46">
        <f t="shared" si="3"/>
        <v>3.2982287077826726E-3</v>
      </c>
      <c r="X10" s="41">
        <f t="shared" si="4"/>
        <v>369.40115351964022</v>
      </c>
      <c r="Y10" s="41">
        <f t="shared" si="5"/>
        <v>815</v>
      </c>
      <c r="Z10" s="41">
        <f t="shared" si="6"/>
        <v>1208.8766806626286</v>
      </c>
      <c r="AA10" s="47">
        <f t="shared" si="7"/>
        <v>1534.4011535196403</v>
      </c>
      <c r="AB10" s="48">
        <f t="shared" si="8"/>
        <v>1131.9070043657571</v>
      </c>
      <c r="AC10" s="41">
        <f t="shared" si="9"/>
        <v>1436.7051999247567</v>
      </c>
      <c r="AD10" s="41">
        <f t="shared" si="10"/>
        <v>0</v>
      </c>
      <c r="AE10" s="41">
        <f t="shared" si="19"/>
        <v>0</v>
      </c>
      <c r="AF10" s="49">
        <f>HLOOKUP(I10,GasAvoidedCostsWOCC!$A$5:$G$50,G10+1,FALSE)</f>
        <v>37.569941081056932</v>
      </c>
      <c r="AG10" s="41">
        <f t="shared" si="11"/>
        <v>2160.2716121607732</v>
      </c>
      <c r="AH10" s="49">
        <f>HLOOKUP(I10,GasAvoidedCostsWOCC!$A$5:$Q$50,T10+1,FALSE)</f>
        <v>37.569941081056932</v>
      </c>
      <c r="AI10" s="41">
        <f t="shared" si="12"/>
        <v>0</v>
      </c>
      <c r="AJ10" s="41">
        <f t="shared" si="14"/>
        <v>2160.2716121607732</v>
      </c>
      <c r="AK10" s="41">
        <f>HLOOKUP(I10,GasAvoidedCostsWOCC!$A$5:$Q$50,G10+1,FALSE)*J10*L10</f>
        <v>0</v>
      </c>
      <c r="AL10" s="41">
        <f t="shared" si="15"/>
        <v>2160.2716121607732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2160.2716121607737</v>
      </c>
      <c r="AN10" s="45">
        <f t="shared" si="16"/>
        <v>2376.2987733768514</v>
      </c>
      <c r="AO10" s="44">
        <f t="shared" si="17"/>
        <v>1.9085239368858236</v>
      </c>
      <c r="AP10" s="44">
        <f t="shared" si="18"/>
        <v>1.6539919069697131</v>
      </c>
    </row>
    <row r="11" spans="1:42" ht="13.5" customHeight="1" x14ac:dyDescent="0.25">
      <c r="A11" s="33" t="s">
        <v>235</v>
      </c>
      <c r="B11" s="84" t="s">
        <v>131</v>
      </c>
      <c r="C11" s="56">
        <v>18230736</v>
      </c>
      <c r="D11" s="56" t="s">
        <v>132</v>
      </c>
      <c r="E11" s="35">
        <v>12659</v>
      </c>
      <c r="F11" s="36" t="s">
        <v>878</v>
      </c>
      <c r="G11" s="36">
        <v>45</v>
      </c>
      <c r="H11" s="36"/>
      <c r="I11" s="37" t="s">
        <v>266</v>
      </c>
      <c r="J11" s="38">
        <v>10</v>
      </c>
      <c r="K11" s="38">
        <v>1.27</v>
      </c>
      <c r="L11" s="38"/>
      <c r="M11" s="39">
        <v>9</v>
      </c>
      <c r="N11" s="39">
        <v>26.98</v>
      </c>
      <c r="O11" s="40">
        <v>12.7</v>
      </c>
      <c r="P11" s="41">
        <v>90</v>
      </c>
      <c r="Q11" s="41">
        <f t="shared" si="13"/>
        <v>269.8</v>
      </c>
      <c r="R11" s="42">
        <v>0</v>
      </c>
      <c r="S11" s="43"/>
      <c r="T11" s="36">
        <f t="shared" si="0"/>
        <v>45</v>
      </c>
      <c r="U11" s="44">
        <f t="shared" si="1"/>
        <v>3.278152533039648E-2</v>
      </c>
      <c r="V11" s="45">
        <f t="shared" si="2"/>
        <v>17.98</v>
      </c>
      <c r="W11" s="46">
        <f t="shared" si="3"/>
        <v>7.2847834067547726E-4</v>
      </c>
      <c r="X11" s="41">
        <f t="shared" si="4"/>
        <v>81.589472168685745</v>
      </c>
      <c r="Y11" s="41">
        <f t="shared" si="5"/>
        <v>179.8</v>
      </c>
      <c r="Z11" s="41">
        <f t="shared" si="6"/>
        <v>267.00406685939794</v>
      </c>
      <c r="AA11" s="47">
        <f t="shared" si="7"/>
        <v>351.38947216868576</v>
      </c>
      <c r="AB11" s="48">
        <f t="shared" si="8"/>
        <v>250.00380792078457</v>
      </c>
      <c r="AC11" s="41">
        <f t="shared" si="9"/>
        <v>329.01635970850725</v>
      </c>
      <c r="AD11" s="41">
        <f t="shared" si="10"/>
        <v>0</v>
      </c>
      <c r="AE11" s="41">
        <f t="shared" si="19"/>
        <v>0</v>
      </c>
      <c r="AF11" s="49">
        <f>HLOOKUP(I11,GasAvoidedCostsWOCC!$A$5:$G$50,G11+1,FALSE)</f>
        <v>37.569941081056932</v>
      </c>
      <c r="AG11" s="41">
        <f t="shared" si="11"/>
        <v>477.13825172942302</v>
      </c>
      <c r="AH11" s="49">
        <f>HLOOKUP(I11,GasAvoidedCostsWOCC!$A$5:$Q$50,T11+1,FALSE)</f>
        <v>37.569941081056932</v>
      </c>
      <c r="AI11" s="41">
        <f t="shared" si="12"/>
        <v>0</v>
      </c>
      <c r="AJ11" s="41">
        <f t="shared" si="14"/>
        <v>477.13825172942302</v>
      </c>
      <c r="AK11" s="41">
        <f>HLOOKUP(I11,GasAvoidedCostsWOCC!$A$5:$Q$50,G11+1,FALSE)*J11*L11</f>
        <v>0</v>
      </c>
      <c r="AL11" s="41">
        <f t="shared" si="15"/>
        <v>477.13825172942302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477.13825172942308</v>
      </c>
      <c r="AN11" s="45">
        <f t="shared" si="16"/>
        <v>524.85207690236541</v>
      </c>
      <c r="AO11" s="44">
        <f t="shared" si="17"/>
        <v>1.9085239368858238</v>
      </c>
      <c r="AP11" s="44">
        <f t="shared" si="18"/>
        <v>1.5952157435799217</v>
      </c>
    </row>
    <row r="12" spans="1:42" ht="13.5" customHeight="1" x14ac:dyDescent="0.25">
      <c r="A12" s="52">
        <f>SUM(P5:P997)</f>
        <v>189523.14</v>
      </c>
      <c r="B12" s="84" t="s">
        <v>131</v>
      </c>
      <c r="C12" s="56">
        <v>18230736</v>
      </c>
      <c r="D12" s="56" t="s">
        <v>132</v>
      </c>
      <c r="E12" s="35">
        <v>12906</v>
      </c>
      <c r="F12" s="36" t="s">
        <v>879</v>
      </c>
      <c r="G12" s="36">
        <v>45</v>
      </c>
      <c r="H12" s="36"/>
      <c r="I12" s="37" t="s">
        <v>266</v>
      </c>
      <c r="J12" s="38">
        <v>50</v>
      </c>
      <c r="K12" s="38">
        <v>0.62</v>
      </c>
      <c r="L12" s="38"/>
      <c r="M12" s="39">
        <v>5</v>
      </c>
      <c r="N12" s="39">
        <v>23.3</v>
      </c>
      <c r="O12" s="40">
        <v>31</v>
      </c>
      <c r="P12" s="41">
        <v>250</v>
      </c>
      <c r="Q12" s="41">
        <f t="shared" si="13"/>
        <v>1165</v>
      </c>
      <c r="R12" s="42">
        <v>0</v>
      </c>
      <c r="S12" s="43"/>
      <c r="T12" s="36">
        <f t="shared" si="0"/>
        <v>45</v>
      </c>
      <c r="U12" s="44">
        <f t="shared" si="1"/>
        <v>8.0017896475770928E-2</v>
      </c>
      <c r="V12" s="45">
        <f t="shared" si="2"/>
        <v>18.3</v>
      </c>
      <c r="W12" s="46">
        <f t="shared" si="3"/>
        <v>1.778175477239354E-3</v>
      </c>
      <c r="X12" s="41">
        <f t="shared" si="4"/>
        <v>199.15540450624081</v>
      </c>
      <c r="Y12" s="41">
        <f t="shared" si="5"/>
        <v>915</v>
      </c>
      <c r="Z12" s="41">
        <f t="shared" si="6"/>
        <v>651.74221044419983</v>
      </c>
      <c r="AA12" s="47">
        <f t="shared" si="7"/>
        <v>1364.1554045062408</v>
      </c>
      <c r="AB12" s="48">
        <f t="shared" si="8"/>
        <v>610.24551539719084</v>
      </c>
      <c r="AC12" s="41">
        <f t="shared" si="9"/>
        <v>1277.2990678897384</v>
      </c>
      <c r="AD12" s="41">
        <f t="shared" si="10"/>
        <v>0</v>
      </c>
      <c r="AE12" s="41">
        <f t="shared" si="19"/>
        <v>0</v>
      </c>
      <c r="AF12" s="49">
        <f>HLOOKUP(I12,GasAvoidedCostsWOCC!$A$5:$G$50,G12+1,FALSE)</f>
        <v>37.569941081056932</v>
      </c>
      <c r="AG12" s="41">
        <f t="shared" si="11"/>
        <v>1164.668173512765</v>
      </c>
      <c r="AH12" s="49">
        <f>HLOOKUP(I12,GasAvoidedCostsWOCC!$A$5:$Q$50,T12+1,FALSE)</f>
        <v>37.569941081056932</v>
      </c>
      <c r="AI12" s="41">
        <f t="shared" si="12"/>
        <v>0</v>
      </c>
      <c r="AJ12" s="41">
        <f t="shared" si="14"/>
        <v>1164.668173512765</v>
      </c>
      <c r="AK12" s="41">
        <f>HLOOKUP(I12,GasAvoidedCostsWOCC!$A$5:$Q$50,G12+1,FALSE)*J12*L12</f>
        <v>0</v>
      </c>
      <c r="AL12" s="41">
        <f t="shared" si="15"/>
        <v>1164.668173512765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1164.668173512765</v>
      </c>
      <c r="AN12" s="45">
        <f t="shared" si="16"/>
        <v>1281.1349908640416</v>
      </c>
      <c r="AO12" s="44">
        <f t="shared" si="17"/>
        <v>1.9085239368858233</v>
      </c>
      <c r="AP12" s="44">
        <f t="shared" si="18"/>
        <v>1.0030031517838971</v>
      </c>
    </row>
    <row r="13" spans="1:42" ht="13.5" customHeight="1" x14ac:dyDescent="0.25">
      <c r="A13" s="53" t="s">
        <v>238</v>
      </c>
      <c r="B13" s="84" t="s">
        <v>131</v>
      </c>
      <c r="C13" s="56">
        <v>18230736</v>
      </c>
      <c r="D13" s="56" t="s">
        <v>132</v>
      </c>
      <c r="E13" s="35">
        <v>12907</v>
      </c>
      <c r="F13" s="36" t="s">
        <v>880</v>
      </c>
      <c r="G13" s="36">
        <v>45</v>
      </c>
      <c r="H13" s="36"/>
      <c r="I13" s="37" t="s">
        <v>266</v>
      </c>
      <c r="J13" s="38">
        <v>15</v>
      </c>
      <c r="K13" s="38">
        <v>0.75</v>
      </c>
      <c r="L13" s="38"/>
      <c r="M13" s="39">
        <v>7</v>
      </c>
      <c r="N13" s="39">
        <v>26.98</v>
      </c>
      <c r="O13" s="40">
        <v>11.25</v>
      </c>
      <c r="P13" s="41">
        <v>105</v>
      </c>
      <c r="Q13" s="41">
        <f t="shared" si="13"/>
        <v>404.7</v>
      </c>
      <c r="R13" s="42">
        <v>0</v>
      </c>
      <c r="S13" s="43"/>
      <c r="T13" s="36">
        <f t="shared" si="0"/>
        <v>45</v>
      </c>
      <c r="U13" s="44">
        <f t="shared" si="1"/>
        <v>2.9038752753303965E-2</v>
      </c>
      <c r="V13" s="45">
        <f t="shared" si="2"/>
        <v>19.98</v>
      </c>
      <c r="W13" s="46">
        <f t="shared" si="3"/>
        <v>6.4530561674008813E-4</v>
      </c>
      <c r="X13" s="41">
        <f t="shared" si="4"/>
        <v>72.274138732103523</v>
      </c>
      <c r="Y13" s="41">
        <f t="shared" si="5"/>
        <v>299.7</v>
      </c>
      <c r="Z13" s="41">
        <f t="shared" si="6"/>
        <v>236.51935056442733</v>
      </c>
      <c r="AA13" s="47">
        <f t="shared" si="7"/>
        <v>476.97413873210348</v>
      </c>
      <c r="AB13" s="48">
        <f t="shared" si="8"/>
        <v>221.46006607156116</v>
      </c>
      <c r="AC13" s="41">
        <f t="shared" si="9"/>
        <v>446.60499881283096</v>
      </c>
      <c r="AD13" s="41">
        <f t="shared" si="10"/>
        <v>0</v>
      </c>
      <c r="AE13" s="41">
        <f t="shared" si="19"/>
        <v>0</v>
      </c>
      <c r="AF13" s="49">
        <f>HLOOKUP(I13,GasAvoidedCostsWOCC!$A$5:$G$50,G13+1,FALSE)</f>
        <v>37.569941081056932</v>
      </c>
      <c r="AG13" s="41">
        <f t="shared" si="11"/>
        <v>422.66183716189045</v>
      </c>
      <c r="AH13" s="49">
        <f>HLOOKUP(I13,GasAvoidedCostsWOCC!$A$5:$Q$50,T13+1,FALSE)</f>
        <v>37.569941081056932</v>
      </c>
      <c r="AI13" s="41">
        <f t="shared" si="12"/>
        <v>0</v>
      </c>
      <c r="AJ13" s="41">
        <f t="shared" si="14"/>
        <v>422.66183716189045</v>
      </c>
      <c r="AK13" s="41">
        <f>HLOOKUP(I13,GasAvoidedCostsWOCC!$A$5:$Q$50,G13+1,FALSE)*J13*L13</f>
        <v>0</v>
      </c>
      <c r="AL13" s="41">
        <f t="shared" si="15"/>
        <v>422.66183716189045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422.6618371618905</v>
      </c>
      <c r="AN13" s="45">
        <f t="shared" si="16"/>
        <v>464.92802087807956</v>
      </c>
      <c r="AO13" s="44">
        <f t="shared" si="17"/>
        <v>1.9085239368858236</v>
      </c>
      <c r="AP13" s="44">
        <f t="shared" si="18"/>
        <v>1.0410273555243561</v>
      </c>
    </row>
    <row r="14" spans="1:42" ht="13.5" customHeight="1" x14ac:dyDescent="0.25">
      <c r="A14" s="52">
        <f>SUM(Y5:Y997)</f>
        <v>20410.66</v>
      </c>
      <c r="B14" s="84" t="s">
        <v>131</v>
      </c>
      <c r="C14" s="56">
        <v>18230736</v>
      </c>
      <c r="D14" s="56" t="s">
        <v>132</v>
      </c>
      <c r="E14" s="35">
        <v>12998</v>
      </c>
      <c r="F14" s="36" t="s">
        <v>881</v>
      </c>
      <c r="G14" s="36">
        <v>45</v>
      </c>
      <c r="H14" s="36"/>
      <c r="I14" s="37" t="s">
        <v>266</v>
      </c>
      <c r="J14" s="38">
        <v>3000</v>
      </c>
      <c r="K14" s="38">
        <v>0.13</v>
      </c>
      <c r="L14" s="38"/>
      <c r="M14" s="39">
        <v>3</v>
      </c>
      <c r="N14" s="39">
        <v>3.68</v>
      </c>
      <c r="O14" s="40">
        <v>390</v>
      </c>
      <c r="P14" s="41">
        <v>9000</v>
      </c>
      <c r="Q14" s="41">
        <f t="shared" si="13"/>
        <v>11040</v>
      </c>
      <c r="R14" s="42">
        <v>0</v>
      </c>
      <c r="S14" s="43"/>
      <c r="T14" s="36">
        <f t="shared" si="0"/>
        <v>45</v>
      </c>
      <c r="U14" s="44">
        <f t="shared" si="1"/>
        <v>1.0066767621145374</v>
      </c>
      <c r="V14" s="45">
        <f t="shared" si="2"/>
        <v>0.68000000000000016</v>
      </c>
      <c r="W14" s="46">
        <f t="shared" si="3"/>
        <v>2.2370594713656388E-2</v>
      </c>
      <c r="X14" s="41">
        <f t="shared" si="4"/>
        <v>2505.5034760462554</v>
      </c>
      <c r="Y14" s="41">
        <f t="shared" si="5"/>
        <v>2040</v>
      </c>
      <c r="Z14" s="41">
        <f t="shared" si="6"/>
        <v>8199.3374862334804</v>
      </c>
      <c r="AA14" s="47">
        <f t="shared" si="7"/>
        <v>13545.503476046255</v>
      </c>
      <c r="AB14" s="48">
        <f t="shared" si="8"/>
        <v>7677.2822904807863</v>
      </c>
      <c r="AC14" s="41">
        <f t="shared" si="9"/>
        <v>12683.055689181885</v>
      </c>
      <c r="AD14" s="41">
        <f t="shared" si="10"/>
        <v>0</v>
      </c>
      <c r="AE14" s="41">
        <f t="shared" si="19"/>
        <v>0</v>
      </c>
      <c r="AF14" s="49">
        <f>HLOOKUP(I14,GasAvoidedCostsWOCC!$A$5:$G$50,G14+1,FALSE)</f>
        <v>37.569941081056932</v>
      </c>
      <c r="AG14" s="41">
        <f t="shared" si="11"/>
        <v>14652.277021612204</v>
      </c>
      <c r="AH14" s="49">
        <f>HLOOKUP(I14,GasAvoidedCostsWOCC!$A$5:$Q$50,T14+1,FALSE)</f>
        <v>37.569941081056932</v>
      </c>
      <c r="AI14" s="41">
        <f t="shared" si="12"/>
        <v>0</v>
      </c>
      <c r="AJ14" s="41">
        <f t="shared" si="14"/>
        <v>14652.277021612204</v>
      </c>
      <c r="AK14" s="41">
        <f>HLOOKUP(I14,GasAvoidedCostsWOCC!$A$5:$Q$50,G14+1,FALSE)*J14*L14</f>
        <v>0</v>
      </c>
      <c r="AL14" s="41">
        <f t="shared" si="15"/>
        <v>14652.277021612204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14652.277021612204</v>
      </c>
      <c r="AN14" s="45">
        <f t="shared" si="16"/>
        <v>16117.504723773427</v>
      </c>
      <c r="AO14" s="44">
        <f t="shared" si="17"/>
        <v>1.9085239368858238</v>
      </c>
      <c r="AP14" s="44">
        <f t="shared" si="18"/>
        <v>1.2707903456988667</v>
      </c>
    </row>
    <row r="15" spans="1:42" ht="13.5" customHeight="1" x14ac:dyDescent="0.25">
      <c r="A15" s="33" t="s">
        <v>241</v>
      </c>
      <c r="B15" s="84" t="s">
        <v>131</v>
      </c>
      <c r="C15" s="56">
        <v>18230736</v>
      </c>
      <c r="D15" s="56" t="s">
        <v>132</v>
      </c>
      <c r="E15" s="35" t="s">
        <v>1038</v>
      </c>
      <c r="F15" s="36" t="s">
        <v>882</v>
      </c>
      <c r="G15" s="36">
        <v>45</v>
      </c>
      <c r="H15" s="36"/>
      <c r="I15" s="37" t="s">
        <v>266</v>
      </c>
      <c r="J15" s="38">
        <v>200</v>
      </c>
      <c r="K15" s="38">
        <v>1.1499999999999999</v>
      </c>
      <c r="L15" s="38"/>
      <c r="M15" s="39">
        <v>14</v>
      </c>
      <c r="N15" s="39">
        <v>23.3</v>
      </c>
      <c r="O15" s="40">
        <v>229.99999999999997</v>
      </c>
      <c r="P15" s="41">
        <v>2800</v>
      </c>
      <c r="Q15" s="41">
        <f t="shared" si="13"/>
        <v>4660</v>
      </c>
      <c r="R15" s="42">
        <v>0</v>
      </c>
      <c r="S15" s="43"/>
      <c r="T15" s="36">
        <f t="shared" si="0"/>
        <v>45</v>
      </c>
      <c r="U15" s="44">
        <f t="shared" si="1"/>
        <v>0.59368116740088106</v>
      </c>
      <c r="V15" s="45">
        <f t="shared" si="2"/>
        <v>9.3000000000000007</v>
      </c>
      <c r="W15" s="46">
        <f t="shared" si="3"/>
        <v>1.319291483113069E-2</v>
      </c>
      <c r="X15" s="41">
        <f t="shared" si="4"/>
        <v>1477.6046140785609</v>
      </c>
      <c r="Y15" s="41">
        <f t="shared" si="5"/>
        <v>1860</v>
      </c>
      <c r="Z15" s="41">
        <f t="shared" si="6"/>
        <v>4835.5067226505143</v>
      </c>
      <c r="AA15" s="47">
        <f t="shared" si="7"/>
        <v>6137.6046140785611</v>
      </c>
      <c r="AB15" s="48">
        <f t="shared" si="8"/>
        <v>4527.6280174630283</v>
      </c>
      <c r="AC15" s="41">
        <f t="shared" si="9"/>
        <v>5746.8207996990268</v>
      </c>
      <c r="AD15" s="41">
        <f t="shared" si="10"/>
        <v>0</v>
      </c>
      <c r="AE15" s="41">
        <f t="shared" si="19"/>
        <v>0</v>
      </c>
      <c r="AF15" s="49">
        <f>HLOOKUP(I15,GasAvoidedCostsWOCC!$A$5:$G$50,G15+1,FALSE)</f>
        <v>37.569941081056932</v>
      </c>
      <c r="AG15" s="41">
        <f t="shared" si="11"/>
        <v>8641.0864486430928</v>
      </c>
      <c r="AH15" s="49">
        <f>HLOOKUP(I15,GasAvoidedCostsWOCC!$A$5:$Q$50,T15+1,FALSE)</f>
        <v>37.569941081056932</v>
      </c>
      <c r="AI15" s="41">
        <f t="shared" si="12"/>
        <v>0</v>
      </c>
      <c r="AJ15" s="41">
        <f t="shared" si="14"/>
        <v>8641.0864486430928</v>
      </c>
      <c r="AK15" s="41">
        <f>HLOOKUP(I15,GasAvoidedCostsWOCC!$A$5:$Q$50,G15+1,FALSE)*J15*L15</f>
        <v>0</v>
      </c>
      <c r="AL15" s="41">
        <f t="shared" si="15"/>
        <v>8641.0864486430928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8641.0864486430946</v>
      </c>
      <c r="AN15" s="45">
        <f t="shared" si="16"/>
        <v>9505.1950935074055</v>
      </c>
      <c r="AO15" s="44">
        <f t="shared" si="17"/>
        <v>1.9085239368858236</v>
      </c>
      <c r="AP15" s="44">
        <f t="shared" si="18"/>
        <v>1.6539919069697131</v>
      </c>
    </row>
    <row r="16" spans="1:42" ht="13.5" customHeight="1" x14ac:dyDescent="0.25">
      <c r="A16" s="51">
        <f>SUM(U5:U996)</f>
        <v>22.111094667767997</v>
      </c>
      <c r="B16" s="84" t="s">
        <v>131</v>
      </c>
      <c r="C16" s="56">
        <v>18230736</v>
      </c>
      <c r="D16" s="56" t="s">
        <v>132</v>
      </c>
      <c r="E16" s="35" t="s">
        <v>1038</v>
      </c>
      <c r="F16" s="36" t="s">
        <v>883</v>
      </c>
      <c r="G16" s="36">
        <v>45</v>
      </c>
      <c r="H16" s="36"/>
      <c r="I16" s="37" t="s">
        <v>266</v>
      </c>
      <c r="J16" s="38">
        <v>50</v>
      </c>
      <c r="K16" s="38">
        <v>1.27</v>
      </c>
      <c r="L16" s="38"/>
      <c r="M16" s="39">
        <v>18</v>
      </c>
      <c r="N16" s="39">
        <v>26.98</v>
      </c>
      <c r="O16" s="40">
        <v>63.5</v>
      </c>
      <c r="P16" s="41">
        <v>900</v>
      </c>
      <c r="Q16" s="41">
        <f t="shared" si="13"/>
        <v>1349</v>
      </c>
      <c r="R16" s="42">
        <v>0</v>
      </c>
      <c r="S16" s="43"/>
      <c r="T16" s="36">
        <f t="shared" si="0"/>
        <v>45</v>
      </c>
      <c r="U16" s="44">
        <f t="shared" si="1"/>
        <v>0.16390762665198239</v>
      </c>
      <c r="V16" s="45">
        <f t="shared" si="2"/>
        <v>8.98</v>
      </c>
      <c r="W16" s="46">
        <f t="shared" si="3"/>
        <v>3.6423917033773863E-3</v>
      </c>
      <c r="X16" s="41">
        <f t="shared" si="4"/>
        <v>407.94736084342873</v>
      </c>
      <c r="Y16" s="41">
        <f t="shared" si="5"/>
        <v>449</v>
      </c>
      <c r="Z16" s="41">
        <f t="shared" si="6"/>
        <v>1335.0203342969899</v>
      </c>
      <c r="AA16" s="47">
        <f t="shared" si="7"/>
        <v>1756.9473608434287</v>
      </c>
      <c r="AB16" s="48">
        <f t="shared" si="8"/>
        <v>1250.0190396039229</v>
      </c>
      <c r="AC16" s="41">
        <f t="shared" si="9"/>
        <v>1645.081798542536</v>
      </c>
      <c r="AD16" s="41">
        <f t="shared" si="10"/>
        <v>0</v>
      </c>
      <c r="AE16" s="41">
        <f t="shared" si="19"/>
        <v>0</v>
      </c>
      <c r="AF16" s="49">
        <f>HLOOKUP(I16,GasAvoidedCostsWOCC!$A$5:$G$50,G16+1,FALSE)</f>
        <v>37.569941081056932</v>
      </c>
      <c r="AG16" s="41">
        <f t="shared" si="11"/>
        <v>2385.6912586471153</v>
      </c>
      <c r="AH16" s="49">
        <f>HLOOKUP(I16,GasAvoidedCostsWOCC!$A$5:$Q$50,T16+1,FALSE)</f>
        <v>37.569941081056932</v>
      </c>
      <c r="AI16" s="41">
        <f t="shared" si="12"/>
        <v>0</v>
      </c>
      <c r="AJ16" s="41">
        <f t="shared" si="14"/>
        <v>2385.6912586471153</v>
      </c>
      <c r="AK16" s="41">
        <f>HLOOKUP(I16,GasAvoidedCostsWOCC!$A$5:$Q$50,G16+1,FALSE)*J16*L16</f>
        <v>0</v>
      </c>
      <c r="AL16" s="41">
        <f t="shared" si="15"/>
        <v>2385.6912586471153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2385.6912586471153</v>
      </c>
      <c r="AN16" s="45">
        <f t="shared" si="16"/>
        <v>2624.2603845118269</v>
      </c>
      <c r="AO16" s="44">
        <f t="shared" si="17"/>
        <v>1.9085239368858238</v>
      </c>
      <c r="AP16" s="44">
        <f t="shared" si="18"/>
        <v>1.5952157435799219</v>
      </c>
    </row>
    <row r="17" spans="1:42" ht="13.5" customHeight="1" x14ac:dyDescent="0.25">
      <c r="A17" s="54" t="s">
        <v>244</v>
      </c>
      <c r="B17" s="84" t="s">
        <v>131</v>
      </c>
      <c r="C17" s="56">
        <v>18230736</v>
      </c>
      <c r="D17" s="56" t="s">
        <v>132</v>
      </c>
      <c r="E17" s="35" t="s">
        <v>1038</v>
      </c>
      <c r="F17" s="36" t="s">
        <v>884</v>
      </c>
      <c r="G17" s="36">
        <v>45</v>
      </c>
      <c r="H17" s="36"/>
      <c r="I17" s="37" t="s">
        <v>266</v>
      </c>
      <c r="J17" s="38">
        <v>50</v>
      </c>
      <c r="K17" s="38">
        <v>0.62</v>
      </c>
      <c r="L17" s="38"/>
      <c r="M17" s="39">
        <v>10</v>
      </c>
      <c r="N17" s="39">
        <v>23.3</v>
      </c>
      <c r="O17" s="40">
        <v>31</v>
      </c>
      <c r="P17" s="41">
        <v>500</v>
      </c>
      <c r="Q17" s="41">
        <f t="shared" si="13"/>
        <v>1165</v>
      </c>
      <c r="R17" s="42">
        <v>0</v>
      </c>
      <c r="S17" s="43"/>
      <c r="T17" s="36">
        <f t="shared" si="0"/>
        <v>45</v>
      </c>
      <c r="U17" s="44">
        <f t="shared" si="1"/>
        <v>8.0017896475770928E-2</v>
      </c>
      <c r="V17" s="45">
        <f t="shared" si="2"/>
        <v>13.3</v>
      </c>
      <c r="W17" s="46">
        <f t="shared" si="3"/>
        <v>1.778175477239354E-3</v>
      </c>
      <c r="X17" s="41">
        <f t="shared" si="4"/>
        <v>199.15540450624081</v>
      </c>
      <c r="Y17" s="41">
        <f t="shared" si="5"/>
        <v>665</v>
      </c>
      <c r="Z17" s="41">
        <f t="shared" si="6"/>
        <v>651.74221044419983</v>
      </c>
      <c r="AA17" s="47">
        <f t="shared" si="7"/>
        <v>1364.1554045062408</v>
      </c>
      <c r="AB17" s="48">
        <f t="shared" si="8"/>
        <v>610.24551539719084</v>
      </c>
      <c r="AC17" s="41">
        <f t="shared" si="9"/>
        <v>1277.2990678897384</v>
      </c>
      <c r="AD17" s="41">
        <f t="shared" si="10"/>
        <v>0</v>
      </c>
      <c r="AE17" s="41">
        <f t="shared" si="19"/>
        <v>0</v>
      </c>
      <c r="AF17" s="49">
        <f>HLOOKUP(I17,GasAvoidedCostsWOCC!$A$5:$G$50,G17+1,FALSE)</f>
        <v>37.569941081056932</v>
      </c>
      <c r="AG17" s="41">
        <f t="shared" si="11"/>
        <v>1164.668173512765</v>
      </c>
      <c r="AH17" s="49">
        <f>HLOOKUP(I17,GasAvoidedCostsWOCC!$A$5:$Q$50,T17+1,FALSE)</f>
        <v>37.569941081056932</v>
      </c>
      <c r="AI17" s="41">
        <f t="shared" si="12"/>
        <v>0</v>
      </c>
      <c r="AJ17" s="41">
        <f t="shared" si="14"/>
        <v>1164.668173512765</v>
      </c>
      <c r="AK17" s="41">
        <f>HLOOKUP(I17,GasAvoidedCostsWOCC!$A$5:$Q$50,G17+1,FALSE)*J17*L17</f>
        <v>0</v>
      </c>
      <c r="AL17" s="41">
        <f t="shared" si="15"/>
        <v>1164.668173512765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1164.668173512765</v>
      </c>
      <c r="AN17" s="45">
        <f t="shared" si="16"/>
        <v>1281.1349908640416</v>
      </c>
      <c r="AO17" s="44">
        <f t="shared" si="17"/>
        <v>1.9085239368858233</v>
      </c>
      <c r="AP17" s="44">
        <f t="shared" si="18"/>
        <v>1.0030031517838971</v>
      </c>
    </row>
    <row r="18" spans="1:42" ht="13.5" customHeight="1" x14ac:dyDescent="0.25">
      <c r="A18" s="52">
        <f>A6+A8</f>
        <v>366523</v>
      </c>
      <c r="B18" s="84" t="s">
        <v>131</v>
      </c>
      <c r="C18" s="56">
        <v>18230736</v>
      </c>
      <c r="D18" s="56" t="s">
        <v>132</v>
      </c>
      <c r="E18" s="35" t="s">
        <v>1038</v>
      </c>
      <c r="F18" s="36" t="s">
        <v>885</v>
      </c>
      <c r="G18" s="36">
        <v>45</v>
      </c>
      <c r="H18" s="36"/>
      <c r="I18" s="37" t="s">
        <v>266</v>
      </c>
      <c r="J18" s="38">
        <v>50</v>
      </c>
      <c r="K18" s="38">
        <v>0.75</v>
      </c>
      <c r="L18" s="38"/>
      <c r="M18" s="39">
        <v>14</v>
      </c>
      <c r="N18" s="39">
        <v>26.98</v>
      </c>
      <c r="O18" s="40">
        <v>37.5</v>
      </c>
      <c r="P18" s="41">
        <v>700</v>
      </c>
      <c r="Q18" s="41">
        <f t="shared" si="13"/>
        <v>1349</v>
      </c>
      <c r="R18" s="42">
        <v>0</v>
      </c>
      <c r="S18" s="43"/>
      <c r="T18" s="36">
        <f t="shared" si="0"/>
        <v>45</v>
      </c>
      <c r="U18" s="44">
        <f t="shared" si="1"/>
        <v>9.6795842511013225E-2</v>
      </c>
      <c r="V18" s="45">
        <f t="shared" si="2"/>
        <v>12.98</v>
      </c>
      <c r="W18" s="46">
        <f t="shared" si="3"/>
        <v>2.1510187224669606E-3</v>
      </c>
      <c r="X18" s="41">
        <f t="shared" si="4"/>
        <v>240.9137957736784</v>
      </c>
      <c r="Y18" s="41">
        <f t="shared" si="5"/>
        <v>649</v>
      </c>
      <c r="Z18" s="41">
        <f t="shared" si="6"/>
        <v>788.39783521475783</v>
      </c>
      <c r="AA18" s="47">
        <f t="shared" si="7"/>
        <v>1589.9137957736784</v>
      </c>
      <c r="AB18" s="48">
        <f t="shared" si="8"/>
        <v>738.20022023853721</v>
      </c>
      <c r="AC18" s="41">
        <f t="shared" si="9"/>
        <v>1488.6833293761033</v>
      </c>
      <c r="AD18" s="41">
        <f t="shared" si="10"/>
        <v>0</v>
      </c>
      <c r="AE18" s="41">
        <f t="shared" si="19"/>
        <v>0</v>
      </c>
      <c r="AF18" s="49">
        <f>HLOOKUP(I18,GasAvoidedCostsWOCC!$A$5:$G$50,G18+1,FALSE)</f>
        <v>37.569941081056932</v>
      </c>
      <c r="AG18" s="41">
        <f t="shared" si="11"/>
        <v>1408.8727905396349</v>
      </c>
      <c r="AH18" s="49">
        <f>HLOOKUP(I18,GasAvoidedCostsWOCC!$A$5:$Q$50,T18+1,FALSE)</f>
        <v>37.569941081056932</v>
      </c>
      <c r="AI18" s="41">
        <f t="shared" si="12"/>
        <v>0</v>
      </c>
      <c r="AJ18" s="41">
        <f t="shared" si="14"/>
        <v>1408.8727905396349</v>
      </c>
      <c r="AK18" s="41">
        <f>HLOOKUP(I18,GasAvoidedCostsWOCC!$A$5:$Q$50,G18+1,FALSE)*J18*L18</f>
        <v>0</v>
      </c>
      <c r="AL18" s="41">
        <f t="shared" si="15"/>
        <v>1408.8727905396349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1408.8727905396349</v>
      </c>
      <c r="AN18" s="45">
        <f t="shared" si="16"/>
        <v>1549.7600695935985</v>
      </c>
      <c r="AO18" s="44">
        <f t="shared" si="17"/>
        <v>1.9085239368858233</v>
      </c>
      <c r="AP18" s="44">
        <f t="shared" si="18"/>
        <v>1.0410273555243559</v>
      </c>
    </row>
    <row r="19" spans="1:42" ht="13.5" customHeight="1" x14ac:dyDescent="0.25">
      <c r="A19" s="54" t="s">
        <v>214</v>
      </c>
      <c r="B19" s="84" t="s">
        <v>131</v>
      </c>
      <c r="C19" s="56">
        <v>18230736</v>
      </c>
      <c r="D19" s="56" t="s">
        <v>132</v>
      </c>
      <c r="E19" s="35" t="s">
        <v>1038</v>
      </c>
      <c r="F19" s="36" t="s">
        <v>886</v>
      </c>
      <c r="G19" s="36">
        <v>45</v>
      </c>
      <c r="H19" s="36"/>
      <c r="I19" s="37" t="s">
        <v>266</v>
      </c>
      <c r="J19" s="38">
        <v>1000</v>
      </c>
      <c r="K19" s="38">
        <v>0.13</v>
      </c>
      <c r="L19" s="38"/>
      <c r="M19" s="39">
        <v>6</v>
      </c>
      <c r="N19" s="39">
        <v>3.68</v>
      </c>
      <c r="O19" s="40">
        <v>130</v>
      </c>
      <c r="P19" s="41">
        <v>6000</v>
      </c>
      <c r="Q19" s="41">
        <f t="shared" si="13"/>
        <v>3680</v>
      </c>
      <c r="R19" s="42">
        <v>0</v>
      </c>
      <c r="S19" s="43"/>
      <c r="T19" s="36">
        <f t="shared" si="0"/>
        <v>45</v>
      </c>
      <c r="U19" s="44">
        <f t="shared" si="1"/>
        <v>0.33555892070484583</v>
      </c>
      <c r="V19" s="45">
        <f t="shared" si="2"/>
        <v>-2.3199999999999998</v>
      </c>
      <c r="W19" s="46">
        <f t="shared" si="3"/>
        <v>7.4568649045521299E-3</v>
      </c>
      <c r="X19" s="41">
        <f t="shared" si="4"/>
        <v>835.16782534875176</v>
      </c>
      <c r="Y19" s="41">
        <f t="shared" si="5"/>
        <v>-2320</v>
      </c>
      <c r="Z19" s="41">
        <f t="shared" si="6"/>
        <v>2733.1124954111601</v>
      </c>
      <c r="AA19" s="47">
        <f t="shared" si="7"/>
        <v>4515.1678253487516</v>
      </c>
      <c r="AB19" s="48">
        <f t="shared" si="8"/>
        <v>2559.0940968269288</v>
      </c>
      <c r="AC19" s="41">
        <f t="shared" si="9"/>
        <v>4227.6852297272953</v>
      </c>
      <c r="AD19" s="41">
        <f t="shared" si="10"/>
        <v>0</v>
      </c>
      <c r="AE19" s="41">
        <f t="shared" si="19"/>
        <v>0</v>
      </c>
      <c r="AF19" s="49">
        <f>HLOOKUP(I19,GasAvoidedCostsWOCC!$A$5:$G$50,G19+1,FALSE)</f>
        <v>37.569941081056932</v>
      </c>
      <c r="AG19" s="41">
        <f t="shared" si="11"/>
        <v>4884.0923405374015</v>
      </c>
      <c r="AH19" s="49">
        <f>HLOOKUP(I19,GasAvoidedCostsWOCC!$A$5:$Q$50,T19+1,FALSE)</f>
        <v>37.569941081056932</v>
      </c>
      <c r="AI19" s="41">
        <f t="shared" si="12"/>
        <v>0</v>
      </c>
      <c r="AJ19" s="41">
        <f t="shared" si="14"/>
        <v>4884.0923405374015</v>
      </c>
      <c r="AK19" s="41">
        <f>HLOOKUP(I19,GasAvoidedCostsWOCC!$A$5:$Q$50,G19+1,FALSE)*J19*L19</f>
        <v>0</v>
      </c>
      <c r="AL19" s="41">
        <f t="shared" si="15"/>
        <v>4884.0923405374015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4884.0923405374015</v>
      </c>
      <c r="AN19" s="45">
        <f t="shared" si="16"/>
        <v>5372.5015745911423</v>
      </c>
      <c r="AO19" s="44">
        <f t="shared" si="17"/>
        <v>1.9085239368858238</v>
      </c>
      <c r="AP19" s="44">
        <f t="shared" si="18"/>
        <v>1.2707903456988667</v>
      </c>
    </row>
    <row r="20" spans="1:42" ht="13.5" customHeight="1" x14ac:dyDescent="0.25">
      <c r="A20" s="52">
        <f>A8+SUM(Q5:Q903)</f>
        <v>321933.66000000003</v>
      </c>
      <c r="B20" s="84" t="s">
        <v>131</v>
      </c>
      <c r="C20" s="56">
        <v>18230736</v>
      </c>
      <c r="D20" s="56" t="s">
        <v>132</v>
      </c>
      <c r="E20" s="35">
        <v>12738</v>
      </c>
      <c r="F20" s="36" t="s">
        <v>887</v>
      </c>
      <c r="G20" s="36">
        <v>11</v>
      </c>
      <c r="H20" s="36"/>
      <c r="I20" s="37" t="s">
        <v>266</v>
      </c>
      <c r="J20" s="38">
        <v>1</v>
      </c>
      <c r="K20" s="38">
        <v>33</v>
      </c>
      <c r="L20" s="38"/>
      <c r="M20" s="39">
        <v>75</v>
      </c>
      <c r="N20" s="39">
        <v>189</v>
      </c>
      <c r="O20" s="40">
        <v>33</v>
      </c>
      <c r="P20" s="41">
        <v>75</v>
      </c>
      <c r="Q20" s="41">
        <f t="shared" si="13"/>
        <v>189</v>
      </c>
      <c r="R20" s="42">
        <v>0</v>
      </c>
      <c r="S20" s="43"/>
      <c r="T20" s="36">
        <f t="shared" si="0"/>
        <v>11</v>
      </c>
      <c r="U20" s="44">
        <f t="shared" si="1"/>
        <v>2.0821861233480177E-2</v>
      </c>
      <c r="V20" s="45">
        <f t="shared" si="2"/>
        <v>114</v>
      </c>
      <c r="W20" s="46">
        <f t="shared" si="3"/>
        <v>1.8928964757709253E-3</v>
      </c>
      <c r="X20" s="41">
        <f t="shared" si="4"/>
        <v>212.00414028083699</v>
      </c>
      <c r="Y20" s="41">
        <f t="shared" si="5"/>
        <v>114</v>
      </c>
      <c r="Z20" s="41">
        <f t="shared" si="6"/>
        <v>693.79009498898688</v>
      </c>
      <c r="AA20" s="47">
        <f t="shared" si="7"/>
        <v>401.00414028083696</v>
      </c>
      <c r="AB20" s="48">
        <f t="shared" si="8"/>
        <v>649.61619380991272</v>
      </c>
      <c r="AC20" s="41">
        <f t="shared" si="9"/>
        <v>375.47204146145782</v>
      </c>
      <c r="AD20" s="41">
        <f t="shared" si="10"/>
        <v>0</v>
      </c>
      <c r="AE20" s="41">
        <f t="shared" si="19"/>
        <v>0</v>
      </c>
      <c r="AF20" s="49">
        <f>HLOOKUP(I20,GasAvoidedCostsWOCC!$A$5:$G$50,G20+1,FALSE)</f>
        <v>12.013301571999582</v>
      </c>
      <c r="AG20" s="41">
        <f t="shared" si="11"/>
        <v>396.43895187598622</v>
      </c>
      <c r="AH20" s="49">
        <f>HLOOKUP(I20,GasAvoidedCostsWOCC!$A$5:$Q$50,T20+1,FALSE)</f>
        <v>12.013301571999582</v>
      </c>
      <c r="AI20" s="41">
        <f t="shared" si="12"/>
        <v>0</v>
      </c>
      <c r="AJ20" s="41">
        <f t="shared" si="14"/>
        <v>396.43895187598622</v>
      </c>
      <c r="AK20" s="41">
        <f>HLOOKUP(I20,GasAvoidedCostsWOCC!$A$5:$Q$50,G20+1,FALSE)*J20*L20</f>
        <v>0</v>
      </c>
      <c r="AL20" s="41">
        <f t="shared" si="15"/>
        <v>396.43895187598622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396.43895187598622</v>
      </c>
      <c r="AN20" s="45">
        <f t="shared" si="16"/>
        <v>436.08284706358489</v>
      </c>
      <c r="AO20" s="44">
        <f t="shared" si="17"/>
        <v>0.61026642447277124</v>
      </c>
      <c r="AP20" s="44">
        <f t="shared" si="18"/>
        <v>1.1614256160490948</v>
      </c>
    </row>
    <row r="21" spans="1:42" ht="13.5" customHeight="1" x14ac:dyDescent="0.25">
      <c r="A21" s="54" t="s">
        <v>228</v>
      </c>
      <c r="B21" s="84" t="s">
        <v>131</v>
      </c>
      <c r="C21" s="56">
        <v>18230736</v>
      </c>
      <c r="D21" s="56" t="s">
        <v>132</v>
      </c>
      <c r="E21" s="35">
        <v>12739</v>
      </c>
      <c r="F21" s="36" t="s">
        <v>888</v>
      </c>
      <c r="G21" s="36">
        <v>11</v>
      </c>
      <c r="H21" s="36"/>
      <c r="I21" s="37" t="s">
        <v>266</v>
      </c>
      <c r="J21" s="38">
        <v>10</v>
      </c>
      <c r="K21" s="38">
        <v>33</v>
      </c>
      <c r="L21" s="38"/>
      <c r="M21" s="39">
        <v>150</v>
      </c>
      <c r="N21" s="39">
        <v>189</v>
      </c>
      <c r="O21" s="40">
        <v>330</v>
      </c>
      <c r="P21" s="41">
        <v>1500</v>
      </c>
      <c r="Q21" s="41">
        <f t="shared" si="13"/>
        <v>1890</v>
      </c>
      <c r="R21" s="42">
        <v>0</v>
      </c>
      <c r="S21" s="43"/>
      <c r="T21" s="36">
        <f t="shared" si="0"/>
        <v>11</v>
      </c>
      <c r="U21" s="44">
        <f t="shared" si="1"/>
        <v>0.20821861233480177</v>
      </c>
      <c r="V21" s="45">
        <f t="shared" si="2"/>
        <v>39</v>
      </c>
      <c r="W21" s="46">
        <f t="shared" si="3"/>
        <v>1.8928964757709252E-2</v>
      </c>
      <c r="X21" s="41">
        <f t="shared" si="4"/>
        <v>2120.0414028083701</v>
      </c>
      <c r="Y21" s="41">
        <f t="shared" si="5"/>
        <v>390</v>
      </c>
      <c r="Z21" s="41">
        <f t="shared" si="6"/>
        <v>6937.9009498898686</v>
      </c>
      <c r="AA21" s="47">
        <f t="shared" si="7"/>
        <v>4010.0414028083701</v>
      </c>
      <c r="AB21" s="48">
        <f t="shared" si="8"/>
        <v>6496.1619380991278</v>
      </c>
      <c r="AC21" s="41">
        <f t="shared" si="9"/>
        <v>3754.7204146145787</v>
      </c>
      <c r="AD21" s="41">
        <f t="shared" si="10"/>
        <v>0</v>
      </c>
      <c r="AE21" s="41">
        <f t="shared" si="19"/>
        <v>0</v>
      </c>
      <c r="AF21" s="49">
        <f>HLOOKUP(I21,GasAvoidedCostsWOCC!$A$5:$G$50,G21+1,FALSE)</f>
        <v>12.013301571999582</v>
      </c>
      <c r="AG21" s="41">
        <f t="shared" si="11"/>
        <v>3964.3895187598623</v>
      </c>
      <c r="AH21" s="49">
        <f>HLOOKUP(I21,GasAvoidedCostsWOCC!$A$5:$Q$50,T21+1,FALSE)</f>
        <v>12.013301571999582</v>
      </c>
      <c r="AI21" s="41">
        <f t="shared" si="12"/>
        <v>0</v>
      </c>
      <c r="AJ21" s="41">
        <f t="shared" si="14"/>
        <v>3964.3895187598623</v>
      </c>
      <c r="AK21" s="41">
        <f>HLOOKUP(I21,GasAvoidedCostsWOCC!$A$5:$Q$50,G21+1,FALSE)*J21*L21</f>
        <v>0</v>
      </c>
      <c r="AL21" s="41">
        <f t="shared" si="15"/>
        <v>3964.3895187598623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3964.3895187598623</v>
      </c>
      <c r="AN21" s="45">
        <f t="shared" si="16"/>
        <v>4360.828470635849</v>
      </c>
      <c r="AO21" s="44">
        <f t="shared" si="17"/>
        <v>0.61026642447277124</v>
      </c>
      <c r="AP21" s="44">
        <f t="shared" si="18"/>
        <v>1.1614256160490946</v>
      </c>
    </row>
    <row r="22" spans="1:42" ht="13.5" customHeight="1" x14ac:dyDescent="0.25">
      <c r="A22" s="55">
        <f>(SUM(AM5:AM997)/(SUM(AB5:AB997)))</f>
        <v>1.014654043739555</v>
      </c>
      <c r="B22" s="84" t="s">
        <v>131</v>
      </c>
      <c r="C22" s="56">
        <v>18230736</v>
      </c>
      <c r="D22" s="56" t="s">
        <v>132</v>
      </c>
      <c r="E22" s="35">
        <v>13021</v>
      </c>
      <c r="F22" s="36" t="s">
        <v>889</v>
      </c>
      <c r="G22" s="36">
        <v>11</v>
      </c>
      <c r="H22" s="36"/>
      <c r="I22" s="37" t="s">
        <v>266</v>
      </c>
      <c r="J22" s="38">
        <v>5</v>
      </c>
      <c r="K22" s="38">
        <v>33</v>
      </c>
      <c r="L22" s="38"/>
      <c r="M22" s="39">
        <v>150</v>
      </c>
      <c r="N22" s="39">
        <v>189</v>
      </c>
      <c r="O22" s="40">
        <v>165</v>
      </c>
      <c r="P22" s="41">
        <v>750</v>
      </c>
      <c r="Q22" s="41">
        <f t="shared" si="13"/>
        <v>945</v>
      </c>
      <c r="R22" s="42">
        <v>0</v>
      </c>
      <c r="S22" s="43"/>
      <c r="T22" s="36">
        <f t="shared" si="0"/>
        <v>11</v>
      </c>
      <c r="U22" s="44">
        <f t="shared" si="1"/>
        <v>0.10410930616740088</v>
      </c>
      <c r="V22" s="45">
        <f t="shared" si="2"/>
        <v>39</v>
      </c>
      <c r="W22" s="46">
        <f t="shared" si="3"/>
        <v>9.4644823788546262E-3</v>
      </c>
      <c r="X22" s="41">
        <f t="shared" si="4"/>
        <v>1060.020701404185</v>
      </c>
      <c r="Y22" s="41">
        <f t="shared" si="5"/>
        <v>195</v>
      </c>
      <c r="Z22" s="41">
        <f t="shared" si="6"/>
        <v>3468.9504749449343</v>
      </c>
      <c r="AA22" s="47">
        <f t="shared" si="7"/>
        <v>2005.020701404185</v>
      </c>
      <c r="AB22" s="48">
        <f t="shared" si="8"/>
        <v>3248.0809690495639</v>
      </c>
      <c r="AC22" s="41">
        <f t="shared" si="9"/>
        <v>1877.3602073072893</v>
      </c>
      <c r="AD22" s="41">
        <f t="shared" si="10"/>
        <v>0</v>
      </c>
      <c r="AE22" s="41">
        <f t="shared" si="19"/>
        <v>0</v>
      </c>
      <c r="AF22" s="49">
        <f>HLOOKUP(I22,GasAvoidedCostsWOCC!$A$5:$G$50,G22+1,FALSE)</f>
        <v>12.013301571999582</v>
      </c>
      <c r="AG22" s="41">
        <f t="shared" si="11"/>
        <v>1982.1947593799312</v>
      </c>
      <c r="AH22" s="49">
        <f>HLOOKUP(I22,GasAvoidedCostsWOCC!$A$5:$Q$50,T22+1,FALSE)</f>
        <v>12.013301571999582</v>
      </c>
      <c r="AI22" s="41">
        <f t="shared" si="12"/>
        <v>0</v>
      </c>
      <c r="AJ22" s="41">
        <f t="shared" si="14"/>
        <v>1982.1947593799312</v>
      </c>
      <c r="AK22" s="41">
        <f>HLOOKUP(I22,GasAvoidedCostsWOCC!$A$5:$Q$50,G22+1,FALSE)*J22*L22</f>
        <v>0</v>
      </c>
      <c r="AL22" s="41">
        <f t="shared" si="15"/>
        <v>1982.1947593799312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1982.1947593799312</v>
      </c>
      <c r="AN22" s="45">
        <f t="shared" si="16"/>
        <v>2180.4142353179245</v>
      </c>
      <c r="AO22" s="44">
        <f t="shared" si="17"/>
        <v>0.61026642447277124</v>
      </c>
      <c r="AP22" s="44">
        <f t="shared" si="18"/>
        <v>1.1614256160490946</v>
      </c>
    </row>
    <row r="23" spans="1:42" ht="13.5" customHeight="1" x14ac:dyDescent="0.25">
      <c r="A23" s="54" t="s">
        <v>229</v>
      </c>
      <c r="B23" s="84" t="s">
        <v>131</v>
      </c>
      <c r="C23" s="56">
        <v>18230736</v>
      </c>
      <c r="D23" s="56" t="s">
        <v>132</v>
      </c>
      <c r="E23" s="35">
        <v>12621</v>
      </c>
      <c r="F23" s="36" t="s">
        <v>827</v>
      </c>
      <c r="G23" s="36">
        <v>11</v>
      </c>
      <c r="H23" s="36"/>
      <c r="I23" s="37" t="s">
        <v>253</v>
      </c>
      <c r="J23" s="38">
        <v>1</v>
      </c>
      <c r="K23" s="38">
        <v>20.52</v>
      </c>
      <c r="L23" s="38"/>
      <c r="M23" s="39">
        <v>125</v>
      </c>
      <c r="N23" s="39">
        <v>146.71</v>
      </c>
      <c r="O23" s="40">
        <v>20.52</v>
      </c>
      <c r="P23" s="41">
        <v>125</v>
      </c>
      <c r="Q23" s="41">
        <f t="shared" si="13"/>
        <v>146.71</v>
      </c>
      <c r="R23" s="42">
        <v>389.08</v>
      </c>
      <c r="S23" s="43"/>
      <c r="T23" s="36">
        <f t="shared" si="0"/>
        <v>11</v>
      </c>
      <c r="U23" s="44">
        <f t="shared" si="1"/>
        <v>1.2947411894273128E-2</v>
      </c>
      <c r="V23" s="45">
        <f t="shared" si="2"/>
        <v>21.710000000000008</v>
      </c>
      <c r="W23" s="46">
        <f t="shared" si="3"/>
        <v>1.1770374449339208E-3</v>
      </c>
      <c r="X23" s="41">
        <f t="shared" si="4"/>
        <v>131.82802904735681</v>
      </c>
      <c r="Y23" s="41">
        <f t="shared" si="5"/>
        <v>21.710000000000008</v>
      </c>
      <c r="Z23" s="41">
        <f t="shared" si="6"/>
        <v>431.41129542951546</v>
      </c>
      <c r="AA23" s="47">
        <f t="shared" si="7"/>
        <v>278.53802904735682</v>
      </c>
      <c r="AB23" s="48">
        <f t="shared" si="8"/>
        <v>403.94316051452756</v>
      </c>
      <c r="AC23" s="41">
        <f t="shared" si="9"/>
        <v>260.80339798441651</v>
      </c>
      <c r="AD23" s="41">
        <f t="shared" si="10"/>
        <v>2946.8718751212423</v>
      </c>
      <c r="AE23" s="41">
        <f t="shared" si="19"/>
        <v>0</v>
      </c>
      <c r="AF23" s="49">
        <f>HLOOKUP(I23,GasAvoidedCostsWOCC!$A$5:$G$50,G23+1,FALSE)</f>
        <v>11.367913647559428</v>
      </c>
      <c r="AG23" s="41">
        <f t="shared" si="11"/>
        <v>233.26958804791946</v>
      </c>
      <c r="AH23" s="49">
        <f>HLOOKUP(I23,GasAvoidedCostsWOCC!$A$5:$Q$50,T23+1,FALSE)</f>
        <v>11.367913647559428</v>
      </c>
      <c r="AI23" s="41">
        <f t="shared" si="12"/>
        <v>0</v>
      </c>
      <c r="AJ23" s="41">
        <f t="shared" si="14"/>
        <v>233.26958804791946</v>
      </c>
      <c r="AK23" s="41">
        <f>HLOOKUP(I23,GasAvoidedCostsWOCC!$A$5:$Q$50,G23+1,FALSE)*J23*L23</f>
        <v>0</v>
      </c>
      <c r="AL23" s="41">
        <f t="shared" si="15"/>
        <v>233.26958804791946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233.26958804791946</v>
      </c>
      <c r="AN23" s="45">
        <f t="shared" si="16"/>
        <v>3203.4684219739538</v>
      </c>
      <c r="AO23" s="44">
        <f t="shared" si="17"/>
        <v>0.57748121728509882</v>
      </c>
      <c r="AP23" s="44">
        <f t="shared" si="18"/>
        <v>12.2830777770977</v>
      </c>
    </row>
    <row r="24" spans="1:42" ht="13.5" customHeight="1" x14ac:dyDescent="0.25">
      <c r="A24" s="55">
        <f>(SUM(AN5:AN997)/SUM(AC5:AC997))</f>
        <v>1.4420509093613714</v>
      </c>
      <c r="B24" s="84" t="s">
        <v>131</v>
      </c>
      <c r="C24" s="56">
        <v>18230736</v>
      </c>
      <c r="D24" s="56" t="s">
        <v>132</v>
      </c>
      <c r="E24" s="35">
        <v>12622</v>
      </c>
      <c r="F24" s="36" t="s">
        <v>891</v>
      </c>
      <c r="G24" s="36">
        <v>11</v>
      </c>
      <c r="H24" s="36"/>
      <c r="I24" s="37" t="s">
        <v>253</v>
      </c>
      <c r="J24" s="38">
        <v>1</v>
      </c>
      <c r="K24" s="38">
        <v>20.52</v>
      </c>
      <c r="L24" s="38"/>
      <c r="M24" s="39">
        <v>125</v>
      </c>
      <c r="N24" s="39">
        <v>146.71</v>
      </c>
      <c r="O24" s="40">
        <v>20.52</v>
      </c>
      <c r="P24" s="41">
        <v>125</v>
      </c>
      <c r="Q24" s="41">
        <f t="shared" si="13"/>
        <v>146.71</v>
      </c>
      <c r="R24" s="42">
        <v>142.84</v>
      </c>
      <c r="S24" s="43"/>
      <c r="T24" s="36">
        <f t="shared" si="0"/>
        <v>11</v>
      </c>
      <c r="U24" s="44">
        <f t="shared" si="1"/>
        <v>1.2947411894273128E-2</v>
      </c>
      <c r="V24" s="45">
        <f t="shared" si="2"/>
        <v>21.710000000000008</v>
      </c>
      <c r="W24" s="46">
        <f t="shared" si="3"/>
        <v>1.1770374449339208E-3</v>
      </c>
      <c r="X24" s="41">
        <f t="shared" si="4"/>
        <v>131.82802904735681</v>
      </c>
      <c r="Y24" s="41">
        <f t="shared" si="5"/>
        <v>21.710000000000008</v>
      </c>
      <c r="Z24" s="41">
        <f t="shared" si="6"/>
        <v>431.41129542951546</v>
      </c>
      <c r="AA24" s="47">
        <f t="shared" si="7"/>
        <v>278.53802904735682</v>
      </c>
      <c r="AB24" s="48">
        <f t="shared" si="8"/>
        <v>403.94316051452756</v>
      </c>
      <c r="AC24" s="41">
        <f t="shared" si="9"/>
        <v>260.80339798441651</v>
      </c>
      <c r="AD24" s="41">
        <f t="shared" si="10"/>
        <v>1081.862801075147</v>
      </c>
      <c r="AE24" s="41">
        <f t="shared" si="19"/>
        <v>0</v>
      </c>
      <c r="AF24" s="49">
        <f>HLOOKUP(I24,GasAvoidedCostsWOCC!$A$5:$G$50,G24+1,FALSE)</f>
        <v>11.367913647559428</v>
      </c>
      <c r="AG24" s="41">
        <f t="shared" si="11"/>
        <v>233.26958804791946</v>
      </c>
      <c r="AH24" s="49">
        <f>HLOOKUP(I24,GasAvoidedCostsWOCC!$A$5:$Q$50,T24+1,FALSE)</f>
        <v>11.367913647559428</v>
      </c>
      <c r="AI24" s="41">
        <f t="shared" si="12"/>
        <v>0</v>
      </c>
      <c r="AJ24" s="41">
        <f t="shared" si="14"/>
        <v>233.26958804791946</v>
      </c>
      <c r="AK24" s="41">
        <f>HLOOKUP(I24,GasAvoidedCostsWOCC!$A$5:$Q$50,G24+1,FALSE)*J24*L24</f>
        <v>0</v>
      </c>
      <c r="AL24" s="41">
        <f t="shared" si="15"/>
        <v>233.26958804791946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233.26958804791946</v>
      </c>
      <c r="AN24" s="45">
        <f t="shared" si="16"/>
        <v>1338.4593479278583</v>
      </c>
      <c r="AO24" s="44">
        <f t="shared" si="17"/>
        <v>0.57748121728509882</v>
      </c>
      <c r="AP24" s="44">
        <f t="shared" si="18"/>
        <v>5.1320625355035974</v>
      </c>
    </row>
    <row r="25" spans="1:42" ht="13.5" customHeight="1" x14ac:dyDescent="0.25">
      <c r="B25" s="84" t="s">
        <v>131</v>
      </c>
      <c r="C25" s="56">
        <v>18230736</v>
      </c>
      <c r="D25" s="56" t="s">
        <v>132</v>
      </c>
      <c r="E25" s="35">
        <v>12623</v>
      </c>
      <c r="F25" s="36" t="s">
        <v>892</v>
      </c>
      <c r="G25" s="36">
        <v>11</v>
      </c>
      <c r="H25" s="36"/>
      <c r="I25" s="37" t="s">
        <v>253</v>
      </c>
      <c r="J25" s="38">
        <v>1</v>
      </c>
      <c r="K25" s="38">
        <v>14.99</v>
      </c>
      <c r="L25" s="38"/>
      <c r="M25" s="39">
        <v>75</v>
      </c>
      <c r="N25" s="39">
        <v>82.7</v>
      </c>
      <c r="O25" s="40">
        <v>14.99</v>
      </c>
      <c r="P25" s="41">
        <v>75</v>
      </c>
      <c r="Q25" s="41">
        <f t="shared" si="13"/>
        <v>82.7</v>
      </c>
      <c r="R25" s="42">
        <v>80.52</v>
      </c>
      <c r="S25" s="43"/>
      <c r="T25" s="36">
        <f t="shared" ref="T25:T69" si="20">G25+H25</f>
        <v>11</v>
      </c>
      <c r="U25" s="44">
        <f t="shared" ref="U25:U69" si="21">(O25/$A$10)*T25</f>
        <v>9.4581727239353899E-3</v>
      </c>
      <c r="V25" s="45">
        <f t="shared" ref="V25:V69" si="22">N25-M25</f>
        <v>7.7000000000000028</v>
      </c>
      <c r="W25" s="46">
        <f t="shared" ref="W25:W69" si="23">(O25/A$10)</f>
        <v>8.5983388399412633E-4</v>
      </c>
      <c r="X25" s="41">
        <f t="shared" ref="X25:X69" si="24">W25*A$8</f>
        <v>96.301274630598371</v>
      </c>
      <c r="Y25" s="41">
        <f t="shared" ref="Y25:Y69" si="25">Q25-P25</f>
        <v>7.7000000000000028</v>
      </c>
      <c r="Z25" s="41">
        <f t="shared" ref="Z25:Z69" si="26">X25+(A$6*W25)</f>
        <v>315.14889466317914</v>
      </c>
      <c r="AA25" s="47">
        <f t="shared" ref="AA25:AA69" si="27">Q25+X25</f>
        <v>179.00127463059837</v>
      </c>
      <c r="AB25" s="48">
        <f t="shared" ref="AB25:AB69" si="28">Z25/(1+GasDiscountRate)^1</f>
        <v>295.08323470335125</v>
      </c>
      <c r="AC25" s="41">
        <f t="shared" ref="AC25:AC69" si="29">AA25/(1+GasDiscountRate)^1</f>
        <v>167.60418972902468</v>
      </c>
      <c r="AD25" s="41">
        <f t="shared" ref="AD25:AD69" si="30">-PV(GasDiscountRate,T25,R25)*J25</f>
        <v>609.85433171780198</v>
      </c>
      <c r="AE25" s="41">
        <f t="shared" ref="AE25:AE69" si="31">-PV(GasDiscountRate,T25,S25)*J25</f>
        <v>0</v>
      </c>
      <c r="AF25" s="49">
        <f>HLOOKUP(I25,GasAvoidedCostsWOCC!$A$5:$G$50,G25+1,FALSE)</f>
        <v>11.367913647559428</v>
      </c>
      <c r="AG25" s="41">
        <f t="shared" ref="AG25:AG69" si="32">AF25*J25*K25</f>
        <v>170.40502557691582</v>
      </c>
      <c r="AH25" s="49">
        <f>HLOOKUP(I25,GasAvoidedCostsWOCC!$A$5:$Q$50,T25+1,FALSE)</f>
        <v>11.367913647559428</v>
      </c>
      <c r="AI25" s="41">
        <f t="shared" ref="AI25:AI69" si="33">AH25*J25*L25</f>
        <v>0</v>
      </c>
      <c r="AJ25" s="41">
        <f t="shared" ref="AJ25:AJ69" si="34">AG25+AI25</f>
        <v>170.40502557691582</v>
      </c>
      <c r="AK25" s="41">
        <f>HLOOKUP(I25,GasAvoidedCostsWOCC!$A$5:$Q$50,G25+1,FALSE)*J25*L25</f>
        <v>0</v>
      </c>
      <c r="AL25" s="41">
        <f t="shared" ref="AL25:AL69" si="35">AG25+AI25-AK25</f>
        <v>170.40502557691582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170.40502557691582</v>
      </c>
      <c r="AN25" s="45">
        <f t="shared" ref="AN25:AN69" si="36">AM25*1.1+AD25+AE25</f>
        <v>797.29985985240944</v>
      </c>
      <c r="AO25" s="44">
        <f t="shared" ref="AO25:AO69" si="37">IFERROR(AM25/AB25,0)</f>
        <v>0.57748121728509894</v>
      </c>
      <c r="AP25" s="44">
        <f t="shared" ref="AP25:AP69" si="38">AN25/AC25</f>
        <v>4.7570401500192201</v>
      </c>
    </row>
    <row r="26" spans="1:42" ht="13.5" customHeight="1" x14ac:dyDescent="0.25">
      <c r="B26" s="84" t="s">
        <v>131</v>
      </c>
      <c r="C26" s="56">
        <v>18230736</v>
      </c>
      <c r="D26" s="56" t="s">
        <v>132</v>
      </c>
      <c r="E26" s="35">
        <v>12624</v>
      </c>
      <c r="F26" s="36" t="s">
        <v>828</v>
      </c>
      <c r="G26" s="36">
        <v>11</v>
      </c>
      <c r="H26" s="36"/>
      <c r="I26" s="37" t="s">
        <v>253</v>
      </c>
      <c r="J26" s="38">
        <v>1</v>
      </c>
      <c r="K26" s="38">
        <v>14.99</v>
      </c>
      <c r="L26" s="38"/>
      <c r="M26" s="39">
        <v>75</v>
      </c>
      <c r="N26" s="39">
        <v>82.7</v>
      </c>
      <c r="O26" s="40">
        <v>14.99</v>
      </c>
      <c r="P26" s="41">
        <v>75</v>
      </c>
      <c r="Q26" s="41">
        <f t="shared" si="13"/>
        <v>82.7</v>
      </c>
      <c r="R26" s="42">
        <v>389.08</v>
      </c>
      <c r="S26" s="43"/>
      <c r="T26" s="36">
        <f t="shared" si="20"/>
        <v>11</v>
      </c>
      <c r="U26" s="44">
        <f t="shared" si="21"/>
        <v>9.4581727239353899E-3</v>
      </c>
      <c r="V26" s="45">
        <f t="shared" si="22"/>
        <v>7.7000000000000028</v>
      </c>
      <c r="W26" s="46">
        <f t="shared" si="23"/>
        <v>8.5983388399412633E-4</v>
      </c>
      <c r="X26" s="41">
        <f t="shared" si="24"/>
        <v>96.301274630598371</v>
      </c>
      <c r="Y26" s="41">
        <f t="shared" si="25"/>
        <v>7.7000000000000028</v>
      </c>
      <c r="Z26" s="41">
        <f t="shared" si="26"/>
        <v>315.14889466317914</v>
      </c>
      <c r="AA26" s="47">
        <f t="shared" si="27"/>
        <v>179.00127463059837</v>
      </c>
      <c r="AB26" s="48">
        <f t="shared" si="28"/>
        <v>295.08323470335125</v>
      </c>
      <c r="AC26" s="41">
        <f t="shared" si="29"/>
        <v>167.60418972902468</v>
      </c>
      <c r="AD26" s="41">
        <f t="shared" si="30"/>
        <v>2946.8718751212423</v>
      </c>
      <c r="AE26" s="41">
        <f t="shared" si="31"/>
        <v>0</v>
      </c>
      <c r="AF26" s="49">
        <f>HLOOKUP(I26,GasAvoidedCostsWOCC!$A$5:$G$50,G26+1,FALSE)</f>
        <v>11.367913647559428</v>
      </c>
      <c r="AG26" s="41">
        <f t="shared" si="32"/>
        <v>170.40502557691582</v>
      </c>
      <c r="AH26" s="49">
        <f>HLOOKUP(I26,GasAvoidedCostsWOCC!$A$5:$Q$50,T26+1,FALSE)</f>
        <v>11.367913647559428</v>
      </c>
      <c r="AI26" s="41">
        <f t="shared" si="33"/>
        <v>0</v>
      </c>
      <c r="AJ26" s="41">
        <f t="shared" si="34"/>
        <v>170.40502557691582</v>
      </c>
      <c r="AK26" s="41">
        <f>HLOOKUP(I26,GasAvoidedCostsWOCC!$A$5:$Q$50,G26+1,FALSE)*J26*L26</f>
        <v>0</v>
      </c>
      <c r="AL26" s="41">
        <f t="shared" si="35"/>
        <v>170.40502557691582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170.40502557691582</v>
      </c>
      <c r="AN26" s="45">
        <f t="shared" si="36"/>
        <v>3134.3174032558495</v>
      </c>
      <c r="AO26" s="44">
        <f t="shared" si="37"/>
        <v>0.57748121728509894</v>
      </c>
      <c r="AP26" s="44">
        <f t="shared" si="38"/>
        <v>18.700710336199116</v>
      </c>
    </row>
    <row r="27" spans="1:42" ht="13.5" customHeight="1" x14ac:dyDescent="0.25">
      <c r="B27" s="84" t="s">
        <v>131</v>
      </c>
      <c r="C27" s="56">
        <v>18230736</v>
      </c>
      <c r="D27" s="56" t="s">
        <v>132</v>
      </c>
      <c r="E27" s="35">
        <v>12625</v>
      </c>
      <c r="F27" s="36" t="s">
        <v>893</v>
      </c>
      <c r="G27" s="36">
        <v>11</v>
      </c>
      <c r="H27" s="36"/>
      <c r="I27" s="37" t="s">
        <v>253</v>
      </c>
      <c r="J27" s="38">
        <v>1</v>
      </c>
      <c r="K27" s="38">
        <v>35.51</v>
      </c>
      <c r="L27" s="38"/>
      <c r="M27" s="39">
        <v>200</v>
      </c>
      <c r="N27" s="39">
        <v>399.62</v>
      </c>
      <c r="O27" s="40">
        <v>35.51</v>
      </c>
      <c r="P27" s="41">
        <v>200</v>
      </c>
      <c r="Q27" s="41">
        <f t="shared" si="13"/>
        <v>399.62</v>
      </c>
      <c r="R27" s="42">
        <v>389.08</v>
      </c>
      <c r="S27" s="43"/>
      <c r="T27" s="36">
        <f t="shared" si="20"/>
        <v>11</v>
      </c>
      <c r="U27" s="44">
        <f t="shared" si="21"/>
        <v>2.2405584618208518E-2</v>
      </c>
      <c r="V27" s="45">
        <f t="shared" si="22"/>
        <v>199.62</v>
      </c>
      <c r="W27" s="46">
        <f t="shared" si="23"/>
        <v>2.0368713289280471E-3</v>
      </c>
      <c r="X27" s="41">
        <f t="shared" si="24"/>
        <v>228.12930367795519</v>
      </c>
      <c r="Y27" s="41">
        <f t="shared" si="25"/>
        <v>199.62</v>
      </c>
      <c r="Z27" s="41">
        <f t="shared" si="26"/>
        <v>746.56019009269471</v>
      </c>
      <c r="AA27" s="47">
        <f t="shared" si="27"/>
        <v>627.74930367795514</v>
      </c>
      <c r="AB27" s="48">
        <f t="shared" si="28"/>
        <v>699.02639521787887</v>
      </c>
      <c r="AC27" s="41">
        <f t="shared" si="29"/>
        <v>587.78024688947107</v>
      </c>
      <c r="AD27" s="41">
        <f t="shared" si="30"/>
        <v>2946.8718751212423</v>
      </c>
      <c r="AE27" s="41">
        <f t="shared" si="31"/>
        <v>0</v>
      </c>
      <c r="AF27" s="49">
        <f>HLOOKUP(I27,GasAvoidedCostsWOCC!$A$5:$G$50,G27+1,FALSE)</f>
        <v>11.367913647559428</v>
      </c>
      <c r="AG27" s="41">
        <f t="shared" si="32"/>
        <v>403.67461362483527</v>
      </c>
      <c r="AH27" s="49">
        <f>HLOOKUP(I27,GasAvoidedCostsWOCC!$A$5:$Q$50,T27+1,FALSE)</f>
        <v>11.367913647559428</v>
      </c>
      <c r="AI27" s="41">
        <f t="shared" si="33"/>
        <v>0</v>
      </c>
      <c r="AJ27" s="41">
        <f t="shared" si="34"/>
        <v>403.67461362483527</v>
      </c>
      <c r="AK27" s="41">
        <f>HLOOKUP(I27,GasAvoidedCostsWOCC!$A$5:$Q$50,G27+1,FALSE)*J27*L27</f>
        <v>0</v>
      </c>
      <c r="AL27" s="41">
        <f t="shared" si="35"/>
        <v>403.67461362483527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403.67461362483527</v>
      </c>
      <c r="AN27" s="45">
        <f t="shared" si="36"/>
        <v>3390.913950108561</v>
      </c>
      <c r="AO27" s="44">
        <f t="shared" si="37"/>
        <v>0.57748121728509882</v>
      </c>
      <c r="AP27" s="44">
        <f t="shared" si="38"/>
        <v>5.769016512639296</v>
      </c>
    </row>
    <row r="28" spans="1:42" ht="13.5" customHeight="1" x14ac:dyDescent="0.25">
      <c r="B28" s="84" t="s">
        <v>131</v>
      </c>
      <c r="C28" s="56">
        <v>18230736</v>
      </c>
      <c r="D28" s="56" t="s">
        <v>132</v>
      </c>
      <c r="E28" s="35">
        <v>12962</v>
      </c>
      <c r="F28" s="36" t="s">
        <v>829</v>
      </c>
      <c r="G28" s="36">
        <v>14</v>
      </c>
      <c r="H28" s="36"/>
      <c r="I28" s="37" t="s">
        <v>262</v>
      </c>
      <c r="J28" s="38">
        <v>1</v>
      </c>
      <c r="K28" s="38">
        <v>0.8</v>
      </c>
      <c r="L28" s="38"/>
      <c r="M28" s="39">
        <v>0</v>
      </c>
      <c r="N28" s="39">
        <v>0</v>
      </c>
      <c r="O28" s="40">
        <v>0.8</v>
      </c>
      <c r="P28" s="41">
        <v>0</v>
      </c>
      <c r="Q28" s="41">
        <f t="shared" si="13"/>
        <v>0</v>
      </c>
      <c r="R28" s="42">
        <v>7.49</v>
      </c>
      <c r="S28" s="43"/>
      <c r="T28" s="36">
        <f t="shared" si="20"/>
        <v>14</v>
      </c>
      <c r="U28" s="44">
        <f t="shared" si="21"/>
        <v>6.4243759177679883E-4</v>
      </c>
      <c r="V28" s="45">
        <f t="shared" si="22"/>
        <v>0</v>
      </c>
      <c r="W28" s="46">
        <f t="shared" si="23"/>
        <v>4.5888399412628492E-5</v>
      </c>
      <c r="X28" s="41">
        <f t="shared" si="24"/>
        <v>5.1394943098384731</v>
      </c>
      <c r="Y28" s="41">
        <f t="shared" si="25"/>
        <v>0</v>
      </c>
      <c r="Z28" s="41">
        <f t="shared" si="26"/>
        <v>16.819153817914835</v>
      </c>
      <c r="AA28" s="47">
        <f t="shared" si="27"/>
        <v>5.1394943098384731</v>
      </c>
      <c r="AB28" s="48">
        <f t="shared" si="28"/>
        <v>15.748271365088796</v>
      </c>
      <c r="AC28" s="41">
        <f t="shared" si="29"/>
        <v>4.8122605897363977</v>
      </c>
      <c r="AD28" s="41">
        <f t="shared" si="30"/>
        <v>66.296476273070979</v>
      </c>
      <c r="AE28" s="41">
        <f t="shared" si="31"/>
        <v>0</v>
      </c>
      <c r="AF28" s="49">
        <f>HLOOKUP(I28,GasAvoidedCostsWOCC!$A$5:$G$50,G28+1,FALSE)</f>
        <v>14.06421015641665</v>
      </c>
      <c r="AG28" s="41">
        <f t="shared" si="32"/>
        <v>11.25136812513332</v>
      </c>
      <c r="AH28" s="49">
        <f>HLOOKUP(I28,GasAvoidedCostsWOCC!$A$5:$Q$50,T28+1,FALSE)</f>
        <v>14.06421015641665</v>
      </c>
      <c r="AI28" s="41">
        <f t="shared" si="33"/>
        <v>0</v>
      </c>
      <c r="AJ28" s="41">
        <f t="shared" si="34"/>
        <v>11.25136812513332</v>
      </c>
      <c r="AK28" s="41">
        <f>HLOOKUP(I28,GasAvoidedCostsWOCC!$A$5:$Q$50,G28+1,FALSE)*J28*L28</f>
        <v>0</v>
      </c>
      <c r="AL28" s="41">
        <f t="shared" si="35"/>
        <v>11.25136812513332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11.25136812513332</v>
      </c>
      <c r="AN28" s="45">
        <f t="shared" si="36"/>
        <v>78.672981210717637</v>
      </c>
      <c r="AO28" s="44">
        <f t="shared" si="37"/>
        <v>0.71445099365481246</v>
      </c>
      <c r="AP28" s="44">
        <f t="shared" si="38"/>
        <v>16.348445755101373</v>
      </c>
    </row>
    <row r="29" spans="1:42" x14ac:dyDescent="0.25">
      <c r="B29" s="84" t="s">
        <v>131</v>
      </c>
      <c r="C29" s="56">
        <v>18230736</v>
      </c>
      <c r="D29" s="56" t="s">
        <v>132</v>
      </c>
      <c r="E29" s="35">
        <v>12993</v>
      </c>
      <c r="F29" s="36" t="s">
        <v>642</v>
      </c>
      <c r="G29" s="36">
        <v>14</v>
      </c>
      <c r="H29" s="36"/>
      <c r="I29" s="37" t="s">
        <v>262</v>
      </c>
      <c r="J29" s="38">
        <v>1</v>
      </c>
      <c r="K29" s="38">
        <v>2.1</v>
      </c>
      <c r="L29" s="38"/>
      <c r="M29" s="39">
        <v>0</v>
      </c>
      <c r="N29" s="39">
        <v>0</v>
      </c>
      <c r="O29" s="40">
        <v>2.1</v>
      </c>
      <c r="P29" s="41">
        <v>0</v>
      </c>
      <c r="Q29" s="41">
        <f t="shared" si="13"/>
        <v>0</v>
      </c>
      <c r="R29" s="42">
        <v>17.059999999999999</v>
      </c>
      <c r="S29" s="43"/>
      <c r="T29" s="36">
        <f t="shared" si="20"/>
        <v>14</v>
      </c>
      <c r="U29" s="44">
        <f t="shared" si="21"/>
        <v>1.686398678414097E-3</v>
      </c>
      <c r="V29" s="45">
        <f t="shared" si="22"/>
        <v>0</v>
      </c>
      <c r="W29" s="46">
        <f t="shared" si="23"/>
        <v>1.2045704845814979E-4</v>
      </c>
      <c r="X29" s="41">
        <f t="shared" si="24"/>
        <v>13.491172563325991</v>
      </c>
      <c r="Y29" s="41">
        <f t="shared" si="25"/>
        <v>0</v>
      </c>
      <c r="Z29" s="41">
        <f t="shared" si="26"/>
        <v>44.150278772026439</v>
      </c>
      <c r="AA29" s="47">
        <f t="shared" si="27"/>
        <v>13.491172563325991</v>
      </c>
      <c r="AB29" s="48">
        <f t="shared" si="28"/>
        <v>41.339212333358084</v>
      </c>
      <c r="AC29" s="41">
        <f t="shared" si="29"/>
        <v>12.632184048058043</v>
      </c>
      <c r="AD29" s="41">
        <f t="shared" si="30"/>
        <v>151.00372299313631</v>
      </c>
      <c r="AE29" s="41">
        <f t="shared" si="31"/>
        <v>0</v>
      </c>
      <c r="AF29" s="49">
        <f>HLOOKUP(I29,GasAvoidedCostsWOCC!$A$5:$G$50,G29+1,FALSE)</f>
        <v>14.06421015641665</v>
      </c>
      <c r="AG29" s="41">
        <f t="shared" si="32"/>
        <v>29.534841328474965</v>
      </c>
      <c r="AH29" s="49">
        <f>HLOOKUP(I29,GasAvoidedCostsWOCC!$A$5:$Q$50,T29+1,FALSE)</f>
        <v>14.06421015641665</v>
      </c>
      <c r="AI29" s="41">
        <f t="shared" si="33"/>
        <v>0</v>
      </c>
      <c r="AJ29" s="41">
        <f t="shared" si="34"/>
        <v>29.534841328474965</v>
      </c>
      <c r="AK29" s="41">
        <f>HLOOKUP(I29,GasAvoidedCostsWOCC!$A$5:$Q$50,G29+1,FALSE)*J29*L29</f>
        <v>0</v>
      </c>
      <c r="AL29" s="41">
        <f t="shared" si="35"/>
        <v>29.534841328474965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29.534841328474965</v>
      </c>
      <c r="AN29" s="45">
        <f t="shared" si="36"/>
        <v>183.49204845445877</v>
      </c>
      <c r="AO29" s="44">
        <f t="shared" si="37"/>
        <v>0.71445099365481257</v>
      </c>
      <c r="AP29" s="44">
        <f t="shared" si="38"/>
        <v>14.525757996905305</v>
      </c>
    </row>
    <row r="30" spans="1:42" x14ac:dyDescent="0.25">
      <c r="B30" s="84" t="s">
        <v>131</v>
      </c>
      <c r="C30" s="56">
        <v>18230736</v>
      </c>
      <c r="D30" s="56" t="s">
        <v>132</v>
      </c>
      <c r="E30" s="35">
        <v>12994</v>
      </c>
      <c r="F30" s="36" t="s">
        <v>831</v>
      </c>
      <c r="G30" s="36">
        <v>14</v>
      </c>
      <c r="H30" s="36"/>
      <c r="I30" s="37" t="s">
        <v>262</v>
      </c>
      <c r="J30" s="38">
        <v>1</v>
      </c>
      <c r="K30" s="38">
        <v>2.1</v>
      </c>
      <c r="L30" s="38"/>
      <c r="M30" s="39">
        <v>0</v>
      </c>
      <c r="N30" s="39">
        <v>0</v>
      </c>
      <c r="O30" s="40">
        <v>2.1</v>
      </c>
      <c r="P30" s="41">
        <v>0</v>
      </c>
      <c r="Q30" s="41">
        <f t="shared" si="13"/>
        <v>0</v>
      </c>
      <c r="R30" s="42">
        <v>17.059999999999999</v>
      </c>
      <c r="S30" s="43"/>
      <c r="T30" s="36">
        <f t="shared" si="20"/>
        <v>14</v>
      </c>
      <c r="U30" s="44">
        <f t="shared" si="21"/>
        <v>1.686398678414097E-3</v>
      </c>
      <c r="V30" s="45">
        <f t="shared" si="22"/>
        <v>0</v>
      </c>
      <c r="W30" s="46">
        <f t="shared" si="23"/>
        <v>1.2045704845814979E-4</v>
      </c>
      <c r="X30" s="41">
        <f t="shared" si="24"/>
        <v>13.491172563325991</v>
      </c>
      <c r="Y30" s="41">
        <f t="shared" si="25"/>
        <v>0</v>
      </c>
      <c r="Z30" s="41">
        <f t="shared" si="26"/>
        <v>44.150278772026439</v>
      </c>
      <c r="AA30" s="47">
        <f t="shared" si="27"/>
        <v>13.491172563325991</v>
      </c>
      <c r="AB30" s="48">
        <f t="shared" si="28"/>
        <v>41.339212333358084</v>
      </c>
      <c r="AC30" s="41">
        <f t="shared" si="29"/>
        <v>12.632184048058043</v>
      </c>
      <c r="AD30" s="41">
        <f t="shared" si="30"/>
        <v>151.00372299313631</v>
      </c>
      <c r="AE30" s="41">
        <f t="shared" si="31"/>
        <v>0</v>
      </c>
      <c r="AF30" s="49">
        <f>HLOOKUP(I30,GasAvoidedCostsWOCC!$A$5:$G$50,G30+1,FALSE)</f>
        <v>14.06421015641665</v>
      </c>
      <c r="AG30" s="41">
        <f t="shared" si="32"/>
        <v>29.534841328474965</v>
      </c>
      <c r="AH30" s="49">
        <f>HLOOKUP(I30,GasAvoidedCostsWOCC!$A$5:$Q$50,T30+1,FALSE)</f>
        <v>14.06421015641665</v>
      </c>
      <c r="AI30" s="41">
        <f t="shared" si="33"/>
        <v>0</v>
      </c>
      <c r="AJ30" s="41">
        <f t="shared" si="34"/>
        <v>29.534841328474965</v>
      </c>
      <c r="AK30" s="41">
        <f>HLOOKUP(I30,GasAvoidedCostsWOCC!$A$5:$Q$50,G30+1,FALSE)*J30*L30</f>
        <v>0</v>
      </c>
      <c r="AL30" s="41">
        <f t="shared" si="35"/>
        <v>29.534841328474965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29.534841328474965</v>
      </c>
      <c r="AN30" s="45">
        <f t="shared" si="36"/>
        <v>183.49204845445877</v>
      </c>
      <c r="AO30" s="44">
        <f t="shared" si="37"/>
        <v>0.71445099365481257</v>
      </c>
      <c r="AP30" s="44">
        <f t="shared" si="38"/>
        <v>14.525757996905305</v>
      </c>
    </row>
    <row r="31" spans="1:42" x14ac:dyDescent="0.25">
      <c r="B31" s="84" t="s">
        <v>131</v>
      </c>
      <c r="C31" s="56">
        <v>18230736</v>
      </c>
      <c r="D31" s="56" t="s">
        <v>132</v>
      </c>
      <c r="E31" s="35">
        <v>12693</v>
      </c>
      <c r="F31" s="36" t="s">
        <v>894</v>
      </c>
      <c r="G31" s="36">
        <v>10</v>
      </c>
      <c r="H31" s="36"/>
      <c r="I31" s="37" t="s">
        <v>262</v>
      </c>
      <c r="J31" s="38">
        <v>100</v>
      </c>
      <c r="K31" s="38">
        <v>2.2000000000000002</v>
      </c>
      <c r="L31" s="38"/>
      <c r="M31" s="39">
        <v>33</v>
      </c>
      <c r="N31" s="39">
        <v>33</v>
      </c>
      <c r="O31" s="40">
        <v>220.00000000000003</v>
      </c>
      <c r="P31" s="41">
        <v>3300</v>
      </c>
      <c r="Q31" s="41">
        <f t="shared" si="13"/>
        <v>3300</v>
      </c>
      <c r="R31" s="42">
        <v>4.13</v>
      </c>
      <c r="S31" s="43"/>
      <c r="T31" s="36">
        <f t="shared" si="20"/>
        <v>10</v>
      </c>
      <c r="U31" s="44">
        <f t="shared" si="21"/>
        <v>0.12619309838472836</v>
      </c>
      <c r="V31" s="45">
        <f t="shared" si="22"/>
        <v>0</v>
      </c>
      <c r="W31" s="46">
        <f t="shared" si="23"/>
        <v>1.2619309838472837E-2</v>
      </c>
      <c r="X31" s="41">
        <f t="shared" si="24"/>
        <v>1413.3609352055801</v>
      </c>
      <c r="Y31" s="41">
        <f t="shared" si="25"/>
        <v>0</v>
      </c>
      <c r="Z31" s="41">
        <f t="shared" si="26"/>
        <v>4625.2672999265797</v>
      </c>
      <c r="AA31" s="47">
        <f t="shared" si="27"/>
        <v>4713.3609352055801</v>
      </c>
      <c r="AB31" s="48">
        <f t="shared" si="28"/>
        <v>4330.7746253994192</v>
      </c>
      <c r="AC31" s="41">
        <f t="shared" si="29"/>
        <v>4413.2593026269478</v>
      </c>
      <c r="AD31" s="41">
        <f t="shared" si="30"/>
        <v>2927.7474919450447</v>
      </c>
      <c r="AE31" s="41">
        <f t="shared" si="31"/>
        <v>0</v>
      </c>
      <c r="AF31" s="49">
        <f>HLOOKUP(I31,GasAvoidedCostsWOCC!$A$5:$G$50,G31+1,FALSE)</f>
        <v>10.604958181117064</v>
      </c>
      <c r="AG31" s="41">
        <f t="shared" si="32"/>
        <v>2333.0907998457546</v>
      </c>
      <c r="AH31" s="49">
        <f>HLOOKUP(I31,GasAvoidedCostsWOCC!$A$5:$Q$50,T31+1,FALSE)</f>
        <v>10.604958181117064</v>
      </c>
      <c r="AI31" s="41">
        <f t="shared" si="33"/>
        <v>0</v>
      </c>
      <c r="AJ31" s="41">
        <f t="shared" si="34"/>
        <v>2333.0907998457546</v>
      </c>
      <c r="AK31" s="41">
        <f>HLOOKUP(I31,GasAvoidedCostsWOCC!$A$5:$Q$50,G31+1,FALSE)*J31*L31</f>
        <v>0</v>
      </c>
      <c r="AL31" s="41">
        <f t="shared" si="35"/>
        <v>2333.0907998457546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2333.0907998457542</v>
      </c>
      <c r="AN31" s="45">
        <f t="shared" si="36"/>
        <v>5494.1473717753743</v>
      </c>
      <c r="AO31" s="44">
        <f t="shared" si="37"/>
        <v>0.5387236699325072</v>
      </c>
      <c r="AP31" s="44">
        <f t="shared" si="38"/>
        <v>1.244918323404437</v>
      </c>
    </row>
    <row r="32" spans="1:42" x14ac:dyDescent="0.25">
      <c r="B32" s="84" t="s">
        <v>131</v>
      </c>
      <c r="C32" s="56">
        <v>18230736</v>
      </c>
      <c r="D32" s="56" t="s">
        <v>132</v>
      </c>
      <c r="E32" s="35">
        <v>11303</v>
      </c>
      <c r="F32" s="36" t="s">
        <v>890</v>
      </c>
      <c r="G32" s="36">
        <v>24</v>
      </c>
      <c r="H32" s="36"/>
      <c r="I32" s="37" t="s">
        <v>258</v>
      </c>
      <c r="J32" s="38">
        <v>500</v>
      </c>
      <c r="K32" s="38"/>
      <c r="L32" s="38"/>
      <c r="M32" s="39">
        <v>5</v>
      </c>
      <c r="N32" s="39">
        <v>7.14</v>
      </c>
      <c r="O32" s="40">
        <v>500</v>
      </c>
      <c r="P32" s="41">
        <v>2500</v>
      </c>
      <c r="Q32" s="41">
        <f t="shared" si="13"/>
        <v>3570</v>
      </c>
      <c r="R32" s="42">
        <v>0</v>
      </c>
      <c r="S32" s="43"/>
      <c r="T32" s="36">
        <f t="shared" si="20"/>
        <v>24</v>
      </c>
      <c r="U32" s="44">
        <f t="shared" si="21"/>
        <v>0.68832599118942728</v>
      </c>
      <c r="V32" s="45">
        <f t="shared" si="22"/>
        <v>2.1399999999999997</v>
      </c>
      <c r="W32" s="46">
        <f t="shared" si="23"/>
        <v>2.8680249632892806E-2</v>
      </c>
      <c r="X32" s="41">
        <f t="shared" si="24"/>
        <v>3212.1839436490454</v>
      </c>
      <c r="Y32" s="41">
        <f t="shared" si="25"/>
        <v>1070</v>
      </c>
      <c r="Z32" s="41">
        <f t="shared" si="26"/>
        <v>10511.971136196771</v>
      </c>
      <c r="AA32" s="47">
        <f t="shared" si="27"/>
        <v>6782.1839436490454</v>
      </c>
      <c r="AB32" s="48">
        <f t="shared" si="28"/>
        <v>9842.6696031804968</v>
      </c>
      <c r="AC32" s="41">
        <f t="shared" si="29"/>
        <v>6350.3594977987314</v>
      </c>
      <c r="AD32" s="41">
        <f t="shared" si="30"/>
        <v>0</v>
      </c>
      <c r="AE32" s="41">
        <f t="shared" si="31"/>
        <v>0</v>
      </c>
      <c r="AF32" s="49">
        <f>HLOOKUP(I32,GasAvoidedCostsWOCC!$A$5:$G$50,G32+1,FALSE)</f>
        <v>22.829600383167168</v>
      </c>
      <c r="AG32" s="41">
        <f t="shared" si="32"/>
        <v>0</v>
      </c>
      <c r="AH32" s="49">
        <f>HLOOKUP(I32,GasAvoidedCostsWOCC!$A$5:$Q$50,T32+1,FALSE)</f>
        <v>22.829600383167168</v>
      </c>
      <c r="AI32" s="41">
        <f t="shared" si="33"/>
        <v>0</v>
      </c>
      <c r="AJ32" s="41">
        <f t="shared" si="34"/>
        <v>0</v>
      </c>
      <c r="AK32" s="41">
        <f>HLOOKUP(I32,GasAvoidedCostsWOCC!$A$5:$Q$50,G32+1,FALSE)*J32*L32</f>
        <v>0</v>
      </c>
      <c r="AL32" s="41">
        <f t="shared" si="35"/>
        <v>0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36"/>
        <v>0</v>
      </c>
      <c r="AO32" s="44">
        <f t="shared" si="37"/>
        <v>0</v>
      </c>
      <c r="AP32" s="44">
        <f t="shared" si="38"/>
        <v>0</v>
      </c>
    </row>
    <row r="33" spans="2:42" x14ac:dyDescent="0.25">
      <c r="B33" s="84" t="s">
        <v>131</v>
      </c>
      <c r="C33" s="56">
        <v>18230736</v>
      </c>
      <c r="D33" s="56" t="s">
        <v>132</v>
      </c>
      <c r="E33" s="35">
        <v>12660</v>
      </c>
      <c r="F33" s="36" t="s">
        <v>897</v>
      </c>
      <c r="G33" s="36">
        <v>20</v>
      </c>
      <c r="H33" s="36"/>
      <c r="I33" s="37" t="s">
        <v>266</v>
      </c>
      <c r="J33" s="38">
        <v>1</v>
      </c>
      <c r="K33" s="38">
        <v>134.32</v>
      </c>
      <c r="L33" s="38"/>
      <c r="M33" s="39">
        <v>700</v>
      </c>
      <c r="N33" s="39">
        <v>723.76</v>
      </c>
      <c r="O33" s="40">
        <v>134.32</v>
      </c>
      <c r="P33" s="41">
        <v>700</v>
      </c>
      <c r="Q33" s="41">
        <f t="shared" si="13"/>
        <v>723.76</v>
      </c>
      <c r="R33" s="42">
        <v>0</v>
      </c>
      <c r="S33" s="43"/>
      <c r="T33" s="36">
        <f t="shared" si="20"/>
        <v>20</v>
      </c>
      <c r="U33" s="44">
        <f t="shared" si="21"/>
        <v>0.15409324522760645</v>
      </c>
      <c r="V33" s="45">
        <f t="shared" si="22"/>
        <v>23.759999999999991</v>
      </c>
      <c r="W33" s="46">
        <f t="shared" si="23"/>
        <v>7.7046622613803229E-3</v>
      </c>
      <c r="X33" s="41">
        <f t="shared" si="24"/>
        <v>862.92109462187943</v>
      </c>
      <c r="Y33" s="41">
        <f t="shared" si="25"/>
        <v>23.759999999999991</v>
      </c>
      <c r="Z33" s="41">
        <f t="shared" si="26"/>
        <v>2823.9359260279002</v>
      </c>
      <c r="AA33" s="47">
        <f t="shared" si="27"/>
        <v>1586.6810946218793</v>
      </c>
      <c r="AB33" s="48">
        <f t="shared" si="28"/>
        <v>2644.1347621984082</v>
      </c>
      <c r="AC33" s="41">
        <f t="shared" si="29"/>
        <v>1485.6564556384637</v>
      </c>
      <c r="AD33" s="41">
        <f t="shared" si="30"/>
        <v>0</v>
      </c>
      <c r="AE33" s="41">
        <f t="shared" si="31"/>
        <v>0</v>
      </c>
      <c r="AF33" s="49">
        <f>HLOOKUP(I33,GasAvoidedCostsWOCC!$A$5:$G$50,G33+1,FALSE)</f>
        <v>19.395541552048424</v>
      </c>
      <c r="AG33" s="41">
        <f t="shared" si="32"/>
        <v>2605.2091412711443</v>
      </c>
      <c r="AH33" s="49">
        <f>HLOOKUP(I33,GasAvoidedCostsWOCC!$A$5:$Q$50,T33+1,FALSE)</f>
        <v>19.395541552048424</v>
      </c>
      <c r="AI33" s="41">
        <f t="shared" si="33"/>
        <v>0</v>
      </c>
      <c r="AJ33" s="41">
        <f t="shared" si="34"/>
        <v>2605.2091412711443</v>
      </c>
      <c r="AK33" s="41">
        <f>HLOOKUP(I33,GasAvoidedCostsWOCC!$A$5:$Q$50,G33+1,FALSE)*J33*L33</f>
        <v>0</v>
      </c>
      <c r="AL33" s="41">
        <f t="shared" si="35"/>
        <v>2605.2091412711443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2605.2091412711443</v>
      </c>
      <c r="AN33" s="45">
        <f t="shared" si="36"/>
        <v>2865.7300553982591</v>
      </c>
      <c r="AO33" s="44">
        <f t="shared" si="37"/>
        <v>0.98527850339409329</v>
      </c>
      <c r="AP33" s="44">
        <f t="shared" si="38"/>
        <v>1.9289318499724797</v>
      </c>
    </row>
    <row r="34" spans="2:42" x14ac:dyDescent="0.25">
      <c r="B34" s="84" t="s">
        <v>131</v>
      </c>
      <c r="C34" s="56">
        <v>18230736</v>
      </c>
      <c r="D34" s="56" t="s">
        <v>132</v>
      </c>
      <c r="E34" s="35" t="s">
        <v>1038</v>
      </c>
      <c r="F34" s="36" t="s">
        <v>1059</v>
      </c>
      <c r="G34" s="36">
        <v>45</v>
      </c>
      <c r="H34" s="36">
        <v>0</v>
      </c>
      <c r="I34" s="37" t="s">
        <v>266</v>
      </c>
      <c r="J34" s="38">
        <v>50</v>
      </c>
      <c r="K34" s="38">
        <v>2E-3</v>
      </c>
      <c r="L34" s="38">
        <v>0</v>
      </c>
      <c r="M34" s="39">
        <v>0.05</v>
      </c>
      <c r="N34" s="39">
        <v>0.25</v>
      </c>
      <c r="O34" s="40">
        <v>0.1</v>
      </c>
      <c r="P34" s="41">
        <v>2.5</v>
      </c>
      <c r="Q34" s="41">
        <f t="shared" si="13"/>
        <v>12.5</v>
      </c>
      <c r="R34" s="42">
        <v>1E-4</v>
      </c>
      <c r="S34" s="43"/>
      <c r="T34" s="36">
        <f t="shared" si="20"/>
        <v>45</v>
      </c>
      <c r="U34" s="44">
        <f t="shared" si="21"/>
        <v>2.5812224669603524E-4</v>
      </c>
      <c r="V34" s="45">
        <f t="shared" si="22"/>
        <v>0.2</v>
      </c>
      <c r="W34" s="46">
        <f t="shared" si="23"/>
        <v>5.7360499265785615E-6</v>
      </c>
      <c r="X34" s="41">
        <f t="shared" si="24"/>
        <v>0.64243678872980914</v>
      </c>
      <c r="Y34" s="41">
        <f t="shared" si="25"/>
        <v>10</v>
      </c>
      <c r="Z34" s="41">
        <f t="shared" si="26"/>
        <v>2.1023942272393543</v>
      </c>
      <c r="AA34" s="47">
        <f t="shared" si="27"/>
        <v>13.142436788729809</v>
      </c>
      <c r="AB34" s="48">
        <f t="shared" si="28"/>
        <v>1.9685339206360994</v>
      </c>
      <c r="AC34" s="41">
        <f t="shared" si="29"/>
        <v>12.305652423904315</v>
      </c>
      <c r="AD34" s="41">
        <f t="shared" si="30"/>
        <v>6.9720905095257565E-2</v>
      </c>
      <c r="AE34" s="41">
        <f t="shared" si="31"/>
        <v>0</v>
      </c>
      <c r="AF34" s="49">
        <f>HLOOKUP(I34,GasAvoidedCostsWOCC!$A$5:$G$50,G34+1,FALSE)</f>
        <v>37.569941081056932</v>
      </c>
      <c r="AG34" s="41">
        <f t="shared" si="32"/>
        <v>3.7569941081056935</v>
      </c>
      <c r="AH34" s="49">
        <f>HLOOKUP(I34,GasAvoidedCostsWOCC!$A$5:$Q$50,T34+1,FALSE)</f>
        <v>37.569941081056932</v>
      </c>
      <c r="AI34" s="41">
        <f t="shared" si="33"/>
        <v>0</v>
      </c>
      <c r="AJ34" s="41">
        <f t="shared" si="34"/>
        <v>3.7569941081056935</v>
      </c>
      <c r="AK34" s="41">
        <f>HLOOKUP(I34,GasAvoidedCostsWOCC!$A$5:$Q$50,G34+1,FALSE)*J34*L34</f>
        <v>0</v>
      </c>
      <c r="AL34" s="41">
        <f t="shared" si="35"/>
        <v>3.7569941081056935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3.7569941081056935</v>
      </c>
      <c r="AN34" s="45">
        <f t="shared" si="36"/>
        <v>4.2024144240115211</v>
      </c>
      <c r="AO34" s="44">
        <f t="shared" si="37"/>
        <v>1.9085239368858233</v>
      </c>
      <c r="AP34" s="44">
        <f t="shared" si="38"/>
        <v>0.34150277281098329</v>
      </c>
    </row>
    <row r="35" spans="2:42" x14ac:dyDescent="0.25">
      <c r="B35" s="84" t="s">
        <v>131</v>
      </c>
      <c r="C35" s="56">
        <v>18230736</v>
      </c>
      <c r="D35" s="56" t="s">
        <v>132</v>
      </c>
      <c r="E35" s="35" t="s">
        <v>1057</v>
      </c>
      <c r="F35" s="36" t="s">
        <v>899</v>
      </c>
      <c r="G35" s="36">
        <v>13</v>
      </c>
      <c r="H35" s="36">
        <v>0</v>
      </c>
      <c r="I35" s="37" t="s">
        <v>262</v>
      </c>
      <c r="J35" s="38">
        <v>1100</v>
      </c>
      <c r="K35" s="38">
        <v>1</v>
      </c>
      <c r="L35" s="38">
        <v>0</v>
      </c>
      <c r="M35" s="39">
        <v>7</v>
      </c>
      <c r="N35" s="39">
        <v>10</v>
      </c>
      <c r="O35" s="40">
        <v>1100</v>
      </c>
      <c r="P35" s="41">
        <v>7700</v>
      </c>
      <c r="Q35" s="41">
        <f t="shared" si="13"/>
        <v>11000</v>
      </c>
      <c r="R35" s="42">
        <v>0</v>
      </c>
      <c r="S35" s="43"/>
      <c r="T35" s="36">
        <f t="shared" si="20"/>
        <v>13</v>
      </c>
      <c r="U35" s="44">
        <f t="shared" si="21"/>
        <v>0.82025513950073436</v>
      </c>
      <c r="V35" s="45">
        <f t="shared" si="22"/>
        <v>3</v>
      </c>
      <c r="W35" s="46">
        <f t="shared" si="23"/>
        <v>6.3096549192364182E-2</v>
      </c>
      <c r="X35" s="41">
        <f t="shared" si="24"/>
        <v>7066.8046760279003</v>
      </c>
      <c r="Y35" s="41">
        <f t="shared" si="25"/>
        <v>3300</v>
      </c>
      <c r="Z35" s="41">
        <f t="shared" si="26"/>
        <v>23126.336499632896</v>
      </c>
      <c r="AA35" s="47">
        <f t="shared" si="27"/>
        <v>18066.804676027899</v>
      </c>
      <c r="AB35" s="48">
        <f t="shared" si="28"/>
        <v>21653.873126997092</v>
      </c>
      <c r="AC35" s="41">
        <f t="shared" si="29"/>
        <v>16916.483779052338</v>
      </c>
      <c r="AD35" s="41">
        <f t="shared" si="30"/>
        <v>0</v>
      </c>
      <c r="AE35" s="41">
        <f t="shared" si="31"/>
        <v>0</v>
      </c>
      <c r="AF35" s="49">
        <f>HLOOKUP(I35,GasAvoidedCostsWOCC!$A$5:$G$50,G35+1,FALSE)</f>
        <v>13.232715973047561</v>
      </c>
      <c r="AG35" s="41">
        <f t="shared" si="32"/>
        <v>14555.987570352318</v>
      </c>
      <c r="AH35" s="49">
        <f>HLOOKUP(I35,GasAvoidedCostsWOCC!$A$5:$Q$50,T35+1,FALSE)</f>
        <v>13.232715973047561</v>
      </c>
      <c r="AI35" s="41">
        <f t="shared" si="33"/>
        <v>0</v>
      </c>
      <c r="AJ35" s="41">
        <f t="shared" si="34"/>
        <v>14555.987570352318</v>
      </c>
      <c r="AK35" s="41">
        <f>HLOOKUP(I35,GasAvoidedCostsWOCC!$A$5:$Q$50,G35+1,FALSE)*J35*L35</f>
        <v>0</v>
      </c>
      <c r="AL35" s="41">
        <f t="shared" si="35"/>
        <v>14555.987570352318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14555.987570352318</v>
      </c>
      <c r="AN35" s="45">
        <f t="shared" si="36"/>
        <v>16011.586327387551</v>
      </c>
      <c r="AO35" s="44">
        <f t="shared" si="37"/>
        <v>0.67221173251470456</v>
      </c>
      <c r="AP35" s="44">
        <f t="shared" si="38"/>
        <v>0.94650794671731253</v>
      </c>
    </row>
    <row r="36" spans="2:42" x14ac:dyDescent="0.25">
      <c r="B36" s="84" t="s">
        <v>131</v>
      </c>
      <c r="C36" s="56">
        <v>18230736</v>
      </c>
      <c r="D36" s="56" t="s">
        <v>132</v>
      </c>
      <c r="E36" s="35">
        <v>14104</v>
      </c>
      <c r="F36" s="36" t="s">
        <v>900</v>
      </c>
      <c r="G36" s="36">
        <v>45</v>
      </c>
      <c r="H36" s="36"/>
      <c r="I36" s="37" t="s">
        <v>266</v>
      </c>
      <c r="J36" s="38">
        <v>2000</v>
      </c>
      <c r="K36" s="38">
        <v>0.1</v>
      </c>
      <c r="L36" s="38"/>
      <c r="M36" s="39">
        <v>4</v>
      </c>
      <c r="N36" s="39">
        <v>4</v>
      </c>
      <c r="O36" s="40">
        <v>200</v>
      </c>
      <c r="P36" s="41">
        <v>8000</v>
      </c>
      <c r="Q36" s="41">
        <f t="shared" si="13"/>
        <v>8000</v>
      </c>
      <c r="R36" s="42">
        <v>7.3000000000000001E-3</v>
      </c>
      <c r="S36" s="43"/>
      <c r="T36" s="36">
        <f t="shared" si="20"/>
        <v>45</v>
      </c>
      <c r="U36" s="44">
        <f t="shared" si="21"/>
        <v>0.51624449339207057</v>
      </c>
      <c r="V36" s="45">
        <f t="shared" si="22"/>
        <v>0</v>
      </c>
      <c r="W36" s="46">
        <f t="shared" si="23"/>
        <v>1.1472099853157123E-2</v>
      </c>
      <c r="X36" s="41">
        <f t="shared" si="24"/>
        <v>1284.8735774596182</v>
      </c>
      <c r="Y36" s="41">
        <f t="shared" si="25"/>
        <v>0</v>
      </c>
      <c r="Z36" s="41">
        <f t="shared" si="26"/>
        <v>4204.7884544787084</v>
      </c>
      <c r="AA36" s="47">
        <f t="shared" si="27"/>
        <v>9284.8735774596189</v>
      </c>
      <c r="AB36" s="48">
        <f t="shared" si="28"/>
        <v>3937.0678412721986</v>
      </c>
      <c r="AC36" s="41">
        <f t="shared" si="29"/>
        <v>8693.7018515539494</v>
      </c>
      <c r="AD36" s="41">
        <f t="shared" si="30"/>
        <v>203.58504287815208</v>
      </c>
      <c r="AE36" s="41">
        <f t="shared" si="31"/>
        <v>0</v>
      </c>
      <c r="AF36" s="49">
        <f>HLOOKUP(I36,GasAvoidedCostsWOCC!$A$5:$G$50,G36+1,FALSE)</f>
        <v>37.569941081056932</v>
      </c>
      <c r="AG36" s="41">
        <f t="shared" si="32"/>
        <v>7513.9882162113863</v>
      </c>
      <c r="AH36" s="49">
        <f>HLOOKUP(I36,GasAvoidedCostsWOCC!$A$5:$Q$50,T36+1,FALSE)</f>
        <v>37.569941081056932</v>
      </c>
      <c r="AI36" s="41">
        <f t="shared" si="33"/>
        <v>0</v>
      </c>
      <c r="AJ36" s="41">
        <f t="shared" si="34"/>
        <v>7513.9882162113863</v>
      </c>
      <c r="AK36" s="41">
        <f>HLOOKUP(I36,GasAvoidedCostsWOCC!$A$5:$Q$50,G36+1,FALSE)*J36*L36</f>
        <v>0</v>
      </c>
      <c r="AL36" s="41">
        <f t="shared" si="35"/>
        <v>7513.9882162113863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7513.9882162113872</v>
      </c>
      <c r="AN36" s="45">
        <f t="shared" si="36"/>
        <v>8468.9720807106787</v>
      </c>
      <c r="AO36" s="44">
        <f t="shared" si="37"/>
        <v>1.9085239368858236</v>
      </c>
      <c r="AP36" s="44">
        <f t="shared" si="38"/>
        <v>0.97415027859471603</v>
      </c>
    </row>
    <row r="37" spans="2:42" x14ac:dyDescent="0.25">
      <c r="B37" s="84" t="s">
        <v>131</v>
      </c>
      <c r="C37" s="56">
        <v>18230736</v>
      </c>
      <c r="D37" s="56" t="s">
        <v>132</v>
      </c>
      <c r="E37" s="35">
        <v>0</v>
      </c>
      <c r="F37" s="36" t="s">
        <v>898</v>
      </c>
      <c r="G37" s="36">
        <v>45</v>
      </c>
      <c r="H37" s="36"/>
      <c r="I37" s="37" t="s">
        <v>266</v>
      </c>
      <c r="J37" s="38">
        <v>107</v>
      </c>
      <c r="K37" s="38">
        <v>13.2</v>
      </c>
      <c r="L37" s="38"/>
      <c r="M37" s="39">
        <v>0</v>
      </c>
      <c r="N37" s="39">
        <v>0</v>
      </c>
      <c r="O37" s="40">
        <v>1412.3999999999999</v>
      </c>
      <c r="P37" s="41">
        <v>0</v>
      </c>
      <c r="Q37" s="41">
        <f t="shared" si="13"/>
        <v>0</v>
      </c>
      <c r="R37" s="42">
        <v>0</v>
      </c>
      <c r="S37" s="43"/>
      <c r="T37" s="36">
        <f t="shared" si="20"/>
        <v>45</v>
      </c>
      <c r="U37" s="44">
        <f t="shared" si="21"/>
        <v>3.645718612334802</v>
      </c>
      <c r="V37" s="45">
        <f t="shared" si="22"/>
        <v>0</v>
      </c>
      <c r="W37" s="46">
        <f t="shared" si="23"/>
        <v>8.1015969162995596E-2</v>
      </c>
      <c r="X37" s="41">
        <f t="shared" si="24"/>
        <v>9073.7772040198233</v>
      </c>
      <c r="Y37" s="41">
        <f t="shared" si="25"/>
        <v>0</v>
      </c>
      <c r="Z37" s="41">
        <f t="shared" si="26"/>
        <v>29694.216065528635</v>
      </c>
      <c r="AA37" s="47">
        <f t="shared" si="27"/>
        <v>9073.7772040198233</v>
      </c>
      <c r="AB37" s="48">
        <f t="shared" si="28"/>
        <v>27803.573095064265</v>
      </c>
      <c r="AC37" s="41">
        <f t="shared" si="29"/>
        <v>8496.0460711796095</v>
      </c>
      <c r="AD37" s="41">
        <f t="shared" si="30"/>
        <v>0</v>
      </c>
      <c r="AE37" s="41">
        <f t="shared" si="31"/>
        <v>0</v>
      </c>
      <c r="AF37" s="49">
        <f>HLOOKUP(I37,GasAvoidedCostsWOCC!$A$5:$G$50,G37+1,FALSE)</f>
        <v>37.569941081056932</v>
      </c>
      <c r="AG37" s="41">
        <f t="shared" si="32"/>
        <v>53063.78478288481</v>
      </c>
      <c r="AH37" s="49">
        <f>HLOOKUP(I37,GasAvoidedCostsWOCC!$A$5:$Q$50,T37+1,FALSE)</f>
        <v>37.569941081056932</v>
      </c>
      <c r="AI37" s="41">
        <f t="shared" si="33"/>
        <v>0</v>
      </c>
      <c r="AJ37" s="41">
        <f t="shared" si="34"/>
        <v>53063.78478288481</v>
      </c>
      <c r="AK37" s="41">
        <f>HLOOKUP(I37,GasAvoidedCostsWOCC!$A$5:$Q$50,G37+1,FALSE)*J37*L37</f>
        <v>0</v>
      </c>
      <c r="AL37" s="41">
        <f t="shared" si="35"/>
        <v>53063.78478288481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53063.784782884803</v>
      </c>
      <c r="AN37" s="45">
        <f t="shared" si="36"/>
        <v>58370.163261173286</v>
      </c>
      <c r="AO37" s="44">
        <f t="shared" si="37"/>
        <v>1.9085239368858231</v>
      </c>
      <c r="AP37" s="44">
        <f t="shared" si="38"/>
        <v>6.8702738629416409</v>
      </c>
    </row>
    <row r="38" spans="2:42" x14ac:dyDescent="0.25">
      <c r="B38" s="84" t="s">
        <v>131</v>
      </c>
      <c r="C38" s="56">
        <v>18230736</v>
      </c>
      <c r="D38" s="56" t="s">
        <v>132</v>
      </c>
      <c r="E38" s="35">
        <v>0</v>
      </c>
      <c r="F38" s="36" t="s">
        <v>901</v>
      </c>
      <c r="G38" s="36">
        <v>45</v>
      </c>
      <c r="H38" s="36"/>
      <c r="I38" s="37" t="s">
        <v>266</v>
      </c>
      <c r="J38" s="38">
        <v>200</v>
      </c>
      <c r="K38" s="38">
        <v>0.03</v>
      </c>
      <c r="L38" s="38"/>
      <c r="M38" s="39">
        <v>2.5</v>
      </c>
      <c r="N38" s="39">
        <v>2.5</v>
      </c>
      <c r="O38" s="40">
        <v>6</v>
      </c>
      <c r="P38" s="41">
        <v>500</v>
      </c>
      <c r="Q38" s="41">
        <f t="shared" si="13"/>
        <v>500</v>
      </c>
      <c r="R38" s="42">
        <v>2.2000000000000001E-3</v>
      </c>
      <c r="S38" s="43"/>
      <c r="T38" s="36">
        <f t="shared" si="20"/>
        <v>45</v>
      </c>
      <c r="U38" s="44">
        <f t="shared" si="21"/>
        <v>1.5487334801762115E-2</v>
      </c>
      <c r="V38" s="45">
        <f t="shared" si="22"/>
        <v>0</v>
      </c>
      <c r="W38" s="46">
        <f t="shared" si="23"/>
        <v>3.4416299559471367E-4</v>
      </c>
      <c r="X38" s="41">
        <f t="shared" si="24"/>
        <v>38.546207323788543</v>
      </c>
      <c r="Y38" s="41">
        <f t="shared" si="25"/>
        <v>0</v>
      </c>
      <c r="Z38" s="41">
        <f t="shared" si="26"/>
        <v>126.14365363436124</v>
      </c>
      <c r="AA38" s="47">
        <f t="shared" si="27"/>
        <v>538.54620732378851</v>
      </c>
      <c r="AB38" s="48">
        <f t="shared" si="28"/>
        <v>118.11203523816594</v>
      </c>
      <c r="AC38" s="41">
        <f t="shared" si="29"/>
        <v>504.25674843051354</v>
      </c>
      <c r="AD38" s="41">
        <f t="shared" si="30"/>
        <v>6.1354396483826665</v>
      </c>
      <c r="AE38" s="41">
        <f t="shared" si="31"/>
        <v>0</v>
      </c>
      <c r="AF38" s="49">
        <f>HLOOKUP(I38,GasAvoidedCostsWOCC!$A$5:$G$50,G38+1,FALSE)</f>
        <v>37.569941081056932</v>
      </c>
      <c r="AG38" s="41">
        <f t="shared" si="32"/>
        <v>225.41964648634158</v>
      </c>
      <c r="AH38" s="49">
        <f>HLOOKUP(I38,GasAvoidedCostsWOCC!$A$5:$Q$50,T38+1,FALSE)</f>
        <v>37.569941081056932</v>
      </c>
      <c r="AI38" s="41">
        <f t="shared" si="33"/>
        <v>0</v>
      </c>
      <c r="AJ38" s="41">
        <f t="shared" si="34"/>
        <v>225.41964648634158</v>
      </c>
      <c r="AK38" s="41">
        <f>HLOOKUP(I38,GasAvoidedCostsWOCC!$A$5:$Q$50,G38+1,FALSE)*J38*L38</f>
        <v>0</v>
      </c>
      <c r="AL38" s="41">
        <f t="shared" si="35"/>
        <v>225.41964648634158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225.41964648634155</v>
      </c>
      <c r="AN38" s="45">
        <f t="shared" si="36"/>
        <v>254.09705078335838</v>
      </c>
      <c r="AO38" s="44">
        <f t="shared" si="37"/>
        <v>1.9085239368858231</v>
      </c>
      <c r="AP38" s="44">
        <f t="shared" si="38"/>
        <v>0.50390411546147684</v>
      </c>
    </row>
    <row r="39" spans="2:42" x14ac:dyDescent="0.25">
      <c r="B39" s="84" t="s">
        <v>131</v>
      </c>
      <c r="C39" s="56">
        <v>18230736</v>
      </c>
      <c r="D39" s="56" t="s">
        <v>132</v>
      </c>
      <c r="E39" s="35">
        <v>12642</v>
      </c>
      <c r="F39" s="36" t="s">
        <v>902</v>
      </c>
      <c r="G39" s="36">
        <v>45</v>
      </c>
      <c r="H39" s="36"/>
      <c r="I39" s="37" t="s">
        <v>266</v>
      </c>
      <c r="J39" s="38">
        <v>200</v>
      </c>
      <c r="K39" s="38">
        <v>0.03</v>
      </c>
      <c r="L39" s="38"/>
      <c r="M39" s="39">
        <v>3.25</v>
      </c>
      <c r="N39" s="39">
        <v>3.25</v>
      </c>
      <c r="O39" s="40">
        <v>6</v>
      </c>
      <c r="P39" s="41">
        <v>650</v>
      </c>
      <c r="Q39" s="41">
        <f t="shared" si="13"/>
        <v>650</v>
      </c>
      <c r="R39" s="42">
        <v>2.2000000000000001E-3</v>
      </c>
      <c r="S39" s="43"/>
      <c r="T39" s="36">
        <f t="shared" si="20"/>
        <v>45</v>
      </c>
      <c r="U39" s="44">
        <f t="shared" si="21"/>
        <v>1.5487334801762115E-2</v>
      </c>
      <c r="V39" s="45">
        <f t="shared" si="22"/>
        <v>0</v>
      </c>
      <c r="W39" s="46">
        <f t="shared" si="23"/>
        <v>3.4416299559471367E-4</v>
      </c>
      <c r="X39" s="41">
        <f t="shared" si="24"/>
        <v>38.546207323788543</v>
      </c>
      <c r="Y39" s="41">
        <f t="shared" si="25"/>
        <v>0</v>
      </c>
      <c r="Z39" s="41">
        <f t="shared" si="26"/>
        <v>126.14365363436124</v>
      </c>
      <c r="AA39" s="47">
        <f t="shared" si="27"/>
        <v>688.54620732378851</v>
      </c>
      <c r="AB39" s="48">
        <f t="shared" si="28"/>
        <v>118.11203523816594</v>
      </c>
      <c r="AC39" s="41">
        <f t="shared" si="29"/>
        <v>644.7061866327607</v>
      </c>
      <c r="AD39" s="41">
        <f t="shared" si="30"/>
        <v>6.1354396483826665</v>
      </c>
      <c r="AE39" s="41">
        <f t="shared" si="31"/>
        <v>0</v>
      </c>
      <c r="AF39" s="49">
        <f>HLOOKUP(I39,GasAvoidedCostsWOCC!$A$5:$G$50,G39+1,FALSE)</f>
        <v>37.569941081056932</v>
      </c>
      <c r="AG39" s="41">
        <f t="shared" si="32"/>
        <v>225.41964648634158</v>
      </c>
      <c r="AH39" s="49">
        <f>HLOOKUP(I39,GasAvoidedCostsWOCC!$A$5:$Q$50,T39+1,FALSE)</f>
        <v>37.569941081056932</v>
      </c>
      <c r="AI39" s="41">
        <f t="shared" si="33"/>
        <v>0</v>
      </c>
      <c r="AJ39" s="41">
        <f t="shared" si="34"/>
        <v>225.41964648634158</v>
      </c>
      <c r="AK39" s="41">
        <f>HLOOKUP(I39,GasAvoidedCostsWOCC!$A$5:$Q$50,G39+1,FALSE)*J39*L39</f>
        <v>0</v>
      </c>
      <c r="AL39" s="41">
        <f t="shared" si="35"/>
        <v>225.41964648634158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225.41964648634155</v>
      </c>
      <c r="AN39" s="45">
        <f t="shared" si="36"/>
        <v>254.09705078335838</v>
      </c>
      <c r="AO39" s="44">
        <f t="shared" si="37"/>
        <v>1.9085239368858231</v>
      </c>
      <c r="AP39" s="44">
        <f t="shared" si="38"/>
        <v>0.39412845114839551</v>
      </c>
    </row>
    <row r="40" spans="2:42" x14ac:dyDescent="0.25">
      <c r="B40" s="84" t="s">
        <v>131</v>
      </c>
      <c r="C40" s="56">
        <v>18230736</v>
      </c>
      <c r="D40" s="56" t="s">
        <v>132</v>
      </c>
      <c r="E40" s="35" t="s">
        <v>1038</v>
      </c>
      <c r="F40" s="36" t="s">
        <v>903</v>
      </c>
      <c r="G40" s="36">
        <v>5</v>
      </c>
      <c r="H40" s="36"/>
      <c r="I40" s="37" t="s">
        <v>262</v>
      </c>
      <c r="J40" s="38">
        <v>1</v>
      </c>
      <c r="K40" s="38">
        <v>271</v>
      </c>
      <c r="L40" s="38"/>
      <c r="M40" s="39">
        <v>2300</v>
      </c>
      <c r="N40" s="39">
        <v>2300</v>
      </c>
      <c r="O40" s="40">
        <v>271</v>
      </c>
      <c r="P40" s="41">
        <v>2300</v>
      </c>
      <c r="Q40" s="41">
        <f t="shared" si="13"/>
        <v>2300</v>
      </c>
      <c r="R40" s="42">
        <v>0</v>
      </c>
      <c r="S40" s="43"/>
      <c r="T40" s="36">
        <f t="shared" si="20"/>
        <v>5</v>
      </c>
      <c r="U40" s="44">
        <f t="shared" si="21"/>
        <v>7.7723476505139499E-2</v>
      </c>
      <c r="V40" s="45">
        <f t="shared" si="22"/>
        <v>0</v>
      </c>
      <c r="W40" s="46">
        <f t="shared" si="23"/>
        <v>1.5544695301027901E-2</v>
      </c>
      <c r="X40" s="41">
        <f t="shared" si="24"/>
        <v>1741.0036974577827</v>
      </c>
      <c r="Y40" s="41">
        <f t="shared" si="25"/>
        <v>0</v>
      </c>
      <c r="Z40" s="41">
        <f t="shared" si="26"/>
        <v>5697.4883558186493</v>
      </c>
      <c r="AA40" s="47">
        <f t="shared" si="27"/>
        <v>4041.0036974577824</v>
      </c>
      <c r="AB40" s="48">
        <f t="shared" si="28"/>
        <v>5334.7269249238288</v>
      </c>
      <c r="AC40" s="41">
        <f t="shared" si="29"/>
        <v>3783.7113272076613</v>
      </c>
      <c r="AD40" s="41">
        <f t="shared" si="30"/>
        <v>0</v>
      </c>
      <c r="AE40" s="41">
        <f t="shared" si="31"/>
        <v>0</v>
      </c>
      <c r="AF40" s="49">
        <f>HLOOKUP(I40,GasAvoidedCostsWOCC!$A$5:$G$50,G40+1,FALSE)</f>
        <v>5.9185825143515052</v>
      </c>
      <c r="AG40" s="41">
        <f t="shared" si="32"/>
        <v>1603.935861389258</v>
      </c>
      <c r="AH40" s="49">
        <f>HLOOKUP(I40,GasAvoidedCostsWOCC!$A$5:$Q$50,T40+1,FALSE)</f>
        <v>5.9185825143515052</v>
      </c>
      <c r="AI40" s="41">
        <f t="shared" si="33"/>
        <v>0</v>
      </c>
      <c r="AJ40" s="41">
        <f t="shared" si="34"/>
        <v>1603.935861389258</v>
      </c>
      <c r="AK40" s="41">
        <f>HLOOKUP(I40,GasAvoidedCostsWOCC!$A$5:$Q$50,G40+1,FALSE)*J40*L40</f>
        <v>0</v>
      </c>
      <c r="AL40" s="41">
        <f t="shared" si="35"/>
        <v>1603.935861389258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1603.935861389258</v>
      </c>
      <c r="AN40" s="45">
        <f t="shared" si="36"/>
        <v>1764.3294475281839</v>
      </c>
      <c r="AO40" s="44">
        <f t="shared" si="37"/>
        <v>0.30065941218015757</v>
      </c>
      <c r="AP40" s="44">
        <f t="shared" si="38"/>
        <v>0.46629599748832856</v>
      </c>
    </row>
    <row r="41" spans="2:42" x14ac:dyDescent="0.25">
      <c r="B41" s="84" t="s">
        <v>131</v>
      </c>
      <c r="C41" s="56">
        <v>18230736</v>
      </c>
      <c r="D41" s="56" t="s">
        <v>132</v>
      </c>
      <c r="E41" s="35">
        <v>0</v>
      </c>
      <c r="F41" s="36" t="s">
        <v>904</v>
      </c>
      <c r="G41" s="36">
        <v>18</v>
      </c>
      <c r="H41" s="36"/>
      <c r="I41" s="37" t="s">
        <v>266</v>
      </c>
      <c r="J41" s="38">
        <v>10</v>
      </c>
      <c r="K41" s="38">
        <v>184.73</v>
      </c>
      <c r="L41" s="38"/>
      <c r="M41" s="39">
        <v>1500</v>
      </c>
      <c r="N41" s="39">
        <v>2420</v>
      </c>
      <c r="O41" s="40">
        <v>1847.3</v>
      </c>
      <c r="P41" s="41">
        <v>15000</v>
      </c>
      <c r="Q41" s="41">
        <f t="shared" si="13"/>
        <v>24200</v>
      </c>
      <c r="R41" s="42">
        <v>92.115200000000002</v>
      </c>
      <c r="S41" s="43"/>
      <c r="T41" s="36">
        <f t="shared" si="20"/>
        <v>18</v>
      </c>
      <c r="U41" s="44">
        <f t="shared" si="21"/>
        <v>1.9073169052863437</v>
      </c>
      <c r="V41" s="45">
        <f t="shared" si="22"/>
        <v>920</v>
      </c>
      <c r="W41" s="46">
        <f t="shared" si="23"/>
        <v>0.10596205029368576</v>
      </c>
      <c r="X41" s="41">
        <f t="shared" si="24"/>
        <v>11867.734798205762</v>
      </c>
      <c r="Y41" s="41">
        <f t="shared" si="25"/>
        <v>9200</v>
      </c>
      <c r="Z41" s="41">
        <f t="shared" si="26"/>
        <v>38837.528559792583</v>
      </c>
      <c r="AA41" s="47">
        <f t="shared" si="27"/>
        <v>36067.734798205762</v>
      </c>
      <c r="AB41" s="48">
        <f t="shared" si="28"/>
        <v>36364.727115910653</v>
      </c>
      <c r="AC41" s="41">
        <f t="shared" si="29"/>
        <v>33771.287264237602</v>
      </c>
      <c r="AD41" s="41">
        <f t="shared" si="30"/>
        <v>9401.206880439011</v>
      </c>
      <c r="AE41" s="41">
        <f t="shared" si="31"/>
        <v>0</v>
      </c>
      <c r="AF41" s="49">
        <f>HLOOKUP(I41,GasAvoidedCostsWOCC!$A$5:$G$50,G41+1,FALSE)</f>
        <v>17.876078617173665</v>
      </c>
      <c r="AG41" s="41">
        <f t="shared" si="32"/>
        <v>33022.480029504906</v>
      </c>
      <c r="AH41" s="49">
        <f>HLOOKUP(I41,GasAvoidedCostsWOCC!$A$5:$Q$50,T41+1,FALSE)</f>
        <v>17.876078617173665</v>
      </c>
      <c r="AI41" s="41">
        <f t="shared" si="33"/>
        <v>0</v>
      </c>
      <c r="AJ41" s="41">
        <f t="shared" si="34"/>
        <v>33022.480029504906</v>
      </c>
      <c r="AK41" s="41">
        <f>HLOOKUP(I41,GasAvoidedCostsWOCC!$A$5:$Q$50,G41+1,FALSE)*J41*L41</f>
        <v>0</v>
      </c>
      <c r="AL41" s="41">
        <f t="shared" si="35"/>
        <v>33022.480029504906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33022.480029504906</v>
      </c>
      <c r="AN41" s="45">
        <f t="shared" si="36"/>
        <v>45725.934912894416</v>
      </c>
      <c r="AO41" s="44">
        <f t="shared" si="37"/>
        <v>0.90809096199862827</v>
      </c>
      <c r="AP41" s="44">
        <f t="shared" si="38"/>
        <v>1.3539885096804198</v>
      </c>
    </row>
    <row r="42" spans="2:42" x14ac:dyDescent="0.25">
      <c r="B42" s="84" t="s">
        <v>131</v>
      </c>
      <c r="C42" s="56">
        <v>18230736</v>
      </c>
      <c r="D42" s="56" t="s">
        <v>132</v>
      </c>
      <c r="E42" s="35">
        <v>0</v>
      </c>
      <c r="F42" s="36" t="s">
        <v>905</v>
      </c>
      <c r="G42" s="36">
        <v>18</v>
      </c>
      <c r="H42" s="36"/>
      <c r="I42" s="37" t="s">
        <v>266</v>
      </c>
      <c r="J42" s="38">
        <v>10</v>
      </c>
      <c r="K42" s="38">
        <v>184.73</v>
      </c>
      <c r="L42" s="38"/>
      <c r="M42" s="39">
        <v>2400</v>
      </c>
      <c r="N42" s="39">
        <v>2420</v>
      </c>
      <c r="O42" s="40">
        <v>1847.3</v>
      </c>
      <c r="P42" s="41">
        <v>24000</v>
      </c>
      <c r="Q42" s="41">
        <f t="shared" si="13"/>
        <v>24200</v>
      </c>
      <c r="R42" s="42">
        <v>92.115200000000002</v>
      </c>
      <c r="S42" s="43"/>
      <c r="T42" s="36">
        <f t="shared" si="20"/>
        <v>18</v>
      </c>
      <c r="U42" s="44">
        <f t="shared" si="21"/>
        <v>1.9073169052863437</v>
      </c>
      <c r="V42" s="45">
        <f t="shared" si="22"/>
        <v>20</v>
      </c>
      <c r="W42" s="46">
        <f t="shared" si="23"/>
        <v>0.10596205029368576</v>
      </c>
      <c r="X42" s="41">
        <f t="shared" si="24"/>
        <v>11867.734798205762</v>
      </c>
      <c r="Y42" s="41">
        <f t="shared" si="25"/>
        <v>200</v>
      </c>
      <c r="Z42" s="41">
        <f t="shared" si="26"/>
        <v>38837.528559792583</v>
      </c>
      <c r="AA42" s="47">
        <f t="shared" si="27"/>
        <v>36067.734798205762</v>
      </c>
      <c r="AB42" s="48">
        <f t="shared" si="28"/>
        <v>36364.727115910653</v>
      </c>
      <c r="AC42" s="41">
        <f t="shared" si="29"/>
        <v>33771.287264237602</v>
      </c>
      <c r="AD42" s="41">
        <f t="shared" si="30"/>
        <v>9401.206880439011</v>
      </c>
      <c r="AE42" s="41">
        <f t="shared" si="31"/>
        <v>0</v>
      </c>
      <c r="AF42" s="49">
        <f>HLOOKUP(I42,GasAvoidedCostsWOCC!$A$5:$G$50,G42+1,FALSE)</f>
        <v>17.876078617173665</v>
      </c>
      <c r="AG42" s="41">
        <f t="shared" si="32"/>
        <v>33022.480029504906</v>
      </c>
      <c r="AH42" s="49">
        <f>HLOOKUP(I42,GasAvoidedCostsWOCC!$A$5:$Q$50,T42+1,FALSE)</f>
        <v>17.876078617173665</v>
      </c>
      <c r="AI42" s="41">
        <f t="shared" si="33"/>
        <v>0</v>
      </c>
      <c r="AJ42" s="41">
        <f t="shared" si="34"/>
        <v>33022.480029504906</v>
      </c>
      <c r="AK42" s="41">
        <f>HLOOKUP(I42,GasAvoidedCostsWOCC!$A$5:$Q$50,G42+1,FALSE)*J42*L42</f>
        <v>0</v>
      </c>
      <c r="AL42" s="41">
        <f t="shared" si="35"/>
        <v>33022.480029504906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33022.480029504906</v>
      </c>
      <c r="AN42" s="45">
        <f t="shared" si="36"/>
        <v>45725.934912894416</v>
      </c>
      <c r="AO42" s="44">
        <f t="shared" si="37"/>
        <v>0.90809096199862827</v>
      </c>
      <c r="AP42" s="44">
        <f t="shared" si="38"/>
        <v>1.3539885096804198</v>
      </c>
    </row>
    <row r="43" spans="2:42" x14ac:dyDescent="0.25">
      <c r="B43" s="84" t="s">
        <v>131</v>
      </c>
      <c r="C43" s="56">
        <v>18230736</v>
      </c>
      <c r="D43" s="56" t="s">
        <v>132</v>
      </c>
      <c r="E43" s="35">
        <v>0</v>
      </c>
      <c r="F43" s="36" t="s">
        <v>906</v>
      </c>
      <c r="G43" s="36">
        <v>18</v>
      </c>
      <c r="H43" s="36"/>
      <c r="I43" s="37" t="s">
        <v>266</v>
      </c>
      <c r="J43" s="38">
        <v>10</v>
      </c>
      <c r="K43" s="38">
        <v>184.73</v>
      </c>
      <c r="L43" s="38"/>
      <c r="M43" s="39">
        <v>2000</v>
      </c>
      <c r="N43" s="39">
        <v>2420</v>
      </c>
      <c r="O43" s="40">
        <v>1847.3</v>
      </c>
      <c r="P43" s="41">
        <v>20000</v>
      </c>
      <c r="Q43" s="41">
        <f t="shared" si="13"/>
        <v>24200</v>
      </c>
      <c r="R43" s="42">
        <v>92.115200000000002</v>
      </c>
      <c r="S43" s="43"/>
      <c r="T43" s="36">
        <f t="shared" si="20"/>
        <v>18</v>
      </c>
      <c r="U43" s="44">
        <f t="shared" si="21"/>
        <v>1.9073169052863437</v>
      </c>
      <c r="V43" s="45">
        <f t="shared" si="22"/>
        <v>420</v>
      </c>
      <c r="W43" s="46">
        <f t="shared" si="23"/>
        <v>0.10596205029368576</v>
      </c>
      <c r="X43" s="41">
        <f t="shared" si="24"/>
        <v>11867.734798205762</v>
      </c>
      <c r="Y43" s="41">
        <f t="shared" si="25"/>
        <v>4200</v>
      </c>
      <c r="Z43" s="41">
        <f t="shared" si="26"/>
        <v>38837.528559792583</v>
      </c>
      <c r="AA43" s="47">
        <f t="shared" si="27"/>
        <v>36067.734798205762</v>
      </c>
      <c r="AB43" s="48">
        <f t="shared" si="28"/>
        <v>36364.727115910653</v>
      </c>
      <c r="AC43" s="41">
        <f t="shared" si="29"/>
        <v>33771.287264237602</v>
      </c>
      <c r="AD43" s="41">
        <f t="shared" si="30"/>
        <v>9401.206880439011</v>
      </c>
      <c r="AE43" s="41">
        <f t="shared" si="31"/>
        <v>0</v>
      </c>
      <c r="AF43" s="49">
        <f>HLOOKUP(I43,GasAvoidedCostsWOCC!$A$5:$G$50,G43+1,FALSE)</f>
        <v>17.876078617173665</v>
      </c>
      <c r="AG43" s="41">
        <f t="shared" si="32"/>
        <v>33022.480029504906</v>
      </c>
      <c r="AH43" s="49">
        <f>HLOOKUP(I43,GasAvoidedCostsWOCC!$A$5:$Q$50,T43+1,FALSE)</f>
        <v>17.876078617173665</v>
      </c>
      <c r="AI43" s="41">
        <f t="shared" si="33"/>
        <v>0</v>
      </c>
      <c r="AJ43" s="41">
        <f t="shared" si="34"/>
        <v>33022.480029504906</v>
      </c>
      <c r="AK43" s="41">
        <f>HLOOKUP(I43,GasAvoidedCostsWOCC!$A$5:$Q$50,G43+1,FALSE)*J43*L43</f>
        <v>0</v>
      </c>
      <c r="AL43" s="41">
        <f t="shared" si="35"/>
        <v>33022.480029504906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33022.480029504906</v>
      </c>
      <c r="AN43" s="45">
        <f t="shared" si="36"/>
        <v>45725.934912894416</v>
      </c>
      <c r="AO43" s="44">
        <f t="shared" si="37"/>
        <v>0.90809096199862827</v>
      </c>
      <c r="AP43" s="44">
        <f t="shared" si="38"/>
        <v>1.3539885096804198</v>
      </c>
    </row>
    <row r="44" spans="2:42" x14ac:dyDescent="0.25">
      <c r="B44" s="84" t="s">
        <v>131</v>
      </c>
      <c r="C44" s="56">
        <v>18230736</v>
      </c>
      <c r="D44" s="56" t="s">
        <v>132</v>
      </c>
      <c r="E44" s="35">
        <v>0</v>
      </c>
      <c r="F44" s="36" t="s">
        <v>907</v>
      </c>
      <c r="G44" s="36">
        <v>18</v>
      </c>
      <c r="H44" s="36"/>
      <c r="I44" s="37" t="s">
        <v>266</v>
      </c>
      <c r="J44" s="38">
        <v>10</v>
      </c>
      <c r="K44" s="38">
        <v>184.73</v>
      </c>
      <c r="L44" s="38"/>
      <c r="M44" s="39">
        <v>2900</v>
      </c>
      <c r="N44" s="39">
        <v>2420</v>
      </c>
      <c r="O44" s="40">
        <v>1847.3</v>
      </c>
      <c r="P44" s="41">
        <v>29000</v>
      </c>
      <c r="Q44" s="41">
        <f t="shared" si="13"/>
        <v>24200</v>
      </c>
      <c r="R44" s="42">
        <v>92.115200000000002</v>
      </c>
      <c r="S44" s="43"/>
      <c r="T44" s="36">
        <f t="shared" si="20"/>
        <v>18</v>
      </c>
      <c r="U44" s="44">
        <f t="shared" si="21"/>
        <v>1.9073169052863437</v>
      </c>
      <c r="V44" s="45">
        <f t="shared" si="22"/>
        <v>-480</v>
      </c>
      <c r="W44" s="46">
        <f t="shared" si="23"/>
        <v>0.10596205029368576</v>
      </c>
      <c r="X44" s="41">
        <f t="shared" si="24"/>
        <v>11867.734798205762</v>
      </c>
      <c r="Y44" s="41">
        <f t="shared" si="25"/>
        <v>-4800</v>
      </c>
      <c r="Z44" s="41">
        <f t="shared" si="26"/>
        <v>38837.528559792583</v>
      </c>
      <c r="AA44" s="47">
        <f t="shared" si="27"/>
        <v>36067.734798205762</v>
      </c>
      <c r="AB44" s="48">
        <f t="shared" si="28"/>
        <v>36364.727115910653</v>
      </c>
      <c r="AC44" s="41">
        <f t="shared" si="29"/>
        <v>33771.287264237602</v>
      </c>
      <c r="AD44" s="41">
        <f t="shared" si="30"/>
        <v>9401.206880439011</v>
      </c>
      <c r="AE44" s="41">
        <f t="shared" si="31"/>
        <v>0</v>
      </c>
      <c r="AF44" s="49">
        <f>HLOOKUP(I44,GasAvoidedCostsWOCC!$A$5:$G$50,G44+1,FALSE)</f>
        <v>17.876078617173665</v>
      </c>
      <c r="AG44" s="41">
        <f t="shared" si="32"/>
        <v>33022.480029504906</v>
      </c>
      <c r="AH44" s="49">
        <f>HLOOKUP(I44,GasAvoidedCostsWOCC!$A$5:$Q$50,T44+1,FALSE)</f>
        <v>17.876078617173665</v>
      </c>
      <c r="AI44" s="41">
        <f t="shared" si="33"/>
        <v>0</v>
      </c>
      <c r="AJ44" s="41">
        <f t="shared" si="34"/>
        <v>33022.480029504906</v>
      </c>
      <c r="AK44" s="41">
        <f>HLOOKUP(I44,GasAvoidedCostsWOCC!$A$5:$Q$50,G44+1,FALSE)*J44*L44</f>
        <v>0</v>
      </c>
      <c r="AL44" s="41">
        <f t="shared" si="35"/>
        <v>33022.480029504906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33022.480029504906</v>
      </c>
      <c r="AN44" s="45">
        <f t="shared" si="36"/>
        <v>45725.934912894416</v>
      </c>
      <c r="AO44" s="44">
        <f t="shared" si="37"/>
        <v>0.90809096199862827</v>
      </c>
      <c r="AP44" s="44">
        <f t="shared" si="38"/>
        <v>1.3539885096804198</v>
      </c>
    </row>
    <row r="45" spans="2:42" x14ac:dyDescent="0.25">
      <c r="B45" s="34"/>
      <c r="C45" s="56"/>
      <c r="D45" s="56"/>
      <c r="E45" s="35">
        <v>12669</v>
      </c>
      <c r="F45" s="36" t="s">
        <v>895</v>
      </c>
      <c r="G45" s="36">
        <v>22</v>
      </c>
      <c r="H45" s="36"/>
      <c r="I45" s="37" t="s">
        <v>266</v>
      </c>
      <c r="J45" s="38">
        <v>11</v>
      </c>
      <c r="K45" s="38">
        <v>45.2</v>
      </c>
      <c r="L45" s="38"/>
      <c r="M45" s="39">
        <v>250</v>
      </c>
      <c r="N45" s="39">
        <v>265</v>
      </c>
      <c r="O45" s="40">
        <v>497.20000000000005</v>
      </c>
      <c r="P45" s="41">
        <v>2750</v>
      </c>
      <c r="Q45" s="41">
        <f>N45*J45</f>
        <v>2915</v>
      </c>
      <c r="R45" s="42"/>
      <c r="S45" s="43"/>
      <c r="T45" s="36">
        <f t="shared" si="20"/>
        <v>22</v>
      </c>
      <c r="U45" s="44">
        <f t="shared" si="21"/>
        <v>0.6274320851688695</v>
      </c>
      <c r="V45" s="45">
        <f t="shared" si="22"/>
        <v>15</v>
      </c>
      <c r="W45" s="46">
        <f t="shared" si="23"/>
        <v>2.8519640234948612E-2</v>
      </c>
      <c r="X45" s="41">
        <f t="shared" si="24"/>
        <v>3194.1957135646112</v>
      </c>
      <c r="Y45" s="41">
        <f t="shared" si="25"/>
        <v>165</v>
      </c>
      <c r="Z45" s="41">
        <f t="shared" si="26"/>
        <v>10453.10409783407</v>
      </c>
      <c r="AA45" s="47">
        <f t="shared" si="27"/>
        <v>6109.1957135646117</v>
      </c>
      <c r="AB45" s="48">
        <f t="shared" si="28"/>
        <v>9787.5506534026863</v>
      </c>
      <c r="AC45" s="41">
        <f t="shared" si="29"/>
        <v>5720.2207055848421</v>
      </c>
      <c r="AD45" s="41">
        <f t="shared" si="30"/>
        <v>0</v>
      </c>
      <c r="AE45" s="41">
        <f t="shared" si="31"/>
        <v>0</v>
      </c>
      <c r="AF45" s="49">
        <f>HLOOKUP(I45,GasAvoidedCostsWOCC!$A$5:$G$50,G45+1,FALSE)</f>
        <v>20.838159707120742</v>
      </c>
      <c r="AG45" s="41">
        <f t="shared" si="32"/>
        <v>10360.733006380433</v>
      </c>
      <c r="AH45" s="49">
        <f>HLOOKUP(I45,GasAvoidedCostsWOCC!$A$5:$Q$50,T45+1,FALSE)</f>
        <v>20.838159707120742</v>
      </c>
      <c r="AI45" s="41">
        <f t="shared" si="33"/>
        <v>0</v>
      </c>
      <c r="AJ45" s="41">
        <f t="shared" si="34"/>
        <v>10360.733006380433</v>
      </c>
      <c r="AK45" s="41">
        <f>HLOOKUP(I45,GasAvoidedCostsWOCC!$A$5:$Q$50,G45+1,FALSE)*J45*L45</f>
        <v>0</v>
      </c>
      <c r="AL45" s="41">
        <f t="shared" si="35"/>
        <v>10360.733006380433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10360.733006380433</v>
      </c>
      <c r="AN45" s="45">
        <f t="shared" si="36"/>
        <v>11396.806307018478</v>
      </c>
      <c r="AO45" s="44">
        <f t="shared" si="37"/>
        <v>1.0585623894348355</v>
      </c>
      <c r="AP45" s="44">
        <f t="shared" si="38"/>
        <v>1.9923717796223135</v>
      </c>
    </row>
    <row r="46" spans="2:42" x14ac:dyDescent="0.25">
      <c r="B46" s="34"/>
      <c r="C46" s="56"/>
      <c r="D46" s="56"/>
      <c r="E46" s="35">
        <v>12670</v>
      </c>
      <c r="F46" s="36" t="s">
        <v>896</v>
      </c>
      <c r="G46" s="36">
        <v>22</v>
      </c>
      <c r="H46" s="36"/>
      <c r="I46" s="37" t="s">
        <v>266</v>
      </c>
      <c r="J46" s="38">
        <v>20</v>
      </c>
      <c r="K46" s="38">
        <v>45.2</v>
      </c>
      <c r="L46" s="38"/>
      <c r="M46" s="39">
        <v>750</v>
      </c>
      <c r="N46" s="39">
        <v>265</v>
      </c>
      <c r="O46" s="40">
        <v>904</v>
      </c>
      <c r="P46" s="41">
        <v>15000</v>
      </c>
      <c r="Q46" s="41">
        <f t="shared" ref="Q46:Q50" si="39">N46*J46</f>
        <v>5300</v>
      </c>
      <c r="R46" s="42"/>
      <c r="S46" s="43"/>
      <c r="T46" s="36">
        <f t="shared" si="20"/>
        <v>22</v>
      </c>
      <c r="U46" s="44">
        <f t="shared" si="21"/>
        <v>1.1407856093979443</v>
      </c>
      <c r="V46" s="45">
        <f t="shared" si="22"/>
        <v>-485</v>
      </c>
      <c r="W46" s="46">
        <f t="shared" si="23"/>
        <v>5.1853891336270198E-2</v>
      </c>
      <c r="X46" s="41">
        <f t="shared" si="24"/>
        <v>5807.6285701174747</v>
      </c>
      <c r="Y46" s="41">
        <f t="shared" si="25"/>
        <v>-9700</v>
      </c>
      <c r="Z46" s="41">
        <f t="shared" si="26"/>
        <v>19005.643814243762</v>
      </c>
      <c r="AA46" s="47">
        <f t="shared" si="27"/>
        <v>11107.628570117475</v>
      </c>
      <c r="AB46" s="48">
        <f t="shared" si="28"/>
        <v>17795.546642550336</v>
      </c>
      <c r="AC46" s="41">
        <f t="shared" si="29"/>
        <v>10400.40128288153</v>
      </c>
      <c r="AD46" s="41">
        <f t="shared" si="30"/>
        <v>0</v>
      </c>
      <c r="AE46" s="41">
        <f t="shared" si="31"/>
        <v>0</v>
      </c>
      <c r="AF46" s="49">
        <f>HLOOKUP(I46,GasAvoidedCostsWOCC!$A$5:$G$50,G46+1,FALSE)</f>
        <v>20.838159707120742</v>
      </c>
      <c r="AG46" s="41">
        <f t="shared" si="32"/>
        <v>18837.696375237152</v>
      </c>
      <c r="AH46" s="49">
        <f>HLOOKUP(I46,GasAvoidedCostsWOCC!$A$5:$Q$50,T46+1,FALSE)</f>
        <v>20.838159707120742</v>
      </c>
      <c r="AI46" s="41">
        <f t="shared" si="33"/>
        <v>0</v>
      </c>
      <c r="AJ46" s="41">
        <f t="shared" si="34"/>
        <v>18837.696375237152</v>
      </c>
      <c r="AK46" s="41">
        <f>HLOOKUP(I46,GasAvoidedCostsWOCC!$A$5:$Q$50,G46+1,FALSE)*J46*L46</f>
        <v>0</v>
      </c>
      <c r="AL46" s="41">
        <f t="shared" si="35"/>
        <v>18837.696375237152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18837.696375237152</v>
      </c>
      <c r="AN46" s="45">
        <f t="shared" si="36"/>
        <v>20721.466012760869</v>
      </c>
      <c r="AO46" s="44">
        <f t="shared" si="37"/>
        <v>1.0585623894348357</v>
      </c>
      <c r="AP46" s="44">
        <f t="shared" si="38"/>
        <v>1.9923717796223137</v>
      </c>
    </row>
    <row r="47" spans="2:42" x14ac:dyDescent="0.25">
      <c r="B47" s="34"/>
      <c r="C47" s="56"/>
      <c r="D47" s="56"/>
      <c r="E47" s="35" t="s">
        <v>1038</v>
      </c>
      <c r="F47" s="36" t="s">
        <v>1084</v>
      </c>
      <c r="G47" s="36">
        <v>20</v>
      </c>
      <c r="H47" s="36"/>
      <c r="I47" s="37" t="s">
        <v>262</v>
      </c>
      <c r="J47" s="38">
        <v>20</v>
      </c>
      <c r="K47" s="38">
        <v>51.19</v>
      </c>
      <c r="L47" s="38"/>
      <c r="M47" s="39">
        <v>250</v>
      </c>
      <c r="N47" s="39">
        <v>684.01</v>
      </c>
      <c r="O47" s="40">
        <v>1023.8</v>
      </c>
      <c r="P47" s="41">
        <v>5000</v>
      </c>
      <c r="Q47" s="41">
        <f t="shared" si="39"/>
        <v>13680.2</v>
      </c>
      <c r="R47" s="42"/>
      <c r="S47" s="43"/>
      <c r="T47" s="36">
        <f t="shared" si="20"/>
        <v>20</v>
      </c>
      <c r="U47" s="44">
        <f t="shared" si="21"/>
        <v>1.1745135829662261</v>
      </c>
      <c r="V47" s="45">
        <f t="shared" si="22"/>
        <v>434.01</v>
      </c>
      <c r="W47" s="46">
        <f t="shared" si="23"/>
        <v>5.8725679148311311E-2</v>
      </c>
      <c r="X47" s="41">
        <f t="shared" si="24"/>
        <v>6577.2678430157848</v>
      </c>
      <c r="Y47" s="41">
        <f t="shared" si="25"/>
        <v>8680.2000000000007</v>
      </c>
      <c r="Z47" s="41">
        <f t="shared" si="26"/>
        <v>21524.312098476505</v>
      </c>
      <c r="AA47" s="47">
        <f t="shared" si="27"/>
        <v>20257.467843015787</v>
      </c>
      <c r="AB47" s="48">
        <f t="shared" si="28"/>
        <v>20153.850279472383</v>
      </c>
      <c r="AC47" s="41">
        <f t="shared" si="29"/>
        <v>18967.666519677703</v>
      </c>
      <c r="AD47" s="41">
        <f t="shared" si="30"/>
        <v>0</v>
      </c>
      <c r="AE47" s="41">
        <f t="shared" si="31"/>
        <v>0</v>
      </c>
      <c r="AF47" s="49">
        <f>HLOOKUP(I47,GasAvoidedCostsWOCC!$A$5:$G$50,G47+1,FALSE)</f>
        <v>18.71534547322053</v>
      </c>
      <c r="AG47" s="41">
        <f t="shared" si="32"/>
        <v>19160.770695483181</v>
      </c>
      <c r="AH47" s="49">
        <f>HLOOKUP(I47,GasAvoidedCostsWOCC!$A$5:$Q$50,T47+1,FALSE)</f>
        <v>18.71534547322053</v>
      </c>
      <c r="AI47" s="41">
        <f t="shared" si="33"/>
        <v>0</v>
      </c>
      <c r="AJ47" s="41">
        <f t="shared" si="34"/>
        <v>19160.770695483181</v>
      </c>
      <c r="AK47" s="41">
        <f>HLOOKUP(I47,GasAvoidedCostsWOCC!$A$5:$Q$50,G47+1,FALSE)*J47*L47</f>
        <v>0</v>
      </c>
      <c r="AL47" s="41">
        <f t="shared" si="35"/>
        <v>19160.770695483181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19160.770695483181</v>
      </c>
      <c r="AN47" s="45">
        <f t="shared" si="36"/>
        <v>21076.8477650315</v>
      </c>
      <c r="AO47" s="44">
        <f t="shared" si="37"/>
        <v>0.95072506889660191</v>
      </c>
      <c r="AP47" s="44">
        <f t="shared" si="38"/>
        <v>1.1111987730892285</v>
      </c>
    </row>
    <row r="48" spans="2:42" x14ac:dyDescent="0.25">
      <c r="B48" s="34"/>
      <c r="C48" s="56"/>
      <c r="D48" s="56"/>
      <c r="E48" s="35" t="s">
        <v>1038</v>
      </c>
      <c r="F48" s="36" t="s">
        <v>1085</v>
      </c>
      <c r="G48" s="36">
        <v>20</v>
      </c>
      <c r="H48" s="36"/>
      <c r="I48" s="37" t="s">
        <v>262</v>
      </c>
      <c r="J48" s="38">
        <v>20</v>
      </c>
      <c r="K48" s="38">
        <v>51.19</v>
      </c>
      <c r="L48" s="38"/>
      <c r="M48" s="39">
        <v>660</v>
      </c>
      <c r="N48" s="39">
        <v>684.01</v>
      </c>
      <c r="O48" s="40">
        <v>1023.8</v>
      </c>
      <c r="P48" s="41">
        <v>13200</v>
      </c>
      <c r="Q48" s="41">
        <f t="shared" si="39"/>
        <v>13680.2</v>
      </c>
      <c r="R48" s="42"/>
      <c r="S48" s="43"/>
      <c r="T48" s="36">
        <f t="shared" si="20"/>
        <v>20</v>
      </c>
      <c r="U48" s="44">
        <f t="shared" si="21"/>
        <v>1.1745135829662261</v>
      </c>
      <c r="V48" s="45">
        <f t="shared" si="22"/>
        <v>24.009999999999991</v>
      </c>
      <c r="W48" s="46">
        <f t="shared" si="23"/>
        <v>5.8725679148311311E-2</v>
      </c>
      <c r="X48" s="41">
        <f t="shared" si="24"/>
        <v>6577.2678430157848</v>
      </c>
      <c r="Y48" s="41">
        <f t="shared" si="25"/>
        <v>480.20000000000073</v>
      </c>
      <c r="Z48" s="41">
        <f t="shared" si="26"/>
        <v>21524.312098476505</v>
      </c>
      <c r="AA48" s="47">
        <f t="shared" si="27"/>
        <v>20257.467843015787</v>
      </c>
      <c r="AB48" s="48">
        <f t="shared" si="28"/>
        <v>20153.850279472383</v>
      </c>
      <c r="AC48" s="41">
        <f t="shared" si="29"/>
        <v>18967.666519677703</v>
      </c>
      <c r="AD48" s="41">
        <f t="shared" si="30"/>
        <v>0</v>
      </c>
      <c r="AE48" s="41">
        <f t="shared" si="31"/>
        <v>0</v>
      </c>
      <c r="AF48" s="49">
        <f>HLOOKUP(I48,GasAvoidedCostsWOCC!$A$5:$G$50,G48+1,FALSE)</f>
        <v>18.71534547322053</v>
      </c>
      <c r="AG48" s="41">
        <f t="shared" si="32"/>
        <v>19160.770695483181</v>
      </c>
      <c r="AH48" s="49">
        <f>HLOOKUP(I48,GasAvoidedCostsWOCC!$A$5:$Q$50,T48+1,FALSE)</f>
        <v>18.71534547322053</v>
      </c>
      <c r="AI48" s="41">
        <f t="shared" si="33"/>
        <v>0</v>
      </c>
      <c r="AJ48" s="41">
        <f t="shared" si="34"/>
        <v>19160.770695483181</v>
      </c>
      <c r="AK48" s="41">
        <f>HLOOKUP(I48,GasAvoidedCostsWOCC!$A$5:$Q$50,G48+1,FALSE)*J48*L48</f>
        <v>0</v>
      </c>
      <c r="AL48" s="41">
        <f t="shared" si="35"/>
        <v>19160.770695483181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19160.770695483181</v>
      </c>
      <c r="AN48" s="45">
        <f t="shared" si="36"/>
        <v>21076.8477650315</v>
      </c>
      <c r="AO48" s="44">
        <f t="shared" si="37"/>
        <v>0.95072506889660191</v>
      </c>
      <c r="AP48" s="44">
        <f t="shared" si="38"/>
        <v>1.1111987730892285</v>
      </c>
    </row>
    <row r="49" spans="2:42" x14ac:dyDescent="0.25">
      <c r="B49" s="34"/>
      <c r="C49" s="56"/>
      <c r="D49" s="56"/>
      <c r="E49" s="35" t="s">
        <v>1038</v>
      </c>
      <c r="F49" s="36" t="s">
        <v>1086</v>
      </c>
      <c r="G49" s="36">
        <v>20</v>
      </c>
      <c r="H49" s="36"/>
      <c r="I49" s="37" t="s">
        <v>262</v>
      </c>
      <c r="J49" s="38">
        <v>20</v>
      </c>
      <c r="K49" s="38">
        <v>51.19</v>
      </c>
      <c r="L49" s="38"/>
      <c r="M49" s="39">
        <v>550</v>
      </c>
      <c r="N49" s="39">
        <v>684.01</v>
      </c>
      <c r="O49" s="40">
        <v>1023.8</v>
      </c>
      <c r="P49" s="41">
        <v>11000</v>
      </c>
      <c r="Q49" s="41">
        <f t="shared" si="39"/>
        <v>13680.2</v>
      </c>
      <c r="R49" s="42"/>
      <c r="S49" s="43"/>
      <c r="T49" s="36">
        <f t="shared" si="20"/>
        <v>20</v>
      </c>
      <c r="U49" s="44">
        <f t="shared" si="21"/>
        <v>1.1745135829662261</v>
      </c>
      <c r="V49" s="45">
        <f t="shared" si="22"/>
        <v>134.01</v>
      </c>
      <c r="W49" s="46">
        <f t="shared" si="23"/>
        <v>5.8725679148311311E-2</v>
      </c>
      <c r="X49" s="41">
        <f t="shared" si="24"/>
        <v>6577.2678430157848</v>
      </c>
      <c r="Y49" s="41">
        <f t="shared" si="25"/>
        <v>2680.2000000000007</v>
      </c>
      <c r="Z49" s="41">
        <f t="shared" si="26"/>
        <v>21524.312098476505</v>
      </c>
      <c r="AA49" s="47">
        <f t="shared" si="27"/>
        <v>20257.467843015787</v>
      </c>
      <c r="AB49" s="48">
        <f t="shared" si="28"/>
        <v>20153.850279472383</v>
      </c>
      <c r="AC49" s="41">
        <f t="shared" si="29"/>
        <v>18967.666519677703</v>
      </c>
      <c r="AD49" s="41">
        <f t="shared" si="30"/>
        <v>0</v>
      </c>
      <c r="AE49" s="41">
        <f t="shared" si="31"/>
        <v>0</v>
      </c>
      <c r="AF49" s="49">
        <f>HLOOKUP(I49,GasAvoidedCostsWOCC!$A$5:$G$50,G49+1,FALSE)</f>
        <v>18.71534547322053</v>
      </c>
      <c r="AG49" s="41">
        <f t="shared" si="32"/>
        <v>19160.770695483181</v>
      </c>
      <c r="AH49" s="49">
        <f>HLOOKUP(I49,GasAvoidedCostsWOCC!$A$5:$Q$50,T49+1,FALSE)</f>
        <v>18.71534547322053</v>
      </c>
      <c r="AI49" s="41">
        <f t="shared" si="33"/>
        <v>0</v>
      </c>
      <c r="AJ49" s="41">
        <f t="shared" si="34"/>
        <v>19160.770695483181</v>
      </c>
      <c r="AK49" s="41">
        <f>HLOOKUP(I49,GasAvoidedCostsWOCC!$A$5:$Q$50,G49+1,FALSE)*J49*L49</f>
        <v>0</v>
      </c>
      <c r="AL49" s="41">
        <f t="shared" si="35"/>
        <v>19160.770695483181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19160.770695483181</v>
      </c>
      <c r="AN49" s="45">
        <f t="shared" si="36"/>
        <v>21076.8477650315</v>
      </c>
      <c r="AO49" s="44">
        <f t="shared" si="37"/>
        <v>0.95072506889660191</v>
      </c>
      <c r="AP49" s="44">
        <f t="shared" si="38"/>
        <v>1.1111987730892285</v>
      </c>
    </row>
    <row r="50" spans="2:42" x14ac:dyDescent="0.25">
      <c r="B50" s="34"/>
      <c r="C50" s="56"/>
      <c r="D50" s="56"/>
      <c r="E50" s="35" t="s">
        <v>1038</v>
      </c>
      <c r="F50" s="36" t="s">
        <v>1087</v>
      </c>
      <c r="G50" s="36">
        <v>1</v>
      </c>
      <c r="H50" s="36"/>
      <c r="I50" s="37" t="s">
        <v>266</v>
      </c>
      <c r="J50" s="38">
        <v>1</v>
      </c>
      <c r="K50" s="38">
        <v>27</v>
      </c>
      <c r="L50" s="38"/>
      <c r="M50" s="39">
        <v>2800.64</v>
      </c>
      <c r="N50" s="39">
        <v>0</v>
      </c>
      <c r="O50" s="40">
        <v>27</v>
      </c>
      <c r="P50" s="41">
        <v>2800.64</v>
      </c>
      <c r="Q50" s="41">
        <f t="shared" si="39"/>
        <v>0</v>
      </c>
      <c r="R50" s="42"/>
      <c r="S50" s="43"/>
      <c r="T50" s="36">
        <f t="shared" si="20"/>
        <v>1</v>
      </c>
      <c r="U50" s="44">
        <f t="shared" si="21"/>
        <v>1.5487334801762116E-3</v>
      </c>
      <c r="V50" s="45">
        <f t="shared" si="22"/>
        <v>-2800.64</v>
      </c>
      <c r="W50" s="46">
        <f t="shared" si="23"/>
        <v>1.5487334801762116E-3</v>
      </c>
      <c r="X50" s="41">
        <f t="shared" si="24"/>
        <v>173.45793295704846</v>
      </c>
      <c r="Y50" s="41">
        <f t="shared" si="25"/>
        <v>-2800.64</v>
      </c>
      <c r="Z50" s="41">
        <f t="shared" si="26"/>
        <v>567.64644135462561</v>
      </c>
      <c r="AA50" s="47">
        <f t="shared" si="27"/>
        <v>173.45793295704846</v>
      </c>
      <c r="AB50" s="48">
        <f t="shared" si="28"/>
        <v>531.50415857174676</v>
      </c>
      <c r="AC50" s="41">
        <f t="shared" si="29"/>
        <v>162.41379490360342</v>
      </c>
      <c r="AD50" s="41">
        <f t="shared" si="30"/>
        <v>0</v>
      </c>
      <c r="AE50" s="41">
        <f t="shared" si="31"/>
        <v>0</v>
      </c>
      <c r="AF50" s="49">
        <f>HLOOKUP(I50,GasAvoidedCostsWOCC!$A$5:$G$50,G50+1,FALSE)</f>
        <v>1.3548293266216893</v>
      </c>
      <c r="AG50" s="41">
        <f t="shared" si="32"/>
        <v>36.580391818785614</v>
      </c>
      <c r="AH50" s="49">
        <f>HLOOKUP(I50,GasAvoidedCostsWOCC!$A$5:$Q$50,T50+1,FALSE)</f>
        <v>1.3548293266216893</v>
      </c>
      <c r="AI50" s="41">
        <f t="shared" si="33"/>
        <v>0</v>
      </c>
      <c r="AJ50" s="41">
        <f t="shared" si="34"/>
        <v>36.580391818785614</v>
      </c>
      <c r="AK50" s="41">
        <f>HLOOKUP(I50,GasAvoidedCostsWOCC!$A$5:$Q$50,G50+1,FALSE)*J50*L50</f>
        <v>0</v>
      </c>
      <c r="AL50" s="41">
        <f t="shared" si="35"/>
        <v>36.580391818785614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36.580391818785614</v>
      </c>
      <c r="AN50" s="45">
        <f t="shared" si="36"/>
        <v>40.238431000664178</v>
      </c>
      <c r="AO50" s="44">
        <f t="shared" si="37"/>
        <v>6.8824281482734048E-2</v>
      </c>
      <c r="AP50" s="44">
        <f t="shared" si="38"/>
        <v>0.24775254481644665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20"/>
        <v>0</v>
      </c>
      <c r="U51" s="44">
        <f t="shared" si="21"/>
        <v>0</v>
      </c>
      <c r="V51" s="45">
        <f t="shared" si="22"/>
        <v>0</v>
      </c>
      <c r="W51" s="46">
        <f t="shared" si="23"/>
        <v>0</v>
      </c>
      <c r="X51" s="41">
        <f t="shared" si="24"/>
        <v>0</v>
      </c>
      <c r="Y51" s="41">
        <f t="shared" si="25"/>
        <v>0</v>
      </c>
      <c r="Z51" s="41">
        <f t="shared" si="26"/>
        <v>0</v>
      </c>
      <c r="AA51" s="47">
        <f t="shared" si="27"/>
        <v>0</v>
      </c>
      <c r="AB51" s="48">
        <f t="shared" si="28"/>
        <v>0</v>
      </c>
      <c r="AC51" s="41">
        <f t="shared" si="29"/>
        <v>0</v>
      </c>
      <c r="AD51" s="41">
        <f t="shared" si="30"/>
        <v>0</v>
      </c>
      <c r="AE51" s="41">
        <f t="shared" si="31"/>
        <v>0</v>
      </c>
      <c r="AF51" s="49" t="e">
        <f>HLOOKUP(I51,GasAvoidedCostsWOCC!$A$5:$G$50,G51+1,FALSE)</f>
        <v>#N/A</v>
      </c>
      <c r="AG51" s="41" t="e">
        <f t="shared" si="32"/>
        <v>#N/A</v>
      </c>
      <c r="AH51" s="49" t="e">
        <f>HLOOKUP(I51,GasAvoidedCostsWOCC!$A$5:$Q$50,T51+1,FALSE)</f>
        <v>#N/A</v>
      </c>
      <c r="AI51" s="41" t="e">
        <f t="shared" si="33"/>
        <v>#N/A</v>
      </c>
      <c r="AJ51" s="41" t="e">
        <f t="shared" si="34"/>
        <v>#N/A</v>
      </c>
      <c r="AK51" s="41" t="e">
        <f>HLOOKUP(I51,GasAvoidedCostsWOCC!$A$5:$Q$50,G51+1,FALSE)*J51*L51</f>
        <v>#N/A</v>
      </c>
      <c r="AL51" s="41" t="e">
        <f t="shared" si="35"/>
        <v>#N/A</v>
      </c>
      <c r="AM51" s="45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5">
        <f t="shared" si="36"/>
        <v>0</v>
      </c>
      <c r="AO51" s="44">
        <f t="shared" si="37"/>
        <v>0</v>
      </c>
      <c r="AP51" s="44" t="e">
        <f t="shared" si="38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20"/>
        <v>0</v>
      </c>
      <c r="U52" s="44">
        <f t="shared" si="21"/>
        <v>0</v>
      </c>
      <c r="V52" s="45">
        <f t="shared" si="22"/>
        <v>0</v>
      </c>
      <c r="W52" s="46">
        <f t="shared" si="23"/>
        <v>0</v>
      </c>
      <c r="X52" s="41">
        <f t="shared" si="24"/>
        <v>0</v>
      </c>
      <c r="Y52" s="41">
        <f t="shared" si="25"/>
        <v>0</v>
      </c>
      <c r="Z52" s="41">
        <f t="shared" si="26"/>
        <v>0</v>
      </c>
      <c r="AA52" s="47">
        <f t="shared" si="27"/>
        <v>0</v>
      </c>
      <c r="AB52" s="48">
        <f t="shared" si="28"/>
        <v>0</v>
      </c>
      <c r="AC52" s="41">
        <f t="shared" si="29"/>
        <v>0</v>
      </c>
      <c r="AD52" s="41">
        <f t="shared" si="30"/>
        <v>0</v>
      </c>
      <c r="AE52" s="41">
        <f t="shared" si="31"/>
        <v>0</v>
      </c>
      <c r="AF52" s="49" t="e">
        <f>HLOOKUP(I52,GasAvoidedCostsWOCC!$A$5:$G$50,G52+1,FALSE)</f>
        <v>#N/A</v>
      </c>
      <c r="AG52" s="41" t="e">
        <f t="shared" si="32"/>
        <v>#N/A</v>
      </c>
      <c r="AH52" s="49" t="e">
        <f>HLOOKUP(I52,GasAvoidedCostsWOCC!$A$5:$Q$50,T52+1,FALSE)</f>
        <v>#N/A</v>
      </c>
      <c r="AI52" s="41" t="e">
        <f t="shared" si="33"/>
        <v>#N/A</v>
      </c>
      <c r="AJ52" s="41" t="e">
        <f t="shared" si="34"/>
        <v>#N/A</v>
      </c>
      <c r="AK52" s="41" t="e">
        <f>HLOOKUP(I52,GasAvoidedCostsWOCC!$A$5:$Q$50,G52+1,FALSE)*J52*L52</f>
        <v>#N/A</v>
      </c>
      <c r="AL52" s="41" t="e">
        <f t="shared" si="35"/>
        <v>#N/A</v>
      </c>
      <c r="AM52" s="45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5">
        <f t="shared" si="36"/>
        <v>0</v>
      </c>
      <c r="AO52" s="44">
        <f t="shared" si="37"/>
        <v>0</v>
      </c>
      <c r="AP52" s="44" t="e">
        <f t="shared" si="38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20"/>
        <v>0</v>
      </c>
      <c r="U53" s="44">
        <f t="shared" si="21"/>
        <v>0</v>
      </c>
      <c r="V53" s="45">
        <f t="shared" si="22"/>
        <v>0</v>
      </c>
      <c r="W53" s="46">
        <f t="shared" si="23"/>
        <v>0</v>
      </c>
      <c r="X53" s="41">
        <f t="shared" si="24"/>
        <v>0</v>
      </c>
      <c r="Y53" s="41">
        <f t="shared" si="25"/>
        <v>0</v>
      </c>
      <c r="Z53" s="41">
        <f t="shared" si="26"/>
        <v>0</v>
      </c>
      <c r="AA53" s="47">
        <f t="shared" si="27"/>
        <v>0</v>
      </c>
      <c r="AB53" s="48">
        <f t="shared" si="28"/>
        <v>0</v>
      </c>
      <c r="AC53" s="41">
        <f t="shared" si="29"/>
        <v>0</v>
      </c>
      <c r="AD53" s="41">
        <f t="shared" si="30"/>
        <v>0</v>
      </c>
      <c r="AE53" s="41">
        <f t="shared" si="31"/>
        <v>0</v>
      </c>
      <c r="AF53" s="49" t="e">
        <f>HLOOKUP(I53,GasAvoidedCostsWOCC!$A$5:$G$50,G53+1,FALSE)</f>
        <v>#N/A</v>
      </c>
      <c r="AG53" s="41" t="e">
        <f t="shared" si="32"/>
        <v>#N/A</v>
      </c>
      <c r="AH53" s="49" t="e">
        <f>HLOOKUP(I53,GasAvoidedCostsWOCC!$A$5:$Q$50,T53+1,FALSE)</f>
        <v>#N/A</v>
      </c>
      <c r="AI53" s="41" t="e">
        <f t="shared" si="33"/>
        <v>#N/A</v>
      </c>
      <c r="AJ53" s="41" t="e">
        <f t="shared" si="34"/>
        <v>#N/A</v>
      </c>
      <c r="AK53" s="41" t="e">
        <f>HLOOKUP(I53,GasAvoidedCostsWOCC!$A$5:$Q$50,G53+1,FALSE)*J53*L53</f>
        <v>#N/A</v>
      </c>
      <c r="AL53" s="41" t="e">
        <f t="shared" si="35"/>
        <v>#N/A</v>
      </c>
      <c r="AM53" s="45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5">
        <f t="shared" si="36"/>
        <v>0</v>
      </c>
      <c r="AO53" s="44">
        <f t="shared" si="37"/>
        <v>0</v>
      </c>
      <c r="AP53" s="44" t="e">
        <f t="shared" si="38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20"/>
        <v>0</v>
      </c>
      <c r="U54" s="44">
        <f t="shared" si="21"/>
        <v>0</v>
      </c>
      <c r="V54" s="45">
        <f t="shared" si="22"/>
        <v>0</v>
      </c>
      <c r="W54" s="46">
        <f t="shared" si="23"/>
        <v>0</v>
      </c>
      <c r="X54" s="41">
        <f t="shared" si="24"/>
        <v>0</v>
      </c>
      <c r="Y54" s="41">
        <f t="shared" si="25"/>
        <v>0</v>
      </c>
      <c r="Z54" s="41">
        <f t="shared" si="26"/>
        <v>0</v>
      </c>
      <c r="AA54" s="47">
        <f t="shared" si="27"/>
        <v>0</v>
      </c>
      <c r="AB54" s="48">
        <f t="shared" si="28"/>
        <v>0</v>
      </c>
      <c r="AC54" s="41">
        <f t="shared" si="29"/>
        <v>0</v>
      </c>
      <c r="AD54" s="41">
        <f t="shared" si="30"/>
        <v>0</v>
      </c>
      <c r="AE54" s="41">
        <f t="shared" si="31"/>
        <v>0</v>
      </c>
      <c r="AF54" s="49" t="e">
        <f>HLOOKUP(I54,GasAvoidedCostsWOCC!$A$5:$G$50,G54+1,FALSE)</f>
        <v>#N/A</v>
      </c>
      <c r="AG54" s="41" t="e">
        <f t="shared" si="32"/>
        <v>#N/A</v>
      </c>
      <c r="AH54" s="49" t="e">
        <f>HLOOKUP(I54,GasAvoidedCostsWOCC!$A$5:$Q$50,T54+1,FALSE)</f>
        <v>#N/A</v>
      </c>
      <c r="AI54" s="41" t="e">
        <f t="shared" si="33"/>
        <v>#N/A</v>
      </c>
      <c r="AJ54" s="41" t="e">
        <f t="shared" si="34"/>
        <v>#N/A</v>
      </c>
      <c r="AK54" s="41" t="e">
        <f>HLOOKUP(I54,GasAvoidedCostsWOCC!$A$5:$Q$50,G54+1,FALSE)*J54*L54</f>
        <v>#N/A</v>
      </c>
      <c r="AL54" s="41" t="e">
        <f t="shared" si="35"/>
        <v>#N/A</v>
      </c>
      <c r="AM54" s="45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5">
        <f t="shared" si="36"/>
        <v>0</v>
      </c>
      <c r="AO54" s="44">
        <f t="shared" si="37"/>
        <v>0</v>
      </c>
      <c r="AP54" s="44" t="e">
        <f t="shared" si="38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20"/>
        <v>0</v>
      </c>
      <c r="U55" s="44">
        <f t="shared" si="21"/>
        <v>0</v>
      </c>
      <c r="V55" s="45">
        <f t="shared" si="22"/>
        <v>0</v>
      </c>
      <c r="W55" s="46">
        <f t="shared" si="23"/>
        <v>0</v>
      </c>
      <c r="X55" s="41">
        <f t="shared" si="24"/>
        <v>0</v>
      </c>
      <c r="Y55" s="41">
        <f t="shared" si="25"/>
        <v>0</v>
      </c>
      <c r="Z55" s="41">
        <f t="shared" si="26"/>
        <v>0</v>
      </c>
      <c r="AA55" s="47">
        <f t="shared" si="27"/>
        <v>0</v>
      </c>
      <c r="AB55" s="48">
        <f t="shared" si="28"/>
        <v>0</v>
      </c>
      <c r="AC55" s="41">
        <f t="shared" si="29"/>
        <v>0</v>
      </c>
      <c r="AD55" s="41">
        <f t="shared" si="30"/>
        <v>0</v>
      </c>
      <c r="AE55" s="41">
        <f t="shared" si="31"/>
        <v>0</v>
      </c>
      <c r="AF55" s="49" t="e">
        <f>HLOOKUP(I55,GasAvoidedCostsWOCC!$A$5:$G$50,G55+1,FALSE)</f>
        <v>#N/A</v>
      </c>
      <c r="AG55" s="41" t="e">
        <f t="shared" si="32"/>
        <v>#N/A</v>
      </c>
      <c r="AH55" s="49" t="e">
        <f>HLOOKUP(I55,GasAvoidedCostsWOCC!$A$5:$Q$50,T55+1,FALSE)</f>
        <v>#N/A</v>
      </c>
      <c r="AI55" s="41" t="e">
        <f t="shared" si="33"/>
        <v>#N/A</v>
      </c>
      <c r="AJ55" s="41" t="e">
        <f t="shared" si="34"/>
        <v>#N/A</v>
      </c>
      <c r="AK55" s="41" t="e">
        <f>HLOOKUP(I55,GasAvoidedCostsWOCC!$A$5:$Q$50,G55+1,FALSE)*J55*L55</f>
        <v>#N/A</v>
      </c>
      <c r="AL55" s="41" t="e">
        <f t="shared" si="35"/>
        <v>#N/A</v>
      </c>
      <c r="AM55" s="45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5">
        <f t="shared" si="36"/>
        <v>0</v>
      </c>
      <c r="AO55" s="44">
        <f t="shared" si="37"/>
        <v>0</v>
      </c>
      <c r="AP55" s="44" t="e">
        <f t="shared" si="38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20"/>
        <v>0</v>
      </c>
      <c r="U56" s="44">
        <f t="shared" si="21"/>
        <v>0</v>
      </c>
      <c r="V56" s="45">
        <f t="shared" si="22"/>
        <v>0</v>
      </c>
      <c r="W56" s="46">
        <f t="shared" si="23"/>
        <v>0</v>
      </c>
      <c r="X56" s="41">
        <f t="shared" si="24"/>
        <v>0</v>
      </c>
      <c r="Y56" s="41">
        <f t="shared" si="25"/>
        <v>0</v>
      </c>
      <c r="Z56" s="41">
        <f t="shared" si="26"/>
        <v>0</v>
      </c>
      <c r="AA56" s="47">
        <f t="shared" si="27"/>
        <v>0</v>
      </c>
      <c r="AB56" s="48">
        <f t="shared" si="28"/>
        <v>0</v>
      </c>
      <c r="AC56" s="41">
        <f t="shared" si="29"/>
        <v>0</v>
      </c>
      <c r="AD56" s="41">
        <f t="shared" si="30"/>
        <v>0</v>
      </c>
      <c r="AE56" s="41">
        <f t="shared" si="31"/>
        <v>0</v>
      </c>
      <c r="AF56" s="49" t="e">
        <f>HLOOKUP(I56,GasAvoidedCostsWOCC!$A$5:$G$50,G56+1,FALSE)</f>
        <v>#N/A</v>
      </c>
      <c r="AG56" s="41" t="e">
        <f t="shared" si="32"/>
        <v>#N/A</v>
      </c>
      <c r="AH56" s="49" t="e">
        <f>HLOOKUP(I56,GasAvoidedCostsWOCC!$A$5:$Q$50,T56+1,FALSE)</f>
        <v>#N/A</v>
      </c>
      <c r="AI56" s="41" t="e">
        <f t="shared" si="33"/>
        <v>#N/A</v>
      </c>
      <c r="AJ56" s="41" t="e">
        <f t="shared" si="34"/>
        <v>#N/A</v>
      </c>
      <c r="AK56" s="41" t="e">
        <f>HLOOKUP(I56,GasAvoidedCostsWOCC!$A$5:$Q$50,G56+1,FALSE)*J56*L56</f>
        <v>#N/A</v>
      </c>
      <c r="AL56" s="41" t="e">
        <f t="shared" si="35"/>
        <v>#N/A</v>
      </c>
      <c r="AM56" s="45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5">
        <f t="shared" si="36"/>
        <v>0</v>
      </c>
      <c r="AO56" s="44">
        <f t="shared" si="37"/>
        <v>0</v>
      </c>
      <c r="AP56" s="44" t="e">
        <f t="shared" si="38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20"/>
        <v>0</v>
      </c>
      <c r="U57" s="44">
        <f t="shared" si="21"/>
        <v>0</v>
      </c>
      <c r="V57" s="45">
        <f t="shared" si="22"/>
        <v>0</v>
      </c>
      <c r="W57" s="46">
        <f t="shared" si="23"/>
        <v>0</v>
      </c>
      <c r="X57" s="41">
        <f t="shared" si="24"/>
        <v>0</v>
      </c>
      <c r="Y57" s="41">
        <f t="shared" si="25"/>
        <v>0</v>
      </c>
      <c r="Z57" s="41">
        <f t="shared" si="26"/>
        <v>0</v>
      </c>
      <c r="AA57" s="47">
        <f t="shared" si="27"/>
        <v>0</v>
      </c>
      <c r="AB57" s="48">
        <f t="shared" si="28"/>
        <v>0</v>
      </c>
      <c r="AC57" s="41">
        <f t="shared" si="29"/>
        <v>0</v>
      </c>
      <c r="AD57" s="41">
        <f t="shared" si="30"/>
        <v>0</v>
      </c>
      <c r="AE57" s="41">
        <f t="shared" si="31"/>
        <v>0</v>
      </c>
      <c r="AF57" s="49" t="e">
        <f>HLOOKUP(I57,GasAvoidedCostsWOCC!$A$5:$G$50,G57+1,FALSE)</f>
        <v>#N/A</v>
      </c>
      <c r="AG57" s="41" t="e">
        <f t="shared" si="32"/>
        <v>#N/A</v>
      </c>
      <c r="AH57" s="49" t="e">
        <f>HLOOKUP(I57,GasAvoidedCostsWOCC!$A$5:$Q$50,T57+1,FALSE)</f>
        <v>#N/A</v>
      </c>
      <c r="AI57" s="41" t="e">
        <f t="shared" si="33"/>
        <v>#N/A</v>
      </c>
      <c r="AJ57" s="41" t="e">
        <f t="shared" si="34"/>
        <v>#N/A</v>
      </c>
      <c r="AK57" s="41" t="e">
        <f>HLOOKUP(I57,GasAvoidedCostsWOCC!$A$5:$Q$50,G57+1,FALSE)*J57*L57</f>
        <v>#N/A</v>
      </c>
      <c r="AL57" s="41" t="e">
        <f t="shared" si="35"/>
        <v>#N/A</v>
      </c>
      <c r="AM57" s="45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5">
        <f t="shared" si="36"/>
        <v>0</v>
      </c>
      <c r="AO57" s="44">
        <f t="shared" si="37"/>
        <v>0</v>
      </c>
      <c r="AP57" s="44" t="e">
        <f t="shared" si="38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20"/>
        <v>0</v>
      </c>
      <c r="U58" s="44">
        <f t="shared" si="21"/>
        <v>0</v>
      </c>
      <c r="V58" s="45">
        <f t="shared" si="22"/>
        <v>0</v>
      </c>
      <c r="W58" s="46">
        <f t="shared" si="23"/>
        <v>0</v>
      </c>
      <c r="X58" s="41">
        <f t="shared" si="24"/>
        <v>0</v>
      </c>
      <c r="Y58" s="41">
        <f t="shared" si="25"/>
        <v>0</v>
      </c>
      <c r="Z58" s="41">
        <f t="shared" si="26"/>
        <v>0</v>
      </c>
      <c r="AA58" s="47">
        <f t="shared" si="27"/>
        <v>0</v>
      </c>
      <c r="AB58" s="48">
        <f t="shared" si="28"/>
        <v>0</v>
      </c>
      <c r="AC58" s="41">
        <f t="shared" si="29"/>
        <v>0</v>
      </c>
      <c r="AD58" s="41">
        <f t="shared" si="30"/>
        <v>0</v>
      </c>
      <c r="AE58" s="41">
        <f t="shared" si="31"/>
        <v>0</v>
      </c>
      <c r="AF58" s="49" t="e">
        <f>HLOOKUP(I58,GasAvoidedCostsWOCC!$A$5:$G$50,G58+1,FALSE)</f>
        <v>#N/A</v>
      </c>
      <c r="AG58" s="41" t="e">
        <f t="shared" si="32"/>
        <v>#N/A</v>
      </c>
      <c r="AH58" s="49" t="e">
        <f>HLOOKUP(I58,GasAvoidedCostsWOCC!$A$5:$Q$50,T58+1,FALSE)</f>
        <v>#N/A</v>
      </c>
      <c r="AI58" s="41" t="e">
        <f t="shared" si="33"/>
        <v>#N/A</v>
      </c>
      <c r="AJ58" s="41" t="e">
        <f t="shared" si="34"/>
        <v>#N/A</v>
      </c>
      <c r="AK58" s="41" t="e">
        <f>HLOOKUP(I58,GasAvoidedCostsWOCC!$A$5:$Q$50,G58+1,FALSE)*J58*L58</f>
        <v>#N/A</v>
      </c>
      <c r="AL58" s="41" t="e">
        <f t="shared" si="35"/>
        <v>#N/A</v>
      </c>
      <c r="AM58" s="45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5">
        <f t="shared" si="36"/>
        <v>0</v>
      </c>
      <c r="AO58" s="44">
        <f t="shared" si="37"/>
        <v>0</v>
      </c>
      <c r="AP58" s="44" t="e">
        <f t="shared" si="38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20"/>
        <v>0</v>
      </c>
      <c r="U59" s="44">
        <f t="shared" si="21"/>
        <v>0</v>
      </c>
      <c r="V59" s="45">
        <f t="shared" si="22"/>
        <v>0</v>
      </c>
      <c r="W59" s="46">
        <f t="shared" si="23"/>
        <v>0</v>
      </c>
      <c r="X59" s="41">
        <f t="shared" si="24"/>
        <v>0</v>
      </c>
      <c r="Y59" s="41">
        <f t="shared" si="25"/>
        <v>0</v>
      </c>
      <c r="Z59" s="41">
        <f t="shared" si="26"/>
        <v>0</v>
      </c>
      <c r="AA59" s="47">
        <f t="shared" si="27"/>
        <v>0</v>
      </c>
      <c r="AB59" s="48">
        <f t="shared" si="28"/>
        <v>0</v>
      </c>
      <c r="AC59" s="41">
        <f t="shared" si="29"/>
        <v>0</v>
      </c>
      <c r="AD59" s="41">
        <f t="shared" si="30"/>
        <v>0</v>
      </c>
      <c r="AE59" s="41">
        <f t="shared" si="31"/>
        <v>0</v>
      </c>
      <c r="AF59" s="49" t="e">
        <f>HLOOKUP(I59,GasAvoidedCostsWOCC!$A$5:$G$50,G59+1,FALSE)</f>
        <v>#N/A</v>
      </c>
      <c r="AG59" s="41" t="e">
        <f t="shared" si="32"/>
        <v>#N/A</v>
      </c>
      <c r="AH59" s="49" t="e">
        <f>HLOOKUP(I59,GasAvoidedCostsWOCC!$A$5:$Q$50,T59+1,FALSE)</f>
        <v>#N/A</v>
      </c>
      <c r="AI59" s="41" t="e">
        <f t="shared" si="33"/>
        <v>#N/A</v>
      </c>
      <c r="AJ59" s="41" t="e">
        <f t="shared" si="34"/>
        <v>#N/A</v>
      </c>
      <c r="AK59" s="41" t="e">
        <f>HLOOKUP(I59,GasAvoidedCostsWOCC!$A$5:$Q$50,G59+1,FALSE)*J59*L59</f>
        <v>#N/A</v>
      </c>
      <c r="AL59" s="41" t="e">
        <f t="shared" si="35"/>
        <v>#N/A</v>
      </c>
      <c r="AM59" s="45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5">
        <f t="shared" si="36"/>
        <v>0</v>
      </c>
      <c r="AO59" s="44">
        <f t="shared" si="37"/>
        <v>0</v>
      </c>
      <c r="AP59" s="44" t="e">
        <f t="shared" si="38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20"/>
        <v>0</v>
      </c>
      <c r="U60" s="44">
        <f t="shared" si="21"/>
        <v>0</v>
      </c>
      <c r="V60" s="45">
        <f t="shared" si="22"/>
        <v>0</v>
      </c>
      <c r="W60" s="46">
        <f t="shared" si="23"/>
        <v>0</v>
      </c>
      <c r="X60" s="41">
        <f t="shared" si="24"/>
        <v>0</v>
      </c>
      <c r="Y60" s="41">
        <f t="shared" si="25"/>
        <v>0</v>
      </c>
      <c r="Z60" s="41">
        <f t="shared" si="26"/>
        <v>0</v>
      </c>
      <c r="AA60" s="47">
        <f t="shared" si="27"/>
        <v>0</v>
      </c>
      <c r="AB60" s="48">
        <f t="shared" si="28"/>
        <v>0</v>
      </c>
      <c r="AC60" s="41">
        <f t="shared" si="29"/>
        <v>0</v>
      </c>
      <c r="AD60" s="41">
        <f t="shared" si="30"/>
        <v>0</v>
      </c>
      <c r="AE60" s="41">
        <f t="shared" si="31"/>
        <v>0</v>
      </c>
      <c r="AF60" s="49" t="e">
        <f>HLOOKUP(I60,GasAvoidedCostsWOCC!$A$5:$G$50,G60+1,FALSE)</f>
        <v>#N/A</v>
      </c>
      <c r="AG60" s="41" t="e">
        <f t="shared" si="32"/>
        <v>#N/A</v>
      </c>
      <c r="AH60" s="49" t="e">
        <f>HLOOKUP(I60,GasAvoidedCostsWOCC!$A$5:$Q$50,T60+1,FALSE)</f>
        <v>#N/A</v>
      </c>
      <c r="AI60" s="41" t="e">
        <f t="shared" si="33"/>
        <v>#N/A</v>
      </c>
      <c r="AJ60" s="41" t="e">
        <f t="shared" si="34"/>
        <v>#N/A</v>
      </c>
      <c r="AK60" s="41" t="e">
        <f>HLOOKUP(I60,GasAvoidedCostsWOCC!$A$5:$Q$50,G60+1,FALSE)*J60*L60</f>
        <v>#N/A</v>
      </c>
      <c r="AL60" s="41" t="e">
        <f t="shared" si="35"/>
        <v>#N/A</v>
      </c>
      <c r="AM60" s="45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5">
        <f t="shared" si="36"/>
        <v>0</v>
      </c>
      <c r="AO60" s="44">
        <f t="shared" si="37"/>
        <v>0</v>
      </c>
      <c r="AP60" s="44" t="e">
        <f t="shared" si="38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20"/>
        <v>0</v>
      </c>
      <c r="U61" s="44">
        <f t="shared" si="21"/>
        <v>0</v>
      </c>
      <c r="V61" s="45">
        <f t="shared" si="22"/>
        <v>0</v>
      </c>
      <c r="W61" s="46">
        <f t="shared" si="23"/>
        <v>0</v>
      </c>
      <c r="X61" s="41">
        <f t="shared" si="24"/>
        <v>0</v>
      </c>
      <c r="Y61" s="41">
        <f t="shared" si="25"/>
        <v>0</v>
      </c>
      <c r="Z61" s="41">
        <f t="shared" si="26"/>
        <v>0</v>
      </c>
      <c r="AA61" s="47">
        <f t="shared" si="27"/>
        <v>0</v>
      </c>
      <c r="AB61" s="48">
        <f t="shared" si="28"/>
        <v>0</v>
      </c>
      <c r="AC61" s="41">
        <f t="shared" si="29"/>
        <v>0</v>
      </c>
      <c r="AD61" s="41">
        <f t="shared" si="30"/>
        <v>0</v>
      </c>
      <c r="AE61" s="41">
        <f t="shared" si="31"/>
        <v>0</v>
      </c>
      <c r="AF61" s="49" t="e">
        <f>HLOOKUP(I61,GasAvoidedCostsWOCC!$A$5:$G$50,G61+1,FALSE)</f>
        <v>#N/A</v>
      </c>
      <c r="AG61" s="41" t="e">
        <f t="shared" si="32"/>
        <v>#N/A</v>
      </c>
      <c r="AH61" s="49" t="e">
        <f>HLOOKUP(I61,GasAvoidedCostsWOCC!$A$5:$Q$50,T61+1,FALSE)</f>
        <v>#N/A</v>
      </c>
      <c r="AI61" s="41" t="e">
        <f t="shared" si="33"/>
        <v>#N/A</v>
      </c>
      <c r="AJ61" s="41" t="e">
        <f t="shared" si="34"/>
        <v>#N/A</v>
      </c>
      <c r="AK61" s="41" t="e">
        <f>HLOOKUP(I61,GasAvoidedCostsWOCC!$A$5:$Q$50,G61+1,FALSE)*J61*L61</f>
        <v>#N/A</v>
      </c>
      <c r="AL61" s="41" t="e">
        <f t="shared" si="35"/>
        <v>#N/A</v>
      </c>
      <c r="AM61" s="45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5">
        <f t="shared" si="36"/>
        <v>0</v>
      </c>
      <c r="AO61" s="44">
        <f t="shared" si="37"/>
        <v>0</v>
      </c>
      <c r="AP61" s="44" t="e">
        <f t="shared" si="38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20"/>
        <v>0</v>
      </c>
      <c r="U62" s="44">
        <f t="shared" si="21"/>
        <v>0</v>
      </c>
      <c r="V62" s="45">
        <f t="shared" si="22"/>
        <v>0</v>
      </c>
      <c r="W62" s="46">
        <f t="shared" si="23"/>
        <v>0</v>
      </c>
      <c r="X62" s="41">
        <f t="shared" si="24"/>
        <v>0</v>
      </c>
      <c r="Y62" s="41">
        <f t="shared" si="25"/>
        <v>0</v>
      </c>
      <c r="Z62" s="41">
        <f t="shared" si="26"/>
        <v>0</v>
      </c>
      <c r="AA62" s="47">
        <f t="shared" si="27"/>
        <v>0</v>
      </c>
      <c r="AB62" s="48">
        <f t="shared" si="28"/>
        <v>0</v>
      </c>
      <c r="AC62" s="41">
        <f t="shared" si="29"/>
        <v>0</v>
      </c>
      <c r="AD62" s="41">
        <f t="shared" si="30"/>
        <v>0</v>
      </c>
      <c r="AE62" s="41">
        <f t="shared" si="31"/>
        <v>0</v>
      </c>
      <c r="AF62" s="49" t="e">
        <f>HLOOKUP(I62,GasAvoidedCostsWOCC!$A$5:$G$50,G62+1,FALSE)</f>
        <v>#N/A</v>
      </c>
      <c r="AG62" s="41" t="e">
        <f t="shared" si="32"/>
        <v>#N/A</v>
      </c>
      <c r="AH62" s="49" t="e">
        <f>HLOOKUP(I62,GasAvoidedCostsWOCC!$A$5:$Q$50,T62+1,FALSE)</f>
        <v>#N/A</v>
      </c>
      <c r="AI62" s="41" t="e">
        <f t="shared" si="33"/>
        <v>#N/A</v>
      </c>
      <c r="AJ62" s="41" t="e">
        <f t="shared" si="34"/>
        <v>#N/A</v>
      </c>
      <c r="AK62" s="41" t="e">
        <f>HLOOKUP(I62,GasAvoidedCostsWOCC!$A$5:$Q$50,G62+1,FALSE)*J62*L62</f>
        <v>#N/A</v>
      </c>
      <c r="AL62" s="41" t="e">
        <f t="shared" si="35"/>
        <v>#N/A</v>
      </c>
      <c r="AM62" s="45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5">
        <f t="shared" si="36"/>
        <v>0</v>
      </c>
      <c r="AO62" s="44">
        <f t="shared" si="37"/>
        <v>0</v>
      </c>
      <c r="AP62" s="44" t="e">
        <f t="shared" si="38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20"/>
        <v>0</v>
      </c>
      <c r="U63" s="44">
        <f t="shared" si="21"/>
        <v>0</v>
      </c>
      <c r="V63" s="45">
        <f t="shared" si="22"/>
        <v>0</v>
      </c>
      <c r="W63" s="46">
        <f t="shared" si="23"/>
        <v>0</v>
      </c>
      <c r="X63" s="41">
        <f t="shared" si="24"/>
        <v>0</v>
      </c>
      <c r="Y63" s="41">
        <f t="shared" si="25"/>
        <v>0</v>
      </c>
      <c r="Z63" s="41">
        <f t="shared" si="26"/>
        <v>0</v>
      </c>
      <c r="AA63" s="47">
        <f t="shared" si="27"/>
        <v>0</v>
      </c>
      <c r="AB63" s="48">
        <f t="shared" si="28"/>
        <v>0</v>
      </c>
      <c r="AC63" s="41">
        <f t="shared" si="29"/>
        <v>0</v>
      </c>
      <c r="AD63" s="41">
        <f t="shared" si="30"/>
        <v>0</v>
      </c>
      <c r="AE63" s="41">
        <f t="shared" si="31"/>
        <v>0</v>
      </c>
      <c r="AF63" s="49" t="e">
        <f>HLOOKUP(I63,GasAvoidedCostsWOCC!$A$5:$G$50,G63+1,FALSE)</f>
        <v>#N/A</v>
      </c>
      <c r="AG63" s="41" t="e">
        <f t="shared" si="32"/>
        <v>#N/A</v>
      </c>
      <c r="AH63" s="49" t="e">
        <f>HLOOKUP(I63,GasAvoidedCostsWOCC!$A$5:$Q$50,T63+1,FALSE)</f>
        <v>#N/A</v>
      </c>
      <c r="AI63" s="41" t="e">
        <f t="shared" si="33"/>
        <v>#N/A</v>
      </c>
      <c r="AJ63" s="41" t="e">
        <f t="shared" si="34"/>
        <v>#N/A</v>
      </c>
      <c r="AK63" s="41" t="e">
        <f>HLOOKUP(I63,GasAvoidedCostsWOCC!$A$5:$Q$50,G63+1,FALSE)*J63*L63</f>
        <v>#N/A</v>
      </c>
      <c r="AL63" s="41" t="e">
        <f t="shared" si="35"/>
        <v>#N/A</v>
      </c>
      <c r="AM63" s="45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5">
        <f t="shared" si="36"/>
        <v>0</v>
      </c>
      <c r="AO63" s="44">
        <f t="shared" si="37"/>
        <v>0</v>
      </c>
      <c r="AP63" s="44" t="e">
        <f t="shared" si="38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20"/>
        <v>0</v>
      </c>
      <c r="U64" s="44">
        <f t="shared" si="21"/>
        <v>0</v>
      </c>
      <c r="V64" s="45">
        <f t="shared" si="22"/>
        <v>0</v>
      </c>
      <c r="W64" s="46">
        <f t="shared" si="23"/>
        <v>0</v>
      </c>
      <c r="X64" s="41">
        <f t="shared" si="24"/>
        <v>0</v>
      </c>
      <c r="Y64" s="41">
        <f t="shared" si="25"/>
        <v>0</v>
      </c>
      <c r="Z64" s="41">
        <f t="shared" si="26"/>
        <v>0</v>
      </c>
      <c r="AA64" s="47">
        <f t="shared" si="27"/>
        <v>0</v>
      </c>
      <c r="AB64" s="48">
        <f t="shared" si="28"/>
        <v>0</v>
      </c>
      <c r="AC64" s="41">
        <f t="shared" si="29"/>
        <v>0</v>
      </c>
      <c r="AD64" s="41">
        <f t="shared" si="30"/>
        <v>0</v>
      </c>
      <c r="AE64" s="41">
        <f t="shared" si="31"/>
        <v>0</v>
      </c>
      <c r="AF64" s="49" t="e">
        <f>HLOOKUP(I64,GasAvoidedCostsWOCC!$A$5:$G$50,G64+1,FALSE)</f>
        <v>#N/A</v>
      </c>
      <c r="AG64" s="41" t="e">
        <f t="shared" si="32"/>
        <v>#N/A</v>
      </c>
      <c r="AH64" s="49" t="e">
        <f>HLOOKUP(I64,GasAvoidedCostsWOCC!$A$5:$Q$50,T64+1,FALSE)</f>
        <v>#N/A</v>
      </c>
      <c r="AI64" s="41" t="e">
        <f t="shared" si="33"/>
        <v>#N/A</v>
      </c>
      <c r="AJ64" s="41" t="e">
        <f t="shared" si="34"/>
        <v>#N/A</v>
      </c>
      <c r="AK64" s="41" t="e">
        <f>HLOOKUP(I64,GasAvoidedCostsWOCC!$A$5:$Q$50,G64+1,FALSE)*J64*L64</f>
        <v>#N/A</v>
      </c>
      <c r="AL64" s="41" t="e">
        <f t="shared" si="35"/>
        <v>#N/A</v>
      </c>
      <c r="AM64" s="45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5">
        <f t="shared" si="36"/>
        <v>0</v>
      </c>
      <c r="AO64" s="44">
        <f t="shared" si="37"/>
        <v>0</v>
      </c>
      <c r="AP64" s="44" t="e">
        <f t="shared" si="38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20"/>
        <v>0</v>
      </c>
      <c r="U65" s="44">
        <f t="shared" si="21"/>
        <v>0</v>
      </c>
      <c r="V65" s="45">
        <f t="shared" si="22"/>
        <v>0</v>
      </c>
      <c r="W65" s="46">
        <f t="shared" si="23"/>
        <v>0</v>
      </c>
      <c r="X65" s="41">
        <f t="shared" si="24"/>
        <v>0</v>
      </c>
      <c r="Y65" s="41">
        <f t="shared" si="25"/>
        <v>0</v>
      </c>
      <c r="Z65" s="41">
        <f t="shared" si="26"/>
        <v>0</v>
      </c>
      <c r="AA65" s="47">
        <f t="shared" si="27"/>
        <v>0</v>
      </c>
      <c r="AB65" s="48">
        <f t="shared" si="28"/>
        <v>0</v>
      </c>
      <c r="AC65" s="41">
        <f t="shared" si="29"/>
        <v>0</v>
      </c>
      <c r="AD65" s="41">
        <f t="shared" si="30"/>
        <v>0</v>
      </c>
      <c r="AE65" s="41">
        <f t="shared" si="31"/>
        <v>0</v>
      </c>
      <c r="AF65" s="49" t="e">
        <f>HLOOKUP(I65,GasAvoidedCostsWOCC!$A$5:$G$50,G65+1,FALSE)</f>
        <v>#N/A</v>
      </c>
      <c r="AG65" s="41" t="e">
        <f t="shared" si="32"/>
        <v>#N/A</v>
      </c>
      <c r="AH65" s="49" t="e">
        <f>HLOOKUP(I65,GasAvoidedCostsWOCC!$A$5:$Q$50,T65+1,FALSE)</f>
        <v>#N/A</v>
      </c>
      <c r="AI65" s="41" t="e">
        <f t="shared" si="33"/>
        <v>#N/A</v>
      </c>
      <c r="AJ65" s="41" t="e">
        <f t="shared" si="34"/>
        <v>#N/A</v>
      </c>
      <c r="AK65" s="41" t="e">
        <f>HLOOKUP(I65,GasAvoidedCostsWOCC!$A$5:$Q$50,G65+1,FALSE)*J65*L65</f>
        <v>#N/A</v>
      </c>
      <c r="AL65" s="41" t="e">
        <f t="shared" si="35"/>
        <v>#N/A</v>
      </c>
      <c r="AM65" s="45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5">
        <f t="shared" si="36"/>
        <v>0</v>
      </c>
      <c r="AO65" s="44">
        <f t="shared" si="37"/>
        <v>0</v>
      </c>
      <c r="AP65" s="44" t="e">
        <f t="shared" si="38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20"/>
        <v>0</v>
      </c>
      <c r="U66" s="44">
        <f t="shared" si="21"/>
        <v>0</v>
      </c>
      <c r="V66" s="45">
        <f t="shared" si="22"/>
        <v>0</v>
      </c>
      <c r="W66" s="46">
        <f t="shared" si="23"/>
        <v>0</v>
      </c>
      <c r="X66" s="41">
        <f t="shared" si="24"/>
        <v>0</v>
      </c>
      <c r="Y66" s="41">
        <f t="shared" si="25"/>
        <v>0</v>
      </c>
      <c r="Z66" s="41">
        <f t="shared" si="26"/>
        <v>0</v>
      </c>
      <c r="AA66" s="47">
        <f t="shared" si="27"/>
        <v>0</v>
      </c>
      <c r="AB66" s="48">
        <f t="shared" si="28"/>
        <v>0</v>
      </c>
      <c r="AC66" s="41">
        <f t="shared" si="29"/>
        <v>0</v>
      </c>
      <c r="AD66" s="41">
        <f t="shared" si="30"/>
        <v>0</v>
      </c>
      <c r="AE66" s="41">
        <f t="shared" si="31"/>
        <v>0</v>
      </c>
      <c r="AF66" s="49" t="e">
        <f>HLOOKUP(I66,GasAvoidedCostsWOCC!$A$5:$G$50,G66+1,FALSE)</f>
        <v>#N/A</v>
      </c>
      <c r="AG66" s="41" t="e">
        <f t="shared" si="32"/>
        <v>#N/A</v>
      </c>
      <c r="AH66" s="49" t="e">
        <f>HLOOKUP(I66,GasAvoidedCostsWOCC!$A$5:$Q$50,T66+1,FALSE)</f>
        <v>#N/A</v>
      </c>
      <c r="AI66" s="41" t="e">
        <f t="shared" si="33"/>
        <v>#N/A</v>
      </c>
      <c r="AJ66" s="41" t="e">
        <f t="shared" si="34"/>
        <v>#N/A</v>
      </c>
      <c r="AK66" s="41" t="e">
        <f>HLOOKUP(I66,GasAvoidedCostsWOCC!$A$5:$Q$50,G66+1,FALSE)*J66*L66</f>
        <v>#N/A</v>
      </c>
      <c r="AL66" s="41" t="e">
        <f t="shared" si="35"/>
        <v>#N/A</v>
      </c>
      <c r="AM66" s="45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5">
        <f t="shared" si="36"/>
        <v>0</v>
      </c>
      <c r="AO66" s="44">
        <f t="shared" si="37"/>
        <v>0</v>
      </c>
      <c r="AP66" s="44" t="e">
        <f t="shared" si="38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20"/>
        <v>0</v>
      </c>
      <c r="U67" s="44">
        <f t="shared" si="21"/>
        <v>0</v>
      </c>
      <c r="V67" s="45">
        <f t="shared" si="22"/>
        <v>0</v>
      </c>
      <c r="W67" s="46">
        <f t="shared" si="23"/>
        <v>0</v>
      </c>
      <c r="X67" s="41">
        <f t="shared" si="24"/>
        <v>0</v>
      </c>
      <c r="Y67" s="41">
        <f t="shared" si="25"/>
        <v>0</v>
      </c>
      <c r="Z67" s="41">
        <f t="shared" si="26"/>
        <v>0</v>
      </c>
      <c r="AA67" s="47">
        <f t="shared" si="27"/>
        <v>0</v>
      </c>
      <c r="AB67" s="48">
        <f t="shared" si="28"/>
        <v>0</v>
      </c>
      <c r="AC67" s="41">
        <f t="shared" si="29"/>
        <v>0</v>
      </c>
      <c r="AD67" s="41">
        <f t="shared" si="30"/>
        <v>0</v>
      </c>
      <c r="AE67" s="41">
        <f t="shared" si="31"/>
        <v>0</v>
      </c>
      <c r="AF67" s="49" t="e">
        <f>HLOOKUP(I67,GasAvoidedCostsWOCC!$A$5:$G$50,G67+1,FALSE)</f>
        <v>#N/A</v>
      </c>
      <c r="AG67" s="41" t="e">
        <f t="shared" si="32"/>
        <v>#N/A</v>
      </c>
      <c r="AH67" s="49" t="e">
        <f>HLOOKUP(I67,GasAvoidedCostsWOCC!$A$5:$Q$50,T67+1,FALSE)</f>
        <v>#N/A</v>
      </c>
      <c r="AI67" s="41" t="e">
        <f t="shared" si="33"/>
        <v>#N/A</v>
      </c>
      <c r="AJ67" s="41" t="e">
        <f t="shared" si="34"/>
        <v>#N/A</v>
      </c>
      <c r="AK67" s="41" t="e">
        <f>HLOOKUP(I67,GasAvoidedCostsWOCC!$A$5:$Q$50,G67+1,FALSE)*J67*L67</f>
        <v>#N/A</v>
      </c>
      <c r="AL67" s="41" t="e">
        <f t="shared" si="35"/>
        <v>#N/A</v>
      </c>
      <c r="AM67" s="45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5">
        <f t="shared" si="36"/>
        <v>0</v>
      </c>
      <c r="AO67" s="44">
        <f t="shared" si="37"/>
        <v>0</v>
      </c>
      <c r="AP67" s="44" t="e">
        <f t="shared" si="38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20"/>
        <v>0</v>
      </c>
      <c r="U68" s="44">
        <f t="shared" si="21"/>
        <v>0</v>
      </c>
      <c r="V68" s="45">
        <f t="shared" si="22"/>
        <v>0</v>
      </c>
      <c r="W68" s="46">
        <f t="shared" si="23"/>
        <v>0</v>
      </c>
      <c r="X68" s="41">
        <f t="shared" si="24"/>
        <v>0</v>
      </c>
      <c r="Y68" s="41">
        <f t="shared" si="25"/>
        <v>0</v>
      </c>
      <c r="Z68" s="41">
        <f t="shared" si="26"/>
        <v>0</v>
      </c>
      <c r="AA68" s="47">
        <f t="shared" si="27"/>
        <v>0</v>
      </c>
      <c r="AB68" s="48">
        <f t="shared" si="28"/>
        <v>0</v>
      </c>
      <c r="AC68" s="41">
        <f t="shared" si="29"/>
        <v>0</v>
      </c>
      <c r="AD68" s="41">
        <f t="shared" si="30"/>
        <v>0</v>
      </c>
      <c r="AE68" s="41">
        <f t="shared" si="31"/>
        <v>0</v>
      </c>
      <c r="AF68" s="49" t="e">
        <f>HLOOKUP(I68,GasAvoidedCostsWOCC!$A$5:$G$50,G68+1,FALSE)</f>
        <v>#N/A</v>
      </c>
      <c r="AG68" s="41" t="e">
        <f t="shared" si="32"/>
        <v>#N/A</v>
      </c>
      <c r="AH68" s="49" t="e">
        <f>HLOOKUP(I68,GasAvoidedCostsWOCC!$A$5:$Q$50,T68+1,FALSE)</f>
        <v>#N/A</v>
      </c>
      <c r="AI68" s="41" t="e">
        <f t="shared" si="33"/>
        <v>#N/A</v>
      </c>
      <c r="AJ68" s="41" t="e">
        <f t="shared" si="34"/>
        <v>#N/A</v>
      </c>
      <c r="AK68" s="41" t="e">
        <f>HLOOKUP(I68,GasAvoidedCostsWOCC!$A$5:$Q$50,G68+1,FALSE)*J68*L68</f>
        <v>#N/A</v>
      </c>
      <c r="AL68" s="41" t="e">
        <f t="shared" si="35"/>
        <v>#N/A</v>
      </c>
      <c r="AM68" s="45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5">
        <f t="shared" si="36"/>
        <v>0</v>
      </c>
      <c r="AO68" s="44">
        <f t="shared" si="37"/>
        <v>0</v>
      </c>
      <c r="AP68" s="44" t="e">
        <f t="shared" si="38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20"/>
        <v>0</v>
      </c>
      <c r="U69" s="44">
        <f t="shared" si="21"/>
        <v>0</v>
      </c>
      <c r="V69" s="45">
        <f t="shared" si="22"/>
        <v>0</v>
      </c>
      <c r="W69" s="46">
        <f t="shared" si="23"/>
        <v>0</v>
      </c>
      <c r="X69" s="41">
        <f t="shared" si="24"/>
        <v>0</v>
      </c>
      <c r="Y69" s="41">
        <f t="shared" si="25"/>
        <v>0</v>
      </c>
      <c r="Z69" s="41">
        <f t="shared" si="26"/>
        <v>0</v>
      </c>
      <c r="AA69" s="47">
        <f t="shared" si="27"/>
        <v>0</v>
      </c>
      <c r="AB69" s="48">
        <f t="shared" si="28"/>
        <v>0</v>
      </c>
      <c r="AC69" s="41">
        <f t="shared" si="29"/>
        <v>0</v>
      </c>
      <c r="AD69" s="41">
        <f t="shared" si="30"/>
        <v>0</v>
      </c>
      <c r="AE69" s="41">
        <f t="shared" si="31"/>
        <v>0</v>
      </c>
      <c r="AF69" s="49" t="e">
        <f>HLOOKUP(I69,GasAvoidedCostsWOCC!$A$5:$G$50,G69+1,FALSE)</f>
        <v>#N/A</v>
      </c>
      <c r="AG69" s="41" t="e">
        <f t="shared" si="32"/>
        <v>#N/A</v>
      </c>
      <c r="AH69" s="49" t="e">
        <f>HLOOKUP(I69,GasAvoidedCostsWOCC!$A$5:$Q$50,T69+1,FALSE)</f>
        <v>#N/A</v>
      </c>
      <c r="AI69" s="41" t="e">
        <f t="shared" si="33"/>
        <v>#N/A</v>
      </c>
      <c r="AJ69" s="41" t="e">
        <f t="shared" si="34"/>
        <v>#N/A</v>
      </c>
      <c r="AK69" s="41" t="e">
        <f>HLOOKUP(I69,GasAvoidedCostsWOCC!$A$5:$Q$50,G69+1,FALSE)*J69*L69</f>
        <v>#N/A</v>
      </c>
      <c r="AL69" s="41" t="e">
        <f t="shared" si="35"/>
        <v>#N/A</v>
      </c>
      <c r="AM69" s="45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5">
        <f t="shared" si="36"/>
        <v>0</v>
      </c>
      <c r="AO69" s="44">
        <f t="shared" si="37"/>
        <v>0</v>
      </c>
      <c r="AP69" s="44" t="e">
        <f t="shared" si="38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ref="T70:T74" si="40">G70+H70</f>
        <v>0</v>
      </c>
      <c r="U70" s="44">
        <f t="shared" ref="U70:U74" si="41">(O70/$A$10)*T70</f>
        <v>0</v>
      </c>
      <c r="V70" s="45">
        <f t="shared" ref="V70:V74" si="42">N70-M70</f>
        <v>0</v>
      </c>
      <c r="W70" s="46">
        <f t="shared" ref="W70:W74" si="43">(O70/A$10)</f>
        <v>0</v>
      </c>
      <c r="X70" s="41">
        <f t="shared" ref="X70:X74" si="44">W70*A$8</f>
        <v>0</v>
      </c>
      <c r="Y70" s="41">
        <f t="shared" ref="Y70:Y74" si="45">Q70-P70</f>
        <v>0</v>
      </c>
      <c r="Z70" s="41">
        <f t="shared" ref="Z70:Z74" si="46">X70+(A$6*W70)</f>
        <v>0</v>
      </c>
      <c r="AA70" s="47">
        <f t="shared" ref="AA70:AA74" si="47">Q70+X70</f>
        <v>0</v>
      </c>
      <c r="AB70" s="48">
        <f t="shared" ref="AB70:AB74" si="48">Z70/(1+GasDiscountRate)^1</f>
        <v>0</v>
      </c>
      <c r="AC70" s="41">
        <f t="shared" ref="AC70:AC74" si="49">AA70/(1+GasDiscountRate)^1</f>
        <v>0</v>
      </c>
      <c r="AD70" s="41">
        <f t="shared" ref="AD70:AD74" si="50">-PV(GasDiscountRate,T70,R70)*J70</f>
        <v>0</v>
      </c>
      <c r="AE70" s="41">
        <f t="shared" ref="AE70:AE74" si="51">-PV(GasDiscountRate,T70,S70)*J70</f>
        <v>0</v>
      </c>
      <c r="AF70" s="49" t="e">
        <f>HLOOKUP(I70,GasAvoidedCostsWOCC!$A$5:$G$50,G70+1,FALSE)</f>
        <v>#N/A</v>
      </c>
      <c r="AG70" s="41" t="e">
        <f t="shared" ref="AG70:AG74" si="52">AF70*J70*K70</f>
        <v>#N/A</v>
      </c>
      <c r="AH70" s="49" t="e">
        <f>HLOOKUP(I70,GasAvoidedCostsWOCC!$A$5:$Q$50,T70+1,FALSE)</f>
        <v>#N/A</v>
      </c>
      <c r="AI70" s="41" t="e">
        <f t="shared" ref="AI70:AI74" si="53">AH70*J70*L70</f>
        <v>#N/A</v>
      </c>
      <c r="AJ70" s="41" t="e">
        <f t="shared" ref="AJ70:AJ74" si="54">AG70+AI70</f>
        <v>#N/A</v>
      </c>
      <c r="AK70" s="41" t="e">
        <f>HLOOKUP(I70,GasAvoidedCostsWOCC!$A$5:$Q$50,G70+1,FALSE)*J70*L70</f>
        <v>#N/A</v>
      </c>
      <c r="AL70" s="41" t="e">
        <f t="shared" ref="AL70:AL74" si="55">AG70+AI70-AK70</f>
        <v>#N/A</v>
      </c>
      <c r="AM70" s="45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5">
        <f t="shared" ref="AN70:AN74" si="56">AM70*1.1+AD70+AE70</f>
        <v>0</v>
      </c>
      <c r="AO70" s="44">
        <f t="shared" ref="AO70:AO74" si="57">IFERROR(AM70/AB70,0)</f>
        <v>0</v>
      </c>
      <c r="AP70" s="44" t="e">
        <f t="shared" ref="AP70:AP74" si="58">AN70/AC70</f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40"/>
        <v>0</v>
      </c>
      <c r="U71" s="44">
        <f t="shared" si="41"/>
        <v>0</v>
      </c>
      <c r="V71" s="45">
        <f t="shared" si="42"/>
        <v>0</v>
      </c>
      <c r="W71" s="46">
        <f t="shared" si="43"/>
        <v>0</v>
      </c>
      <c r="X71" s="41">
        <f t="shared" si="44"/>
        <v>0</v>
      </c>
      <c r="Y71" s="41">
        <f t="shared" si="45"/>
        <v>0</v>
      </c>
      <c r="Z71" s="41">
        <f t="shared" si="46"/>
        <v>0</v>
      </c>
      <c r="AA71" s="47">
        <f t="shared" si="47"/>
        <v>0</v>
      </c>
      <c r="AB71" s="48">
        <f t="shared" si="48"/>
        <v>0</v>
      </c>
      <c r="AC71" s="41">
        <f t="shared" si="49"/>
        <v>0</v>
      </c>
      <c r="AD71" s="41">
        <f t="shared" si="50"/>
        <v>0</v>
      </c>
      <c r="AE71" s="41">
        <f t="shared" si="51"/>
        <v>0</v>
      </c>
      <c r="AF71" s="49" t="e">
        <f>HLOOKUP(I71,GasAvoidedCostsWOCC!$A$5:$G$50,G71+1,FALSE)</f>
        <v>#N/A</v>
      </c>
      <c r="AG71" s="41" t="e">
        <f t="shared" si="52"/>
        <v>#N/A</v>
      </c>
      <c r="AH71" s="49" t="e">
        <f>HLOOKUP(I71,GasAvoidedCostsWOCC!$A$5:$Q$50,T71+1,FALSE)</f>
        <v>#N/A</v>
      </c>
      <c r="AI71" s="41" t="e">
        <f t="shared" si="53"/>
        <v>#N/A</v>
      </c>
      <c r="AJ71" s="41" t="e">
        <f t="shared" si="54"/>
        <v>#N/A</v>
      </c>
      <c r="AK71" s="41" t="e">
        <f>HLOOKUP(I71,GasAvoidedCostsWOCC!$A$5:$Q$50,G71+1,FALSE)*J71*L71</f>
        <v>#N/A</v>
      </c>
      <c r="AL71" s="41" t="e">
        <f t="shared" si="55"/>
        <v>#N/A</v>
      </c>
      <c r="AM71" s="45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5">
        <f t="shared" si="56"/>
        <v>0</v>
      </c>
      <c r="AO71" s="44">
        <f t="shared" si="57"/>
        <v>0</v>
      </c>
      <c r="AP71" s="44" t="e">
        <f t="shared" si="58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40"/>
        <v>0</v>
      </c>
      <c r="U72" s="44">
        <f t="shared" si="41"/>
        <v>0</v>
      </c>
      <c r="V72" s="45">
        <f t="shared" si="42"/>
        <v>0</v>
      </c>
      <c r="W72" s="46">
        <f t="shared" si="43"/>
        <v>0</v>
      </c>
      <c r="X72" s="41">
        <f t="shared" si="44"/>
        <v>0</v>
      </c>
      <c r="Y72" s="41">
        <f t="shared" si="45"/>
        <v>0</v>
      </c>
      <c r="Z72" s="41">
        <f t="shared" si="46"/>
        <v>0</v>
      </c>
      <c r="AA72" s="47">
        <f t="shared" si="47"/>
        <v>0</v>
      </c>
      <c r="AB72" s="48">
        <f t="shared" si="48"/>
        <v>0</v>
      </c>
      <c r="AC72" s="41">
        <f t="shared" si="49"/>
        <v>0</v>
      </c>
      <c r="AD72" s="41">
        <f t="shared" si="50"/>
        <v>0</v>
      </c>
      <c r="AE72" s="41">
        <f t="shared" si="51"/>
        <v>0</v>
      </c>
      <c r="AF72" s="49" t="e">
        <f>HLOOKUP(I72,GasAvoidedCostsWOCC!$A$5:$G$50,G72+1,FALSE)</f>
        <v>#N/A</v>
      </c>
      <c r="AG72" s="41" t="e">
        <f t="shared" si="52"/>
        <v>#N/A</v>
      </c>
      <c r="AH72" s="49" t="e">
        <f>HLOOKUP(I72,GasAvoidedCostsWOCC!$A$5:$Q$50,T72+1,FALSE)</f>
        <v>#N/A</v>
      </c>
      <c r="AI72" s="41" t="e">
        <f t="shared" si="53"/>
        <v>#N/A</v>
      </c>
      <c r="AJ72" s="41" t="e">
        <f t="shared" si="54"/>
        <v>#N/A</v>
      </c>
      <c r="AK72" s="41" t="e">
        <f>HLOOKUP(I72,GasAvoidedCostsWOCC!$A$5:$Q$50,G72+1,FALSE)*J72*L72</f>
        <v>#N/A</v>
      </c>
      <c r="AL72" s="41" t="e">
        <f t="shared" si="55"/>
        <v>#N/A</v>
      </c>
      <c r="AM72" s="45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5">
        <f t="shared" si="56"/>
        <v>0</v>
      </c>
      <c r="AO72" s="44">
        <f t="shared" si="57"/>
        <v>0</v>
      </c>
      <c r="AP72" s="44" t="e">
        <f t="shared" si="58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40"/>
        <v>0</v>
      </c>
      <c r="U73" s="44">
        <f t="shared" si="41"/>
        <v>0</v>
      </c>
      <c r="V73" s="45">
        <f t="shared" si="42"/>
        <v>0</v>
      </c>
      <c r="W73" s="46">
        <f t="shared" si="43"/>
        <v>0</v>
      </c>
      <c r="X73" s="41">
        <f t="shared" si="44"/>
        <v>0</v>
      </c>
      <c r="Y73" s="41">
        <f t="shared" si="45"/>
        <v>0</v>
      </c>
      <c r="Z73" s="41">
        <f t="shared" si="46"/>
        <v>0</v>
      </c>
      <c r="AA73" s="47">
        <f t="shared" si="47"/>
        <v>0</v>
      </c>
      <c r="AB73" s="48">
        <f t="shared" si="48"/>
        <v>0</v>
      </c>
      <c r="AC73" s="41">
        <f t="shared" si="49"/>
        <v>0</v>
      </c>
      <c r="AD73" s="41">
        <f t="shared" si="50"/>
        <v>0</v>
      </c>
      <c r="AE73" s="41">
        <f t="shared" si="51"/>
        <v>0</v>
      </c>
      <c r="AF73" s="49" t="e">
        <f>HLOOKUP(I73,GasAvoidedCostsWOCC!$A$5:$G$50,G73+1,FALSE)</f>
        <v>#N/A</v>
      </c>
      <c r="AG73" s="41" t="e">
        <f t="shared" si="52"/>
        <v>#N/A</v>
      </c>
      <c r="AH73" s="49" t="e">
        <f>HLOOKUP(I73,GasAvoidedCostsWOCC!$A$5:$Q$50,T73+1,FALSE)</f>
        <v>#N/A</v>
      </c>
      <c r="AI73" s="41" t="e">
        <f t="shared" si="53"/>
        <v>#N/A</v>
      </c>
      <c r="AJ73" s="41" t="e">
        <f t="shared" si="54"/>
        <v>#N/A</v>
      </c>
      <c r="AK73" s="41" t="e">
        <f>HLOOKUP(I73,GasAvoidedCostsWOCC!$A$5:$Q$50,G73+1,FALSE)*J73*L73</f>
        <v>#N/A</v>
      </c>
      <c r="AL73" s="41" t="e">
        <f t="shared" si="55"/>
        <v>#N/A</v>
      </c>
      <c r="AM73" s="45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5">
        <f t="shared" si="56"/>
        <v>0</v>
      </c>
      <c r="AO73" s="44">
        <f t="shared" si="57"/>
        <v>0</v>
      </c>
      <c r="AP73" s="44" t="e">
        <f t="shared" si="58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40"/>
        <v>0</v>
      </c>
      <c r="U74" s="44">
        <f t="shared" si="41"/>
        <v>0</v>
      </c>
      <c r="V74" s="45">
        <f t="shared" si="42"/>
        <v>0</v>
      </c>
      <c r="W74" s="46">
        <f t="shared" si="43"/>
        <v>0</v>
      </c>
      <c r="X74" s="41">
        <f t="shared" si="44"/>
        <v>0</v>
      </c>
      <c r="Y74" s="41">
        <f t="shared" si="45"/>
        <v>0</v>
      </c>
      <c r="Z74" s="41">
        <f t="shared" si="46"/>
        <v>0</v>
      </c>
      <c r="AA74" s="47">
        <f t="shared" si="47"/>
        <v>0</v>
      </c>
      <c r="AB74" s="48">
        <f t="shared" si="48"/>
        <v>0</v>
      </c>
      <c r="AC74" s="41">
        <f t="shared" si="49"/>
        <v>0</v>
      </c>
      <c r="AD74" s="41">
        <f t="shared" si="50"/>
        <v>0</v>
      </c>
      <c r="AE74" s="41">
        <f t="shared" si="51"/>
        <v>0</v>
      </c>
      <c r="AF74" s="49" t="e">
        <f>HLOOKUP(I74,GasAvoidedCostsWOCC!$A$5:$G$50,G74+1,FALSE)</f>
        <v>#N/A</v>
      </c>
      <c r="AG74" s="41" t="e">
        <f t="shared" si="52"/>
        <v>#N/A</v>
      </c>
      <c r="AH74" s="49" t="e">
        <f>HLOOKUP(I74,GasAvoidedCostsWOCC!$A$5:$Q$50,T74+1,FALSE)</f>
        <v>#N/A</v>
      </c>
      <c r="AI74" s="41" t="e">
        <f t="shared" si="53"/>
        <v>#N/A</v>
      </c>
      <c r="AJ74" s="41" t="e">
        <f t="shared" si="54"/>
        <v>#N/A</v>
      </c>
      <c r="AK74" s="41" t="e">
        <f>HLOOKUP(I74,GasAvoidedCostsWOCC!$A$5:$Q$50,G74+1,FALSE)*J74*L74</f>
        <v>#N/A</v>
      </c>
      <c r="AL74" s="41" t="e">
        <f t="shared" si="55"/>
        <v>#N/A</v>
      </c>
      <c r="AM74" s="45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5">
        <f t="shared" si="56"/>
        <v>0</v>
      </c>
      <c r="AO74" s="44">
        <f t="shared" si="57"/>
        <v>0</v>
      </c>
      <c r="AP74" s="44" t="e">
        <f t="shared" si="58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ref="T75:T138" si="59">G75+H75</f>
        <v>0</v>
      </c>
      <c r="U75" s="44">
        <f t="shared" ref="U75:U138" si="60">(O75/$A$10)*T75</f>
        <v>0</v>
      </c>
      <c r="V75" s="45">
        <f t="shared" ref="V75:V138" si="61">N75-M75</f>
        <v>0</v>
      </c>
      <c r="W75" s="46">
        <f t="shared" ref="W75:W138" si="62">(O75/A$10)</f>
        <v>0</v>
      </c>
      <c r="X75" s="41">
        <f t="shared" ref="X75:X138" si="63">W75*A$8</f>
        <v>0</v>
      </c>
      <c r="Y75" s="41">
        <f t="shared" ref="Y75:Y138" si="64">Q75-P75</f>
        <v>0</v>
      </c>
      <c r="Z75" s="41">
        <f t="shared" ref="Z75:Z138" si="65">X75+(A$6*W75)</f>
        <v>0</v>
      </c>
      <c r="AA75" s="47">
        <f t="shared" ref="AA75:AA138" si="66">Q75+X75</f>
        <v>0</v>
      </c>
      <c r="AB75" s="48">
        <f t="shared" ref="AB75:AB138" si="67">Z75/(1+GasDiscountRate)^1</f>
        <v>0</v>
      </c>
      <c r="AC75" s="41">
        <f t="shared" ref="AC75:AC138" si="68">AA75/(1+GasDiscountRate)^1</f>
        <v>0</v>
      </c>
      <c r="AD75" s="41">
        <f t="shared" ref="AD75:AD138" si="69">-PV(GasDiscountRate,T75,R75)*J75</f>
        <v>0</v>
      </c>
      <c r="AE75" s="41">
        <f t="shared" ref="AE75:AE138" si="70">-PV(GasDiscountRate,T75,S75)*J75</f>
        <v>0</v>
      </c>
      <c r="AF75" s="49" t="e">
        <f>HLOOKUP(I75,GasAvoidedCostsWOCC!$A$5:$G$50,G75+1,FALSE)</f>
        <v>#N/A</v>
      </c>
      <c r="AG75" s="41" t="e">
        <f t="shared" ref="AG75:AG138" si="71">AF75*J75*K75</f>
        <v>#N/A</v>
      </c>
      <c r="AH75" s="49" t="e">
        <f>HLOOKUP(I75,GasAvoidedCostsWOCC!$A$5:$Q$50,T75+1,FALSE)</f>
        <v>#N/A</v>
      </c>
      <c r="AI75" s="41" t="e">
        <f t="shared" ref="AI75:AI138" si="72">AH75*J75*L75</f>
        <v>#N/A</v>
      </c>
      <c r="AJ75" s="41" t="e">
        <f t="shared" ref="AJ75:AJ138" si="73">AG75+AI75</f>
        <v>#N/A</v>
      </c>
      <c r="AK75" s="41" t="e">
        <f>HLOOKUP(I75,GasAvoidedCostsWOCC!$A$5:$Q$50,G75+1,FALSE)*J75*L75</f>
        <v>#N/A</v>
      </c>
      <c r="AL75" s="41" t="e">
        <f t="shared" ref="AL75:AL138" si="74">AG75+AI75-AK75</f>
        <v>#N/A</v>
      </c>
      <c r="AM75" s="45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5">
        <f t="shared" ref="AN75:AN138" si="75">AM75*1.1+AD75+AE75</f>
        <v>0</v>
      </c>
      <c r="AO75" s="44">
        <f t="shared" ref="AO75:AO138" si="76">IFERROR(AM75/AB75,0)</f>
        <v>0</v>
      </c>
      <c r="AP75" s="44" t="e">
        <f t="shared" ref="AP75:AP138" si="77">AN75/AC75</f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59"/>
        <v>0</v>
      </c>
      <c r="U76" s="44">
        <f t="shared" si="60"/>
        <v>0</v>
      </c>
      <c r="V76" s="45">
        <f t="shared" si="61"/>
        <v>0</v>
      </c>
      <c r="W76" s="46">
        <f t="shared" si="62"/>
        <v>0</v>
      </c>
      <c r="X76" s="41">
        <f t="shared" si="63"/>
        <v>0</v>
      </c>
      <c r="Y76" s="41">
        <f t="shared" si="64"/>
        <v>0</v>
      </c>
      <c r="Z76" s="41">
        <f t="shared" si="65"/>
        <v>0</v>
      </c>
      <c r="AA76" s="47">
        <f t="shared" si="66"/>
        <v>0</v>
      </c>
      <c r="AB76" s="48">
        <f t="shared" si="67"/>
        <v>0</v>
      </c>
      <c r="AC76" s="41">
        <f t="shared" si="68"/>
        <v>0</v>
      </c>
      <c r="AD76" s="41">
        <f t="shared" si="69"/>
        <v>0</v>
      </c>
      <c r="AE76" s="41">
        <f t="shared" si="70"/>
        <v>0</v>
      </c>
      <c r="AF76" s="49" t="e">
        <f>HLOOKUP(I76,GasAvoidedCostsWOCC!$A$5:$G$50,G76+1,FALSE)</f>
        <v>#N/A</v>
      </c>
      <c r="AG76" s="41" t="e">
        <f t="shared" si="71"/>
        <v>#N/A</v>
      </c>
      <c r="AH76" s="49" t="e">
        <f>HLOOKUP(I76,GasAvoidedCostsWOCC!$A$5:$Q$50,T76+1,FALSE)</f>
        <v>#N/A</v>
      </c>
      <c r="AI76" s="41" t="e">
        <f t="shared" si="72"/>
        <v>#N/A</v>
      </c>
      <c r="AJ76" s="41" t="e">
        <f t="shared" si="73"/>
        <v>#N/A</v>
      </c>
      <c r="AK76" s="41" t="e">
        <f>HLOOKUP(I76,GasAvoidedCostsWOCC!$A$5:$Q$50,G76+1,FALSE)*J76*L76</f>
        <v>#N/A</v>
      </c>
      <c r="AL76" s="41" t="e">
        <f t="shared" si="74"/>
        <v>#N/A</v>
      </c>
      <c r="AM76" s="45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5">
        <f t="shared" si="75"/>
        <v>0</v>
      </c>
      <c r="AO76" s="44">
        <f t="shared" si="76"/>
        <v>0</v>
      </c>
      <c r="AP76" s="44" t="e">
        <f t="shared" si="77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59"/>
        <v>0</v>
      </c>
      <c r="U77" s="44">
        <f t="shared" si="60"/>
        <v>0</v>
      </c>
      <c r="V77" s="45">
        <f t="shared" si="61"/>
        <v>0</v>
      </c>
      <c r="W77" s="46">
        <f t="shared" si="62"/>
        <v>0</v>
      </c>
      <c r="X77" s="41">
        <f t="shared" si="63"/>
        <v>0</v>
      </c>
      <c r="Y77" s="41">
        <f t="shared" si="64"/>
        <v>0</v>
      </c>
      <c r="Z77" s="41">
        <f t="shared" si="65"/>
        <v>0</v>
      </c>
      <c r="AA77" s="47">
        <f t="shared" si="66"/>
        <v>0</v>
      </c>
      <c r="AB77" s="48">
        <f t="shared" si="67"/>
        <v>0</v>
      </c>
      <c r="AC77" s="41">
        <f t="shared" si="68"/>
        <v>0</v>
      </c>
      <c r="AD77" s="41">
        <f t="shared" si="69"/>
        <v>0</v>
      </c>
      <c r="AE77" s="41">
        <f t="shared" si="70"/>
        <v>0</v>
      </c>
      <c r="AF77" s="49" t="e">
        <f>HLOOKUP(I77,GasAvoidedCostsWOCC!$A$5:$G$50,G77+1,FALSE)</f>
        <v>#N/A</v>
      </c>
      <c r="AG77" s="41" t="e">
        <f t="shared" si="71"/>
        <v>#N/A</v>
      </c>
      <c r="AH77" s="49" t="e">
        <f>HLOOKUP(I77,GasAvoidedCostsWOCC!$A$5:$Q$50,T77+1,FALSE)</f>
        <v>#N/A</v>
      </c>
      <c r="AI77" s="41" t="e">
        <f t="shared" si="72"/>
        <v>#N/A</v>
      </c>
      <c r="AJ77" s="41" t="e">
        <f t="shared" si="73"/>
        <v>#N/A</v>
      </c>
      <c r="AK77" s="41" t="e">
        <f>HLOOKUP(I77,GasAvoidedCostsWOCC!$A$5:$Q$50,G77+1,FALSE)*J77*L77</f>
        <v>#N/A</v>
      </c>
      <c r="AL77" s="41" t="e">
        <f t="shared" si="74"/>
        <v>#N/A</v>
      </c>
      <c r="AM77" s="45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5">
        <f t="shared" si="75"/>
        <v>0</v>
      </c>
      <c r="AO77" s="44">
        <f t="shared" si="76"/>
        <v>0</v>
      </c>
      <c r="AP77" s="44" t="e">
        <f t="shared" si="77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59"/>
        <v>0</v>
      </c>
      <c r="U78" s="44">
        <f t="shared" si="60"/>
        <v>0</v>
      </c>
      <c r="V78" s="45">
        <f t="shared" si="61"/>
        <v>0</v>
      </c>
      <c r="W78" s="46">
        <f t="shared" si="62"/>
        <v>0</v>
      </c>
      <c r="X78" s="41">
        <f t="shared" si="63"/>
        <v>0</v>
      </c>
      <c r="Y78" s="41">
        <f t="shared" si="64"/>
        <v>0</v>
      </c>
      <c r="Z78" s="41">
        <f t="shared" si="65"/>
        <v>0</v>
      </c>
      <c r="AA78" s="47">
        <f t="shared" si="66"/>
        <v>0</v>
      </c>
      <c r="AB78" s="48">
        <f t="shared" si="67"/>
        <v>0</v>
      </c>
      <c r="AC78" s="41">
        <f t="shared" si="68"/>
        <v>0</v>
      </c>
      <c r="AD78" s="41">
        <f t="shared" si="69"/>
        <v>0</v>
      </c>
      <c r="AE78" s="41">
        <f t="shared" si="70"/>
        <v>0</v>
      </c>
      <c r="AF78" s="49" t="e">
        <f>HLOOKUP(I78,GasAvoidedCostsWOCC!$A$5:$G$50,G78+1,FALSE)</f>
        <v>#N/A</v>
      </c>
      <c r="AG78" s="41" t="e">
        <f t="shared" si="71"/>
        <v>#N/A</v>
      </c>
      <c r="AH78" s="49" t="e">
        <f>HLOOKUP(I78,GasAvoidedCostsWOCC!$A$5:$Q$50,T78+1,FALSE)</f>
        <v>#N/A</v>
      </c>
      <c r="AI78" s="41" t="e">
        <f t="shared" si="72"/>
        <v>#N/A</v>
      </c>
      <c r="AJ78" s="41" t="e">
        <f t="shared" si="73"/>
        <v>#N/A</v>
      </c>
      <c r="AK78" s="41" t="e">
        <f>HLOOKUP(I78,GasAvoidedCostsWOCC!$A$5:$Q$50,G78+1,FALSE)*J78*L78</f>
        <v>#N/A</v>
      </c>
      <c r="AL78" s="41" t="e">
        <f t="shared" si="74"/>
        <v>#N/A</v>
      </c>
      <c r="AM78" s="45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5">
        <f t="shared" si="75"/>
        <v>0</v>
      </c>
      <c r="AO78" s="44">
        <f t="shared" si="76"/>
        <v>0</v>
      </c>
      <c r="AP78" s="44" t="e">
        <f t="shared" si="77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59"/>
        <v>0</v>
      </c>
      <c r="U79" s="44">
        <f t="shared" si="60"/>
        <v>0</v>
      </c>
      <c r="V79" s="45">
        <f t="shared" si="61"/>
        <v>0</v>
      </c>
      <c r="W79" s="46">
        <f t="shared" si="62"/>
        <v>0</v>
      </c>
      <c r="X79" s="41">
        <f t="shared" si="63"/>
        <v>0</v>
      </c>
      <c r="Y79" s="41">
        <f t="shared" si="64"/>
        <v>0</v>
      </c>
      <c r="Z79" s="41">
        <f t="shared" si="65"/>
        <v>0</v>
      </c>
      <c r="AA79" s="47">
        <f t="shared" si="66"/>
        <v>0</v>
      </c>
      <c r="AB79" s="48">
        <f t="shared" si="67"/>
        <v>0</v>
      </c>
      <c r="AC79" s="41">
        <f t="shared" si="68"/>
        <v>0</v>
      </c>
      <c r="AD79" s="41">
        <f t="shared" si="69"/>
        <v>0</v>
      </c>
      <c r="AE79" s="41">
        <f t="shared" si="70"/>
        <v>0</v>
      </c>
      <c r="AF79" s="49" t="e">
        <f>HLOOKUP(I79,GasAvoidedCostsWOCC!$A$5:$G$50,G79+1,FALSE)</f>
        <v>#N/A</v>
      </c>
      <c r="AG79" s="41" t="e">
        <f t="shared" si="71"/>
        <v>#N/A</v>
      </c>
      <c r="AH79" s="49" t="e">
        <f>HLOOKUP(I79,GasAvoidedCostsWOCC!$A$5:$Q$50,T79+1,FALSE)</f>
        <v>#N/A</v>
      </c>
      <c r="AI79" s="41" t="e">
        <f t="shared" si="72"/>
        <v>#N/A</v>
      </c>
      <c r="AJ79" s="41" t="e">
        <f t="shared" si="73"/>
        <v>#N/A</v>
      </c>
      <c r="AK79" s="41" t="e">
        <f>HLOOKUP(I79,GasAvoidedCostsWOCC!$A$5:$Q$50,G79+1,FALSE)*J79*L79</f>
        <v>#N/A</v>
      </c>
      <c r="AL79" s="41" t="e">
        <f t="shared" si="74"/>
        <v>#N/A</v>
      </c>
      <c r="AM79" s="45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5">
        <f t="shared" si="75"/>
        <v>0</v>
      </c>
      <c r="AO79" s="44">
        <f t="shared" si="76"/>
        <v>0</v>
      </c>
      <c r="AP79" s="44" t="e">
        <f t="shared" si="77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59"/>
        <v>0</v>
      </c>
      <c r="U80" s="44">
        <f t="shared" si="60"/>
        <v>0</v>
      </c>
      <c r="V80" s="45">
        <f t="shared" si="61"/>
        <v>0</v>
      </c>
      <c r="W80" s="46">
        <f t="shared" si="62"/>
        <v>0</v>
      </c>
      <c r="X80" s="41">
        <f t="shared" si="63"/>
        <v>0</v>
      </c>
      <c r="Y80" s="41">
        <f t="shared" si="64"/>
        <v>0</v>
      </c>
      <c r="Z80" s="41">
        <f t="shared" si="65"/>
        <v>0</v>
      </c>
      <c r="AA80" s="47">
        <f t="shared" si="66"/>
        <v>0</v>
      </c>
      <c r="AB80" s="48">
        <f t="shared" si="67"/>
        <v>0</v>
      </c>
      <c r="AC80" s="41">
        <f t="shared" si="68"/>
        <v>0</v>
      </c>
      <c r="AD80" s="41">
        <f t="shared" si="69"/>
        <v>0</v>
      </c>
      <c r="AE80" s="41">
        <f t="shared" si="70"/>
        <v>0</v>
      </c>
      <c r="AF80" s="49" t="e">
        <f>HLOOKUP(I80,GasAvoidedCostsWOCC!$A$5:$G$50,G80+1,FALSE)</f>
        <v>#N/A</v>
      </c>
      <c r="AG80" s="41" t="e">
        <f t="shared" si="71"/>
        <v>#N/A</v>
      </c>
      <c r="AH80" s="49" t="e">
        <f>HLOOKUP(I80,GasAvoidedCostsWOCC!$A$5:$Q$50,T80+1,FALSE)</f>
        <v>#N/A</v>
      </c>
      <c r="AI80" s="41" t="e">
        <f t="shared" si="72"/>
        <v>#N/A</v>
      </c>
      <c r="AJ80" s="41" t="e">
        <f t="shared" si="73"/>
        <v>#N/A</v>
      </c>
      <c r="AK80" s="41" t="e">
        <f>HLOOKUP(I80,GasAvoidedCostsWOCC!$A$5:$Q$50,G80+1,FALSE)*J80*L80</f>
        <v>#N/A</v>
      </c>
      <c r="AL80" s="41" t="e">
        <f t="shared" si="74"/>
        <v>#N/A</v>
      </c>
      <c r="AM80" s="45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5">
        <f t="shared" si="75"/>
        <v>0</v>
      </c>
      <c r="AO80" s="44">
        <f t="shared" si="76"/>
        <v>0</v>
      </c>
      <c r="AP80" s="44" t="e">
        <f t="shared" si="77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59"/>
        <v>0</v>
      </c>
      <c r="U81" s="44">
        <f t="shared" si="60"/>
        <v>0</v>
      </c>
      <c r="V81" s="45">
        <f t="shared" si="61"/>
        <v>0</v>
      </c>
      <c r="W81" s="46">
        <f t="shared" si="62"/>
        <v>0</v>
      </c>
      <c r="X81" s="41">
        <f t="shared" si="63"/>
        <v>0</v>
      </c>
      <c r="Y81" s="41">
        <f t="shared" si="64"/>
        <v>0</v>
      </c>
      <c r="Z81" s="41">
        <f t="shared" si="65"/>
        <v>0</v>
      </c>
      <c r="AA81" s="47">
        <f t="shared" si="66"/>
        <v>0</v>
      </c>
      <c r="AB81" s="48">
        <f t="shared" si="67"/>
        <v>0</v>
      </c>
      <c r="AC81" s="41">
        <f t="shared" si="68"/>
        <v>0</v>
      </c>
      <c r="AD81" s="41">
        <f t="shared" si="69"/>
        <v>0</v>
      </c>
      <c r="AE81" s="41">
        <f t="shared" si="70"/>
        <v>0</v>
      </c>
      <c r="AF81" s="49" t="e">
        <f>HLOOKUP(I81,GasAvoidedCostsWOCC!$A$5:$G$50,G81+1,FALSE)</f>
        <v>#N/A</v>
      </c>
      <c r="AG81" s="41" t="e">
        <f t="shared" si="71"/>
        <v>#N/A</v>
      </c>
      <c r="AH81" s="49" t="e">
        <f>HLOOKUP(I81,GasAvoidedCostsWOCC!$A$5:$Q$50,T81+1,FALSE)</f>
        <v>#N/A</v>
      </c>
      <c r="AI81" s="41" t="e">
        <f t="shared" si="72"/>
        <v>#N/A</v>
      </c>
      <c r="AJ81" s="41" t="e">
        <f t="shared" si="73"/>
        <v>#N/A</v>
      </c>
      <c r="AK81" s="41" t="e">
        <f>HLOOKUP(I81,GasAvoidedCostsWOCC!$A$5:$Q$50,G81+1,FALSE)*J81*L81</f>
        <v>#N/A</v>
      </c>
      <c r="AL81" s="41" t="e">
        <f t="shared" si="74"/>
        <v>#N/A</v>
      </c>
      <c r="AM81" s="45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5">
        <f t="shared" si="75"/>
        <v>0</v>
      </c>
      <c r="AO81" s="44">
        <f t="shared" si="76"/>
        <v>0</v>
      </c>
      <c r="AP81" s="44" t="e">
        <f t="shared" si="77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59"/>
        <v>0</v>
      </c>
      <c r="U82" s="44">
        <f t="shared" si="60"/>
        <v>0</v>
      </c>
      <c r="V82" s="45">
        <f t="shared" si="61"/>
        <v>0</v>
      </c>
      <c r="W82" s="46">
        <f t="shared" si="62"/>
        <v>0</v>
      </c>
      <c r="X82" s="41">
        <f t="shared" si="63"/>
        <v>0</v>
      </c>
      <c r="Y82" s="41">
        <f t="shared" si="64"/>
        <v>0</v>
      </c>
      <c r="Z82" s="41">
        <f t="shared" si="65"/>
        <v>0</v>
      </c>
      <c r="AA82" s="47">
        <f t="shared" si="66"/>
        <v>0</v>
      </c>
      <c r="AB82" s="48">
        <f t="shared" si="67"/>
        <v>0</v>
      </c>
      <c r="AC82" s="41">
        <f t="shared" si="68"/>
        <v>0</v>
      </c>
      <c r="AD82" s="41">
        <f t="shared" si="69"/>
        <v>0</v>
      </c>
      <c r="AE82" s="41">
        <f t="shared" si="70"/>
        <v>0</v>
      </c>
      <c r="AF82" s="49" t="e">
        <f>HLOOKUP(I82,GasAvoidedCostsWOCC!$A$5:$G$50,G82+1,FALSE)</f>
        <v>#N/A</v>
      </c>
      <c r="AG82" s="41" t="e">
        <f t="shared" si="71"/>
        <v>#N/A</v>
      </c>
      <c r="AH82" s="49" t="e">
        <f>HLOOKUP(I82,GasAvoidedCostsWOCC!$A$5:$Q$50,T82+1,FALSE)</f>
        <v>#N/A</v>
      </c>
      <c r="AI82" s="41" t="e">
        <f t="shared" si="72"/>
        <v>#N/A</v>
      </c>
      <c r="AJ82" s="41" t="e">
        <f t="shared" si="73"/>
        <v>#N/A</v>
      </c>
      <c r="AK82" s="41" t="e">
        <f>HLOOKUP(I82,GasAvoidedCostsWOCC!$A$5:$Q$50,G82+1,FALSE)*J82*L82</f>
        <v>#N/A</v>
      </c>
      <c r="AL82" s="41" t="e">
        <f t="shared" si="74"/>
        <v>#N/A</v>
      </c>
      <c r="AM82" s="45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5">
        <f t="shared" si="75"/>
        <v>0</v>
      </c>
      <c r="AO82" s="44">
        <f t="shared" si="76"/>
        <v>0</v>
      </c>
      <c r="AP82" s="44" t="e">
        <f t="shared" si="77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59"/>
        <v>0</v>
      </c>
      <c r="U83" s="44">
        <f t="shared" si="60"/>
        <v>0</v>
      </c>
      <c r="V83" s="45">
        <f t="shared" si="61"/>
        <v>0</v>
      </c>
      <c r="W83" s="46">
        <f t="shared" si="62"/>
        <v>0</v>
      </c>
      <c r="X83" s="41">
        <f t="shared" si="63"/>
        <v>0</v>
      </c>
      <c r="Y83" s="41">
        <f t="shared" si="64"/>
        <v>0</v>
      </c>
      <c r="Z83" s="41">
        <f t="shared" si="65"/>
        <v>0</v>
      </c>
      <c r="AA83" s="47">
        <f t="shared" si="66"/>
        <v>0</v>
      </c>
      <c r="AB83" s="48">
        <f t="shared" si="67"/>
        <v>0</v>
      </c>
      <c r="AC83" s="41">
        <f t="shared" si="68"/>
        <v>0</v>
      </c>
      <c r="AD83" s="41">
        <f t="shared" si="69"/>
        <v>0</v>
      </c>
      <c r="AE83" s="41">
        <f t="shared" si="70"/>
        <v>0</v>
      </c>
      <c r="AF83" s="49" t="e">
        <f>HLOOKUP(I83,GasAvoidedCostsWOCC!$A$5:$G$50,G83+1,FALSE)</f>
        <v>#N/A</v>
      </c>
      <c r="AG83" s="41" t="e">
        <f t="shared" si="71"/>
        <v>#N/A</v>
      </c>
      <c r="AH83" s="49" t="e">
        <f>HLOOKUP(I83,GasAvoidedCostsWOCC!$A$5:$Q$50,T83+1,FALSE)</f>
        <v>#N/A</v>
      </c>
      <c r="AI83" s="41" t="e">
        <f t="shared" si="72"/>
        <v>#N/A</v>
      </c>
      <c r="AJ83" s="41" t="e">
        <f t="shared" si="73"/>
        <v>#N/A</v>
      </c>
      <c r="AK83" s="41" t="e">
        <f>HLOOKUP(I83,GasAvoidedCostsWOCC!$A$5:$Q$50,G83+1,FALSE)*J83*L83</f>
        <v>#N/A</v>
      </c>
      <c r="AL83" s="41" t="e">
        <f t="shared" si="74"/>
        <v>#N/A</v>
      </c>
      <c r="AM83" s="45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5">
        <f t="shared" si="75"/>
        <v>0</v>
      </c>
      <c r="AO83" s="44">
        <f t="shared" si="76"/>
        <v>0</v>
      </c>
      <c r="AP83" s="44" t="e">
        <f t="shared" si="77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59"/>
        <v>0</v>
      </c>
      <c r="U84" s="44">
        <f t="shared" si="60"/>
        <v>0</v>
      </c>
      <c r="V84" s="45">
        <f t="shared" si="61"/>
        <v>0</v>
      </c>
      <c r="W84" s="46">
        <f t="shared" si="62"/>
        <v>0</v>
      </c>
      <c r="X84" s="41">
        <f t="shared" si="63"/>
        <v>0</v>
      </c>
      <c r="Y84" s="41">
        <f t="shared" si="64"/>
        <v>0</v>
      </c>
      <c r="Z84" s="41">
        <f t="shared" si="65"/>
        <v>0</v>
      </c>
      <c r="AA84" s="47">
        <f t="shared" si="66"/>
        <v>0</v>
      </c>
      <c r="AB84" s="48">
        <f t="shared" si="67"/>
        <v>0</v>
      </c>
      <c r="AC84" s="41">
        <f t="shared" si="68"/>
        <v>0</v>
      </c>
      <c r="AD84" s="41">
        <f t="shared" si="69"/>
        <v>0</v>
      </c>
      <c r="AE84" s="41">
        <f t="shared" si="70"/>
        <v>0</v>
      </c>
      <c r="AF84" s="49" t="e">
        <f>HLOOKUP(I84,GasAvoidedCostsWOCC!$A$5:$G$50,G84+1,FALSE)</f>
        <v>#N/A</v>
      </c>
      <c r="AG84" s="41" t="e">
        <f t="shared" si="71"/>
        <v>#N/A</v>
      </c>
      <c r="AH84" s="49" t="e">
        <f>HLOOKUP(I84,GasAvoidedCostsWOCC!$A$5:$Q$50,T84+1,FALSE)</f>
        <v>#N/A</v>
      </c>
      <c r="AI84" s="41" t="e">
        <f t="shared" si="72"/>
        <v>#N/A</v>
      </c>
      <c r="AJ84" s="41" t="e">
        <f t="shared" si="73"/>
        <v>#N/A</v>
      </c>
      <c r="AK84" s="41" t="e">
        <f>HLOOKUP(I84,GasAvoidedCostsWOCC!$A$5:$Q$50,G84+1,FALSE)*J84*L84</f>
        <v>#N/A</v>
      </c>
      <c r="AL84" s="41" t="e">
        <f t="shared" si="74"/>
        <v>#N/A</v>
      </c>
      <c r="AM84" s="45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5">
        <f t="shared" si="75"/>
        <v>0</v>
      </c>
      <c r="AO84" s="44">
        <f t="shared" si="76"/>
        <v>0</v>
      </c>
      <c r="AP84" s="44" t="e">
        <f t="shared" si="77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59"/>
        <v>0</v>
      </c>
      <c r="U85" s="44">
        <f t="shared" si="60"/>
        <v>0</v>
      </c>
      <c r="V85" s="45">
        <f t="shared" si="61"/>
        <v>0</v>
      </c>
      <c r="W85" s="46">
        <f t="shared" si="62"/>
        <v>0</v>
      </c>
      <c r="X85" s="41">
        <f t="shared" si="63"/>
        <v>0</v>
      </c>
      <c r="Y85" s="41">
        <f t="shared" si="64"/>
        <v>0</v>
      </c>
      <c r="Z85" s="41">
        <f t="shared" si="65"/>
        <v>0</v>
      </c>
      <c r="AA85" s="47">
        <f t="shared" si="66"/>
        <v>0</v>
      </c>
      <c r="AB85" s="48">
        <f t="shared" si="67"/>
        <v>0</v>
      </c>
      <c r="AC85" s="41">
        <f t="shared" si="68"/>
        <v>0</v>
      </c>
      <c r="AD85" s="41">
        <f t="shared" si="69"/>
        <v>0</v>
      </c>
      <c r="AE85" s="41">
        <f t="shared" si="70"/>
        <v>0</v>
      </c>
      <c r="AF85" s="49" t="e">
        <f>HLOOKUP(I85,GasAvoidedCostsWOCC!$A$5:$G$50,G85+1,FALSE)</f>
        <v>#N/A</v>
      </c>
      <c r="AG85" s="41" t="e">
        <f t="shared" si="71"/>
        <v>#N/A</v>
      </c>
      <c r="AH85" s="49" t="e">
        <f>HLOOKUP(I85,GasAvoidedCostsWOCC!$A$5:$Q$50,T85+1,FALSE)</f>
        <v>#N/A</v>
      </c>
      <c r="AI85" s="41" t="e">
        <f t="shared" si="72"/>
        <v>#N/A</v>
      </c>
      <c r="AJ85" s="41" t="e">
        <f t="shared" si="73"/>
        <v>#N/A</v>
      </c>
      <c r="AK85" s="41" t="e">
        <f>HLOOKUP(I85,GasAvoidedCostsWOCC!$A$5:$Q$50,G85+1,FALSE)*J85*L85</f>
        <v>#N/A</v>
      </c>
      <c r="AL85" s="41" t="e">
        <f t="shared" si="74"/>
        <v>#N/A</v>
      </c>
      <c r="AM85" s="45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5">
        <f t="shared" si="75"/>
        <v>0</v>
      </c>
      <c r="AO85" s="44">
        <f t="shared" si="76"/>
        <v>0</v>
      </c>
      <c r="AP85" s="44" t="e">
        <f t="shared" si="77"/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59"/>
        <v>0</v>
      </c>
      <c r="U86" s="44">
        <f t="shared" si="60"/>
        <v>0</v>
      </c>
      <c r="V86" s="45">
        <f t="shared" si="61"/>
        <v>0</v>
      </c>
      <c r="W86" s="46">
        <f t="shared" si="62"/>
        <v>0</v>
      </c>
      <c r="X86" s="41">
        <f t="shared" si="63"/>
        <v>0</v>
      </c>
      <c r="Y86" s="41">
        <f t="shared" si="64"/>
        <v>0</v>
      </c>
      <c r="Z86" s="41">
        <f t="shared" si="65"/>
        <v>0</v>
      </c>
      <c r="AA86" s="47">
        <f t="shared" si="66"/>
        <v>0</v>
      </c>
      <c r="AB86" s="48">
        <f t="shared" si="67"/>
        <v>0</v>
      </c>
      <c r="AC86" s="41">
        <f t="shared" si="68"/>
        <v>0</v>
      </c>
      <c r="AD86" s="41">
        <f t="shared" si="69"/>
        <v>0</v>
      </c>
      <c r="AE86" s="41">
        <f t="shared" si="70"/>
        <v>0</v>
      </c>
      <c r="AF86" s="49" t="e">
        <f>HLOOKUP(I86,GasAvoidedCostsWOCC!$A$5:$G$50,G86+1,FALSE)</f>
        <v>#N/A</v>
      </c>
      <c r="AG86" s="41" t="e">
        <f t="shared" si="71"/>
        <v>#N/A</v>
      </c>
      <c r="AH86" s="49" t="e">
        <f>HLOOKUP(I86,GasAvoidedCostsWOCC!$A$5:$Q$50,T86+1,FALSE)</f>
        <v>#N/A</v>
      </c>
      <c r="AI86" s="41" t="e">
        <f t="shared" si="72"/>
        <v>#N/A</v>
      </c>
      <c r="AJ86" s="41" t="e">
        <f t="shared" si="73"/>
        <v>#N/A</v>
      </c>
      <c r="AK86" s="41" t="e">
        <f>HLOOKUP(I86,GasAvoidedCostsWOCC!$A$5:$Q$50,G86+1,FALSE)*J86*L86</f>
        <v>#N/A</v>
      </c>
      <c r="AL86" s="41" t="e">
        <f t="shared" si="74"/>
        <v>#N/A</v>
      </c>
      <c r="AM86" s="45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5">
        <f t="shared" si="75"/>
        <v>0</v>
      </c>
      <c r="AO86" s="44">
        <f t="shared" si="76"/>
        <v>0</v>
      </c>
      <c r="AP86" s="44" t="e">
        <f t="shared" si="77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59"/>
        <v>0</v>
      </c>
      <c r="U87" s="44">
        <f t="shared" si="60"/>
        <v>0</v>
      </c>
      <c r="V87" s="45">
        <f t="shared" si="61"/>
        <v>0</v>
      </c>
      <c r="W87" s="46">
        <f t="shared" si="62"/>
        <v>0</v>
      </c>
      <c r="X87" s="41">
        <f t="shared" si="63"/>
        <v>0</v>
      </c>
      <c r="Y87" s="41">
        <f t="shared" si="64"/>
        <v>0</v>
      </c>
      <c r="Z87" s="41">
        <f t="shared" si="65"/>
        <v>0</v>
      </c>
      <c r="AA87" s="47">
        <f t="shared" si="66"/>
        <v>0</v>
      </c>
      <c r="AB87" s="48">
        <f t="shared" si="67"/>
        <v>0</v>
      </c>
      <c r="AC87" s="41">
        <f t="shared" si="68"/>
        <v>0</v>
      </c>
      <c r="AD87" s="41">
        <f t="shared" si="69"/>
        <v>0</v>
      </c>
      <c r="AE87" s="41">
        <f t="shared" si="70"/>
        <v>0</v>
      </c>
      <c r="AF87" s="49" t="e">
        <f>HLOOKUP(I87,GasAvoidedCostsWOCC!$A$5:$G$50,G87+1,FALSE)</f>
        <v>#N/A</v>
      </c>
      <c r="AG87" s="41" t="e">
        <f t="shared" si="71"/>
        <v>#N/A</v>
      </c>
      <c r="AH87" s="49" t="e">
        <f>HLOOKUP(I87,GasAvoidedCostsWOCC!$A$5:$Q$50,T87+1,FALSE)</f>
        <v>#N/A</v>
      </c>
      <c r="AI87" s="41" t="e">
        <f t="shared" si="72"/>
        <v>#N/A</v>
      </c>
      <c r="AJ87" s="41" t="e">
        <f t="shared" si="73"/>
        <v>#N/A</v>
      </c>
      <c r="AK87" s="41" t="e">
        <f>HLOOKUP(I87,GasAvoidedCostsWOCC!$A$5:$Q$50,G87+1,FALSE)*J87*L87</f>
        <v>#N/A</v>
      </c>
      <c r="AL87" s="41" t="e">
        <f t="shared" si="74"/>
        <v>#N/A</v>
      </c>
      <c r="AM87" s="45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5">
        <f t="shared" si="75"/>
        <v>0</v>
      </c>
      <c r="AO87" s="44">
        <f t="shared" si="76"/>
        <v>0</v>
      </c>
      <c r="AP87" s="44" t="e">
        <f t="shared" si="77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59"/>
        <v>0</v>
      </c>
      <c r="U88" s="44">
        <f t="shared" si="60"/>
        <v>0</v>
      </c>
      <c r="V88" s="45">
        <f t="shared" si="61"/>
        <v>0</v>
      </c>
      <c r="W88" s="46">
        <f t="shared" si="62"/>
        <v>0</v>
      </c>
      <c r="X88" s="41">
        <f t="shared" si="63"/>
        <v>0</v>
      </c>
      <c r="Y88" s="41">
        <f t="shared" si="64"/>
        <v>0</v>
      </c>
      <c r="Z88" s="41">
        <f t="shared" si="65"/>
        <v>0</v>
      </c>
      <c r="AA88" s="47">
        <f t="shared" si="66"/>
        <v>0</v>
      </c>
      <c r="AB88" s="48">
        <f t="shared" si="67"/>
        <v>0</v>
      </c>
      <c r="AC88" s="41">
        <f t="shared" si="68"/>
        <v>0</v>
      </c>
      <c r="AD88" s="41">
        <f t="shared" si="69"/>
        <v>0</v>
      </c>
      <c r="AE88" s="41">
        <f t="shared" si="70"/>
        <v>0</v>
      </c>
      <c r="AF88" s="49" t="e">
        <f>HLOOKUP(I88,GasAvoidedCostsWOCC!$A$5:$G$50,G88+1,FALSE)</f>
        <v>#N/A</v>
      </c>
      <c r="AG88" s="41" t="e">
        <f t="shared" si="71"/>
        <v>#N/A</v>
      </c>
      <c r="AH88" s="49" t="e">
        <f>HLOOKUP(I88,GasAvoidedCostsWOCC!$A$5:$Q$50,T88+1,FALSE)</f>
        <v>#N/A</v>
      </c>
      <c r="AI88" s="41" t="e">
        <f t="shared" si="72"/>
        <v>#N/A</v>
      </c>
      <c r="AJ88" s="41" t="e">
        <f t="shared" si="73"/>
        <v>#N/A</v>
      </c>
      <c r="AK88" s="41" t="e">
        <f>HLOOKUP(I88,GasAvoidedCostsWOCC!$A$5:$Q$50,G88+1,FALSE)*J88*L88</f>
        <v>#N/A</v>
      </c>
      <c r="AL88" s="41" t="e">
        <f t="shared" si="74"/>
        <v>#N/A</v>
      </c>
      <c r="AM88" s="45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5">
        <f t="shared" si="75"/>
        <v>0</v>
      </c>
      <c r="AO88" s="44">
        <f t="shared" si="76"/>
        <v>0</v>
      </c>
      <c r="AP88" s="44" t="e">
        <f t="shared" si="77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 t="shared" si="59"/>
        <v>0</v>
      </c>
      <c r="U89" s="44">
        <f t="shared" si="60"/>
        <v>0</v>
      </c>
      <c r="V89" s="45">
        <f t="shared" si="61"/>
        <v>0</v>
      </c>
      <c r="W89" s="46">
        <f t="shared" si="62"/>
        <v>0</v>
      </c>
      <c r="X89" s="41">
        <f t="shared" si="63"/>
        <v>0</v>
      </c>
      <c r="Y89" s="41">
        <f t="shared" si="64"/>
        <v>0</v>
      </c>
      <c r="Z89" s="41">
        <f t="shared" si="65"/>
        <v>0</v>
      </c>
      <c r="AA89" s="47">
        <f t="shared" si="66"/>
        <v>0</v>
      </c>
      <c r="AB89" s="48">
        <f t="shared" si="67"/>
        <v>0</v>
      </c>
      <c r="AC89" s="41">
        <f t="shared" si="68"/>
        <v>0</v>
      </c>
      <c r="AD89" s="41">
        <f t="shared" si="69"/>
        <v>0</v>
      </c>
      <c r="AE89" s="41">
        <f t="shared" si="70"/>
        <v>0</v>
      </c>
      <c r="AF89" s="49" t="e">
        <f>HLOOKUP(I89,GasAvoidedCostsWOCC!$A$5:$G$50,G89+1,FALSE)</f>
        <v>#N/A</v>
      </c>
      <c r="AG89" s="41" t="e">
        <f t="shared" si="71"/>
        <v>#N/A</v>
      </c>
      <c r="AH89" s="49" t="e">
        <f>HLOOKUP(I89,GasAvoidedCostsWOCC!$A$5:$Q$50,T89+1,FALSE)</f>
        <v>#N/A</v>
      </c>
      <c r="AI89" s="41" t="e">
        <f t="shared" si="72"/>
        <v>#N/A</v>
      </c>
      <c r="AJ89" s="41" t="e">
        <f t="shared" si="73"/>
        <v>#N/A</v>
      </c>
      <c r="AK89" s="41" t="e">
        <f>HLOOKUP(I89,GasAvoidedCostsWOCC!$A$5:$Q$50,G89+1,FALSE)*J89*L89</f>
        <v>#N/A</v>
      </c>
      <c r="AL89" s="41" t="e">
        <f t="shared" si="74"/>
        <v>#N/A</v>
      </c>
      <c r="AM89" s="45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5">
        <f t="shared" si="75"/>
        <v>0</v>
      </c>
      <c r="AO89" s="44">
        <f t="shared" si="76"/>
        <v>0</v>
      </c>
      <c r="AP89" s="44" t="e">
        <f t="shared" si="77"/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 t="shared" si="59"/>
        <v>0</v>
      </c>
      <c r="U90" s="44">
        <f t="shared" si="60"/>
        <v>0</v>
      </c>
      <c r="V90" s="45">
        <f t="shared" si="61"/>
        <v>0</v>
      </c>
      <c r="W90" s="46">
        <f t="shared" si="62"/>
        <v>0</v>
      </c>
      <c r="X90" s="41">
        <f t="shared" si="63"/>
        <v>0</v>
      </c>
      <c r="Y90" s="41">
        <f t="shared" si="64"/>
        <v>0</v>
      </c>
      <c r="Z90" s="41">
        <f t="shared" si="65"/>
        <v>0</v>
      </c>
      <c r="AA90" s="47">
        <f t="shared" si="66"/>
        <v>0</v>
      </c>
      <c r="AB90" s="48">
        <f t="shared" si="67"/>
        <v>0</v>
      </c>
      <c r="AC90" s="41">
        <f t="shared" si="68"/>
        <v>0</v>
      </c>
      <c r="AD90" s="41">
        <f t="shared" si="69"/>
        <v>0</v>
      </c>
      <c r="AE90" s="41">
        <f t="shared" si="70"/>
        <v>0</v>
      </c>
      <c r="AF90" s="49" t="e">
        <f>HLOOKUP(I90,GasAvoidedCostsWOCC!$A$5:$G$50,G90+1,FALSE)</f>
        <v>#N/A</v>
      </c>
      <c r="AG90" s="41" t="e">
        <f t="shared" si="71"/>
        <v>#N/A</v>
      </c>
      <c r="AH90" s="49" t="e">
        <f>HLOOKUP(I90,GasAvoidedCostsWOCC!$A$5:$Q$50,T90+1,FALSE)</f>
        <v>#N/A</v>
      </c>
      <c r="AI90" s="41" t="e">
        <f t="shared" si="72"/>
        <v>#N/A</v>
      </c>
      <c r="AJ90" s="41" t="e">
        <f t="shared" si="73"/>
        <v>#N/A</v>
      </c>
      <c r="AK90" s="41" t="e">
        <f>HLOOKUP(I90,GasAvoidedCostsWOCC!$A$5:$Q$50,G90+1,FALSE)*J90*L90</f>
        <v>#N/A</v>
      </c>
      <c r="AL90" s="41" t="e">
        <f t="shared" si="74"/>
        <v>#N/A</v>
      </c>
      <c r="AM90" s="45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5">
        <f t="shared" si="75"/>
        <v>0</v>
      </c>
      <c r="AO90" s="44">
        <f t="shared" si="76"/>
        <v>0</v>
      </c>
      <c r="AP90" s="44" t="e">
        <f t="shared" si="77"/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 t="shared" si="59"/>
        <v>0</v>
      </c>
      <c r="U91" s="44">
        <f t="shared" si="60"/>
        <v>0</v>
      </c>
      <c r="V91" s="45">
        <f t="shared" si="61"/>
        <v>0</v>
      </c>
      <c r="W91" s="46">
        <f t="shared" si="62"/>
        <v>0</v>
      </c>
      <c r="X91" s="41">
        <f t="shared" si="63"/>
        <v>0</v>
      </c>
      <c r="Y91" s="41">
        <f t="shared" si="64"/>
        <v>0</v>
      </c>
      <c r="Z91" s="41">
        <f t="shared" si="65"/>
        <v>0</v>
      </c>
      <c r="AA91" s="47">
        <f t="shared" si="66"/>
        <v>0</v>
      </c>
      <c r="AB91" s="48">
        <f t="shared" si="67"/>
        <v>0</v>
      </c>
      <c r="AC91" s="41">
        <f t="shared" si="68"/>
        <v>0</v>
      </c>
      <c r="AD91" s="41">
        <f t="shared" si="69"/>
        <v>0</v>
      </c>
      <c r="AE91" s="41">
        <f t="shared" si="70"/>
        <v>0</v>
      </c>
      <c r="AF91" s="49" t="e">
        <f>HLOOKUP(I91,GasAvoidedCostsWOCC!$A$5:$G$50,G91+1,FALSE)</f>
        <v>#N/A</v>
      </c>
      <c r="AG91" s="41" t="e">
        <f t="shared" si="71"/>
        <v>#N/A</v>
      </c>
      <c r="AH91" s="49" t="e">
        <f>HLOOKUP(I91,GasAvoidedCostsWOCC!$A$5:$Q$50,T91+1,FALSE)</f>
        <v>#N/A</v>
      </c>
      <c r="AI91" s="41" t="e">
        <f t="shared" si="72"/>
        <v>#N/A</v>
      </c>
      <c r="AJ91" s="41" t="e">
        <f t="shared" si="73"/>
        <v>#N/A</v>
      </c>
      <c r="AK91" s="41" t="e">
        <f>HLOOKUP(I91,GasAvoidedCostsWOCC!$A$5:$Q$50,G91+1,FALSE)*J91*L91</f>
        <v>#N/A</v>
      </c>
      <c r="AL91" s="41" t="e">
        <f t="shared" si="74"/>
        <v>#N/A</v>
      </c>
      <c r="AM91" s="45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5">
        <f t="shared" si="75"/>
        <v>0</v>
      </c>
      <c r="AO91" s="44">
        <f t="shared" si="76"/>
        <v>0</v>
      </c>
      <c r="AP91" s="44" t="e">
        <f t="shared" si="77"/>
        <v>#DIV/0!</v>
      </c>
    </row>
    <row r="92" spans="2:42" x14ac:dyDescent="0.25">
      <c r="B92" s="34"/>
      <c r="C92" s="56"/>
      <c r="D92" s="56"/>
      <c r="E92" s="35"/>
      <c r="F92" s="36"/>
      <c r="G92" s="36"/>
      <c r="H92" s="36"/>
      <c r="I92" s="37"/>
      <c r="J92" s="38"/>
      <c r="K92" s="38"/>
      <c r="L92" s="38"/>
      <c r="M92" s="39"/>
      <c r="N92" s="39"/>
      <c r="O92" s="40"/>
      <c r="P92" s="41"/>
      <c r="Q92" s="41"/>
      <c r="R92" s="42"/>
      <c r="S92" s="43"/>
      <c r="T92" s="36">
        <f t="shared" si="59"/>
        <v>0</v>
      </c>
      <c r="U92" s="44">
        <f t="shared" si="60"/>
        <v>0</v>
      </c>
      <c r="V92" s="45">
        <f t="shared" si="61"/>
        <v>0</v>
      </c>
      <c r="W92" s="46">
        <f t="shared" si="62"/>
        <v>0</v>
      </c>
      <c r="X92" s="41">
        <f t="shared" si="63"/>
        <v>0</v>
      </c>
      <c r="Y92" s="41">
        <f t="shared" si="64"/>
        <v>0</v>
      </c>
      <c r="Z92" s="41">
        <f t="shared" si="65"/>
        <v>0</v>
      </c>
      <c r="AA92" s="47">
        <f t="shared" si="66"/>
        <v>0</v>
      </c>
      <c r="AB92" s="48">
        <f t="shared" si="67"/>
        <v>0</v>
      </c>
      <c r="AC92" s="41">
        <f t="shared" si="68"/>
        <v>0</v>
      </c>
      <c r="AD92" s="41">
        <f t="shared" si="69"/>
        <v>0</v>
      </c>
      <c r="AE92" s="41">
        <f t="shared" si="70"/>
        <v>0</v>
      </c>
      <c r="AF92" s="49" t="e">
        <f>HLOOKUP(I92,GasAvoidedCostsWOCC!$A$5:$G$50,G92+1,FALSE)</f>
        <v>#N/A</v>
      </c>
      <c r="AG92" s="41" t="e">
        <f t="shared" si="71"/>
        <v>#N/A</v>
      </c>
      <c r="AH92" s="49" t="e">
        <f>HLOOKUP(I92,GasAvoidedCostsWOCC!$A$5:$Q$50,T92+1,FALSE)</f>
        <v>#N/A</v>
      </c>
      <c r="AI92" s="41" t="e">
        <f t="shared" si="72"/>
        <v>#N/A</v>
      </c>
      <c r="AJ92" s="41" t="e">
        <f t="shared" si="73"/>
        <v>#N/A</v>
      </c>
      <c r="AK92" s="41" t="e">
        <f>HLOOKUP(I92,GasAvoidedCostsWOCC!$A$5:$Q$50,G92+1,FALSE)*J92*L92</f>
        <v>#N/A</v>
      </c>
      <c r="AL92" s="41" t="e">
        <f t="shared" si="74"/>
        <v>#N/A</v>
      </c>
      <c r="AM92" s="45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5">
        <f t="shared" si="75"/>
        <v>0</v>
      </c>
      <c r="AO92" s="44">
        <f t="shared" si="76"/>
        <v>0</v>
      </c>
      <c r="AP92" s="44" t="e">
        <f t="shared" si="77"/>
        <v>#DIV/0!</v>
      </c>
    </row>
    <row r="93" spans="2:42" x14ac:dyDescent="0.25">
      <c r="B93" s="34"/>
      <c r="C93" s="56"/>
      <c r="D93" s="56"/>
      <c r="E93" s="35"/>
      <c r="F93" s="36"/>
      <c r="G93" s="36"/>
      <c r="H93" s="36"/>
      <c r="I93" s="37"/>
      <c r="J93" s="38"/>
      <c r="K93" s="38"/>
      <c r="L93" s="38"/>
      <c r="M93" s="39"/>
      <c r="N93" s="39"/>
      <c r="O93" s="40"/>
      <c r="P93" s="41"/>
      <c r="Q93" s="41"/>
      <c r="R93" s="42"/>
      <c r="S93" s="43"/>
      <c r="T93" s="36">
        <f t="shared" si="59"/>
        <v>0</v>
      </c>
      <c r="U93" s="44">
        <f t="shared" si="60"/>
        <v>0</v>
      </c>
      <c r="V93" s="45">
        <f t="shared" si="61"/>
        <v>0</v>
      </c>
      <c r="W93" s="46">
        <f t="shared" si="62"/>
        <v>0</v>
      </c>
      <c r="X93" s="41">
        <f t="shared" si="63"/>
        <v>0</v>
      </c>
      <c r="Y93" s="41">
        <f t="shared" si="64"/>
        <v>0</v>
      </c>
      <c r="Z93" s="41">
        <f t="shared" si="65"/>
        <v>0</v>
      </c>
      <c r="AA93" s="47">
        <f t="shared" si="66"/>
        <v>0</v>
      </c>
      <c r="AB93" s="48">
        <f t="shared" si="67"/>
        <v>0</v>
      </c>
      <c r="AC93" s="41">
        <f t="shared" si="68"/>
        <v>0</v>
      </c>
      <c r="AD93" s="41">
        <f t="shared" si="69"/>
        <v>0</v>
      </c>
      <c r="AE93" s="41">
        <f t="shared" si="70"/>
        <v>0</v>
      </c>
      <c r="AF93" s="49" t="e">
        <f>HLOOKUP(I93,GasAvoidedCostsWOCC!$A$5:$G$50,G93+1,FALSE)</f>
        <v>#N/A</v>
      </c>
      <c r="AG93" s="41" t="e">
        <f t="shared" si="71"/>
        <v>#N/A</v>
      </c>
      <c r="AH93" s="49" t="e">
        <f>HLOOKUP(I93,GasAvoidedCostsWOCC!$A$5:$Q$50,T93+1,FALSE)</f>
        <v>#N/A</v>
      </c>
      <c r="AI93" s="41" t="e">
        <f t="shared" si="72"/>
        <v>#N/A</v>
      </c>
      <c r="AJ93" s="41" t="e">
        <f t="shared" si="73"/>
        <v>#N/A</v>
      </c>
      <c r="AK93" s="41" t="e">
        <f>HLOOKUP(I93,GasAvoidedCostsWOCC!$A$5:$Q$50,G93+1,FALSE)*J93*L93</f>
        <v>#N/A</v>
      </c>
      <c r="AL93" s="41" t="e">
        <f t="shared" si="74"/>
        <v>#N/A</v>
      </c>
      <c r="AM93" s="45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5">
        <f t="shared" si="75"/>
        <v>0</v>
      </c>
      <c r="AO93" s="44">
        <f t="shared" si="76"/>
        <v>0</v>
      </c>
      <c r="AP93" s="44" t="e">
        <f t="shared" si="77"/>
        <v>#DIV/0!</v>
      </c>
    </row>
    <row r="94" spans="2:42" x14ac:dyDescent="0.25">
      <c r="B94" s="34"/>
      <c r="C94" s="56"/>
      <c r="D94" s="56"/>
      <c r="E94" s="35"/>
      <c r="F94" s="36"/>
      <c r="G94" s="36"/>
      <c r="H94" s="36"/>
      <c r="I94" s="37"/>
      <c r="J94" s="38"/>
      <c r="K94" s="38"/>
      <c r="L94" s="38"/>
      <c r="M94" s="39"/>
      <c r="N94" s="39"/>
      <c r="O94" s="40"/>
      <c r="P94" s="41"/>
      <c r="Q94" s="41"/>
      <c r="R94" s="42"/>
      <c r="S94" s="43"/>
      <c r="T94" s="36">
        <f t="shared" si="59"/>
        <v>0</v>
      </c>
      <c r="U94" s="44">
        <f t="shared" si="60"/>
        <v>0</v>
      </c>
      <c r="V94" s="45">
        <f t="shared" si="61"/>
        <v>0</v>
      </c>
      <c r="W94" s="46">
        <f t="shared" si="62"/>
        <v>0</v>
      </c>
      <c r="X94" s="41">
        <f t="shared" si="63"/>
        <v>0</v>
      </c>
      <c r="Y94" s="41">
        <f t="shared" si="64"/>
        <v>0</v>
      </c>
      <c r="Z94" s="41">
        <f t="shared" si="65"/>
        <v>0</v>
      </c>
      <c r="AA94" s="47">
        <f t="shared" si="66"/>
        <v>0</v>
      </c>
      <c r="AB94" s="48">
        <f t="shared" si="67"/>
        <v>0</v>
      </c>
      <c r="AC94" s="41">
        <f t="shared" si="68"/>
        <v>0</v>
      </c>
      <c r="AD94" s="41">
        <f t="shared" si="69"/>
        <v>0</v>
      </c>
      <c r="AE94" s="41">
        <f t="shared" si="70"/>
        <v>0</v>
      </c>
      <c r="AF94" s="49" t="e">
        <f>HLOOKUP(I94,GasAvoidedCostsWOCC!$A$5:$G$50,G94+1,FALSE)</f>
        <v>#N/A</v>
      </c>
      <c r="AG94" s="41" t="e">
        <f t="shared" si="71"/>
        <v>#N/A</v>
      </c>
      <c r="AH94" s="49" t="e">
        <f>HLOOKUP(I94,GasAvoidedCostsWOCC!$A$5:$Q$50,T94+1,FALSE)</f>
        <v>#N/A</v>
      </c>
      <c r="AI94" s="41" t="e">
        <f t="shared" si="72"/>
        <v>#N/A</v>
      </c>
      <c r="AJ94" s="41" t="e">
        <f t="shared" si="73"/>
        <v>#N/A</v>
      </c>
      <c r="AK94" s="41" t="e">
        <f>HLOOKUP(I94,GasAvoidedCostsWOCC!$A$5:$Q$50,G94+1,FALSE)*J94*L94</f>
        <v>#N/A</v>
      </c>
      <c r="AL94" s="41" t="e">
        <f t="shared" si="74"/>
        <v>#N/A</v>
      </c>
      <c r="AM94" s="45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5">
        <f t="shared" si="75"/>
        <v>0</v>
      </c>
      <c r="AO94" s="44">
        <f t="shared" si="76"/>
        <v>0</v>
      </c>
      <c r="AP94" s="44" t="e">
        <f t="shared" si="77"/>
        <v>#DIV/0!</v>
      </c>
    </row>
    <row r="95" spans="2:42" x14ac:dyDescent="0.25">
      <c r="B95" s="34"/>
      <c r="C95" s="56"/>
      <c r="D95" s="56"/>
      <c r="E95" s="35"/>
      <c r="F95" s="36"/>
      <c r="G95" s="36"/>
      <c r="H95" s="36"/>
      <c r="I95" s="37"/>
      <c r="J95" s="38"/>
      <c r="K95" s="38"/>
      <c r="L95" s="38"/>
      <c r="M95" s="39"/>
      <c r="N95" s="39"/>
      <c r="O95" s="40"/>
      <c r="P95" s="41"/>
      <c r="Q95" s="41"/>
      <c r="R95" s="42"/>
      <c r="S95" s="43"/>
      <c r="T95" s="36">
        <f t="shared" si="59"/>
        <v>0</v>
      </c>
      <c r="U95" s="44">
        <f t="shared" si="60"/>
        <v>0</v>
      </c>
      <c r="V95" s="45">
        <f t="shared" si="61"/>
        <v>0</v>
      </c>
      <c r="W95" s="46">
        <f t="shared" si="62"/>
        <v>0</v>
      </c>
      <c r="X95" s="41">
        <f t="shared" si="63"/>
        <v>0</v>
      </c>
      <c r="Y95" s="41">
        <f t="shared" si="64"/>
        <v>0</v>
      </c>
      <c r="Z95" s="41">
        <f t="shared" si="65"/>
        <v>0</v>
      </c>
      <c r="AA95" s="47">
        <f t="shared" si="66"/>
        <v>0</v>
      </c>
      <c r="AB95" s="48">
        <f t="shared" si="67"/>
        <v>0</v>
      </c>
      <c r="AC95" s="41">
        <f t="shared" si="68"/>
        <v>0</v>
      </c>
      <c r="AD95" s="41">
        <f t="shared" si="69"/>
        <v>0</v>
      </c>
      <c r="AE95" s="41">
        <f t="shared" si="70"/>
        <v>0</v>
      </c>
      <c r="AF95" s="49" t="e">
        <f>HLOOKUP(I95,GasAvoidedCostsWOCC!$A$5:$G$50,G95+1,FALSE)</f>
        <v>#N/A</v>
      </c>
      <c r="AG95" s="41" t="e">
        <f t="shared" si="71"/>
        <v>#N/A</v>
      </c>
      <c r="AH95" s="49" t="e">
        <f>HLOOKUP(I95,GasAvoidedCostsWOCC!$A$5:$Q$50,T95+1,FALSE)</f>
        <v>#N/A</v>
      </c>
      <c r="AI95" s="41" t="e">
        <f t="shared" si="72"/>
        <v>#N/A</v>
      </c>
      <c r="AJ95" s="41" t="e">
        <f t="shared" si="73"/>
        <v>#N/A</v>
      </c>
      <c r="AK95" s="41" t="e">
        <f>HLOOKUP(I95,GasAvoidedCostsWOCC!$A$5:$Q$50,G95+1,FALSE)*J95*L95</f>
        <v>#N/A</v>
      </c>
      <c r="AL95" s="41" t="e">
        <f t="shared" si="74"/>
        <v>#N/A</v>
      </c>
      <c r="AM95" s="45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5">
        <f t="shared" si="75"/>
        <v>0</v>
      </c>
      <c r="AO95" s="44">
        <f t="shared" si="76"/>
        <v>0</v>
      </c>
      <c r="AP95" s="44" t="e">
        <f t="shared" si="77"/>
        <v>#DIV/0!</v>
      </c>
    </row>
    <row r="96" spans="2:42" x14ac:dyDescent="0.25">
      <c r="B96" s="34"/>
      <c r="C96" s="56"/>
      <c r="D96" s="56"/>
      <c r="E96" s="35"/>
      <c r="F96" s="36"/>
      <c r="G96" s="36"/>
      <c r="H96" s="36"/>
      <c r="I96" s="37"/>
      <c r="J96" s="38"/>
      <c r="K96" s="38"/>
      <c r="L96" s="38"/>
      <c r="M96" s="39"/>
      <c r="N96" s="39"/>
      <c r="O96" s="40"/>
      <c r="P96" s="41"/>
      <c r="Q96" s="41"/>
      <c r="R96" s="42"/>
      <c r="S96" s="43"/>
      <c r="T96" s="36">
        <f t="shared" si="59"/>
        <v>0</v>
      </c>
      <c r="U96" s="44">
        <f t="shared" si="60"/>
        <v>0</v>
      </c>
      <c r="V96" s="45">
        <f t="shared" si="61"/>
        <v>0</v>
      </c>
      <c r="W96" s="46">
        <f t="shared" si="62"/>
        <v>0</v>
      </c>
      <c r="X96" s="41">
        <f t="shared" si="63"/>
        <v>0</v>
      </c>
      <c r="Y96" s="41">
        <f t="shared" si="64"/>
        <v>0</v>
      </c>
      <c r="Z96" s="41">
        <f t="shared" si="65"/>
        <v>0</v>
      </c>
      <c r="AA96" s="47">
        <f t="shared" si="66"/>
        <v>0</v>
      </c>
      <c r="AB96" s="48">
        <f t="shared" si="67"/>
        <v>0</v>
      </c>
      <c r="AC96" s="41">
        <f t="shared" si="68"/>
        <v>0</v>
      </c>
      <c r="AD96" s="41">
        <f t="shared" si="69"/>
        <v>0</v>
      </c>
      <c r="AE96" s="41">
        <f t="shared" si="70"/>
        <v>0</v>
      </c>
      <c r="AF96" s="49" t="e">
        <f>HLOOKUP(I96,GasAvoidedCostsWOCC!$A$5:$G$50,G96+1,FALSE)</f>
        <v>#N/A</v>
      </c>
      <c r="AG96" s="41" t="e">
        <f t="shared" si="71"/>
        <v>#N/A</v>
      </c>
      <c r="AH96" s="49" t="e">
        <f>HLOOKUP(I96,GasAvoidedCostsWOCC!$A$5:$Q$50,T96+1,FALSE)</f>
        <v>#N/A</v>
      </c>
      <c r="AI96" s="41" t="e">
        <f t="shared" si="72"/>
        <v>#N/A</v>
      </c>
      <c r="AJ96" s="41" t="e">
        <f t="shared" si="73"/>
        <v>#N/A</v>
      </c>
      <c r="AK96" s="41" t="e">
        <f>HLOOKUP(I96,GasAvoidedCostsWOCC!$A$5:$Q$50,G96+1,FALSE)*J96*L96</f>
        <v>#N/A</v>
      </c>
      <c r="AL96" s="41" t="e">
        <f t="shared" si="74"/>
        <v>#N/A</v>
      </c>
      <c r="AM96" s="45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5">
        <f t="shared" si="75"/>
        <v>0</v>
      </c>
      <c r="AO96" s="44">
        <f t="shared" si="76"/>
        <v>0</v>
      </c>
      <c r="AP96" s="44" t="e">
        <f t="shared" si="77"/>
        <v>#DIV/0!</v>
      </c>
    </row>
    <row r="97" spans="2:42" x14ac:dyDescent="0.25">
      <c r="B97" s="34"/>
      <c r="C97" s="56"/>
      <c r="D97" s="56"/>
      <c r="E97" s="35"/>
      <c r="F97" s="36"/>
      <c r="G97" s="36"/>
      <c r="H97" s="36"/>
      <c r="I97" s="37"/>
      <c r="J97" s="38"/>
      <c r="K97" s="38"/>
      <c r="L97" s="38"/>
      <c r="M97" s="39"/>
      <c r="N97" s="39"/>
      <c r="O97" s="40"/>
      <c r="P97" s="41"/>
      <c r="Q97" s="41"/>
      <c r="R97" s="42"/>
      <c r="S97" s="43"/>
      <c r="T97" s="36">
        <f t="shared" si="59"/>
        <v>0</v>
      </c>
      <c r="U97" s="44">
        <f t="shared" si="60"/>
        <v>0</v>
      </c>
      <c r="V97" s="45">
        <f t="shared" si="61"/>
        <v>0</v>
      </c>
      <c r="W97" s="46">
        <f t="shared" si="62"/>
        <v>0</v>
      </c>
      <c r="X97" s="41">
        <f t="shared" si="63"/>
        <v>0</v>
      </c>
      <c r="Y97" s="41">
        <f t="shared" si="64"/>
        <v>0</v>
      </c>
      <c r="Z97" s="41">
        <f t="shared" si="65"/>
        <v>0</v>
      </c>
      <c r="AA97" s="47">
        <f t="shared" si="66"/>
        <v>0</v>
      </c>
      <c r="AB97" s="48">
        <f t="shared" si="67"/>
        <v>0</v>
      </c>
      <c r="AC97" s="41">
        <f t="shared" si="68"/>
        <v>0</v>
      </c>
      <c r="AD97" s="41">
        <f t="shared" si="69"/>
        <v>0</v>
      </c>
      <c r="AE97" s="41">
        <f t="shared" si="70"/>
        <v>0</v>
      </c>
      <c r="AF97" s="49" t="e">
        <f>HLOOKUP(I97,GasAvoidedCostsWOCC!$A$5:$G$50,G97+1,FALSE)</f>
        <v>#N/A</v>
      </c>
      <c r="AG97" s="41" t="e">
        <f t="shared" si="71"/>
        <v>#N/A</v>
      </c>
      <c r="AH97" s="49" t="e">
        <f>HLOOKUP(I97,GasAvoidedCostsWOCC!$A$5:$Q$50,T97+1,FALSE)</f>
        <v>#N/A</v>
      </c>
      <c r="AI97" s="41" t="e">
        <f t="shared" si="72"/>
        <v>#N/A</v>
      </c>
      <c r="AJ97" s="41" t="e">
        <f t="shared" si="73"/>
        <v>#N/A</v>
      </c>
      <c r="AK97" s="41" t="e">
        <f>HLOOKUP(I97,GasAvoidedCostsWOCC!$A$5:$Q$50,G97+1,FALSE)*J97*L97</f>
        <v>#N/A</v>
      </c>
      <c r="AL97" s="41" t="e">
        <f t="shared" si="74"/>
        <v>#N/A</v>
      </c>
      <c r="AM97" s="45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5">
        <f t="shared" si="75"/>
        <v>0</v>
      </c>
      <c r="AO97" s="44">
        <f t="shared" si="76"/>
        <v>0</v>
      </c>
      <c r="AP97" s="44" t="e">
        <f t="shared" si="77"/>
        <v>#DIV/0!</v>
      </c>
    </row>
    <row r="98" spans="2:42" x14ac:dyDescent="0.25">
      <c r="B98" s="34"/>
      <c r="C98" s="56"/>
      <c r="D98" s="56"/>
      <c r="E98" s="35"/>
      <c r="F98" s="36"/>
      <c r="G98" s="36"/>
      <c r="H98" s="36"/>
      <c r="I98" s="37"/>
      <c r="J98" s="38"/>
      <c r="K98" s="38"/>
      <c r="L98" s="38"/>
      <c r="M98" s="39"/>
      <c r="N98" s="39"/>
      <c r="O98" s="40"/>
      <c r="P98" s="41"/>
      <c r="Q98" s="41"/>
      <c r="R98" s="42"/>
      <c r="S98" s="43"/>
      <c r="T98" s="36">
        <f t="shared" si="59"/>
        <v>0</v>
      </c>
      <c r="U98" s="44">
        <f t="shared" si="60"/>
        <v>0</v>
      </c>
      <c r="V98" s="45">
        <f t="shared" si="61"/>
        <v>0</v>
      </c>
      <c r="W98" s="46">
        <f t="shared" si="62"/>
        <v>0</v>
      </c>
      <c r="X98" s="41">
        <f t="shared" si="63"/>
        <v>0</v>
      </c>
      <c r="Y98" s="41">
        <f t="shared" si="64"/>
        <v>0</v>
      </c>
      <c r="Z98" s="41">
        <f t="shared" si="65"/>
        <v>0</v>
      </c>
      <c r="AA98" s="47">
        <f t="shared" si="66"/>
        <v>0</v>
      </c>
      <c r="AB98" s="48">
        <f t="shared" si="67"/>
        <v>0</v>
      </c>
      <c r="AC98" s="41">
        <f t="shared" si="68"/>
        <v>0</v>
      </c>
      <c r="AD98" s="41">
        <f t="shared" si="69"/>
        <v>0</v>
      </c>
      <c r="AE98" s="41">
        <f t="shared" si="70"/>
        <v>0</v>
      </c>
      <c r="AF98" s="49" t="e">
        <f>HLOOKUP(I98,GasAvoidedCostsWOCC!$A$5:$G$50,G98+1,FALSE)</f>
        <v>#N/A</v>
      </c>
      <c r="AG98" s="41" t="e">
        <f t="shared" si="71"/>
        <v>#N/A</v>
      </c>
      <c r="AH98" s="49" t="e">
        <f>HLOOKUP(I98,GasAvoidedCostsWOCC!$A$5:$Q$50,T98+1,FALSE)</f>
        <v>#N/A</v>
      </c>
      <c r="AI98" s="41" t="e">
        <f t="shared" si="72"/>
        <v>#N/A</v>
      </c>
      <c r="AJ98" s="41" t="e">
        <f t="shared" si="73"/>
        <v>#N/A</v>
      </c>
      <c r="AK98" s="41" t="e">
        <f>HLOOKUP(I98,GasAvoidedCostsWOCC!$A$5:$Q$50,G98+1,FALSE)*J98*L98</f>
        <v>#N/A</v>
      </c>
      <c r="AL98" s="41" t="e">
        <f t="shared" si="74"/>
        <v>#N/A</v>
      </c>
      <c r="AM98" s="45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5">
        <f t="shared" si="75"/>
        <v>0</v>
      </c>
      <c r="AO98" s="44">
        <f t="shared" si="76"/>
        <v>0</v>
      </c>
      <c r="AP98" s="44" t="e">
        <f t="shared" si="77"/>
        <v>#DIV/0!</v>
      </c>
    </row>
    <row r="99" spans="2:42" x14ac:dyDescent="0.25">
      <c r="B99" s="34"/>
      <c r="C99" s="56"/>
      <c r="D99" s="56"/>
      <c r="E99" s="35"/>
      <c r="F99" s="36"/>
      <c r="G99" s="36"/>
      <c r="H99" s="36"/>
      <c r="I99" s="37"/>
      <c r="J99" s="38"/>
      <c r="K99" s="38"/>
      <c r="L99" s="38"/>
      <c r="M99" s="39"/>
      <c r="N99" s="39"/>
      <c r="O99" s="40"/>
      <c r="P99" s="41"/>
      <c r="Q99" s="41"/>
      <c r="R99" s="42"/>
      <c r="S99" s="43"/>
      <c r="T99" s="36">
        <f t="shared" si="59"/>
        <v>0</v>
      </c>
      <c r="U99" s="44">
        <f t="shared" si="60"/>
        <v>0</v>
      </c>
      <c r="V99" s="45">
        <f t="shared" si="61"/>
        <v>0</v>
      </c>
      <c r="W99" s="46">
        <f t="shared" si="62"/>
        <v>0</v>
      </c>
      <c r="X99" s="41">
        <f t="shared" si="63"/>
        <v>0</v>
      </c>
      <c r="Y99" s="41">
        <f t="shared" si="64"/>
        <v>0</v>
      </c>
      <c r="Z99" s="41">
        <f t="shared" si="65"/>
        <v>0</v>
      </c>
      <c r="AA99" s="47">
        <f t="shared" si="66"/>
        <v>0</v>
      </c>
      <c r="AB99" s="48">
        <f t="shared" si="67"/>
        <v>0</v>
      </c>
      <c r="AC99" s="41">
        <f t="shared" si="68"/>
        <v>0</v>
      </c>
      <c r="AD99" s="41">
        <f t="shared" si="69"/>
        <v>0</v>
      </c>
      <c r="AE99" s="41">
        <f t="shared" si="70"/>
        <v>0</v>
      </c>
      <c r="AF99" s="49" t="e">
        <f>HLOOKUP(I99,GasAvoidedCostsWOCC!$A$5:$G$50,G99+1,FALSE)</f>
        <v>#N/A</v>
      </c>
      <c r="AG99" s="41" t="e">
        <f t="shared" si="71"/>
        <v>#N/A</v>
      </c>
      <c r="AH99" s="49" t="e">
        <f>HLOOKUP(I99,GasAvoidedCostsWOCC!$A$5:$Q$50,T99+1,FALSE)</f>
        <v>#N/A</v>
      </c>
      <c r="AI99" s="41" t="e">
        <f t="shared" si="72"/>
        <v>#N/A</v>
      </c>
      <c r="AJ99" s="41" t="e">
        <f t="shared" si="73"/>
        <v>#N/A</v>
      </c>
      <c r="AK99" s="41" t="e">
        <f>HLOOKUP(I99,GasAvoidedCostsWOCC!$A$5:$Q$50,G99+1,FALSE)*J99*L99</f>
        <v>#N/A</v>
      </c>
      <c r="AL99" s="41" t="e">
        <f t="shared" si="74"/>
        <v>#N/A</v>
      </c>
      <c r="AM99" s="45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5">
        <f t="shared" si="75"/>
        <v>0</v>
      </c>
      <c r="AO99" s="44">
        <f t="shared" si="76"/>
        <v>0</v>
      </c>
      <c r="AP99" s="44" t="e">
        <f t="shared" si="77"/>
        <v>#DIV/0!</v>
      </c>
    </row>
    <row r="100" spans="2:42" x14ac:dyDescent="0.25">
      <c r="B100" s="34"/>
      <c r="C100" s="56"/>
      <c r="D100" s="56"/>
      <c r="E100" s="35"/>
      <c r="F100" s="36"/>
      <c r="G100" s="36"/>
      <c r="H100" s="36"/>
      <c r="I100" s="37"/>
      <c r="J100" s="38"/>
      <c r="K100" s="38"/>
      <c r="L100" s="38"/>
      <c r="M100" s="39"/>
      <c r="N100" s="39"/>
      <c r="O100" s="40"/>
      <c r="P100" s="41"/>
      <c r="Q100" s="41"/>
      <c r="R100" s="42"/>
      <c r="S100" s="43"/>
      <c r="T100" s="36">
        <f t="shared" si="59"/>
        <v>0</v>
      </c>
      <c r="U100" s="44">
        <f t="shared" si="60"/>
        <v>0</v>
      </c>
      <c r="V100" s="45">
        <f t="shared" si="61"/>
        <v>0</v>
      </c>
      <c r="W100" s="46">
        <f t="shared" si="62"/>
        <v>0</v>
      </c>
      <c r="X100" s="41">
        <f t="shared" si="63"/>
        <v>0</v>
      </c>
      <c r="Y100" s="41">
        <f t="shared" si="64"/>
        <v>0</v>
      </c>
      <c r="Z100" s="41">
        <f t="shared" si="65"/>
        <v>0</v>
      </c>
      <c r="AA100" s="47">
        <f t="shared" si="66"/>
        <v>0</v>
      </c>
      <c r="AB100" s="48">
        <f t="shared" si="67"/>
        <v>0</v>
      </c>
      <c r="AC100" s="41">
        <f t="shared" si="68"/>
        <v>0</v>
      </c>
      <c r="AD100" s="41">
        <f t="shared" si="69"/>
        <v>0</v>
      </c>
      <c r="AE100" s="41">
        <f t="shared" si="70"/>
        <v>0</v>
      </c>
      <c r="AF100" s="49" t="e">
        <f>HLOOKUP(I100,GasAvoidedCostsWOCC!$A$5:$G$50,G100+1,FALSE)</f>
        <v>#N/A</v>
      </c>
      <c r="AG100" s="41" t="e">
        <f t="shared" si="71"/>
        <v>#N/A</v>
      </c>
      <c r="AH100" s="49" t="e">
        <f>HLOOKUP(I100,GasAvoidedCostsWOCC!$A$5:$Q$50,T100+1,FALSE)</f>
        <v>#N/A</v>
      </c>
      <c r="AI100" s="41" t="e">
        <f t="shared" si="72"/>
        <v>#N/A</v>
      </c>
      <c r="AJ100" s="41" t="e">
        <f t="shared" si="73"/>
        <v>#N/A</v>
      </c>
      <c r="AK100" s="41" t="e">
        <f>HLOOKUP(I100,GasAvoidedCostsWOCC!$A$5:$Q$50,G100+1,FALSE)*J100*L100</f>
        <v>#N/A</v>
      </c>
      <c r="AL100" s="41" t="e">
        <f t="shared" si="74"/>
        <v>#N/A</v>
      </c>
      <c r="AM100" s="45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5">
        <f t="shared" si="75"/>
        <v>0</v>
      </c>
      <c r="AO100" s="44">
        <f t="shared" si="76"/>
        <v>0</v>
      </c>
      <c r="AP100" s="44" t="e">
        <f t="shared" si="77"/>
        <v>#DIV/0!</v>
      </c>
    </row>
    <row r="101" spans="2:42" x14ac:dyDescent="0.25">
      <c r="B101" s="34"/>
      <c r="C101" s="56"/>
      <c r="D101" s="56"/>
      <c r="E101" s="35"/>
      <c r="F101" s="36"/>
      <c r="G101" s="36"/>
      <c r="H101" s="36"/>
      <c r="I101" s="37"/>
      <c r="J101" s="38"/>
      <c r="K101" s="38"/>
      <c r="L101" s="38"/>
      <c r="M101" s="39"/>
      <c r="N101" s="39"/>
      <c r="O101" s="40"/>
      <c r="P101" s="41"/>
      <c r="Q101" s="41"/>
      <c r="R101" s="42"/>
      <c r="S101" s="43"/>
      <c r="T101" s="36">
        <f t="shared" si="59"/>
        <v>0</v>
      </c>
      <c r="U101" s="44">
        <f t="shared" si="60"/>
        <v>0</v>
      </c>
      <c r="V101" s="45">
        <f t="shared" si="61"/>
        <v>0</v>
      </c>
      <c r="W101" s="46">
        <f t="shared" si="62"/>
        <v>0</v>
      </c>
      <c r="X101" s="41">
        <f t="shared" si="63"/>
        <v>0</v>
      </c>
      <c r="Y101" s="41">
        <f t="shared" si="64"/>
        <v>0</v>
      </c>
      <c r="Z101" s="41">
        <f t="shared" si="65"/>
        <v>0</v>
      </c>
      <c r="AA101" s="47">
        <f t="shared" si="66"/>
        <v>0</v>
      </c>
      <c r="AB101" s="48">
        <f t="shared" si="67"/>
        <v>0</v>
      </c>
      <c r="AC101" s="41">
        <f t="shared" si="68"/>
        <v>0</v>
      </c>
      <c r="AD101" s="41">
        <f t="shared" si="69"/>
        <v>0</v>
      </c>
      <c r="AE101" s="41">
        <f t="shared" si="70"/>
        <v>0</v>
      </c>
      <c r="AF101" s="49" t="e">
        <f>HLOOKUP(I101,GasAvoidedCostsWOCC!$A$5:$G$50,G101+1,FALSE)</f>
        <v>#N/A</v>
      </c>
      <c r="AG101" s="41" t="e">
        <f t="shared" si="71"/>
        <v>#N/A</v>
      </c>
      <c r="AH101" s="49" t="e">
        <f>HLOOKUP(I101,GasAvoidedCostsWOCC!$A$5:$Q$50,T101+1,FALSE)</f>
        <v>#N/A</v>
      </c>
      <c r="AI101" s="41" t="e">
        <f t="shared" si="72"/>
        <v>#N/A</v>
      </c>
      <c r="AJ101" s="41" t="e">
        <f t="shared" si="73"/>
        <v>#N/A</v>
      </c>
      <c r="AK101" s="41" t="e">
        <f>HLOOKUP(I101,GasAvoidedCostsWOCC!$A$5:$Q$50,G101+1,FALSE)*J101*L101</f>
        <v>#N/A</v>
      </c>
      <c r="AL101" s="41" t="e">
        <f t="shared" si="74"/>
        <v>#N/A</v>
      </c>
      <c r="AM101" s="45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5">
        <f t="shared" si="75"/>
        <v>0</v>
      </c>
      <c r="AO101" s="44">
        <f t="shared" si="76"/>
        <v>0</v>
      </c>
      <c r="AP101" s="44" t="e">
        <f t="shared" si="77"/>
        <v>#DIV/0!</v>
      </c>
    </row>
    <row r="102" spans="2:42" x14ac:dyDescent="0.25">
      <c r="B102" s="34"/>
      <c r="C102" s="56"/>
      <c r="D102" s="56"/>
      <c r="E102" s="35"/>
      <c r="F102" s="36"/>
      <c r="G102" s="36"/>
      <c r="H102" s="36"/>
      <c r="I102" s="37"/>
      <c r="J102" s="38"/>
      <c r="K102" s="38"/>
      <c r="L102" s="38"/>
      <c r="M102" s="39"/>
      <c r="N102" s="39"/>
      <c r="O102" s="40"/>
      <c r="P102" s="41"/>
      <c r="Q102" s="41"/>
      <c r="R102" s="42"/>
      <c r="S102" s="43"/>
      <c r="T102" s="36">
        <f t="shared" si="59"/>
        <v>0</v>
      </c>
      <c r="U102" s="44">
        <f t="shared" si="60"/>
        <v>0</v>
      </c>
      <c r="V102" s="45">
        <f t="shared" si="61"/>
        <v>0</v>
      </c>
      <c r="W102" s="46">
        <f t="shared" si="62"/>
        <v>0</v>
      </c>
      <c r="X102" s="41">
        <f t="shared" si="63"/>
        <v>0</v>
      </c>
      <c r="Y102" s="41">
        <f t="shared" si="64"/>
        <v>0</v>
      </c>
      <c r="Z102" s="41">
        <f t="shared" si="65"/>
        <v>0</v>
      </c>
      <c r="AA102" s="47">
        <f t="shared" si="66"/>
        <v>0</v>
      </c>
      <c r="AB102" s="48">
        <f t="shared" si="67"/>
        <v>0</v>
      </c>
      <c r="AC102" s="41">
        <f t="shared" si="68"/>
        <v>0</v>
      </c>
      <c r="AD102" s="41">
        <f t="shared" si="69"/>
        <v>0</v>
      </c>
      <c r="AE102" s="41">
        <f t="shared" si="70"/>
        <v>0</v>
      </c>
      <c r="AF102" s="49" t="e">
        <f>HLOOKUP(I102,GasAvoidedCostsWOCC!$A$5:$G$50,G102+1,FALSE)</f>
        <v>#N/A</v>
      </c>
      <c r="AG102" s="41" t="e">
        <f t="shared" si="71"/>
        <v>#N/A</v>
      </c>
      <c r="AH102" s="49" t="e">
        <f>HLOOKUP(I102,GasAvoidedCostsWOCC!$A$5:$Q$50,T102+1,FALSE)</f>
        <v>#N/A</v>
      </c>
      <c r="AI102" s="41" t="e">
        <f t="shared" si="72"/>
        <v>#N/A</v>
      </c>
      <c r="AJ102" s="41" t="e">
        <f t="shared" si="73"/>
        <v>#N/A</v>
      </c>
      <c r="AK102" s="41" t="e">
        <f>HLOOKUP(I102,GasAvoidedCostsWOCC!$A$5:$Q$50,G102+1,FALSE)*J102*L102</f>
        <v>#N/A</v>
      </c>
      <c r="AL102" s="41" t="e">
        <f t="shared" si="74"/>
        <v>#N/A</v>
      </c>
      <c r="AM102" s="45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5">
        <f t="shared" si="75"/>
        <v>0</v>
      </c>
      <c r="AO102" s="44">
        <f t="shared" si="76"/>
        <v>0</v>
      </c>
      <c r="AP102" s="44" t="e">
        <f t="shared" si="77"/>
        <v>#DIV/0!</v>
      </c>
    </row>
    <row r="103" spans="2:42" x14ac:dyDescent="0.25">
      <c r="B103" s="34"/>
      <c r="C103" s="56"/>
      <c r="D103" s="56"/>
      <c r="E103" s="35"/>
      <c r="F103" s="36"/>
      <c r="G103" s="36"/>
      <c r="H103" s="36"/>
      <c r="I103" s="37"/>
      <c r="J103" s="38"/>
      <c r="K103" s="38"/>
      <c r="L103" s="38"/>
      <c r="M103" s="39"/>
      <c r="N103" s="39"/>
      <c r="O103" s="40"/>
      <c r="P103" s="41"/>
      <c r="Q103" s="41"/>
      <c r="R103" s="42"/>
      <c r="S103" s="43"/>
      <c r="T103" s="36">
        <f t="shared" si="59"/>
        <v>0</v>
      </c>
      <c r="U103" s="44">
        <f t="shared" si="60"/>
        <v>0</v>
      </c>
      <c r="V103" s="45">
        <f t="shared" si="61"/>
        <v>0</v>
      </c>
      <c r="W103" s="46">
        <f t="shared" si="62"/>
        <v>0</v>
      </c>
      <c r="X103" s="41">
        <f t="shared" si="63"/>
        <v>0</v>
      </c>
      <c r="Y103" s="41">
        <f t="shared" si="64"/>
        <v>0</v>
      </c>
      <c r="Z103" s="41">
        <f t="shared" si="65"/>
        <v>0</v>
      </c>
      <c r="AA103" s="47">
        <f t="shared" si="66"/>
        <v>0</v>
      </c>
      <c r="AB103" s="48">
        <f t="shared" si="67"/>
        <v>0</v>
      </c>
      <c r="AC103" s="41">
        <f t="shared" si="68"/>
        <v>0</v>
      </c>
      <c r="AD103" s="41">
        <f t="shared" si="69"/>
        <v>0</v>
      </c>
      <c r="AE103" s="41">
        <f t="shared" si="70"/>
        <v>0</v>
      </c>
      <c r="AF103" s="49" t="e">
        <f>HLOOKUP(I103,GasAvoidedCostsWOCC!$A$5:$G$50,G103+1,FALSE)</f>
        <v>#N/A</v>
      </c>
      <c r="AG103" s="41" t="e">
        <f t="shared" si="71"/>
        <v>#N/A</v>
      </c>
      <c r="AH103" s="49" t="e">
        <f>HLOOKUP(I103,GasAvoidedCostsWOCC!$A$5:$Q$50,T103+1,FALSE)</f>
        <v>#N/A</v>
      </c>
      <c r="AI103" s="41" t="e">
        <f t="shared" si="72"/>
        <v>#N/A</v>
      </c>
      <c r="AJ103" s="41" t="e">
        <f t="shared" si="73"/>
        <v>#N/A</v>
      </c>
      <c r="AK103" s="41" t="e">
        <f>HLOOKUP(I103,GasAvoidedCostsWOCC!$A$5:$Q$50,G103+1,FALSE)*J103*L103</f>
        <v>#N/A</v>
      </c>
      <c r="AL103" s="41" t="e">
        <f t="shared" si="74"/>
        <v>#N/A</v>
      </c>
      <c r="AM103" s="45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5">
        <f t="shared" si="75"/>
        <v>0</v>
      </c>
      <c r="AO103" s="44">
        <f t="shared" si="76"/>
        <v>0</v>
      </c>
      <c r="AP103" s="44" t="e">
        <f t="shared" si="77"/>
        <v>#DIV/0!</v>
      </c>
    </row>
    <row r="104" spans="2:42" x14ac:dyDescent="0.25">
      <c r="B104" s="34"/>
      <c r="C104" s="56"/>
      <c r="D104" s="56"/>
      <c r="E104" s="35"/>
      <c r="F104" s="36"/>
      <c r="G104" s="36"/>
      <c r="H104" s="36"/>
      <c r="I104" s="37"/>
      <c r="J104" s="38"/>
      <c r="K104" s="38"/>
      <c r="L104" s="38"/>
      <c r="M104" s="39"/>
      <c r="N104" s="39"/>
      <c r="O104" s="40"/>
      <c r="P104" s="41"/>
      <c r="Q104" s="41"/>
      <c r="R104" s="42"/>
      <c r="S104" s="43"/>
      <c r="T104" s="36">
        <f t="shared" si="59"/>
        <v>0</v>
      </c>
      <c r="U104" s="44">
        <f t="shared" si="60"/>
        <v>0</v>
      </c>
      <c r="V104" s="45">
        <f t="shared" si="61"/>
        <v>0</v>
      </c>
      <c r="W104" s="46">
        <f t="shared" si="62"/>
        <v>0</v>
      </c>
      <c r="X104" s="41">
        <f t="shared" si="63"/>
        <v>0</v>
      </c>
      <c r="Y104" s="41">
        <f t="shared" si="64"/>
        <v>0</v>
      </c>
      <c r="Z104" s="41">
        <f t="shared" si="65"/>
        <v>0</v>
      </c>
      <c r="AA104" s="47">
        <f t="shared" si="66"/>
        <v>0</v>
      </c>
      <c r="AB104" s="48">
        <f t="shared" si="67"/>
        <v>0</v>
      </c>
      <c r="AC104" s="41">
        <f t="shared" si="68"/>
        <v>0</v>
      </c>
      <c r="AD104" s="41">
        <f t="shared" si="69"/>
        <v>0</v>
      </c>
      <c r="AE104" s="41">
        <f t="shared" si="70"/>
        <v>0</v>
      </c>
      <c r="AF104" s="49" t="e">
        <f>HLOOKUP(I104,GasAvoidedCostsWOCC!$A$5:$G$50,G104+1,FALSE)</f>
        <v>#N/A</v>
      </c>
      <c r="AG104" s="41" t="e">
        <f t="shared" si="71"/>
        <v>#N/A</v>
      </c>
      <c r="AH104" s="49" t="e">
        <f>HLOOKUP(I104,GasAvoidedCostsWOCC!$A$5:$Q$50,T104+1,FALSE)</f>
        <v>#N/A</v>
      </c>
      <c r="AI104" s="41" t="e">
        <f t="shared" si="72"/>
        <v>#N/A</v>
      </c>
      <c r="AJ104" s="41" t="e">
        <f t="shared" si="73"/>
        <v>#N/A</v>
      </c>
      <c r="AK104" s="41" t="e">
        <f>HLOOKUP(I104,GasAvoidedCostsWOCC!$A$5:$Q$50,G104+1,FALSE)*J104*L104</f>
        <v>#N/A</v>
      </c>
      <c r="AL104" s="41" t="e">
        <f t="shared" si="74"/>
        <v>#N/A</v>
      </c>
      <c r="AM104" s="45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5">
        <f t="shared" si="75"/>
        <v>0</v>
      </c>
      <c r="AO104" s="44">
        <f t="shared" si="76"/>
        <v>0</v>
      </c>
      <c r="AP104" s="44" t="e">
        <f t="shared" si="77"/>
        <v>#DIV/0!</v>
      </c>
    </row>
    <row r="105" spans="2:42" x14ac:dyDescent="0.25">
      <c r="B105" s="34"/>
      <c r="C105" s="56"/>
      <c r="D105" s="56"/>
      <c r="E105" s="35"/>
      <c r="F105" s="36"/>
      <c r="G105" s="36"/>
      <c r="H105" s="36"/>
      <c r="I105" s="37"/>
      <c r="J105" s="38"/>
      <c r="K105" s="38"/>
      <c r="L105" s="38"/>
      <c r="M105" s="39"/>
      <c r="N105" s="39"/>
      <c r="O105" s="40"/>
      <c r="P105" s="41"/>
      <c r="Q105" s="41"/>
      <c r="R105" s="42"/>
      <c r="S105" s="43"/>
      <c r="T105" s="36">
        <f t="shared" si="59"/>
        <v>0</v>
      </c>
      <c r="U105" s="44">
        <f t="shared" si="60"/>
        <v>0</v>
      </c>
      <c r="V105" s="45">
        <f t="shared" si="61"/>
        <v>0</v>
      </c>
      <c r="W105" s="46">
        <f t="shared" si="62"/>
        <v>0</v>
      </c>
      <c r="X105" s="41">
        <f t="shared" si="63"/>
        <v>0</v>
      </c>
      <c r="Y105" s="41">
        <f t="shared" si="64"/>
        <v>0</v>
      </c>
      <c r="Z105" s="41">
        <f t="shared" si="65"/>
        <v>0</v>
      </c>
      <c r="AA105" s="47">
        <f t="shared" si="66"/>
        <v>0</v>
      </c>
      <c r="AB105" s="48">
        <f t="shared" si="67"/>
        <v>0</v>
      </c>
      <c r="AC105" s="41">
        <f t="shared" si="68"/>
        <v>0</v>
      </c>
      <c r="AD105" s="41">
        <f t="shared" si="69"/>
        <v>0</v>
      </c>
      <c r="AE105" s="41">
        <f t="shared" si="70"/>
        <v>0</v>
      </c>
      <c r="AF105" s="49" t="e">
        <f>HLOOKUP(I105,GasAvoidedCostsWOCC!$A$5:$G$50,G105+1,FALSE)</f>
        <v>#N/A</v>
      </c>
      <c r="AG105" s="41" t="e">
        <f t="shared" si="71"/>
        <v>#N/A</v>
      </c>
      <c r="AH105" s="49" t="e">
        <f>HLOOKUP(I105,GasAvoidedCostsWOCC!$A$5:$Q$50,T105+1,FALSE)</f>
        <v>#N/A</v>
      </c>
      <c r="AI105" s="41" t="e">
        <f t="shared" si="72"/>
        <v>#N/A</v>
      </c>
      <c r="AJ105" s="41" t="e">
        <f t="shared" si="73"/>
        <v>#N/A</v>
      </c>
      <c r="AK105" s="41" t="e">
        <f>HLOOKUP(I105,GasAvoidedCostsWOCC!$A$5:$Q$50,G105+1,FALSE)*J105*L105</f>
        <v>#N/A</v>
      </c>
      <c r="AL105" s="41" t="e">
        <f t="shared" si="74"/>
        <v>#N/A</v>
      </c>
      <c r="AM105" s="45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5">
        <f t="shared" si="75"/>
        <v>0</v>
      </c>
      <c r="AO105" s="44">
        <f t="shared" si="76"/>
        <v>0</v>
      </c>
      <c r="AP105" s="44" t="e">
        <f t="shared" si="77"/>
        <v>#DIV/0!</v>
      </c>
    </row>
    <row r="106" spans="2:42" x14ac:dyDescent="0.25">
      <c r="B106" s="34"/>
      <c r="C106" s="56"/>
      <c r="D106" s="56"/>
      <c r="E106" s="35"/>
      <c r="F106" s="36"/>
      <c r="G106" s="36"/>
      <c r="H106" s="36"/>
      <c r="I106" s="37"/>
      <c r="J106" s="38"/>
      <c r="K106" s="38"/>
      <c r="L106" s="38"/>
      <c r="M106" s="39"/>
      <c r="N106" s="39"/>
      <c r="O106" s="40"/>
      <c r="P106" s="41"/>
      <c r="Q106" s="41"/>
      <c r="R106" s="42"/>
      <c r="S106" s="43"/>
      <c r="T106" s="36">
        <f t="shared" si="59"/>
        <v>0</v>
      </c>
      <c r="U106" s="44">
        <f t="shared" si="60"/>
        <v>0</v>
      </c>
      <c r="V106" s="45">
        <f t="shared" si="61"/>
        <v>0</v>
      </c>
      <c r="W106" s="46">
        <f t="shared" si="62"/>
        <v>0</v>
      </c>
      <c r="X106" s="41">
        <f t="shared" si="63"/>
        <v>0</v>
      </c>
      <c r="Y106" s="41">
        <f t="shared" si="64"/>
        <v>0</v>
      </c>
      <c r="Z106" s="41">
        <f t="shared" si="65"/>
        <v>0</v>
      </c>
      <c r="AA106" s="47">
        <f t="shared" si="66"/>
        <v>0</v>
      </c>
      <c r="AB106" s="48">
        <f t="shared" si="67"/>
        <v>0</v>
      </c>
      <c r="AC106" s="41">
        <f t="shared" si="68"/>
        <v>0</v>
      </c>
      <c r="AD106" s="41">
        <f t="shared" si="69"/>
        <v>0</v>
      </c>
      <c r="AE106" s="41">
        <f t="shared" si="70"/>
        <v>0</v>
      </c>
      <c r="AF106" s="49" t="e">
        <f>HLOOKUP(I106,GasAvoidedCostsWOCC!$A$5:$G$50,G106+1,FALSE)</f>
        <v>#N/A</v>
      </c>
      <c r="AG106" s="41" t="e">
        <f t="shared" si="71"/>
        <v>#N/A</v>
      </c>
      <c r="AH106" s="49" t="e">
        <f>HLOOKUP(I106,GasAvoidedCostsWOCC!$A$5:$Q$50,T106+1,FALSE)</f>
        <v>#N/A</v>
      </c>
      <c r="AI106" s="41" t="e">
        <f t="shared" si="72"/>
        <v>#N/A</v>
      </c>
      <c r="AJ106" s="41" t="e">
        <f t="shared" si="73"/>
        <v>#N/A</v>
      </c>
      <c r="AK106" s="41" t="e">
        <f>HLOOKUP(I106,GasAvoidedCostsWOCC!$A$5:$Q$50,G106+1,FALSE)*J106*L106</f>
        <v>#N/A</v>
      </c>
      <c r="AL106" s="41" t="e">
        <f t="shared" si="74"/>
        <v>#N/A</v>
      </c>
      <c r="AM106" s="45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5">
        <f t="shared" si="75"/>
        <v>0</v>
      </c>
      <c r="AO106" s="44">
        <f t="shared" si="76"/>
        <v>0</v>
      </c>
      <c r="AP106" s="44" t="e">
        <f t="shared" si="77"/>
        <v>#DIV/0!</v>
      </c>
    </row>
    <row r="107" spans="2:42" x14ac:dyDescent="0.25">
      <c r="B107" s="34"/>
      <c r="C107" s="56"/>
      <c r="D107" s="56"/>
      <c r="E107" s="35"/>
      <c r="F107" s="36"/>
      <c r="G107" s="36"/>
      <c r="H107" s="36"/>
      <c r="I107" s="37"/>
      <c r="J107" s="38"/>
      <c r="K107" s="38"/>
      <c r="L107" s="38"/>
      <c r="M107" s="39"/>
      <c r="N107" s="39"/>
      <c r="O107" s="40"/>
      <c r="P107" s="41"/>
      <c r="Q107" s="41"/>
      <c r="R107" s="42"/>
      <c r="S107" s="43"/>
      <c r="T107" s="36">
        <f t="shared" si="59"/>
        <v>0</v>
      </c>
      <c r="U107" s="44">
        <f t="shared" si="60"/>
        <v>0</v>
      </c>
      <c r="V107" s="45">
        <f t="shared" si="61"/>
        <v>0</v>
      </c>
      <c r="W107" s="46">
        <f t="shared" si="62"/>
        <v>0</v>
      </c>
      <c r="X107" s="41">
        <f t="shared" si="63"/>
        <v>0</v>
      </c>
      <c r="Y107" s="41">
        <f t="shared" si="64"/>
        <v>0</v>
      </c>
      <c r="Z107" s="41">
        <f t="shared" si="65"/>
        <v>0</v>
      </c>
      <c r="AA107" s="47">
        <f t="shared" si="66"/>
        <v>0</v>
      </c>
      <c r="AB107" s="48">
        <f t="shared" si="67"/>
        <v>0</v>
      </c>
      <c r="AC107" s="41">
        <f t="shared" si="68"/>
        <v>0</v>
      </c>
      <c r="AD107" s="41">
        <f t="shared" si="69"/>
        <v>0</v>
      </c>
      <c r="AE107" s="41">
        <f t="shared" si="70"/>
        <v>0</v>
      </c>
      <c r="AF107" s="49" t="e">
        <f>HLOOKUP(I107,GasAvoidedCostsWOCC!$A$5:$G$50,G107+1,FALSE)</f>
        <v>#N/A</v>
      </c>
      <c r="AG107" s="41" t="e">
        <f t="shared" si="71"/>
        <v>#N/A</v>
      </c>
      <c r="AH107" s="49" t="e">
        <f>HLOOKUP(I107,GasAvoidedCostsWOCC!$A$5:$Q$50,T107+1,FALSE)</f>
        <v>#N/A</v>
      </c>
      <c r="AI107" s="41" t="e">
        <f t="shared" si="72"/>
        <v>#N/A</v>
      </c>
      <c r="AJ107" s="41" t="e">
        <f t="shared" si="73"/>
        <v>#N/A</v>
      </c>
      <c r="AK107" s="41" t="e">
        <f>HLOOKUP(I107,GasAvoidedCostsWOCC!$A$5:$Q$50,G107+1,FALSE)*J107*L107</f>
        <v>#N/A</v>
      </c>
      <c r="AL107" s="41" t="e">
        <f t="shared" si="74"/>
        <v>#N/A</v>
      </c>
      <c r="AM107" s="45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5">
        <f t="shared" si="75"/>
        <v>0</v>
      </c>
      <c r="AO107" s="44">
        <f t="shared" si="76"/>
        <v>0</v>
      </c>
      <c r="AP107" s="44" t="e">
        <f t="shared" si="77"/>
        <v>#DIV/0!</v>
      </c>
    </row>
    <row r="108" spans="2:42" x14ac:dyDescent="0.25">
      <c r="B108" s="34"/>
      <c r="C108" s="56"/>
      <c r="D108" s="56"/>
      <c r="E108" s="35"/>
      <c r="F108" s="36"/>
      <c r="G108" s="36"/>
      <c r="H108" s="36"/>
      <c r="I108" s="37"/>
      <c r="J108" s="38"/>
      <c r="K108" s="38"/>
      <c r="L108" s="38"/>
      <c r="M108" s="39"/>
      <c r="N108" s="39"/>
      <c r="O108" s="40"/>
      <c r="P108" s="41"/>
      <c r="Q108" s="41"/>
      <c r="R108" s="42"/>
      <c r="S108" s="43"/>
      <c r="T108" s="36">
        <f t="shared" si="59"/>
        <v>0</v>
      </c>
      <c r="U108" s="44">
        <f t="shared" si="60"/>
        <v>0</v>
      </c>
      <c r="V108" s="45">
        <f t="shared" si="61"/>
        <v>0</v>
      </c>
      <c r="W108" s="46">
        <f t="shared" si="62"/>
        <v>0</v>
      </c>
      <c r="X108" s="41">
        <f t="shared" si="63"/>
        <v>0</v>
      </c>
      <c r="Y108" s="41">
        <f t="shared" si="64"/>
        <v>0</v>
      </c>
      <c r="Z108" s="41">
        <f t="shared" si="65"/>
        <v>0</v>
      </c>
      <c r="AA108" s="47">
        <f t="shared" si="66"/>
        <v>0</v>
      </c>
      <c r="AB108" s="48">
        <f t="shared" si="67"/>
        <v>0</v>
      </c>
      <c r="AC108" s="41">
        <f t="shared" si="68"/>
        <v>0</v>
      </c>
      <c r="AD108" s="41">
        <f t="shared" si="69"/>
        <v>0</v>
      </c>
      <c r="AE108" s="41">
        <f t="shared" si="70"/>
        <v>0</v>
      </c>
      <c r="AF108" s="49" t="e">
        <f>HLOOKUP(I108,GasAvoidedCostsWOCC!$A$5:$G$50,G108+1,FALSE)</f>
        <v>#N/A</v>
      </c>
      <c r="AG108" s="41" t="e">
        <f t="shared" si="71"/>
        <v>#N/A</v>
      </c>
      <c r="AH108" s="49" t="e">
        <f>HLOOKUP(I108,GasAvoidedCostsWOCC!$A$5:$Q$50,T108+1,FALSE)</f>
        <v>#N/A</v>
      </c>
      <c r="AI108" s="41" t="e">
        <f t="shared" si="72"/>
        <v>#N/A</v>
      </c>
      <c r="AJ108" s="41" t="e">
        <f t="shared" si="73"/>
        <v>#N/A</v>
      </c>
      <c r="AK108" s="41" t="e">
        <f>HLOOKUP(I108,GasAvoidedCostsWOCC!$A$5:$Q$50,G108+1,FALSE)*J108*L108</f>
        <v>#N/A</v>
      </c>
      <c r="AL108" s="41" t="e">
        <f t="shared" si="74"/>
        <v>#N/A</v>
      </c>
      <c r="AM108" s="45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5">
        <f t="shared" si="75"/>
        <v>0</v>
      </c>
      <c r="AO108" s="44">
        <f t="shared" si="76"/>
        <v>0</v>
      </c>
      <c r="AP108" s="44" t="e">
        <f t="shared" si="77"/>
        <v>#DIV/0!</v>
      </c>
    </row>
    <row r="109" spans="2:42" x14ac:dyDescent="0.25">
      <c r="B109" s="34"/>
      <c r="C109" s="56"/>
      <c r="D109" s="56"/>
      <c r="E109" s="35"/>
      <c r="F109" s="36"/>
      <c r="G109" s="36"/>
      <c r="H109" s="36"/>
      <c r="I109" s="37"/>
      <c r="J109" s="38"/>
      <c r="K109" s="38"/>
      <c r="L109" s="38"/>
      <c r="M109" s="39"/>
      <c r="N109" s="39"/>
      <c r="O109" s="40"/>
      <c r="P109" s="41"/>
      <c r="Q109" s="41"/>
      <c r="R109" s="42"/>
      <c r="S109" s="43"/>
      <c r="T109" s="36">
        <f t="shared" si="59"/>
        <v>0</v>
      </c>
      <c r="U109" s="44">
        <f t="shared" si="60"/>
        <v>0</v>
      </c>
      <c r="V109" s="45">
        <f t="shared" si="61"/>
        <v>0</v>
      </c>
      <c r="W109" s="46">
        <f t="shared" si="62"/>
        <v>0</v>
      </c>
      <c r="X109" s="41">
        <f t="shared" si="63"/>
        <v>0</v>
      </c>
      <c r="Y109" s="41">
        <f t="shared" si="64"/>
        <v>0</v>
      </c>
      <c r="Z109" s="41">
        <f t="shared" si="65"/>
        <v>0</v>
      </c>
      <c r="AA109" s="47">
        <f t="shared" si="66"/>
        <v>0</v>
      </c>
      <c r="AB109" s="48">
        <f t="shared" si="67"/>
        <v>0</v>
      </c>
      <c r="AC109" s="41">
        <f t="shared" si="68"/>
        <v>0</v>
      </c>
      <c r="AD109" s="41">
        <f t="shared" si="69"/>
        <v>0</v>
      </c>
      <c r="AE109" s="41">
        <f t="shared" si="70"/>
        <v>0</v>
      </c>
      <c r="AF109" s="49" t="e">
        <f>HLOOKUP(I109,GasAvoidedCostsWOCC!$A$5:$G$50,G109+1,FALSE)</f>
        <v>#N/A</v>
      </c>
      <c r="AG109" s="41" t="e">
        <f t="shared" si="71"/>
        <v>#N/A</v>
      </c>
      <c r="AH109" s="49" t="e">
        <f>HLOOKUP(I109,GasAvoidedCostsWOCC!$A$5:$Q$50,T109+1,FALSE)</f>
        <v>#N/A</v>
      </c>
      <c r="AI109" s="41" t="e">
        <f t="shared" si="72"/>
        <v>#N/A</v>
      </c>
      <c r="AJ109" s="41" t="e">
        <f t="shared" si="73"/>
        <v>#N/A</v>
      </c>
      <c r="AK109" s="41" t="e">
        <f>HLOOKUP(I109,GasAvoidedCostsWOCC!$A$5:$Q$50,G109+1,FALSE)*J109*L109</f>
        <v>#N/A</v>
      </c>
      <c r="AL109" s="41" t="e">
        <f t="shared" si="74"/>
        <v>#N/A</v>
      </c>
      <c r="AM109" s="45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5">
        <f t="shared" si="75"/>
        <v>0</v>
      </c>
      <c r="AO109" s="44">
        <f t="shared" si="76"/>
        <v>0</v>
      </c>
      <c r="AP109" s="44" t="e">
        <f t="shared" si="77"/>
        <v>#DIV/0!</v>
      </c>
    </row>
    <row r="110" spans="2:42" x14ac:dyDescent="0.25">
      <c r="B110" s="34"/>
      <c r="C110" s="56"/>
      <c r="D110" s="56"/>
      <c r="E110" s="35"/>
      <c r="F110" s="36"/>
      <c r="G110" s="36"/>
      <c r="H110" s="36"/>
      <c r="I110" s="37"/>
      <c r="J110" s="38"/>
      <c r="K110" s="38"/>
      <c r="L110" s="38"/>
      <c r="M110" s="39"/>
      <c r="N110" s="39"/>
      <c r="O110" s="40"/>
      <c r="P110" s="41"/>
      <c r="Q110" s="41"/>
      <c r="R110" s="42"/>
      <c r="S110" s="43"/>
      <c r="T110" s="36">
        <f t="shared" si="59"/>
        <v>0</v>
      </c>
      <c r="U110" s="44">
        <f t="shared" si="60"/>
        <v>0</v>
      </c>
      <c r="V110" s="45">
        <f t="shared" si="61"/>
        <v>0</v>
      </c>
      <c r="W110" s="46">
        <f t="shared" si="62"/>
        <v>0</v>
      </c>
      <c r="X110" s="41">
        <f t="shared" si="63"/>
        <v>0</v>
      </c>
      <c r="Y110" s="41">
        <f t="shared" si="64"/>
        <v>0</v>
      </c>
      <c r="Z110" s="41">
        <f t="shared" si="65"/>
        <v>0</v>
      </c>
      <c r="AA110" s="47">
        <f t="shared" si="66"/>
        <v>0</v>
      </c>
      <c r="AB110" s="48">
        <f t="shared" si="67"/>
        <v>0</v>
      </c>
      <c r="AC110" s="41">
        <f t="shared" si="68"/>
        <v>0</v>
      </c>
      <c r="AD110" s="41">
        <f t="shared" si="69"/>
        <v>0</v>
      </c>
      <c r="AE110" s="41">
        <f t="shared" si="70"/>
        <v>0</v>
      </c>
      <c r="AF110" s="49" t="e">
        <f>HLOOKUP(I110,GasAvoidedCostsWOCC!$A$5:$G$50,G110+1,FALSE)</f>
        <v>#N/A</v>
      </c>
      <c r="AG110" s="41" t="e">
        <f t="shared" si="71"/>
        <v>#N/A</v>
      </c>
      <c r="AH110" s="49" t="e">
        <f>HLOOKUP(I110,GasAvoidedCostsWOCC!$A$5:$Q$50,T110+1,FALSE)</f>
        <v>#N/A</v>
      </c>
      <c r="AI110" s="41" t="e">
        <f t="shared" si="72"/>
        <v>#N/A</v>
      </c>
      <c r="AJ110" s="41" t="e">
        <f t="shared" si="73"/>
        <v>#N/A</v>
      </c>
      <c r="AK110" s="41" t="e">
        <f>HLOOKUP(I110,GasAvoidedCostsWOCC!$A$5:$Q$50,G110+1,FALSE)*J110*L110</f>
        <v>#N/A</v>
      </c>
      <c r="AL110" s="41" t="e">
        <f t="shared" si="74"/>
        <v>#N/A</v>
      </c>
      <c r="AM110" s="45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5">
        <f t="shared" si="75"/>
        <v>0</v>
      </c>
      <c r="AO110" s="44">
        <f t="shared" si="76"/>
        <v>0</v>
      </c>
      <c r="AP110" s="44" t="e">
        <f t="shared" si="77"/>
        <v>#DIV/0!</v>
      </c>
    </row>
    <row r="111" spans="2:42" x14ac:dyDescent="0.25">
      <c r="B111" s="34"/>
      <c r="C111" s="56"/>
      <c r="D111" s="56"/>
      <c r="E111" s="35"/>
      <c r="F111" s="36"/>
      <c r="G111" s="36"/>
      <c r="H111" s="36"/>
      <c r="I111" s="37"/>
      <c r="J111" s="38"/>
      <c r="K111" s="38"/>
      <c r="L111" s="38"/>
      <c r="M111" s="39"/>
      <c r="N111" s="39"/>
      <c r="O111" s="40"/>
      <c r="P111" s="41"/>
      <c r="Q111" s="41"/>
      <c r="R111" s="42"/>
      <c r="S111" s="43"/>
      <c r="T111" s="36">
        <f t="shared" si="59"/>
        <v>0</v>
      </c>
      <c r="U111" s="44">
        <f t="shared" si="60"/>
        <v>0</v>
      </c>
      <c r="V111" s="45">
        <f t="shared" si="61"/>
        <v>0</v>
      </c>
      <c r="W111" s="46">
        <f t="shared" si="62"/>
        <v>0</v>
      </c>
      <c r="X111" s="41">
        <f t="shared" si="63"/>
        <v>0</v>
      </c>
      <c r="Y111" s="41">
        <f t="shared" si="64"/>
        <v>0</v>
      </c>
      <c r="Z111" s="41">
        <f t="shared" si="65"/>
        <v>0</v>
      </c>
      <c r="AA111" s="47">
        <f t="shared" si="66"/>
        <v>0</v>
      </c>
      <c r="AB111" s="48">
        <f t="shared" si="67"/>
        <v>0</v>
      </c>
      <c r="AC111" s="41">
        <f t="shared" si="68"/>
        <v>0</v>
      </c>
      <c r="AD111" s="41">
        <f t="shared" si="69"/>
        <v>0</v>
      </c>
      <c r="AE111" s="41">
        <f t="shared" si="70"/>
        <v>0</v>
      </c>
      <c r="AF111" s="49" t="e">
        <f>HLOOKUP(I111,GasAvoidedCostsWOCC!$A$5:$G$50,G111+1,FALSE)</f>
        <v>#N/A</v>
      </c>
      <c r="AG111" s="41" t="e">
        <f t="shared" si="71"/>
        <v>#N/A</v>
      </c>
      <c r="AH111" s="49" t="e">
        <f>HLOOKUP(I111,GasAvoidedCostsWOCC!$A$5:$Q$50,T111+1,FALSE)</f>
        <v>#N/A</v>
      </c>
      <c r="AI111" s="41" t="e">
        <f t="shared" si="72"/>
        <v>#N/A</v>
      </c>
      <c r="AJ111" s="41" t="e">
        <f t="shared" si="73"/>
        <v>#N/A</v>
      </c>
      <c r="AK111" s="41" t="e">
        <f>HLOOKUP(I111,GasAvoidedCostsWOCC!$A$5:$Q$50,G111+1,FALSE)*J111*L111</f>
        <v>#N/A</v>
      </c>
      <c r="AL111" s="41" t="e">
        <f t="shared" si="74"/>
        <v>#N/A</v>
      </c>
      <c r="AM111" s="45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5">
        <f t="shared" si="75"/>
        <v>0</v>
      </c>
      <c r="AO111" s="44">
        <f t="shared" si="76"/>
        <v>0</v>
      </c>
      <c r="AP111" s="44" t="e">
        <f t="shared" si="77"/>
        <v>#DIV/0!</v>
      </c>
    </row>
    <row r="112" spans="2:42" x14ac:dyDescent="0.25">
      <c r="B112" s="34"/>
      <c r="C112" s="56"/>
      <c r="D112" s="56"/>
      <c r="E112" s="35"/>
      <c r="F112" s="36"/>
      <c r="G112" s="36"/>
      <c r="H112" s="36"/>
      <c r="I112" s="37"/>
      <c r="J112" s="38"/>
      <c r="K112" s="38"/>
      <c r="L112" s="38"/>
      <c r="M112" s="39"/>
      <c r="N112" s="39"/>
      <c r="O112" s="40"/>
      <c r="P112" s="41"/>
      <c r="Q112" s="41"/>
      <c r="R112" s="42"/>
      <c r="S112" s="43"/>
      <c r="T112" s="36">
        <f t="shared" si="59"/>
        <v>0</v>
      </c>
      <c r="U112" s="44">
        <f t="shared" si="60"/>
        <v>0</v>
      </c>
      <c r="V112" s="45">
        <f t="shared" si="61"/>
        <v>0</v>
      </c>
      <c r="W112" s="46">
        <f t="shared" si="62"/>
        <v>0</v>
      </c>
      <c r="X112" s="41">
        <f t="shared" si="63"/>
        <v>0</v>
      </c>
      <c r="Y112" s="41">
        <f t="shared" si="64"/>
        <v>0</v>
      </c>
      <c r="Z112" s="41">
        <f t="shared" si="65"/>
        <v>0</v>
      </c>
      <c r="AA112" s="47">
        <f t="shared" si="66"/>
        <v>0</v>
      </c>
      <c r="AB112" s="48">
        <f t="shared" si="67"/>
        <v>0</v>
      </c>
      <c r="AC112" s="41">
        <f t="shared" si="68"/>
        <v>0</v>
      </c>
      <c r="AD112" s="41">
        <f t="shared" si="69"/>
        <v>0</v>
      </c>
      <c r="AE112" s="41">
        <f t="shared" si="70"/>
        <v>0</v>
      </c>
      <c r="AF112" s="49" t="e">
        <f>HLOOKUP(I112,GasAvoidedCostsWOCC!$A$5:$G$50,G112+1,FALSE)</f>
        <v>#N/A</v>
      </c>
      <c r="AG112" s="41" t="e">
        <f t="shared" si="71"/>
        <v>#N/A</v>
      </c>
      <c r="AH112" s="49" t="e">
        <f>HLOOKUP(I112,GasAvoidedCostsWOCC!$A$5:$Q$50,T112+1,FALSE)</f>
        <v>#N/A</v>
      </c>
      <c r="AI112" s="41" t="e">
        <f t="shared" si="72"/>
        <v>#N/A</v>
      </c>
      <c r="AJ112" s="41" t="e">
        <f t="shared" si="73"/>
        <v>#N/A</v>
      </c>
      <c r="AK112" s="41" t="e">
        <f>HLOOKUP(I112,GasAvoidedCostsWOCC!$A$5:$Q$50,G112+1,FALSE)*J112*L112</f>
        <v>#N/A</v>
      </c>
      <c r="AL112" s="41" t="e">
        <f t="shared" si="74"/>
        <v>#N/A</v>
      </c>
      <c r="AM112" s="45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5">
        <f t="shared" si="75"/>
        <v>0</v>
      </c>
      <c r="AO112" s="44">
        <f t="shared" si="76"/>
        <v>0</v>
      </c>
      <c r="AP112" s="44" t="e">
        <f t="shared" si="77"/>
        <v>#DIV/0!</v>
      </c>
    </row>
    <row r="113" spans="2:42" x14ac:dyDescent="0.25">
      <c r="B113" s="34"/>
      <c r="C113" s="56"/>
      <c r="D113" s="56"/>
      <c r="E113" s="35"/>
      <c r="F113" s="36"/>
      <c r="G113" s="36"/>
      <c r="H113" s="36"/>
      <c r="I113" s="37"/>
      <c r="J113" s="38"/>
      <c r="K113" s="38"/>
      <c r="L113" s="38"/>
      <c r="M113" s="39"/>
      <c r="N113" s="39"/>
      <c r="O113" s="40"/>
      <c r="P113" s="41"/>
      <c r="Q113" s="41"/>
      <c r="R113" s="42"/>
      <c r="S113" s="43"/>
      <c r="T113" s="36">
        <f t="shared" si="59"/>
        <v>0</v>
      </c>
      <c r="U113" s="44">
        <f t="shared" si="60"/>
        <v>0</v>
      </c>
      <c r="V113" s="45">
        <f t="shared" si="61"/>
        <v>0</v>
      </c>
      <c r="W113" s="46">
        <f t="shared" si="62"/>
        <v>0</v>
      </c>
      <c r="X113" s="41">
        <f t="shared" si="63"/>
        <v>0</v>
      </c>
      <c r="Y113" s="41">
        <f t="shared" si="64"/>
        <v>0</v>
      </c>
      <c r="Z113" s="41">
        <f t="shared" si="65"/>
        <v>0</v>
      </c>
      <c r="AA113" s="47">
        <f t="shared" si="66"/>
        <v>0</v>
      </c>
      <c r="AB113" s="48">
        <f t="shared" si="67"/>
        <v>0</v>
      </c>
      <c r="AC113" s="41">
        <f t="shared" si="68"/>
        <v>0</v>
      </c>
      <c r="AD113" s="41">
        <f t="shared" si="69"/>
        <v>0</v>
      </c>
      <c r="AE113" s="41">
        <f t="shared" si="70"/>
        <v>0</v>
      </c>
      <c r="AF113" s="49" t="e">
        <f>HLOOKUP(I113,GasAvoidedCostsWOCC!$A$5:$G$50,G113+1,FALSE)</f>
        <v>#N/A</v>
      </c>
      <c r="AG113" s="41" t="e">
        <f t="shared" si="71"/>
        <v>#N/A</v>
      </c>
      <c r="AH113" s="49" t="e">
        <f>HLOOKUP(I113,GasAvoidedCostsWOCC!$A$5:$Q$50,T113+1,FALSE)</f>
        <v>#N/A</v>
      </c>
      <c r="AI113" s="41" t="e">
        <f t="shared" si="72"/>
        <v>#N/A</v>
      </c>
      <c r="AJ113" s="41" t="e">
        <f t="shared" si="73"/>
        <v>#N/A</v>
      </c>
      <c r="AK113" s="41" t="e">
        <f>HLOOKUP(I113,GasAvoidedCostsWOCC!$A$5:$Q$50,G113+1,FALSE)*J113*L113</f>
        <v>#N/A</v>
      </c>
      <c r="AL113" s="41" t="e">
        <f t="shared" si="74"/>
        <v>#N/A</v>
      </c>
      <c r="AM113" s="45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5">
        <f t="shared" si="75"/>
        <v>0</v>
      </c>
      <c r="AO113" s="44">
        <f t="shared" si="76"/>
        <v>0</v>
      </c>
      <c r="AP113" s="44" t="e">
        <f t="shared" si="77"/>
        <v>#DIV/0!</v>
      </c>
    </row>
    <row r="114" spans="2:42" x14ac:dyDescent="0.25">
      <c r="B114" s="34"/>
      <c r="C114" s="56"/>
      <c r="D114" s="56"/>
      <c r="E114" s="35"/>
      <c r="F114" s="36"/>
      <c r="G114" s="36"/>
      <c r="H114" s="36"/>
      <c r="I114" s="37"/>
      <c r="J114" s="38"/>
      <c r="K114" s="38"/>
      <c r="L114" s="38"/>
      <c r="M114" s="39"/>
      <c r="N114" s="39"/>
      <c r="O114" s="40"/>
      <c r="P114" s="41"/>
      <c r="Q114" s="41"/>
      <c r="R114" s="42"/>
      <c r="S114" s="43"/>
      <c r="T114" s="36">
        <f t="shared" si="59"/>
        <v>0</v>
      </c>
      <c r="U114" s="44">
        <f t="shared" si="60"/>
        <v>0</v>
      </c>
      <c r="V114" s="45">
        <f t="shared" si="61"/>
        <v>0</v>
      </c>
      <c r="W114" s="46">
        <f t="shared" si="62"/>
        <v>0</v>
      </c>
      <c r="X114" s="41">
        <f t="shared" si="63"/>
        <v>0</v>
      </c>
      <c r="Y114" s="41">
        <f t="shared" si="64"/>
        <v>0</v>
      </c>
      <c r="Z114" s="41">
        <f t="shared" si="65"/>
        <v>0</v>
      </c>
      <c r="AA114" s="47">
        <f t="shared" si="66"/>
        <v>0</v>
      </c>
      <c r="AB114" s="48">
        <f t="shared" si="67"/>
        <v>0</v>
      </c>
      <c r="AC114" s="41">
        <f t="shared" si="68"/>
        <v>0</v>
      </c>
      <c r="AD114" s="41">
        <f t="shared" si="69"/>
        <v>0</v>
      </c>
      <c r="AE114" s="41">
        <f t="shared" si="70"/>
        <v>0</v>
      </c>
      <c r="AF114" s="49" t="e">
        <f>HLOOKUP(I114,GasAvoidedCostsWOCC!$A$5:$G$50,G114+1,FALSE)</f>
        <v>#N/A</v>
      </c>
      <c r="AG114" s="41" t="e">
        <f t="shared" si="71"/>
        <v>#N/A</v>
      </c>
      <c r="AH114" s="49" t="e">
        <f>HLOOKUP(I114,GasAvoidedCostsWOCC!$A$5:$Q$50,T114+1,FALSE)</f>
        <v>#N/A</v>
      </c>
      <c r="AI114" s="41" t="e">
        <f t="shared" si="72"/>
        <v>#N/A</v>
      </c>
      <c r="AJ114" s="41" t="e">
        <f t="shared" si="73"/>
        <v>#N/A</v>
      </c>
      <c r="AK114" s="41" t="e">
        <f>HLOOKUP(I114,GasAvoidedCostsWOCC!$A$5:$Q$50,G114+1,FALSE)*J114*L114</f>
        <v>#N/A</v>
      </c>
      <c r="AL114" s="41" t="e">
        <f t="shared" si="74"/>
        <v>#N/A</v>
      </c>
      <c r="AM114" s="45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5">
        <f t="shared" si="75"/>
        <v>0</v>
      </c>
      <c r="AO114" s="44">
        <f t="shared" si="76"/>
        <v>0</v>
      </c>
      <c r="AP114" s="44" t="e">
        <f t="shared" si="77"/>
        <v>#DIV/0!</v>
      </c>
    </row>
    <row r="115" spans="2:42" x14ac:dyDescent="0.25">
      <c r="B115" s="34"/>
      <c r="C115" s="56"/>
      <c r="D115" s="56"/>
      <c r="E115" s="35"/>
      <c r="F115" s="36"/>
      <c r="G115" s="36"/>
      <c r="H115" s="36"/>
      <c r="I115" s="37"/>
      <c r="J115" s="38"/>
      <c r="K115" s="38"/>
      <c r="L115" s="38"/>
      <c r="M115" s="39"/>
      <c r="N115" s="39"/>
      <c r="O115" s="40"/>
      <c r="P115" s="41"/>
      <c r="Q115" s="41"/>
      <c r="R115" s="42"/>
      <c r="S115" s="43"/>
      <c r="T115" s="36">
        <f t="shared" si="59"/>
        <v>0</v>
      </c>
      <c r="U115" s="44">
        <f t="shared" si="60"/>
        <v>0</v>
      </c>
      <c r="V115" s="45">
        <f t="shared" si="61"/>
        <v>0</v>
      </c>
      <c r="W115" s="46">
        <f t="shared" si="62"/>
        <v>0</v>
      </c>
      <c r="X115" s="41">
        <f t="shared" si="63"/>
        <v>0</v>
      </c>
      <c r="Y115" s="41">
        <f t="shared" si="64"/>
        <v>0</v>
      </c>
      <c r="Z115" s="41">
        <f t="shared" si="65"/>
        <v>0</v>
      </c>
      <c r="AA115" s="47">
        <f t="shared" si="66"/>
        <v>0</v>
      </c>
      <c r="AB115" s="48">
        <f t="shared" si="67"/>
        <v>0</v>
      </c>
      <c r="AC115" s="41">
        <f t="shared" si="68"/>
        <v>0</v>
      </c>
      <c r="AD115" s="41">
        <f t="shared" si="69"/>
        <v>0</v>
      </c>
      <c r="AE115" s="41">
        <f t="shared" si="70"/>
        <v>0</v>
      </c>
      <c r="AF115" s="49" t="e">
        <f>HLOOKUP(I115,GasAvoidedCostsWOCC!$A$5:$G$50,G115+1,FALSE)</f>
        <v>#N/A</v>
      </c>
      <c r="AG115" s="41" t="e">
        <f t="shared" si="71"/>
        <v>#N/A</v>
      </c>
      <c r="AH115" s="49" t="e">
        <f>HLOOKUP(I115,GasAvoidedCostsWOCC!$A$5:$Q$50,T115+1,FALSE)</f>
        <v>#N/A</v>
      </c>
      <c r="AI115" s="41" t="e">
        <f t="shared" si="72"/>
        <v>#N/A</v>
      </c>
      <c r="AJ115" s="41" t="e">
        <f t="shared" si="73"/>
        <v>#N/A</v>
      </c>
      <c r="AK115" s="41" t="e">
        <f>HLOOKUP(I115,GasAvoidedCostsWOCC!$A$5:$Q$50,G115+1,FALSE)*J115*L115</f>
        <v>#N/A</v>
      </c>
      <c r="AL115" s="41" t="e">
        <f t="shared" si="74"/>
        <v>#N/A</v>
      </c>
      <c r="AM115" s="45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5">
        <f t="shared" si="75"/>
        <v>0</v>
      </c>
      <c r="AO115" s="44">
        <f t="shared" si="76"/>
        <v>0</v>
      </c>
      <c r="AP115" s="44" t="e">
        <f t="shared" si="77"/>
        <v>#DIV/0!</v>
      </c>
    </row>
    <row r="116" spans="2:42" x14ac:dyDescent="0.25">
      <c r="B116" s="34"/>
      <c r="C116" s="56"/>
      <c r="D116" s="56"/>
      <c r="E116" s="35"/>
      <c r="F116" s="36"/>
      <c r="G116" s="36"/>
      <c r="H116" s="36"/>
      <c r="I116" s="37"/>
      <c r="J116" s="38"/>
      <c r="K116" s="38"/>
      <c r="L116" s="38"/>
      <c r="M116" s="39"/>
      <c r="N116" s="39"/>
      <c r="O116" s="40"/>
      <c r="P116" s="41"/>
      <c r="Q116" s="41"/>
      <c r="R116" s="42"/>
      <c r="S116" s="43"/>
      <c r="T116" s="36">
        <f t="shared" si="59"/>
        <v>0</v>
      </c>
      <c r="U116" s="44">
        <f t="shared" si="60"/>
        <v>0</v>
      </c>
      <c r="V116" s="45">
        <f t="shared" si="61"/>
        <v>0</v>
      </c>
      <c r="W116" s="46">
        <f t="shared" si="62"/>
        <v>0</v>
      </c>
      <c r="X116" s="41">
        <f t="shared" si="63"/>
        <v>0</v>
      </c>
      <c r="Y116" s="41">
        <f t="shared" si="64"/>
        <v>0</v>
      </c>
      <c r="Z116" s="41">
        <f t="shared" si="65"/>
        <v>0</v>
      </c>
      <c r="AA116" s="47">
        <f t="shared" si="66"/>
        <v>0</v>
      </c>
      <c r="AB116" s="48">
        <f t="shared" si="67"/>
        <v>0</v>
      </c>
      <c r="AC116" s="41">
        <f t="shared" si="68"/>
        <v>0</v>
      </c>
      <c r="AD116" s="41">
        <f t="shared" si="69"/>
        <v>0</v>
      </c>
      <c r="AE116" s="41">
        <f t="shared" si="70"/>
        <v>0</v>
      </c>
      <c r="AF116" s="49" t="e">
        <f>HLOOKUP(I116,GasAvoidedCostsWOCC!$A$5:$G$50,G116+1,FALSE)</f>
        <v>#N/A</v>
      </c>
      <c r="AG116" s="41" t="e">
        <f t="shared" si="71"/>
        <v>#N/A</v>
      </c>
      <c r="AH116" s="49" t="e">
        <f>HLOOKUP(I116,GasAvoidedCostsWOCC!$A$5:$Q$50,T116+1,FALSE)</f>
        <v>#N/A</v>
      </c>
      <c r="AI116" s="41" t="e">
        <f t="shared" si="72"/>
        <v>#N/A</v>
      </c>
      <c r="AJ116" s="41" t="e">
        <f t="shared" si="73"/>
        <v>#N/A</v>
      </c>
      <c r="AK116" s="41" t="e">
        <f>HLOOKUP(I116,GasAvoidedCostsWOCC!$A$5:$Q$50,G116+1,FALSE)*J116*L116</f>
        <v>#N/A</v>
      </c>
      <c r="AL116" s="41" t="e">
        <f t="shared" si="74"/>
        <v>#N/A</v>
      </c>
      <c r="AM116" s="45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5">
        <f t="shared" si="75"/>
        <v>0</v>
      </c>
      <c r="AO116" s="44">
        <f t="shared" si="76"/>
        <v>0</v>
      </c>
      <c r="AP116" s="44" t="e">
        <f t="shared" si="77"/>
        <v>#DIV/0!</v>
      </c>
    </row>
    <row r="117" spans="2:42" x14ac:dyDescent="0.25">
      <c r="B117" s="34"/>
      <c r="C117" s="56"/>
      <c r="D117" s="56"/>
      <c r="E117" s="35"/>
      <c r="F117" s="36"/>
      <c r="G117" s="36"/>
      <c r="H117" s="36"/>
      <c r="I117" s="37"/>
      <c r="J117" s="38"/>
      <c r="K117" s="38"/>
      <c r="L117" s="38"/>
      <c r="M117" s="39"/>
      <c r="N117" s="39"/>
      <c r="O117" s="40"/>
      <c r="P117" s="41"/>
      <c r="Q117" s="41"/>
      <c r="R117" s="42"/>
      <c r="S117" s="43"/>
      <c r="T117" s="36">
        <f t="shared" si="59"/>
        <v>0</v>
      </c>
      <c r="U117" s="44">
        <f t="shared" si="60"/>
        <v>0</v>
      </c>
      <c r="V117" s="45">
        <f t="shared" si="61"/>
        <v>0</v>
      </c>
      <c r="W117" s="46">
        <f t="shared" si="62"/>
        <v>0</v>
      </c>
      <c r="X117" s="41">
        <f t="shared" si="63"/>
        <v>0</v>
      </c>
      <c r="Y117" s="41">
        <f t="shared" si="64"/>
        <v>0</v>
      </c>
      <c r="Z117" s="41">
        <f t="shared" si="65"/>
        <v>0</v>
      </c>
      <c r="AA117" s="47">
        <f t="shared" si="66"/>
        <v>0</v>
      </c>
      <c r="AB117" s="48">
        <f t="shared" si="67"/>
        <v>0</v>
      </c>
      <c r="AC117" s="41">
        <f t="shared" si="68"/>
        <v>0</v>
      </c>
      <c r="AD117" s="41">
        <f t="shared" si="69"/>
        <v>0</v>
      </c>
      <c r="AE117" s="41">
        <f t="shared" si="70"/>
        <v>0</v>
      </c>
      <c r="AF117" s="49" t="e">
        <f>HLOOKUP(I117,GasAvoidedCostsWOCC!$A$5:$G$50,G117+1,FALSE)</f>
        <v>#N/A</v>
      </c>
      <c r="AG117" s="41" t="e">
        <f t="shared" si="71"/>
        <v>#N/A</v>
      </c>
      <c r="AH117" s="49" t="e">
        <f>HLOOKUP(I117,GasAvoidedCostsWOCC!$A$5:$Q$50,T117+1,FALSE)</f>
        <v>#N/A</v>
      </c>
      <c r="AI117" s="41" t="e">
        <f t="shared" si="72"/>
        <v>#N/A</v>
      </c>
      <c r="AJ117" s="41" t="e">
        <f t="shared" si="73"/>
        <v>#N/A</v>
      </c>
      <c r="AK117" s="41" t="e">
        <f>HLOOKUP(I117,GasAvoidedCostsWOCC!$A$5:$Q$50,G117+1,FALSE)*J117*L117</f>
        <v>#N/A</v>
      </c>
      <c r="AL117" s="41" t="e">
        <f t="shared" si="74"/>
        <v>#N/A</v>
      </c>
      <c r="AM117" s="45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5">
        <f t="shared" si="75"/>
        <v>0</v>
      </c>
      <c r="AO117" s="44">
        <f t="shared" si="76"/>
        <v>0</v>
      </c>
      <c r="AP117" s="44" t="e">
        <f t="shared" si="77"/>
        <v>#DIV/0!</v>
      </c>
    </row>
    <row r="118" spans="2:42" x14ac:dyDescent="0.25">
      <c r="B118" s="34"/>
      <c r="C118" s="56"/>
      <c r="D118" s="56"/>
      <c r="E118" s="35"/>
      <c r="F118" s="36"/>
      <c r="G118" s="36"/>
      <c r="H118" s="36"/>
      <c r="I118" s="37"/>
      <c r="J118" s="38"/>
      <c r="K118" s="38"/>
      <c r="L118" s="38"/>
      <c r="M118" s="39"/>
      <c r="N118" s="39"/>
      <c r="O118" s="40"/>
      <c r="P118" s="41"/>
      <c r="Q118" s="41"/>
      <c r="R118" s="42"/>
      <c r="S118" s="43"/>
      <c r="T118" s="36">
        <f t="shared" si="59"/>
        <v>0</v>
      </c>
      <c r="U118" s="44">
        <f t="shared" si="60"/>
        <v>0</v>
      </c>
      <c r="V118" s="45">
        <f t="shared" si="61"/>
        <v>0</v>
      </c>
      <c r="W118" s="46">
        <f t="shared" si="62"/>
        <v>0</v>
      </c>
      <c r="X118" s="41">
        <f t="shared" si="63"/>
        <v>0</v>
      </c>
      <c r="Y118" s="41">
        <f t="shared" si="64"/>
        <v>0</v>
      </c>
      <c r="Z118" s="41">
        <f t="shared" si="65"/>
        <v>0</v>
      </c>
      <c r="AA118" s="47">
        <f t="shared" si="66"/>
        <v>0</v>
      </c>
      <c r="AB118" s="48">
        <f t="shared" si="67"/>
        <v>0</v>
      </c>
      <c r="AC118" s="41">
        <f t="shared" si="68"/>
        <v>0</v>
      </c>
      <c r="AD118" s="41">
        <f t="shared" si="69"/>
        <v>0</v>
      </c>
      <c r="AE118" s="41">
        <f t="shared" si="70"/>
        <v>0</v>
      </c>
      <c r="AF118" s="49" t="e">
        <f>HLOOKUP(I118,GasAvoidedCostsWOCC!$A$5:$G$50,G118+1,FALSE)</f>
        <v>#N/A</v>
      </c>
      <c r="AG118" s="41" t="e">
        <f t="shared" si="71"/>
        <v>#N/A</v>
      </c>
      <c r="AH118" s="49" t="e">
        <f>HLOOKUP(I118,GasAvoidedCostsWOCC!$A$5:$Q$50,T118+1,FALSE)</f>
        <v>#N/A</v>
      </c>
      <c r="AI118" s="41" t="e">
        <f t="shared" si="72"/>
        <v>#N/A</v>
      </c>
      <c r="AJ118" s="41" t="e">
        <f t="shared" si="73"/>
        <v>#N/A</v>
      </c>
      <c r="AK118" s="41" t="e">
        <f>HLOOKUP(I118,GasAvoidedCostsWOCC!$A$5:$Q$50,G118+1,FALSE)*J118*L118</f>
        <v>#N/A</v>
      </c>
      <c r="AL118" s="41" t="e">
        <f t="shared" si="74"/>
        <v>#N/A</v>
      </c>
      <c r="AM118" s="45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5">
        <f t="shared" si="75"/>
        <v>0</v>
      </c>
      <c r="AO118" s="44">
        <f t="shared" si="76"/>
        <v>0</v>
      </c>
      <c r="AP118" s="44" t="e">
        <f t="shared" si="77"/>
        <v>#DIV/0!</v>
      </c>
    </row>
    <row r="119" spans="2:42" x14ac:dyDescent="0.25">
      <c r="B119" s="34"/>
      <c r="C119" s="56"/>
      <c r="D119" s="56"/>
      <c r="E119" s="35"/>
      <c r="F119" s="36"/>
      <c r="G119" s="36"/>
      <c r="H119" s="36"/>
      <c r="I119" s="37"/>
      <c r="J119" s="38"/>
      <c r="K119" s="38"/>
      <c r="L119" s="38"/>
      <c r="M119" s="39"/>
      <c r="N119" s="39"/>
      <c r="O119" s="40"/>
      <c r="P119" s="41"/>
      <c r="Q119" s="41"/>
      <c r="R119" s="42"/>
      <c r="S119" s="43"/>
      <c r="T119" s="36">
        <f t="shared" si="59"/>
        <v>0</v>
      </c>
      <c r="U119" s="44">
        <f t="shared" si="60"/>
        <v>0</v>
      </c>
      <c r="V119" s="45">
        <f t="shared" si="61"/>
        <v>0</v>
      </c>
      <c r="W119" s="46">
        <f t="shared" si="62"/>
        <v>0</v>
      </c>
      <c r="X119" s="41">
        <f t="shared" si="63"/>
        <v>0</v>
      </c>
      <c r="Y119" s="41">
        <f t="shared" si="64"/>
        <v>0</v>
      </c>
      <c r="Z119" s="41">
        <f t="shared" si="65"/>
        <v>0</v>
      </c>
      <c r="AA119" s="47">
        <f t="shared" si="66"/>
        <v>0</v>
      </c>
      <c r="AB119" s="48">
        <f t="shared" si="67"/>
        <v>0</v>
      </c>
      <c r="AC119" s="41">
        <f t="shared" si="68"/>
        <v>0</v>
      </c>
      <c r="AD119" s="41">
        <f t="shared" si="69"/>
        <v>0</v>
      </c>
      <c r="AE119" s="41">
        <f t="shared" si="70"/>
        <v>0</v>
      </c>
      <c r="AF119" s="49" t="e">
        <f>HLOOKUP(I119,GasAvoidedCostsWOCC!$A$5:$G$50,G119+1,FALSE)</f>
        <v>#N/A</v>
      </c>
      <c r="AG119" s="41" t="e">
        <f t="shared" si="71"/>
        <v>#N/A</v>
      </c>
      <c r="AH119" s="49" t="e">
        <f>HLOOKUP(I119,GasAvoidedCostsWOCC!$A$5:$Q$50,T119+1,FALSE)</f>
        <v>#N/A</v>
      </c>
      <c r="AI119" s="41" t="e">
        <f t="shared" si="72"/>
        <v>#N/A</v>
      </c>
      <c r="AJ119" s="41" t="e">
        <f t="shared" si="73"/>
        <v>#N/A</v>
      </c>
      <c r="AK119" s="41" t="e">
        <f>HLOOKUP(I119,GasAvoidedCostsWOCC!$A$5:$Q$50,G119+1,FALSE)*J119*L119</f>
        <v>#N/A</v>
      </c>
      <c r="AL119" s="41" t="e">
        <f t="shared" si="74"/>
        <v>#N/A</v>
      </c>
      <c r="AM119" s="45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5">
        <f t="shared" si="75"/>
        <v>0</v>
      </c>
      <c r="AO119" s="44">
        <f t="shared" si="76"/>
        <v>0</v>
      </c>
      <c r="AP119" s="44" t="e">
        <f t="shared" si="77"/>
        <v>#DIV/0!</v>
      </c>
    </row>
    <row r="120" spans="2:42" x14ac:dyDescent="0.25">
      <c r="B120" s="34"/>
      <c r="C120" s="56"/>
      <c r="D120" s="56"/>
      <c r="E120" s="35"/>
      <c r="F120" s="36"/>
      <c r="G120" s="36"/>
      <c r="H120" s="36"/>
      <c r="I120" s="37"/>
      <c r="J120" s="38"/>
      <c r="K120" s="38"/>
      <c r="L120" s="38"/>
      <c r="M120" s="39"/>
      <c r="N120" s="39"/>
      <c r="O120" s="40"/>
      <c r="P120" s="41"/>
      <c r="Q120" s="41"/>
      <c r="R120" s="42"/>
      <c r="S120" s="43"/>
      <c r="T120" s="36">
        <f t="shared" si="59"/>
        <v>0</v>
      </c>
      <c r="U120" s="44">
        <f t="shared" si="60"/>
        <v>0</v>
      </c>
      <c r="V120" s="45">
        <f t="shared" si="61"/>
        <v>0</v>
      </c>
      <c r="W120" s="46">
        <f t="shared" si="62"/>
        <v>0</v>
      </c>
      <c r="X120" s="41">
        <f t="shared" si="63"/>
        <v>0</v>
      </c>
      <c r="Y120" s="41">
        <f t="shared" si="64"/>
        <v>0</v>
      </c>
      <c r="Z120" s="41">
        <f t="shared" si="65"/>
        <v>0</v>
      </c>
      <c r="AA120" s="47">
        <f t="shared" si="66"/>
        <v>0</v>
      </c>
      <c r="AB120" s="48">
        <f t="shared" si="67"/>
        <v>0</v>
      </c>
      <c r="AC120" s="41">
        <f t="shared" si="68"/>
        <v>0</v>
      </c>
      <c r="AD120" s="41">
        <f t="shared" si="69"/>
        <v>0</v>
      </c>
      <c r="AE120" s="41">
        <f t="shared" si="70"/>
        <v>0</v>
      </c>
      <c r="AF120" s="49" t="e">
        <f>HLOOKUP(I120,GasAvoidedCostsWOCC!$A$5:$G$50,G120+1,FALSE)</f>
        <v>#N/A</v>
      </c>
      <c r="AG120" s="41" t="e">
        <f t="shared" si="71"/>
        <v>#N/A</v>
      </c>
      <c r="AH120" s="49" t="e">
        <f>HLOOKUP(I120,GasAvoidedCostsWOCC!$A$5:$Q$50,T120+1,FALSE)</f>
        <v>#N/A</v>
      </c>
      <c r="AI120" s="41" t="e">
        <f t="shared" si="72"/>
        <v>#N/A</v>
      </c>
      <c r="AJ120" s="41" t="e">
        <f t="shared" si="73"/>
        <v>#N/A</v>
      </c>
      <c r="AK120" s="41" t="e">
        <f>HLOOKUP(I120,GasAvoidedCostsWOCC!$A$5:$Q$50,G120+1,FALSE)*J120*L120</f>
        <v>#N/A</v>
      </c>
      <c r="AL120" s="41" t="e">
        <f t="shared" si="74"/>
        <v>#N/A</v>
      </c>
      <c r="AM120" s="45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5">
        <f t="shared" si="75"/>
        <v>0</v>
      </c>
      <c r="AO120" s="44">
        <f t="shared" si="76"/>
        <v>0</v>
      </c>
      <c r="AP120" s="44" t="e">
        <f t="shared" si="77"/>
        <v>#DIV/0!</v>
      </c>
    </row>
    <row r="121" spans="2:42" x14ac:dyDescent="0.25">
      <c r="B121" s="34"/>
      <c r="C121" s="56"/>
      <c r="D121" s="56"/>
      <c r="E121" s="35"/>
      <c r="F121" s="36"/>
      <c r="G121" s="36"/>
      <c r="H121" s="36"/>
      <c r="I121" s="37"/>
      <c r="J121" s="38"/>
      <c r="K121" s="38"/>
      <c r="L121" s="38"/>
      <c r="M121" s="39"/>
      <c r="N121" s="39"/>
      <c r="O121" s="40"/>
      <c r="P121" s="41"/>
      <c r="Q121" s="41"/>
      <c r="R121" s="42"/>
      <c r="S121" s="43"/>
      <c r="T121" s="36">
        <f t="shared" si="59"/>
        <v>0</v>
      </c>
      <c r="U121" s="44">
        <f t="shared" si="60"/>
        <v>0</v>
      </c>
      <c r="V121" s="45">
        <f t="shared" si="61"/>
        <v>0</v>
      </c>
      <c r="W121" s="46">
        <f t="shared" si="62"/>
        <v>0</v>
      </c>
      <c r="X121" s="41">
        <f t="shared" si="63"/>
        <v>0</v>
      </c>
      <c r="Y121" s="41">
        <f t="shared" si="64"/>
        <v>0</v>
      </c>
      <c r="Z121" s="41">
        <f t="shared" si="65"/>
        <v>0</v>
      </c>
      <c r="AA121" s="47">
        <f t="shared" si="66"/>
        <v>0</v>
      </c>
      <c r="AB121" s="48">
        <f t="shared" si="67"/>
        <v>0</v>
      </c>
      <c r="AC121" s="41">
        <f t="shared" si="68"/>
        <v>0</v>
      </c>
      <c r="AD121" s="41">
        <f t="shared" si="69"/>
        <v>0</v>
      </c>
      <c r="AE121" s="41">
        <f t="shared" si="70"/>
        <v>0</v>
      </c>
      <c r="AF121" s="49" t="e">
        <f>HLOOKUP(I121,GasAvoidedCostsWOCC!$A$5:$G$50,G121+1,FALSE)</f>
        <v>#N/A</v>
      </c>
      <c r="AG121" s="41" t="e">
        <f t="shared" si="71"/>
        <v>#N/A</v>
      </c>
      <c r="AH121" s="49" t="e">
        <f>HLOOKUP(I121,GasAvoidedCostsWOCC!$A$5:$Q$50,T121+1,FALSE)</f>
        <v>#N/A</v>
      </c>
      <c r="AI121" s="41" t="e">
        <f t="shared" si="72"/>
        <v>#N/A</v>
      </c>
      <c r="AJ121" s="41" t="e">
        <f t="shared" si="73"/>
        <v>#N/A</v>
      </c>
      <c r="AK121" s="41" t="e">
        <f>HLOOKUP(I121,GasAvoidedCostsWOCC!$A$5:$Q$50,G121+1,FALSE)*J121*L121</f>
        <v>#N/A</v>
      </c>
      <c r="AL121" s="41" t="e">
        <f t="shared" si="74"/>
        <v>#N/A</v>
      </c>
      <c r="AM121" s="45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5">
        <f t="shared" si="75"/>
        <v>0</v>
      </c>
      <c r="AO121" s="44">
        <f t="shared" si="76"/>
        <v>0</v>
      </c>
      <c r="AP121" s="44" t="e">
        <f t="shared" si="77"/>
        <v>#DIV/0!</v>
      </c>
    </row>
    <row r="122" spans="2:42" x14ac:dyDescent="0.25">
      <c r="B122" s="34"/>
      <c r="C122" s="56"/>
      <c r="D122" s="56"/>
      <c r="E122" s="35"/>
      <c r="F122" s="36"/>
      <c r="G122" s="36"/>
      <c r="H122" s="36"/>
      <c r="I122" s="37"/>
      <c r="J122" s="38"/>
      <c r="K122" s="38"/>
      <c r="L122" s="38"/>
      <c r="M122" s="39"/>
      <c r="N122" s="39"/>
      <c r="O122" s="40"/>
      <c r="P122" s="41"/>
      <c r="Q122" s="41"/>
      <c r="R122" s="42"/>
      <c r="S122" s="43"/>
      <c r="T122" s="36">
        <f t="shared" si="59"/>
        <v>0</v>
      </c>
      <c r="U122" s="44">
        <f t="shared" si="60"/>
        <v>0</v>
      </c>
      <c r="V122" s="45">
        <f t="shared" si="61"/>
        <v>0</v>
      </c>
      <c r="W122" s="46">
        <f t="shared" si="62"/>
        <v>0</v>
      </c>
      <c r="X122" s="41">
        <f t="shared" si="63"/>
        <v>0</v>
      </c>
      <c r="Y122" s="41">
        <f t="shared" si="64"/>
        <v>0</v>
      </c>
      <c r="Z122" s="41">
        <f t="shared" si="65"/>
        <v>0</v>
      </c>
      <c r="AA122" s="47">
        <f t="shared" si="66"/>
        <v>0</v>
      </c>
      <c r="AB122" s="48">
        <f t="shared" si="67"/>
        <v>0</v>
      </c>
      <c r="AC122" s="41">
        <f t="shared" si="68"/>
        <v>0</v>
      </c>
      <c r="AD122" s="41">
        <f t="shared" si="69"/>
        <v>0</v>
      </c>
      <c r="AE122" s="41">
        <f t="shared" si="70"/>
        <v>0</v>
      </c>
      <c r="AF122" s="49" t="e">
        <f>HLOOKUP(I122,GasAvoidedCostsWOCC!$A$5:$G$50,G122+1,FALSE)</f>
        <v>#N/A</v>
      </c>
      <c r="AG122" s="41" t="e">
        <f t="shared" si="71"/>
        <v>#N/A</v>
      </c>
      <c r="AH122" s="49" t="e">
        <f>HLOOKUP(I122,GasAvoidedCostsWOCC!$A$5:$Q$50,T122+1,FALSE)</f>
        <v>#N/A</v>
      </c>
      <c r="AI122" s="41" t="e">
        <f t="shared" si="72"/>
        <v>#N/A</v>
      </c>
      <c r="AJ122" s="41" t="e">
        <f t="shared" si="73"/>
        <v>#N/A</v>
      </c>
      <c r="AK122" s="41" t="e">
        <f>HLOOKUP(I122,GasAvoidedCostsWOCC!$A$5:$Q$50,G122+1,FALSE)*J122*L122</f>
        <v>#N/A</v>
      </c>
      <c r="AL122" s="41" t="e">
        <f t="shared" si="74"/>
        <v>#N/A</v>
      </c>
      <c r="AM122" s="45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5">
        <f t="shared" si="75"/>
        <v>0</v>
      </c>
      <c r="AO122" s="44">
        <f t="shared" si="76"/>
        <v>0</v>
      </c>
      <c r="AP122" s="44" t="e">
        <f t="shared" si="77"/>
        <v>#DIV/0!</v>
      </c>
    </row>
    <row r="123" spans="2:42" x14ac:dyDescent="0.25">
      <c r="B123" s="34"/>
      <c r="C123" s="56"/>
      <c r="D123" s="56"/>
      <c r="E123" s="35"/>
      <c r="F123" s="36"/>
      <c r="G123" s="36"/>
      <c r="H123" s="36"/>
      <c r="I123" s="37"/>
      <c r="J123" s="38"/>
      <c r="K123" s="38"/>
      <c r="L123" s="38"/>
      <c r="M123" s="39"/>
      <c r="N123" s="39"/>
      <c r="O123" s="40"/>
      <c r="P123" s="41"/>
      <c r="Q123" s="41"/>
      <c r="R123" s="42"/>
      <c r="S123" s="43"/>
      <c r="T123" s="36">
        <f t="shared" si="59"/>
        <v>0</v>
      </c>
      <c r="U123" s="44">
        <f t="shared" si="60"/>
        <v>0</v>
      </c>
      <c r="V123" s="45">
        <f t="shared" si="61"/>
        <v>0</v>
      </c>
      <c r="W123" s="46">
        <f t="shared" si="62"/>
        <v>0</v>
      </c>
      <c r="X123" s="41">
        <f t="shared" si="63"/>
        <v>0</v>
      </c>
      <c r="Y123" s="41">
        <f t="shared" si="64"/>
        <v>0</v>
      </c>
      <c r="Z123" s="41">
        <f t="shared" si="65"/>
        <v>0</v>
      </c>
      <c r="AA123" s="47">
        <f t="shared" si="66"/>
        <v>0</v>
      </c>
      <c r="AB123" s="48">
        <f t="shared" si="67"/>
        <v>0</v>
      </c>
      <c r="AC123" s="41">
        <f t="shared" si="68"/>
        <v>0</v>
      </c>
      <c r="AD123" s="41">
        <f t="shared" si="69"/>
        <v>0</v>
      </c>
      <c r="AE123" s="41">
        <f t="shared" si="70"/>
        <v>0</v>
      </c>
      <c r="AF123" s="49" t="e">
        <f>HLOOKUP(I123,GasAvoidedCostsWOCC!$A$5:$G$50,G123+1,FALSE)</f>
        <v>#N/A</v>
      </c>
      <c r="AG123" s="41" t="e">
        <f t="shared" si="71"/>
        <v>#N/A</v>
      </c>
      <c r="AH123" s="49" t="e">
        <f>HLOOKUP(I123,GasAvoidedCostsWOCC!$A$5:$Q$50,T123+1,FALSE)</f>
        <v>#N/A</v>
      </c>
      <c r="AI123" s="41" t="e">
        <f t="shared" si="72"/>
        <v>#N/A</v>
      </c>
      <c r="AJ123" s="41" t="e">
        <f t="shared" si="73"/>
        <v>#N/A</v>
      </c>
      <c r="AK123" s="41" t="e">
        <f>HLOOKUP(I123,GasAvoidedCostsWOCC!$A$5:$Q$50,G123+1,FALSE)*J123*L123</f>
        <v>#N/A</v>
      </c>
      <c r="AL123" s="41" t="e">
        <f t="shared" si="74"/>
        <v>#N/A</v>
      </c>
      <c r="AM123" s="45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5">
        <f t="shared" si="75"/>
        <v>0</v>
      </c>
      <c r="AO123" s="44">
        <f t="shared" si="76"/>
        <v>0</v>
      </c>
      <c r="AP123" s="44" t="e">
        <f t="shared" si="77"/>
        <v>#DIV/0!</v>
      </c>
    </row>
    <row r="124" spans="2:42" x14ac:dyDescent="0.25">
      <c r="B124" s="34"/>
      <c r="C124" s="56"/>
      <c r="D124" s="56"/>
      <c r="E124" s="35"/>
      <c r="F124" s="36"/>
      <c r="G124" s="36"/>
      <c r="H124" s="36"/>
      <c r="I124" s="37"/>
      <c r="J124" s="38"/>
      <c r="K124" s="38"/>
      <c r="L124" s="38"/>
      <c r="M124" s="39"/>
      <c r="N124" s="39"/>
      <c r="O124" s="40"/>
      <c r="P124" s="41"/>
      <c r="Q124" s="41"/>
      <c r="R124" s="42"/>
      <c r="S124" s="43"/>
      <c r="T124" s="36">
        <f t="shared" si="59"/>
        <v>0</v>
      </c>
      <c r="U124" s="44">
        <f t="shared" si="60"/>
        <v>0</v>
      </c>
      <c r="V124" s="45">
        <f t="shared" si="61"/>
        <v>0</v>
      </c>
      <c r="W124" s="46">
        <f t="shared" si="62"/>
        <v>0</v>
      </c>
      <c r="X124" s="41">
        <f t="shared" si="63"/>
        <v>0</v>
      </c>
      <c r="Y124" s="41">
        <f t="shared" si="64"/>
        <v>0</v>
      </c>
      <c r="Z124" s="41">
        <f t="shared" si="65"/>
        <v>0</v>
      </c>
      <c r="AA124" s="47">
        <f t="shared" si="66"/>
        <v>0</v>
      </c>
      <c r="AB124" s="48">
        <f t="shared" si="67"/>
        <v>0</v>
      </c>
      <c r="AC124" s="41">
        <f t="shared" si="68"/>
        <v>0</v>
      </c>
      <c r="AD124" s="41">
        <f t="shared" si="69"/>
        <v>0</v>
      </c>
      <c r="AE124" s="41">
        <f t="shared" si="70"/>
        <v>0</v>
      </c>
      <c r="AF124" s="49" t="e">
        <f>HLOOKUP(I124,GasAvoidedCostsWOCC!$A$5:$G$50,G124+1,FALSE)</f>
        <v>#N/A</v>
      </c>
      <c r="AG124" s="41" t="e">
        <f t="shared" si="71"/>
        <v>#N/A</v>
      </c>
      <c r="AH124" s="49" t="e">
        <f>HLOOKUP(I124,GasAvoidedCostsWOCC!$A$5:$Q$50,T124+1,FALSE)</f>
        <v>#N/A</v>
      </c>
      <c r="AI124" s="41" t="e">
        <f t="shared" si="72"/>
        <v>#N/A</v>
      </c>
      <c r="AJ124" s="41" t="e">
        <f t="shared" si="73"/>
        <v>#N/A</v>
      </c>
      <c r="AK124" s="41" t="e">
        <f>HLOOKUP(I124,GasAvoidedCostsWOCC!$A$5:$Q$50,G124+1,FALSE)*J124*L124</f>
        <v>#N/A</v>
      </c>
      <c r="AL124" s="41" t="e">
        <f t="shared" si="74"/>
        <v>#N/A</v>
      </c>
      <c r="AM124" s="45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5">
        <f t="shared" si="75"/>
        <v>0</v>
      </c>
      <c r="AO124" s="44">
        <f t="shared" si="76"/>
        <v>0</v>
      </c>
      <c r="AP124" s="44" t="e">
        <f t="shared" si="77"/>
        <v>#DIV/0!</v>
      </c>
    </row>
    <row r="125" spans="2:42" x14ac:dyDescent="0.25">
      <c r="B125" s="34"/>
      <c r="C125" s="56"/>
      <c r="D125" s="56"/>
      <c r="E125" s="35"/>
      <c r="F125" s="36"/>
      <c r="G125" s="36"/>
      <c r="H125" s="36"/>
      <c r="I125" s="37"/>
      <c r="J125" s="38"/>
      <c r="K125" s="38"/>
      <c r="L125" s="38"/>
      <c r="M125" s="39"/>
      <c r="N125" s="39"/>
      <c r="O125" s="40"/>
      <c r="P125" s="41"/>
      <c r="Q125" s="41"/>
      <c r="R125" s="42"/>
      <c r="S125" s="43"/>
      <c r="T125" s="36">
        <f t="shared" si="59"/>
        <v>0</v>
      </c>
      <c r="U125" s="44">
        <f t="shared" si="60"/>
        <v>0</v>
      </c>
      <c r="V125" s="45">
        <f t="shared" si="61"/>
        <v>0</v>
      </c>
      <c r="W125" s="46">
        <f t="shared" si="62"/>
        <v>0</v>
      </c>
      <c r="X125" s="41">
        <f t="shared" si="63"/>
        <v>0</v>
      </c>
      <c r="Y125" s="41">
        <f t="shared" si="64"/>
        <v>0</v>
      </c>
      <c r="Z125" s="41">
        <f t="shared" si="65"/>
        <v>0</v>
      </c>
      <c r="AA125" s="47">
        <f t="shared" si="66"/>
        <v>0</v>
      </c>
      <c r="AB125" s="48">
        <f t="shared" si="67"/>
        <v>0</v>
      </c>
      <c r="AC125" s="41">
        <f t="shared" si="68"/>
        <v>0</v>
      </c>
      <c r="AD125" s="41">
        <f t="shared" si="69"/>
        <v>0</v>
      </c>
      <c r="AE125" s="41">
        <f t="shared" si="70"/>
        <v>0</v>
      </c>
      <c r="AF125" s="49" t="e">
        <f>HLOOKUP(I125,GasAvoidedCostsWOCC!$A$5:$G$50,G125+1,FALSE)</f>
        <v>#N/A</v>
      </c>
      <c r="AG125" s="41" t="e">
        <f t="shared" si="71"/>
        <v>#N/A</v>
      </c>
      <c r="AH125" s="49" t="e">
        <f>HLOOKUP(I125,GasAvoidedCostsWOCC!$A$5:$Q$50,T125+1,FALSE)</f>
        <v>#N/A</v>
      </c>
      <c r="AI125" s="41" t="e">
        <f t="shared" si="72"/>
        <v>#N/A</v>
      </c>
      <c r="AJ125" s="41" t="e">
        <f t="shared" si="73"/>
        <v>#N/A</v>
      </c>
      <c r="AK125" s="41" t="e">
        <f>HLOOKUP(I125,GasAvoidedCostsWOCC!$A$5:$Q$50,G125+1,FALSE)*J125*L125</f>
        <v>#N/A</v>
      </c>
      <c r="AL125" s="41" t="e">
        <f t="shared" si="74"/>
        <v>#N/A</v>
      </c>
      <c r="AM125" s="45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5">
        <f t="shared" si="75"/>
        <v>0</v>
      </c>
      <c r="AO125" s="44">
        <f t="shared" si="76"/>
        <v>0</v>
      </c>
      <c r="AP125" s="44" t="e">
        <f t="shared" si="77"/>
        <v>#DIV/0!</v>
      </c>
    </row>
    <row r="126" spans="2:42" x14ac:dyDescent="0.25">
      <c r="B126" s="34"/>
      <c r="C126" s="56"/>
      <c r="D126" s="56"/>
      <c r="E126" s="35"/>
      <c r="F126" s="36"/>
      <c r="G126" s="36"/>
      <c r="H126" s="36"/>
      <c r="I126" s="37"/>
      <c r="J126" s="38"/>
      <c r="K126" s="38"/>
      <c r="L126" s="38"/>
      <c r="M126" s="39"/>
      <c r="N126" s="39"/>
      <c r="O126" s="40"/>
      <c r="P126" s="41"/>
      <c r="Q126" s="41"/>
      <c r="R126" s="42"/>
      <c r="S126" s="43"/>
      <c r="T126" s="36">
        <f t="shared" si="59"/>
        <v>0</v>
      </c>
      <c r="U126" s="44">
        <f t="shared" si="60"/>
        <v>0</v>
      </c>
      <c r="V126" s="45">
        <f t="shared" si="61"/>
        <v>0</v>
      </c>
      <c r="W126" s="46">
        <f t="shared" si="62"/>
        <v>0</v>
      </c>
      <c r="X126" s="41">
        <f t="shared" si="63"/>
        <v>0</v>
      </c>
      <c r="Y126" s="41">
        <f t="shared" si="64"/>
        <v>0</v>
      </c>
      <c r="Z126" s="41">
        <f t="shared" si="65"/>
        <v>0</v>
      </c>
      <c r="AA126" s="47">
        <f t="shared" si="66"/>
        <v>0</v>
      </c>
      <c r="AB126" s="48">
        <f t="shared" si="67"/>
        <v>0</v>
      </c>
      <c r="AC126" s="41">
        <f t="shared" si="68"/>
        <v>0</v>
      </c>
      <c r="AD126" s="41">
        <f t="shared" si="69"/>
        <v>0</v>
      </c>
      <c r="AE126" s="41">
        <f t="shared" si="70"/>
        <v>0</v>
      </c>
      <c r="AF126" s="49" t="e">
        <f>HLOOKUP(I126,GasAvoidedCostsWOCC!$A$5:$G$50,G126+1,FALSE)</f>
        <v>#N/A</v>
      </c>
      <c r="AG126" s="41" t="e">
        <f t="shared" si="71"/>
        <v>#N/A</v>
      </c>
      <c r="AH126" s="49" t="e">
        <f>HLOOKUP(I126,GasAvoidedCostsWOCC!$A$5:$Q$50,T126+1,FALSE)</f>
        <v>#N/A</v>
      </c>
      <c r="AI126" s="41" t="e">
        <f t="shared" si="72"/>
        <v>#N/A</v>
      </c>
      <c r="AJ126" s="41" t="e">
        <f t="shared" si="73"/>
        <v>#N/A</v>
      </c>
      <c r="AK126" s="41" t="e">
        <f>HLOOKUP(I126,GasAvoidedCostsWOCC!$A$5:$Q$50,G126+1,FALSE)*J126*L126</f>
        <v>#N/A</v>
      </c>
      <c r="AL126" s="41" t="e">
        <f t="shared" si="74"/>
        <v>#N/A</v>
      </c>
      <c r="AM126" s="45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5">
        <f t="shared" si="75"/>
        <v>0</v>
      </c>
      <c r="AO126" s="44">
        <f t="shared" si="76"/>
        <v>0</v>
      </c>
      <c r="AP126" s="44" t="e">
        <f t="shared" si="77"/>
        <v>#DIV/0!</v>
      </c>
    </row>
    <row r="127" spans="2:42" x14ac:dyDescent="0.25">
      <c r="B127" s="34"/>
      <c r="C127" s="56"/>
      <c r="D127" s="56"/>
      <c r="E127" s="35"/>
      <c r="F127" s="36"/>
      <c r="G127" s="36"/>
      <c r="H127" s="36"/>
      <c r="I127" s="37"/>
      <c r="J127" s="38"/>
      <c r="K127" s="38"/>
      <c r="L127" s="38"/>
      <c r="M127" s="39"/>
      <c r="N127" s="39"/>
      <c r="O127" s="40"/>
      <c r="P127" s="41"/>
      <c r="Q127" s="41"/>
      <c r="R127" s="42"/>
      <c r="S127" s="43"/>
      <c r="T127" s="36">
        <f t="shared" si="59"/>
        <v>0</v>
      </c>
      <c r="U127" s="44">
        <f t="shared" si="60"/>
        <v>0</v>
      </c>
      <c r="V127" s="45">
        <f t="shared" si="61"/>
        <v>0</v>
      </c>
      <c r="W127" s="46">
        <f t="shared" si="62"/>
        <v>0</v>
      </c>
      <c r="X127" s="41">
        <f t="shared" si="63"/>
        <v>0</v>
      </c>
      <c r="Y127" s="41">
        <f t="shared" si="64"/>
        <v>0</v>
      </c>
      <c r="Z127" s="41">
        <f t="shared" si="65"/>
        <v>0</v>
      </c>
      <c r="AA127" s="47">
        <f t="shared" si="66"/>
        <v>0</v>
      </c>
      <c r="AB127" s="48">
        <f t="shared" si="67"/>
        <v>0</v>
      </c>
      <c r="AC127" s="41">
        <f t="shared" si="68"/>
        <v>0</v>
      </c>
      <c r="AD127" s="41">
        <f t="shared" si="69"/>
        <v>0</v>
      </c>
      <c r="AE127" s="41">
        <f t="shared" si="70"/>
        <v>0</v>
      </c>
      <c r="AF127" s="49" t="e">
        <f>HLOOKUP(I127,GasAvoidedCostsWOCC!$A$5:$G$50,G127+1,FALSE)</f>
        <v>#N/A</v>
      </c>
      <c r="AG127" s="41" t="e">
        <f t="shared" si="71"/>
        <v>#N/A</v>
      </c>
      <c r="AH127" s="49" t="e">
        <f>HLOOKUP(I127,GasAvoidedCostsWOCC!$A$5:$Q$50,T127+1,FALSE)</f>
        <v>#N/A</v>
      </c>
      <c r="AI127" s="41" t="e">
        <f t="shared" si="72"/>
        <v>#N/A</v>
      </c>
      <c r="AJ127" s="41" t="e">
        <f t="shared" si="73"/>
        <v>#N/A</v>
      </c>
      <c r="AK127" s="41" t="e">
        <f>HLOOKUP(I127,GasAvoidedCostsWOCC!$A$5:$Q$50,G127+1,FALSE)*J127*L127</f>
        <v>#N/A</v>
      </c>
      <c r="AL127" s="41" t="e">
        <f t="shared" si="74"/>
        <v>#N/A</v>
      </c>
      <c r="AM127" s="45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5">
        <f t="shared" si="75"/>
        <v>0</v>
      </c>
      <c r="AO127" s="44">
        <f t="shared" si="76"/>
        <v>0</v>
      </c>
      <c r="AP127" s="44" t="e">
        <f t="shared" si="77"/>
        <v>#DIV/0!</v>
      </c>
    </row>
    <row r="128" spans="2:42" x14ac:dyDescent="0.25">
      <c r="B128" s="34"/>
      <c r="C128" s="56"/>
      <c r="D128" s="56"/>
      <c r="E128" s="35"/>
      <c r="F128" s="36"/>
      <c r="G128" s="36"/>
      <c r="H128" s="36"/>
      <c r="I128" s="37"/>
      <c r="J128" s="38"/>
      <c r="K128" s="38"/>
      <c r="L128" s="38"/>
      <c r="M128" s="39"/>
      <c r="N128" s="39"/>
      <c r="O128" s="40"/>
      <c r="P128" s="41"/>
      <c r="Q128" s="41"/>
      <c r="R128" s="42"/>
      <c r="S128" s="43"/>
      <c r="T128" s="36">
        <f t="shared" si="59"/>
        <v>0</v>
      </c>
      <c r="U128" s="44">
        <f t="shared" si="60"/>
        <v>0</v>
      </c>
      <c r="V128" s="45">
        <f t="shared" si="61"/>
        <v>0</v>
      </c>
      <c r="W128" s="46">
        <f t="shared" si="62"/>
        <v>0</v>
      </c>
      <c r="X128" s="41">
        <f t="shared" si="63"/>
        <v>0</v>
      </c>
      <c r="Y128" s="41">
        <f t="shared" si="64"/>
        <v>0</v>
      </c>
      <c r="Z128" s="41">
        <f t="shared" si="65"/>
        <v>0</v>
      </c>
      <c r="AA128" s="47">
        <f t="shared" si="66"/>
        <v>0</v>
      </c>
      <c r="AB128" s="48">
        <f t="shared" si="67"/>
        <v>0</v>
      </c>
      <c r="AC128" s="41">
        <f t="shared" si="68"/>
        <v>0</v>
      </c>
      <c r="AD128" s="41">
        <f t="shared" si="69"/>
        <v>0</v>
      </c>
      <c r="AE128" s="41">
        <f t="shared" si="70"/>
        <v>0</v>
      </c>
      <c r="AF128" s="49" t="e">
        <f>HLOOKUP(I128,GasAvoidedCostsWOCC!$A$5:$G$50,G128+1,FALSE)</f>
        <v>#N/A</v>
      </c>
      <c r="AG128" s="41" t="e">
        <f t="shared" si="71"/>
        <v>#N/A</v>
      </c>
      <c r="AH128" s="49" t="e">
        <f>HLOOKUP(I128,GasAvoidedCostsWOCC!$A$5:$Q$50,T128+1,FALSE)</f>
        <v>#N/A</v>
      </c>
      <c r="AI128" s="41" t="e">
        <f t="shared" si="72"/>
        <v>#N/A</v>
      </c>
      <c r="AJ128" s="41" t="e">
        <f t="shared" si="73"/>
        <v>#N/A</v>
      </c>
      <c r="AK128" s="41" t="e">
        <f>HLOOKUP(I128,GasAvoidedCostsWOCC!$A$5:$Q$50,G128+1,FALSE)*J128*L128</f>
        <v>#N/A</v>
      </c>
      <c r="AL128" s="41" t="e">
        <f t="shared" si="74"/>
        <v>#N/A</v>
      </c>
      <c r="AM128" s="45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5">
        <f t="shared" si="75"/>
        <v>0</v>
      </c>
      <c r="AO128" s="44">
        <f t="shared" si="76"/>
        <v>0</v>
      </c>
      <c r="AP128" s="44" t="e">
        <f t="shared" si="77"/>
        <v>#DIV/0!</v>
      </c>
    </row>
    <row r="129" spans="2:42" x14ac:dyDescent="0.25">
      <c r="B129" s="34"/>
      <c r="C129" s="56"/>
      <c r="D129" s="56"/>
      <c r="E129" s="35"/>
      <c r="F129" s="36"/>
      <c r="G129" s="36"/>
      <c r="H129" s="36"/>
      <c r="I129" s="37"/>
      <c r="J129" s="38"/>
      <c r="K129" s="38"/>
      <c r="L129" s="38"/>
      <c r="M129" s="39"/>
      <c r="N129" s="39"/>
      <c r="O129" s="40"/>
      <c r="P129" s="41"/>
      <c r="Q129" s="41"/>
      <c r="R129" s="42"/>
      <c r="S129" s="43"/>
      <c r="T129" s="36">
        <f t="shared" si="59"/>
        <v>0</v>
      </c>
      <c r="U129" s="44">
        <f t="shared" si="60"/>
        <v>0</v>
      </c>
      <c r="V129" s="45">
        <f t="shared" si="61"/>
        <v>0</v>
      </c>
      <c r="W129" s="46">
        <f t="shared" si="62"/>
        <v>0</v>
      </c>
      <c r="X129" s="41">
        <f t="shared" si="63"/>
        <v>0</v>
      </c>
      <c r="Y129" s="41">
        <f t="shared" si="64"/>
        <v>0</v>
      </c>
      <c r="Z129" s="41">
        <f t="shared" si="65"/>
        <v>0</v>
      </c>
      <c r="AA129" s="47">
        <f t="shared" si="66"/>
        <v>0</v>
      </c>
      <c r="AB129" s="48">
        <f t="shared" si="67"/>
        <v>0</v>
      </c>
      <c r="AC129" s="41">
        <f t="shared" si="68"/>
        <v>0</v>
      </c>
      <c r="AD129" s="41">
        <f t="shared" si="69"/>
        <v>0</v>
      </c>
      <c r="AE129" s="41">
        <f t="shared" si="70"/>
        <v>0</v>
      </c>
      <c r="AF129" s="49" t="e">
        <f>HLOOKUP(I129,GasAvoidedCostsWOCC!$A$5:$G$50,G129+1,FALSE)</f>
        <v>#N/A</v>
      </c>
      <c r="AG129" s="41" t="e">
        <f t="shared" si="71"/>
        <v>#N/A</v>
      </c>
      <c r="AH129" s="49" t="e">
        <f>HLOOKUP(I129,GasAvoidedCostsWOCC!$A$5:$Q$50,T129+1,FALSE)</f>
        <v>#N/A</v>
      </c>
      <c r="AI129" s="41" t="e">
        <f t="shared" si="72"/>
        <v>#N/A</v>
      </c>
      <c r="AJ129" s="41" t="e">
        <f t="shared" si="73"/>
        <v>#N/A</v>
      </c>
      <c r="AK129" s="41" t="e">
        <f>HLOOKUP(I129,GasAvoidedCostsWOCC!$A$5:$Q$50,G129+1,FALSE)*J129*L129</f>
        <v>#N/A</v>
      </c>
      <c r="AL129" s="41" t="e">
        <f t="shared" si="74"/>
        <v>#N/A</v>
      </c>
      <c r="AM129" s="45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5">
        <f t="shared" si="75"/>
        <v>0</v>
      </c>
      <c r="AO129" s="44">
        <f t="shared" si="76"/>
        <v>0</v>
      </c>
      <c r="AP129" s="44" t="e">
        <f t="shared" si="77"/>
        <v>#DIV/0!</v>
      </c>
    </row>
    <row r="130" spans="2:42" x14ac:dyDescent="0.25">
      <c r="B130" s="34"/>
      <c r="C130" s="56"/>
      <c r="D130" s="56"/>
      <c r="E130" s="35"/>
      <c r="F130" s="36"/>
      <c r="G130" s="36"/>
      <c r="H130" s="36"/>
      <c r="I130" s="37"/>
      <c r="J130" s="38"/>
      <c r="K130" s="38"/>
      <c r="L130" s="38"/>
      <c r="M130" s="39"/>
      <c r="N130" s="39"/>
      <c r="O130" s="40"/>
      <c r="P130" s="41"/>
      <c r="Q130" s="41"/>
      <c r="R130" s="42"/>
      <c r="S130" s="43"/>
      <c r="T130" s="36">
        <f t="shared" si="59"/>
        <v>0</v>
      </c>
      <c r="U130" s="44">
        <f t="shared" si="60"/>
        <v>0</v>
      </c>
      <c r="V130" s="45">
        <f t="shared" si="61"/>
        <v>0</v>
      </c>
      <c r="W130" s="46">
        <f t="shared" si="62"/>
        <v>0</v>
      </c>
      <c r="X130" s="41">
        <f t="shared" si="63"/>
        <v>0</v>
      </c>
      <c r="Y130" s="41">
        <f t="shared" si="64"/>
        <v>0</v>
      </c>
      <c r="Z130" s="41">
        <f t="shared" si="65"/>
        <v>0</v>
      </c>
      <c r="AA130" s="47">
        <f t="shared" si="66"/>
        <v>0</v>
      </c>
      <c r="AB130" s="48">
        <f t="shared" si="67"/>
        <v>0</v>
      </c>
      <c r="AC130" s="41">
        <f t="shared" si="68"/>
        <v>0</v>
      </c>
      <c r="AD130" s="41">
        <f t="shared" si="69"/>
        <v>0</v>
      </c>
      <c r="AE130" s="41">
        <f t="shared" si="70"/>
        <v>0</v>
      </c>
      <c r="AF130" s="49" t="e">
        <f>HLOOKUP(I130,GasAvoidedCostsWOCC!$A$5:$G$50,G130+1,FALSE)</f>
        <v>#N/A</v>
      </c>
      <c r="AG130" s="41" t="e">
        <f t="shared" si="71"/>
        <v>#N/A</v>
      </c>
      <c r="AH130" s="49" t="e">
        <f>HLOOKUP(I130,GasAvoidedCostsWOCC!$A$5:$Q$50,T130+1,FALSE)</f>
        <v>#N/A</v>
      </c>
      <c r="AI130" s="41" t="e">
        <f t="shared" si="72"/>
        <v>#N/A</v>
      </c>
      <c r="AJ130" s="41" t="e">
        <f t="shared" si="73"/>
        <v>#N/A</v>
      </c>
      <c r="AK130" s="41" t="e">
        <f>HLOOKUP(I130,GasAvoidedCostsWOCC!$A$5:$Q$50,G130+1,FALSE)*J130*L130</f>
        <v>#N/A</v>
      </c>
      <c r="AL130" s="41" t="e">
        <f t="shared" si="74"/>
        <v>#N/A</v>
      </c>
      <c r="AM130" s="45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5">
        <f t="shared" si="75"/>
        <v>0</v>
      </c>
      <c r="AO130" s="44">
        <f t="shared" si="76"/>
        <v>0</v>
      </c>
      <c r="AP130" s="44" t="e">
        <f t="shared" si="77"/>
        <v>#DIV/0!</v>
      </c>
    </row>
    <row r="131" spans="2:42" x14ac:dyDescent="0.25">
      <c r="B131" s="34"/>
      <c r="C131" s="56"/>
      <c r="D131" s="56"/>
      <c r="E131" s="35"/>
      <c r="F131" s="36"/>
      <c r="G131" s="36"/>
      <c r="H131" s="36"/>
      <c r="I131" s="37"/>
      <c r="J131" s="38"/>
      <c r="K131" s="38"/>
      <c r="L131" s="38"/>
      <c r="M131" s="39"/>
      <c r="N131" s="39"/>
      <c r="O131" s="40"/>
      <c r="P131" s="41"/>
      <c r="Q131" s="41"/>
      <c r="R131" s="42"/>
      <c r="S131" s="43"/>
      <c r="T131" s="36">
        <f t="shared" si="59"/>
        <v>0</v>
      </c>
      <c r="U131" s="44">
        <f t="shared" si="60"/>
        <v>0</v>
      </c>
      <c r="V131" s="45">
        <f t="shared" si="61"/>
        <v>0</v>
      </c>
      <c r="W131" s="46">
        <f t="shared" si="62"/>
        <v>0</v>
      </c>
      <c r="X131" s="41">
        <f t="shared" si="63"/>
        <v>0</v>
      </c>
      <c r="Y131" s="41">
        <f t="shared" si="64"/>
        <v>0</v>
      </c>
      <c r="Z131" s="41">
        <f t="shared" si="65"/>
        <v>0</v>
      </c>
      <c r="AA131" s="47">
        <f t="shared" si="66"/>
        <v>0</v>
      </c>
      <c r="AB131" s="48">
        <f t="shared" si="67"/>
        <v>0</v>
      </c>
      <c r="AC131" s="41">
        <f t="shared" si="68"/>
        <v>0</v>
      </c>
      <c r="AD131" s="41">
        <f t="shared" si="69"/>
        <v>0</v>
      </c>
      <c r="AE131" s="41">
        <f t="shared" si="70"/>
        <v>0</v>
      </c>
      <c r="AF131" s="49" t="e">
        <f>HLOOKUP(I131,GasAvoidedCostsWOCC!$A$5:$G$50,G131+1,FALSE)</f>
        <v>#N/A</v>
      </c>
      <c r="AG131" s="41" t="e">
        <f t="shared" si="71"/>
        <v>#N/A</v>
      </c>
      <c r="AH131" s="49" t="e">
        <f>HLOOKUP(I131,GasAvoidedCostsWOCC!$A$5:$Q$50,T131+1,FALSE)</f>
        <v>#N/A</v>
      </c>
      <c r="AI131" s="41" t="e">
        <f t="shared" si="72"/>
        <v>#N/A</v>
      </c>
      <c r="AJ131" s="41" t="e">
        <f t="shared" si="73"/>
        <v>#N/A</v>
      </c>
      <c r="AK131" s="41" t="e">
        <f>HLOOKUP(I131,GasAvoidedCostsWOCC!$A$5:$Q$50,G131+1,FALSE)*J131*L131</f>
        <v>#N/A</v>
      </c>
      <c r="AL131" s="41" t="e">
        <f t="shared" si="74"/>
        <v>#N/A</v>
      </c>
      <c r="AM131" s="45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5">
        <f t="shared" si="75"/>
        <v>0</v>
      </c>
      <c r="AO131" s="44">
        <f t="shared" si="76"/>
        <v>0</v>
      </c>
      <c r="AP131" s="44" t="e">
        <f t="shared" si="77"/>
        <v>#DIV/0!</v>
      </c>
    </row>
    <row r="132" spans="2:42" x14ac:dyDescent="0.25">
      <c r="B132" s="34"/>
      <c r="C132" s="56"/>
      <c r="D132" s="56"/>
      <c r="E132" s="35"/>
      <c r="F132" s="36"/>
      <c r="G132" s="36"/>
      <c r="H132" s="36"/>
      <c r="I132" s="37"/>
      <c r="J132" s="38"/>
      <c r="K132" s="38"/>
      <c r="L132" s="38"/>
      <c r="M132" s="39"/>
      <c r="N132" s="39"/>
      <c r="O132" s="40"/>
      <c r="P132" s="41"/>
      <c r="Q132" s="41"/>
      <c r="R132" s="42"/>
      <c r="S132" s="43"/>
      <c r="T132" s="36">
        <f t="shared" si="59"/>
        <v>0</v>
      </c>
      <c r="U132" s="44">
        <f t="shared" si="60"/>
        <v>0</v>
      </c>
      <c r="V132" s="45">
        <f t="shared" si="61"/>
        <v>0</v>
      </c>
      <c r="W132" s="46">
        <f t="shared" si="62"/>
        <v>0</v>
      </c>
      <c r="X132" s="41">
        <f t="shared" si="63"/>
        <v>0</v>
      </c>
      <c r="Y132" s="41">
        <f t="shared" si="64"/>
        <v>0</v>
      </c>
      <c r="Z132" s="41">
        <f t="shared" si="65"/>
        <v>0</v>
      </c>
      <c r="AA132" s="47">
        <f t="shared" si="66"/>
        <v>0</v>
      </c>
      <c r="AB132" s="48">
        <f t="shared" si="67"/>
        <v>0</v>
      </c>
      <c r="AC132" s="41">
        <f t="shared" si="68"/>
        <v>0</v>
      </c>
      <c r="AD132" s="41">
        <f t="shared" si="69"/>
        <v>0</v>
      </c>
      <c r="AE132" s="41">
        <f t="shared" si="70"/>
        <v>0</v>
      </c>
      <c r="AF132" s="49" t="e">
        <f>HLOOKUP(I132,GasAvoidedCostsWOCC!$A$5:$G$50,G132+1,FALSE)</f>
        <v>#N/A</v>
      </c>
      <c r="AG132" s="41" t="e">
        <f t="shared" si="71"/>
        <v>#N/A</v>
      </c>
      <c r="AH132" s="49" t="e">
        <f>HLOOKUP(I132,GasAvoidedCostsWOCC!$A$5:$Q$50,T132+1,FALSE)</f>
        <v>#N/A</v>
      </c>
      <c r="AI132" s="41" t="e">
        <f t="shared" si="72"/>
        <v>#N/A</v>
      </c>
      <c r="AJ132" s="41" t="e">
        <f t="shared" si="73"/>
        <v>#N/A</v>
      </c>
      <c r="AK132" s="41" t="e">
        <f>HLOOKUP(I132,GasAvoidedCostsWOCC!$A$5:$Q$50,G132+1,FALSE)*J132*L132</f>
        <v>#N/A</v>
      </c>
      <c r="AL132" s="41" t="e">
        <f t="shared" si="74"/>
        <v>#N/A</v>
      </c>
      <c r="AM132" s="45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5">
        <f t="shared" si="75"/>
        <v>0</v>
      </c>
      <c r="AO132" s="44">
        <f t="shared" si="76"/>
        <v>0</v>
      </c>
      <c r="AP132" s="44" t="e">
        <f t="shared" si="77"/>
        <v>#DIV/0!</v>
      </c>
    </row>
    <row r="133" spans="2:42" x14ac:dyDescent="0.25">
      <c r="B133" s="34"/>
      <c r="C133" s="56"/>
      <c r="D133" s="56"/>
      <c r="E133" s="35"/>
      <c r="F133" s="36"/>
      <c r="G133" s="36"/>
      <c r="H133" s="36"/>
      <c r="I133" s="37"/>
      <c r="J133" s="38"/>
      <c r="K133" s="38"/>
      <c r="L133" s="38"/>
      <c r="M133" s="39"/>
      <c r="N133" s="39"/>
      <c r="O133" s="40"/>
      <c r="P133" s="41"/>
      <c r="Q133" s="41"/>
      <c r="R133" s="42"/>
      <c r="S133" s="43"/>
      <c r="T133" s="36">
        <f t="shared" si="59"/>
        <v>0</v>
      </c>
      <c r="U133" s="44">
        <f t="shared" si="60"/>
        <v>0</v>
      </c>
      <c r="V133" s="45">
        <f t="shared" si="61"/>
        <v>0</v>
      </c>
      <c r="W133" s="46">
        <f t="shared" si="62"/>
        <v>0</v>
      </c>
      <c r="X133" s="41">
        <f t="shared" si="63"/>
        <v>0</v>
      </c>
      <c r="Y133" s="41">
        <f t="shared" si="64"/>
        <v>0</v>
      </c>
      <c r="Z133" s="41">
        <f t="shared" si="65"/>
        <v>0</v>
      </c>
      <c r="AA133" s="47">
        <f t="shared" si="66"/>
        <v>0</v>
      </c>
      <c r="AB133" s="48">
        <f t="shared" si="67"/>
        <v>0</v>
      </c>
      <c r="AC133" s="41">
        <f t="shared" si="68"/>
        <v>0</v>
      </c>
      <c r="AD133" s="41">
        <f t="shared" si="69"/>
        <v>0</v>
      </c>
      <c r="AE133" s="41">
        <f t="shared" si="70"/>
        <v>0</v>
      </c>
      <c r="AF133" s="49" t="e">
        <f>HLOOKUP(I133,GasAvoidedCostsWOCC!$A$5:$G$50,G133+1,FALSE)</f>
        <v>#N/A</v>
      </c>
      <c r="AG133" s="41" t="e">
        <f t="shared" si="71"/>
        <v>#N/A</v>
      </c>
      <c r="AH133" s="49" t="e">
        <f>HLOOKUP(I133,GasAvoidedCostsWOCC!$A$5:$Q$50,T133+1,FALSE)</f>
        <v>#N/A</v>
      </c>
      <c r="AI133" s="41" t="e">
        <f t="shared" si="72"/>
        <v>#N/A</v>
      </c>
      <c r="AJ133" s="41" t="e">
        <f t="shared" si="73"/>
        <v>#N/A</v>
      </c>
      <c r="AK133" s="41" t="e">
        <f>HLOOKUP(I133,GasAvoidedCostsWOCC!$A$5:$Q$50,G133+1,FALSE)*J133*L133</f>
        <v>#N/A</v>
      </c>
      <c r="AL133" s="41" t="e">
        <f t="shared" si="74"/>
        <v>#N/A</v>
      </c>
      <c r="AM133" s="45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5">
        <f t="shared" si="75"/>
        <v>0</v>
      </c>
      <c r="AO133" s="44">
        <f t="shared" si="76"/>
        <v>0</v>
      </c>
      <c r="AP133" s="44" t="e">
        <f t="shared" si="77"/>
        <v>#DIV/0!</v>
      </c>
    </row>
    <row r="134" spans="2:42" x14ac:dyDescent="0.25">
      <c r="B134" s="34"/>
      <c r="C134" s="56"/>
      <c r="D134" s="56"/>
      <c r="E134" s="35"/>
      <c r="F134" s="36"/>
      <c r="G134" s="36"/>
      <c r="H134" s="36"/>
      <c r="I134" s="37"/>
      <c r="J134" s="38"/>
      <c r="K134" s="38"/>
      <c r="L134" s="38"/>
      <c r="M134" s="39"/>
      <c r="N134" s="39"/>
      <c r="O134" s="40"/>
      <c r="P134" s="41"/>
      <c r="Q134" s="41"/>
      <c r="R134" s="42"/>
      <c r="S134" s="43"/>
      <c r="T134" s="36">
        <f t="shared" si="59"/>
        <v>0</v>
      </c>
      <c r="U134" s="44">
        <f t="shared" si="60"/>
        <v>0</v>
      </c>
      <c r="V134" s="45">
        <f t="shared" si="61"/>
        <v>0</v>
      </c>
      <c r="W134" s="46">
        <f t="shared" si="62"/>
        <v>0</v>
      </c>
      <c r="X134" s="41">
        <f t="shared" si="63"/>
        <v>0</v>
      </c>
      <c r="Y134" s="41">
        <f t="shared" si="64"/>
        <v>0</v>
      </c>
      <c r="Z134" s="41">
        <f t="shared" si="65"/>
        <v>0</v>
      </c>
      <c r="AA134" s="47">
        <f t="shared" si="66"/>
        <v>0</v>
      </c>
      <c r="AB134" s="48">
        <f t="shared" si="67"/>
        <v>0</v>
      </c>
      <c r="AC134" s="41">
        <f t="shared" si="68"/>
        <v>0</v>
      </c>
      <c r="AD134" s="41">
        <f t="shared" si="69"/>
        <v>0</v>
      </c>
      <c r="AE134" s="41">
        <f t="shared" si="70"/>
        <v>0</v>
      </c>
      <c r="AF134" s="49" t="e">
        <f>HLOOKUP(I134,GasAvoidedCostsWOCC!$A$5:$G$50,G134+1,FALSE)</f>
        <v>#N/A</v>
      </c>
      <c r="AG134" s="41" t="e">
        <f t="shared" si="71"/>
        <v>#N/A</v>
      </c>
      <c r="AH134" s="49" t="e">
        <f>HLOOKUP(I134,GasAvoidedCostsWOCC!$A$5:$Q$50,T134+1,FALSE)</f>
        <v>#N/A</v>
      </c>
      <c r="AI134" s="41" t="e">
        <f t="shared" si="72"/>
        <v>#N/A</v>
      </c>
      <c r="AJ134" s="41" t="e">
        <f t="shared" si="73"/>
        <v>#N/A</v>
      </c>
      <c r="AK134" s="41" t="e">
        <f>HLOOKUP(I134,GasAvoidedCostsWOCC!$A$5:$Q$50,G134+1,FALSE)*J134*L134</f>
        <v>#N/A</v>
      </c>
      <c r="AL134" s="41" t="e">
        <f t="shared" si="74"/>
        <v>#N/A</v>
      </c>
      <c r="AM134" s="45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5">
        <f t="shared" si="75"/>
        <v>0</v>
      </c>
      <c r="AO134" s="44">
        <f t="shared" si="76"/>
        <v>0</v>
      </c>
      <c r="AP134" s="44" t="e">
        <f t="shared" si="77"/>
        <v>#DIV/0!</v>
      </c>
    </row>
    <row r="135" spans="2:42" x14ac:dyDescent="0.25">
      <c r="B135" s="34"/>
      <c r="C135" s="56"/>
      <c r="D135" s="56"/>
      <c r="E135" s="35"/>
      <c r="F135" s="36"/>
      <c r="G135" s="36"/>
      <c r="H135" s="36"/>
      <c r="I135" s="37"/>
      <c r="J135" s="38"/>
      <c r="K135" s="38"/>
      <c r="L135" s="38"/>
      <c r="M135" s="39"/>
      <c r="N135" s="39"/>
      <c r="O135" s="40"/>
      <c r="P135" s="41"/>
      <c r="Q135" s="41"/>
      <c r="R135" s="42"/>
      <c r="S135" s="43"/>
      <c r="T135" s="36">
        <f t="shared" si="59"/>
        <v>0</v>
      </c>
      <c r="U135" s="44">
        <f t="shared" si="60"/>
        <v>0</v>
      </c>
      <c r="V135" s="45">
        <f t="shared" si="61"/>
        <v>0</v>
      </c>
      <c r="W135" s="46">
        <f t="shared" si="62"/>
        <v>0</v>
      </c>
      <c r="X135" s="41">
        <f t="shared" si="63"/>
        <v>0</v>
      </c>
      <c r="Y135" s="41">
        <f t="shared" si="64"/>
        <v>0</v>
      </c>
      <c r="Z135" s="41">
        <f t="shared" si="65"/>
        <v>0</v>
      </c>
      <c r="AA135" s="47">
        <f t="shared" si="66"/>
        <v>0</v>
      </c>
      <c r="AB135" s="48">
        <f t="shared" si="67"/>
        <v>0</v>
      </c>
      <c r="AC135" s="41">
        <f t="shared" si="68"/>
        <v>0</v>
      </c>
      <c r="AD135" s="41">
        <f t="shared" si="69"/>
        <v>0</v>
      </c>
      <c r="AE135" s="41">
        <f t="shared" si="70"/>
        <v>0</v>
      </c>
      <c r="AF135" s="49" t="e">
        <f>HLOOKUP(I135,GasAvoidedCostsWOCC!$A$5:$G$50,G135+1,FALSE)</f>
        <v>#N/A</v>
      </c>
      <c r="AG135" s="41" t="e">
        <f t="shared" si="71"/>
        <v>#N/A</v>
      </c>
      <c r="AH135" s="49" t="e">
        <f>HLOOKUP(I135,GasAvoidedCostsWOCC!$A$5:$Q$50,T135+1,FALSE)</f>
        <v>#N/A</v>
      </c>
      <c r="AI135" s="41" t="e">
        <f t="shared" si="72"/>
        <v>#N/A</v>
      </c>
      <c r="AJ135" s="41" t="e">
        <f t="shared" si="73"/>
        <v>#N/A</v>
      </c>
      <c r="AK135" s="41" t="e">
        <f>HLOOKUP(I135,GasAvoidedCostsWOCC!$A$5:$Q$50,G135+1,FALSE)*J135*L135</f>
        <v>#N/A</v>
      </c>
      <c r="AL135" s="41" t="e">
        <f t="shared" si="74"/>
        <v>#N/A</v>
      </c>
      <c r="AM135" s="45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5">
        <f t="shared" si="75"/>
        <v>0</v>
      </c>
      <c r="AO135" s="44">
        <f t="shared" si="76"/>
        <v>0</v>
      </c>
      <c r="AP135" s="44" t="e">
        <f t="shared" si="77"/>
        <v>#DIV/0!</v>
      </c>
    </row>
    <row r="136" spans="2:42" x14ac:dyDescent="0.25">
      <c r="B136" s="34"/>
      <c r="C136" s="56"/>
      <c r="D136" s="56"/>
      <c r="E136" s="35"/>
      <c r="F136" s="36"/>
      <c r="G136" s="36"/>
      <c r="H136" s="36"/>
      <c r="I136" s="37"/>
      <c r="J136" s="38"/>
      <c r="K136" s="38"/>
      <c r="L136" s="38"/>
      <c r="M136" s="39"/>
      <c r="N136" s="39"/>
      <c r="O136" s="40"/>
      <c r="P136" s="41"/>
      <c r="Q136" s="41"/>
      <c r="R136" s="42"/>
      <c r="S136" s="43"/>
      <c r="T136" s="36">
        <f t="shared" si="59"/>
        <v>0</v>
      </c>
      <c r="U136" s="44">
        <f t="shared" si="60"/>
        <v>0</v>
      </c>
      <c r="V136" s="45">
        <f t="shared" si="61"/>
        <v>0</v>
      </c>
      <c r="W136" s="46">
        <f t="shared" si="62"/>
        <v>0</v>
      </c>
      <c r="X136" s="41">
        <f t="shared" si="63"/>
        <v>0</v>
      </c>
      <c r="Y136" s="41">
        <f t="shared" si="64"/>
        <v>0</v>
      </c>
      <c r="Z136" s="41">
        <f t="shared" si="65"/>
        <v>0</v>
      </c>
      <c r="AA136" s="47">
        <f t="shared" si="66"/>
        <v>0</v>
      </c>
      <c r="AB136" s="48">
        <f t="shared" si="67"/>
        <v>0</v>
      </c>
      <c r="AC136" s="41">
        <f t="shared" si="68"/>
        <v>0</v>
      </c>
      <c r="AD136" s="41">
        <f t="shared" si="69"/>
        <v>0</v>
      </c>
      <c r="AE136" s="41">
        <f t="shared" si="70"/>
        <v>0</v>
      </c>
      <c r="AF136" s="49" t="e">
        <f>HLOOKUP(I136,GasAvoidedCostsWOCC!$A$5:$G$50,G136+1,FALSE)</f>
        <v>#N/A</v>
      </c>
      <c r="AG136" s="41" t="e">
        <f t="shared" si="71"/>
        <v>#N/A</v>
      </c>
      <c r="AH136" s="49" t="e">
        <f>HLOOKUP(I136,GasAvoidedCostsWOCC!$A$5:$Q$50,T136+1,FALSE)</f>
        <v>#N/A</v>
      </c>
      <c r="AI136" s="41" t="e">
        <f t="shared" si="72"/>
        <v>#N/A</v>
      </c>
      <c r="AJ136" s="41" t="e">
        <f t="shared" si="73"/>
        <v>#N/A</v>
      </c>
      <c r="AK136" s="41" t="e">
        <f>HLOOKUP(I136,GasAvoidedCostsWOCC!$A$5:$Q$50,G136+1,FALSE)*J136*L136</f>
        <v>#N/A</v>
      </c>
      <c r="AL136" s="41" t="e">
        <f t="shared" si="74"/>
        <v>#N/A</v>
      </c>
      <c r="AM136" s="45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5">
        <f t="shared" si="75"/>
        <v>0</v>
      </c>
      <c r="AO136" s="44">
        <f t="shared" si="76"/>
        <v>0</v>
      </c>
      <c r="AP136" s="44" t="e">
        <f t="shared" si="77"/>
        <v>#DIV/0!</v>
      </c>
    </row>
    <row r="137" spans="2:42" x14ac:dyDescent="0.25">
      <c r="B137" s="34"/>
      <c r="C137" s="56"/>
      <c r="D137" s="56"/>
      <c r="E137" s="35"/>
      <c r="F137" s="36"/>
      <c r="G137" s="36"/>
      <c r="H137" s="36"/>
      <c r="I137" s="37"/>
      <c r="J137" s="38"/>
      <c r="K137" s="38"/>
      <c r="L137" s="38"/>
      <c r="M137" s="39"/>
      <c r="N137" s="39"/>
      <c r="O137" s="40"/>
      <c r="P137" s="41"/>
      <c r="Q137" s="41"/>
      <c r="R137" s="42"/>
      <c r="S137" s="43"/>
      <c r="T137" s="36">
        <f t="shared" si="59"/>
        <v>0</v>
      </c>
      <c r="U137" s="44">
        <f t="shared" si="60"/>
        <v>0</v>
      </c>
      <c r="V137" s="45">
        <f t="shared" si="61"/>
        <v>0</v>
      </c>
      <c r="W137" s="46">
        <f t="shared" si="62"/>
        <v>0</v>
      </c>
      <c r="X137" s="41">
        <f t="shared" si="63"/>
        <v>0</v>
      </c>
      <c r="Y137" s="41">
        <f t="shared" si="64"/>
        <v>0</v>
      </c>
      <c r="Z137" s="41">
        <f t="shared" si="65"/>
        <v>0</v>
      </c>
      <c r="AA137" s="47">
        <f t="shared" si="66"/>
        <v>0</v>
      </c>
      <c r="AB137" s="48">
        <f t="shared" si="67"/>
        <v>0</v>
      </c>
      <c r="AC137" s="41">
        <f t="shared" si="68"/>
        <v>0</v>
      </c>
      <c r="AD137" s="41">
        <f t="shared" si="69"/>
        <v>0</v>
      </c>
      <c r="AE137" s="41">
        <f t="shared" si="70"/>
        <v>0</v>
      </c>
      <c r="AF137" s="49" t="e">
        <f>HLOOKUP(I137,GasAvoidedCostsWOCC!$A$5:$G$50,G137+1,FALSE)</f>
        <v>#N/A</v>
      </c>
      <c r="AG137" s="41" t="e">
        <f t="shared" si="71"/>
        <v>#N/A</v>
      </c>
      <c r="AH137" s="49" t="e">
        <f>HLOOKUP(I137,GasAvoidedCostsWOCC!$A$5:$Q$50,T137+1,FALSE)</f>
        <v>#N/A</v>
      </c>
      <c r="AI137" s="41" t="e">
        <f t="shared" si="72"/>
        <v>#N/A</v>
      </c>
      <c r="AJ137" s="41" t="e">
        <f t="shared" si="73"/>
        <v>#N/A</v>
      </c>
      <c r="AK137" s="41" t="e">
        <f>HLOOKUP(I137,GasAvoidedCostsWOCC!$A$5:$Q$50,G137+1,FALSE)*J137*L137</f>
        <v>#N/A</v>
      </c>
      <c r="AL137" s="41" t="e">
        <f t="shared" si="74"/>
        <v>#N/A</v>
      </c>
      <c r="AM137" s="45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5">
        <f t="shared" si="75"/>
        <v>0</v>
      </c>
      <c r="AO137" s="44">
        <f t="shared" si="76"/>
        <v>0</v>
      </c>
      <c r="AP137" s="44" t="e">
        <f t="shared" si="77"/>
        <v>#DIV/0!</v>
      </c>
    </row>
    <row r="138" spans="2:42" x14ac:dyDescent="0.25">
      <c r="B138" s="34"/>
      <c r="C138" s="56"/>
      <c r="D138" s="56"/>
      <c r="E138" s="35"/>
      <c r="F138" s="36"/>
      <c r="G138" s="36"/>
      <c r="H138" s="36"/>
      <c r="I138" s="37"/>
      <c r="J138" s="38"/>
      <c r="K138" s="38"/>
      <c r="L138" s="38"/>
      <c r="M138" s="39"/>
      <c r="N138" s="39"/>
      <c r="O138" s="40"/>
      <c r="P138" s="41"/>
      <c r="Q138" s="41"/>
      <c r="R138" s="42"/>
      <c r="S138" s="43"/>
      <c r="T138" s="36">
        <f t="shared" si="59"/>
        <v>0</v>
      </c>
      <c r="U138" s="44">
        <f t="shared" si="60"/>
        <v>0</v>
      </c>
      <c r="V138" s="45">
        <f t="shared" si="61"/>
        <v>0</v>
      </c>
      <c r="W138" s="46">
        <f t="shared" si="62"/>
        <v>0</v>
      </c>
      <c r="X138" s="41">
        <f t="shared" si="63"/>
        <v>0</v>
      </c>
      <c r="Y138" s="41">
        <f t="shared" si="64"/>
        <v>0</v>
      </c>
      <c r="Z138" s="41">
        <f t="shared" si="65"/>
        <v>0</v>
      </c>
      <c r="AA138" s="47">
        <f t="shared" si="66"/>
        <v>0</v>
      </c>
      <c r="AB138" s="48">
        <f t="shared" si="67"/>
        <v>0</v>
      </c>
      <c r="AC138" s="41">
        <f t="shared" si="68"/>
        <v>0</v>
      </c>
      <c r="AD138" s="41">
        <f t="shared" si="69"/>
        <v>0</v>
      </c>
      <c r="AE138" s="41">
        <f t="shared" si="70"/>
        <v>0</v>
      </c>
      <c r="AF138" s="49" t="e">
        <f>HLOOKUP(I138,GasAvoidedCostsWOCC!$A$5:$G$50,G138+1,FALSE)</f>
        <v>#N/A</v>
      </c>
      <c r="AG138" s="41" t="e">
        <f t="shared" si="71"/>
        <v>#N/A</v>
      </c>
      <c r="AH138" s="49" t="e">
        <f>HLOOKUP(I138,GasAvoidedCostsWOCC!$A$5:$Q$50,T138+1,FALSE)</f>
        <v>#N/A</v>
      </c>
      <c r="AI138" s="41" t="e">
        <f t="shared" si="72"/>
        <v>#N/A</v>
      </c>
      <c r="AJ138" s="41" t="e">
        <f t="shared" si="73"/>
        <v>#N/A</v>
      </c>
      <c r="AK138" s="41" t="e">
        <f>HLOOKUP(I138,GasAvoidedCostsWOCC!$A$5:$Q$50,G138+1,FALSE)*J138*L138</f>
        <v>#N/A</v>
      </c>
      <c r="AL138" s="41" t="e">
        <f t="shared" si="74"/>
        <v>#N/A</v>
      </c>
      <c r="AM138" s="45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5">
        <f t="shared" si="75"/>
        <v>0</v>
      </c>
      <c r="AO138" s="44">
        <f t="shared" si="76"/>
        <v>0</v>
      </c>
      <c r="AP138" s="44" t="e">
        <f t="shared" si="77"/>
        <v>#DIV/0!</v>
      </c>
    </row>
    <row r="139" spans="2:42" x14ac:dyDescent="0.25">
      <c r="B139" s="34"/>
      <c r="C139" s="56"/>
      <c r="D139" s="56"/>
      <c r="E139" s="35"/>
      <c r="F139" s="36"/>
      <c r="G139" s="36"/>
      <c r="H139" s="36"/>
      <c r="I139" s="37"/>
      <c r="J139" s="38"/>
      <c r="K139" s="38"/>
      <c r="L139" s="38"/>
      <c r="M139" s="39"/>
      <c r="N139" s="39"/>
      <c r="O139" s="40"/>
      <c r="P139" s="41"/>
      <c r="Q139" s="41"/>
      <c r="R139" s="42"/>
      <c r="S139" s="43"/>
      <c r="T139" s="36">
        <f t="shared" ref="T139:T192" si="78">G139+H139</f>
        <v>0</v>
      </c>
      <c r="U139" s="44">
        <f t="shared" ref="U139:U192" si="79">(O139/$A$10)*T139</f>
        <v>0</v>
      </c>
      <c r="V139" s="45">
        <f t="shared" ref="V139:V192" si="80">N139-M139</f>
        <v>0</v>
      </c>
      <c r="W139" s="46">
        <f t="shared" ref="W139:W192" si="81">(O139/A$10)</f>
        <v>0</v>
      </c>
      <c r="X139" s="41">
        <f t="shared" ref="X139:X192" si="82">W139*A$8</f>
        <v>0</v>
      </c>
      <c r="Y139" s="41">
        <f t="shared" ref="Y139:Y192" si="83">Q139-P139</f>
        <v>0</v>
      </c>
      <c r="Z139" s="41">
        <f t="shared" ref="Z139:Z192" si="84">X139+(A$6*W139)</f>
        <v>0</v>
      </c>
      <c r="AA139" s="47">
        <f t="shared" ref="AA139:AA192" si="85">Q139+X139</f>
        <v>0</v>
      </c>
      <c r="AB139" s="48">
        <f t="shared" ref="AB139:AB192" si="86">Z139/(1+GasDiscountRate)^1</f>
        <v>0</v>
      </c>
      <c r="AC139" s="41">
        <f t="shared" ref="AC139:AC192" si="87">AA139/(1+GasDiscountRate)^1</f>
        <v>0</v>
      </c>
      <c r="AD139" s="41">
        <f t="shared" ref="AD139:AD192" si="88">-PV(GasDiscountRate,T139,R139)*J139</f>
        <v>0</v>
      </c>
      <c r="AE139" s="41">
        <f t="shared" ref="AE139:AE192" si="89">-PV(GasDiscountRate,T139,S139)*J139</f>
        <v>0</v>
      </c>
      <c r="AF139" s="49" t="e">
        <f>HLOOKUP(I139,GasAvoidedCostsWOCC!$A$5:$G$50,G139+1,FALSE)</f>
        <v>#N/A</v>
      </c>
      <c r="AG139" s="41" t="e">
        <f t="shared" ref="AG139:AG192" si="90">AF139*J139*K139</f>
        <v>#N/A</v>
      </c>
      <c r="AH139" s="49" t="e">
        <f>HLOOKUP(I139,GasAvoidedCostsWOCC!$A$5:$Q$50,T139+1,FALSE)</f>
        <v>#N/A</v>
      </c>
      <c r="AI139" s="41" t="e">
        <f t="shared" ref="AI139:AI192" si="91">AH139*J139*L139</f>
        <v>#N/A</v>
      </c>
      <c r="AJ139" s="41" t="e">
        <f t="shared" ref="AJ139:AJ192" si="92">AG139+AI139</f>
        <v>#N/A</v>
      </c>
      <c r="AK139" s="41" t="e">
        <f>HLOOKUP(I139,GasAvoidedCostsWOCC!$A$5:$Q$50,G139+1,FALSE)*J139*L139</f>
        <v>#N/A</v>
      </c>
      <c r="AL139" s="41" t="e">
        <f t="shared" ref="AL139:AL192" si="93">AG139+AI139-AK139</f>
        <v>#N/A</v>
      </c>
      <c r="AM139" s="45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5">
        <f t="shared" ref="AN139:AN192" si="94">AM139*1.1+AD139+AE139</f>
        <v>0</v>
      </c>
      <c r="AO139" s="44">
        <f t="shared" ref="AO139:AO192" si="95">IFERROR(AM139/AB139,0)</f>
        <v>0</v>
      </c>
      <c r="AP139" s="44" t="e">
        <f t="shared" ref="AP139:AP192" si="96">AN139/AC139</f>
        <v>#DIV/0!</v>
      </c>
    </row>
    <row r="140" spans="2:42" x14ac:dyDescent="0.25">
      <c r="B140" s="34"/>
      <c r="C140" s="56"/>
      <c r="D140" s="56"/>
      <c r="E140" s="35"/>
      <c r="F140" s="36"/>
      <c r="G140" s="36"/>
      <c r="H140" s="36"/>
      <c r="I140" s="37"/>
      <c r="J140" s="38"/>
      <c r="K140" s="38"/>
      <c r="L140" s="38"/>
      <c r="M140" s="39"/>
      <c r="N140" s="39"/>
      <c r="O140" s="40"/>
      <c r="P140" s="41"/>
      <c r="Q140" s="41"/>
      <c r="R140" s="42"/>
      <c r="S140" s="43"/>
      <c r="T140" s="36">
        <f t="shared" si="78"/>
        <v>0</v>
      </c>
      <c r="U140" s="44">
        <f t="shared" si="79"/>
        <v>0</v>
      </c>
      <c r="V140" s="45">
        <f t="shared" si="80"/>
        <v>0</v>
      </c>
      <c r="W140" s="46">
        <f t="shared" si="81"/>
        <v>0</v>
      </c>
      <c r="X140" s="41">
        <f t="shared" si="82"/>
        <v>0</v>
      </c>
      <c r="Y140" s="41">
        <f t="shared" si="83"/>
        <v>0</v>
      </c>
      <c r="Z140" s="41">
        <f t="shared" si="84"/>
        <v>0</v>
      </c>
      <c r="AA140" s="47">
        <f t="shared" si="85"/>
        <v>0</v>
      </c>
      <c r="AB140" s="48">
        <f t="shared" si="86"/>
        <v>0</v>
      </c>
      <c r="AC140" s="41">
        <f t="shared" si="87"/>
        <v>0</v>
      </c>
      <c r="AD140" s="41">
        <f t="shared" si="88"/>
        <v>0</v>
      </c>
      <c r="AE140" s="41">
        <f t="shared" si="89"/>
        <v>0</v>
      </c>
      <c r="AF140" s="49" t="e">
        <f>HLOOKUP(I140,GasAvoidedCostsWOCC!$A$5:$G$50,G140+1,FALSE)</f>
        <v>#N/A</v>
      </c>
      <c r="AG140" s="41" t="e">
        <f t="shared" si="90"/>
        <v>#N/A</v>
      </c>
      <c r="AH140" s="49" t="e">
        <f>HLOOKUP(I140,GasAvoidedCostsWOCC!$A$5:$Q$50,T140+1,FALSE)</f>
        <v>#N/A</v>
      </c>
      <c r="AI140" s="41" t="e">
        <f t="shared" si="91"/>
        <v>#N/A</v>
      </c>
      <c r="AJ140" s="41" t="e">
        <f t="shared" si="92"/>
        <v>#N/A</v>
      </c>
      <c r="AK140" s="41" t="e">
        <f>HLOOKUP(I140,GasAvoidedCostsWOCC!$A$5:$Q$50,G140+1,FALSE)*J140*L140</f>
        <v>#N/A</v>
      </c>
      <c r="AL140" s="41" t="e">
        <f t="shared" si="93"/>
        <v>#N/A</v>
      </c>
      <c r="AM140" s="45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5">
        <f t="shared" si="94"/>
        <v>0</v>
      </c>
      <c r="AO140" s="44">
        <f t="shared" si="95"/>
        <v>0</v>
      </c>
      <c r="AP140" s="44" t="e">
        <f t="shared" si="96"/>
        <v>#DIV/0!</v>
      </c>
    </row>
    <row r="141" spans="2:42" x14ac:dyDescent="0.25">
      <c r="B141" s="34"/>
      <c r="C141" s="56"/>
      <c r="D141" s="56"/>
      <c r="E141" s="35"/>
      <c r="F141" s="36"/>
      <c r="G141" s="36"/>
      <c r="H141" s="36"/>
      <c r="I141" s="37"/>
      <c r="J141" s="38"/>
      <c r="K141" s="38"/>
      <c r="L141" s="38"/>
      <c r="M141" s="39"/>
      <c r="N141" s="39"/>
      <c r="O141" s="40"/>
      <c r="P141" s="41"/>
      <c r="Q141" s="41"/>
      <c r="R141" s="42"/>
      <c r="S141" s="43"/>
      <c r="T141" s="36">
        <f t="shared" si="78"/>
        <v>0</v>
      </c>
      <c r="U141" s="44">
        <f t="shared" si="79"/>
        <v>0</v>
      </c>
      <c r="V141" s="45">
        <f t="shared" si="80"/>
        <v>0</v>
      </c>
      <c r="W141" s="46">
        <f t="shared" si="81"/>
        <v>0</v>
      </c>
      <c r="X141" s="41">
        <f t="shared" si="82"/>
        <v>0</v>
      </c>
      <c r="Y141" s="41">
        <f t="shared" si="83"/>
        <v>0</v>
      </c>
      <c r="Z141" s="41">
        <f t="shared" si="84"/>
        <v>0</v>
      </c>
      <c r="AA141" s="47">
        <f t="shared" si="85"/>
        <v>0</v>
      </c>
      <c r="AB141" s="48">
        <f t="shared" si="86"/>
        <v>0</v>
      </c>
      <c r="AC141" s="41">
        <f t="shared" si="87"/>
        <v>0</v>
      </c>
      <c r="AD141" s="41">
        <f t="shared" si="88"/>
        <v>0</v>
      </c>
      <c r="AE141" s="41">
        <f t="shared" si="89"/>
        <v>0</v>
      </c>
      <c r="AF141" s="49" t="e">
        <f>HLOOKUP(I141,GasAvoidedCostsWOCC!$A$5:$G$50,G141+1,FALSE)</f>
        <v>#N/A</v>
      </c>
      <c r="AG141" s="41" t="e">
        <f t="shared" si="90"/>
        <v>#N/A</v>
      </c>
      <c r="AH141" s="49" t="e">
        <f>HLOOKUP(I141,GasAvoidedCostsWOCC!$A$5:$Q$50,T141+1,FALSE)</f>
        <v>#N/A</v>
      </c>
      <c r="AI141" s="41" t="e">
        <f t="shared" si="91"/>
        <v>#N/A</v>
      </c>
      <c r="AJ141" s="41" t="e">
        <f t="shared" si="92"/>
        <v>#N/A</v>
      </c>
      <c r="AK141" s="41" t="e">
        <f>HLOOKUP(I141,GasAvoidedCostsWOCC!$A$5:$Q$50,G141+1,FALSE)*J141*L141</f>
        <v>#N/A</v>
      </c>
      <c r="AL141" s="41" t="e">
        <f t="shared" si="93"/>
        <v>#N/A</v>
      </c>
      <c r="AM141" s="45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5">
        <f t="shared" si="94"/>
        <v>0</v>
      </c>
      <c r="AO141" s="44">
        <f t="shared" si="95"/>
        <v>0</v>
      </c>
      <c r="AP141" s="44" t="e">
        <f t="shared" si="96"/>
        <v>#DIV/0!</v>
      </c>
    </row>
    <row r="142" spans="2:42" x14ac:dyDescent="0.25">
      <c r="B142" s="34"/>
      <c r="C142" s="56"/>
      <c r="D142" s="56"/>
      <c r="E142" s="35"/>
      <c r="F142" s="36"/>
      <c r="G142" s="36"/>
      <c r="H142" s="36"/>
      <c r="I142" s="37"/>
      <c r="J142" s="38"/>
      <c r="K142" s="38"/>
      <c r="L142" s="38"/>
      <c r="M142" s="39"/>
      <c r="N142" s="39"/>
      <c r="O142" s="40"/>
      <c r="P142" s="41"/>
      <c r="Q142" s="41"/>
      <c r="R142" s="42"/>
      <c r="S142" s="43"/>
      <c r="T142" s="36">
        <f t="shared" si="78"/>
        <v>0</v>
      </c>
      <c r="U142" s="44">
        <f t="shared" si="79"/>
        <v>0</v>
      </c>
      <c r="V142" s="45">
        <f t="shared" si="80"/>
        <v>0</v>
      </c>
      <c r="W142" s="46">
        <f t="shared" si="81"/>
        <v>0</v>
      </c>
      <c r="X142" s="41">
        <f t="shared" si="82"/>
        <v>0</v>
      </c>
      <c r="Y142" s="41">
        <f t="shared" si="83"/>
        <v>0</v>
      </c>
      <c r="Z142" s="41">
        <f t="shared" si="84"/>
        <v>0</v>
      </c>
      <c r="AA142" s="47">
        <f t="shared" si="85"/>
        <v>0</v>
      </c>
      <c r="AB142" s="48">
        <f t="shared" si="86"/>
        <v>0</v>
      </c>
      <c r="AC142" s="41">
        <f t="shared" si="87"/>
        <v>0</v>
      </c>
      <c r="AD142" s="41">
        <f t="shared" si="88"/>
        <v>0</v>
      </c>
      <c r="AE142" s="41">
        <f t="shared" si="89"/>
        <v>0</v>
      </c>
      <c r="AF142" s="49" t="e">
        <f>HLOOKUP(I142,GasAvoidedCostsWOCC!$A$5:$G$50,G142+1,FALSE)</f>
        <v>#N/A</v>
      </c>
      <c r="AG142" s="41" t="e">
        <f t="shared" si="90"/>
        <v>#N/A</v>
      </c>
      <c r="AH142" s="49" t="e">
        <f>HLOOKUP(I142,GasAvoidedCostsWOCC!$A$5:$Q$50,T142+1,FALSE)</f>
        <v>#N/A</v>
      </c>
      <c r="AI142" s="41" t="e">
        <f t="shared" si="91"/>
        <v>#N/A</v>
      </c>
      <c r="AJ142" s="41" t="e">
        <f t="shared" si="92"/>
        <v>#N/A</v>
      </c>
      <c r="AK142" s="41" t="e">
        <f>HLOOKUP(I142,GasAvoidedCostsWOCC!$A$5:$Q$50,G142+1,FALSE)*J142*L142</f>
        <v>#N/A</v>
      </c>
      <c r="AL142" s="41" t="e">
        <f t="shared" si="93"/>
        <v>#N/A</v>
      </c>
      <c r="AM142" s="45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5">
        <f t="shared" si="94"/>
        <v>0</v>
      </c>
      <c r="AO142" s="44">
        <f t="shared" si="95"/>
        <v>0</v>
      </c>
      <c r="AP142" s="44" t="e">
        <f t="shared" si="96"/>
        <v>#DIV/0!</v>
      </c>
    </row>
    <row r="143" spans="2:42" x14ac:dyDescent="0.25">
      <c r="B143" s="34"/>
      <c r="C143" s="56"/>
      <c r="D143" s="56"/>
      <c r="E143" s="35"/>
      <c r="F143" s="36"/>
      <c r="G143" s="36"/>
      <c r="H143" s="36"/>
      <c r="I143" s="37"/>
      <c r="J143" s="38"/>
      <c r="K143" s="38"/>
      <c r="L143" s="38"/>
      <c r="M143" s="39"/>
      <c r="N143" s="39"/>
      <c r="O143" s="40"/>
      <c r="P143" s="41"/>
      <c r="Q143" s="41"/>
      <c r="R143" s="42"/>
      <c r="S143" s="43"/>
      <c r="T143" s="36">
        <f t="shared" si="78"/>
        <v>0</v>
      </c>
      <c r="U143" s="44">
        <f t="shared" si="79"/>
        <v>0</v>
      </c>
      <c r="V143" s="45">
        <f t="shared" si="80"/>
        <v>0</v>
      </c>
      <c r="W143" s="46">
        <f t="shared" si="81"/>
        <v>0</v>
      </c>
      <c r="X143" s="41">
        <f t="shared" si="82"/>
        <v>0</v>
      </c>
      <c r="Y143" s="41">
        <f t="shared" si="83"/>
        <v>0</v>
      </c>
      <c r="Z143" s="41">
        <f t="shared" si="84"/>
        <v>0</v>
      </c>
      <c r="AA143" s="47">
        <f t="shared" si="85"/>
        <v>0</v>
      </c>
      <c r="AB143" s="48">
        <f t="shared" si="86"/>
        <v>0</v>
      </c>
      <c r="AC143" s="41">
        <f t="shared" si="87"/>
        <v>0</v>
      </c>
      <c r="AD143" s="41">
        <f t="shared" si="88"/>
        <v>0</v>
      </c>
      <c r="AE143" s="41">
        <f t="shared" si="89"/>
        <v>0</v>
      </c>
      <c r="AF143" s="49" t="e">
        <f>HLOOKUP(I143,GasAvoidedCostsWOCC!$A$5:$G$50,G143+1,FALSE)</f>
        <v>#N/A</v>
      </c>
      <c r="AG143" s="41" t="e">
        <f t="shared" si="90"/>
        <v>#N/A</v>
      </c>
      <c r="AH143" s="49" t="e">
        <f>HLOOKUP(I143,GasAvoidedCostsWOCC!$A$5:$Q$50,T143+1,FALSE)</f>
        <v>#N/A</v>
      </c>
      <c r="AI143" s="41" t="e">
        <f t="shared" si="91"/>
        <v>#N/A</v>
      </c>
      <c r="AJ143" s="41" t="e">
        <f t="shared" si="92"/>
        <v>#N/A</v>
      </c>
      <c r="AK143" s="41" t="e">
        <f>HLOOKUP(I143,GasAvoidedCostsWOCC!$A$5:$Q$50,G143+1,FALSE)*J143*L143</f>
        <v>#N/A</v>
      </c>
      <c r="AL143" s="41" t="e">
        <f t="shared" si="93"/>
        <v>#N/A</v>
      </c>
      <c r="AM143" s="45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5">
        <f t="shared" si="94"/>
        <v>0</v>
      </c>
      <c r="AO143" s="44">
        <f t="shared" si="95"/>
        <v>0</v>
      </c>
      <c r="AP143" s="44" t="e">
        <f t="shared" si="96"/>
        <v>#DIV/0!</v>
      </c>
    </row>
    <row r="144" spans="2:42" x14ac:dyDescent="0.25">
      <c r="B144" s="34"/>
      <c r="C144" s="56"/>
      <c r="D144" s="56"/>
      <c r="E144" s="35"/>
      <c r="F144" s="36"/>
      <c r="G144" s="36"/>
      <c r="H144" s="36"/>
      <c r="I144" s="37"/>
      <c r="J144" s="38"/>
      <c r="K144" s="38"/>
      <c r="L144" s="38"/>
      <c r="M144" s="39"/>
      <c r="N144" s="39"/>
      <c r="O144" s="40"/>
      <c r="P144" s="41"/>
      <c r="Q144" s="41"/>
      <c r="R144" s="42"/>
      <c r="S144" s="43"/>
      <c r="T144" s="36">
        <f t="shared" si="78"/>
        <v>0</v>
      </c>
      <c r="U144" s="44">
        <f t="shared" si="79"/>
        <v>0</v>
      </c>
      <c r="V144" s="45">
        <f t="shared" si="80"/>
        <v>0</v>
      </c>
      <c r="W144" s="46">
        <f t="shared" si="81"/>
        <v>0</v>
      </c>
      <c r="X144" s="41">
        <f t="shared" si="82"/>
        <v>0</v>
      </c>
      <c r="Y144" s="41">
        <f t="shared" si="83"/>
        <v>0</v>
      </c>
      <c r="Z144" s="41">
        <f t="shared" si="84"/>
        <v>0</v>
      </c>
      <c r="AA144" s="47">
        <f t="shared" si="85"/>
        <v>0</v>
      </c>
      <c r="AB144" s="48">
        <f t="shared" si="86"/>
        <v>0</v>
      </c>
      <c r="AC144" s="41">
        <f t="shared" si="87"/>
        <v>0</v>
      </c>
      <c r="AD144" s="41">
        <f t="shared" si="88"/>
        <v>0</v>
      </c>
      <c r="AE144" s="41">
        <f t="shared" si="89"/>
        <v>0</v>
      </c>
      <c r="AF144" s="49" t="e">
        <f>HLOOKUP(I144,GasAvoidedCostsWOCC!$A$5:$G$50,G144+1,FALSE)</f>
        <v>#N/A</v>
      </c>
      <c r="AG144" s="41" t="e">
        <f t="shared" si="90"/>
        <v>#N/A</v>
      </c>
      <c r="AH144" s="49" t="e">
        <f>HLOOKUP(I144,GasAvoidedCostsWOCC!$A$5:$Q$50,T144+1,FALSE)</f>
        <v>#N/A</v>
      </c>
      <c r="AI144" s="41" t="e">
        <f t="shared" si="91"/>
        <v>#N/A</v>
      </c>
      <c r="AJ144" s="41" t="e">
        <f t="shared" si="92"/>
        <v>#N/A</v>
      </c>
      <c r="AK144" s="41" t="e">
        <f>HLOOKUP(I144,GasAvoidedCostsWOCC!$A$5:$Q$50,G144+1,FALSE)*J144*L144</f>
        <v>#N/A</v>
      </c>
      <c r="AL144" s="41" t="e">
        <f t="shared" si="93"/>
        <v>#N/A</v>
      </c>
      <c r="AM144" s="45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5">
        <f t="shared" si="94"/>
        <v>0</v>
      </c>
      <c r="AO144" s="44">
        <f t="shared" si="95"/>
        <v>0</v>
      </c>
      <c r="AP144" s="44" t="e">
        <f t="shared" si="96"/>
        <v>#DIV/0!</v>
      </c>
    </row>
    <row r="145" spans="2:42" x14ac:dyDescent="0.25">
      <c r="B145" s="34"/>
      <c r="C145" s="56"/>
      <c r="D145" s="56"/>
      <c r="E145" s="35"/>
      <c r="F145" s="36"/>
      <c r="G145" s="36"/>
      <c r="H145" s="36"/>
      <c r="I145" s="37"/>
      <c r="J145" s="38"/>
      <c r="K145" s="38"/>
      <c r="L145" s="38"/>
      <c r="M145" s="39"/>
      <c r="N145" s="39"/>
      <c r="O145" s="40"/>
      <c r="P145" s="41"/>
      <c r="Q145" s="41"/>
      <c r="R145" s="42"/>
      <c r="S145" s="43"/>
      <c r="T145" s="36">
        <f t="shared" si="78"/>
        <v>0</v>
      </c>
      <c r="U145" s="44">
        <f t="shared" si="79"/>
        <v>0</v>
      </c>
      <c r="V145" s="45">
        <f t="shared" si="80"/>
        <v>0</v>
      </c>
      <c r="W145" s="46">
        <f t="shared" si="81"/>
        <v>0</v>
      </c>
      <c r="X145" s="41">
        <f t="shared" si="82"/>
        <v>0</v>
      </c>
      <c r="Y145" s="41">
        <f t="shared" si="83"/>
        <v>0</v>
      </c>
      <c r="Z145" s="41">
        <f t="shared" si="84"/>
        <v>0</v>
      </c>
      <c r="AA145" s="47">
        <f t="shared" si="85"/>
        <v>0</v>
      </c>
      <c r="AB145" s="48">
        <f t="shared" si="86"/>
        <v>0</v>
      </c>
      <c r="AC145" s="41">
        <f t="shared" si="87"/>
        <v>0</v>
      </c>
      <c r="AD145" s="41">
        <f t="shared" si="88"/>
        <v>0</v>
      </c>
      <c r="AE145" s="41">
        <f t="shared" si="89"/>
        <v>0</v>
      </c>
      <c r="AF145" s="49" t="e">
        <f>HLOOKUP(I145,GasAvoidedCostsWOCC!$A$5:$G$50,G145+1,FALSE)</f>
        <v>#N/A</v>
      </c>
      <c r="AG145" s="41" t="e">
        <f t="shared" si="90"/>
        <v>#N/A</v>
      </c>
      <c r="AH145" s="49" t="e">
        <f>HLOOKUP(I145,GasAvoidedCostsWOCC!$A$5:$Q$50,T145+1,FALSE)</f>
        <v>#N/A</v>
      </c>
      <c r="AI145" s="41" t="e">
        <f t="shared" si="91"/>
        <v>#N/A</v>
      </c>
      <c r="AJ145" s="41" t="e">
        <f t="shared" si="92"/>
        <v>#N/A</v>
      </c>
      <c r="AK145" s="41" t="e">
        <f>HLOOKUP(I145,GasAvoidedCostsWOCC!$A$5:$Q$50,G145+1,FALSE)*J145*L145</f>
        <v>#N/A</v>
      </c>
      <c r="AL145" s="41" t="e">
        <f t="shared" si="93"/>
        <v>#N/A</v>
      </c>
      <c r="AM145" s="45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5">
        <f t="shared" si="94"/>
        <v>0</v>
      </c>
      <c r="AO145" s="44">
        <f t="shared" si="95"/>
        <v>0</v>
      </c>
      <c r="AP145" s="44" t="e">
        <f t="shared" si="96"/>
        <v>#DIV/0!</v>
      </c>
    </row>
    <row r="146" spans="2:42" x14ac:dyDescent="0.25">
      <c r="B146" s="34"/>
      <c r="C146" s="56"/>
      <c r="D146" s="56"/>
      <c r="E146" s="35"/>
      <c r="F146" s="36"/>
      <c r="G146" s="36"/>
      <c r="H146" s="36"/>
      <c r="I146" s="37"/>
      <c r="J146" s="38"/>
      <c r="K146" s="38"/>
      <c r="L146" s="38"/>
      <c r="M146" s="39"/>
      <c r="N146" s="39"/>
      <c r="O146" s="40"/>
      <c r="P146" s="41"/>
      <c r="Q146" s="41"/>
      <c r="R146" s="42"/>
      <c r="S146" s="43"/>
      <c r="T146" s="36">
        <f t="shared" si="78"/>
        <v>0</v>
      </c>
      <c r="U146" s="44">
        <f t="shared" si="79"/>
        <v>0</v>
      </c>
      <c r="V146" s="45">
        <f t="shared" si="80"/>
        <v>0</v>
      </c>
      <c r="W146" s="46">
        <f t="shared" si="81"/>
        <v>0</v>
      </c>
      <c r="X146" s="41">
        <f t="shared" si="82"/>
        <v>0</v>
      </c>
      <c r="Y146" s="41">
        <f t="shared" si="83"/>
        <v>0</v>
      </c>
      <c r="Z146" s="41">
        <f t="shared" si="84"/>
        <v>0</v>
      </c>
      <c r="AA146" s="47">
        <f t="shared" si="85"/>
        <v>0</v>
      </c>
      <c r="AB146" s="48">
        <f t="shared" si="86"/>
        <v>0</v>
      </c>
      <c r="AC146" s="41">
        <f t="shared" si="87"/>
        <v>0</v>
      </c>
      <c r="AD146" s="41">
        <f t="shared" si="88"/>
        <v>0</v>
      </c>
      <c r="AE146" s="41">
        <f t="shared" si="89"/>
        <v>0</v>
      </c>
      <c r="AF146" s="49" t="e">
        <f>HLOOKUP(I146,GasAvoidedCostsWOCC!$A$5:$G$50,G146+1,FALSE)</f>
        <v>#N/A</v>
      </c>
      <c r="AG146" s="41" t="e">
        <f t="shared" si="90"/>
        <v>#N/A</v>
      </c>
      <c r="AH146" s="49" t="e">
        <f>HLOOKUP(I146,GasAvoidedCostsWOCC!$A$5:$Q$50,T146+1,FALSE)</f>
        <v>#N/A</v>
      </c>
      <c r="AI146" s="41" t="e">
        <f t="shared" si="91"/>
        <v>#N/A</v>
      </c>
      <c r="AJ146" s="41" t="e">
        <f t="shared" si="92"/>
        <v>#N/A</v>
      </c>
      <c r="AK146" s="41" t="e">
        <f>HLOOKUP(I146,GasAvoidedCostsWOCC!$A$5:$Q$50,G146+1,FALSE)*J146*L146</f>
        <v>#N/A</v>
      </c>
      <c r="AL146" s="41" t="e">
        <f t="shared" si="93"/>
        <v>#N/A</v>
      </c>
      <c r="AM146" s="45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5">
        <f t="shared" si="94"/>
        <v>0</v>
      </c>
      <c r="AO146" s="44">
        <f t="shared" si="95"/>
        <v>0</v>
      </c>
      <c r="AP146" s="44" t="e">
        <f t="shared" si="96"/>
        <v>#DIV/0!</v>
      </c>
    </row>
    <row r="147" spans="2:42" x14ac:dyDescent="0.25">
      <c r="B147" s="34"/>
      <c r="C147" s="56"/>
      <c r="D147" s="56"/>
      <c r="E147" s="35"/>
      <c r="F147" s="36"/>
      <c r="G147" s="36"/>
      <c r="H147" s="36"/>
      <c r="I147" s="37"/>
      <c r="J147" s="38"/>
      <c r="K147" s="38"/>
      <c r="L147" s="38"/>
      <c r="M147" s="39"/>
      <c r="N147" s="39"/>
      <c r="O147" s="40"/>
      <c r="P147" s="41"/>
      <c r="Q147" s="41"/>
      <c r="R147" s="42"/>
      <c r="S147" s="43"/>
      <c r="T147" s="36">
        <f t="shared" si="78"/>
        <v>0</v>
      </c>
      <c r="U147" s="44">
        <f t="shared" si="79"/>
        <v>0</v>
      </c>
      <c r="V147" s="45">
        <f t="shared" si="80"/>
        <v>0</v>
      </c>
      <c r="W147" s="46">
        <f t="shared" si="81"/>
        <v>0</v>
      </c>
      <c r="X147" s="41">
        <f t="shared" si="82"/>
        <v>0</v>
      </c>
      <c r="Y147" s="41">
        <f t="shared" si="83"/>
        <v>0</v>
      </c>
      <c r="Z147" s="41">
        <f t="shared" si="84"/>
        <v>0</v>
      </c>
      <c r="AA147" s="47">
        <f t="shared" si="85"/>
        <v>0</v>
      </c>
      <c r="AB147" s="48">
        <f t="shared" si="86"/>
        <v>0</v>
      </c>
      <c r="AC147" s="41">
        <f t="shared" si="87"/>
        <v>0</v>
      </c>
      <c r="AD147" s="41">
        <f t="shared" si="88"/>
        <v>0</v>
      </c>
      <c r="AE147" s="41">
        <f t="shared" si="89"/>
        <v>0</v>
      </c>
      <c r="AF147" s="49" t="e">
        <f>HLOOKUP(I147,GasAvoidedCostsWOCC!$A$5:$G$50,G147+1,FALSE)</f>
        <v>#N/A</v>
      </c>
      <c r="AG147" s="41" t="e">
        <f t="shared" si="90"/>
        <v>#N/A</v>
      </c>
      <c r="AH147" s="49" t="e">
        <f>HLOOKUP(I147,GasAvoidedCostsWOCC!$A$5:$Q$50,T147+1,FALSE)</f>
        <v>#N/A</v>
      </c>
      <c r="AI147" s="41" t="e">
        <f t="shared" si="91"/>
        <v>#N/A</v>
      </c>
      <c r="AJ147" s="41" t="e">
        <f t="shared" si="92"/>
        <v>#N/A</v>
      </c>
      <c r="AK147" s="41" t="e">
        <f>HLOOKUP(I147,GasAvoidedCostsWOCC!$A$5:$Q$50,G147+1,FALSE)*J147*L147</f>
        <v>#N/A</v>
      </c>
      <c r="AL147" s="41" t="e">
        <f t="shared" si="93"/>
        <v>#N/A</v>
      </c>
      <c r="AM147" s="45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5">
        <f t="shared" si="94"/>
        <v>0</v>
      </c>
      <c r="AO147" s="44">
        <f t="shared" si="95"/>
        <v>0</v>
      </c>
      <c r="AP147" s="44" t="e">
        <f t="shared" si="96"/>
        <v>#DIV/0!</v>
      </c>
    </row>
    <row r="148" spans="2:42" x14ac:dyDescent="0.25">
      <c r="B148" s="34"/>
      <c r="C148" s="56"/>
      <c r="D148" s="56"/>
      <c r="E148" s="35"/>
      <c r="F148" s="36"/>
      <c r="G148" s="36"/>
      <c r="H148" s="36"/>
      <c r="I148" s="37"/>
      <c r="J148" s="38"/>
      <c r="K148" s="38"/>
      <c r="L148" s="38"/>
      <c r="M148" s="39"/>
      <c r="N148" s="39"/>
      <c r="O148" s="40"/>
      <c r="P148" s="41"/>
      <c r="Q148" s="41"/>
      <c r="R148" s="42"/>
      <c r="S148" s="43"/>
      <c r="T148" s="36">
        <f t="shared" si="78"/>
        <v>0</v>
      </c>
      <c r="U148" s="44">
        <f t="shared" si="79"/>
        <v>0</v>
      </c>
      <c r="V148" s="45">
        <f t="shared" si="80"/>
        <v>0</v>
      </c>
      <c r="W148" s="46">
        <f t="shared" si="81"/>
        <v>0</v>
      </c>
      <c r="X148" s="41">
        <f t="shared" si="82"/>
        <v>0</v>
      </c>
      <c r="Y148" s="41">
        <f t="shared" si="83"/>
        <v>0</v>
      </c>
      <c r="Z148" s="41">
        <f t="shared" si="84"/>
        <v>0</v>
      </c>
      <c r="AA148" s="47">
        <f t="shared" si="85"/>
        <v>0</v>
      </c>
      <c r="AB148" s="48">
        <f t="shared" si="86"/>
        <v>0</v>
      </c>
      <c r="AC148" s="41">
        <f t="shared" si="87"/>
        <v>0</v>
      </c>
      <c r="AD148" s="41">
        <f t="shared" si="88"/>
        <v>0</v>
      </c>
      <c r="AE148" s="41">
        <f t="shared" si="89"/>
        <v>0</v>
      </c>
      <c r="AF148" s="49" t="e">
        <f>HLOOKUP(I148,GasAvoidedCostsWOCC!$A$5:$G$50,G148+1,FALSE)</f>
        <v>#N/A</v>
      </c>
      <c r="AG148" s="41" t="e">
        <f t="shared" si="90"/>
        <v>#N/A</v>
      </c>
      <c r="AH148" s="49" t="e">
        <f>HLOOKUP(I148,GasAvoidedCostsWOCC!$A$5:$Q$50,T148+1,FALSE)</f>
        <v>#N/A</v>
      </c>
      <c r="AI148" s="41" t="e">
        <f t="shared" si="91"/>
        <v>#N/A</v>
      </c>
      <c r="AJ148" s="41" t="e">
        <f t="shared" si="92"/>
        <v>#N/A</v>
      </c>
      <c r="AK148" s="41" t="e">
        <f>HLOOKUP(I148,GasAvoidedCostsWOCC!$A$5:$Q$50,G148+1,FALSE)*J148*L148</f>
        <v>#N/A</v>
      </c>
      <c r="AL148" s="41" t="e">
        <f t="shared" si="93"/>
        <v>#N/A</v>
      </c>
      <c r="AM148" s="45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5">
        <f t="shared" si="94"/>
        <v>0</v>
      </c>
      <c r="AO148" s="44">
        <f t="shared" si="95"/>
        <v>0</v>
      </c>
      <c r="AP148" s="44" t="e">
        <f t="shared" si="96"/>
        <v>#DIV/0!</v>
      </c>
    </row>
    <row r="149" spans="2:42" x14ac:dyDescent="0.25">
      <c r="B149" s="34"/>
      <c r="C149" s="56"/>
      <c r="D149" s="56"/>
      <c r="E149" s="35"/>
      <c r="F149" s="36"/>
      <c r="G149" s="36"/>
      <c r="H149" s="36"/>
      <c r="I149" s="37"/>
      <c r="J149" s="38"/>
      <c r="K149" s="38"/>
      <c r="L149" s="38"/>
      <c r="M149" s="39"/>
      <c r="N149" s="39"/>
      <c r="O149" s="40"/>
      <c r="P149" s="41"/>
      <c r="Q149" s="41"/>
      <c r="R149" s="42"/>
      <c r="S149" s="43"/>
      <c r="T149" s="36">
        <f t="shared" si="78"/>
        <v>0</v>
      </c>
      <c r="U149" s="44">
        <f t="shared" si="79"/>
        <v>0</v>
      </c>
      <c r="V149" s="45">
        <f t="shared" si="80"/>
        <v>0</v>
      </c>
      <c r="W149" s="46">
        <f t="shared" si="81"/>
        <v>0</v>
      </c>
      <c r="X149" s="41">
        <f t="shared" si="82"/>
        <v>0</v>
      </c>
      <c r="Y149" s="41">
        <f t="shared" si="83"/>
        <v>0</v>
      </c>
      <c r="Z149" s="41">
        <f t="shared" si="84"/>
        <v>0</v>
      </c>
      <c r="AA149" s="47">
        <f t="shared" si="85"/>
        <v>0</v>
      </c>
      <c r="AB149" s="48">
        <f t="shared" si="86"/>
        <v>0</v>
      </c>
      <c r="AC149" s="41">
        <f t="shared" si="87"/>
        <v>0</v>
      </c>
      <c r="AD149" s="41">
        <f t="shared" si="88"/>
        <v>0</v>
      </c>
      <c r="AE149" s="41">
        <f t="shared" si="89"/>
        <v>0</v>
      </c>
      <c r="AF149" s="49" t="e">
        <f>HLOOKUP(I149,GasAvoidedCostsWOCC!$A$5:$G$50,G149+1,FALSE)</f>
        <v>#N/A</v>
      </c>
      <c r="AG149" s="41" t="e">
        <f t="shared" si="90"/>
        <v>#N/A</v>
      </c>
      <c r="AH149" s="49" t="e">
        <f>HLOOKUP(I149,GasAvoidedCostsWOCC!$A$5:$Q$50,T149+1,FALSE)</f>
        <v>#N/A</v>
      </c>
      <c r="AI149" s="41" t="e">
        <f t="shared" si="91"/>
        <v>#N/A</v>
      </c>
      <c r="AJ149" s="41" t="e">
        <f t="shared" si="92"/>
        <v>#N/A</v>
      </c>
      <c r="AK149" s="41" t="e">
        <f>HLOOKUP(I149,GasAvoidedCostsWOCC!$A$5:$Q$50,G149+1,FALSE)*J149*L149</f>
        <v>#N/A</v>
      </c>
      <c r="AL149" s="41" t="e">
        <f t="shared" si="93"/>
        <v>#N/A</v>
      </c>
      <c r="AM149" s="45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5">
        <f t="shared" si="94"/>
        <v>0</v>
      </c>
      <c r="AO149" s="44">
        <f t="shared" si="95"/>
        <v>0</v>
      </c>
      <c r="AP149" s="44" t="e">
        <f t="shared" si="96"/>
        <v>#DIV/0!</v>
      </c>
    </row>
    <row r="150" spans="2:42" x14ac:dyDescent="0.25">
      <c r="B150" s="34"/>
      <c r="C150" s="56"/>
      <c r="D150" s="56"/>
      <c r="E150" s="35"/>
      <c r="F150" s="36"/>
      <c r="G150" s="36"/>
      <c r="H150" s="36"/>
      <c r="I150" s="37"/>
      <c r="J150" s="38"/>
      <c r="K150" s="38"/>
      <c r="L150" s="38"/>
      <c r="M150" s="39"/>
      <c r="N150" s="39"/>
      <c r="O150" s="40"/>
      <c r="P150" s="41"/>
      <c r="Q150" s="41"/>
      <c r="R150" s="42"/>
      <c r="S150" s="43"/>
      <c r="T150" s="36">
        <f t="shared" si="78"/>
        <v>0</v>
      </c>
      <c r="U150" s="44">
        <f t="shared" si="79"/>
        <v>0</v>
      </c>
      <c r="V150" s="45">
        <f t="shared" si="80"/>
        <v>0</v>
      </c>
      <c r="W150" s="46">
        <f t="shared" si="81"/>
        <v>0</v>
      </c>
      <c r="X150" s="41">
        <f t="shared" si="82"/>
        <v>0</v>
      </c>
      <c r="Y150" s="41">
        <f t="shared" si="83"/>
        <v>0</v>
      </c>
      <c r="Z150" s="41">
        <f t="shared" si="84"/>
        <v>0</v>
      </c>
      <c r="AA150" s="47">
        <f t="shared" si="85"/>
        <v>0</v>
      </c>
      <c r="AB150" s="48">
        <f t="shared" si="86"/>
        <v>0</v>
      </c>
      <c r="AC150" s="41">
        <f t="shared" si="87"/>
        <v>0</v>
      </c>
      <c r="AD150" s="41">
        <f t="shared" si="88"/>
        <v>0</v>
      </c>
      <c r="AE150" s="41">
        <f t="shared" si="89"/>
        <v>0</v>
      </c>
      <c r="AF150" s="49" t="e">
        <f>HLOOKUP(I150,GasAvoidedCostsWOCC!$A$5:$G$50,G150+1,FALSE)</f>
        <v>#N/A</v>
      </c>
      <c r="AG150" s="41" t="e">
        <f t="shared" si="90"/>
        <v>#N/A</v>
      </c>
      <c r="AH150" s="49" t="e">
        <f>HLOOKUP(I150,GasAvoidedCostsWOCC!$A$5:$Q$50,T150+1,FALSE)</f>
        <v>#N/A</v>
      </c>
      <c r="AI150" s="41" t="e">
        <f t="shared" si="91"/>
        <v>#N/A</v>
      </c>
      <c r="AJ150" s="41" t="e">
        <f t="shared" si="92"/>
        <v>#N/A</v>
      </c>
      <c r="AK150" s="41" t="e">
        <f>HLOOKUP(I150,GasAvoidedCostsWOCC!$A$5:$Q$50,G150+1,FALSE)*J150*L150</f>
        <v>#N/A</v>
      </c>
      <c r="AL150" s="41" t="e">
        <f t="shared" si="93"/>
        <v>#N/A</v>
      </c>
      <c r="AM150" s="45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5">
        <f t="shared" si="94"/>
        <v>0</v>
      </c>
      <c r="AO150" s="44">
        <f t="shared" si="95"/>
        <v>0</v>
      </c>
      <c r="AP150" s="44" t="e">
        <f t="shared" si="96"/>
        <v>#DIV/0!</v>
      </c>
    </row>
    <row r="151" spans="2:42" x14ac:dyDescent="0.25">
      <c r="B151" s="34"/>
      <c r="C151" s="56"/>
      <c r="D151" s="56"/>
      <c r="E151" s="35"/>
      <c r="F151" s="36"/>
      <c r="G151" s="36"/>
      <c r="H151" s="36"/>
      <c r="I151" s="37"/>
      <c r="J151" s="38"/>
      <c r="K151" s="38"/>
      <c r="L151" s="38"/>
      <c r="M151" s="39"/>
      <c r="N151" s="39"/>
      <c r="O151" s="40"/>
      <c r="P151" s="41"/>
      <c r="Q151" s="41"/>
      <c r="R151" s="42"/>
      <c r="S151" s="43"/>
      <c r="T151" s="36">
        <f t="shared" si="78"/>
        <v>0</v>
      </c>
      <c r="U151" s="44">
        <f t="shared" si="79"/>
        <v>0</v>
      </c>
      <c r="V151" s="45">
        <f t="shared" si="80"/>
        <v>0</v>
      </c>
      <c r="W151" s="46">
        <f t="shared" si="81"/>
        <v>0</v>
      </c>
      <c r="X151" s="41">
        <f t="shared" si="82"/>
        <v>0</v>
      </c>
      <c r="Y151" s="41">
        <f t="shared" si="83"/>
        <v>0</v>
      </c>
      <c r="Z151" s="41">
        <f t="shared" si="84"/>
        <v>0</v>
      </c>
      <c r="AA151" s="47">
        <f t="shared" si="85"/>
        <v>0</v>
      </c>
      <c r="AB151" s="48">
        <f t="shared" si="86"/>
        <v>0</v>
      </c>
      <c r="AC151" s="41">
        <f t="shared" si="87"/>
        <v>0</v>
      </c>
      <c r="AD151" s="41">
        <f t="shared" si="88"/>
        <v>0</v>
      </c>
      <c r="AE151" s="41">
        <f t="shared" si="89"/>
        <v>0</v>
      </c>
      <c r="AF151" s="49" t="e">
        <f>HLOOKUP(I151,GasAvoidedCostsWOCC!$A$5:$G$50,G151+1,FALSE)</f>
        <v>#N/A</v>
      </c>
      <c r="AG151" s="41" t="e">
        <f t="shared" si="90"/>
        <v>#N/A</v>
      </c>
      <c r="AH151" s="49" t="e">
        <f>HLOOKUP(I151,GasAvoidedCostsWOCC!$A$5:$Q$50,T151+1,FALSE)</f>
        <v>#N/A</v>
      </c>
      <c r="AI151" s="41" t="e">
        <f t="shared" si="91"/>
        <v>#N/A</v>
      </c>
      <c r="AJ151" s="41" t="e">
        <f t="shared" si="92"/>
        <v>#N/A</v>
      </c>
      <c r="AK151" s="41" t="e">
        <f>HLOOKUP(I151,GasAvoidedCostsWOCC!$A$5:$Q$50,G151+1,FALSE)*J151*L151</f>
        <v>#N/A</v>
      </c>
      <c r="AL151" s="41" t="e">
        <f t="shared" si="93"/>
        <v>#N/A</v>
      </c>
      <c r="AM151" s="45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5">
        <f t="shared" si="94"/>
        <v>0</v>
      </c>
      <c r="AO151" s="44">
        <f t="shared" si="95"/>
        <v>0</v>
      </c>
      <c r="AP151" s="44" t="e">
        <f t="shared" si="96"/>
        <v>#DIV/0!</v>
      </c>
    </row>
    <row r="152" spans="2:42" x14ac:dyDescent="0.25">
      <c r="B152" s="34"/>
      <c r="C152" s="56"/>
      <c r="D152" s="56"/>
      <c r="E152" s="35"/>
      <c r="F152" s="36"/>
      <c r="G152" s="36"/>
      <c r="H152" s="36"/>
      <c r="I152" s="37"/>
      <c r="J152" s="38"/>
      <c r="K152" s="38"/>
      <c r="L152" s="38"/>
      <c r="M152" s="39"/>
      <c r="N152" s="39"/>
      <c r="O152" s="40"/>
      <c r="P152" s="41"/>
      <c r="Q152" s="41"/>
      <c r="R152" s="42"/>
      <c r="S152" s="43"/>
      <c r="T152" s="36">
        <f t="shared" si="78"/>
        <v>0</v>
      </c>
      <c r="U152" s="44">
        <f t="shared" si="79"/>
        <v>0</v>
      </c>
      <c r="V152" s="45">
        <f t="shared" si="80"/>
        <v>0</v>
      </c>
      <c r="W152" s="46">
        <f t="shared" si="81"/>
        <v>0</v>
      </c>
      <c r="X152" s="41">
        <f t="shared" si="82"/>
        <v>0</v>
      </c>
      <c r="Y152" s="41">
        <f t="shared" si="83"/>
        <v>0</v>
      </c>
      <c r="Z152" s="41">
        <f t="shared" si="84"/>
        <v>0</v>
      </c>
      <c r="AA152" s="47">
        <f t="shared" si="85"/>
        <v>0</v>
      </c>
      <c r="AB152" s="48">
        <f t="shared" si="86"/>
        <v>0</v>
      </c>
      <c r="AC152" s="41">
        <f t="shared" si="87"/>
        <v>0</v>
      </c>
      <c r="AD152" s="41">
        <f t="shared" si="88"/>
        <v>0</v>
      </c>
      <c r="AE152" s="41">
        <f t="shared" si="89"/>
        <v>0</v>
      </c>
      <c r="AF152" s="49" t="e">
        <f>HLOOKUP(I152,GasAvoidedCostsWOCC!$A$5:$G$50,G152+1,FALSE)</f>
        <v>#N/A</v>
      </c>
      <c r="AG152" s="41" t="e">
        <f t="shared" si="90"/>
        <v>#N/A</v>
      </c>
      <c r="AH152" s="49" t="e">
        <f>HLOOKUP(I152,GasAvoidedCostsWOCC!$A$5:$Q$50,T152+1,FALSE)</f>
        <v>#N/A</v>
      </c>
      <c r="AI152" s="41" t="e">
        <f t="shared" si="91"/>
        <v>#N/A</v>
      </c>
      <c r="AJ152" s="41" t="e">
        <f t="shared" si="92"/>
        <v>#N/A</v>
      </c>
      <c r="AK152" s="41" t="e">
        <f>HLOOKUP(I152,GasAvoidedCostsWOCC!$A$5:$Q$50,G152+1,FALSE)*J152*L152</f>
        <v>#N/A</v>
      </c>
      <c r="AL152" s="41" t="e">
        <f t="shared" si="93"/>
        <v>#N/A</v>
      </c>
      <c r="AM152" s="45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5">
        <f t="shared" si="94"/>
        <v>0</v>
      </c>
      <c r="AO152" s="44">
        <f t="shared" si="95"/>
        <v>0</v>
      </c>
      <c r="AP152" s="44" t="e">
        <f t="shared" si="96"/>
        <v>#DIV/0!</v>
      </c>
    </row>
    <row r="153" spans="2:42" x14ac:dyDescent="0.25">
      <c r="B153" s="34"/>
      <c r="C153" s="56"/>
      <c r="D153" s="56"/>
      <c r="E153" s="35"/>
      <c r="F153" s="36"/>
      <c r="G153" s="36"/>
      <c r="H153" s="36"/>
      <c r="I153" s="37"/>
      <c r="J153" s="38"/>
      <c r="K153" s="38"/>
      <c r="L153" s="38"/>
      <c r="M153" s="39"/>
      <c r="N153" s="39"/>
      <c r="O153" s="40"/>
      <c r="P153" s="41"/>
      <c r="Q153" s="41"/>
      <c r="R153" s="42"/>
      <c r="S153" s="43"/>
      <c r="T153" s="36">
        <f t="shared" si="78"/>
        <v>0</v>
      </c>
      <c r="U153" s="44">
        <f t="shared" si="79"/>
        <v>0</v>
      </c>
      <c r="V153" s="45">
        <f t="shared" si="80"/>
        <v>0</v>
      </c>
      <c r="W153" s="46">
        <f t="shared" si="81"/>
        <v>0</v>
      </c>
      <c r="X153" s="41">
        <f t="shared" si="82"/>
        <v>0</v>
      </c>
      <c r="Y153" s="41">
        <f t="shared" si="83"/>
        <v>0</v>
      </c>
      <c r="Z153" s="41">
        <f t="shared" si="84"/>
        <v>0</v>
      </c>
      <c r="AA153" s="47">
        <f t="shared" si="85"/>
        <v>0</v>
      </c>
      <c r="AB153" s="48">
        <f t="shared" si="86"/>
        <v>0</v>
      </c>
      <c r="AC153" s="41">
        <f t="shared" si="87"/>
        <v>0</v>
      </c>
      <c r="AD153" s="41">
        <f t="shared" si="88"/>
        <v>0</v>
      </c>
      <c r="AE153" s="41">
        <f t="shared" si="89"/>
        <v>0</v>
      </c>
      <c r="AF153" s="49" t="e">
        <f>HLOOKUP(I153,GasAvoidedCostsWOCC!$A$5:$G$50,G153+1,FALSE)</f>
        <v>#N/A</v>
      </c>
      <c r="AG153" s="41" t="e">
        <f t="shared" si="90"/>
        <v>#N/A</v>
      </c>
      <c r="AH153" s="49" t="e">
        <f>HLOOKUP(I153,GasAvoidedCostsWOCC!$A$5:$Q$50,T153+1,FALSE)</f>
        <v>#N/A</v>
      </c>
      <c r="AI153" s="41" t="e">
        <f t="shared" si="91"/>
        <v>#N/A</v>
      </c>
      <c r="AJ153" s="41" t="e">
        <f t="shared" si="92"/>
        <v>#N/A</v>
      </c>
      <c r="AK153" s="41" t="e">
        <f>HLOOKUP(I153,GasAvoidedCostsWOCC!$A$5:$Q$50,G153+1,FALSE)*J153*L153</f>
        <v>#N/A</v>
      </c>
      <c r="AL153" s="41" t="e">
        <f t="shared" si="93"/>
        <v>#N/A</v>
      </c>
      <c r="AM153" s="45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5">
        <f t="shared" si="94"/>
        <v>0</v>
      </c>
      <c r="AO153" s="44">
        <f t="shared" si="95"/>
        <v>0</v>
      </c>
      <c r="AP153" s="44" t="e">
        <f t="shared" si="96"/>
        <v>#DIV/0!</v>
      </c>
    </row>
    <row r="154" spans="2:42" x14ac:dyDescent="0.25">
      <c r="B154" s="34"/>
      <c r="C154" s="56"/>
      <c r="D154" s="56"/>
      <c r="E154" s="35"/>
      <c r="F154" s="36"/>
      <c r="G154" s="36"/>
      <c r="H154" s="36"/>
      <c r="I154" s="37"/>
      <c r="J154" s="38"/>
      <c r="K154" s="38"/>
      <c r="L154" s="38"/>
      <c r="M154" s="39"/>
      <c r="N154" s="39"/>
      <c r="O154" s="40"/>
      <c r="P154" s="41"/>
      <c r="Q154" s="41"/>
      <c r="R154" s="42"/>
      <c r="S154" s="43"/>
      <c r="T154" s="36">
        <f t="shared" si="78"/>
        <v>0</v>
      </c>
      <c r="U154" s="44">
        <f t="shared" si="79"/>
        <v>0</v>
      </c>
      <c r="V154" s="45">
        <f t="shared" si="80"/>
        <v>0</v>
      </c>
      <c r="W154" s="46">
        <f t="shared" si="81"/>
        <v>0</v>
      </c>
      <c r="X154" s="41">
        <f t="shared" si="82"/>
        <v>0</v>
      </c>
      <c r="Y154" s="41">
        <f t="shared" si="83"/>
        <v>0</v>
      </c>
      <c r="Z154" s="41">
        <f t="shared" si="84"/>
        <v>0</v>
      </c>
      <c r="AA154" s="47">
        <f t="shared" si="85"/>
        <v>0</v>
      </c>
      <c r="AB154" s="48">
        <f t="shared" si="86"/>
        <v>0</v>
      </c>
      <c r="AC154" s="41">
        <f t="shared" si="87"/>
        <v>0</v>
      </c>
      <c r="AD154" s="41">
        <f t="shared" si="88"/>
        <v>0</v>
      </c>
      <c r="AE154" s="41">
        <f t="shared" si="89"/>
        <v>0</v>
      </c>
      <c r="AF154" s="49" t="e">
        <f>HLOOKUP(I154,GasAvoidedCostsWOCC!$A$5:$G$50,G154+1,FALSE)</f>
        <v>#N/A</v>
      </c>
      <c r="AG154" s="41" t="e">
        <f t="shared" si="90"/>
        <v>#N/A</v>
      </c>
      <c r="AH154" s="49" t="e">
        <f>HLOOKUP(I154,GasAvoidedCostsWOCC!$A$5:$Q$50,T154+1,FALSE)</f>
        <v>#N/A</v>
      </c>
      <c r="AI154" s="41" t="e">
        <f t="shared" si="91"/>
        <v>#N/A</v>
      </c>
      <c r="AJ154" s="41" t="e">
        <f t="shared" si="92"/>
        <v>#N/A</v>
      </c>
      <c r="AK154" s="41" t="e">
        <f>HLOOKUP(I154,GasAvoidedCostsWOCC!$A$5:$Q$50,G154+1,FALSE)*J154*L154</f>
        <v>#N/A</v>
      </c>
      <c r="AL154" s="41" t="e">
        <f t="shared" si="93"/>
        <v>#N/A</v>
      </c>
      <c r="AM154" s="45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5">
        <f t="shared" si="94"/>
        <v>0</v>
      </c>
      <c r="AO154" s="44">
        <f t="shared" si="95"/>
        <v>0</v>
      </c>
      <c r="AP154" s="44" t="e">
        <f t="shared" si="96"/>
        <v>#DIV/0!</v>
      </c>
    </row>
    <row r="155" spans="2:42" x14ac:dyDescent="0.25">
      <c r="B155" s="34"/>
      <c r="C155" s="56"/>
      <c r="D155" s="56"/>
      <c r="E155" s="35"/>
      <c r="F155" s="36"/>
      <c r="G155" s="36"/>
      <c r="H155" s="36"/>
      <c r="I155" s="37"/>
      <c r="J155" s="38"/>
      <c r="K155" s="38"/>
      <c r="L155" s="38"/>
      <c r="M155" s="39"/>
      <c r="N155" s="39"/>
      <c r="O155" s="40"/>
      <c r="P155" s="41"/>
      <c r="Q155" s="41"/>
      <c r="R155" s="42"/>
      <c r="S155" s="43"/>
      <c r="T155" s="36">
        <f t="shared" si="78"/>
        <v>0</v>
      </c>
      <c r="U155" s="44">
        <f t="shared" si="79"/>
        <v>0</v>
      </c>
      <c r="V155" s="45">
        <f t="shared" si="80"/>
        <v>0</v>
      </c>
      <c r="W155" s="46">
        <f t="shared" si="81"/>
        <v>0</v>
      </c>
      <c r="X155" s="41">
        <f t="shared" si="82"/>
        <v>0</v>
      </c>
      <c r="Y155" s="41">
        <f t="shared" si="83"/>
        <v>0</v>
      </c>
      <c r="Z155" s="41">
        <f t="shared" si="84"/>
        <v>0</v>
      </c>
      <c r="AA155" s="47">
        <f t="shared" si="85"/>
        <v>0</v>
      </c>
      <c r="AB155" s="48">
        <f t="shared" si="86"/>
        <v>0</v>
      </c>
      <c r="AC155" s="41">
        <f t="shared" si="87"/>
        <v>0</v>
      </c>
      <c r="AD155" s="41">
        <f t="shared" si="88"/>
        <v>0</v>
      </c>
      <c r="AE155" s="41">
        <f t="shared" si="89"/>
        <v>0</v>
      </c>
      <c r="AF155" s="49" t="e">
        <f>HLOOKUP(I155,GasAvoidedCostsWOCC!$A$5:$G$50,G155+1,FALSE)</f>
        <v>#N/A</v>
      </c>
      <c r="AG155" s="41" t="e">
        <f t="shared" si="90"/>
        <v>#N/A</v>
      </c>
      <c r="AH155" s="49" t="e">
        <f>HLOOKUP(I155,GasAvoidedCostsWOCC!$A$5:$Q$50,T155+1,FALSE)</f>
        <v>#N/A</v>
      </c>
      <c r="AI155" s="41" t="e">
        <f t="shared" si="91"/>
        <v>#N/A</v>
      </c>
      <c r="AJ155" s="41" t="e">
        <f t="shared" si="92"/>
        <v>#N/A</v>
      </c>
      <c r="AK155" s="41" t="e">
        <f>HLOOKUP(I155,GasAvoidedCostsWOCC!$A$5:$Q$50,G155+1,FALSE)*J155*L155</f>
        <v>#N/A</v>
      </c>
      <c r="AL155" s="41" t="e">
        <f t="shared" si="93"/>
        <v>#N/A</v>
      </c>
      <c r="AM155" s="45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5">
        <f t="shared" si="94"/>
        <v>0</v>
      </c>
      <c r="AO155" s="44">
        <f t="shared" si="95"/>
        <v>0</v>
      </c>
      <c r="AP155" s="44" t="e">
        <f t="shared" si="96"/>
        <v>#DIV/0!</v>
      </c>
    </row>
    <row r="156" spans="2:42" x14ac:dyDescent="0.25">
      <c r="B156" s="34"/>
      <c r="C156" s="56"/>
      <c r="D156" s="56"/>
      <c r="E156" s="35"/>
      <c r="F156" s="36"/>
      <c r="G156" s="36"/>
      <c r="H156" s="36"/>
      <c r="I156" s="37"/>
      <c r="J156" s="38"/>
      <c r="K156" s="38"/>
      <c r="L156" s="38"/>
      <c r="M156" s="39"/>
      <c r="N156" s="39"/>
      <c r="O156" s="40"/>
      <c r="P156" s="41"/>
      <c r="Q156" s="41"/>
      <c r="R156" s="42"/>
      <c r="S156" s="43"/>
      <c r="T156" s="36">
        <f t="shared" si="78"/>
        <v>0</v>
      </c>
      <c r="U156" s="44">
        <f t="shared" si="79"/>
        <v>0</v>
      </c>
      <c r="V156" s="45">
        <f t="shared" si="80"/>
        <v>0</v>
      </c>
      <c r="W156" s="46">
        <f t="shared" si="81"/>
        <v>0</v>
      </c>
      <c r="X156" s="41">
        <f t="shared" si="82"/>
        <v>0</v>
      </c>
      <c r="Y156" s="41">
        <f t="shared" si="83"/>
        <v>0</v>
      </c>
      <c r="Z156" s="41">
        <f t="shared" si="84"/>
        <v>0</v>
      </c>
      <c r="AA156" s="47">
        <f t="shared" si="85"/>
        <v>0</v>
      </c>
      <c r="AB156" s="48">
        <f t="shared" si="86"/>
        <v>0</v>
      </c>
      <c r="AC156" s="41">
        <f t="shared" si="87"/>
        <v>0</v>
      </c>
      <c r="AD156" s="41">
        <f t="shared" si="88"/>
        <v>0</v>
      </c>
      <c r="AE156" s="41">
        <f t="shared" si="89"/>
        <v>0</v>
      </c>
      <c r="AF156" s="49" t="e">
        <f>HLOOKUP(I156,GasAvoidedCostsWOCC!$A$5:$G$50,G156+1,FALSE)</f>
        <v>#N/A</v>
      </c>
      <c r="AG156" s="41" t="e">
        <f t="shared" si="90"/>
        <v>#N/A</v>
      </c>
      <c r="AH156" s="49" t="e">
        <f>HLOOKUP(I156,GasAvoidedCostsWOCC!$A$5:$Q$50,T156+1,FALSE)</f>
        <v>#N/A</v>
      </c>
      <c r="AI156" s="41" t="e">
        <f t="shared" si="91"/>
        <v>#N/A</v>
      </c>
      <c r="AJ156" s="41" t="e">
        <f t="shared" si="92"/>
        <v>#N/A</v>
      </c>
      <c r="AK156" s="41" t="e">
        <f>HLOOKUP(I156,GasAvoidedCostsWOCC!$A$5:$Q$50,G156+1,FALSE)*J156*L156</f>
        <v>#N/A</v>
      </c>
      <c r="AL156" s="41" t="e">
        <f t="shared" si="93"/>
        <v>#N/A</v>
      </c>
      <c r="AM156" s="45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5">
        <f t="shared" si="94"/>
        <v>0</v>
      </c>
      <c r="AO156" s="44">
        <f t="shared" si="95"/>
        <v>0</v>
      </c>
      <c r="AP156" s="44" t="e">
        <f t="shared" si="96"/>
        <v>#DIV/0!</v>
      </c>
    </row>
    <row r="157" spans="2:42" x14ac:dyDescent="0.25">
      <c r="B157" s="34"/>
      <c r="C157" s="56"/>
      <c r="D157" s="56"/>
      <c r="E157" s="35"/>
      <c r="F157" s="36"/>
      <c r="G157" s="36"/>
      <c r="H157" s="36"/>
      <c r="I157" s="37"/>
      <c r="J157" s="38"/>
      <c r="K157" s="38"/>
      <c r="L157" s="38"/>
      <c r="M157" s="39"/>
      <c r="N157" s="39"/>
      <c r="O157" s="40"/>
      <c r="P157" s="41"/>
      <c r="Q157" s="41"/>
      <c r="R157" s="42"/>
      <c r="S157" s="43"/>
      <c r="T157" s="36">
        <f t="shared" si="78"/>
        <v>0</v>
      </c>
      <c r="U157" s="44">
        <f t="shared" si="79"/>
        <v>0</v>
      </c>
      <c r="V157" s="45">
        <f t="shared" si="80"/>
        <v>0</v>
      </c>
      <c r="W157" s="46">
        <f t="shared" si="81"/>
        <v>0</v>
      </c>
      <c r="X157" s="41">
        <f t="shared" si="82"/>
        <v>0</v>
      </c>
      <c r="Y157" s="41">
        <f t="shared" si="83"/>
        <v>0</v>
      </c>
      <c r="Z157" s="41">
        <f t="shared" si="84"/>
        <v>0</v>
      </c>
      <c r="AA157" s="47">
        <f t="shared" si="85"/>
        <v>0</v>
      </c>
      <c r="AB157" s="48">
        <f t="shared" si="86"/>
        <v>0</v>
      </c>
      <c r="AC157" s="41">
        <f t="shared" si="87"/>
        <v>0</v>
      </c>
      <c r="AD157" s="41">
        <f t="shared" si="88"/>
        <v>0</v>
      </c>
      <c r="AE157" s="41">
        <f t="shared" si="89"/>
        <v>0</v>
      </c>
      <c r="AF157" s="49" t="e">
        <f>HLOOKUP(I157,GasAvoidedCostsWOCC!$A$5:$G$50,G157+1,FALSE)</f>
        <v>#N/A</v>
      </c>
      <c r="AG157" s="41" t="e">
        <f t="shared" si="90"/>
        <v>#N/A</v>
      </c>
      <c r="AH157" s="49" t="e">
        <f>HLOOKUP(I157,GasAvoidedCostsWOCC!$A$5:$Q$50,T157+1,FALSE)</f>
        <v>#N/A</v>
      </c>
      <c r="AI157" s="41" t="e">
        <f t="shared" si="91"/>
        <v>#N/A</v>
      </c>
      <c r="AJ157" s="41" t="e">
        <f t="shared" si="92"/>
        <v>#N/A</v>
      </c>
      <c r="AK157" s="41" t="e">
        <f>HLOOKUP(I157,GasAvoidedCostsWOCC!$A$5:$Q$50,G157+1,FALSE)*J157*L157</f>
        <v>#N/A</v>
      </c>
      <c r="AL157" s="41" t="e">
        <f t="shared" si="93"/>
        <v>#N/A</v>
      </c>
      <c r="AM157" s="45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5">
        <f t="shared" si="94"/>
        <v>0</v>
      </c>
      <c r="AO157" s="44">
        <f t="shared" si="95"/>
        <v>0</v>
      </c>
      <c r="AP157" s="44" t="e">
        <f t="shared" si="96"/>
        <v>#DIV/0!</v>
      </c>
    </row>
    <row r="158" spans="2:42" x14ac:dyDescent="0.25">
      <c r="B158" s="34"/>
      <c r="C158" s="56"/>
      <c r="D158" s="56"/>
      <c r="E158" s="35"/>
      <c r="F158" s="36"/>
      <c r="G158" s="36"/>
      <c r="H158" s="36"/>
      <c r="I158" s="37"/>
      <c r="J158" s="38"/>
      <c r="K158" s="38"/>
      <c r="L158" s="38"/>
      <c r="M158" s="39"/>
      <c r="N158" s="39"/>
      <c r="O158" s="40"/>
      <c r="P158" s="41"/>
      <c r="Q158" s="41"/>
      <c r="R158" s="42"/>
      <c r="S158" s="43"/>
      <c r="T158" s="36">
        <f t="shared" si="78"/>
        <v>0</v>
      </c>
      <c r="U158" s="44">
        <f t="shared" si="79"/>
        <v>0</v>
      </c>
      <c r="V158" s="45">
        <f t="shared" si="80"/>
        <v>0</v>
      </c>
      <c r="W158" s="46">
        <f t="shared" si="81"/>
        <v>0</v>
      </c>
      <c r="X158" s="41">
        <f t="shared" si="82"/>
        <v>0</v>
      </c>
      <c r="Y158" s="41">
        <f t="shared" si="83"/>
        <v>0</v>
      </c>
      <c r="Z158" s="41">
        <f t="shared" si="84"/>
        <v>0</v>
      </c>
      <c r="AA158" s="47">
        <f t="shared" si="85"/>
        <v>0</v>
      </c>
      <c r="AB158" s="48">
        <f t="shared" si="86"/>
        <v>0</v>
      </c>
      <c r="AC158" s="41">
        <f t="shared" si="87"/>
        <v>0</v>
      </c>
      <c r="AD158" s="41">
        <f t="shared" si="88"/>
        <v>0</v>
      </c>
      <c r="AE158" s="41">
        <f t="shared" si="89"/>
        <v>0</v>
      </c>
      <c r="AF158" s="49" t="e">
        <f>HLOOKUP(I158,GasAvoidedCostsWOCC!$A$5:$G$50,G158+1,FALSE)</f>
        <v>#N/A</v>
      </c>
      <c r="AG158" s="41" t="e">
        <f t="shared" si="90"/>
        <v>#N/A</v>
      </c>
      <c r="AH158" s="49" t="e">
        <f>HLOOKUP(I158,GasAvoidedCostsWOCC!$A$5:$Q$50,T158+1,FALSE)</f>
        <v>#N/A</v>
      </c>
      <c r="AI158" s="41" t="e">
        <f t="shared" si="91"/>
        <v>#N/A</v>
      </c>
      <c r="AJ158" s="41" t="e">
        <f t="shared" si="92"/>
        <v>#N/A</v>
      </c>
      <c r="AK158" s="41" t="e">
        <f>HLOOKUP(I158,GasAvoidedCostsWOCC!$A$5:$Q$50,G158+1,FALSE)*J158*L158</f>
        <v>#N/A</v>
      </c>
      <c r="AL158" s="41" t="e">
        <f t="shared" si="93"/>
        <v>#N/A</v>
      </c>
      <c r="AM158" s="45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5">
        <f t="shared" si="94"/>
        <v>0</v>
      </c>
      <c r="AO158" s="44">
        <f t="shared" si="95"/>
        <v>0</v>
      </c>
      <c r="AP158" s="44" t="e">
        <f t="shared" si="96"/>
        <v>#DIV/0!</v>
      </c>
    </row>
    <row r="159" spans="2:42" x14ac:dyDescent="0.25">
      <c r="B159" s="34"/>
      <c r="C159" s="56"/>
      <c r="D159" s="56"/>
      <c r="E159" s="35"/>
      <c r="F159" s="36"/>
      <c r="G159" s="36"/>
      <c r="H159" s="36"/>
      <c r="I159" s="37"/>
      <c r="J159" s="38"/>
      <c r="K159" s="38"/>
      <c r="L159" s="38"/>
      <c r="M159" s="39"/>
      <c r="N159" s="39"/>
      <c r="O159" s="40"/>
      <c r="P159" s="41"/>
      <c r="Q159" s="41"/>
      <c r="R159" s="42"/>
      <c r="S159" s="43"/>
      <c r="T159" s="36">
        <f t="shared" si="78"/>
        <v>0</v>
      </c>
      <c r="U159" s="44">
        <f t="shared" si="79"/>
        <v>0</v>
      </c>
      <c r="V159" s="45">
        <f t="shared" si="80"/>
        <v>0</v>
      </c>
      <c r="W159" s="46">
        <f t="shared" si="81"/>
        <v>0</v>
      </c>
      <c r="X159" s="41">
        <f t="shared" si="82"/>
        <v>0</v>
      </c>
      <c r="Y159" s="41">
        <f t="shared" si="83"/>
        <v>0</v>
      </c>
      <c r="Z159" s="41">
        <f t="shared" si="84"/>
        <v>0</v>
      </c>
      <c r="AA159" s="47">
        <f t="shared" si="85"/>
        <v>0</v>
      </c>
      <c r="AB159" s="48">
        <f t="shared" si="86"/>
        <v>0</v>
      </c>
      <c r="AC159" s="41">
        <f t="shared" si="87"/>
        <v>0</v>
      </c>
      <c r="AD159" s="41">
        <f t="shared" si="88"/>
        <v>0</v>
      </c>
      <c r="AE159" s="41">
        <f t="shared" si="89"/>
        <v>0</v>
      </c>
      <c r="AF159" s="49" t="e">
        <f>HLOOKUP(I159,GasAvoidedCostsWOCC!$A$5:$G$50,G159+1,FALSE)</f>
        <v>#N/A</v>
      </c>
      <c r="AG159" s="41" t="e">
        <f t="shared" si="90"/>
        <v>#N/A</v>
      </c>
      <c r="AH159" s="49" t="e">
        <f>HLOOKUP(I159,GasAvoidedCostsWOCC!$A$5:$Q$50,T159+1,FALSE)</f>
        <v>#N/A</v>
      </c>
      <c r="AI159" s="41" t="e">
        <f t="shared" si="91"/>
        <v>#N/A</v>
      </c>
      <c r="AJ159" s="41" t="e">
        <f t="shared" si="92"/>
        <v>#N/A</v>
      </c>
      <c r="AK159" s="41" t="e">
        <f>HLOOKUP(I159,GasAvoidedCostsWOCC!$A$5:$Q$50,G159+1,FALSE)*J159*L159</f>
        <v>#N/A</v>
      </c>
      <c r="AL159" s="41" t="e">
        <f t="shared" si="93"/>
        <v>#N/A</v>
      </c>
      <c r="AM159" s="45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5">
        <f t="shared" si="94"/>
        <v>0</v>
      </c>
      <c r="AO159" s="44">
        <f t="shared" si="95"/>
        <v>0</v>
      </c>
      <c r="AP159" s="44" t="e">
        <f t="shared" si="96"/>
        <v>#DIV/0!</v>
      </c>
    </row>
    <row r="160" spans="2:42" x14ac:dyDescent="0.25">
      <c r="B160" s="34"/>
      <c r="C160" s="56"/>
      <c r="D160" s="56"/>
      <c r="E160" s="35"/>
      <c r="F160" s="36"/>
      <c r="G160" s="36"/>
      <c r="H160" s="36"/>
      <c r="I160" s="37"/>
      <c r="J160" s="38"/>
      <c r="K160" s="38"/>
      <c r="L160" s="38"/>
      <c r="M160" s="39"/>
      <c r="N160" s="39"/>
      <c r="O160" s="40"/>
      <c r="P160" s="41"/>
      <c r="Q160" s="41"/>
      <c r="R160" s="42"/>
      <c r="S160" s="43"/>
      <c r="T160" s="36">
        <f t="shared" si="78"/>
        <v>0</v>
      </c>
      <c r="U160" s="44">
        <f t="shared" si="79"/>
        <v>0</v>
      </c>
      <c r="V160" s="45">
        <f t="shared" si="80"/>
        <v>0</v>
      </c>
      <c r="W160" s="46">
        <f t="shared" si="81"/>
        <v>0</v>
      </c>
      <c r="X160" s="41">
        <f t="shared" si="82"/>
        <v>0</v>
      </c>
      <c r="Y160" s="41">
        <f t="shared" si="83"/>
        <v>0</v>
      </c>
      <c r="Z160" s="41">
        <f t="shared" si="84"/>
        <v>0</v>
      </c>
      <c r="AA160" s="47">
        <f t="shared" si="85"/>
        <v>0</v>
      </c>
      <c r="AB160" s="48">
        <f t="shared" si="86"/>
        <v>0</v>
      </c>
      <c r="AC160" s="41">
        <f t="shared" si="87"/>
        <v>0</v>
      </c>
      <c r="AD160" s="41">
        <f t="shared" si="88"/>
        <v>0</v>
      </c>
      <c r="AE160" s="41">
        <f t="shared" si="89"/>
        <v>0</v>
      </c>
      <c r="AF160" s="49" t="e">
        <f>HLOOKUP(I160,GasAvoidedCostsWOCC!$A$5:$G$50,G160+1,FALSE)</f>
        <v>#N/A</v>
      </c>
      <c r="AG160" s="41" t="e">
        <f t="shared" si="90"/>
        <v>#N/A</v>
      </c>
      <c r="AH160" s="49" t="e">
        <f>HLOOKUP(I160,GasAvoidedCostsWOCC!$A$5:$Q$50,T160+1,FALSE)</f>
        <v>#N/A</v>
      </c>
      <c r="AI160" s="41" t="e">
        <f t="shared" si="91"/>
        <v>#N/A</v>
      </c>
      <c r="AJ160" s="41" t="e">
        <f t="shared" si="92"/>
        <v>#N/A</v>
      </c>
      <c r="AK160" s="41" t="e">
        <f>HLOOKUP(I160,GasAvoidedCostsWOCC!$A$5:$Q$50,G160+1,FALSE)*J160*L160</f>
        <v>#N/A</v>
      </c>
      <c r="AL160" s="41" t="e">
        <f t="shared" si="93"/>
        <v>#N/A</v>
      </c>
      <c r="AM160" s="45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5">
        <f t="shared" si="94"/>
        <v>0</v>
      </c>
      <c r="AO160" s="44">
        <f t="shared" si="95"/>
        <v>0</v>
      </c>
      <c r="AP160" s="44" t="e">
        <f t="shared" si="96"/>
        <v>#DIV/0!</v>
      </c>
    </row>
    <row r="161" spans="2:42" x14ac:dyDescent="0.25">
      <c r="B161" s="34"/>
      <c r="C161" s="56"/>
      <c r="D161" s="56"/>
      <c r="E161" s="35"/>
      <c r="F161" s="36"/>
      <c r="G161" s="36"/>
      <c r="H161" s="36"/>
      <c r="I161" s="37"/>
      <c r="J161" s="38"/>
      <c r="K161" s="38"/>
      <c r="L161" s="38"/>
      <c r="M161" s="39"/>
      <c r="N161" s="39"/>
      <c r="O161" s="40"/>
      <c r="P161" s="41"/>
      <c r="Q161" s="41"/>
      <c r="R161" s="42"/>
      <c r="S161" s="43"/>
      <c r="T161" s="36">
        <f t="shared" si="78"/>
        <v>0</v>
      </c>
      <c r="U161" s="44">
        <f t="shared" si="79"/>
        <v>0</v>
      </c>
      <c r="V161" s="45">
        <f t="shared" si="80"/>
        <v>0</v>
      </c>
      <c r="W161" s="46">
        <f t="shared" si="81"/>
        <v>0</v>
      </c>
      <c r="X161" s="41">
        <f t="shared" si="82"/>
        <v>0</v>
      </c>
      <c r="Y161" s="41">
        <f t="shared" si="83"/>
        <v>0</v>
      </c>
      <c r="Z161" s="41">
        <f t="shared" si="84"/>
        <v>0</v>
      </c>
      <c r="AA161" s="47">
        <f t="shared" si="85"/>
        <v>0</v>
      </c>
      <c r="AB161" s="48">
        <f t="shared" si="86"/>
        <v>0</v>
      </c>
      <c r="AC161" s="41">
        <f t="shared" si="87"/>
        <v>0</v>
      </c>
      <c r="AD161" s="41">
        <f t="shared" si="88"/>
        <v>0</v>
      </c>
      <c r="AE161" s="41">
        <f t="shared" si="89"/>
        <v>0</v>
      </c>
      <c r="AF161" s="49" t="e">
        <f>HLOOKUP(I161,GasAvoidedCostsWOCC!$A$5:$G$50,G161+1,FALSE)</f>
        <v>#N/A</v>
      </c>
      <c r="AG161" s="41" t="e">
        <f t="shared" si="90"/>
        <v>#N/A</v>
      </c>
      <c r="AH161" s="49" t="e">
        <f>HLOOKUP(I161,GasAvoidedCostsWOCC!$A$5:$Q$50,T161+1,FALSE)</f>
        <v>#N/A</v>
      </c>
      <c r="AI161" s="41" t="e">
        <f t="shared" si="91"/>
        <v>#N/A</v>
      </c>
      <c r="AJ161" s="41" t="e">
        <f t="shared" si="92"/>
        <v>#N/A</v>
      </c>
      <c r="AK161" s="41" t="e">
        <f>HLOOKUP(I161,GasAvoidedCostsWOCC!$A$5:$Q$50,G161+1,FALSE)*J161*L161</f>
        <v>#N/A</v>
      </c>
      <c r="AL161" s="41" t="e">
        <f t="shared" si="93"/>
        <v>#N/A</v>
      </c>
      <c r="AM161" s="45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5">
        <f t="shared" si="94"/>
        <v>0</v>
      </c>
      <c r="AO161" s="44">
        <f t="shared" si="95"/>
        <v>0</v>
      </c>
      <c r="AP161" s="44" t="e">
        <f t="shared" si="96"/>
        <v>#DIV/0!</v>
      </c>
    </row>
    <row r="162" spans="2:42" x14ac:dyDescent="0.25">
      <c r="B162" s="34"/>
      <c r="C162" s="56"/>
      <c r="D162" s="56"/>
      <c r="E162" s="35"/>
      <c r="F162" s="36"/>
      <c r="G162" s="36"/>
      <c r="H162" s="36"/>
      <c r="I162" s="37"/>
      <c r="J162" s="38"/>
      <c r="K162" s="38"/>
      <c r="L162" s="38"/>
      <c r="M162" s="39"/>
      <c r="N162" s="39"/>
      <c r="O162" s="40"/>
      <c r="P162" s="41"/>
      <c r="Q162" s="41"/>
      <c r="R162" s="42"/>
      <c r="S162" s="43"/>
      <c r="T162" s="36">
        <f t="shared" si="78"/>
        <v>0</v>
      </c>
      <c r="U162" s="44">
        <f t="shared" si="79"/>
        <v>0</v>
      </c>
      <c r="V162" s="45">
        <f t="shared" si="80"/>
        <v>0</v>
      </c>
      <c r="W162" s="46">
        <f t="shared" si="81"/>
        <v>0</v>
      </c>
      <c r="X162" s="41">
        <f t="shared" si="82"/>
        <v>0</v>
      </c>
      <c r="Y162" s="41">
        <f t="shared" si="83"/>
        <v>0</v>
      </c>
      <c r="Z162" s="41">
        <f t="shared" si="84"/>
        <v>0</v>
      </c>
      <c r="AA162" s="47">
        <f t="shared" si="85"/>
        <v>0</v>
      </c>
      <c r="AB162" s="48">
        <f t="shared" si="86"/>
        <v>0</v>
      </c>
      <c r="AC162" s="41">
        <f t="shared" si="87"/>
        <v>0</v>
      </c>
      <c r="AD162" s="41">
        <f t="shared" si="88"/>
        <v>0</v>
      </c>
      <c r="AE162" s="41">
        <f t="shared" si="89"/>
        <v>0</v>
      </c>
      <c r="AF162" s="49" t="e">
        <f>HLOOKUP(I162,GasAvoidedCostsWOCC!$A$5:$G$50,G162+1,FALSE)</f>
        <v>#N/A</v>
      </c>
      <c r="AG162" s="41" t="e">
        <f t="shared" si="90"/>
        <v>#N/A</v>
      </c>
      <c r="AH162" s="49" t="e">
        <f>HLOOKUP(I162,GasAvoidedCostsWOCC!$A$5:$Q$50,T162+1,FALSE)</f>
        <v>#N/A</v>
      </c>
      <c r="AI162" s="41" t="e">
        <f t="shared" si="91"/>
        <v>#N/A</v>
      </c>
      <c r="AJ162" s="41" t="e">
        <f t="shared" si="92"/>
        <v>#N/A</v>
      </c>
      <c r="AK162" s="41" t="e">
        <f>HLOOKUP(I162,GasAvoidedCostsWOCC!$A$5:$Q$50,G162+1,FALSE)*J162*L162</f>
        <v>#N/A</v>
      </c>
      <c r="AL162" s="41" t="e">
        <f t="shared" si="93"/>
        <v>#N/A</v>
      </c>
      <c r="AM162" s="45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5">
        <f t="shared" si="94"/>
        <v>0</v>
      </c>
      <c r="AO162" s="44">
        <f t="shared" si="95"/>
        <v>0</v>
      </c>
      <c r="AP162" s="44" t="e">
        <f t="shared" si="96"/>
        <v>#DIV/0!</v>
      </c>
    </row>
    <row r="163" spans="2:42" x14ac:dyDescent="0.25">
      <c r="B163" s="34"/>
      <c r="C163" s="56"/>
      <c r="D163" s="56"/>
      <c r="E163" s="35"/>
      <c r="F163" s="36"/>
      <c r="G163" s="36"/>
      <c r="H163" s="36"/>
      <c r="I163" s="37"/>
      <c r="J163" s="38"/>
      <c r="K163" s="38"/>
      <c r="L163" s="38"/>
      <c r="M163" s="39"/>
      <c r="N163" s="39"/>
      <c r="O163" s="40"/>
      <c r="P163" s="41"/>
      <c r="Q163" s="41"/>
      <c r="R163" s="42"/>
      <c r="S163" s="43"/>
      <c r="T163" s="36">
        <f t="shared" si="78"/>
        <v>0</v>
      </c>
      <c r="U163" s="44">
        <f t="shared" si="79"/>
        <v>0</v>
      </c>
      <c r="V163" s="45">
        <f t="shared" si="80"/>
        <v>0</v>
      </c>
      <c r="W163" s="46">
        <f t="shared" si="81"/>
        <v>0</v>
      </c>
      <c r="X163" s="41">
        <f t="shared" si="82"/>
        <v>0</v>
      </c>
      <c r="Y163" s="41">
        <f t="shared" si="83"/>
        <v>0</v>
      </c>
      <c r="Z163" s="41">
        <f t="shared" si="84"/>
        <v>0</v>
      </c>
      <c r="AA163" s="47">
        <f t="shared" si="85"/>
        <v>0</v>
      </c>
      <c r="AB163" s="48">
        <f t="shared" si="86"/>
        <v>0</v>
      </c>
      <c r="AC163" s="41">
        <f t="shared" si="87"/>
        <v>0</v>
      </c>
      <c r="AD163" s="41">
        <f t="shared" si="88"/>
        <v>0</v>
      </c>
      <c r="AE163" s="41">
        <f t="shared" si="89"/>
        <v>0</v>
      </c>
      <c r="AF163" s="49" t="e">
        <f>HLOOKUP(I163,GasAvoidedCostsWOCC!$A$5:$G$50,G163+1,FALSE)</f>
        <v>#N/A</v>
      </c>
      <c r="AG163" s="41" t="e">
        <f t="shared" si="90"/>
        <v>#N/A</v>
      </c>
      <c r="AH163" s="49" t="e">
        <f>HLOOKUP(I163,GasAvoidedCostsWOCC!$A$5:$Q$50,T163+1,FALSE)</f>
        <v>#N/A</v>
      </c>
      <c r="AI163" s="41" t="e">
        <f t="shared" si="91"/>
        <v>#N/A</v>
      </c>
      <c r="AJ163" s="41" t="e">
        <f t="shared" si="92"/>
        <v>#N/A</v>
      </c>
      <c r="AK163" s="41" t="e">
        <f>HLOOKUP(I163,GasAvoidedCostsWOCC!$A$5:$Q$50,G163+1,FALSE)*J163*L163</f>
        <v>#N/A</v>
      </c>
      <c r="AL163" s="41" t="e">
        <f t="shared" si="93"/>
        <v>#N/A</v>
      </c>
      <c r="AM163" s="45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5">
        <f t="shared" si="94"/>
        <v>0</v>
      </c>
      <c r="AO163" s="44">
        <f t="shared" si="95"/>
        <v>0</v>
      </c>
      <c r="AP163" s="44" t="e">
        <f t="shared" si="96"/>
        <v>#DIV/0!</v>
      </c>
    </row>
    <row r="164" spans="2:42" x14ac:dyDescent="0.25">
      <c r="B164" s="34"/>
      <c r="C164" s="56"/>
      <c r="D164" s="56"/>
      <c r="E164" s="35"/>
      <c r="F164" s="36"/>
      <c r="G164" s="36"/>
      <c r="H164" s="36"/>
      <c r="I164" s="37"/>
      <c r="J164" s="38"/>
      <c r="K164" s="38"/>
      <c r="L164" s="38"/>
      <c r="M164" s="39"/>
      <c r="N164" s="39"/>
      <c r="O164" s="40"/>
      <c r="P164" s="41"/>
      <c r="Q164" s="41"/>
      <c r="R164" s="42"/>
      <c r="S164" s="43"/>
      <c r="T164" s="36">
        <f t="shared" si="78"/>
        <v>0</v>
      </c>
      <c r="U164" s="44">
        <f t="shared" si="79"/>
        <v>0</v>
      </c>
      <c r="V164" s="45">
        <f t="shared" si="80"/>
        <v>0</v>
      </c>
      <c r="W164" s="46">
        <f t="shared" si="81"/>
        <v>0</v>
      </c>
      <c r="X164" s="41">
        <f t="shared" si="82"/>
        <v>0</v>
      </c>
      <c r="Y164" s="41">
        <f t="shared" si="83"/>
        <v>0</v>
      </c>
      <c r="Z164" s="41">
        <f t="shared" si="84"/>
        <v>0</v>
      </c>
      <c r="AA164" s="47">
        <f t="shared" si="85"/>
        <v>0</v>
      </c>
      <c r="AB164" s="48">
        <f t="shared" si="86"/>
        <v>0</v>
      </c>
      <c r="AC164" s="41">
        <f t="shared" si="87"/>
        <v>0</v>
      </c>
      <c r="AD164" s="41">
        <f t="shared" si="88"/>
        <v>0</v>
      </c>
      <c r="AE164" s="41">
        <f t="shared" si="89"/>
        <v>0</v>
      </c>
      <c r="AF164" s="49" t="e">
        <f>HLOOKUP(I164,GasAvoidedCostsWOCC!$A$5:$G$50,G164+1,FALSE)</f>
        <v>#N/A</v>
      </c>
      <c r="AG164" s="41" t="e">
        <f t="shared" si="90"/>
        <v>#N/A</v>
      </c>
      <c r="AH164" s="49" t="e">
        <f>HLOOKUP(I164,GasAvoidedCostsWOCC!$A$5:$Q$50,T164+1,FALSE)</f>
        <v>#N/A</v>
      </c>
      <c r="AI164" s="41" t="e">
        <f t="shared" si="91"/>
        <v>#N/A</v>
      </c>
      <c r="AJ164" s="41" t="e">
        <f t="shared" si="92"/>
        <v>#N/A</v>
      </c>
      <c r="AK164" s="41" t="e">
        <f>HLOOKUP(I164,GasAvoidedCostsWOCC!$A$5:$Q$50,G164+1,FALSE)*J164*L164</f>
        <v>#N/A</v>
      </c>
      <c r="AL164" s="41" t="e">
        <f t="shared" si="93"/>
        <v>#N/A</v>
      </c>
      <c r="AM164" s="45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5">
        <f t="shared" si="94"/>
        <v>0</v>
      </c>
      <c r="AO164" s="44">
        <f t="shared" si="95"/>
        <v>0</v>
      </c>
      <c r="AP164" s="44" t="e">
        <f t="shared" si="96"/>
        <v>#DIV/0!</v>
      </c>
    </row>
    <row r="165" spans="2:42" x14ac:dyDescent="0.25">
      <c r="B165" s="34"/>
      <c r="C165" s="56"/>
      <c r="D165" s="56"/>
      <c r="E165" s="35"/>
      <c r="F165" s="36"/>
      <c r="G165" s="36"/>
      <c r="H165" s="36"/>
      <c r="I165" s="37"/>
      <c r="J165" s="38"/>
      <c r="K165" s="38"/>
      <c r="L165" s="38"/>
      <c r="M165" s="39"/>
      <c r="N165" s="39"/>
      <c r="O165" s="40"/>
      <c r="P165" s="41"/>
      <c r="Q165" s="41"/>
      <c r="R165" s="42"/>
      <c r="S165" s="43"/>
      <c r="T165" s="36">
        <f t="shared" si="78"/>
        <v>0</v>
      </c>
      <c r="U165" s="44">
        <f t="shared" si="79"/>
        <v>0</v>
      </c>
      <c r="V165" s="45">
        <f t="shared" si="80"/>
        <v>0</v>
      </c>
      <c r="W165" s="46">
        <f t="shared" si="81"/>
        <v>0</v>
      </c>
      <c r="X165" s="41">
        <f t="shared" si="82"/>
        <v>0</v>
      </c>
      <c r="Y165" s="41">
        <f t="shared" si="83"/>
        <v>0</v>
      </c>
      <c r="Z165" s="41">
        <f t="shared" si="84"/>
        <v>0</v>
      </c>
      <c r="AA165" s="47">
        <f t="shared" si="85"/>
        <v>0</v>
      </c>
      <c r="AB165" s="48">
        <f t="shared" si="86"/>
        <v>0</v>
      </c>
      <c r="AC165" s="41">
        <f t="shared" si="87"/>
        <v>0</v>
      </c>
      <c r="AD165" s="41">
        <f t="shared" si="88"/>
        <v>0</v>
      </c>
      <c r="AE165" s="41">
        <f t="shared" si="89"/>
        <v>0</v>
      </c>
      <c r="AF165" s="49" t="e">
        <f>HLOOKUP(I165,GasAvoidedCostsWOCC!$A$5:$G$50,G165+1,FALSE)</f>
        <v>#N/A</v>
      </c>
      <c r="AG165" s="41" t="e">
        <f t="shared" si="90"/>
        <v>#N/A</v>
      </c>
      <c r="AH165" s="49" t="e">
        <f>HLOOKUP(I165,GasAvoidedCostsWOCC!$A$5:$Q$50,T165+1,FALSE)</f>
        <v>#N/A</v>
      </c>
      <c r="AI165" s="41" t="e">
        <f t="shared" si="91"/>
        <v>#N/A</v>
      </c>
      <c r="AJ165" s="41" t="e">
        <f t="shared" si="92"/>
        <v>#N/A</v>
      </c>
      <c r="AK165" s="41" t="e">
        <f>HLOOKUP(I165,GasAvoidedCostsWOCC!$A$5:$Q$50,G165+1,FALSE)*J165*L165</f>
        <v>#N/A</v>
      </c>
      <c r="AL165" s="41" t="e">
        <f t="shared" si="93"/>
        <v>#N/A</v>
      </c>
      <c r="AM165" s="45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5">
        <f t="shared" si="94"/>
        <v>0</v>
      </c>
      <c r="AO165" s="44">
        <f t="shared" si="95"/>
        <v>0</v>
      </c>
      <c r="AP165" s="44" t="e">
        <f t="shared" si="96"/>
        <v>#DIV/0!</v>
      </c>
    </row>
    <row r="166" spans="2:42" x14ac:dyDescent="0.25">
      <c r="B166" s="34"/>
      <c r="C166" s="56"/>
      <c r="D166" s="56"/>
      <c r="E166" s="35"/>
      <c r="F166" s="36"/>
      <c r="G166" s="36"/>
      <c r="H166" s="36"/>
      <c r="I166" s="37"/>
      <c r="J166" s="38"/>
      <c r="K166" s="38"/>
      <c r="L166" s="38"/>
      <c r="M166" s="39"/>
      <c r="N166" s="39"/>
      <c r="O166" s="40"/>
      <c r="P166" s="41"/>
      <c r="Q166" s="41"/>
      <c r="R166" s="42"/>
      <c r="S166" s="43"/>
      <c r="T166" s="36">
        <f t="shared" si="78"/>
        <v>0</v>
      </c>
      <c r="U166" s="44">
        <f t="shared" si="79"/>
        <v>0</v>
      </c>
      <c r="V166" s="45">
        <f t="shared" si="80"/>
        <v>0</v>
      </c>
      <c r="W166" s="46">
        <f t="shared" si="81"/>
        <v>0</v>
      </c>
      <c r="X166" s="41">
        <f t="shared" si="82"/>
        <v>0</v>
      </c>
      <c r="Y166" s="41">
        <f t="shared" si="83"/>
        <v>0</v>
      </c>
      <c r="Z166" s="41">
        <f t="shared" si="84"/>
        <v>0</v>
      </c>
      <c r="AA166" s="47">
        <f t="shared" si="85"/>
        <v>0</v>
      </c>
      <c r="AB166" s="48">
        <f t="shared" si="86"/>
        <v>0</v>
      </c>
      <c r="AC166" s="41">
        <f t="shared" si="87"/>
        <v>0</v>
      </c>
      <c r="AD166" s="41">
        <f t="shared" si="88"/>
        <v>0</v>
      </c>
      <c r="AE166" s="41">
        <f t="shared" si="89"/>
        <v>0</v>
      </c>
      <c r="AF166" s="49" t="e">
        <f>HLOOKUP(I166,GasAvoidedCostsWOCC!$A$5:$G$50,G166+1,FALSE)</f>
        <v>#N/A</v>
      </c>
      <c r="AG166" s="41" t="e">
        <f t="shared" si="90"/>
        <v>#N/A</v>
      </c>
      <c r="AH166" s="49" t="e">
        <f>HLOOKUP(I166,GasAvoidedCostsWOCC!$A$5:$Q$50,T166+1,FALSE)</f>
        <v>#N/A</v>
      </c>
      <c r="AI166" s="41" t="e">
        <f t="shared" si="91"/>
        <v>#N/A</v>
      </c>
      <c r="AJ166" s="41" t="e">
        <f t="shared" si="92"/>
        <v>#N/A</v>
      </c>
      <c r="AK166" s="41" t="e">
        <f>HLOOKUP(I166,GasAvoidedCostsWOCC!$A$5:$Q$50,G166+1,FALSE)*J166*L166</f>
        <v>#N/A</v>
      </c>
      <c r="AL166" s="41" t="e">
        <f t="shared" si="93"/>
        <v>#N/A</v>
      </c>
      <c r="AM166" s="45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5">
        <f t="shared" si="94"/>
        <v>0</v>
      </c>
      <c r="AO166" s="44">
        <f t="shared" si="95"/>
        <v>0</v>
      </c>
      <c r="AP166" s="44" t="e">
        <f t="shared" si="96"/>
        <v>#DIV/0!</v>
      </c>
    </row>
    <row r="167" spans="2:42" x14ac:dyDescent="0.25">
      <c r="B167" s="34"/>
      <c r="C167" s="56"/>
      <c r="D167" s="56"/>
      <c r="E167" s="35"/>
      <c r="F167" s="36"/>
      <c r="G167" s="36"/>
      <c r="H167" s="36"/>
      <c r="I167" s="37"/>
      <c r="J167" s="38"/>
      <c r="K167" s="38"/>
      <c r="L167" s="38"/>
      <c r="M167" s="39"/>
      <c r="N167" s="39"/>
      <c r="O167" s="40"/>
      <c r="P167" s="41"/>
      <c r="Q167" s="41"/>
      <c r="R167" s="42"/>
      <c r="S167" s="43"/>
      <c r="T167" s="36">
        <f t="shared" si="78"/>
        <v>0</v>
      </c>
      <c r="U167" s="44">
        <f t="shared" si="79"/>
        <v>0</v>
      </c>
      <c r="V167" s="45">
        <f t="shared" si="80"/>
        <v>0</v>
      </c>
      <c r="W167" s="46">
        <f t="shared" si="81"/>
        <v>0</v>
      </c>
      <c r="X167" s="41">
        <f t="shared" si="82"/>
        <v>0</v>
      </c>
      <c r="Y167" s="41">
        <f t="shared" si="83"/>
        <v>0</v>
      </c>
      <c r="Z167" s="41">
        <f t="shared" si="84"/>
        <v>0</v>
      </c>
      <c r="AA167" s="47">
        <f t="shared" si="85"/>
        <v>0</v>
      </c>
      <c r="AB167" s="48">
        <f t="shared" si="86"/>
        <v>0</v>
      </c>
      <c r="AC167" s="41">
        <f t="shared" si="87"/>
        <v>0</v>
      </c>
      <c r="AD167" s="41">
        <f t="shared" si="88"/>
        <v>0</v>
      </c>
      <c r="AE167" s="41">
        <f t="shared" si="89"/>
        <v>0</v>
      </c>
      <c r="AF167" s="49" t="e">
        <f>HLOOKUP(I167,GasAvoidedCostsWOCC!$A$5:$G$50,G167+1,FALSE)</f>
        <v>#N/A</v>
      </c>
      <c r="AG167" s="41" t="e">
        <f t="shared" si="90"/>
        <v>#N/A</v>
      </c>
      <c r="AH167" s="49" t="e">
        <f>HLOOKUP(I167,GasAvoidedCostsWOCC!$A$5:$Q$50,T167+1,FALSE)</f>
        <v>#N/A</v>
      </c>
      <c r="AI167" s="41" t="e">
        <f t="shared" si="91"/>
        <v>#N/A</v>
      </c>
      <c r="AJ167" s="41" t="e">
        <f t="shared" si="92"/>
        <v>#N/A</v>
      </c>
      <c r="AK167" s="41" t="e">
        <f>HLOOKUP(I167,GasAvoidedCostsWOCC!$A$5:$Q$50,G167+1,FALSE)*J167*L167</f>
        <v>#N/A</v>
      </c>
      <c r="AL167" s="41" t="e">
        <f t="shared" si="93"/>
        <v>#N/A</v>
      </c>
      <c r="AM167" s="45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5">
        <f t="shared" si="94"/>
        <v>0</v>
      </c>
      <c r="AO167" s="44">
        <f t="shared" si="95"/>
        <v>0</v>
      </c>
      <c r="AP167" s="44" t="e">
        <f t="shared" si="96"/>
        <v>#DIV/0!</v>
      </c>
    </row>
    <row r="168" spans="2:42" x14ac:dyDescent="0.25">
      <c r="B168" s="34"/>
      <c r="C168" s="56"/>
      <c r="D168" s="56"/>
      <c r="E168" s="35"/>
      <c r="F168" s="36"/>
      <c r="G168" s="36"/>
      <c r="H168" s="36"/>
      <c r="I168" s="37"/>
      <c r="J168" s="38"/>
      <c r="K168" s="38"/>
      <c r="L168" s="38"/>
      <c r="M168" s="39"/>
      <c r="N168" s="39"/>
      <c r="O168" s="40"/>
      <c r="P168" s="41"/>
      <c r="Q168" s="41"/>
      <c r="R168" s="42"/>
      <c r="S168" s="43"/>
      <c r="T168" s="36">
        <f t="shared" si="78"/>
        <v>0</v>
      </c>
      <c r="U168" s="44">
        <f t="shared" si="79"/>
        <v>0</v>
      </c>
      <c r="V168" s="45">
        <f t="shared" si="80"/>
        <v>0</v>
      </c>
      <c r="W168" s="46">
        <f t="shared" si="81"/>
        <v>0</v>
      </c>
      <c r="X168" s="41">
        <f t="shared" si="82"/>
        <v>0</v>
      </c>
      <c r="Y168" s="41">
        <f t="shared" si="83"/>
        <v>0</v>
      </c>
      <c r="Z168" s="41">
        <f t="shared" si="84"/>
        <v>0</v>
      </c>
      <c r="AA168" s="47">
        <f t="shared" si="85"/>
        <v>0</v>
      </c>
      <c r="AB168" s="48">
        <f t="shared" si="86"/>
        <v>0</v>
      </c>
      <c r="AC168" s="41">
        <f t="shared" si="87"/>
        <v>0</v>
      </c>
      <c r="AD168" s="41">
        <f t="shared" si="88"/>
        <v>0</v>
      </c>
      <c r="AE168" s="41">
        <f t="shared" si="89"/>
        <v>0</v>
      </c>
      <c r="AF168" s="49" t="e">
        <f>HLOOKUP(I168,GasAvoidedCostsWOCC!$A$5:$G$50,G168+1,FALSE)</f>
        <v>#N/A</v>
      </c>
      <c r="AG168" s="41" t="e">
        <f t="shared" si="90"/>
        <v>#N/A</v>
      </c>
      <c r="AH168" s="49" t="e">
        <f>HLOOKUP(I168,GasAvoidedCostsWOCC!$A$5:$Q$50,T168+1,FALSE)</f>
        <v>#N/A</v>
      </c>
      <c r="AI168" s="41" t="e">
        <f t="shared" si="91"/>
        <v>#N/A</v>
      </c>
      <c r="AJ168" s="41" t="e">
        <f t="shared" si="92"/>
        <v>#N/A</v>
      </c>
      <c r="AK168" s="41" t="e">
        <f>HLOOKUP(I168,GasAvoidedCostsWOCC!$A$5:$Q$50,G168+1,FALSE)*J168*L168</f>
        <v>#N/A</v>
      </c>
      <c r="AL168" s="41" t="e">
        <f t="shared" si="93"/>
        <v>#N/A</v>
      </c>
      <c r="AM168" s="45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5">
        <f t="shared" si="94"/>
        <v>0</v>
      </c>
      <c r="AO168" s="44">
        <f t="shared" si="95"/>
        <v>0</v>
      </c>
      <c r="AP168" s="44" t="e">
        <f t="shared" si="96"/>
        <v>#DIV/0!</v>
      </c>
    </row>
    <row r="169" spans="2:42" x14ac:dyDescent="0.25">
      <c r="B169" s="34"/>
      <c r="C169" s="56"/>
      <c r="D169" s="56"/>
      <c r="E169" s="35"/>
      <c r="F169" s="36"/>
      <c r="G169" s="36"/>
      <c r="H169" s="36"/>
      <c r="I169" s="37"/>
      <c r="J169" s="38"/>
      <c r="K169" s="38"/>
      <c r="L169" s="38"/>
      <c r="M169" s="39"/>
      <c r="N169" s="39"/>
      <c r="O169" s="40"/>
      <c r="P169" s="41"/>
      <c r="Q169" s="41"/>
      <c r="R169" s="42"/>
      <c r="S169" s="43"/>
      <c r="T169" s="36">
        <f t="shared" si="78"/>
        <v>0</v>
      </c>
      <c r="U169" s="44">
        <f t="shared" si="79"/>
        <v>0</v>
      </c>
      <c r="V169" s="45">
        <f t="shared" si="80"/>
        <v>0</v>
      </c>
      <c r="W169" s="46">
        <f t="shared" si="81"/>
        <v>0</v>
      </c>
      <c r="X169" s="41">
        <f t="shared" si="82"/>
        <v>0</v>
      </c>
      <c r="Y169" s="41">
        <f t="shared" si="83"/>
        <v>0</v>
      </c>
      <c r="Z169" s="41">
        <f t="shared" si="84"/>
        <v>0</v>
      </c>
      <c r="AA169" s="47">
        <f t="shared" si="85"/>
        <v>0</v>
      </c>
      <c r="AB169" s="48">
        <f t="shared" si="86"/>
        <v>0</v>
      </c>
      <c r="AC169" s="41">
        <f t="shared" si="87"/>
        <v>0</v>
      </c>
      <c r="AD169" s="41">
        <f t="shared" si="88"/>
        <v>0</v>
      </c>
      <c r="AE169" s="41">
        <f t="shared" si="89"/>
        <v>0</v>
      </c>
      <c r="AF169" s="49" t="e">
        <f>HLOOKUP(I169,GasAvoidedCostsWOCC!$A$5:$G$50,G169+1,FALSE)</f>
        <v>#N/A</v>
      </c>
      <c r="AG169" s="41" t="e">
        <f t="shared" si="90"/>
        <v>#N/A</v>
      </c>
      <c r="AH169" s="49" t="e">
        <f>HLOOKUP(I169,GasAvoidedCostsWOCC!$A$5:$Q$50,T169+1,FALSE)</f>
        <v>#N/A</v>
      </c>
      <c r="AI169" s="41" t="e">
        <f t="shared" si="91"/>
        <v>#N/A</v>
      </c>
      <c r="AJ169" s="41" t="e">
        <f t="shared" si="92"/>
        <v>#N/A</v>
      </c>
      <c r="AK169" s="41" t="e">
        <f>HLOOKUP(I169,GasAvoidedCostsWOCC!$A$5:$Q$50,G169+1,FALSE)*J169*L169</f>
        <v>#N/A</v>
      </c>
      <c r="AL169" s="41" t="e">
        <f t="shared" si="93"/>
        <v>#N/A</v>
      </c>
      <c r="AM169" s="45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5">
        <f t="shared" si="94"/>
        <v>0</v>
      </c>
      <c r="AO169" s="44">
        <f t="shared" si="95"/>
        <v>0</v>
      </c>
      <c r="AP169" s="44" t="e">
        <f t="shared" si="96"/>
        <v>#DIV/0!</v>
      </c>
    </row>
    <row r="170" spans="2:42" x14ac:dyDescent="0.25">
      <c r="B170" s="34"/>
      <c r="C170" s="56"/>
      <c r="D170" s="56"/>
      <c r="E170" s="35"/>
      <c r="F170" s="36"/>
      <c r="G170" s="36"/>
      <c r="H170" s="36"/>
      <c r="I170" s="37"/>
      <c r="J170" s="38"/>
      <c r="K170" s="38"/>
      <c r="L170" s="38"/>
      <c r="M170" s="39"/>
      <c r="N170" s="39"/>
      <c r="O170" s="40"/>
      <c r="P170" s="41"/>
      <c r="Q170" s="41"/>
      <c r="R170" s="42"/>
      <c r="S170" s="43"/>
      <c r="T170" s="36">
        <f t="shared" si="78"/>
        <v>0</v>
      </c>
      <c r="U170" s="44">
        <f t="shared" si="79"/>
        <v>0</v>
      </c>
      <c r="V170" s="45">
        <f t="shared" si="80"/>
        <v>0</v>
      </c>
      <c r="W170" s="46">
        <f t="shared" si="81"/>
        <v>0</v>
      </c>
      <c r="X170" s="41">
        <f t="shared" si="82"/>
        <v>0</v>
      </c>
      <c r="Y170" s="41">
        <f t="shared" si="83"/>
        <v>0</v>
      </c>
      <c r="Z170" s="41">
        <f t="shared" si="84"/>
        <v>0</v>
      </c>
      <c r="AA170" s="47">
        <f t="shared" si="85"/>
        <v>0</v>
      </c>
      <c r="AB170" s="48">
        <f t="shared" si="86"/>
        <v>0</v>
      </c>
      <c r="AC170" s="41">
        <f t="shared" si="87"/>
        <v>0</v>
      </c>
      <c r="AD170" s="41">
        <f t="shared" si="88"/>
        <v>0</v>
      </c>
      <c r="AE170" s="41">
        <f t="shared" si="89"/>
        <v>0</v>
      </c>
      <c r="AF170" s="49" t="e">
        <f>HLOOKUP(I170,GasAvoidedCostsWOCC!$A$5:$G$50,G170+1,FALSE)</f>
        <v>#N/A</v>
      </c>
      <c r="AG170" s="41" t="e">
        <f t="shared" si="90"/>
        <v>#N/A</v>
      </c>
      <c r="AH170" s="49" t="e">
        <f>HLOOKUP(I170,GasAvoidedCostsWOCC!$A$5:$Q$50,T170+1,FALSE)</f>
        <v>#N/A</v>
      </c>
      <c r="AI170" s="41" t="e">
        <f t="shared" si="91"/>
        <v>#N/A</v>
      </c>
      <c r="AJ170" s="41" t="e">
        <f t="shared" si="92"/>
        <v>#N/A</v>
      </c>
      <c r="AK170" s="41" t="e">
        <f>HLOOKUP(I170,GasAvoidedCostsWOCC!$A$5:$Q$50,G170+1,FALSE)*J170*L170</f>
        <v>#N/A</v>
      </c>
      <c r="AL170" s="41" t="e">
        <f t="shared" si="93"/>
        <v>#N/A</v>
      </c>
      <c r="AM170" s="45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5">
        <f t="shared" si="94"/>
        <v>0</v>
      </c>
      <c r="AO170" s="44">
        <f t="shared" si="95"/>
        <v>0</v>
      </c>
      <c r="AP170" s="44" t="e">
        <f t="shared" si="96"/>
        <v>#DIV/0!</v>
      </c>
    </row>
    <row r="171" spans="2:42" x14ac:dyDescent="0.25">
      <c r="B171" s="34"/>
      <c r="C171" s="56"/>
      <c r="D171" s="56"/>
      <c r="E171" s="35"/>
      <c r="F171" s="36"/>
      <c r="G171" s="36"/>
      <c r="H171" s="36"/>
      <c r="I171" s="37"/>
      <c r="J171" s="38"/>
      <c r="K171" s="38"/>
      <c r="L171" s="38"/>
      <c r="M171" s="39"/>
      <c r="N171" s="39"/>
      <c r="O171" s="40"/>
      <c r="P171" s="41"/>
      <c r="Q171" s="41"/>
      <c r="R171" s="42"/>
      <c r="S171" s="43"/>
      <c r="T171" s="36">
        <f t="shared" si="78"/>
        <v>0</v>
      </c>
      <c r="U171" s="44">
        <f t="shared" si="79"/>
        <v>0</v>
      </c>
      <c r="V171" s="45">
        <f t="shared" si="80"/>
        <v>0</v>
      </c>
      <c r="W171" s="46">
        <f t="shared" si="81"/>
        <v>0</v>
      </c>
      <c r="X171" s="41">
        <f t="shared" si="82"/>
        <v>0</v>
      </c>
      <c r="Y171" s="41">
        <f t="shared" si="83"/>
        <v>0</v>
      </c>
      <c r="Z171" s="41">
        <f t="shared" si="84"/>
        <v>0</v>
      </c>
      <c r="AA171" s="47">
        <f t="shared" si="85"/>
        <v>0</v>
      </c>
      <c r="AB171" s="48">
        <f t="shared" si="86"/>
        <v>0</v>
      </c>
      <c r="AC171" s="41">
        <f t="shared" si="87"/>
        <v>0</v>
      </c>
      <c r="AD171" s="41">
        <f t="shared" si="88"/>
        <v>0</v>
      </c>
      <c r="AE171" s="41">
        <f t="shared" si="89"/>
        <v>0</v>
      </c>
      <c r="AF171" s="49" t="e">
        <f>HLOOKUP(I171,GasAvoidedCostsWOCC!$A$5:$G$50,G171+1,FALSE)</f>
        <v>#N/A</v>
      </c>
      <c r="AG171" s="41" t="e">
        <f t="shared" si="90"/>
        <v>#N/A</v>
      </c>
      <c r="AH171" s="49" t="e">
        <f>HLOOKUP(I171,GasAvoidedCostsWOCC!$A$5:$Q$50,T171+1,FALSE)</f>
        <v>#N/A</v>
      </c>
      <c r="AI171" s="41" t="e">
        <f t="shared" si="91"/>
        <v>#N/A</v>
      </c>
      <c r="AJ171" s="41" t="e">
        <f t="shared" si="92"/>
        <v>#N/A</v>
      </c>
      <c r="AK171" s="41" t="e">
        <f>HLOOKUP(I171,GasAvoidedCostsWOCC!$A$5:$Q$50,G171+1,FALSE)*J171*L171</f>
        <v>#N/A</v>
      </c>
      <c r="AL171" s="41" t="e">
        <f t="shared" si="93"/>
        <v>#N/A</v>
      </c>
      <c r="AM171" s="45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5">
        <f t="shared" si="94"/>
        <v>0</v>
      </c>
      <c r="AO171" s="44">
        <f t="shared" si="95"/>
        <v>0</v>
      </c>
      <c r="AP171" s="44" t="e">
        <f t="shared" si="96"/>
        <v>#DIV/0!</v>
      </c>
    </row>
    <row r="172" spans="2:42" x14ac:dyDescent="0.25">
      <c r="B172" s="34"/>
      <c r="C172" s="56"/>
      <c r="D172" s="56"/>
      <c r="E172" s="35"/>
      <c r="F172" s="36"/>
      <c r="G172" s="36"/>
      <c r="H172" s="36"/>
      <c r="I172" s="37"/>
      <c r="J172" s="38"/>
      <c r="K172" s="38"/>
      <c r="L172" s="38"/>
      <c r="M172" s="39"/>
      <c r="N172" s="39"/>
      <c r="O172" s="40"/>
      <c r="P172" s="41"/>
      <c r="Q172" s="41"/>
      <c r="R172" s="42"/>
      <c r="S172" s="43"/>
      <c r="T172" s="36">
        <f t="shared" si="78"/>
        <v>0</v>
      </c>
      <c r="U172" s="44">
        <f t="shared" si="79"/>
        <v>0</v>
      </c>
      <c r="V172" s="45">
        <f t="shared" si="80"/>
        <v>0</v>
      </c>
      <c r="W172" s="46">
        <f t="shared" si="81"/>
        <v>0</v>
      </c>
      <c r="X172" s="41">
        <f t="shared" si="82"/>
        <v>0</v>
      </c>
      <c r="Y172" s="41">
        <f t="shared" si="83"/>
        <v>0</v>
      </c>
      <c r="Z172" s="41">
        <f t="shared" si="84"/>
        <v>0</v>
      </c>
      <c r="AA172" s="47">
        <f t="shared" si="85"/>
        <v>0</v>
      </c>
      <c r="AB172" s="48">
        <f t="shared" si="86"/>
        <v>0</v>
      </c>
      <c r="AC172" s="41">
        <f t="shared" si="87"/>
        <v>0</v>
      </c>
      <c r="AD172" s="41">
        <f t="shared" si="88"/>
        <v>0</v>
      </c>
      <c r="AE172" s="41">
        <f t="shared" si="89"/>
        <v>0</v>
      </c>
      <c r="AF172" s="49" t="e">
        <f>HLOOKUP(I172,GasAvoidedCostsWOCC!$A$5:$G$50,G172+1,FALSE)</f>
        <v>#N/A</v>
      </c>
      <c r="AG172" s="41" t="e">
        <f t="shared" si="90"/>
        <v>#N/A</v>
      </c>
      <c r="AH172" s="49" t="e">
        <f>HLOOKUP(I172,GasAvoidedCostsWOCC!$A$5:$Q$50,T172+1,FALSE)</f>
        <v>#N/A</v>
      </c>
      <c r="AI172" s="41" t="e">
        <f t="shared" si="91"/>
        <v>#N/A</v>
      </c>
      <c r="AJ172" s="41" t="e">
        <f t="shared" si="92"/>
        <v>#N/A</v>
      </c>
      <c r="AK172" s="41" t="e">
        <f>HLOOKUP(I172,GasAvoidedCostsWOCC!$A$5:$Q$50,G172+1,FALSE)*J172*L172</f>
        <v>#N/A</v>
      </c>
      <c r="AL172" s="41" t="e">
        <f t="shared" si="93"/>
        <v>#N/A</v>
      </c>
      <c r="AM172" s="45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5">
        <f t="shared" si="94"/>
        <v>0</v>
      </c>
      <c r="AO172" s="44">
        <f t="shared" si="95"/>
        <v>0</v>
      </c>
      <c r="AP172" s="44" t="e">
        <f t="shared" si="96"/>
        <v>#DIV/0!</v>
      </c>
    </row>
    <row r="173" spans="2:42" x14ac:dyDescent="0.25">
      <c r="B173" s="34"/>
      <c r="C173" s="56"/>
      <c r="D173" s="56"/>
      <c r="E173" s="35"/>
      <c r="F173" s="36"/>
      <c r="G173" s="36"/>
      <c r="H173" s="36"/>
      <c r="I173" s="37"/>
      <c r="J173" s="38"/>
      <c r="K173" s="38"/>
      <c r="L173" s="38"/>
      <c r="M173" s="39"/>
      <c r="N173" s="39"/>
      <c r="O173" s="40"/>
      <c r="P173" s="41"/>
      <c r="Q173" s="41"/>
      <c r="R173" s="42"/>
      <c r="S173" s="43"/>
      <c r="T173" s="36">
        <f t="shared" si="78"/>
        <v>0</v>
      </c>
      <c r="U173" s="44">
        <f t="shared" si="79"/>
        <v>0</v>
      </c>
      <c r="V173" s="45">
        <f t="shared" si="80"/>
        <v>0</v>
      </c>
      <c r="W173" s="46">
        <f t="shared" si="81"/>
        <v>0</v>
      </c>
      <c r="X173" s="41">
        <f t="shared" si="82"/>
        <v>0</v>
      </c>
      <c r="Y173" s="41">
        <f t="shared" si="83"/>
        <v>0</v>
      </c>
      <c r="Z173" s="41">
        <f t="shared" si="84"/>
        <v>0</v>
      </c>
      <c r="AA173" s="47">
        <f t="shared" si="85"/>
        <v>0</v>
      </c>
      <c r="AB173" s="48">
        <f t="shared" si="86"/>
        <v>0</v>
      </c>
      <c r="AC173" s="41">
        <f t="shared" si="87"/>
        <v>0</v>
      </c>
      <c r="AD173" s="41">
        <f t="shared" si="88"/>
        <v>0</v>
      </c>
      <c r="AE173" s="41">
        <f t="shared" si="89"/>
        <v>0</v>
      </c>
      <c r="AF173" s="49" t="e">
        <f>HLOOKUP(I173,GasAvoidedCostsWOCC!$A$5:$G$50,G173+1,FALSE)</f>
        <v>#N/A</v>
      </c>
      <c r="AG173" s="41" t="e">
        <f t="shared" si="90"/>
        <v>#N/A</v>
      </c>
      <c r="AH173" s="49" t="e">
        <f>HLOOKUP(I173,GasAvoidedCostsWOCC!$A$5:$Q$50,T173+1,FALSE)</f>
        <v>#N/A</v>
      </c>
      <c r="AI173" s="41" t="e">
        <f t="shared" si="91"/>
        <v>#N/A</v>
      </c>
      <c r="AJ173" s="41" t="e">
        <f t="shared" si="92"/>
        <v>#N/A</v>
      </c>
      <c r="AK173" s="41" t="e">
        <f>HLOOKUP(I173,GasAvoidedCostsWOCC!$A$5:$Q$50,G173+1,FALSE)*J173*L173</f>
        <v>#N/A</v>
      </c>
      <c r="AL173" s="41" t="e">
        <f t="shared" si="93"/>
        <v>#N/A</v>
      </c>
      <c r="AM173" s="45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5">
        <f t="shared" si="94"/>
        <v>0</v>
      </c>
      <c r="AO173" s="44">
        <f t="shared" si="95"/>
        <v>0</v>
      </c>
      <c r="AP173" s="44" t="e">
        <f t="shared" si="96"/>
        <v>#DIV/0!</v>
      </c>
    </row>
    <row r="174" spans="2:42" x14ac:dyDescent="0.25">
      <c r="B174" s="34"/>
      <c r="C174" s="56"/>
      <c r="D174" s="56"/>
      <c r="E174" s="35"/>
      <c r="F174" s="36"/>
      <c r="G174" s="36"/>
      <c r="H174" s="36"/>
      <c r="I174" s="37"/>
      <c r="J174" s="38"/>
      <c r="K174" s="38"/>
      <c r="L174" s="38"/>
      <c r="M174" s="39"/>
      <c r="N174" s="39"/>
      <c r="O174" s="40"/>
      <c r="P174" s="41"/>
      <c r="Q174" s="41"/>
      <c r="R174" s="42"/>
      <c r="S174" s="43"/>
      <c r="T174" s="36">
        <f t="shared" si="78"/>
        <v>0</v>
      </c>
      <c r="U174" s="44">
        <f t="shared" si="79"/>
        <v>0</v>
      </c>
      <c r="V174" s="45">
        <f t="shared" si="80"/>
        <v>0</v>
      </c>
      <c r="W174" s="46">
        <f t="shared" si="81"/>
        <v>0</v>
      </c>
      <c r="X174" s="41">
        <f t="shared" si="82"/>
        <v>0</v>
      </c>
      <c r="Y174" s="41">
        <f t="shared" si="83"/>
        <v>0</v>
      </c>
      <c r="Z174" s="41">
        <f t="shared" si="84"/>
        <v>0</v>
      </c>
      <c r="AA174" s="47">
        <f t="shared" si="85"/>
        <v>0</v>
      </c>
      <c r="AB174" s="48">
        <f t="shared" si="86"/>
        <v>0</v>
      </c>
      <c r="AC174" s="41">
        <f t="shared" si="87"/>
        <v>0</v>
      </c>
      <c r="AD174" s="41">
        <f t="shared" si="88"/>
        <v>0</v>
      </c>
      <c r="AE174" s="41">
        <f t="shared" si="89"/>
        <v>0</v>
      </c>
      <c r="AF174" s="49" t="e">
        <f>HLOOKUP(I174,GasAvoidedCostsWOCC!$A$5:$G$50,G174+1,FALSE)</f>
        <v>#N/A</v>
      </c>
      <c r="AG174" s="41" t="e">
        <f t="shared" si="90"/>
        <v>#N/A</v>
      </c>
      <c r="AH174" s="49" t="e">
        <f>HLOOKUP(I174,GasAvoidedCostsWOCC!$A$5:$Q$50,T174+1,FALSE)</f>
        <v>#N/A</v>
      </c>
      <c r="AI174" s="41" t="e">
        <f t="shared" si="91"/>
        <v>#N/A</v>
      </c>
      <c r="AJ174" s="41" t="e">
        <f t="shared" si="92"/>
        <v>#N/A</v>
      </c>
      <c r="AK174" s="41" t="e">
        <f>HLOOKUP(I174,GasAvoidedCostsWOCC!$A$5:$Q$50,G174+1,FALSE)*J174*L174</f>
        <v>#N/A</v>
      </c>
      <c r="AL174" s="41" t="e">
        <f t="shared" si="93"/>
        <v>#N/A</v>
      </c>
      <c r="AM174" s="45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5">
        <f t="shared" si="94"/>
        <v>0</v>
      </c>
      <c r="AO174" s="44">
        <f t="shared" si="95"/>
        <v>0</v>
      </c>
      <c r="AP174" s="44" t="e">
        <f t="shared" si="96"/>
        <v>#DIV/0!</v>
      </c>
    </row>
    <row r="175" spans="2:42" x14ac:dyDescent="0.25">
      <c r="B175" s="34"/>
      <c r="C175" s="56"/>
      <c r="D175" s="56"/>
      <c r="E175" s="35"/>
      <c r="F175" s="36"/>
      <c r="G175" s="36"/>
      <c r="H175" s="36"/>
      <c r="I175" s="37"/>
      <c r="J175" s="38"/>
      <c r="K175" s="38"/>
      <c r="L175" s="38"/>
      <c r="M175" s="39"/>
      <c r="N175" s="39"/>
      <c r="O175" s="40"/>
      <c r="P175" s="41"/>
      <c r="Q175" s="41"/>
      <c r="R175" s="42"/>
      <c r="S175" s="43"/>
      <c r="T175" s="36">
        <f t="shared" si="78"/>
        <v>0</v>
      </c>
      <c r="U175" s="44">
        <f t="shared" si="79"/>
        <v>0</v>
      </c>
      <c r="V175" s="45">
        <f t="shared" si="80"/>
        <v>0</v>
      </c>
      <c r="W175" s="46">
        <f t="shared" si="81"/>
        <v>0</v>
      </c>
      <c r="X175" s="41">
        <f t="shared" si="82"/>
        <v>0</v>
      </c>
      <c r="Y175" s="41">
        <f t="shared" si="83"/>
        <v>0</v>
      </c>
      <c r="Z175" s="41">
        <f t="shared" si="84"/>
        <v>0</v>
      </c>
      <c r="AA175" s="47">
        <f t="shared" si="85"/>
        <v>0</v>
      </c>
      <c r="AB175" s="48">
        <f t="shared" si="86"/>
        <v>0</v>
      </c>
      <c r="AC175" s="41">
        <f t="shared" si="87"/>
        <v>0</v>
      </c>
      <c r="AD175" s="41">
        <f t="shared" si="88"/>
        <v>0</v>
      </c>
      <c r="AE175" s="41">
        <f t="shared" si="89"/>
        <v>0</v>
      </c>
      <c r="AF175" s="49" t="e">
        <f>HLOOKUP(I175,GasAvoidedCostsWOCC!$A$5:$G$50,G175+1,FALSE)</f>
        <v>#N/A</v>
      </c>
      <c r="AG175" s="41" t="e">
        <f t="shared" si="90"/>
        <v>#N/A</v>
      </c>
      <c r="AH175" s="49" t="e">
        <f>HLOOKUP(I175,GasAvoidedCostsWOCC!$A$5:$Q$50,T175+1,FALSE)</f>
        <v>#N/A</v>
      </c>
      <c r="AI175" s="41" t="e">
        <f t="shared" si="91"/>
        <v>#N/A</v>
      </c>
      <c r="AJ175" s="41" t="e">
        <f t="shared" si="92"/>
        <v>#N/A</v>
      </c>
      <c r="AK175" s="41" t="e">
        <f>HLOOKUP(I175,GasAvoidedCostsWOCC!$A$5:$Q$50,G175+1,FALSE)*J175*L175</f>
        <v>#N/A</v>
      </c>
      <c r="AL175" s="41" t="e">
        <f t="shared" si="93"/>
        <v>#N/A</v>
      </c>
      <c r="AM175" s="45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5">
        <f t="shared" si="94"/>
        <v>0</v>
      </c>
      <c r="AO175" s="44">
        <f t="shared" si="95"/>
        <v>0</v>
      </c>
      <c r="AP175" s="44" t="e">
        <f t="shared" si="96"/>
        <v>#DIV/0!</v>
      </c>
    </row>
    <row r="176" spans="2:42" x14ac:dyDescent="0.25">
      <c r="B176" s="34"/>
      <c r="C176" s="56"/>
      <c r="D176" s="56"/>
      <c r="E176" s="35"/>
      <c r="F176" s="36"/>
      <c r="G176" s="36"/>
      <c r="H176" s="36"/>
      <c r="I176" s="37"/>
      <c r="J176" s="38"/>
      <c r="K176" s="38"/>
      <c r="L176" s="38"/>
      <c r="M176" s="39"/>
      <c r="N176" s="39"/>
      <c r="O176" s="40"/>
      <c r="P176" s="41"/>
      <c r="Q176" s="41"/>
      <c r="R176" s="42"/>
      <c r="S176" s="43"/>
      <c r="T176" s="36">
        <f t="shared" si="78"/>
        <v>0</v>
      </c>
      <c r="U176" s="44">
        <f t="shared" si="79"/>
        <v>0</v>
      </c>
      <c r="V176" s="45">
        <f t="shared" si="80"/>
        <v>0</v>
      </c>
      <c r="W176" s="46">
        <f t="shared" si="81"/>
        <v>0</v>
      </c>
      <c r="X176" s="41">
        <f t="shared" si="82"/>
        <v>0</v>
      </c>
      <c r="Y176" s="41">
        <f t="shared" si="83"/>
        <v>0</v>
      </c>
      <c r="Z176" s="41">
        <f t="shared" si="84"/>
        <v>0</v>
      </c>
      <c r="AA176" s="47">
        <f t="shared" si="85"/>
        <v>0</v>
      </c>
      <c r="AB176" s="48">
        <f t="shared" si="86"/>
        <v>0</v>
      </c>
      <c r="AC176" s="41">
        <f t="shared" si="87"/>
        <v>0</v>
      </c>
      <c r="AD176" s="41">
        <f t="shared" si="88"/>
        <v>0</v>
      </c>
      <c r="AE176" s="41">
        <f t="shared" si="89"/>
        <v>0</v>
      </c>
      <c r="AF176" s="49" t="e">
        <f>HLOOKUP(I176,GasAvoidedCostsWOCC!$A$5:$G$50,G176+1,FALSE)</f>
        <v>#N/A</v>
      </c>
      <c r="AG176" s="41" t="e">
        <f t="shared" si="90"/>
        <v>#N/A</v>
      </c>
      <c r="AH176" s="49" t="e">
        <f>HLOOKUP(I176,GasAvoidedCostsWOCC!$A$5:$Q$50,T176+1,FALSE)</f>
        <v>#N/A</v>
      </c>
      <c r="AI176" s="41" t="e">
        <f t="shared" si="91"/>
        <v>#N/A</v>
      </c>
      <c r="AJ176" s="41" t="e">
        <f t="shared" si="92"/>
        <v>#N/A</v>
      </c>
      <c r="AK176" s="41" t="e">
        <f>HLOOKUP(I176,GasAvoidedCostsWOCC!$A$5:$Q$50,G176+1,FALSE)*J176*L176</f>
        <v>#N/A</v>
      </c>
      <c r="AL176" s="41" t="e">
        <f t="shared" si="93"/>
        <v>#N/A</v>
      </c>
      <c r="AM176" s="45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5">
        <f t="shared" si="94"/>
        <v>0</v>
      </c>
      <c r="AO176" s="44">
        <f t="shared" si="95"/>
        <v>0</v>
      </c>
      <c r="AP176" s="44" t="e">
        <f t="shared" si="96"/>
        <v>#DIV/0!</v>
      </c>
    </row>
    <row r="177" spans="2:42" x14ac:dyDescent="0.25">
      <c r="B177" s="34"/>
      <c r="C177" s="56"/>
      <c r="D177" s="56"/>
      <c r="E177" s="35"/>
      <c r="F177" s="36"/>
      <c r="G177" s="36"/>
      <c r="H177" s="36"/>
      <c r="I177" s="37"/>
      <c r="J177" s="38"/>
      <c r="K177" s="38"/>
      <c r="L177" s="38"/>
      <c r="M177" s="39"/>
      <c r="N177" s="39"/>
      <c r="O177" s="40"/>
      <c r="P177" s="41"/>
      <c r="Q177" s="41"/>
      <c r="R177" s="42"/>
      <c r="S177" s="43"/>
      <c r="T177" s="36">
        <f t="shared" si="78"/>
        <v>0</v>
      </c>
      <c r="U177" s="44">
        <f t="shared" si="79"/>
        <v>0</v>
      </c>
      <c r="V177" s="45">
        <f t="shared" si="80"/>
        <v>0</v>
      </c>
      <c r="W177" s="46">
        <f t="shared" si="81"/>
        <v>0</v>
      </c>
      <c r="X177" s="41">
        <f t="shared" si="82"/>
        <v>0</v>
      </c>
      <c r="Y177" s="41">
        <f t="shared" si="83"/>
        <v>0</v>
      </c>
      <c r="Z177" s="41">
        <f t="shared" si="84"/>
        <v>0</v>
      </c>
      <c r="AA177" s="47">
        <f t="shared" si="85"/>
        <v>0</v>
      </c>
      <c r="AB177" s="48">
        <f t="shared" si="86"/>
        <v>0</v>
      </c>
      <c r="AC177" s="41">
        <f t="shared" si="87"/>
        <v>0</v>
      </c>
      <c r="AD177" s="41">
        <f t="shared" si="88"/>
        <v>0</v>
      </c>
      <c r="AE177" s="41">
        <f t="shared" si="89"/>
        <v>0</v>
      </c>
      <c r="AF177" s="49" t="e">
        <f>HLOOKUP(I177,GasAvoidedCostsWOCC!$A$5:$G$50,G177+1,FALSE)</f>
        <v>#N/A</v>
      </c>
      <c r="AG177" s="41" t="e">
        <f t="shared" si="90"/>
        <v>#N/A</v>
      </c>
      <c r="AH177" s="49" t="e">
        <f>HLOOKUP(I177,GasAvoidedCostsWOCC!$A$5:$Q$50,T177+1,FALSE)</f>
        <v>#N/A</v>
      </c>
      <c r="AI177" s="41" t="e">
        <f t="shared" si="91"/>
        <v>#N/A</v>
      </c>
      <c r="AJ177" s="41" t="e">
        <f t="shared" si="92"/>
        <v>#N/A</v>
      </c>
      <c r="AK177" s="41" t="e">
        <f>HLOOKUP(I177,GasAvoidedCostsWOCC!$A$5:$Q$50,G177+1,FALSE)*J177*L177</f>
        <v>#N/A</v>
      </c>
      <c r="AL177" s="41" t="e">
        <f t="shared" si="93"/>
        <v>#N/A</v>
      </c>
      <c r="AM177" s="45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5">
        <f t="shared" si="94"/>
        <v>0</v>
      </c>
      <c r="AO177" s="44">
        <f t="shared" si="95"/>
        <v>0</v>
      </c>
      <c r="AP177" s="44" t="e">
        <f t="shared" si="96"/>
        <v>#DIV/0!</v>
      </c>
    </row>
    <row r="178" spans="2:42" x14ac:dyDescent="0.25">
      <c r="B178" s="34"/>
      <c r="C178" s="56"/>
      <c r="D178" s="56"/>
      <c r="E178" s="35"/>
      <c r="F178" s="36"/>
      <c r="G178" s="36"/>
      <c r="H178" s="36"/>
      <c r="I178" s="37"/>
      <c r="J178" s="38"/>
      <c r="K178" s="38"/>
      <c r="L178" s="38"/>
      <c r="M178" s="39"/>
      <c r="N178" s="39"/>
      <c r="O178" s="40"/>
      <c r="P178" s="41"/>
      <c r="Q178" s="41"/>
      <c r="R178" s="42"/>
      <c r="S178" s="43"/>
      <c r="T178" s="36">
        <f t="shared" si="78"/>
        <v>0</v>
      </c>
      <c r="U178" s="44">
        <f t="shared" si="79"/>
        <v>0</v>
      </c>
      <c r="V178" s="45">
        <f t="shared" si="80"/>
        <v>0</v>
      </c>
      <c r="W178" s="46">
        <f t="shared" si="81"/>
        <v>0</v>
      </c>
      <c r="X178" s="41">
        <f t="shared" si="82"/>
        <v>0</v>
      </c>
      <c r="Y178" s="41">
        <f t="shared" si="83"/>
        <v>0</v>
      </c>
      <c r="Z178" s="41">
        <f t="shared" si="84"/>
        <v>0</v>
      </c>
      <c r="AA178" s="47">
        <f t="shared" si="85"/>
        <v>0</v>
      </c>
      <c r="AB178" s="48">
        <f t="shared" si="86"/>
        <v>0</v>
      </c>
      <c r="AC178" s="41">
        <f t="shared" si="87"/>
        <v>0</v>
      </c>
      <c r="AD178" s="41">
        <f t="shared" si="88"/>
        <v>0</v>
      </c>
      <c r="AE178" s="41">
        <f t="shared" si="89"/>
        <v>0</v>
      </c>
      <c r="AF178" s="49" t="e">
        <f>HLOOKUP(I178,GasAvoidedCostsWOCC!$A$5:$G$50,G178+1,FALSE)</f>
        <v>#N/A</v>
      </c>
      <c r="AG178" s="41" t="e">
        <f t="shared" si="90"/>
        <v>#N/A</v>
      </c>
      <c r="AH178" s="49" t="e">
        <f>HLOOKUP(I178,GasAvoidedCostsWOCC!$A$5:$Q$50,T178+1,FALSE)</f>
        <v>#N/A</v>
      </c>
      <c r="AI178" s="41" t="e">
        <f t="shared" si="91"/>
        <v>#N/A</v>
      </c>
      <c r="AJ178" s="41" t="e">
        <f t="shared" si="92"/>
        <v>#N/A</v>
      </c>
      <c r="AK178" s="41" t="e">
        <f>HLOOKUP(I178,GasAvoidedCostsWOCC!$A$5:$Q$50,G178+1,FALSE)*J178*L178</f>
        <v>#N/A</v>
      </c>
      <c r="AL178" s="41" t="e">
        <f t="shared" si="93"/>
        <v>#N/A</v>
      </c>
      <c r="AM178" s="45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5">
        <f t="shared" si="94"/>
        <v>0</v>
      </c>
      <c r="AO178" s="44">
        <f t="shared" si="95"/>
        <v>0</v>
      </c>
      <c r="AP178" s="44" t="e">
        <f t="shared" si="96"/>
        <v>#DIV/0!</v>
      </c>
    </row>
    <row r="179" spans="2:42" x14ac:dyDescent="0.25">
      <c r="B179" s="34"/>
      <c r="C179" s="56"/>
      <c r="D179" s="56"/>
      <c r="E179" s="35"/>
      <c r="F179" s="36"/>
      <c r="G179" s="36"/>
      <c r="H179" s="36"/>
      <c r="I179" s="37"/>
      <c r="J179" s="38"/>
      <c r="K179" s="38"/>
      <c r="L179" s="38"/>
      <c r="M179" s="39"/>
      <c r="N179" s="39"/>
      <c r="O179" s="40"/>
      <c r="P179" s="41"/>
      <c r="Q179" s="41"/>
      <c r="R179" s="42"/>
      <c r="S179" s="43"/>
      <c r="T179" s="36">
        <f t="shared" si="78"/>
        <v>0</v>
      </c>
      <c r="U179" s="44">
        <f t="shared" si="79"/>
        <v>0</v>
      </c>
      <c r="V179" s="45">
        <f t="shared" si="80"/>
        <v>0</v>
      </c>
      <c r="W179" s="46">
        <f t="shared" si="81"/>
        <v>0</v>
      </c>
      <c r="X179" s="41">
        <f t="shared" si="82"/>
        <v>0</v>
      </c>
      <c r="Y179" s="41">
        <f t="shared" si="83"/>
        <v>0</v>
      </c>
      <c r="Z179" s="41">
        <f t="shared" si="84"/>
        <v>0</v>
      </c>
      <c r="AA179" s="47">
        <f t="shared" si="85"/>
        <v>0</v>
      </c>
      <c r="AB179" s="48">
        <f t="shared" si="86"/>
        <v>0</v>
      </c>
      <c r="AC179" s="41">
        <f t="shared" si="87"/>
        <v>0</v>
      </c>
      <c r="AD179" s="41">
        <f t="shared" si="88"/>
        <v>0</v>
      </c>
      <c r="AE179" s="41">
        <f t="shared" si="89"/>
        <v>0</v>
      </c>
      <c r="AF179" s="49" t="e">
        <f>HLOOKUP(I179,GasAvoidedCostsWOCC!$A$5:$G$50,G179+1,FALSE)</f>
        <v>#N/A</v>
      </c>
      <c r="AG179" s="41" t="e">
        <f t="shared" si="90"/>
        <v>#N/A</v>
      </c>
      <c r="AH179" s="49" t="e">
        <f>HLOOKUP(I179,GasAvoidedCostsWOCC!$A$5:$Q$50,T179+1,FALSE)</f>
        <v>#N/A</v>
      </c>
      <c r="AI179" s="41" t="e">
        <f t="shared" si="91"/>
        <v>#N/A</v>
      </c>
      <c r="AJ179" s="41" t="e">
        <f t="shared" si="92"/>
        <v>#N/A</v>
      </c>
      <c r="AK179" s="41" t="e">
        <f>HLOOKUP(I179,GasAvoidedCostsWOCC!$A$5:$Q$50,G179+1,FALSE)*J179*L179</f>
        <v>#N/A</v>
      </c>
      <c r="AL179" s="41" t="e">
        <f t="shared" si="93"/>
        <v>#N/A</v>
      </c>
      <c r="AM179" s="45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5">
        <f t="shared" si="94"/>
        <v>0</v>
      </c>
      <c r="AO179" s="44">
        <f t="shared" si="95"/>
        <v>0</v>
      </c>
      <c r="AP179" s="44" t="e">
        <f t="shared" si="96"/>
        <v>#DIV/0!</v>
      </c>
    </row>
    <row r="180" spans="2:42" x14ac:dyDescent="0.25">
      <c r="B180" s="34"/>
      <c r="C180" s="56"/>
      <c r="D180" s="56"/>
      <c r="E180" s="35"/>
      <c r="F180" s="36"/>
      <c r="G180" s="36"/>
      <c r="H180" s="36"/>
      <c r="I180" s="37"/>
      <c r="J180" s="38"/>
      <c r="K180" s="38"/>
      <c r="L180" s="38"/>
      <c r="M180" s="39"/>
      <c r="N180" s="39"/>
      <c r="O180" s="40"/>
      <c r="P180" s="41"/>
      <c r="Q180" s="41"/>
      <c r="R180" s="42"/>
      <c r="S180" s="43"/>
      <c r="T180" s="36">
        <f t="shared" si="78"/>
        <v>0</v>
      </c>
      <c r="U180" s="44">
        <f t="shared" si="79"/>
        <v>0</v>
      </c>
      <c r="V180" s="45">
        <f t="shared" si="80"/>
        <v>0</v>
      </c>
      <c r="W180" s="46">
        <f t="shared" si="81"/>
        <v>0</v>
      </c>
      <c r="X180" s="41">
        <f t="shared" si="82"/>
        <v>0</v>
      </c>
      <c r="Y180" s="41">
        <f t="shared" si="83"/>
        <v>0</v>
      </c>
      <c r="Z180" s="41">
        <f t="shared" si="84"/>
        <v>0</v>
      </c>
      <c r="AA180" s="47">
        <f t="shared" si="85"/>
        <v>0</v>
      </c>
      <c r="AB180" s="48">
        <f t="shared" si="86"/>
        <v>0</v>
      </c>
      <c r="AC180" s="41">
        <f t="shared" si="87"/>
        <v>0</v>
      </c>
      <c r="AD180" s="41">
        <f t="shared" si="88"/>
        <v>0</v>
      </c>
      <c r="AE180" s="41">
        <f t="shared" si="89"/>
        <v>0</v>
      </c>
      <c r="AF180" s="49" t="e">
        <f>HLOOKUP(I180,GasAvoidedCostsWOCC!$A$5:$G$50,G180+1,FALSE)</f>
        <v>#N/A</v>
      </c>
      <c r="AG180" s="41" t="e">
        <f t="shared" si="90"/>
        <v>#N/A</v>
      </c>
      <c r="AH180" s="49" t="e">
        <f>HLOOKUP(I180,GasAvoidedCostsWOCC!$A$5:$Q$50,T180+1,FALSE)</f>
        <v>#N/A</v>
      </c>
      <c r="AI180" s="41" t="e">
        <f t="shared" si="91"/>
        <v>#N/A</v>
      </c>
      <c r="AJ180" s="41" t="e">
        <f t="shared" si="92"/>
        <v>#N/A</v>
      </c>
      <c r="AK180" s="41" t="e">
        <f>HLOOKUP(I180,GasAvoidedCostsWOCC!$A$5:$Q$50,G180+1,FALSE)*J180*L180</f>
        <v>#N/A</v>
      </c>
      <c r="AL180" s="41" t="e">
        <f t="shared" si="93"/>
        <v>#N/A</v>
      </c>
      <c r="AM180" s="45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5">
        <f t="shared" si="94"/>
        <v>0</v>
      </c>
      <c r="AO180" s="44">
        <f t="shared" si="95"/>
        <v>0</v>
      </c>
      <c r="AP180" s="44" t="e">
        <f t="shared" si="96"/>
        <v>#DIV/0!</v>
      </c>
    </row>
    <row r="181" spans="2:42" x14ac:dyDescent="0.25">
      <c r="B181" s="34"/>
      <c r="C181" s="56"/>
      <c r="D181" s="56"/>
      <c r="E181" s="35"/>
      <c r="F181" s="36"/>
      <c r="G181" s="36"/>
      <c r="H181" s="36"/>
      <c r="I181" s="37"/>
      <c r="J181" s="38"/>
      <c r="K181" s="38"/>
      <c r="L181" s="38"/>
      <c r="M181" s="39"/>
      <c r="N181" s="39"/>
      <c r="O181" s="40"/>
      <c r="P181" s="41"/>
      <c r="Q181" s="41"/>
      <c r="R181" s="42"/>
      <c r="S181" s="43"/>
      <c r="T181" s="36">
        <f t="shared" si="78"/>
        <v>0</v>
      </c>
      <c r="U181" s="44">
        <f t="shared" si="79"/>
        <v>0</v>
      </c>
      <c r="V181" s="45">
        <f t="shared" si="80"/>
        <v>0</v>
      </c>
      <c r="W181" s="46">
        <f t="shared" si="81"/>
        <v>0</v>
      </c>
      <c r="X181" s="41">
        <f t="shared" si="82"/>
        <v>0</v>
      </c>
      <c r="Y181" s="41">
        <f t="shared" si="83"/>
        <v>0</v>
      </c>
      <c r="Z181" s="41">
        <f t="shared" si="84"/>
        <v>0</v>
      </c>
      <c r="AA181" s="47">
        <f t="shared" si="85"/>
        <v>0</v>
      </c>
      <c r="AB181" s="48">
        <f t="shared" si="86"/>
        <v>0</v>
      </c>
      <c r="AC181" s="41">
        <f t="shared" si="87"/>
        <v>0</v>
      </c>
      <c r="AD181" s="41">
        <f t="shared" si="88"/>
        <v>0</v>
      </c>
      <c r="AE181" s="41">
        <f t="shared" si="89"/>
        <v>0</v>
      </c>
      <c r="AF181" s="49" t="e">
        <f>HLOOKUP(I181,GasAvoidedCostsWOCC!$A$5:$G$50,G181+1,FALSE)</f>
        <v>#N/A</v>
      </c>
      <c r="AG181" s="41" t="e">
        <f t="shared" si="90"/>
        <v>#N/A</v>
      </c>
      <c r="AH181" s="49" t="e">
        <f>HLOOKUP(I181,GasAvoidedCostsWOCC!$A$5:$Q$50,T181+1,FALSE)</f>
        <v>#N/A</v>
      </c>
      <c r="AI181" s="41" t="e">
        <f t="shared" si="91"/>
        <v>#N/A</v>
      </c>
      <c r="AJ181" s="41" t="e">
        <f t="shared" si="92"/>
        <v>#N/A</v>
      </c>
      <c r="AK181" s="41" t="e">
        <f>HLOOKUP(I181,GasAvoidedCostsWOCC!$A$5:$Q$50,G181+1,FALSE)*J181*L181</f>
        <v>#N/A</v>
      </c>
      <c r="AL181" s="41" t="e">
        <f t="shared" si="93"/>
        <v>#N/A</v>
      </c>
      <c r="AM181" s="45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5">
        <f t="shared" si="94"/>
        <v>0</v>
      </c>
      <c r="AO181" s="44">
        <f t="shared" si="95"/>
        <v>0</v>
      </c>
      <c r="AP181" s="44" t="e">
        <f t="shared" si="96"/>
        <v>#DIV/0!</v>
      </c>
    </row>
    <row r="182" spans="2:42" x14ac:dyDescent="0.25">
      <c r="B182" s="34"/>
      <c r="C182" s="56"/>
      <c r="D182" s="56"/>
      <c r="E182" s="35"/>
      <c r="F182" s="36"/>
      <c r="G182" s="36"/>
      <c r="H182" s="36"/>
      <c r="I182" s="37"/>
      <c r="J182" s="38"/>
      <c r="K182" s="38"/>
      <c r="L182" s="38"/>
      <c r="M182" s="39"/>
      <c r="N182" s="39"/>
      <c r="O182" s="40"/>
      <c r="P182" s="41"/>
      <c r="Q182" s="41"/>
      <c r="R182" s="42"/>
      <c r="S182" s="43"/>
      <c r="T182" s="36">
        <f t="shared" si="78"/>
        <v>0</v>
      </c>
      <c r="U182" s="44">
        <f t="shared" si="79"/>
        <v>0</v>
      </c>
      <c r="V182" s="45">
        <f t="shared" si="80"/>
        <v>0</v>
      </c>
      <c r="W182" s="46">
        <f t="shared" si="81"/>
        <v>0</v>
      </c>
      <c r="X182" s="41">
        <f t="shared" si="82"/>
        <v>0</v>
      </c>
      <c r="Y182" s="41">
        <f t="shared" si="83"/>
        <v>0</v>
      </c>
      <c r="Z182" s="41">
        <f t="shared" si="84"/>
        <v>0</v>
      </c>
      <c r="AA182" s="47">
        <f t="shared" si="85"/>
        <v>0</v>
      </c>
      <c r="AB182" s="48">
        <f t="shared" si="86"/>
        <v>0</v>
      </c>
      <c r="AC182" s="41">
        <f t="shared" si="87"/>
        <v>0</v>
      </c>
      <c r="AD182" s="41">
        <f t="shared" si="88"/>
        <v>0</v>
      </c>
      <c r="AE182" s="41">
        <f t="shared" si="89"/>
        <v>0</v>
      </c>
      <c r="AF182" s="49" t="e">
        <f>HLOOKUP(I182,GasAvoidedCostsWOCC!$A$5:$G$50,G182+1,FALSE)</f>
        <v>#N/A</v>
      </c>
      <c r="AG182" s="41" t="e">
        <f t="shared" si="90"/>
        <v>#N/A</v>
      </c>
      <c r="AH182" s="49" t="e">
        <f>HLOOKUP(I182,GasAvoidedCostsWOCC!$A$5:$Q$50,T182+1,FALSE)</f>
        <v>#N/A</v>
      </c>
      <c r="AI182" s="41" t="e">
        <f t="shared" si="91"/>
        <v>#N/A</v>
      </c>
      <c r="AJ182" s="41" t="e">
        <f t="shared" si="92"/>
        <v>#N/A</v>
      </c>
      <c r="AK182" s="41" t="e">
        <f>HLOOKUP(I182,GasAvoidedCostsWOCC!$A$5:$Q$50,G182+1,FALSE)*J182*L182</f>
        <v>#N/A</v>
      </c>
      <c r="AL182" s="41" t="e">
        <f t="shared" si="93"/>
        <v>#N/A</v>
      </c>
      <c r="AM182" s="45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5">
        <f t="shared" si="94"/>
        <v>0</v>
      </c>
      <c r="AO182" s="44">
        <f t="shared" si="95"/>
        <v>0</v>
      </c>
      <c r="AP182" s="44" t="e">
        <f t="shared" si="96"/>
        <v>#DIV/0!</v>
      </c>
    </row>
    <row r="183" spans="2:42" x14ac:dyDescent="0.25">
      <c r="B183" s="34"/>
      <c r="C183" s="56"/>
      <c r="D183" s="56"/>
      <c r="E183" s="35"/>
      <c r="F183" s="36"/>
      <c r="G183" s="36"/>
      <c r="H183" s="36"/>
      <c r="I183" s="37"/>
      <c r="J183" s="38"/>
      <c r="K183" s="38"/>
      <c r="L183" s="38"/>
      <c r="M183" s="39"/>
      <c r="N183" s="39"/>
      <c r="O183" s="40"/>
      <c r="P183" s="41"/>
      <c r="Q183" s="41"/>
      <c r="R183" s="42"/>
      <c r="S183" s="43"/>
      <c r="T183" s="36">
        <f t="shared" si="78"/>
        <v>0</v>
      </c>
      <c r="U183" s="44">
        <f t="shared" si="79"/>
        <v>0</v>
      </c>
      <c r="V183" s="45">
        <f t="shared" si="80"/>
        <v>0</v>
      </c>
      <c r="W183" s="46">
        <f t="shared" si="81"/>
        <v>0</v>
      </c>
      <c r="X183" s="41">
        <f t="shared" si="82"/>
        <v>0</v>
      </c>
      <c r="Y183" s="41">
        <f t="shared" si="83"/>
        <v>0</v>
      </c>
      <c r="Z183" s="41">
        <f t="shared" si="84"/>
        <v>0</v>
      </c>
      <c r="AA183" s="47">
        <f t="shared" si="85"/>
        <v>0</v>
      </c>
      <c r="AB183" s="48">
        <f t="shared" si="86"/>
        <v>0</v>
      </c>
      <c r="AC183" s="41">
        <f t="shared" si="87"/>
        <v>0</v>
      </c>
      <c r="AD183" s="41">
        <f t="shared" si="88"/>
        <v>0</v>
      </c>
      <c r="AE183" s="41">
        <f t="shared" si="89"/>
        <v>0</v>
      </c>
      <c r="AF183" s="49" t="e">
        <f>HLOOKUP(I183,GasAvoidedCostsWOCC!$A$5:$G$50,G183+1,FALSE)</f>
        <v>#N/A</v>
      </c>
      <c r="AG183" s="41" t="e">
        <f t="shared" si="90"/>
        <v>#N/A</v>
      </c>
      <c r="AH183" s="49" t="e">
        <f>HLOOKUP(I183,GasAvoidedCostsWOCC!$A$5:$Q$50,T183+1,FALSE)</f>
        <v>#N/A</v>
      </c>
      <c r="AI183" s="41" t="e">
        <f t="shared" si="91"/>
        <v>#N/A</v>
      </c>
      <c r="AJ183" s="41" t="e">
        <f t="shared" si="92"/>
        <v>#N/A</v>
      </c>
      <c r="AK183" s="41" t="e">
        <f>HLOOKUP(I183,GasAvoidedCostsWOCC!$A$5:$Q$50,G183+1,FALSE)*J183*L183</f>
        <v>#N/A</v>
      </c>
      <c r="AL183" s="41" t="e">
        <f t="shared" si="93"/>
        <v>#N/A</v>
      </c>
      <c r="AM183" s="45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5">
        <f t="shared" si="94"/>
        <v>0</v>
      </c>
      <c r="AO183" s="44">
        <f t="shared" si="95"/>
        <v>0</v>
      </c>
      <c r="AP183" s="44" t="e">
        <f t="shared" si="96"/>
        <v>#DIV/0!</v>
      </c>
    </row>
    <row r="184" spans="2:42" x14ac:dyDescent="0.25">
      <c r="B184" s="34"/>
      <c r="C184" s="56"/>
      <c r="D184" s="56"/>
      <c r="E184" s="35"/>
      <c r="F184" s="36"/>
      <c r="G184" s="36"/>
      <c r="H184" s="36"/>
      <c r="I184" s="37"/>
      <c r="J184" s="38"/>
      <c r="K184" s="38"/>
      <c r="L184" s="38"/>
      <c r="M184" s="39"/>
      <c r="N184" s="39"/>
      <c r="O184" s="40"/>
      <c r="P184" s="41"/>
      <c r="Q184" s="41"/>
      <c r="R184" s="42"/>
      <c r="S184" s="43"/>
      <c r="T184" s="36">
        <f t="shared" si="78"/>
        <v>0</v>
      </c>
      <c r="U184" s="44">
        <f t="shared" si="79"/>
        <v>0</v>
      </c>
      <c r="V184" s="45">
        <f t="shared" si="80"/>
        <v>0</v>
      </c>
      <c r="W184" s="46">
        <f t="shared" si="81"/>
        <v>0</v>
      </c>
      <c r="X184" s="41">
        <f t="shared" si="82"/>
        <v>0</v>
      </c>
      <c r="Y184" s="41">
        <f t="shared" si="83"/>
        <v>0</v>
      </c>
      <c r="Z184" s="41">
        <f t="shared" si="84"/>
        <v>0</v>
      </c>
      <c r="AA184" s="47">
        <f t="shared" si="85"/>
        <v>0</v>
      </c>
      <c r="AB184" s="48">
        <f t="shared" si="86"/>
        <v>0</v>
      </c>
      <c r="AC184" s="41">
        <f t="shared" si="87"/>
        <v>0</v>
      </c>
      <c r="AD184" s="41">
        <f t="shared" si="88"/>
        <v>0</v>
      </c>
      <c r="AE184" s="41">
        <f t="shared" si="89"/>
        <v>0</v>
      </c>
      <c r="AF184" s="49" t="e">
        <f>HLOOKUP(I184,GasAvoidedCostsWOCC!$A$5:$G$50,G184+1,FALSE)</f>
        <v>#N/A</v>
      </c>
      <c r="AG184" s="41" t="e">
        <f t="shared" si="90"/>
        <v>#N/A</v>
      </c>
      <c r="AH184" s="49" t="e">
        <f>HLOOKUP(I184,GasAvoidedCostsWOCC!$A$5:$Q$50,T184+1,FALSE)</f>
        <v>#N/A</v>
      </c>
      <c r="AI184" s="41" t="e">
        <f t="shared" si="91"/>
        <v>#N/A</v>
      </c>
      <c r="AJ184" s="41" t="e">
        <f t="shared" si="92"/>
        <v>#N/A</v>
      </c>
      <c r="AK184" s="41" t="e">
        <f>HLOOKUP(I184,GasAvoidedCostsWOCC!$A$5:$Q$50,G184+1,FALSE)*J184*L184</f>
        <v>#N/A</v>
      </c>
      <c r="AL184" s="41" t="e">
        <f t="shared" si="93"/>
        <v>#N/A</v>
      </c>
      <c r="AM184" s="45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5">
        <f t="shared" si="94"/>
        <v>0</v>
      </c>
      <c r="AO184" s="44">
        <f t="shared" si="95"/>
        <v>0</v>
      </c>
      <c r="AP184" s="44" t="e">
        <f t="shared" si="96"/>
        <v>#DIV/0!</v>
      </c>
    </row>
    <row r="185" spans="2:42" x14ac:dyDescent="0.25">
      <c r="B185" s="34"/>
      <c r="C185" s="56"/>
      <c r="D185" s="56"/>
      <c r="E185" s="35"/>
      <c r="F185" s="36"/>
      <c r="G185" s="36"/>
      <c r="H185" s="36"/>
      <c r="I185" s="37"/>
      <c r="J185" s="38"/>
      <c r="K185" s="38"/>
      <c r="L185" s="38"/>
      <c r="M185" s="39"/>
      <c r="N185" s="39"/>
      <c r="O185" s="40"/>
      <c r="P185" s="41"/>
      <c r="Q185" s="41"/>
      <c r="R185" s="42"/>
      <c r="S185" s="43"/>
      <c r="T185" s="36">
        <f t="shared" si="78"/>
        <v>0</v>
      </c>
      <c r="U185" s="44">
        <f t="shared" si="79"/>
        <v>0</v>
      </c>
      <c r="V185" s="45">
        <f t="shared" si="80"/>
        <v>0</v>
      </c>
      <c r="W185" s="46">
        <f t="shared" si="81"/>
        <v>0</v>
      </c>
      <c r="X185" s="41">
        <f t="shared" si="82"/>
        <v>0</v>
      </c>
      <c r="Y185" s="41">
        <f t="shared" si="83"/>
        <v>0</v>
      </c>
      <c r="Z185" s="41">
        <f t="shared" si="84"/>
        <v>0</v>
      </c>
      <c r="AA185" s="47">
        <f t="shared" si="85"/>
        <v>0</v>
      </c>
      <c r="AB185" s="48">
        <f t="shared" si="86"/>
        <v>0</v>
      </c>
      <c r="AC185" s="41">
        <f t="shared" si="87"/>
        <v>0</v>
      </c>
      <c r="AD185" s="41">
        <f t="shared" si="88"/>
        <v>0</v>
      </c>
      <c r="AE185" s="41">
        <f t="shared" si="89"/>
        <v>0</v>
      </c>
      <c r="AF185" s="49" t="e">
        <f>HLOOKUP(I185,GasAvoidedCostsWOCC!$A$5:$G$50,G185+1,FALSE)</f>
        <v>#N/A</v>
      </c>
      <c r="AG185" s="41" t="e">
        <f t="shared" si="90"/>
        <v>#N/A</v>
      </c>
      <c r="AH185" s="49" t="e">
        <f>HLOOKUP(I185,GasAvoidedCostsWOCC!$A$5:$Q$50,T185+1,FALSE)</f>
        <v>#N/A</v>
      </c>
      <c r="AI185" s="41" t="e">
        <f t="shared" si="91"/>
        <v>#N/A</v>
      </c>
      <c r="AJ185" s="41" t="e">
        <f t="shared" si="92"/>
        <v>#N/A</v>
      </c>
      <c r="AK185" s="41" t="e">
        <f>HLOOKUP(I185,GasAvoidedCostsWOCC!$A$5:$Q$50,G185+1,FALSE)*J185*L185</f>
        <v>#N/A</v>
      </c>
      <c r="AL185" s="41" t="e">
        <f t="shared" si="93"/>
        <v>#N/A</v>
      </c>
      <c r="AM185" s="45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5">
        <f t="shared" si="94"/>
        <v>0</v>
      </c>
      <c r="AO185" s="44">
        <f t="shared" si="95"/>
        <v>0</v>
      </c>
      <c r="AP185" s="44" t="e">
        <f t="shared" si="96"/>
        <v>#DIV/0!</v>
      </c>
    </row>
    <row r="186" spans="2:42" x14ac:dyDescent="0.25">
      <c r="B186" s="34"/>
      <c r="C186" s="56"/>
      <c r="D186" s="56"/>
      <c r="E186" s="35"/>
      <c r="F186" s="36"/>
      <c r="G186" s="36"/>
      <c r="H186" s="36"/>
      <c r="I186" s="37"/>
      <c r="J186" s="38"/>
      <c r="K186" s="38"/>
      <c r="L186" s="38"/>
      <c r="M186" s="39"/>
      <c r="N186" s="39"/>
      <c r="O186" s="40"/>
      <c r="P186" s="41"/>
      <c r="Q186" s="41"/>
      <c r="R186" s="42"/>
      <c r="S186" s="43"/>
      <c r="T186" s="36">
        <f t="shared" si="78"/>
        <v>0</v>
      </c>
      <c r="U186" s="44">
        <f t="shared" si="79"/>
        <v>0</v>
      </c>
      <c r="V186" s="45">
        <f t="shared" si="80"/>
        <v>0</v>
      </c>
      <c r="W186" s="46">
        <f t="shared" si="81"/>
        <v>0</v>
      </c>
      <c r="X186" s="41">
        <f t="shared" si="82"/>
        <v>0</v>
      </c>
      <c r="Y186" s="41">
        <f t="shared" si="83"/>
        <v>0</v>
      </c>
      <c r="Z186" s="41">
        <f t="shared" si="84"/>
        <v>0</v>
      </c>
      <c r="AA186" s="47">
        <f t="shared" si="85"/>
        <v>0</v>
      </c>
      <c r="AB186" s="48">
        <f t="shared" si="86"/>
        <v>0</v>
      </c>
      <c r="AC186" s="41">
        <f t="shared" si="87"/>
        <v>0</v>
      </c>
      <c r="AD186" s="41">
        <f t="shared" si="88"/>
        <v>0</v>
      </c>
      <c r="AE186" s="41">
        <f t="shared" si="89"/>
        <v>0</v>
      </c>
      <c r="AF186" s="49" t="e">
        <f>HLOOKUP(I186,GasAvoidedCostsWOCC!$A$5:$G$50,G186+1,FALSE)</f>
        <v>#N/A</v>
      </c>
      <c r="AG186" s="41" t="e">
        <f t="shared" si="90"/>
        <v>#N/A</v>
      </c>
      <c r="AH186" s="49" t="e">
        <f>HLOOKUP(I186,GasAvoidedCostsWOCC!$A$5:$Q$50,T186+1,FALSE)</f>
        <v>#N/A</v>
      </c>
      <c r="AI186" s="41" t="e">
        <f t="shared" si="91"/>
        <v>#N/A</v>
      </c>
      <c r="AJ186" s="41" t="e">
        <f t="shared" si="92"/>
        <v>#N/A</v>
      </c>
      <c r="AK186" s="41" t="e">
        <f>HLOOKUP(I186,GasAvoidedCostsWOCC!$A$5:$Q$50,G186+1,FALSE)*J186*L186</f>
        <v>#N/A</v>
      </c>
      <c r="AL186" s="41" t="e">
        <f t="shared" si="93"/>
        <v>#N/A</v>
      </c>
      <c r="AM186" s="45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5">
        <f t="shared" si="94"/>
        <v>0</v>
      </c>
      <c r="AO186" s="44">
        <f t="shared" si="95"/>
        <v>0</v>
      </c>
      <c r="AP186" s="44" t="e">
        <f t="shared" si="96"/>
        <v>#DIV/0!</v>
      </c>
    </row>
    <row r="187" spans="2:42" x14ac:dyDescent="0.25">
      <c r="B187" s="34"/>
      <c r="C187" s="56"/>
      <c r="D187" s="56"/>
      <c r="E187" s="35"/>
      <c r="F187" s="36"/>
      <c r="G187" s="36"/>
      <c r="H187" s="36"/>
      <c r="I187" s="37"/>
      <c r="J187" s="38"/>
      <c r="K187" s="38"/>
      <c r="L187" s="38"/>
      <c r="M187" s="39"/>
      <c r="N187" s="39"/>
      <c r="O187" s="40"/>
      <c r="P187" s="41"/>
      <c r="Q187" s="41"/>
      <c r="R187" s="42"/>
      <c r="S187" s="43"/>
      <c r="T187" s="36">
        <f t="shared" si="78"/>
        <v>0</v>
      </c>
      <c r="U187" s="44">
        <f t="shared" si="79"/>
        <v>0</v>
      </c>
      <c r="V187" s="45">
        <f t="shared" si="80"/>
        <v>0</v>
      </c>
      <c r="W187" s="46">
        <f t="shared" si="81"/>
        <v>0</v>
      </c>
      <c r="X187" s="41">
        <f t="shared" si="82"/>
        <v>0</v>
      </c>
      <c r="Y187" s="41">
        <f t="shared" si="83"/>
        <v>0</v>
      </c>
      <c r="Z187" s="41">
        <f t="shared" si="84"/>
        <v>0</v>
      </c>
      <c r="AA187" s="47">
        <f t="shared" si="85"/>
        <v>0</v>
      </c>
      <c r="AB187" s="48">
        <f t="shared" si="86"/>
        <v>0</v>
      </c>
      <c r="AC187" s="41">
        <f t="shared" si="87"/>
        <v>0</v>
      </c>
      <c r="AD187" s="41">
        <f t="shared" si="88"/>
        <v>0</v>
      </c>
      <c r="AE187" s="41">
        <f t="shared" si="89"/>
        <v>0</v>
      </c>
      <c r="AF187" s="49" t="e">
        <f>HLOOKUP(I187,GasAvoidedCostsWOCC!$A$5:$G$50,G187+1,FALSE)</f>
        <v>#N/A</v>
      </c>
      <c r="AG187" s="41" t="e">
        <f t="shared" si="90"/>
        <v>#N/A</v>
      </c>
      <c r="AH187" s="49" t="e">
        <f>HLOOKUP(I187,GasAvoidedCostsWOCC!$A$5:$Q$50,T187+1,FALSE)</f>
        <v>#N/A</v>
      </c>
      <c r="AI187" s="41" t="e">
        <f t="shared" si="91"/>
        <v>#N/A</v>
      </c>
      <c r="AJ187" s="41" t="e">
        <f t="shared" si="92"/>
        <v>#N/A</v>
      </c>
      <c r="AK187" s="41" t="e">
        <f>HLOOKUP(I187,GasAvoidedCostsWOCC!$A$5:$Q$50,G187+1,FALSE)*J187*L187</f>
        <v>#N/A</v>
      </c>
      <c r="AL187" s="41" t="e">
        <f t="shared" si="93"/>
        <v>#N/A</v>
      </c>
      <c r="AM187" s="45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5">
        <f t="shared" si="94"/>
        <v>0</v>
      </c>
      <c r="AO187" s="44">
        <f t="shared" si="95"/>
        <v>0</v>
      </c>
      <c r="AP187" s="44" t="e">
        <f t="shared" si="96"/>
        <v>#DIV/0!</v>
      </c>
    </row>
    <row r="188" spans="2:42" x14ac:dyDescent="0.25">
      <c r="B188" s="34"/>
      <c r="C188" s="56"/>
      <c r="D188" s="56"/>
      <c r="E188" s="35"/>
      <c r="F188" s="36"/>
      <c r="G188" s="36"/>
      <c r="H188" s="36"/>
      <c r="I188" s="37"/>
      <c r="J188" s="38"/>
      <c r="K188" s="38"/>
      <c r="L188" s="38"/>
      <c r="M188" s="39"/>
      <c r="N188" s="39"/>
      <c r="O188" s="40"/>
      <c r="P188" s="41"/>
      <c r="Q188" s="41"/>
      <c r="R188" s="42"/>
      <c r="S188" s="43"/>
      <c r="T188" s="36">
        <f t="shared" si="78"/>
        <v>0</v>
      </c>
      <c r="U188" s="44">
        <f t="shared" si="79"/>
        <v>0</v>
      </c>
      <c r="V188" s="45">
        <f t="shared" si="80"/>
        <v>0</v>
      </c>
      <c r="W188" s="46">
        <f t="shared" si="81"/>
        <v>0</v>
      </c>
      <c r="X188" s="41">
        <f t="shared" si="82"/>
        <v>0</v>
      </c>
      <c r="Y188" s="41">
        <f t="shared" si="83"/>
        <v>0</v>
      </c>
      <c r="Z188" s="41">
        <f t="shared" si="84"/>
        <v>0</v>
      </c>
      <c r="AA188" s="47">
        <f t="shared" si="85"/>
        <v>0</v>
      </c>
      <c r="AB188" s="48">
        <f t="shared" si="86"/>
        <v>0</v>
      </c>
      <c r="AC188" s="41">
        <f t="shared" si="87"/>
        <v>0</v>
      </c>
      <c r="AD188" s="41">
        <f t="shared" si="88"/>
        <v>0</v>
      </c>
      <c r="AE188" s="41">
        <f t="shared" si="89"/>
        <v>0</v>
      </c>
      <c r="AF188" s="49" t="e">
        <f>HLOOKUP(I188,GasAvoidedCostsWOCC!$A$5:$G$50,G188+1,FALSE)</f>
        <v>#N/A</v>
      </c>
      <c r="AG188" s="41" t="e">
        <f t="shared" si="90"/>
        <v>#N/A</v>
      </c>
      <c r="AH188" s="49" t="e">
        <f>HLOOKUP(I188,GasAvoidedCostsWOCC!$A$5:$Q$50,T188+1,FALSE)</f>
        <v>#N/A</v>
      </c>
      <c r="AI188" s="41" t="e">
        <f t="shared" si="91"/>
        <v>#N/A</v>
      </c>
      <c r="AJ188" s="41" t="e">
        <f t="shared" si="92"/>
        <v>#N/A</v>
      </c>
      <c r="AK188" s="41" t="e">
        <f>HLOOKUP(I188,GasAvoidedCostsWOCC!$A$5:$Q$50,G188+1,FALSE)*J188*L188</f>
        <v>#N/A</v>
      </c>
      <c r="AL188" s="41" t="e">
        <f t="shared" si="93"/>
        <v>#N/A</v>
      </c>
      <c r="AM188" s="45">
        <f>IF(O188=0,0,IF(H188=0, HLOOKUP(I188,GasAvoidedCostsWOCC!$A$5:$Q$50,T188+1,FALSE)*K188*J188,HLOOKUP(I188,GasAvoidedCostsWOCC!$A$5:$Q$50,T188+1,FALSE)*L188*J188+HLOOKUP(I188,GasAvoidedCostsWOCC!$A$5:$Q$50,G188+1,FALSE)*K188*J188-HLOOKUP(I188,GasAvoidedCostsWOCC!$A$5:$Q$50,G188+1,FALSE)*L188*J188))</f>
        <v>0</v>
      </c>
      <c r="AN188" s="45">
        <f t="shared" si="94"/>
        <v>0</v>
      </c>
      <c r="AO188" s="44">
        <f t="shared" si="95"/>
        <v>0</v>
      </c>
      <c r="AP188" s="44" t="e">
        <f t="shared" si="96"/>
        <v>#DIV/0!</v>
      </c>
    </row>
    <row r="189" spans="2:42" x14ac:dyDescent="0.25">
      <c r="B189" s="34"/>
      <c r="C189" s="56"/>
      <c r="D189" s="56"/>
      <c r="E189" s="35"/>
      <c r="F189" s="36"/>
      <c r="G189" s="36"/>
      <c r="H189" s="36"/>
      <c r="I189" s="37"/>
      <c r="J189" s="38"/>
      <c r="K189" s="38"/>
      <c r="L189" s="38"/>
      <c r="M189" s="39"/>
      <c r="N189" s="39"/>
      <c r="O189" s="40"/>
      <c r="P189" s="41"/>
      <c r="Q189" s="41"/>
      <c r="R189" s="42"/>
      <c r="S189" s="43"/>
      <c r="T189" s="36">
        <f t="shared" si="78"/>
        <v>0</v>
      </c>
      <c r="U189" s="44">
        <f t="shared" si="79"/>
        <v>0</v>
      </c>
      <c r="V189" s="45">
        <f t="shared" si="80"/>
        <v>0</v>
      </c>
      <c r="W189" s="46">
        <f t="shared" si="81"/>
        <v>0</v>
      </c>
      <c r="X189" s="41">
        <f t="shared" si="82"/>
        <v>0</v>
      </c>
      <c r="Y189" s="41">
        <f t="shared" si="83"/>
        <v>0</v>
      </c>
      <c r="Z189" s="41">
        <f t="shared" si="84"/>
        <v>0</v>
      </c>
      <c r="AA189" s="47">
        <f t="shared" si="85"/>
        <v>0</v>
      </c>
      <c r="AB189" s="48">
        <f t="shared" si="86"/>
        <v>0</v>
      </c>
      <c r="AC189" s="41">
        <f t="shared" si="87"/>
        <v>0</v>
      </c>
      <c r="AD189" s="41">
        <f t="shared" si="88"/>
        <v>0</v>
      </c>
      <c r="AE189" s="41">
        <f t="shared" si="89"/>
        <v>0</v>
      </c>
      <c r="AF189" s="49" t="e">
        <f>HLOOKUP(I189,GasAvoidedCostsWOCC!$A$5:$G$50,G189+1,FALSE)</f>
        <v>#N/A</v>
      </c>
      <c r="AG189" s="41" t="e">
        <f t="shared" si="90"/>
        <v>#N/A</v>
      </c>
      <c r="AH189" s="49" t="e">
        <f>HLOOKUP(I189,GasAvoidedCostsWOCC!$A$5:$Q$50,T189+1,FALSE)</f>
        <v>#N/A</v>
      </c>
      <c r="AI189" s="41" t="e">
        <f t="shared" si="91"/>
        <v>#N/A</v>
      </c>
      <c r="AJ189" s="41" t="e">
        <f t="shared" si="92"/>
        <v>#N/A</v>
      </c>
      <c r="AK189" s="41" t="e">
        <f>HLOOKUP(I189,GasAvoidedCostsWOCC!$A$5:$Q$50,G189+1,FALSE)*J189*L189</f>
        <v>#N/A</v>
      </c>
      <c r="AL189" s="41" t="e">
        <f t="shared" si="93"/>
        <v>#N/A</v>
      </c>
      <c r="AM189" s="45">
        <f>IF(O189=0,0,IF(H189=0, HLOOKUP(I189,GasAvoidedCostsWOCC!$A$5:$Q$50,T189+1,FALSE)*K189*J189,HLOOKUP(I189,GasAvoidedCostsWOCC!$A$5:$Q$50,T189+1,FALSE)*L189*J189+HLOOKUP(I189,GasAvoidedCostsWOCC!$A$5:$Q$50,G189+1,FALSE)*K189*J189-HLOOKUP(I189,GasAvoidedCostsWOCC!$A$5:$Q$50,G189+1,FALSE)*L189*J189))</f>
        <v>0</v>
      </c>
      <c r="AN189" s="45">
        <f t="shared" si="94"/>
        <v>0</v>
      </c>
      <c r="AO189" s="44">
        <f t="shared" si="95"/>
        <v>0</v>
      </c>
      <c r="AP189" s="44" t="e">
        <f t="shared" si="96"/>
        <v>#DIV/0!</v>
      </c>
    </row>
    <row r="190" spans="2:42" x14ac:dyDescent="0.25">
      <c r="B190" s="34"/>
      <c r="C190" s="56"/>
      <c r="D190" s="56"/>
      <c r="E190" s="35"/>
      <c r="F190" s="36"/>
      <c r="G190" s="36"/>
      <c r="H190" s="36"/>
      <c r="I190" s="37"/>
      <c r="J190" s="38"/>
      <c r="K190" s="38"/>
      <c r="L190" s="38"/>
      <c r="M190" s="39"/>
      <c r="N190" s="39"/>
      <c r="O190" s="40"/>
      <c r="P190" s="41"/>
      <c r="Q190" s="41"/>
      <c r="R190" s="42"/>
      <c r="S190" s="43"/>
      <c r="T190" s="36">
        <f t="shared" si="78"/>
        <v>0</v>
      </c>
      <c r="U190" s="44">
        <f t="shared" si="79"/>
        <v>0</v>
      </c>
      <c r="V190" s="45">
        <f t="shared" si="80"/>
        <v>0</v>
      </c>
      <c r="W190" s="46">
        <f t="shared" si="81"/>
        <v>0</v>
      </c>
      <c r="X190" s="41">
        <f t="shared" si="82"/>
        <v>0</v>
      </c>
      <c r="Y190" s="41">
        <f t="shared" si="83"/>
        <v>0</v>
      </c>
      <c r="Z190" s="41">
        <f t="shared" si="84"/>
        <v>0</v>
      </c>
      <c r="AA190" s="47">
        <f t="shared" si="85"/>
        <v>0</v>
      </c>
      <c r="AB190" s="48">
        <f t="shared" si="86"/>
        <v>0</v>
      </c>
      <c r="AC190" s="41">
        <f t="shared" si="87"/>
        <v>0</v>
      </c>
      <c r="AD190" s="41">
        <f t="shared" si="88"/>
        <v>0</v>
      </c>
      <c r="AE190" s="41">
        <f t="shared" si="89"/>
        <v>0</v>
      </c>
      <c r="AF190" s="49" t="e">
        <f>HLOOKUP(I190,GasAvoidedCostsWOCC!$A$5:$G$50,G190+1,FALSE)</f>
        <v>#N/A</v>
      </c>
      <c r="AG190" s="41" t="e">
        <f t="shared" si="90"/>
        <v>#N/A</v>
      </c>
      <c r="AH190" s="49" t="e">
        <f>HLOOKUP(I190,GasAvoidedCostsWOCC!$A$5:$Q$50,T190+1,FALSE)</f>
        <v>#N/A</v>
      </c>
      <c r="AI190" s="41" t="e">
        <f t="shared" si="91"/>
        <v>#N/A</v>
      </c>
      <c r="AJ190" s="41" t="e">
        <f t="shared" si="92"/>
        <v>#N/A</v>
      </c>
      <c r="AK190" s="41" t="e">
        <f>HLOOKUP(I190,GasAvoidedCostsWOCC!$A$5:$Q$50,G190+1,FALSE)*J190*L190</f>
        <v>#N/A</v>
      </c>
      <c r="AL190" s="41" t="e">
        <f t="shared" si="93"/>
        <v>#N/A</v>
      </c>
      <c r="AM190" s="45">
        <f>IF(O190=0,0,IF(H190=0, HLOOKUP(I190,GasAvoidedCostsWOCC!$A$5:$Q$50,T190+1,FALSE)*K190*J190,HLOOKUP(I190,GasAvoidedCostsWOCC!$A$5:$Q$50,T190+1,FALSE)*L190*J190+HLOOKUP(I190,GasAvoidedCostsWOCC!$A$5:$Q$50,G190+1,FALSE)*K190*J190-HLOOKUP(I190,GasAvoidedCostsWOCC!$A$5:$Q$50,G190+1,FALSE)*L190*J190))</f>
        <v>0</v>
      </c>
      <c r="AN190" s="45">
        <f t="shared" si="94"/>
        <v>0</v>
      </c>
      <c r="AO190" s="44">
        <f t="shared" si="95"/>
        <v>0</v>
      </c>
      <c r="AP190" s="44" t="e">
        <f t="shared" si="96"/>
        <v>#DIV/0!</v>
      </c>
    </row>
    <row r="191" spans="2:42" x14ac:dyDescent="0.25">
      <c r="B191" s="34"/>
      <c r="C191" s="56"/>
      <c r="D191" s="56"/>
      <c r="E191" s="35"/>
      <c r="F191" s="36"/>
      <c r="G191" s="36"/>
      <c r="H191" s="36"/>
      <c r="I191" s="37"/>
      <c r="J191" s="38"/>
      <c r="K191" s="38"/>
      <c r="L191" s="38"/>
      <c r="M191" s="39"/>
      <c r="N191" s="39"/>
      <c r="O191" s="40"/>
      <c r="P191" s="41"/>
      <c r="Q191" s="41"/>
      <c r="R191" s="42"/>
      <c r="S191" s="43"/>
      <c r="T191" s="36">
        <f t="shared" si="78"/>
        <v>0</v>
      </c>
      <c r="U191" s="44">
        <f t="shared" si="79"/>
        <v>0</v>
      </c>
      <c r="V191" s="45">
        <f t="shared" si="80"/>
        <v>0</v>
      </c>
      <c r="W191" s="46">
        <f t="shared" si="81"/>
        <v>0</v>
      </c>
      <c r="X191" s="41">
        <f t="shared" si="82"/>
        <v>0</v>
      </c>
      <c r="Y191" s="41">
        <f t="shared" si="83"/>
        <v>0</v>
      </c>
      <c r="Z191" s="41">
        <f t="shared" si="84"/>
        <v>0</v>
      </c>
      <c r="AA191" s="47">
        <f t="shared" si="85"/>
        <v>0</v>
      </c>
      <c r="AB191" s="48">
        <f t="shared" si="86"/>
        <v>0</v>
      </c>
      <c r="AC191" s="41">
        <f t="shared" si="87"/>
        <v>0</v>
      </c>
      <c r="AD191" s="41">
        <f t="shared" si="88"/>
        <v>0</v>
      </c>
      <c r="AE191" s="41">
        <f t="shared" si="89"/>
        <v>0</v>
      </c>
      <c r="AF191" s="49" t="e">
        <f>HLOOKUP(I191,GasAvoidedCostsWOCC!$A$5:$G$50,G191+1,FALSE)</f>
        <v>#N/A</v>
      </c>
      <c r="AG191" s="41" t="e">
        <f t="shared" si="90"/>
        <v>#N/A</v>
      </c>
      <c r="AH191" s="49" t="e">
        <f>HLOOKUP(I191,GasAvoidedCostsWOCC!$A$5:$Q$50,T191+1,FALSE)</f>
        <v>#N/A</v>
      </c>
      <c r="AI191" s="41" t="e">
        <f t="shared" si="91"/>
        <v>#N/A</v>
      </c>
      <c r="AJ191" s="41" t="e">
        <f t="shared" si="92"/>
        <v>#N/A</v>
      </c>
      <c r="AK191" s="41" t="e">
        <f>HLOOKUP(I191,GasAvoidedCostsWOCC!$A$5:$Q$50,G191+1,FALSE)*J191*L191</f>
        <v>#N/A</v>
      </c>
      <c r="AL191" s="41" t="e">
        <f t="shared" si="93"/>
        <v>#N/A</v>
      </c>
      <c r="AM191" s="45">
        <f>IF(O191=0,0,IF(H191=0, HLOOKUP(I191,GasAvoidedCostsWOCC!$A$5:$Q$50,T191+1,FALSE)*K191*J191,HLOOKUP(I191,GasAvoidedCostsWOCC!$A$5:$Q$50,T191+1,FALSE)*L191*J191+HLOOKUP(I191,GasAvoidedCostsWOCC!$A$5:$Q$50,G191+1,FALSE)*K191*J191-HLOOKUP(I191,GasAvoidedCostsWOCC!$A$5:$Q$50,G191+1,FALSE)*L191*J191))</f>
        <v>0</v>
      </c>
      <c r="AN191" s="45">
        <f t="shared" si="94"/>
        <v>0</v>
      </c>
      <c r="AO191" s="44">
        <f t="shared" si="95"/>
        <v>0</v>
      </c>
      <c r="AP191" s="44" t="e">
        <f t="shared" si="96"/>
        <v>#DIV/0!</v>
      </c>
    </row>
    <row r="192" spans="2:42" x14ac:dyDescent="0.25">
      <c r="B192" s="34"/>
      <c r="C192" s="56"/>
      <c r="D192" s="56"/>
      <c r="E192" s="35"/>
      <c r="F192" s="36"/>
      <c r="G192" s="36"/>
      <c r="H192" s="36"/>
      <c r="I192" s="37"/>
      <c r="J192" s="38"/>
      <c r="K192" s="38"/>
      <c r="L192" s="38"/>
      <c r="M192" s="39"/>
      <c r="N192" s="39"/>
      <c r="O192" s="40"/>
      <c r="P192" s="41"/>
      <c r="Q192" s="41"/>
      <c r="R192" s="42"/>
      <c r="S192" s="43"/>
      <c r="T192" s="36">
        <f t="shared" si="78"/>
        <v>0</v>
      </c>
      <c r="U192" s="44">
        <f t="shared" si="79"/>
        <v>0</v>
      </c>
      <c r="V192" s="45">
        <f t="shared" si="80"/>
        <v>0</v>
      </c>
      <c r="W192" s="46">
        <f t="shared" si="81"/>
        <v>0</v>
      </c>
      <c r="X192" s="41">
        <f t="shared" si="82"/>
        <v>0</v>
      </c>
      <c r="Y192" s="41">
        <f t="shared" si="83"/>
        <v>0</v>
      </c>
      <c r="Z192" s="41">
        <f t="shared" si="84"/>
        <v>0</v>
      </c>
      <c r="AA192" s="47">
        <f t="shared" si="85"/>
        <v>0</v>
      </c>
      <c r="AB192" s="48">
        <f t="shared" si="86"/>
        <v>0</v>
      </c>
      <c r="AC192" s="41">
        <f t="shared" si="87"/>
        <v>0</v>
      </c>
      <c r="AD192" s="41">
        <f t="shared" si="88"/>
        <v>0</v>
      </c>
      <c r="AE192" s="41">
        <f t="shared" si="89"/>
        <v>0</v>
      </c>
      <c r="AF192" s="49" t="e">
        <f>HLOOKUP(I192,GasAvoidedCostsWOCC!$A$5:$G$50,G192+1,FALSE)</f>
        <v>#N/A</v>
      </c>
      <c r="AG192" s="41" t="e">
        <f t="shared" si="90"/>
        <v>#N/A</v>
      </c>
      <c r="AH192" s="49" t="e">
        <f>HLOOKUP(I192,GasAvoidedCostsWOCC!$A$5:$Q$50,T192+1,FALSE)</f>
        <v>#N/A</v>
      </c>
      <c r="AI192" s="41" t="e">
        <f t="shared" si="91"/>
        <v>#N/A</v>
      </c>
      <c r="AJ192" s="41" t="e">
        <f t="shared" si="92"/>
        <v>#N/A</v>
      </c>
      <c r="AK192" s="41" t="e">
        <f>HLOOKUP(I192,GasAvoidedCostsWOCC!$A$5:$Q$50,G192+1,FALSE)*J192*L192</f>
        <v>#N/A</v>
      </c>
      <c r="AL192" s="41" t="e">
        <f t="shared" si="93"/>
        <v>#N/A</v>
      </c>
      <c r="AM192" s="45">
        <f>IF(O192=0,0,IF(H192=0, HLOOKUP(I192,GasAvoidedCostsWOCC!$A$5:$Q$50,T192+1,FALSE)*K192*J192,HLOOKUP(I192,GasAvoidedCostsWOCC!$A$5:$Q$50,T192+1,FALSE)*L192*J192+HLOOKUP(I192,GasAvoidedCostsWOCC!$A$5:$Q$50,G192+1,FALSE)*K192*J192-HLOOKUP(I192,GasAvoidedCostsWOCC!$A$5:$Q$50,G192+1,FALSE)*L192*J192))</f>
        <v>0</v>
      </c>
      <c r="AN192" s="45">
        <f t="shared" si="94"/>
        <v>0</v>
      </c>
      <c r="AO192" s="44">
        <f t="shared" si="95"/>
        <v>0</v>
      </c>
      <c r="AP192" s="44" t="e">
        <f t="shared" si="96"/>
        <v>#DIV/0!</v>
      </c>
    </row>
  </sheetData>
  <conditionalFormatting sqref="J5:N192 R5:S192">
    <cfRule type="expression" dxfId="49" priority="7">
      <formula>ISTEXT(J5)</formula>
    </cfRule>
    <cfRule type="notContainsBlanks" dxfId="48" priority="8">
      <formula>LEN(TRIM(J5))&gt;0</formula>
    </cfRule>
  </conditionalFormatting>
  <conditionalFormatting sqref="R5:S192">
    <cfRule type="expression" dxfId="47" priority="6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66CC"/>
  </sheetPr>
  <dimension ref="A1:AP28"/>
  <sheetViews>
    <sheetView zoomScale="85" zoomScaleNormal="85" workbookViewId="0">
      <selection activeCell="K5" sqref="K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18230673</v>
      </c>
      <c r="D2" s="17" t="s">
        <v>91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90</v>
      </c>
      <c r="C5" s="56">
        <v>18230673</v>
      </c>
      <c r="D5" s="56" t="s">
        <v>91</v>
      </c>
      <c r="E5" s="35"/>
      <c r="F5" s="36" t="s">
        <v>636</v>
      </c>
      <c r="G5" s="36">
        <v>15</v>
      </c>
      <c r="H5" s="36"/>
      <c r="I5" s="37" t="s">
        <v>266</v>
      </c>
      <c r="J5" s="38">
        <v>1</v>
      </c>
      <c r="K5" s="38">
        <v>3200</v>
      </c>
      <c r="L5" s="38"/>
      <c r="M5" s="39">
        <v>23100</v>
      </c>
      <c r="N5" s="39">
        <v>23100</v>
      </c>
      <c r="O5" s="40">
        <v>3200</v>
      </c>
      <c r="P5" s="41">
        <v>23100</v>
      </c>
      <c r="Q5" s="41">
        <v>23100</v>
      </c>
      <c r="R5" s="42"/>
      <c r="S5" s="43"/>
      <c r="T5" s="36">
        <f t="shared" ref="T5:T24" si="0">G5+H5</f>
        <v>15</v>
      </c>
      <c r="U5" s="44">
        <f t="shared" ref="U5:U24" si="1">(O5/$A$10)*T5</f>
        <v>15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10920</v>
      </c>
      <c r="Y5" s="41">
        <f t="shared" ref="Y5:Y24" si="5">Q5-P5</f>
        <v>0</v>
      </c>
      <c r="Z5" s="41">
        <f t="shared" ref="Z5:Z24" si="6">X5+(A$6*W5)</f>
        <v>34020</v>
      </c>
      <c r="AA5" s="47">
        <f t="shared" ref="AA5:AA24" si="7">Q5+X5</f>
        <v>34020</v>
      </c>
      <c r="AB5" s="48">
        <f t="shared" ref="AB5:AB24" si="8">Z5/(1+GasDiscountRate)^1</f>
        <v>31853.93258426966</v>
      </c>
      <c r="AC5" s="41">
        <f t="shared" ref="AC5:AC24" si="9">AA5/(1+GasDiscountRate)^1</f>
        <v>31853.93258426966</v>
      </c>
      <c r="AD5" s="41">
        <f t="shared" ref="AD5:AD24" si="10">-PV(GasDiscountRate,T5,R5)*J5</f>
        <v>0</v>
      </c>
      <c r="AE5" s="41">
        <v>0</v>
      </c>
      <c r="AF5" s="49">
        <f>HLOOKUP(I5,GasAvoidedCostsWOCC!$A$5:$G$50,G5+1,FALSE)</f>
        <v>15.482479593143392</v>
      </c>
      <c r="AG5" s="41">
        <f t="shared" ref="AG5:AG24" si="11">AF5*J5*K5</f>
        <v>49543.934698058853</v>
      </c>
      <c r="AH5" s="49">
        <f>HLOOKUP(I5,GasAvoidedCostsWOCC!$A$5:$Q$50,T5+1,FALSE)</f>
        <v>15.482479593143392</v>
      </c>
      <c r="AI5" s="41">
        <f t="shared" ref="AI5:AI24" si="12">AH5*J5*L5</f>
        <v>0</v>
      </c>
      <c r="AJ5" s="41">
        <f>AG5+AI5</f>
        <v>49543.934698058853</v>
      </c>
      <c r="AK5" s="41">
        <f>HLOOKUP(I5,GasAvoidedCostsWOCC!$A$5:$Q$50,G5+1,FALSE)*J5*L5</f>
        <v>0</v>
      </c>
      <c r="AL5" s="41">
        <f>AG5+AI5-AK5</f>
        <v>49543.934698058853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49543.934698058853</v>
      </c>
      <c r="AN5" s="45">
        <f>AM5*1.1+AD5+AE5</f>
        <v>54498.32816786474</v>
      </c>
      <c r="AO5" s="44">
        <f>IFERROR(AM5/AB5,0)</f>
        <v>1.5553475090395903</v>
      </c>
      <c r="AP5" s="44">
        <f>AN5/AC5</f>
        <v>1.7108822599435494</v>
      </c>
    </row>
    <row r="6" spans="1:42" ht="13.5" customHeight="1" x14ac:dyDescent="0.25">
      <c r="A6" s="50">
        <f>SUMIF('Program Costs'!D:D,C2,'Program Costs'!L:L)</f>
        <v>23100</v>
      </c>
      <c r="B6" s="84" t="s">
        <v>90</v>
      </c>
      <c r="C6" s="56">
        <v>18230673</v>
      </c>
      <c r="D6" s="56" t="s">
        <v>91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9"/>
        <v>0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 t="s">
        <v>90</v>
      </c>
      <c r="C7" s="56">
        <v>18230673</v>
      </c>
      <c r="D7" s="56" t="s">
        <v>91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9"/>
        <v>0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10920</v>
      </c>
      <c r="B8" s="84" t="s">
        <v>90</v>
      </c>
      <c r="C8" s="56">
        <v>18230673</v>
      </c>
      <c r="D8" s="56" t="s">
        <v>91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9"/>
        <v>0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3200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23100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15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34020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34020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>
        <f>(SUM(AM5:AM1000)/(SUM(AB5:AB1000)))</f>
        <v>1.5553475090395903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(SUM(AN5:AN1000)/SUM(AC5:AC1000))</f>
        <v>1.7108822599435494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46" priority="2">
      <formula>ISTEXT(J5)</formula>
    </cfRule>
    <cfRule type="notContainsBlanks" dxfId="45" priority="3">
      <formula>LEN(TRIM(J5))&gt;0</formula>
    </cfRule>
  </conditionalFormatting>
  <conditionalFormatting sqref="R5:S24">
    <cfRule type="expression" dxfId="44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3399"/>
  </sheetPr>
  <dimension ref="A1:AP28"/>
  <sheetViews>
    <sheetView zoomScale="70" zoomScaleNormal="70" workbookViewId="0">
      <selection activeCell="F13" sqref="F13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18230440</v>
      </c>
      <c r="D2" s="17" t="s">
        <v>45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85">
        <v>18230440</v>
      </c>
      <c r="D5" s="85" t="s">
        <v>45</v>
      </c>
      <c r="E5" s="35" t="s">
        <v>565</v>
      </c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C20" si="8">Z5/(1+ElecDiscountRate)^1</f>
        <v>#DIV/0!</v>
      </c>
      <c r="AC5" s="41" t="e">
        <f t="shared" si="8"/>
        <v>#DIV/0!</v>
      </c>
      <c r="AD5" s="41">
        <f t="shared" ref="AD5:AD24" si="9">-PV(ElecDiscountRate,T5,R5)*J5</f>
        <v>0</v>
      </c>
      <c r="AE5" s="41">
        <v>0</v>
      </c>
      <c r="AF5" s="49" t="e">
        <f>HLOOKUP(I5,ElecAvoidedCostsWOCC!$A$5:$Q$50,G5+1,FALSE)</f>
        <v>#N/A</v>
      </c>
      <c r="AG5" s="41" t="e">
        <f t="shared" ref="AG5:AG24" si="10">AF5*J5*K5</f>
        <v>#N/A</v>
      </c>
      <c r="AH5" s="49" t="e">
        <f>HLOOKUP(I5,ElecAvoidedCostsWOCC!$A$5:$Q$50,T5+1,FALSE)</f>
        <v>#N/A</v>
      </c>
      <c r="AI5" s="41" t="e">
        <f t="shared" ref="AI5:AI24" si="11">AH5*J5*L5</f>
        <v>#N/A</v>
      </c>
      <c r="AJ5" s="41" t="e">
        <f>AG5+AI5</f>
        <v>#N/A</v>
      </c>
      <c r="AK5" s="41" t="e">
        <f>HLOOKUP(I5,ElecAvoidedCostsWOCC!$A$5:$Q$50,G5+1,FALSE)*J5*L5</f>
        <v>#N/A</v>
      </c>
      <c r="AL5" s="41" t="e">
        <f>AG5+AI5-AK5</f>
        <v>#N/A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 t="s">
        <v>16</v>
      </c>
      <c r="C6" s="85">
        <v>18230441</v>
      </c>
      <c r="D6" s="85" t="s">
        <v>45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8"/>
        <v>#DIV/0!</v>
      </c>
      <c r="AD6" s="41">
        <f t="shared" si="9"/>
        <v>0</v>
      </c>
      <c r="AE6" s="41">
        <v>0</v>
      </c>
      <c r="AF6" s="49" t="e">
        <f>HLOOKUP(I6,ElecAvoidedCostsWOCC!$A$5:$Q$50,G6+1,FALSE)</f>
        <v>#N/A</v>
      </c>
      <c r="AG6" s="41" t="e">
        <f t="shared" si="10"/>
        <v>#N/A</v>
      </c>
      <c r="AH6" s="49" t="e">
        <f>HLOOKUP(I6,ElecAvoidedCostsWOCC!$A$5:$Q$50,T6+1,FALSE)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HLOOKUP(I6,ElecAvoidedCostsWOCC!$A$5:$Q$50,G6+1,FALSE)*J6*L6</f>
        <v>#N/A</v>
      </c>
      <c r="AL6" s="41" t="e">
        <f t="shared" ref="AL6:AL24" si="13">AG6+AI6-AK6</f>
        <v>#N/A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 t="s">
        <v>233</v>
      </c>
      <c r="C7" s="85">
        <v>18230442</v>
      </c>
      <c r="D7" s="85" t="s">
        <v>45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8"/>
        <v>#DIV/0!</v>
      </c>
      <c r="AD7" s="41">
        <f t="shared" si="9"/>
        <v>0</v>
      </c>
      <c r="AE7" s="41">
        <v>0</v>
      </c>
      <c r="AF7" s="49" t="e">
        <f>HLOOKUP(I7,ElecAvoidedCostsWOCC!$A$5:$Q$50,G7+1,FALSE)</f>
        <v>#N/A</v>
      </c>
      <c r="AG7" s="41" t="e">
        <f t="shared" si="10"/>
        <v>#N/A</v>
      </c>
      <c r="AH7" s="49" t="e">
        <f>HLOOKUP(I7,ElecAvoidedCostsWOCC!$A$5:$Q$50,T7+1,FALSE)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HLOOKUP(I7,ElecAvoidedCostsWOCC!$A$5:$Q$50,G7+1,FALSE)*J7*L7</f>
        <v>#N/A</v>
      </c>
      <c r="AL7" s="41" t="e">
        <f t="shared" si="13"/>
        <v>#N/A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0</v>
      </c>
      <c r="B8" s="84" t="s">
        <v>33</v>
      </c>
      <c r="C8" s="85">
        <v>18230443</v>
      </c>
      <c r="D8" s="85" t="s">
        <v>45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8"/>
        <v>#DIV/0!</v>
      </c>
      <c r="AD8" s="41">
        <f t="shared" si="9"/>
        <v>0</v>
      </c>
      <c r="AE8" s="41">
        <v>0</v>
      </c>
      <c r="AF8" s="49" t="e">
        <f>HLOOKUP(I8,ElecAvoidedCostsWOCC!$A$5:$Q$50,G8+1,FALSE)</f>
        <v>#N/A</v>
      </c>
      <c r="AG8" s="41" t="e">
        <f t="shared" si="10"/>
        <v>#N/A</v>
      </c>
      <c r="AH8" s="49" t="e">
        <f>HLOOKUP(I8,ElecAvoidedCostsWOCC!$A$5:$Q$50,T8+1,FALSE)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HLOOKUP(I8,ElecAvoidedCostsWOCC!$A$5:$Q$50,G8+1,FALSE)*J8*L8</f>
        <v>#N/A</v>
      </c>
      <c r="AL8" s="41" t="e">
        <f t="shared" si="13"/>
        <v>#N/A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234</v>
      </c>
      <c r="B9" s="84" t="s">
        <v>49</v>
      </c>
      <c r="C9" s="85">
        <v>18230444</v>
      </c>
      <c r="D9" s="85" t="s">
        <v>45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8"/>
        <v>#DIV/0!</v>
      </c>
      <c r="AD9" s="41">
        <f t="shared" si="9"/>
        <v>0</v>
      </c>
      <c r="AE9" s="41">
        <f t="shared" ref="AE9:AE24" si="17">-PV(ElecDiscountRate,T9,S9)*J9</f>
        <v>0</v>
      </c>
      <c r="AF9" s="49" t="e">
        <f>HLOOKUP(I9,ElecAvoidedCostsWOCC!$A$5:$Q$50,G9+1,FALSE)</f>
        <v>#N/A</v>
      </c>
      <c r="AG9" s="41" t="e">
        <f t="shared" si="10"/>
        <v>#N/A</v>
      </c>
      <c r="AH9" s="49" t="e">
        <f>HLOOKUP(I9,ElecAvoidedCostsWOCC!$A$5:$Q$50,T9+1,FALSE)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HLOOKUP(I9,ElecAvoidedCostsWOCC!$A$5:$Q$50,G9+1,FALSE)*J9*L9</f>
        <v>#N/A</v>
      </c>
      <c r="AL9" s="41" t="e">
        <f t="shared" si="13"/>
        <v>#N/A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0</v>
      </c>
      <c r="B10" s="84" t="s">
        <v>156</v>
      </c>
      <c r="C10" s="85">
        <v>18230445</v>
      </c>
      <c r="D10" s="85" t="s">
        <v>45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8"/>
        <v>#DIV/0!</v>
      </c>
      <c r="AD10" s="41">
        <f t="shared" si="9"/>
        <v>0</v>
      </c>
      <c r="AE10" s="41">
        <f t="shared" si="17"/>
        <v>0</v>
      </c>
      <c r="AF10" s="49" t="e">
        <f>HLOOKUP(I10,ElecAvoidedCostsWOCC!$A$5:$Q$50,G10+1,FALSE)</f>
        <v>#N/A</v>
      </c>
      <c r="AG10" s="41" t="e">
        <f t="shared" si="10"/>
        <v>#N/A</v>
      </c>
      <c r="AH10" s="49" t="e">
        <f>HLOOKUP(I10,ElecAvoidedCostsWOCC!$A$5:$Q$50,T10+1,FALSE)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HLOOKUP(I10,ElecAvoidedCostsWOCC!$A$5:$Q$50,G10+1,FALSE)*J10*L10</f>
        <v>#N/A</v>
      </c>
      <c r="AL10" s="41" t="e">
        <f t="shared" si="13"/>
        <v>#N/A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236</v>
      </c>
      <c r="C11" s="85">
        <v>18230446</v>
      </c>
      <c r="D11" s="85" t="s">
        <v>45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8"/>
        <v>#DIV/0!</v>
      </c>
      <c r="AD11" s="41">
        <f t="shared" si="9"/>
        <v>0</v>
      </c>
      <c r="AE11" s="41">
        <f t="shared" si="17"/>
        <v>0</v>
      </c>
      <c r="AF11" s="49" t="e">
        <f>HLOOKUP(I11,ElecAvoidedCostsWOCC!$A$5:$Q$50,G11+1,FALSE)</f>
        <v>#N/A</v>
      </c>
      <c r="AG11" s="41" t="e">
        <f t="shared" si="10"/>
        <v>#N/A</v>
      </c>
      <c r="AH11" s="49" t="e">
        <f>HLOOKUP(I11,ElecAvoidedCostsWOCC!$A$5:$Q$50,T11+1,FALSE)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HLOOKUP(I11,ElecAvoidedCostsWOCC!$A$5:$Q$50,G11+1,FALSE)*J11*L11</f>
        <v>#N/A</v>
      </c>
      <c r="AL11" s="41" t="e">
        <f t="shared" si="13"/>
        <v>#N/A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84" t="s">
        <v>237</v>
      </c>
      <c r="C12" s="85">
        <v>18230447</v>
      </c>
      <c r="D12" s="85" t="s">
        <v>45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8"/>
        <v>#DIV/0!</v>
      </c>
      <c r="AD12" s="41">
        <f t="shared" si="9"/>
        <v>0</v>
      </c>
      <c r="AE12" s="41">
        <f t="shared" si="17"/>
        <v>0</v>
      </c>
      <c r="AF12" s="49" t="e">
        <f>HLOOKUP(I12,ElecAvoidedCostsWOCC!$A$5:$Q$50,G12+1,FALSE)</f>
        <v>#N/A</v>
      </c>
      <c r="AG12" s="41" t="e">
        <f t="shared" si="10"/>
        <v>#N/A</v>
      </c>
      <c r="AH12" s="49" t="e">
        <f>HLOOKUP(I12,ElecAvoidedCostsWOCC!$A$5:$Q$50,T12+1,FALSE)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HLOOKUP(I12,ElecAvoidedCostsWOCC!$A$5:$Q$50,G12+1,FALSE)*J12*L12</f>
        <v>#N/A</v>
      </c>
      <c r="AL12" s="41" t="e">
        <f t="shared" si="13"/>
        <v>#N/A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239</v>
      </c>
      <c r="C13" s="85">
        <v>18230448</v>
      </c>
      <c r="D13" s="85" t="s">
        <v>45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8"/>
        <v>#DIV/0!</v>
      </c>
      <c r="AD13" s="41">
        <f t="shared" si="9"/>
        <v>0</v>
      </c>
      <c r="AE13" s="41">
        <f t="shared" si="17"/>
        <v>0</v>
      </c>
      <c r="AF13" s="49" t="e">
        <f>HLOOKUP(I13,ElecAvoidedCostsWOCC!$A$5:$Q$50,G13+1,FALSE)</f>
        <v>#N/A</v>
      </c>
      <c r="AG13" s="41" t="e">
        <f t="shared" si="10"/>
        <v>#N/A</v>
      </c>
      <c r="AH13" s="49" t="e">
        <f>HLOOKUP(I13,ElecAvoidedCostsWOCC!$A$5:$Q$50,T13+1,FALSE)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HLOOKUP(I13,ElecAvoidedCostsWOCC!$A$5:$Q$50,G13+1,FALSE)*J13*L13</f>
        <v>#N/A</v>
      </c>
      <c r="AL13" s="41" t="e">
        <f t="shared" si="13"/>
        <v>#N/A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84" t="s">
        <v>240</v>
      </c>
      <c r="C14" s="85">
        <v>18230449</v>
      </c>
      <c r="D14" s="85" t="s">
        <v>45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8"/>
        <v>#DIV/0!</v>
      </c>
      <c r="AD14" s="41">
        <f t="shared" si="9"/>
        <v>0</v>
      </c>
      <c r="AE14" s="41">
        <f t="shared" si="17"/>
        <v>0</v>
      </c>
      <c r="AF14" s="49" t="e">
        <f>HLOOKUP(I14,ElecAvoidedCostsWOCC!$A$5:$Q$50,G14+1,FALSE)</f>
        <v>#N/A</v>
      </c>
      <c r="AG14" s="41" t="e">
        <f t="shared" si="10"/>
        <v>#N/A</v>
      </c>
      <c r="AH14" s="49" t="e">
        <f>HLOOKUP(I14,ElecAvoidedCostsWOCC!$A$5:$Q$50,T14+1,FALSE)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HLOOKUP(I14,ElecAvoidedCostsWOCC!$A$5:$Q$50,G14+1,FALSE)*J14*L14</f>
        <v>#N/A</v>
      </c>
      <c r="AL14" s="41" t="e">
        <f t="shared" si="13"/>
        <v>#N/A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84" t="s">
        <v>242</v>
      </c>
      <c r="C15" s="85">
        <v>18230450</v>
      </c>
      <c r="D15" s="85" t="s">
        <v>45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8"/>
        <v>#DIV/0!</v>
      </c>
      <c r="AD15" s="41">
        <f t="shared" si="9"/>
        <v>0</v>
      </c>
      <c r="AE15" s="41">
        <f t="shared" si="17"/>
        <v>0</v>
      </c>
      <c r="AF15" s="49" t="e">
        <f>HLOOKUP(I15,ElecAvoidedCostsWOCC!$A$5:$Q$50,G15+1,FALSE)</f>
        <v>#N/A</v>
      </c>
      <c r="AG15" s="41" t="e">
        <f t="shared" si="10"/>
        <v>#N/A</v>
      </c>
      <c r="AH15" s="49" t="e">
        <f>HLOOKUP(I15,ElecAvoidedCostsWOCC!$A$5:$Q$50,T15+1,FALSE)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HLOOKUP(I15,ElecAvoidedCostsWOCC!$A$5:$Q$50,G15+1,FALSE)*J15*L15</f>
        <v>#N/A</v>
      </c>
      <c r="AL15" s="41" t="e">
        <f t="shared" si="13"/>
        <v>#N/A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 t="e">
        <f>SUM(U5:U999)</f>
        <v>#DIV/0!</v>
      </c>
      <c r="B16" s="84" t="s">
        <v>243</v>
      </c>
      <c r="C16" s="85">
        <v>18230451</v>
      </c>
      <c r="D16" s="85" t="s">
        <v>45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8"/>
        <v>#DIV/0!</v>
      </c>
      <c r="AD16" s="41">
        <f t="shared" si="9"/>
        <v>0</v>
      </c>
      <c r="AE16" s="41">
        <f t="shared" si="17"/>
        <v>0</v>
      </c>
      <c r="AF16" s="49" t="e">
        <f>HLOOKUP(I16,ElecAvoidedCostsWOCC!$A$5:$Q$50,G16+1,FALSE)</f>
        <v>#N/A</v>
      </c>
      <c r="AG16" s="41" t="e">
        <f t="shared" si="10"/>
        <v>#N/A</v>
      </c>
      <c r="AH16" s="49" t="e">
        <f>HLOOKUP(I16,ElecAvoidedCostsWOCC!$A$5:$Q$50,T16+1,FALSE)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HLOOKUP(I16,ElecAvoidedCostsWOCC!$A$5:$Q$50,G16+1,FALSE)*J16*L16</f>
        <v>#N/A</v>
      </c>
      <c r="AL16" s="41" t="e">
        <f t="shared" si="13"/>
        <v>#N/A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84" t="s">
        <v>245</v>
      </c>
      <c r="C17" s="85">
        <v>18230452</v>
      </c>
      <c r="D17" s="85" t="s">
        <v>45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8"/>
        <v>#DIV/0!</v>
      </c>
      <c r="AD17" s="41">
        <f t="shared" si="9"/>
        <v>0</v>
      </c>
      <c r="AE17" s="41">
        <f t="shared" si="17"/>
        <v>0</v>
      </c>
      <c r="AF17" s="49" t="e">
        <f>HLOOKUP(I17,ElecAvoidedCostsWOCC!$A$5:$Q$50,G17+1,FALSE)</f>
        <v>#N/A</v>
      </c>
      <c r="AG17" s="41" t="e">
        <f t="shared" si="10"/>
        <v>#N/A</v>
      </c>
      <c r="AH17" s="49" t="e">
        <f>HLOOKUP(I17,ElecAvoidedCostsWOCC!$A$5:$Q$50,T17+1,FALSE)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HLOOKUP(I17,ElecAvoidedCostsWOCC!$A$5:$Q$50,G17+1,FALSE)*J17*L17</f>
        <v>#N/A</v>
      </c>
      <c r="AL17" s="41" t="e">
        <f t="shared" si="13"/>
        <v>#N/A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0</v>
      </c>
      <c r="B18" s="84" t="s">
        <v>246</v>
      </c>
      <c r="C18" s="85">
        <v>18230453</v>
      </c>
      <c r="D18" s="85" t="s">
        <v>45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8"/>
        <v>#DIV/0!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84" t="s">
        <v>247</v>
      </c>
      <c r="C19" s="85">
        <v>18230454</v>
      </c>
      <c r="D19" s="85" t="s">
        <v>45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8"/>
        <v>#DIV/0!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0</v>
      </c>
      <c r="B20" s="84" t="s">
        <v>248</v>
      </c>
      <c r="C20" s="85">
        <v>18230455</v>
      </c>
      <c r="D20" s="85" t="s">
        <v>45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8"/>
        <v>#DIV/0!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84" t="s">
        <v>249</v>
      </c>
      <c r="C21" s="85">
        <v>18230456</v>
      </c>
      <c r="D21" s="85" t="s">
        <v>45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ref="AB21:AC24" si="18">Z21/(1+ElecDiscountRate)^1</f>
        <v>#DIV/0!</v>
      </c>
      <c r="AC21" s="41" t="e">
        <f t="shared" si="18"/>
        <v>#DIV/0!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 t="e">
        <f>(SUM(AM5:AM1000)/(SUM(AB5:AB1000)))</f>
        <v>#DIV/0!</v>
      </c>
      <c r="B22" s="84" t="s">
        <v>250</v>
      </c>
      <c r="C22" s="85">
        <v>18230457</v>
      </c>
      <c r="D22" s="85" t="s">
        <v>45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18"/>
        <v>#DIV/0!</v>
      </c>
      <c r="AC22" s="41" t="e">
        <f t="shared" si="18"/>
        <v>#DIV/0!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84" t="s">
        <v>251</v>
      </c>
      <c r="C23" s="85">
        <v>18230458</v>
      </c>
      <c r="D23" s="85" t="s">
        <v>45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18"/>
        <v>#DIV/0!</v>
      </c>
      <c r="AC23" s="41" t="e">
        <f t="shared" si="18"/>
        <v>#DIV/0!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 t="e">
        <f>(SUM(AN5:AN1000)/SUM(AC5:AC1000))</f>
        <v>#DIV/0!</v>
      </c>
      <c r="B24" s="8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18"/>
        <v>#DIV/0!</v>
      </c>
      <c r="AC24" s="41" t="e">
        <f t="shared" si="18"/>
        <v>#DIV/0!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225" priority="2">
      <formula>ISTEXT(J5)</formula>
    </cfRule>
    <cfRule type="notContainsBlanks" dxfId="224" priority="3">
      <formula>LEN(TRIM(J5))&gt;0</formula>
    </cfRule>
  </conditionalFormatting>
  <conditionalFormatting sqref="R5:S24">
    <cfRule type="expression" dxfId="223" priority="1">
      <formula>"istext($AB17)"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499984740745262"/>
  </sheetPr>
  <dimension ref="A1:AP55"/>
  <sheetViews>
    <sheetView zoomScale="85" zoomScaleNormal="85" workbookViewId="0">
      <selection activeCell="K11" sqref="K11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18230731</v>
      </c>
      <c r="D2" s="17" t="s">
        <v>128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127</v>
      </c>
      <c r="C5" s="56">
        <v>18230731</v>
      </c>
      <c r="D5" s="56" t="s">
        <v>128</v>
      </c>
      <c r="E5" s="35"/>
      <c r="F5" s="36" t="s">
        <v>636</v>
      </c>
      <c r="G5" s="36">
        <v>18.16</v>
      </c>
      <c r="H5" s="36"/>
      <c r="I5" s="37" t="s">
        <v>253</v>
      </c>
      <c r="J5" s="38">
        <v>1</v>
      </c>
      <c r="K5" s="38">
        <v>290000</v>
      </c>
      <c r="L5" s="38"/>
      <c r="M5" s="39">
        <v>1680250</v>
      </c>
      <c r="N5" s="39">
        <v>5477615</v>
      </c>
      <c r="O5" s="40">
        <v>290000</v>
      </c>
      <c r="P5" s="41">
        <v>1680250</v>
      </c>
      <c r="Q5" s="41">
        <f>P5*3.26</f>
        <v>5477615</v>
      </c>
      <c r="R5" s="42"/>
      <c r="S5" s="43"/>
      <c r="T5" s="36">
        <f t="shared" ref="T5:T24" si="0">G5+H5</f>
        <v>18.16</v>
      </c>
      <c r="U5" s="44">
        <f t="shared" ref="U5:U24" si="1">(O5/$A$10)*T5</f>
        <v>18.16</v>
      </c>
      <c r="V5" s="45">
        <f t="shared" ref="V5:V24" si="2">N5-M5</f>
        <v>3797365</v>
      </c>
      <c r="W5" s="46">
        <f t="shared" ref="W5:W24" si="3">(O5/A$10)</f>
        <v>1</v>
      </c>
      <c r="X5" s="41">
        <f t="shared" ref="X5:X24" si="4">W5*A$8</f>
        <v>731313.14000000013</v>
      </c>
      <c r="Y5" s="41">
        <f t="shared" ref="Y5:Y24" si="5">Q5-P5</f>
        <v>3797365</v>
      </c>
      <c r="Z5" s="41">
        <f t="shared" ref="Z5:Z24" si="6">X5+(A$6*W5)</f>
        <v>2411563.14</v>
      </c>
      <c r="AA5" s="47">
        <f t="shared" ref="AA5:AA24" si="7">Q5+X5</f>
        <v>6208928.1400000006</v>
      </c>
      <c r="AB5" s="48">
        <f t="shared" ref="AB5:AB24" si="8">Z5/(1+GasDiscountRate)^1</f>
        <v>2258017.9213483147</v>
      </c>
      <c r="AC5" s="41">
        <f t="shared" ref="AC5:AC24" si="9">AA5/(1+GasDiscountRate)^1</f>
        <v>5813603.1273408243</v>
      </c>
      <c r="AD5" s="41">
        <f t="shared" ref="AD5:AD24" si="10">-PV(GasDiscountRate,T5,R5)*J5</f>
        <v>0</v>
      </c>
      <c r="AE5" s="41">
        <v>0</v>
      </c>
      <c r="AF5" s="49">
        <f>HLOOKUP(I5,GasAvoidedCostsWOCC!$A$5:$G$50,G5+1,FALSE)</f>
        <v>17.06146079087577</v>
      </c>
      <c r="AG5" s="41">
        <f t="shared" ref="AG5:AG24" si="11">AF5*J5*K5</f>
        <v>4947823.6293539731</v>
      </c>
      <c r="AH5" s="49">
        <f>HLOOKUP(I5,GasAvoidedCostsWOCC!$A$5:$Q$50,T5+1,FALSE)</f>
        <v>17.06146079087577</v>
      </c>
      <c r="AI5" s="41">
        <f t="shared" ref="AI5:AI24" si="12">AH5*J5*L5</f>
        <v>0</v>
      </c>
      <c r="AJ5" s="41">
        <f>AG5+AI5</f>
        <v>4947823.6293539731</v>
      </c>
      <c r="AK5" s="41">
        <f>HLOOKUP(I5,GasAvoidedCostsWOCC!$A$5:$Q$50,G5+1,FALSE)*J5*L5</f>
        <v>0</v>
      </c>
      <c r="AL5" s="41">
        <f>AG5+AI5-AK5</f>
        <v>4947823.6293539731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4947823.6293539731</v>
      </c>
      <c r="AN5" s="45">
        <f>AM5*1.1+AD5+AE5</f>
        <v>5442605.9922893709</v>
      </c>
      <c r="AO5" s="44">
        <f>IFERROR(AM5/AB5,0)</f>
        <v>2.1912242513998796</v>
      </c>
      <c r="AP5" s="44">
        <f>AN5/AC5</f>
        <v>0.93618464712414073</v>
      </c>
    </row>
    <row r="6" spans="1:42" ht="13.5" customHeight="1" x14ac:dyDescent="0.25">
      <c r="A6" s="50">
        <f>SUMIF('Program Costs'!D:D,C2,'Program Costs'!L:L)</f>
        <v>1680250</v>
      </c>
      <c r="B6" s="84" t="s">
        <v>127</v>
      </c>
      <c r="C6" s="56">
        <v>18230731</v>
      </c>
      <c r="D6" s="56" t="s">
        <v>128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9"/>
        <v>0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 t="s">
        <v>127</v>
      </c>
      <c r="C7" s="56">
        <v>18230731</v>
      </c>
      <c r="D7" s="56" t="s">
        <v>128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9"/>
        <v>0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731313.14000000013</v>
      </c>
      <c r="B8" s="84" t="s">
        <v>127</v>
      </c>
      <c r="C8" s="56">
        <v>18230731</v>
      </c>
      <c r="D8" s="56" t="s">
        <v>128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9"/>
        <v>0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84" t="s">
        <v>127</v>
      </c>
      <c r="C9" s="56">
        <v>18230731</v>
      </c>
      <c r="D9" s="56" t="s">
        <v>128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290000</v>
      </c>
      <c r="B10" s="84" t="s">
        <v>127</v>
      </c>
      <c r="C10" s="56">
        <v>18230731</v>
      </c>
      <c r="D10" s="56" t="s">
        <v>128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84" t="s">
        <v>127</v>
      </c>
      <c r="C11" s="56">
        <v>18230731</v>
      </c>
      <c r="D11" s="56" t="s">
        <v>128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1680250</v>
      </c>
      <c r="B12" s="84" t="s">
        <v>127</v>
      </c>
      <c r="C12" s="56">
        <v>18230731</v>
      </c>
      <c r="D12" s="56" t="s">
        <v>128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84" t="s">
        <v>127</v>
      </c>
      <c r="C13" s="56">
        <v>18230731</v>
      </c>
      <c r="D13" s="56" t="s">
        <v>128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3797365</v>
      </c>
      <c r="B14" s="84" t="s">
        <v>127</v>
      </c>
      <c r="C14" s="56">
        <v>18230731</v>
      </c>
      <c r="D14" s="56" t="s">
        <v>128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84" t="s">
        <v>127</v>
      </c>
      <c r="C15" s="56">
        <v>18230731</v>
      </c>
      <c r="D15" s="56" t="s">
        <v>128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18.16</v>
      </c>
      <c r="B16" s="84" t="s">
        <v>127</v>
      </c>
      <c r="C16" s="56">
        <v>18230731</v>
      </c>
      <c r="D16" s="56" t="s">
        <v>128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84" t="s">
        <v>127</v>
      </c>
      <c r="C17" s="56">
        <v>18230731</v>
      </c>
      <c r="D17" s="56" t="s">
        <v>128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2411563.14</v>
      </c>
      <c r="B18" s="84" t="s">
        <v>127</v>
      </c>
      <c r="C18" s="56">
        <v>18230731</v>
      </c>
      <c r="D18" s="56" t="s">
        <v>128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84" t="s">
        <v>127</v>
      </c>
      <c r="C19" s="56">
        <v>18230731</v>
      </c>
      <c r="D19" s="56" t="s">
        <v>128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6208928.1400000006</v>
      </c>
      <c r="B20" s="84" t="s">
        <v>127</v>
      </c>
      <c r="C20" s="56">
        <v>18230731</v>
      </c>
      <c r="D20" s="56" t="s">
        <v>128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84" t="s">
        <v>127</v>
      </c>
      <c r="C21" s="56">
        <v>18230731</v>
      </c>
      <c r="D21" s="56" t="s">
        <v>128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>
        <f>(SUM(AM5:AM1000)/(SUM(AB5:AB1000)))</f>
        <v>2.1912242513998796</v>
      </c>
      <c r="B22" s="84" t="s">
        <v>127</v>
      </c>
      <c r="C22" s="56">
        <v>18230731</v>
      </c>
      <c r="D22" s="56" t="s">
        <v>128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84" t="s">
        <v>127</v>
      </c>
      <c r="C23" s="56">
        <v>18230731</v>
      </c>
      <c r="D23" s="56" t="s">
        <v>128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(SUM(AN5:AN1000)/SUM(AC5:AC1000))</f>
        <v>0.93618464712414073</v>
      </c>
      <c r="B24" s="84" t="s">
        <v>127</v>
      </c>
      <c r="C24" s="56">
        <v>18230731</v>
      </c>
      <c r="D24" s="56" t="s">
        <v>128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>
      <c r="B25" s="84" t="s">
        <v>127</v>
      </c>
      <c r="C25" s="56">
        <v>18230731</v>
      </c>
      <c r="D25" s="56" t="s">
        <v>128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55" si="19">G25+H25</f>
        <v>0</v>
      </c>
      <c r="U25" s="44">
        <f t="shared" ref="U25:U55" si="20">(O25/$A$10)*T25</f>
        <v>0</v>
      </c>
      <c r="V25" s="45">
        <f t="shared" ref="V25:V55" si="21">N25-M25</f>
        <v>0</v>
      </c>
      <c r="W25" s="46">
        <f t="shared" ref="W25:W55" si="22">(O25/A$10)</f>
        <v>0</v>
      </c>
      <c r="X25" s="41">
        <f t="shared" ref="X25:X55" si="23">W25*A$8</f>
        <v>0</v>
      </c>
      <c r="Y25" s="41">
        <f t="shared" ref="Y25:Y55" si="24">Q25-P25</f>
        <v>0</v>
      </c>
      <c r="Z25" s="41">
        <f t="shared" ref="Z25:Z55" si="25">X25+(A$6*W25)</f>
        <v>0</v>
      </c>
      <c r="AA25" s="47">
        <f t="shared" ref="AA25:AA55" si="26">Q25+X25</f>
        <v>0</v>
      </c>
      <c r="AB25" s="48">
        <f t="shared" ref="AB25:AB55" si="27">Z25/(1+GasDiscountRate)^1</f>
        <v>0</v>
      </c>
      <c r="AC25" s="41">
        <f t="shared" ref="AC25:AC55" si="28">AA25/(1+GasDiscountRate)^1</f>
        <v>0</v>
      </c>
      <c r="AD25" s="41">
        <f t="shared" ref="AD25:AD55" si="29">-PV(GasDiscountRate,T25,R25)*J25</f>
        <v>0</v>
      </c>
      <c r="AE25" s="41">
        <f t="shared" ref="AE25:AE55" si="30">-PV(GasDiscountRate,T25,S25)*J25</f>
        <v>0</v>
      </c>
      <c r="AF25" s="49" t="e">
        <f>HLOOKUP(I25,GasAvoidedCostsWOCC!$A$5:$G$50,G25+1,FALSE)</f>
        <v>#N/A</v>
      </c>
      <c r="AG25" s="41" t="e">
        <f t="shared" ref="AG25:AG55" si="31">AF25*J25*K25</f>
        <v>#N/A</v>
      </c>
      <c r="AH25" s="49" t="e">
        <f>HLOOKUP(I25,GasAvoidedCostsWOCC!$A$5:$Q$50,T25+1,FALSE)</f>
        <v>#N/A</v>
      </c>
      <c r="AI25" s="41" t="e">
        <f t="shared" ref="AI25:AI55" si="32">AH25*J25*L25</f>
        <v>#N/A</v>
      </c>
      <c r="AJ25" s="41" t="e">
        <f t="shared" ref="AJ25:AJ55" si="33">AG25+AI25</f>
        <v>#N/A</v>
      </c>
      <c r="AK25" s="41" t="e">
        <f>HLOOKUP(I25,GasAvoidedCostsWOCC!$A$5:$Q$50,G25+1,FALSE)*J25*L25</f>
        <v>#N/A</v>
      </c>
      <c r="AL25" s="41" t="e">
        <f t="shared" ref="AL25:AL55" si="34">AG25+AI25-AK25</f>
        <v>#N/A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5">
        <f t="shared" ref="AN25:AN55" si="35">AM25*1.1+AD25+AE25</f>
        <v>0</v>
      </c>
      <c r="AO25" s="44">
        <f t="shared" ref="AO25:AO55" si="36">IFERROR(AM25/AB25,0)</f>
        <v>0</v>
      </c>
      <c r="AP25" s="44" t="e">
        <f t="shared" ref="AP25:AP55" si="37">AN25/AC25</f>
        <v>#DIV/0!</v>
      </c>
    </row>
    <row r="26" spans="1:42" ht="13.5" customHeight="1" x14ac:dyDescent="0.25">
      <c r="B26" s="84" t="s">
        <v>127</v>
      </c>
      <c r="C26" s="56">
        <v>18230731</v>
      </c>
      <c r="D26" s="56" t="s">
        <v>128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HLOOKUP(I26,GasAvoidedCostsWOCC!$A$5:$G$50,G26+1,FALSE)</f>
        <v>#N/A</v>
      </c>
      <c r="AG26" s="41" t="e">
        <f t="shared" si="31"/>
        <v>#N/A</v>
      </c>
      <c r="AH26" s="49" t="e">
        <f>HLOOKUP(I26,GasAvoidedCostsWOCC!$A$5:$Q$50,T26+1,FALSE)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HLOOKUP(I26,GasAvoidedCostsWOCC!$A$5:$Q$50,G26+1,FALSE)*J26*L26</f>
        <v>#N/A</v>
      </c>
      <c r="AL26" s="41" t="e">
        <f t="shared" si="34"/>
        <v>#N/A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84" t="s">
        <v>127</v>
      </c>
      <c r="C27" s="56">
        <v>18230731</v>
      </c>
      <c r="D27" s="56" t="s">
        <v>128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HLOOKUP(I27,GasAvoidedCostsWOCC!$A$5:$G$50,G27+1,FALSE)</f>
        <v>#N/A</v>
      </c>
      <c r="AG27" s="41" t="e">
        <f t="shared" si="31"/>
        <v>#N/A</v>
      </c>
      <c r="AH27" s="49" t="e">
        <f>HLOOKUP(I27,GasAvoidedCostsWOCC!$A$5:$Q$50,T27+1,FALSE)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HLOOKUP(I27,GasAvoidedCostsWOCC!$A$5:$Q$50,G27+1,FALSE)*J27*L27</f>
        <v>#N/A</v>
      </c>
      <c r="AL27" s="41" t="e">
        <f t="shared" si="34"/>
        <v>#N/A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84" t="s">
        <v>127</v>
      </c>
      <c r="C28" s="56">
        <v>18230731</v>
      </c>
      <c r="D28" s="56" t="s">
        <v>128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HLOOKUP(I28,GasAvoidedCostsWOCC!$A$5:$G$50,G28+1,FALSE)</f>
        <v>#N/A</v>
      </c>
      <c r="AG28" s="41" t="e">
        <f t="shared" si="31"/>
        <v>#N/A</v>
      </c>
      <c r="AH28" s="49" t="e">
        <f>HLOOKUP(I28,GasAvoidedCostsWOCC!$A$5:$Q$50,T28+1,FALSE)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HLOOKUP(I28,GasAvoidedCostsWOCC!$A$5:$Q$50,G28+1,FALSE)*J28*L28</f>
        <v>#N/A</v>
      </c>
      <c r="AL28" s="41" t="e">
        <f t="shared" si="34"/>
        <v>#N/A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  <row r="29" spans="1:42" x14ac:dyDescent="0.25">
      <c r="B29" s="84" t="s">
        <v>127</v>
      </c>
      <c r="C29" s="56">
        <v>18230731</v>
      </c>
      <c r="D29" s="56" t="s">
        <v>128</v>
      </c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9"/>
        <v>0</v>
      </c>
      <c r="U29" s="44">
        <f t="shared" si="20"/>
        <v>0</v>
      </c>
      <c r="V29" s="45">
        <f t="shared" si="21"/>
        <v>0</v>
      </c>
      <c r="W29" s="46">
        <f t="shared" si="22"/>
        <v>0</v>
      </c>
      <c r="X29" s="41">
        <f t="shared" si="23"/>
        <v>0</v>
      </c>
      <c r="Y29" s="41">
        <f t="shared" si="24"/>
        <v>0</v>
      </c>
      <c r="Z29" s="41">
        <f t="shared" si="25"/>
        <v>0</v>
      </c>
      <c r="AA29" s="47">
        <f t="shared" si="26"/>
        <v>0</v>
      </c>
      <c r="AB29" s="48">
        <f t="shared" si="27"/>
        <v>0</v>
      </c>
      <c r="AC29" s="41">
        <f t="shared" si="28"/>
        <v>0</v>
      </c>
      <c r="AD29" s="41">
        <f t="shared" si="29"/>
        <v>0</v>
      </c>
      <c r="AE29" s="41">
        <f t="shared" si="30"/>
        <v>0</v>
      </c>
      <c r="AF29" s="49" t="e">
        <f>HLOOKUP(I29,GasAvoidedCostsWOCC!$A$5:$G$50,G29+1,FALSE)</f>
        <v>#N/A</v>
      </c>
      <c r="AG29" s="41" t="e">
        <f t="shared" si="31"/>
        <v>#N/A</v>
      </c>
      <c r="AH29" s="49" t="e">
        <f>HLOOKUP(I29,GasAvoidedCostsWOCC!$A$5:$Q$50,T29+1,FALSE)</f>
        <v>#N/A</v>
      </c>
      <c r="AI29" s="41" t="e">
        <f t="shared" si="32"/>
        <v>#N/A</v>
      </c>
      <c r="AJ29" s="41" t="e">
        <f t="shared" si="33"/>
        <v>#N/A</v>
      </c>
      <c r="AK29" s="41" t="e">
        <f>HLOOKUP(I29,GasAvoidedCostsWOCC!$A$5:$Q$50,G29+1,FALSE)*J29*L29</f>
        <v>#N/A</v>
      </c>
      <c r="AL29" s="41" t="e">
        <f t="shared" si="34"/>
        <v>#N/A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5">
        <f t="shared" si="35"/>
        <v>0</v>
      </c>
      <c r="AO29" s="44">
        <f t="shared" si="36"/>
        <v>0</v>
      </c>
      <c r="AP29" s="44" t="e">
        <f t="shared" si="37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9"/>
        <v>0</v>
      </c>
      <c r="U30" s="44">
        <f t="shared" si="20"/>
        <v>0</v>
      </c>
      <c r="V30" s="45">
        <f t="shared" si="21"/>
        <v>0</v>
      </c>
      <c r="W30" s="46">
        <f t="shared" si="22"/>
        <v>0</v>
      </c>
      <c r="X30" s="41">
        <f t="shared" si="23"/>
        <v>0</v>
      </c>
      <c r="Y30" s="41">
        <f t="shared" si="24"/>
        <v>0</v>
      </c>
      <c r="Z30" s="41">
        <f t="shared" si="25"/>
        <v>0</v>
      </c>
      <c r="AA30" s="47">
        <f t="shared" si="26"/>
        <v>0</v>
      </c>
      <c r="AB30" s="48">
        <f t="shared" si="27"/>
        <v>0</v>
      </c>
      <c r="AC30" s="41">
        <f t="shared" si="28"/>
        <v>0</v>
      </c>
      <c r="AD30" s="41">
        <f t="shared" si="29"/>
        <v>0</v>
      </c>
      <c r="AE30" s="41">
        <f t="shared" si="30"/>
        <v>0</v>
      </c>
      <c r="AF30" s="49" t="e">
        <f>HLOOKUP(I30,GasAvoidedCostsWOCC!$A$5:$G$50,G30+1,FALSE)</f>
        <v>#N/A</v>
      </c>
      <c r="AG30" s="41" t="e">
        <f t="shared" si="31"/>
        <v>#N/A</v>
      </c>
      <c r="AH30" s="49" t="e">
        <f>HLOOKUP(I30,GasAvoidedCostsWOCC!$A$5:$Q$50,T30+1,FALSE)</f>
        <v>#N/A</v>
      </c>
      <c r="AI30" s="41" t="e">
        <f t="shared" si="32"/>
        <v>#N/A</v>
      </c>
      <c r="AJ30" s="41" t="e">
        <f t="shared" si="33"/>
        <v>#N/A</v>
      </c>
      <c r="AK30" s="41" t="e">
        <f>HLOOKUP(I30,GasAvoidedCostsWOCC!$A$5:$Q$50,G30+1,FALSE)*J30*L30</f>
        <v>#N/A</v>
      </c>
      <c r="AL30" s="41" t="e">
        <f t="shared" si="34"/>
        <v>#N/A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5">
        <f t="shared" si="35"/>
        <v>0</v>
      </c>
      <c r="AO30" s="44">
        <f t="shared" si="36"/>
        <v>0</v>
      </c>
      <c r="AP30" s="44" t="e">
        <f t="shared" si="37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9"/>
        <v>0</v>
      </c>
      <c r="U31" s="44">
        <f t="shared" si="20"/>
        <v>0</v>
      </c>
      <c r="V31" s="45">
        <f t="shared" si="21"/>
        <v>0</v>
      </c>
      <c r="W31" s="46">
        <f t="shared" si="22"/>
        <v>0</v>
      </c>
      <c r="X31" s="41">
        <f t="shared" si="23"/>
        <v>0</v>
      </c>
      <c r="Y31" s="41">
        <f t="shared" si="24"/>
        <v>0</v>
      </c>
      <c r="Z31" s="41">
        <f t="shared" si="25"/>
        <v>0</v>
      </c>
      <c r="AA31" s="47">
        <f t="shared" si="26"/>
        <v>0</v>
      </c>
      <c r="AB31" s="48">
        <f t="shared" si="27"/>
        <v>0</v>
      </c>
      <c r="AC31" s="41">
        <f t="shared" si="28"/>
        <v>0</v>
      </c>
      <c r="AD31" s="41">
        <f t="shared" si="29"/>
        <v>0</v>
      </c>
      <c r="AE31" s="41">
        <f t="shared" si="30"/>
        <v>0</v>
      </c>
      <c r="AF31" s="49" t="e">
        <f>HLOOKUP(I31,GasAvoidedCostsWOCC!$A$5:$G$50,G31+1,FALSE)</f>
        <v>#N/A</v>
      </c>
      <c r="AG31" s="41" t="e">
        <f t="shared" si="31"/>
        <v>#N/A</v>
      </c>
      <c r="AH31" s="49" t="e">
        <f>HLOOKUP(I31,GasAvoidedCostsWOCC!$A$5:$Q$50,T31+1,FALSE)</f>
        <v>#N/A</v>
      </c>
      <c r="AI31" s="41" t="e">
        <f t="shared" si="32"/>
        <v>#N/A</v>
      </c>
      <c r="AJ31" s="41" t="e">
        <f t="shared" si="33"/>
        <v>#N/A</v>
      </c>
      <c r="AK31" s="41" t="e">
        <f>HLOOKUP(I31,GasAvoidedCostsWOCC!$A$5:$Q$50,G31+1,FALSE)*J31*L31</f>
        <v>#N/A</v>
      </c>
      <c r="AL31" s="41" t="e">
        <f t="shared" si="34"/>
        <v>#N/A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5">
        <f t="shared" si="35"/>
        <v>0</v>
      </c>
      <c r="AO31" s="44">
        <f t="shared" si="36"/>
        <v>0</v>
      </c>
      <c r="AP31" s="44" t="e">
        <f t="shared" si="37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9"/>
        <v>0</v>
      </c>
      <c r="U32" s="44">
        <f t="shared" si="20"/>
        <v>0</v>
      </c>
      <c r="V32" s="45">
        <f t="shared" si="21"/>
        <v>0</v>
      </c>
      <c r="W32" s="46">
        <f t="shared" si="22"/>
        <v>0</v>
      </c>
      <c r="X32" s="41">
        <f t="shared" si="23"/>
        <v>0</v>
      </c>
      <c r="Y32" s="41">
        <f t="shared" si="24"/>
        <v>0</v>
      </c>
      <c r="Z32" s="41">
        <f t="shared" si="25"/>
        <v>0</v>
      </c>
      <c r="AA32" s="47">
        <f t="shared" si="26"/>
        <v>0</v>
      </c>
      <c r="AB32" s="48">
        <f t="shared" si="27"/>
        <v>0</v>
      </c>
      <c r="AC32" s="41">
        <f t="shared" si="28"/>
        <v>0</v>
      </c>
      <c r="AD32" s="41">
        <f t="shared" si="29"/>
        <v>0</v>
      </c>
      <c r="AE32" s="41">
        <f t="shared" si="30"/>
        <v>0</v>
      </c>
      <c r="AF32" s="49" t="e">
        <f>HLOOKUP(I32,GasAvoidedCostsWOCC!$A$5:$G$50,G32+1,FALSE)</f>
        <v>#N/A</v>
      </c>
      <c r="AG32" s="41" t="e">
        <f t="shared" si="31"/>
        <v>#N/A</v>
      </c>
      <c r="AH32" s="49" t="e">
        <f>HLOOKUP(I32,GasAvoidedCostsWOCC!$A$5:$Q$50,T32+1,FALSE)</f>
        <v>#N/A</v>
      </c>
      <c r="AI32" s="41" t="e">
        <f t="shared" si="32"/>
        <v>#N/A</v>
      </c>
      <c r="AJ32" s="41" t="e">
        <f t="shared" si="33"/>
        <v>#N/A</v>
      </c>
      <c r="AK32" s="41" t="e">
        <f>HLOOKUP(I32,GasAvoidedCostsWOCC!$A$5:$Q$50,G32+1,FALSE)*J32*L32</f>
        <v>#N/A</v>
      </c>
      <c r="AL32" s="41" t="e">
        <f t="shared" si="34"/>
        <v>#N/A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35"/>
        <v>0</v>
      </c>
      <c r="AO32" s="44">
        <f t="shared" si="36"/>
        <v>0</v>
      </c>
      <c r="AP32" s="44" t="e">
        <f t="shared" si="37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9"/>
        <v>0</v>
      </c>
      <c r="U33" s="44">
        <f t="shared" si="20"/>
        <v>0</v>
      </c>
      <c r="V33" s="45">
        <f t="shared" si="21"/>
        <v>0</v>
      </c>
      <c r="W33" s="46">
        <f t="shared" si="22"/>
        <v>0</v>
      </c>
      <c r="X33" s="41">
        <f t="shared" si="23"/>
        <v>0</v>
      </c>
      <c r="Y33" s="41">
        <f t="shared" si="24"/>
        <v>0</v>
      </c>
      <c r="Z33" s="41">
        <f t="shared" si="25"/>
        <v>0</v>
      </c>
      <c r="AA33" s="47">
        <f t="shared" si="26"/>
        <v>0</v>
      </c>
      <c r="AB33" s="48">
        <f t="shared" si="27"/>
        <v>0</v>
      </c>
      <c r="AC33" s="41">
        <f t="shared" si="28"/>
        <v>0</v>
      </c>
      <c r="AD33" s="41">
        <f t="shared" si="29"/>
        <v>0</v>
      </c>
      <c r="AE33" s="41">
        <f t="shared" si="30"/>
        <v>0</v>
      </c>
      <c r="AF33" s="49" t="e">
        <f>HLOOKUP(I33,GasAvoidedCostsWOCC!$A$5:$G$50,G33+1,FALSE)</f>
        <v>#N/A</v>
      </c>
      <c r="AG33" s="41" t="e">
        <f t="shared" si="31"/>
        <v>#N/A</v>
      </c>
      <c r="AH33" s="49" t="e">
        <f>HLOOKUP(I33,GasAvoidedCostsWOCC!$A$5:$Q$50,T33+1,FALSE)</f>
        <v>#N/A</v>
      </c>
      <c r="AI33" s="41" t="e">
        <f t="shared" si="32"/>
        <v>#N/A</v>
      </c>
      <c r="AJ33" s="41" t="e">
        <f t="shared" si="33"/>
        <v>#N/A</v>
      </c>
      <c r="AK33" s="41" t="e">
        <f>HLOOKUP(I33,GasAvoidedCostsWOCC!$A$5:$Q$50,G33+1,FALSE)*J33*L33</f>
        <v>#N/A</v>
      </c>
      <c r="AL33" s="41" t="e">
        <f t="shared" si="34"/>
        <v>#N/A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5">
        <f t="shared" si="35"/>
        <v>0</v>
      </c>
      <c r="AO33" s="44">
        <f t="shared" si="36"/>
        <v>0</v>
      </c>
      <c r="AP33" s="44" t="e">
        <f t="shared" si="37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9"/>
        <v>0</v>
      </c>
      <c r="U34" s="44">
        <f t="shared" si="20"/>
        <v>0</v>
      </c>
      <c r="V34" s="45">
        <f t="shared" si="21"/>
        <v>0</v>
      </c>
      <c r="W34" s="46">
        <f t="shared" si="22"/>
        <v>0</v>
      </c>
      <c r="X34" s="41">
        <f t="shared" si="23"/>
        <v>0</v>
      </c>
      <c r="Y34" s="41">
        <f t="shared" si="24"/>
        <v>0</v>
      </c>
      <c r="Z34" s="41">
        <f t="shared" si="25"/>
        <v>0</v>
      </c>
      <c r="AA34" s="47">
        <f t="shared" si="26"/>
        <v>0</v>
      </c>
      <c r="AB34" s="48">
        <f t="shared" si="27"/>
        <v>0</v>
      </c>
      <c r="AC34" s="41">
        <f t="shared" si="28"/>
        <v>0</v>
      </c>
      <c r="AD34" s="41">
        <f t="shared" si="29"/>
        <v>0</v>
      </c>
      <c r="AE34" s="41">
        <f t="shared" si="30"/>
        <v>0</v>
      </c>
      <c r="AF34" s="49" t="e">
        <f>HLOOKUP(I34,GasAvoidedCostsWOCC!$A$5:$G$50,G34+1,FALSE)</f>
        <v>#N/A</v>
      </c>
      <c r="AG34" s="41" t="e">
        <f t="shared" si="31"/>
        <v>#N/A</v>
      </c>
      <c r="AH34" s="49" t="e">
        <f>HLOOKUP(I34,GasAvoidedCostsWOCC!$A$5:$Q$50,T34+1,FALSE)</f>
        <v>#N/A</v>
      </c>
      <c r="AI34" s="41" t="e">
        <f t="shared" si="32"/>
        <v>#N/A</v>
      </c>
      <c r="AJ34" s="41" t="e">
        <f t="shared" si="33"/>
        <v>#N/A</v>
      </c>
      <c r="AK34" s="41" t="e">
        <f>HLOOKUP(I34,GasAvoidedCostsWOCC!$A$5:$Q$50,G34+1,FALSE)*J34*L34</f>
        <v>#N/A</v>
      </c>
      <c r="AL34" s="41" t="e">
        <f t="shared" si="34"/>
        <v>#N/A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5">
        <f t="shared" si="35"/>
        <v>0</v>
      </c>
      <c r="AO34" s="44">
        <f t="shared" si="36"/>
        <v>0</v>
      </c>
      <c r="AP34" s="44" t="e">
        <f t="shared" si="37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9"/>
        <v>0</v>
      </c>
      <c r="U35" s="44">
        <f t="shared" si="20"/>
        <v>0</v>
      </c>
      <c r="V35" s="45">
        <f t="shared" si="21"/>
        <v>0</v>
      </c>
      <c r="W35" s="46">
        <f t="shared" si="22"/>
        <v>0</v>
      </c>
      <c r="X35" s="41">
        <f t="shared" si="23"/>
        <v>0</v>
      </c>
      <c r="Y35" s="41">
        <f t="shared" si="24"/>
        <v>0</v>
      </c>
      <c r="Z35" s="41">
        <f t="shared" si="25"/>
        <v>0</v>
      </c>
      <c r="AA35" s="47">
        <f t="shared" si="26"/>
        <v>0</v>
      </c>
      <c r="AB35" s="48">
        <f t="shared" si="27"/>
        <v>0</v>
      </c>
      <c r="AC35" s="41">
        <f t="shared" si="28"/>
        <v>0</v>
      </c>
      <c r="AD35" s="41">
        <f t="shared" si="29"/>
        <v>0</v>
      </c>
      <c r="AE35" s="41">
        <f t="shared" si="30"/>
        <v>0</v>
      </c>
      <c r="AF35" s="49" t="e">
        <f>HLOOKUP(I35,GasAvoidedCostsWOCC!$A$5:$G$50,G35+1,FALSE)</f>
        <v>#N/A</v>
      </c>
      <c r="AG35" s="41" t="e">
        <f t="shared" si="31"/>
        <v>#N/A</v>
      </c>
      <c r="AH35" s="49" t="e">
        <f>HLOOKUP(I35,GasAvoidedCostsWOCC!$A$5:$Q$50,T35+1,FALSE)</f>
        <v>#N/A</v>
      </c>
      <c r="AI35" s="41" t="e">
        <f t="shared" si="32"/>
        <v>#N/A</v>
      </c>
      <c r="AJ35" s="41" t="e">
        <f t="shared" si="33"/>
        <v>#N/A</v>
      </c>
      <c r="AK35" s="41" t="e">
        <f>HLOOKUP(I35,GasAvoidedCostsWOCC!$A$5:$Q$50,G35+1,FALSE)*J35*L35</f>
        <v>#N/A</v>
      </c>
      <c r="AL35" s="41" t="e">
        <f t="shared" si="34"/>
        <v>#N/A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5">
        <f t="shared" si="35"/>
        <v>0</v>
      </c>
      <c r="AO35" s="44">
        <f t="shared" si="36"/>
        <v>0</v>
      </c>
      <c r="AP35" s="44" t="e">
        <f t="shared" si="37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9"/>
        <v>0</v>
      </c>
      <c r="U36" s="44">
        <f t="shared" si="20"/>
        <v>0</v>
      </c>
      <c r="V36" s="45">
        <f t="shared" si="21"/>
        <v>0</v>
      </c>
      <c r="W36" s="46">
        <f t="shared" si="22"/>
        <v>0</v>
      </c>
      <c r="X36" s="41">
        <f t="shared" si="23"/>
        <v>0</v>
      </c>
      <c r="Y36" s="41">
        <f t="shared" si="24"/>
        <v>0</v>
      </c>
      <c r="Z36" s="41">
        <f t="shared" si="25"/>
        <v>0</v>
      </c>
      <c r="AA36" s="47">
        <f t="shared" si="26"/>
        <v>0</v>
      </c>
      <c r="AB36" s="48">
        <f t="shared" si="27"/>
        <v>0</v>
      </c>
      <c r="AC36" s="41">
        <f t="shared" si="28"/>
        <v>0</v>
      </c>
      <c r="AD36" s="41">
        <f t="shared" si="29"/>
        <v>0</v>
      </c>
      <c r="AE36" s="41">
        <f t="shared" si="30"/>
        <v>0</v>
      </c>
      <c r="AF36" s="49" t="e">
        <f>HLOOKUP(I36,GasAvoidedCostsWOCC!$A$5:$G$50,G36+1,FALSE)</f>
        <v>#N/A</v>
      </c>
      <c r="AG36" s="41" t="e">
        <f t="shared" si="31"/>
        <v>#N/A</v>
      </c>
      <c r="AH36" s="49" t="e">
        <f>HLOOKUP(I36,GasAvoidedCostsWOCC!$A$5:$Q$50,T36+1,FALSE)</f>
        <v>#N/A</v>
      </c>
      <c r="AI36" s="41" t="e">
        <f t="shared" si="32"/>
        <v>#N/A</v>
      </c>
      <c r="AJ36" s="41" t="e">
        <f t="shared" si="33"/>
        <v>#N/A</v>
      </c>
      <c r="AK36" s="41" t="e">
        <f>HLOOKUP(I36,GasAvoidedCostsWOCC!$A$5:$Q$50,G36+1,FALSE)*J36*L36</f>
        <v>#N/A</v>
      </c>
      <c r="AL36" s="41" t="e">
        <f t="shared" si="34"/>
        <v>#N/A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5">
        <f t="shared" si="35"/>
        <v>0</v>
      </c>
      <c r="AO36" s="44">
        <f t="shared" si="36"/>
        <v>0</v>
      </c>
      <c r="AP36" s="44" t="e">
        <f t="shared" si="37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19"/>
        <v>0</v>
      </c>
      <c r="U37" s="44">
        <f t="shared" si="20"/>
        <v>0</v>
      </c>
      <c r="V37" s="45">
        <f t="shared" si="21"/>
        <v>0</v>
      </c>
      <c r="W37" s="46">
        <f t="shared" si="22"/>
        <v>0</v>
      </c>
      <c r="X37" s="41">
        <f t="shared" si="23"/>
        <v>0</v>
      </c>
      <c r="Y37" s="41">
        <f t="shared" si="24"/>
        <v>0</v>
      </c>
      <c r="Z37" s="41">
        <f t="shared" si="25"/>
        <v>0</v>
      </c>
      <c r="AA37" s="47">
        <f t="shared" si="26"/>
        <v>0</v>
      </c>
      <c r="AB37" s="48">
        <f t="shared" si="27"/>
        <v>0</v>
      </c>
      <c r="AC37" s="41">
        <f t="shared" si="28"/>
        <v>0</v>
      </c>
      <c r="AD37" s="41">
        <f t="shared" si="29"/>
        <v>0</v>
      </c>
      <c r="AE37" s="41">
        <f t="shared" si="30"/>
        <v>0</v>
      </c>
      <c r="AF37" s="49" t="e">
        <f>HLOOKUP(I37,GasAvoidedCostsWOCC!$A$5:$G$50,G37+1,FALSE)</f>
        <v>#N/A</v>
      </c>
      <c r="AG37" s="41" t="e">
        <f t="shared" si="31"/>
        <v>#N/A</v>
      </c>
      <c r="AH37" s="49" t="e">
        <f>HLOOKUP(I37,GasAvoidedCostsWOCC!$A$5:$Q$50,T37+1,FALSE)</f>
        <v>#N/A</v>
      </c>
      <c r="AI37" s="41" t="e">
        <f t="shared" si="32"/>
        <v>#N/A</v>
      </c>
      <c r="AJ37" s="41" t="e">
        <f t="shared" si="33"/>
        <v>#N/A</v>
      </c>
      <c r="AK37" s="41" t="e">
        <f>HLOOKUP(I37,GasAvoidedCostsWOCC!$A$5:$Q$50,G37+1,FALSE)*J37*L37</f>
        <v>#N/A</v>
      </c>
      <c r="AL37" s="41" t="e">
        <f t="shared" si="34"/>
        <v>#N/A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5">
        <f t="shared" si="35"/>
        <v>0</v>
      </c>
      <c r="AO37" s="44">
        <f t="shared" si="36"/>
        <v>0</v>
      </c>
      <c r="AP37" s="44" t="e">
        <f t="shared" si="37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19"/>
        <v>0</v>
      </c>
      <c r="U38" s="44">
        <f t="shared" si="20"/>
        <v>0</v>
      </c>
      <c r="V38" s="45">
        <f t="shared" si="21"/>
        <v>0</v>
      </c>
      <c r="W38" s="46">
        <f t="shared" si="22"/>
        <v>0</v>
      </c>
      <c r="X38" s="41">
        <f t="shared" si="23"/>
        <v>0</v>
      </c>
      <c r="Y38" s="41">
        <f t="shared" si="24"/>
        <v>0</v>
      </c>
      <c r="Z38" s="41">
        <f t="shared" si="25"/>
        <v>0</v>
      </c>
      <c r="AA38" s="47">
        <f t="shared" si="26"/>
        <v>0</v>
      </c>
      <c r="AB38" s="48">
        <f t="shared" si="27"/>
        <v>0</v>
      </c>
      <c r="AC38" s="41">
        <f t="shared" si="28"/>
        <v>0</v>
      </c>
      <c r="AD38" s="41">
        <f t="shared" si="29"/>
        <v>0</v>
      </c>
      <c r="AE38" s="41">
        <f t="shared" si="30"/>
        <v>0</v>
      </c>
      <c r="AF38" s="49" t="e">
        <f>HLOOKUP(I38,GasAvoidedCostsWOCC!$A$5:$G$50,G38+1,FALSE)</f>
        <v>#N/A</v>
      </c>
      <c r="AG38" s="41" t="e">
        <f t="shared" si="31"/>
        <v>#N/A</v>
      </c>
      <c r="AH38" s="49" t="e">
        <f>HLOOKUP(I38,GasAvoidedCostsWOCC!$A$5:$Q$50,T38+1,FALSE)</f>
        <v>#N/A</v>
      </c>
      <c r="AI38" s="41" t="e">
        <f t="shared" si="32"/>
        <v>#N/A</v>
      </c>
      <c r="AJ38" s="41" t="e">
        <f t="shared" si="33"/>
        <v>#N/A</v>
      </c>
      <c r="AK38" s="41" t="e">
        <f>HLOOKUP(I38,GasAvoidedCostsWOCC!$A$5:$Q$50,G38+1,FALSE)*J38*L38</f>
        <v>#N/A</v>
      </c>
      <c r="AL38" s="41" t="e">
        <f t="shared" si="34"/>
        <v>#N/A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5">
        <f t="shared" si="35"/>
        <v>0</v>
      </c>
      <c r="AO38" s="44">
        <f t="shared" si="36"/>
        <v>0</v>
      </c>
      <c r="AP38" s="44" t="e">
        <f t="shared" si="37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19"/>
        <v>0</v>
      </c>
      <c r="U39" s="44">
        <f t="shared" si="20"/>
        <v>0</v>
      </c>
      <c r="V39" s="45">
        <f t="shared" si="21"/>
        <v>0</v>
      </c>
      <c r="W39" s="46">
        <f t="shared" si="22"/>
        <v>0</v>
      </c>
      <c r="X39" s="41">
        <f t="shared" si="23"/>
        <v>0</v>
      </c>
      <c r="Y39" s="41">
        <f t="shared" si="24"/>
        <v>0</v>
      </c>
      <c r="Z39" s="41">
        <f t="shared" si="25"/>
        <v>0</v>
      </c>
      <c r="AA39" s="47">
        <f t="shared" si="26"/>
        <v>0</v>
      </c>
      <c r="AB39" s="48">
        <f t="shared" si="27"/>
        <v>0</v>
      </c>
      <c r="AC39" s="41">
        <f t="shared" si="28"/>
        <v>0</v>
      </c>
      <c r="AD39" s="41">
        <f t="shared" si="29"/>
        <v>0</v>
      </c>
      <c r="AE39" s="41">
        <f t="shared" si="30"/>
        <v>0</v>
      </c>
      <c r="AF39" s="49" t="e">
        <f>HLOOKUP(I39,GasAvoidedCostsWOCC!$A$5:$G$50,G39+1,FALSE)</f>
        <v>#N/A</v>
      </c>
      <c r="AG39" s="41" t="e">
        <f t="shared" si="31"/>
        <v>#N/A</v>
      </c>
      <c r="AH39" s="49" t="e">
        <f>HLOOKUP(I39,GasAvoidedCostsWOCC!$A$5:$Q$50,T39+1,FALSE)</f>
        <v>#N/A</v>
      </c>
      <c r="AI39" s="41" t="e">
        <f t="shared" si="32"/>
        <v>#N/A</v>
      </c>
      <c r="AJ39" s="41" t="e">
        <f t="shared" si="33"/>
        <v>#N/A</v>
      </c>
      <c r="AK39" s="41" t="e">
        <f>HLOOKUP(I39,GasAvoidedCostsWOCC!$A$5:$Q$50,G39+1,FALSE)*J39*L39</f>
        <v>#N/A</v>
      </c>
      <c r="AL39" s="41" t="e">
        <f t="shared" si="34"/>
        <v>#N/A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5">
        <f t="shared" si="35"/>
        <v>0</v>
      </c>
      <c r="AO39" s="44">
        <f t="shared" si="36"/>
        <v>0</v>
      </c>
      <c r="AP39" s="44" t="e">
        <f t="shared" si="37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19"/>
        <v>0</v>
      </c>
      <c r="U40" s="44">
        <f t="shared" si="20"/>
        <v>0</v>
      </c>
      <c r="V40" s="45">
        <f t="shared" si="21"/>
        <v>0</v>
      </c>
      <c r="W40" s="46">
        <f t="shared" si="22"/>
        <v>0</v>
      </c>
      <c r="X40" s="41">
        <f t="shared" si="23"/>
        <v>0</v>
      </c>
      <c r="Y40" s="41">
        <f t="shared" si="24"/>
        <v>0</v>
      </c>
      <c r="Z40" s="41">
        <f t="shared" si="25"/>
        <v>0</v>
      </c>
      <c r="AA40" s="47">
        <f t="shared" si="26"/>
        <v>0</v>
      </c>
      <c r="AB40" s="48">
        <f t="shared" si="27"/>
        <v>0</v>
      </c>
      <c r="AC40" s="41">
        <f t="shared" si="28"/>
        <v>0</v>
      </c>
      <c r="AD40" s="41">
        <f t="shared" si="29"/>
        <v>0</v>
      </c>
      <c r="AE40" s="41">
        <f t="shared" si="30"/>
        <v>0</v>
      </c>
      <c r="AF40" s="49" t="e">
        <f>HLOOKUP(I40,GasAvoidedCostsWOCC!$A$5:$G$50,G40+1,FALSE)</f>
        <v>#N/A</v>
      </c>
      <c r="AG40" s="41" t="e">
        <f t="shared" si="31"/>
        <v>#N/A</v>
      </c>
      <c r="AH40" s="49" t="e">
        <f>HLOOKUP(I40,GasAvoidedCostsWOCC!$A$5:$Q$50,T40+1,FALSE)</f>
        <v>#N/A</v>
      </c>
      <c r="AI40" s="41" t="e">
        <f t="shared" si="32"/>
        <v>#N/A</v>
      </c>
      <c r="AJ40" s="41" t="e">
        <f t="shared" si="33"/>
        <v>#N/A</v>
      </c>
      <c r="AK40" s="41" t="e">
        <f>HLOOKUP(I40,GasAvoidedCostsWOCC!$A$5:$Q$50,G40+1,FALSE)*J40*L40</f>
        <v>#N/A</v>
      </c>
      <c r="AL40" s="41" t="e">
        <f t="shared" si="34"/>
        <v>#N/A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5">
        <f t="shared" si="35"/>
        <v>0</v>
      </c>
      <c r="AO40" s="44">
        <f t="shared" si="36"/>
        <v>0</v>
      </c>
      <c r="AP40" s="44" t="e">
        <f t="shared" si="37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19"/>
        <v>0</v>
      </c>
      <c r="U41" s="44">
        <f t="shared" si="20"/>
        <v>0</v>
      </c>
      <c r="V41" s="45">
        <f t="shared" si="21"/>
        <v>0</v>
      </c>
      <c r="W41" s="46">
        <f t="shared" si="22"/>
        <v>0</v>
      </c>
      <c r="X41" s="41">
        <f t="shared" si="23"/>
        <v>0</v>
      </c>
      <c r="Y41" s="41">
        <f t="shared" si="24"/>
        <v>0</v>
      </c>
      <c r="Z41" s="41">
        <f t="shared" si="25"/>
        <v>0</v>
      </c>
      <c r="AA41" s="47">
        <f t="shared" si="26"/>
        <v>0</v>
      </c>
      <c r="AB41" s="48">
        <f t="shared" si="27"/>
        <v>0</v>
      </c>
      <c r="AC41" s="41">
        <f t="shared" si="28"/>
        <v>0</v>
      </c>
      <c r="AD41" s="41">
        <f t="shared" si="29"/>
        <v>0</v>
      </c>
      <c r="AE41" s="41">
        <f t="shared" si="30"/>
        <v>0</v>
      </c>
      <c r="AF41" s="49" t="e">
        <f>HLOOKUP(I41,GasAvoidedCostsWOCC!$A$5:$G$50,G41+1,FALSE)</f>
        <v>#N/A</v>
      </c>
      <c r="AG41" s="41" t="e">
        <f t="shared" si="31"/>
        <v>#N/A</v>
      </c>
      <c r="AH41" s="49" t="e">
        <f>HLOOKUP(I41,GasAvoidedCostsWOCC!$A$5:$Q$50,T41+1,FALSE)</f>
        <v>#N/A</v>
      </c>
      <c r="AI41" s="41" t="e">
        <f t="shared" si="32"/>
        <v>#N/A</v>
      </c>
      <c r="AJ41" s="41" t="e">
        <f t="shared" si="33"/>
        <v>#N/A</v>
      </c>
      <c r="AK41" s="41" t="e">
        <f>HLOOKUP(I41,GasAvoidedCostsWOCC!$A$5:$Q$50,G41+1,FALSE)*J41*L41</f>
        <v>#N/A</v>
      </c>
      <c r="AL41" s="41" t="e">
        <f t="shared" si="34"/>
        <v>#N/A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5">
        <f t="shared" si="35"/>
        <v>0</v>
      </c>
      <c r="AO41" s="44">
        <f t="shared" si="36"/>
        <v>0</v>
      </c>
      <c r="AP41" s="44" t="e">
        <f t="shared" si="37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19"/>
        <v>0</v>
      </c>
      <c r="U42" s="44">
        <f t="shared" si="20"/>
        <v>0</v>
      </c>
      <c r="V42" s="45">
        <f t="shared" si="21"/>
        <v>0</v>
      </c>
      <c r="W42" s="46">
        <f t="shared" si="22"/>
        <v>0</v>
      </c>
      <c r="X42" s="41">
        <f t="shared" si="23"/>
        <v>0</v>
      </c>
      <c r="Y42" s="41">
        <f t="shared" si="24"/>
        <v>0</v>
      </c>
      <c r="Z42" s="41">
        <f t="shared" si="25"/>
        <v>0</v>
      </c>
      <c r="AA42" s="47">
        <f t="shared" si="26"/>
        <v>0</v>
      </c>
      <c r="AB42" s="48">
        <f t="shared" si="27"/>
        <v>0</v>
      </c>
      <c r="AC42" s="41">
        <f t="shared" si="28"/>
        <v>0</v>
      </c>
      <c r="AD42" s="41">
        <f t="shared" si="29"/>
        <v>0</v>
      </c>
      <c r="AE42" s="41">
        <f t="shared" si="30"/>
        <v>0</v>
      </c>
      <c r="AF42" s="49" t="e">
        <f>HLOOKUP(I42,GasAvoidedCostsWOCC!$A$5:$G$50,G42+1,FALSE)</f>
        <v>#N/A</v>
      </c>
      <c r="AG42" s="41" t="e">
        <f t="shared" si="31"/>
        <v>#N/A</v>
      </c>
      <c r="AH42" s="49" t="e">
        <f>HLOOKUP(I42,GasAvoidedCostsWOCC!$A$5:$Q$50,T42+1,FALSE)</f>
        <v>#N/A</v>
      </c>
      <c r="AI42" s="41" t="e">
        <f t="shared" si="32"/>
        <v>#N/A</v>
      </c>
      <c r="AJ42" s="41" t="e">
        <f t="shared" si="33"/>
        <v>#N/A</v>
      </c>
      <c r="AK42" s="41" t="e">
        <f>HLOOKUP(I42,GasAvoidedCostsWOCC!$A$5:$Q$50,G42+1,FALSE)*J42*L42</f>
        <v>#N/A</v>
      </c>
      <c r="AL42" s="41" t="e">
        <f t="shared" si="34"/>
        <v>#N/A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5">
        <f t="shared" si="35"/>
        <v>0</v>
      </c>
      <c r="AO42" s="44">
        <f t="shared" si="36"/>
        <v>0</v>
      </c>
      <c r="AP42" s="44" t="e">
        <f t="shared" si="37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19"/>
        <v>0</v>
      </c>
      <c r="U43" s="44">
        <f t="shared" si="20"/>
        <v>0</v>
      </c>
      <c r="V43" s="45">
        <f t="shared" si="21"/>
        <v>0</v>
      </c>
      <c r="W43" s="46">
        <f t="shared" si="22"/>
        <v>0</v>
      </c>
      <c r="X43" s="41">
        <f t="shared" si="23"/>
        <v>0</v>
      </c>
      <c r="Y43" s="41">
        <f t="shared" si="24"/>
        <v>0</v>
      </c>
      <c r="Z43" s="41">
        <f t="shared" si="25"/>
        <v>0</v>
      </c>
      <c r="AA43" s="47">
        <f t="shared" si="26"/>
        <v>0</v>
      </c>
      <c r="AB43" s="48">
        <f t="shared" si="27"/>
        <v>0</v>
      </c>
      <c r="AC43" s="41">
        <f t="shared" si="28"/>
        <v>0</v>
      </c>
      <c r="AD43" s="41">
        <f t="shared" si="29"/>
        <v>0</v>
      </c>
      <c r="AE43" s="41">
        <f t="shared" si="30"/>
        <v>0</v>
      </c>
      <c r="AF43" s="49" t="e">
        <f>HLOOKUP(I43,GasAvoidedCostsWOCC!$A$5:$G$50,G43+1,FALSE)</f>
        <v>#N/A</v>
      </c>
      <c r="AG43" s="41" t="e">
        <f t="shared" si="31"/>
        <v>#N/A</v>
      </c>
      <c r="AH43" s="49" t="e">
        <f>HLOOKUP(I43,GasAvoidedCostsWOCC!$A$5:$Q$50,T43+1,FALSE)</f>
        <v>#N/A</v>
      </c>
      <c r="AI43" s="41" t="e">
        <f t="shared" si="32"/>
        <v>#N/A</v>
      </c>
      <c r="AJ43" s="41" t="e">
        <f t="shared" si="33"/>
        <v>#N/A</v>
      </c>
      <c r="AK43" s="41" t="e">
        <f>HLOOKUP(I43,GasAvoidedCostsWOCC!$A$5:$Q$50,G43+1,FALSE)*J43*L43</f>
        <v>#N/A</v>
      </c>
      <c r="AL43" s="41" t="e">
        <f t="shared" si="34"/>
        <v>#N/A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5">
        <f t="shared" si="35"/>
        <v>0</v>
      </c>
      <c r="AO43" s="44">
        <f t="shared" si="36"/>
        <v>0</v>
      </c>
      <c r="AP43" s="44" t="e">
        <f t="shared" si="37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19"/>
        <v>0</v>
      </c>
      <c r="U44" s="44">
        <f t="shared" si="20"/>
        <v>0</v>
      </c>
      <c r="V44" s="45">
        <f t="shared" si="21"/>
        <v>0</v>
      </c>
      <c r="W44" s="46">
        <f t="shared" si="22"/>
        <v>0</v>
      </c>
      <c r="X44" s="41">
        <f t="shared" si="23"/>
        <v>0</v>
      </c>
      <c r="Y44" s="41">
        <f t="shared" si="24"/>
        <v>0</v>
      </c>
      <c r="Z44" s="41">
        <f t="shared" si="25"/>
        <v>0</v>
      </c>
      <c r="AA44" s="47">
        <f t="shared" si="26"/>
        <v>0</v>
      </c>
      <c r="AB44" s="48">
        <f t="shared" si="27"/>
        <v>0</v>
      </c>
      <c r="AC44" s="41">
        <f t="shared" si="28"/>
        <v>0</v>
      </c>
      <c r="AD44" s="41">
        <f t="shared" si="29"/>
        <v>0</v>
      </c>
      <c r="AE44" s="41">
        <f t="shared" si="30"/>
        <v>0</v>
      </c>
      <c r="AF44" s="49" t="e">
        <f>HLOOKUP(I44,GasAvoidedCostsWOCC!$A$5:$G$50,G44+1,FALSE)</f>
        <v>#N/A</v>
      </c>
      <c r="AG44" s="41" t="e">
        <f t="shared" si="31"/>
        <v>#N/A</v>
      </c>
      <c r="AH44" s="49" t="e">
        <f>HLOOKUP(I44,GasAvoidedCostsWOCC!$A$5:$Q$50,T44+1,FALSE)</f>
        <v>#N/A</v>
      </c>
      <c r="AI44" s="41" t="e">
        <f t="shared" si="32"/>
        <v>#N/A</v>
      </c>
      <c r="AJ44" s="41" t="e">
        <f t="shared" si="33"/>
        <v>#N/A</v>
      </c>
      <c r="AK44" s="41" t="e">
        <f>HLOOKUP(I44,GasAvoidedCostsWOCC!$A$5:$Q$50,G44+1,FALSE)*J44*L44</f>
        <v>#N/A</v>
      </c>
      <c r="AL44" s="41" t="e">
        <f t="shared" si="34"/>
        <v>#N/A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5">
        <f t="shared" si="35"/>
        <v>0</v>
      </c>
      <c r="AO44" s="44">
        <f t="shared" si="36"/>
        <v>0</v>
      </c>
      <c r="AP44" s="44" t="e">
        <f t="shared" si="37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HLOOKUP(I45,GasAvoidedCostsWOCC!$A$5:$G$50,G45+1,FALSE)</f>
        <v>#N/A</v>
      </c>
      <c r="AG45" s="41" t="e">
        <f t="shared" si="31"/>
        <v>#N/A</v>
      </c>
      <c r="AH45" s="49" t="e">
        <f>HLOOKUP(I45,GasAvoidedCostsWOCC!$A$5:$Q$50,T45+1,FALSE)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HLOOKUP(I45,GasAvoidedCostsWOCC!$A$5:$Q$50,G45+1,FALSE)*J45*L45</f>
        <v>#N/A</v>
      </c>
      <c r="AL45" s="41" t="e">
        <f t="shared" si="34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HLOOKUP(I46,GasAvoidedCostsWOCC!$A$5:$G$50,G46+1,FALSE)</f>
        <v>#N/A</v>
      </c>
      <c r="AG46" s="41" t="e">
        <f t="shared" si="31"/>
        <v>#N/A</v>
      </c>
      <c r="AH46" s="49" t="e">
        <f>HLOOKUP(I46,GasAvoidedCostsWOCC!$A$5:$Q$50,T46+1,FALSE)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HLOOKUP(I46,GasAvoidedCostsWOCC!$A$5:$Q$50,G46+1,FALSE)*J46*L46</f>
        <v>#N/A</v>
      </c>
      <c r="AL46" s="41" t="e">
        <f t="shared" si="34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HLOOKUP(I47,GasAvoidedCostsWOCC!$A$5:$G$50,G47+1,FALSE)</f>
        <v>#N/A</v>
      </c>
      <c r="AG47" s="41" t="e">
        <f t="shared" si="31"/>
        <v>#N/A</v>
      </c>
      <c r="AH47" s="49" t="e">
        <f>HLOOKUP(I47,GasAvoidedCostsWOCC!$A$5:$Q$50,T47+1,FALSE)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HLOOKUP(I47,GasAvoidedCostsWOCC!$A$5:$Q$50,G47+1,FALSE)*J47*L47</f>
        <v>#N/A</v>
      </c>
      <c r="AL47" s="41" t="e">
        <f t="shared" si="34"/>
        <v>#N/A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HLOOKUP(I48,GasAvoidedCostsWOCC!$A$5:$G$50,G48+1,FALSE)</f>
        <v>#N/A</v>
      </c>
      <c r="AG48" s="41" t="e">
        <f t="shared" si="31"/>
        <v>#N/A</v>
      </c>
      <c r="AH48" s="49" t="e">
        <f>HLOOKUP(I48,GasAvoidedCostsWOCC!$A$5:$Q$50,T48+1,FALSE)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HLOOKUP(I48,GasAvoidedCostsWOCC!$A$5:$Q$50,G48+1,FALSE)*J48*L48</f>
        <v>#N/A</v>
      </c>
      <c r="AL48" s="41" t="e">
        <f t="shared" si="34"/>
        <v>#N/A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19"/>
        <v>0</v>
      </c>
      <c r="U49" s="44">
        <f t="shared" si="20"/>
        <v>0</v>
      </c>
      <c r="V49" s="45">
        <f t="shared" si="21"/>
        <v>0</v>
      </c>
      <c r="W49" s="46">
        <f t="shared" si="22"/>
        <v>0</v>
      </c>
      <c r="X49" s="41">
        <f t="shared" si="23"/>
        <v>0</v>
      </c>
      <c r="Y49" s="41">
        <f t="shared" si="24"/>
        <v>0</v>
      </c>
      <c r="Z49" s="41">
        <f t="shared" si="25"/>
        <v>0</v>
      </c>
      <c r="AA49" s="47">
        <f t="shared" si="26"/>
        <v>0</v>
      </c>
      <c r="AB49" s="48">
        <f t="shared" si="27"/>
        <v>0</v>
      </c>
      <c r="AC49" s="41">
        <f t="shared" si="28"/>
        <v>0</v>
      </c>
      <c r="AD49" s="41">
        <f t="shared" si="29"/>
        <v>0</v>
      </c>
      <c r="AE49" s="41">
        <f t="shared" si="30"/>
        <v>0</v>
      </c>
      <c r="AF49" s="49" t="e">
        <f>HLOOKUP(I49,GasAvoidedCostsWOCC!$A$5:$G$50,G49+1,FALSE)</f>
        <v>#N/A</v>
      </c>
      <c r="AG49" s="41" t="e">
        <f t="shared" si="31"/>
        <v>#N/A</v>
      </c>
      <c r="AH49" s="49" t="e">
        <f>HLOOKUP(I49,GasAvoidedCostsWOCC!$A$5:$Q$50,T49+1,FALSE)</f>
        <v>#N/A</v>
      </c>
      <c r="AI49" s="41" t="e">
        <f t="shared" si="32"/>
        <v>#N/A</v>
      </c>
      <c r="AJ49" s="41" t="e">
        <f t="shared" si="33"/>
        <v>#N/A</v>
      </c>
      <c r="AK49" s="41" t="e">
        <f>HLOOKUP(I49,GasAvoidedCostsWOCC!$A$5:$Q$50,G49+1,FALSE)*J49*L49</f>
        <v>#N/A</v>
      </c>
      <c r="AL49" s="41" t="e">
        <f t="shared" si="34"/>
        <v>#N/A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5">
        <f t="shared" si="35"/>
        <v>0</v>
      </c>
      <c r="AO49" s="44">
        <f t="shared" si="36"/>
        <v>0</v>
      </c>
      <c r="AP49" s="44" t="e">
        <f t="shared" si="37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19"/>
        <v>0</v>
      </c>
      <c r="U50" s="44">
        <f t="shared" si="20"/>
        <v>0</v>
      </c>
      <c r="V50" s="45">
        <f t="shared" si="21"/>
        <v>0</v>
      </c>
      <c r="W50" s="46">
        <f t="shared" si="22"/>
        <v>0</v>
      </c>
      <c r="X50" s="41">
        <f t="shared" si="23"/>
        <v>0</v>
      </c>
      <c r="Y50" s="41">
        <f t="shared" si="24"/>
        <v>0</v>
      </c>
      <c r="Z50" s="41">
        <f t="shared" si="25"/>
        <v>0</v>
      </c>
      <c r="AA50" s="47">
        <f t="shared" si="26"/>
        <v>0</v>
      </c>
      <c r="AB50" s="48">
        <f t="shared" si="27"/>
        <v>0</v>
      </c>
      <c r="AC50" s="41">
        <f t="shared" si="28"/>
        <v>0</v>
      </c>
      <c r="AD50" s="41">
        <f t="shared" si="29"/>
        <v>0</v>
      </c>
      <c r="AE50" s="41">
        <f t="shared" si="30"/>
        <v>0</v>
      </c>
      <c r="AF50" s="49" t="e">
        <f>HLOOKUP(I50,GasAvoidedCostsWOCC!$A$5:$G$50,G50+1,FALSE)</f>
        <v>#N/A</v>
      </c>
      <c r="AG50" s="41" t="e">
        <f t="shared" si="31"/>
        <v>#N/A</v>
      </c>
      <c r="AH50" s="49" t="e">
        <f>HLOOKUP(I50,GasAvoidedCostsWOCC!$A$5:$Q$50,T50+1,FALSE)</f>
        <v>#N/A</v>
      </c>
      <c r="AI50" s="41" t="e">
        <f t="shared" si="32"/>
        <v>#N/A</v>
      </c>
      <c r="AJ50" s="41" t="e">
        <f t="shared" si="33"/>
        <v>#N/A</v>
      </c>
      <c r="AK50" s="41" t="e">
        <f>HLOOKUP(I50,GasAvoidedCostsWOCC!$A$5:$Q$50,G50+1,FALSE)*J50*L50</f>
        <v>#N/A</v>
      </c>
      <c r="AL50" s="41" t="e">
        <f t="shared" si="34"/>
        <v>#N/A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5">
        <f t="shared" si="35"/>
        <v>0</v>
      </c>
      <c r="AO50" s="44">
        <f t="shared" si="36"/>
        <v>0</v>
      </c>
      <c r="AP50" s="44" t="e">
        <f t="shared" si="37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19"/>
        <v>0</v>
      </c>
      <c r="U51" s="44">
        <f t="shared" si="20"/>
        <v>0</v>
      </c>
      <c r="V51" s="45">
        <f t="shared" si="21"/>
        <v>0</v>
      </c>
      <c r="W51" s="46">
        <f t="shared" si="22"/>
        <v>0</v>
      </c>
      <c r="X51" s="41">
        <f t="shared" si="23"/>
        <v>0</v>
      </c>
      <c r="Y51" s="41">
        <f t="shared" si="24"/>
        <v>0</v>
      </c>
      <c r="Z51" s="41">
        <f t="shared" si="25"/>
        <v>0</v>
      </c>
      <c r="AA51" s="47">
        <f t="shared" si="26"/>
        <v>0</v>
      </c>
      <c r="AB51" s="48">
        <f t="shared" si="27"/>
        <v>0</v>
      </c>
      <c r="AC51" s="41">
        <f t="shared" si="28"/>
        <v>0</v>
      </c>
      <c r="AD51" s="41">
        <f t="shared" si="29"/>
        <v>0</v>
      </c>
      <c r="AE51" s="41">
        <f t="shared" si="30"/>
        <v>0</v>
      </c>
      <c r="AF51" s="49" t="e">
        <f>HLOOKUP(I51,GasAvoidedCostsWOCC!$A$5:$G$50,G51+1,FALSE)</f>
        <v>#N/A</v>
      </c>
      <c r="AG51" s="41" t="e">
        <f t="shared" si="31"/>
        <v>#N/A</v>
      </c>
      <c r="AH51" s="49" t="e">
        <f>HLOOKUP(I51,GasAvoidedCostsWOCC!$A$5:$Q$50,T51+1,FALSE)</f>
        <v>#N/A</v>
      </c>
      <c r="AI51" s="41" t="e">
        <f t="shared" si="32"/>
        <v>#N/A</v>
      </c>
      <c r="AJ51" s="41" t="e">
        <f t="shared" si="33"/>
        <v>#N/A</v>
      </c>
      <c r="AK51" s="41" t="e">
        <f>HLOOKUP(I51,GasAvoidedCostsWOCC!$A$5:$Q$50,G51+1,FALSE)*J51*L51</f>
        <v>#N/A</v>
      </c>
      <c r="AL51" s="41" t="e">
        <f t="shared" si="34"/>
        <v>#N/A</v>
      </c>
      <c r="AM51" s="45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5">
        <f t="shared" si="35"/>
        <v>0</v>
      </c>
      <c r="AO51" s="44">
        <f t="shared" si="36"/>
        <v>0</v>
      </c>
      <c r="AP51" s="44" t="e">
        <f t="shared" si="37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19"/>
        <v>0</v>
      </c>
      <c r="U52" s="44">
        <f t="shared" si="20"/>
        <v>0</v>
      </c>
      <c r="V52" s="45">
        <f t="shared" si="21"/>
        <v>0</v>
      </c>
      <c r="W52" s="46">
        <f t="shared" si="22"/>
        <v>0</v>
      </c>
      <c r="X52" s="41">
        <f t="shared" si="23"/>
        <v>0</v>
      </c>
      <c r="Y52" s="41">
        <f t="shared" si="24"/>
        <v>0</v>
      </c>
      <c r="Z52" s="41">
        <f t="shared" si="25"/>
        <v>0</v>
      </c>
      <c r="AA52" s="47">
        <f t="shared" si="26"/>
        <v>0</v>
      </c>
      <c r="AB52" s="48">
        <f t="shared" si="27"/>
        <v>0</v>
      </c>
      <c r="AC52" s="41">
        <f t="shared" si="28"/>
        <v>0</v>
      </c>
      <c r="AD52" s="41">
        <f t="shared" si="29"/>
        <v>0</v>
      </c>
      <c r="AE52" s="41">
        <f t="shared" si="30"/>
        <v>0</v>
      </c>
      <c r="AF52" s="49" t="e">
        <f>HLOOKUP(I52,GasAvoidedCostsWOCC!$A$5:$G$50,G52+1,FALSE)</f>
        <v>#N/A</v>
      </c>
      <c r="AG52" s="41" t="e">
        <f t="shared" si="31"/>
        <v>#N/A</v>
      </c>
      <c r="AH52" s="49" t="e">
        <f>HLOOKUP(I52,GasAvoidedCostsWOCC!$A$5:$Q$50,T52+1,FALSE)</f>
        <v>#N/A</v>
      </c>
      <c r="AI52" s="41" t="e">
        <f t="shared" si="32"/>
        <v>#N/A</v>
      </c>
      <c r="AJ52" s="41" t="e">
        <f t="shared" si="33"/>
        <v>#N/A</v>
      </c>
      <c r="AK52" s="41" t="e">
        <f>HLOOKUP(I52,GasAvoidedCostsWOCC!$A$5:$Q$50,G52+1,FALSE)*J52*L52</f>
        <v>#N/A</v>
      </c>
      <c r="AL52" s="41" t="e">
        <f t="shared" si="34"/>
        <v>#N/A</v>
      </c>
      <c r="AM52" s="45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5">
        <f t="shared" si="35"/>
        <v>0</v>
      </c>
      <c r="AO52" s="44">
        <f t="shared" si="36"/>
        <v>0</v>
      </c>
      <c r="AP52" s="44" t="e">
        <f t="shared" si="37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19"/>
        <v>0</v>
      </c>
      <c r="U53" s="44">
        <f t="shared" si="20"/>
        <v>0</v>
      </c>
      <c r="V53" s="45">
        <f t="shared" si="21"/>
        <v>0</v>
      </c>
      <c r="W53" s="46">
        <f t="shared" si="22"/>
        <v>0</v>
      </c>
      <c r="X53" s="41">
        <f t="shared" si="23"/>
        <v>0</v>
      </c>
      <c r="Y53" s="41">
        <f t="shared" si="24"/>
        <v>0</v>
      </c>
      <c r="Z53" s="41">
        <f t="shared" si="25"/>
        <v>0</v>
      </c>
      <c r="AA53" s="47">
        <f t="shared" si="26"/>
        <v>0</v>
      </c>
      <c r="AB53" s="48">
        <f t="shared" si="27"/>
        <v>0</v>
      </c>
      <c r="AC53" s="41">
        <f t="shared" si="28"/>
        <v>0</v>
      </c>
      <c r="AD53" s="41">
        <f t="shared" si="29"/>
        <v>0</v>
      </c>
      <c r="AE53" s="41">
        <f t="shared" si="30"/>
        <v>0</v>
      </c>
      <c r="AF53" s="49" t="e">
        <f>HLOOKUP(I53,GasAvoidedCostsWOCC!$A$5:$G$50,G53+1,FALSE)</f>
        <v>#N/A</v>
      </c>
      <c r="AG53" s="41" t="e">
        <f t="shared" si="31"/>
        <v>#N/A</v>
      </c>
      <c r="AH53" s="49" t="e">
        <f>HLOOKUP(I53,GasAvoidedCostsWOCC!$A$5:$Q$50,T53+1,FALSE)</f>
        <v>#N/A</v>
      </c>
      <c r="AI53" s="41" t="e">
        <f t="shared" si="32"/>
        <v>#N/A</v>
      </c>
      <c r="AJ53" s="41" t="e">
        <f t="shared" si="33"/>
        <v>#N/A</v>
      </c>
      <c r="AK53" s="41" t="e">
        <f>HLOOKUP(I53,GasAvoidedCostsWOCC!$A$5:$Q$50,G53+1,FALSE)*J53*L53</f>
        <v>#N/A</v>
      </c>
      <c r="AL53" s="41" t="e">
        <f t="shared" si="34"/>
        <v>#N/A</v>
      </c>
      <c r="AM53" s="45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5">
        <f t="shared" si="35"/>
        <v>0</v>
      </c>
      <c r="AO53" s="44">
        <f t="shared" si="36"/>
        <v>0</v>
      </c>
      <c r="AP53" s="44" t="e">
        <f t="shared" si="37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19"/>
        <v>0</v>
      </c>
      <c r="U54" s="44">
        <f t="shared" si="20"/>
        <v>0</v>
      </c>
      <c r="V54" s="45">
        <f t="shared" si="21"/>
        <v>0</v>
      </c>
      <c r="W54" s="46">
        <f t="shared" si="22"/>
        <v>0</v>
      </c>
      <c r="X54" s="41">
        <f t="shared" si="23"/>
        <v>0</v>
      </c>
      <c r="Y54" s="41">
        <f t="shared" si="24"/>
        <v>0</v>
      </c>
      <c r="Z54" s="41">
        <f t="shared" si="25"/>
        <v>0</v>
      </c>
      <c r="AA54" s="47">
        <f t="shared" si="26"/>
        <v>0</v>
      </c>
      <c r="AB54" s="48">
        <f t="shared" si="27"/>
        <v>0</v>
      </c>
      <c r="AC54" s="41">
        <f t="shared" si="28"/>
        <v>0</v>
      </c>
      <c r="AD54" s="41">
        <f t="shared" si="29"/>
        <v>0</v>
      </c>
      <c r="AE54" s="41">
        <f t="shared" si="30"/>
        <v>0</v>
      </c>
      <c r="AF54" s="49" t="e">
        <f>HLOOKUP(I54,GasAvoidedCostsWOCC!$A$5:$G$50,G54+1,FALSE)</f>
        <v>#N/A</v>
      </c>
      <c r="AG54" s="41" t="e">
        <f t="shared" si="31"/>
        <v>#N/A</v>
      </c>
      <c r="AH54" s="49" t="e">
        <f>HLOOKUP(I54,GasAvoidedCostsWOCC!$A$5:$Q$50,T54+1,FALSE)</f>
        <v>#N/A</v>
      </c>
      <c r="AI54" s="41" t="e">
        <f t="shared" si="32"/>
        <v>#N/A</v>
      </c>
      <c r="AJ54" s="41" t="e">
        <f t="shared" si="33"/>
        <v>#N/A</v>
      </c>
      <c r="AK54" s="41" t="e">
        <f>HLOOKUP(I54,GasAvoidedCostsWOCC!$A$5:$Q$50,G54+1,FALSE)*J54*L54</f>
        <v>#N/A</v>
      </c>
      <c r="AL54" s="41" t="e">
        <f t="shared" si="34"/>
        <v>#N/A</v>
      </c>
      <c r="AM54" s="45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5">
        <f t="shared" si="35"/>
        <v>0</v>
      </c>
      <c r="AO54" s="44">
        <f t="shared" si="36"/>
        <v>0</v>
      </c>
      <c r="AP54" s="44" t="e">
        <f t="shared" si="37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19"/>
        <v>0</v>
      </c>
      <c r="U55" s="44">
        <f t="shared" si="20"/>
        <v>0</v>
      </c>
      <c r="V55" s="45">
        <f t="shared" si="21"/>
        <v>0</v>
      </c>
      <c r="W55" s="46">
        <f t="shared" si="22"/>
        <v>0</v>
      </c>
      <c r="X55" s="41">
        <f t="shared" si="23"/>
        <v>0</v>
      </c>
      <c r="Y55" s="41">
        <f t="shared" si="24"/>
        <v>0</v>
      </c>
      <c r="Z55" s="41">
        <f t="shared" si="25"/>
        <v>0</v>
      </c>
      <c r="AA55" s="47">
        <f t="shared" si="26"/>
        <v>0</v>
      </c>
      <c r="AB55" s="48">
        <f t="shared" si="27"/>
        <v>0</v>
      </c>
      <c r="AC55" s="41">
        <f t="shared" si="28"/>
        <v>0</v>
      </c>
      <c r="AD55" s="41">
        <f t="shared" si="29"/>
        <v>0</v>
      </c>
      <c r="AE55" s="41">
        <f t="shared" si="30"/>
        <v>0</v>
      </c>
      <c r="AF55" s="49" t="e">
        <f>HLOOKUP(I55,GasAvoidedCostsWOCC!$A$5:$G$50,G55+1,FALSE)</f>
        <v>#N/A</v>
      </c>
      <c r="AG55" s="41" t="e">
        <f t="shared" si="31"/>
        <v>#N/A</v>
      </c>
      <c r="AH55" s="49" t="e">
        <f>HLOOKUP(I55,GasAvoidedCostsWOCC!$A$5:$Q$50,T55+1,FALSE)</f>
        <v>#N/A</v>
      </c>
      <c r="AI55" s="41" t="e">
        <f t="shared" si="32"/>
        <v>#N/A</v>
      </c>
      <c r="AJ55" s="41" t="e">
        <f t="shared" si="33"/>
        <v>#N/A</v>
      </c>
      <c r="AK55" s="41" t="e">
        <f>HLOOKUP(I55,GasAvoidedCostsWOCC!$A$5:$Q$50,G55+1,FALSE)*J55*L55</f>
        <v>#N/A</v>
      </c>
      <c r="AL55" s="41" t="e">
        <f t="shared" si="34"/>
        <v>#N/A</v>
      </c>
      <c r="AM55" s="45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5">
        <f t="shared" si="35"/>
        <v>0</v>
      </c>
      <c r="AO55" s="44">
        <f t="shared" si="36"/>
        <v>0</v>
      </c>
      <c r="AP55" s="44" t="e">
        <f t="shared" si="37"/>
        <v>#DIV/0!</v>
      </c>
    </row>
  </sheetData>
  <conditionalFormatting sqref="J5:N55 R5:S55">
    <cfRule type="expression" dxfId="43" priority="2">
      <formula>ISTEXT(J5)</formula>
    </cfRule>
    <cfRule type="notContainsBlanks" dxfId="42" priority="3">
      <formula>LEN(TRIM(J5))&gt;0</formula>
    </cfRule>
  </conditionalFormatting>
  <conditionalFormatting sqref="R5:S55">
    <cfRule type="expression" dxfId="41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8" tint="-0.499984740745262"/>
  </sheetPr>
  <dimension ref="A1:AP28"/>
  <sheetViews>
    <sheetView zoomScale="85" zoomScaleNormal="85" workbookViewId="0">
      <selection activeCell="F6" sqref="F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18230220</v>
      </c>
      <c r="D2" s="17" t="s">
        <v>313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127</v>
      </c>
      <c r="C5" s="85">
        <v>18230220</v>
      </c>
      <c r="D5" s="85" t="s">
        <v>313</v>
      </c>
      <c r="E5" s="35"/>
      <c r="F5" s="36" t="s">
        <v>582</v>
      </c>
      <c r="G5" s="36">
        <v>5</v>
      </c>
      <c r="H5" s="36"/>
      <c r="I5" s="37" t="s">
        <v>253</v>
      </c>
      <c r="J5" s="38">
        <v>1</v>
      </c>
      <c r="K5" s="40">
        <v>75000</v>
      </c>
      <c r="L5" s="38"/>
      <c r="M5" s="39"/>
      <c r="N5" s="39"/>
      <c r="O5" s="40">
        <v>75000</v>
      </c>
      <c r="P5" s="41"/>
      <c r="Q5" s="41"/>
      <c r="R5" s="42"/>
      <c r="S5" s="43"/>
      <c r="T5" s="36">
        <f t="shared" ref="T5:T24" si="0">G5+H5</f>
        <v>5</v>
      </c>
      <c r="U5" s="44">
        <f t="shared" ref="U5:U24" si="1">(O5/$A$10)*T5</f>
        <v>5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194011.69</v>
      </c>
      <c r="Y5" s="41">
        <f t="shared" ref="Y5:Y24" si="5">Q5-P5</f>
        <v>0</v>
      </c>
      <c r="Z5" s="41">
        <f t="shared" ref="Z5:Z24" si="6">X5+(A$6*W5)</f>
        <v>194011.69</v>
      </c>
      <c r="AA5" s="47">
        <f t="shared" ref="AA5:AA24" si="7">Q5+X5</f>
        <v>194011.69</v>
      </c>
      <c r="AB5" s="48">
        <f t="shared" ref="AB5:AC24" si="8">Z5/(1+GasDiscountRate)^1</f>
        <v>181658.88576779026</v>
      </c>
      <c r="AC5" s="41">
        <f t="shared" si="8"/>
        <v>181658.88576779026</v>
      </c>
      <c r="AD5" s="41">
        <f t="shared" ref="AD5:AD24" si="9">-PV(GasDiscountRate,T5,R5)*J5</f>
        <v>0</v>
      </c>
      <c r="AE5" s="41">
        <v>0</v>
      </c>
      <c r="AF5" s="49">
        <f>HLOOKUP(I5,GasAvoidedCostsWOCC!$A$5:$G$50,G5+1,FALSE)</f>
        <v>5.8423316726130547</v>
      </c>
      <c r="AG5" s="41">
        <f t="shared" ref="AG5:AG24" si="10">AF5*J5*K5</f>
        <v>438174.87544597912</v>
      </c>
      <c r="AH5" s="49">
        <f>HLOOKUP(I5,GasAvoidedCostsWOCC!$A$5:$Q$50,T5+1,FALSE)</f>
        <v>5.8423316726130547</v>
      </c>
      <c r="AI5" s="41">
        <f t="shared" ref="AI5:AI24" si="11">AH5*J5*L5</f>
        <v>0</v>
      </c>
      <c r="AJ5" s="41">
        <f>AG5+AI5</f>
        <v>438174.87544597912</v>
      </c>
      <c r="AK5" s="41">
        <f>HLOOKUP(I5,GasAvoidedCostsWOCC!$A$5:$Q$50,G5+1,FALSE)*J5*L5</f>
        <v>0</v>
      </c>
      <c r="AL5" s="41">
        <f>AG5+AI5-AK5</f>
        <v>438174.87544597912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438174.87544597912</v>
      </c>
      <c r="AN5" s="45">
        <f>AM5*1.1+AD5+AE5</f>
        <v>481992.36299057706</v>
      </c>
      <c r="AO5" s="44">
        <f>IFERROR(AM5/AB5,0)</f>
        <v>2.4120751021565026</v>
      </c>
      <c r="AP5" s="44">
        <f>AN5/AC5</f>
        <v>2.6532826123721529</v>
      </c>
    </row>
    <row r="6" spans="1:42" ht="13.5" customHeight="1" x14ac:dyDescent="0.25">
      <c r="A6" s="50">
        <f>SUMIF('Program Costs'!D:D,C2,'Program Costs'!L:L)</f>
        <v>0</v>
      </c>
      <c r="E6" s="35"/>
      <c r="F6" s="36"/>
      <c r="G6" s="36"/>
      <c r="H6" s="36"/>
      <c r="I6" s="37"/>
      <c r="J6" s="38"/>
      <c r="K6" s="40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8"/>
        <v>0</v>
      </c>
      <c r="AD6" s="41">
        <f t="shared" si="9"/>
        <v>0</v>
      </c>
      <c r="AE6" s="41">
        <v>0</v>
      </c>
      <c r="AF6" s="49" t="e">
        <f>HLOOKUP(I6,GasAvoidedCostsWOCC!$A$5:$G$50,G6+1,FALSE)</f>
        <v>#N/A</v>
      </c>
      <c r="AG6" s="41" t="e">
        <f t="shared" si="10"/>
        <v>#N/A</v>
      </c>
      <c r="AH6" s="49" t="e">
        <f>HLOOKUP(I6,GasAvoidedCostsWOCC!$A$5:$Q$50,T6+1,FALSE)</f>
        <v>#N/A</v>
      </c>
      <c r="AI6" s="41" t="e">
        <f t="shared" si="11"/>
        <v>#N/A</v>
      </c>
      <c r="AJ6" s="41" t="e">
        <f t="shared" ref="AJ6:AJ24" si="12">AG6+AI6</f>
        <v>#N/A</v>
      </c>
      <c r="AK6" s="41" t="e">
        <f>HLOOKUP(I6,GasAvoidedCostsWOCC!$A$5:$Q$50,G6+1,FALSE)*J6*L6</f>
        <v>#N/A</v>
      </c>
      <c r="AL6" s="41" t="e">
        <f t="shared" ref="AL6:AL24" si="13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4">AM6*1.1+AD6+AE6</f>
        <v>0</v>
      </c>
      <c r="AO6" s="44">
        <f t="shared" ref="AO6:AO24" si="15">IFERROR(AM6/AB6,0)</f>
        <v>0</v>
      </c>
      <c r="AP6" s="44" t="e">
        <f t="shared" ref="AP6:AP24" si="16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8"/>
        <v>0</v>
      </c>
      <c r="AD7" s="41">
        <f t="shared" si="9"/>
        <v>0</v>
      </c>
      <c r="AE7" s="41">
        <v>0</v>
      </c>
      <c r="AF7" s="49" t="e">
        <f>HLOOKUP(I7,GasAvoidedCostsWOCC!$A$5:$G$50,G7+1,FALSE)</f>
        <v>#N/A</v>
      </c>
      <c r="AG7" s="41" t="e">
        <f t="shared" si="10"/>
        <v>#N/A</v>
      </c>
      <c r="AH7" s="49" t="e">
        <f>HLOOKUP(I7,GasAvoidedCostsWOCC!$A$5:$Q$50,T7+1,FALSE)</f>
        <v>#N/A</v>
      </c>
      <c r="AI7" s="41" t="e">
        <f t="shared" si="11"/>
        <v>#N/A</v>
      </c>
      <c r="AJ7" s="41" t="e">
        <f t="shared" si="12"/>
        <v>#N/A</v>
      </c>
      <c r="AK7" s="41" t="e">
        <f>HLOOKUP(I7,GasAvoidedCostsWOCC!$A$5:$Q$50,G7+1,FALSE)*J7*L7</f>
        <v>#N/A</v>
      </c>
      <c r="AL7" s="41" t="e">
        <f t="shared" si="13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4"/>
        <v>0</v>
      </c>
      <c r="AO7" s="44">
        <f t="shared" si="15"/>
        <v>0</v>
      </c>
      <c r="AP7" s="44" t="e">
        <f t="shared" si="16"/>
        <v>#DIV/0!</v>
      </c>
    </row>
    <row r="8" spans="1:42" ht="13.5" customHeight="1" x14ac:dyDescent="0.25">
      <c r="A8" s="50">
        <f>SUMIF('Program Costs'!D:D,C2,'Program Costs'!O:O)</f>
        <v>194011.69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8"/>
        <v>0</v>
      </c>
      <c r="AD8" s="41">
        <f t="shared" si="9"/>
        <v>0</v>
      </c>
      <c r="AE8" s="41">
        <v>0</v>
      </c>
      <c r="AF8" s="49" t="e">
        <f>HLOOKUP(I8,GasAvoidedCostsWOCC!$A$5:$G$50,G8+1,FALSE)</f>
        <v>#N/A</v>
      </c>
      <c r="AG8" s="41" t="e">
        <f t="shared" si="10"/>
        <v>#N/A</v>
      </c>
      <c r="AH8" s="49" t="e">
        <f>HLOOKUP(I8,GasAvoidedCostsWOCC!$A$5:$Q$50,T8+1,FALSE)</f>
        <v>#N/A</v>
      </c>
      <c r="AI8" s="41" t="e">
        <f t="shared" si="11"/>
        <v>#N/A</v>
      </c>
      <c r="AJ8" s="41" t="e">
        <f t="shared" si="12"/>
        <v>#N/A</v>
      </c>
      <c r="AK8" s="41" t="e">
        <f>HLOOKUP(I8,GasAvoidedCostsWOCC!$A$5:$Q$50,G8+1,FALSE)*J8*L8</f>
        <v>#N/A</v>
      </c>
      <c r="AL8" s="41" t="e">
        <f t="shared" si="13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4"/>
        <v>0</v>
      </c>
      <c r="AO8" s="44">
        <f t="shared" si="15"/>
        <v>0</v>
      </c>
      <c r="AP8" s="44" t="e">
        <f t="shared" si="16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-PV(GasDiscountRate,T9,S9)*J9</f>
        <v>0</v>
      </c>
      <c r="AF9" s="49" t="e">
        <f>HLOOKUP(I9,GasAvoidedCostsWOCC!$A$5:$G$50,G9+1,FALSE)</f>
        <v>#N/A</v>
      </c>
      <c r="AG9" s="41" t="e">
        <f t="shared" si="10"/>
        <v>#N/A</v>
      </c>
      <c r="AH9" s="49" t="e">
        <f>HLOOKUP(I9,GasAvoidedCostsWOCC!$A$5:$Q$50,T9+1,FALSE)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HLOOKUP(I9,GasAvoidedCostsWOCC!$A$5:$Q$50,G9+1,FALSE)*J9*L9</f>
        <v>#N/A</v>
      </c>
      <c r="AL9" s="41" t="e">
        <f t="shared" si="13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75000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HLOOKUP(I10,GasAvoidedCostsWOCC!$A$5:$G$50,G10+1,FALSE)</f>
        <v>#N/A</v>
      </c>
      <c r="AG10" s="41" t="e">
        <f t="shared" si="10"/>
        <v>#N/A</v>
      </c>
      <c r="AH10" s="49" t="e">
        <f>HLOOKUP(I10,GasAvoidedCostsWOCC!$A$5:$Q$50,T10+1,FALSE)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HLOOKUP(I10,GasAvoidedCostsWOCC!$A$5:$Q$50,G10+1,FALSE)*J10*L10</f>
        <v>#N/A</v>
      </c>
      <c r="AL10" s="41" t="e">
        <f t="shared" si="13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HLOOKUP(I11,GasAvoidedCostsWOCC!$A$5:$G$50,G11+1,FALSE)</f>
        <v>#N/A</v>
      </c>
      <c r="AG11" s="41" t="e">
        <f t="shared" si="10"/>
        <v>#N/A</v>
      </c>
      <c r="AH11" s="49" t="e">
        <f>HLOOKUP(I11,GasAvoidedCostsWOCC!$A$5:$Q$50,T11+1,FALSE)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HLOOKUP(I11,GasAvoidedCostsWOCC!$A$5:$Q$50,G11+1,FALSE)*J11*L11</f>
        <v>#N/A</v>
      </c>
      <c r="AL11" s="41" t="e">
        <f t="shared" si="13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HLOOKUP(I12,GasAvoidedCostsWOCC!$A$5:$G$50,G12+1,FALSE)</f>
        <v>#N/A</v>
      </c>
      <c r="AG12" s="41" t="e">
        <f t="shared" si="10"/>
        <v>#N/A</v>
      </c>
      <c r="AH12" s="49" t="e">
        <f>HLOOKUP(I12,GasAvoidedCostsWOCC!$A$5:$Q$50,T12+1,FALSE)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HLOOKUP(I12,GasAvoidedCostsWOCC!$A$5:$Q$50,G12+1,FALSE)*J12*L12</f>
        <v>#N/A</v>
      </c>
      <c r="AL12" s="41" t="e">
        <f t="shared" si="13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HLOOKUP(I13,GasAvoidedCostsWOCC!$A$5:$G$50,G13+1,FALSE)</f>
        <v>#N/A</v>
      </c>
      <c r="AG13" s="41" t="e">
        <f t="shared" si="10"/>
        <v>#N/A</v>
      </c>
      <c r="AH13" s="49" t="e">
        <f>HLOOKUP(I13,GasAvoidedCostsWOCC!$A$5:$Q$50,T13+1,FALSE)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HLOOKUP(I13,GasAvoidedCostsWOCC!$A$5:$Q$50,G13+1,FALSE)*J13*L13</f>
        <v>#N/A</v>
      </c>
      <c r="AL13" s="41" t="e">
        <f t="shared" si="13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HLOOKUP(I14,GasAvoidedCostsWOCC!$A$5:$G$50,G14+1,FALSE)</f>
        <v>#N/A</v>
      </c>
      <c r="AG14" s="41" t="e">
        <f t="shared" si="10"/>
        <v>#N/A</v>
      </c>
      <c r="AH14" s="49" t="e">
        <f>HLOOKUP(I14,GasAvoidedCostsWOCC!$A$5:$Q$50,T14+1,FALSE)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HLOOKUP(I14,GasAvoidedCostsWOCC!$A$5:$Q$50,G14+1,FALSE)*J14*L14</f>
        <v>#N/A</v>
      </c>
      <c r="AL14" s="41" t="e">
        <f t="shared" si="13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HLOOKUP(I15,GasAvoidedCostsWOCC!$A$5:$G$50,G15+1,FALSE)</f>
        <v>#N/A</v>
      </c>
      <c r="AG15" s="41" t="e">
        <f t="shared" si="10"/>
        <v>#N/A</v>
      </c>
      <c r="AH15" s="49" t="e">
        <f>HLOOKUP(I15,GasAvoidedCostsWOCC!$A$5:$Q$50,T15+1,FALSE)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HLOOKUP(I15,GasAvoidedCostsWOCC!$A$5:$Q$50,G15+1,FALSE)*J15*L15</f>
        <v>#N/A</v>
      </c>
      <c r="AL15" s="41" t="e">
        <f t="shared" si="13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5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HLOOKUP(I16,GasAvoidedCostsWOCC!$A$5:$G$50,G16+1,FALSE)</f>
        <v>#N/A</v>
      </c>
      <c r="AG16" s="41" t="e">
        <f t="shared" si="10"/>
        <v>#N/A</v>
      </c>
      <c r="AH16" s="49" t="e">
        <f>HLOOKUP(I16,GasAvoidedCostsWOCC!$A$5:$Q$50,T16+1,FALSE)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HLOOKUP(I16,GasAvoidedCostsWOCC!$A$5:$Q$50,G16+1,FALSE)*J16*L16</f>
        <v>#N/A</v>
      </c>
      <c r="AL16" s="41" t="e">
        <f t="shared" si="13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HLOOKUP(I17,GasAvoidedCostsWOCC!$A$5:$G$50,G17+1,FALSE)</f>
        <v>#N/A</v>
      </c>
      <c r="AG17" s="41" t="e">
        <f t="shared" si="10"/>
        <v>#N/A</v>
      </c>
      <c r="AH17" s="49" t="e">
        <f>HLOOKUP(I17,GasAvoidedCostsWOCC!$A$5:$Q$50,T17+1,FALSE)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HLOOKUP(I17,GasAvoidedCostsWOCC!$A$5:$Q$50,G17+1,FALSE)*J17*L17</f>
        <v>#N/A</v>
      </c>
      <c r="AL17" s="41" t="e">
        <f t="shared" si="13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194011.69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HLOOKUP(I18,GasAvoidedCostsWOCC!$A$5:$G$50,G18+1,FALSE)</f>
        <v>#N/A</v>
      </c>
      <c r="AG18" s="41" t="e">
        <f t="shared" si="10"/>
        <v>#N/A</v>
      </c>
      <c r="AH18" s="49" t="e">
        <f>HLOOKUP(I18,GasAvoidedCostsWOCC!$A$5:$Q$50,T18+1,FALSE)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HLOOKUP(I18,GasAvoidedCostsWOCC!$A$5:$Q$50,G18+1,FALSE)*J18*L18</f>
        <v>#N/A</v>
      </c>
      <c r="AL18" s="41" t="e">
        <f t="shared" si="13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HLOOKUP(I19,GasAvoidedCostsWOCC!$A$5:$G$50,G19+1,FALSE)</f>
        <v>#N/A</v>
      </c>
      <c r="AG19" s="41" t="e">
        <f t="shared" si="10"/>
        <v>#N/A</v>
      </c>
      <c r="AH19" s="49" t="e">
        <f>HLOOKUP(I19,GasAvoidedCostsWOCC!$A$5:$Q$50,T19+1,FALSE)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HLOOKUP(I19,GasAvoidedCostsWOCC!$A$5:$Q$50,G19+1,FALSE)*J19*L19</f>
        <v>#N/A</v>
      </c>
      <c r="AL19" s="41" t="e">
        <f t="shared" si="13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194011.69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HLOOKUP(I20,GasAvoidedCostsWOCC!$A$5:$G$50,G20+1,FALSE)</f>
        <v>#N/A</v>
      </c>
      <c r="AG20" s="41" t="e">
        <f t="shared" si="10"/>
        <v>#N/A</v>
      </c>
      <c r="AH20" s="49" t="e">
        <f>HLOOKUP(I20,GasAvoidedCostsWOCC!$A$5:$Q$50,T20+1,FALSE)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HLOOKUP(I20,GasAvoidedCostsWOCC!$A$5:$Q$50,G20+1,FALSE)*J20*L20</f>
        <v>#N/A</v>
      </c>
      <c r="AL20" s="41" t="e">
        <f t="shared" si="13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8"/>
        <v>0</v>
      </c>
      <c r="AD21" s="41">
        <f t="shared" si="9"/>
        <v>0</v>
      </c>
      <c r="AE21" s="41">
        <f t="shared" si="17"/>
        <v>0</v>
      </c>
      <c r="AF21" s="49" t="e">
        <f>HLOOKUP(I21,GasAvoidedCostsWOCC!$A$5:$G$50,G21+1,FALSE)</f>
        <v>#N/A</v>
      </c>
      <c r="AG21" s="41" t="e">
        <f t="shared" si="10"/>
        <v>#N/A</v>
      </c>
      <c r="AH21" s="49" t="e">
        <f>HLOOKUP(I21,GasAvoidedCostsWOCC!$A$5:$Q$50,T21+1,FALSE)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HLOOKUP(I21,GasAvoidedCostsWOCC!$A$5:$Q$50,G21+1,FALSE)*J21*L21</f>
        <v>#N/A</v>
      </c>
      <c r="AL21" s="41" t="e">
        <f t="shared" si="13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2.4120751021565026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8"/>
        <v>0</v>
      </c>
      <c r="AD22" s="41">
        <f t="shared" si="9"/>
        <v>0</v>
      </c>
      <c r="AE22" s="41">
        <f t="shared" si="17"/>
        <v>0</v>
      </c>
      <c r="AF22" s="49" t="e">
        <f>HLOOKUP(I22,GasAvoidedCostsWOCC!$A$5:$G$50,G22+1,FALSE)</f>
        <v>#N/A</v>
      </c>
      <c r="AG22" s="41" t="e">
        <f t="shared" si="10"/>
        <v>#N/A</v>
      </c>
      <c r="AH22" s="49" t="e">
        <f>HLOOKUP(I22,GasAvoidedCostsWOCC!$A$5:$Q$50,T22+1,FALSE)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HLOOKUP(I22,GasAvoidedCostsWOCC!$A$5:$Q$50,G22+1,FALSE)*J22*L22</f>
        <v>#N/A</v>
      </c>
      <c r="AL22" s="41" t="e">
        <f t="shared" si="13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8"/>
        <v>0</v>
      </c>
      <c r="AD23" s="41">
        <f t="shared" si="9"/>
        <v>0</v>
      </c>
      <c r="AE23" s="41">
        <f t="shared" si="17"/>
        <v>0</v>
      </c>
      <c r="AF23" s="49" t="e">
        <f>HLOOKUP(I23,GasAvoidedCostsWOCC!$A$5:$G$50,G23+1,FALSE)</f>
        <v>#N/A</v>
      </c>
      <c r="AG23" s="41" t="e">
        <f t="shared" si="10"/>
        <v>#N/A</v>
      </c>
      <c r="AH23" s="49" t="e">
        <f>HLOOKUP(I23,GasAvoidedCostsWOCC!$A$5:$Q$50,T23+1,FALSE)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HLOOKUP(I23,GasAvoidedCostsWOCC!$A$5:$Q$50,G23+1,FALSE)*J23*L23</f>
        <v>#N/A</v>
      </c>
      <c r="AL23" s="41" t="e">
        <f t="shared" si="13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2.6532826123721529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8"/>
        <v>0</v>
      </c>
      <c r="AD24" s="41">
        <f t="shared" si="9"/>
        <v>0</v>
      </c>
      <c r="AE24" s="41">
        <f t="shared" si="17"/>
        <v>0</v>
      </c>
      <c r="AF24" s="49" t="e">
        <f>HLOOKUP(I24,GasAvoidedCostsWOCC!$A$5:$G$50,G24+1,FALSE)</f>
        <v>#N/A</v>
      </c>
      <c r="AG24" s="41" t="e">
        <f t="shared" si="10"/>
        <v>#N/A</v>
      </c>
      <c r="AH24" s="49" t="e">
        <f>HLOOKUP(I24,GasAvoidedCostsWOCC!$A$5:$Q$50,T24+1,FALSE)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HLOOKUP(I24,GasAvoidedCostsWOCC!$A$5:$Q$50,G24+1,FALSE)*J24*L24</f>
        <v>#N/A</v>
      </c>
      <c r="AL24" s="41" t="e">
        <f t="shared" si="13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J6 L5:L6 J7:L24">
    <cfRule type="expression" dxfId="40" priority="4">
      <formula>ISTEXT(J5)</formula>
    </cfRule>
    <cfRule type="notContainsBlanks" dxfId="39" priority="5">
      <formula>LEN(TRIM(J5))&gt;0</formula>
    </cfRule>
  </conditionalFormatting>
  <conditionalFormatting sqref="M5:N24 R5:S24">
    <cfRule type="expression" dxfId="38" priority="2">
      <formula>ISTEXT(M5)</formula>
    </cfRule>
    <cfRule type="notContainsBlanks" dxfId="37" priority="3">
      <formula>LEN(TRIM(M5))&gt;0</formula>
    </cfRule>
  </conditionalFormatting>
  <conditionalFormatting sqref="R5:S24">
    <cfRule type="expression" dxfId="36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499984740745262"/>
  </sheetPr>
  <dimension ref="A1:AP28"/>
  <sheetViews>
    <sheetView zoomScale="85" zoomScaleNormal="85" workbookViewId="0">
      <selection activeCell="I6" sqref="I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18231037</v>
      </c>
      <c r="D2" s="17" t="s">
        <v>151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127</v>
      </c>
      <c r="C5" s="85">
        <v>18231037</v>
      </c>
      <c r="D5" s="85" t="s">
        <v>151</v>
      </c>
      <c r="E5" s="35"/>
      <c r="F5" s="36" t="s">
        <v>665</v>
      </c>
      <c r="G5" s="36">
        <v>6.7</v>
      </c>
      <c r="H5" s="36"/>
      <c r="I5" s="37" t="s">
        <v>253</v>
      </c>
      <c r="J5" s="38">
        <v>1</v>
      </c>
      <c r="K5" s="38">
        <v>11000</v>
      </c>
      <c r="L5" s="38"/>
      <c r="M5" s="39">
        <v>62040</v>
      </c>
      <c r="N5" s="39">
        <v>108000</v>
      </c>
      <c r="O5" s="40">
        <v>11000</v>
      </c>
      <c r="P5" s="41">
        <v>62040</v>
      </c>
      <c r="Q5" s="41">
        <f>A10*4.5</f>
        <v>108000</v>
      </c>
      <c r="R5" s="42"/>
      <c r="S5" s="43"/>
      <c r="T5" s="36">
        <f t="shared" ref="T5:T24" si="0">G5+H5</f>
        <v>6.7</v>
      </c>
      <c r="U5" s="44">
        <f t="shared" ref="U5:U24" si="1">(O5/$A$10)*T5</f>
        <v>3.0708333333333333</v>
      </c>
      <c r="V5" s="45">
        <f t="shared" ref="V5:V24" si="2">N5-M5</f>
        <v>45960</v>
      </c>
      <c r="W5" s="46">
        <f t="shared" ref="W5:W24" si="3">(O5/A$10)</f>
        <v>0.45833333333333331</v>
      </c>
      <c r="X5" s="41">
        <f t="shared" ref="X5:X24" si="4">W5*A$8</f>
        <v>59122.158333333326</v>
      </c>
      <c r="Y5" s="41">
        <f t="shared" ref="Y5:Y24" si="5">Q5-P5</f>
        <v>45960</v>
      </c>
      <c r="Z5" s="41">
        <f t="shared" ref="Z5:Z24" si="6">X5+(A$6*W5)</f>
        <v>87557.158333333326</v>
      </c>
      <c r="AA5" s="47">
        <f t="shared" ref="AA5:AA24" si="7">Q5+X5</f>
        <v>167122.15833333333</v>
      </c>
      <c r="AB5" s="48">
        <f t="shared" ref="AB5:AC24" si="8">Z5/(1+GasDiscountRate)^1</f>
        <v>81982.357990012475</v>
      </c>
      <c r="AC5" s="41">
        <f t="shared" si="8"/>
        <v>156481.42166042444</v>
      </c>
      <c r="AD5" s="41">
        <f t="shared" ref="AD5:AD24" si="9">-PV(GasDiscountRate,T5,R5)*J5</f>
        <v>0</v>
      </c>
      <c r="AE5" s="41">
        <v>0</v>
      </c>
      <c r="AF5" s="49">
        <f>HLOOKUP(I5,GasAvoidedCostsWOCC!$A$5:$G$50,G5+1,FALSE)</f>
        <v>6.8569601049926145</v>
      </c>
      <c r="AG5" s="41">
        <f t="shared" ref="AG5:AG24" si="10">AF5*J5*K5</f>
        <v>75426.56115491876</v>
      </c>
      <c r="AH5" s="49">
        <f>HLOOKUP(I5,GasAvoidedCostsWOCC!$A$5:$Q$50,T5+1,FALSE)</f>
        <v>6.8569601049926145</v>
      </c>
      <c r="AI5" s="41">
        <f t="shared" ref="AI5:AI24" si="11">AH5*J5*L5</f>
        <v>0</v>
      </c>
      <c r="AJ5" s="41">
        <f>AG5+AI5</f>
        <v>75426.56115491876</v>
      </c>
      <c r="AK5" s="41">
        <f>HLOOKUP(I5,GasAvoidedCostsWOCC!$A$5:$Q$50,G5+1,FALSE)*J5*L5</f>
        <v>0</v>
      </c>
      <c r="AL5" s="41">
        <f>AG5+AI5-AK5</f>
        <v>75426.56115491876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75426.56115491876</v>
      </c>
      <c r="AN5" s="45">
        <f>AM5*1.1+AD5+AE5</f>
        <v>82969.217270410649</v>
      </c>
      <c r="AO5" s="44">
        <f>IFERROR(AM5/AB5,0)</f>
        <v>0.92003405371808922</v>
      </c>
      <c r="AP5" s="44">
        <f>AN5/AC5</f>
        <v>0.53021768584426343</v>
      </c>
    </row>
    <row r="6" spans="1:42" ht="13.5" customHeight="1" x14ac:dyDescent="0.25">
      <c r="A6" s="50">
        <f>SUMIF('Program Costs'!D:D,C2,'Program Costs'!L:L)</f>
        <v>62040</v>
      </c>
      <c r="B6" s="84" t="s">
        <v>127</v>
      </c>
      <c r="C6" s="85">
        <v>18231037</v>
      </c>
      <c r="D6" s="85" t="s">
        <v>151</v>
      </c>
      <c r="E6" s="35"/>
      <c r="F6" s="36" t="s">
        <v>666</v>
      </c>
      <c r="G6" s="36">
        <v>6.7</v>
      </c>
      <c r="H6" s="36"/>
      <c r="I6" s="37" t="s">
        <v>253</v>
      </c>
      <c r="J6" s="38">
        <v>1</v>
      </c>
      <c r="K6" s="38">
        <v>7000</v>
      </c>
      <c r="L6" s="38"/>
      <c r="M6" s="39"/>
      <c r="N6" s="39"/>
      <c r="O6" s="40">
        <v>7000</v>
      </c>
      <c r="P6" s="41"/>
      <c r="Q6" s="41"/>
      <c r="R6" s="42"/>
      <c r="S6" s="43"/>
      <c r="T6" s="36">
        <f t="shared" si="0"/>
        <v>6.7</v>
      </c>
      <c r="U6" s="44">
        <f t="shared" si="1"/>
        <v>1.9541666666666668</v>
      </c>
      <c r="V6" s="45">
        <f t="shared" si="2"/>
        <v>0</v>
      </c>
      <c r="W6" s="46">
        <f t="shared" si="3"/>
        <v>0.29166666666666669</v>
      </c>
      <c r="X6" s="41">
        <f t="shared" si="4"/>
        <v>37623.191666666666</v>
      </c>
      <c r="Y6" s="41">
        <f t="shared" si="5"/>
        <v>0</v>
      </c>
      <c r="Z6" s="41">
        <f t="shared" si="6"/>
        <v>55718.191666666666</v>
      </c>
      <c r="AA6" s="47">
        <f t="shared" si="7"/>
        <v>37623.191666666666</v>
      </c>
      <c r="AB6" s="48">
        <f t="shared" si="8"/>
        <v>52170.591448189756</v>
      </c>
      <c r="AC6" s="41">
        <f t="shared" si="8"/>
        <v>35227.707553058674</v>
      </c>
      <c r="AD6" s="41">
        <f t="shared" si="9"/>
        <v>0</v>
      </c>
      <c r="AE6" s="41">
        <v>0</v>
      </c>
      <c r="AF6" s="49">
        <f>HLOOKUP(I6,GasAvoidedCostsWOCC!$A$5:$G$50,G6+1,FALSE)</f>
        <v>6.8569601049926145</v>
      </c>
      <c r="AG6" s="41">
        <f t="shared" si="10"/>
        <v>47998.7207349483</v>
      </c>
      <c r="AH6" s="49">
        <f>HLOOKUP(I6,GasAvoidedCostsWOCC!$A$5:$Q$50,T6+1,FALSE)</f>
        <v>6.8569601049926145</v>
      </c>
      <c r="AI6" s="41">
        <f t="shared" si="11"/>
        <v>0</v>
      </c>
      <c r="AJ6" s="41">
        <f t="shared" ref="AJ6:AJ24" si="12">AG6+AI6</f>
        <v>47998.7207349483</v>
      </c>
      <c r="AK6" s="41">
        <f>HLOOKUP(I6,GasAvoidedCostsWOCC!$A$5:$Q$50,G6+1,FALSE)*J6*L6</f>
        <v>0</v>
      </c>
      <c r="AL6" s="41">
        <f t="shared" ref="AL6:AL24" si="13">AG6+AI6-AK6</f>
        <v>47998.7207349483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47998.7207349483</v>
      </c>
      <c r="AN6" s="45">
        <f t="shared" ref="AN6:AN24" si="14">AM6*1.1+AD6+AE6</f>
        <v>52798.592808443136</v>
      </c>
      <c r="AO6" s="44">
        <f t="shared" ref="AO6:AO24" si="15">IFERROR(AM6/AB6,0)</f>
        <v>0.92003405371808922</v>
      </c>
      <c r="AP6" s="44">
        <f t="shared" ref="AP6:AP24" si="16">AN6/AC6</f>
        <v>1.4987802634877629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 t="s">
        <v>667</v>
      </c>
      <c r="G7" s="36">
        <v>6.7</v>
      </c>
      <c r="H7" s="36"/>
      <c r="I7" s="37" t="s">
        <v>253</v>
      </c>
      <c r="J7" s="38">
        <v>1</v>
      </c>
      <c r="K7" s="38">
        <v>5000</v>
      </c>
      <c r="L7" s="38"/>
      <c r="M7" s="39"/>
      <c r="N7" s="39"/>
      <c r="O7" s="40">
        <v>5000</v>
      </c>
      <c r="P7" s="41"/>
      <c r="Q7" s="41"/>
      <c r="R7" s="42"/>
      <c r="S7" s="43"/>
      <c r="T7" s="36">
        <f t="shared" si="0"/>
        <v>6.7</v>
      </c>
      <c r="U7" s="44">
        <f t="shared" si="1"/>
        <v>1.3958333333333335</v>
      </c>
      <c r="V7" s="45">
        <f t="shared" si="2"/>
        <v>0</v>
      </c>
      <c r="W7" s="46">
        <f t="shared" si="3"/>
        <v>0.20833333333333334</v>
      </c>
      <c r="X7" s="41">
        <f t="shared" si="4"/>
        <v>26873.708333333332</v>
      </c>
      <c r="Y7" s="41">
        <f t="shared" si="5"/>
        <v>0</v>
      </c>
      <c r="Z7" s="41">
        <f t="shared" si="6"/>
        <v>39798.708333333328</v>
      </c>
      <c r="AA7" s="47">
        <f t="shared" si="7"/>
        <v>26873.708333333332</v>
      </c>
      <c r="AB7" s="48">
        <f t="shared" si="8"/>
        <v>37264.708177278393</v>
      </c>
      <c r="AC7" s="41">
        <f t="shared" si="8"/>
        <v>25162.648252184765</v>
      </c>
      <c r="AD7" s="41">
        <f t="shared" si="9"/>
        <v>0</v>
      </c>
      <c r="AE7" s="41">
        <v>0</v>
      </c>
      <c r="AF7" s="49">
        <f>HLOOKUP(I7,GasAvoidedCostsWOCC!$A$5:$G$50,G7+1,FALSE)</f>
        <v>6.8569601049926145</v>
      </c>
      <c r="AG7" s="41">
        <f t="shared" si="10"/>
        <v>34284.800524963073</v>
      </c>
      <c r="AH7" s="49">
        <f>HLOOKUP(I7,GasAvoidedCostsWOCC!$A$5:$Q$50,T7+1,FALSE)</f>
        <v>6.8569601049926145</v>
      </c>
      <c r="AI7" s="41">
        <f t="shared" si="11"/>
        <v>0</v>
      </c>
      <c r="AJ7" s="41">
        <f t="shared" si="12"/>
        <v>34284.800524963073</v>
      </c>
      <c r="AK7" s="41">
        <f>HLOOKUP(I7,GasAvoidedCostsWOCC!$A$5:$Q$50,G7+1,FALSE)*J7*L7</f>
        <v>0</v>
      </c>
      <c r="AL7" s="41">
        <f t="shared" si="13"/>
        <v>34284.800524963073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34284.800524963073</v>
      </c>
      <c r="AN7" s="45">
        <f t="shared" si="14"/>
        <v>37713.280577459387</v>
      </c>
      <c r="AO7" s="44">
        <f t="shared" si="15"/>
        <v>0.92003405371808933</v>
      </c>
      <c r="AP7" s="44">
        <f t="shared" si="16"/>
        <v>1.4987802634877632</v>
      </c>
    </row>
    <row r="8" spans="1:42" ht="13.5" customHeight="1" x14ac:dyDescent="0.25">
      <c r="A8" s="50">
        <f>SUMIF('Program Costs'!D:D,C2,'Program Costs'!O:O)</f>
        <v>128993.79999999999</v>
      </c>
      <c r="B8" s="84"/>
      <c r="C8" s="85"/>
      <c r="D8" s="85"/>
      <c r="E8" s="35"/>
      <c r="F8" s="36" t="s">
        <v>668</v>
      </c>
      <c r="G8" s="36">
        <v>6.7</v>
      </c>
      <c r="H8" s="36"/>
      <c r="I8" s="37" t="s">
        <v>253</v>
      </c>
      <c r="J8" s="38">
        <v>1</v>
      </c>
      <c r="K8" s="38">
        <v>1000</v>
      </c>
      <c r="L8" s="38"/>
      <c r="M8" s="39"/>
      <c r="N8" s="39"/>
      <c r="O8" s="40">
        <v>1000</v>
      </c>
      <c r="P8" s="41"/>
      <c r="Q8" s="41"/>
      <c r="R8" s="42"/>
      <c r="S8" s="43"/>
      <c r="T8" s="36">
        <f t="shared" si="0"/>
        <v>6.7</v>
      </c>
      <c r="U8" s="44">
        <f t="shared" si="1"/>
        <v>0.27916666666666667</v>
      </c>
      <c r="V8" s="45">
        <f t="shared" si="2"/>
        <v>0</v>
      </c>
      <c r="W8" s="46">
        <f t="shared" si="3"/>
        <v>4.1666666666666664E-2</v>
      </c>
      <c r="X8" s="41">
        <f t="shared" si="4"/>
        <v>5374.7416666666659</v>
      </c>
      <c r="Y8" s="41">
        <f t="shared" si="5"/>
        <v>0</v>
      </c>
      <c r="Z8" s="41">
        <f t="shared" si="6"/>
        <v>7959.7416666666659</v>
      </c>
      <c r="AA8" s="47">
        <f t="shared" si="7"/>
        <v>5374.7416666666659</v>
      </c>
      <c r="AB8" s="48">
        <f t="shared" si="8"/>
        <v>7452.9416354556788</v>
      </c>
      <c r="AC8" s="41">
        <f t="shared" si="8"/>
        <v>5032.5296504369526</v>
      </c>
      <c r="AD8" s="41">
        <f t="shared" si="9"/>
        <v>0</v>
      </c>
      <c r="AE8" s="41">
        <v>0</v>
      </c>
      <c r="AF8" s="49">
        <f>HLOOKUP(I8,GasAvoidedCostsWOCC!$A$5:$G$50,G8+1,FALSE)</f>
        <v>6.8569601049926145</v>
      </c>
      <c r="AG8" s="41">
        <f t="shared" si="10"/>
        <v>6856.9601049926141</v>
      </c>
      <c r="AH8" s="49">
        <f>HLOOKUP(I8,GasAvoidedCostsWOCC!$A$5:$Q$50,T8+1,FALSE)</f>
        <v>6.8569601049926145</v>
      </c>
      <c r="AI8" s="41">
        <f t="shared" si="11"/>
        <v>0</v>
      </c>
      <c r="AJ8" s="41">
        <f t="shared" si="12"/>
        <v>6856.9601049926141</v>
      </c>
      <c r="AK8" s="41">
        <f>HLOOKUP(I8,GasAvoidedCostsWOCC!$A$5:$Q$50,G8+1,FALSE)*J8*L8</f>
        <v>0</v>
      </c>
      <c r="AL8" s="41">
        <f t="shared" si="13"/>
        <v>6856.9601049926141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6856.9601049926141</v>
      </c>
      <c r="AN8" s="45">
        <f t="shared" si="14"/>
        <v>7542.6561154918763</v>
      </c>
      <c r="AO8" s="44">
        <f t="shared" si="15"/>
        <v>0.92003405371808922</v>
      </c>
      <c r="AP8" s="44">
        <f t="shared" si="16"/>
        <v>1.4987802634877632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-PV(GasDiscountRate,T9,S9)*J9</f>
        <v>0</v>
      </c>
      <c r="AF9" s="49" t="e">
        <f>HLOOKUP(I9,GasAvoidedCostsWOCC!$A$5:$G$50,G9+1,FALSE)</f>
        <v>#N/A</v>
      </c>
      <c r="AG9" s="41" t="e">
        <f t="shared" si="10"/>
        <v>#N/A</v>
      </c>
      <c r="AH9" s="49" t="e">
        <f>HLOOKUP(I9,GasAvoidedCostsWOCC!$A$5:$Q$50,T9+1,FALSE)</f>
        <v>#N/A</v>
      </c>
      <c r="AI9" s="41" t="e">
        <f t="shared" si="11"/>
        <v>#N/A</v>
      </c>
      <c r="AJ9" s="41" t="e">
        <f t="shared" si="12"/>
        <v>#N/A</v>
      </c>
      <c r="AK9" s="41" t="e">
        <f>HLOOKUP(I9,GasAvoidedCostsWOCC!$A$5:$Q$50,G9+1,FALSE)*J9*L9</f>
        <v>#N/A</v>
      </c>
      <c r="AL9" s="41" t="e">
        <f t="shared" si="13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24000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 t="e">
        <f>HLOOKUP(I10,GasAvoidedCostsWOCC!$A$5:$G$50,G10+1,FALSE)</f>
        <v>#N/A</v>
      </c>
      <c r="AG10" s="41" t="e">
        <f t="shared" si="10"/>
        <v>#N/A</v>
      </c>
      <c r="AH10" s="49" t="e">
        <f>HLOOKUP(I10,GasAvoidedCostsWOCC!$A$5:$Q$50,T10+1,FALSE)</f>
        <v>#N/A</v>
      </c>
      <c r="AI10" s="41" t="e">
        <f t="shared" si="11"/>
        <v>#N/A</v>
      </c>
      <c r="AJ10" s="41" t="e">
        <f t="shared" si="12"/>
        <v>#N/A</v>
      </c>
      <c r="AK10" s="41" t="e">
        <f>HLOOKUP(I10,GasAvoidedCostsWOCC!$A$5:$Q$50,G10+1,FALSE)*J10*L10</f>
        <v>#N/A</v>
      </c>
      <c r="AL10" s="41" t="e">
        <f t="shared" si="13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 t="e">
        <f>HLOOKUP(I11,GasAvoidedCostsWOCC!$A$5:$G$50,G11+1,FALSE)</f>
        <v>#N/A</v>
      </c>
      <c r="AG11" s="41" t="e">
        <f t="shared" si="10"/>
        <v>#N/A</v>
      </c>
      <c r="AH11" s="49" t="e">
        <f>HLOOKUP(I11,GasAvoidedCostsWOCC!$A$5:$Q$50,T11+1,FALSE)</f>
        <v>#N/A</v>
      </c>
      <c r="AI11" s="41" t="e">
        <f t="shared" si="11"/>
        <v>#N/A</v>
      </c>
      <c r="AJ11" s="41" t="e">
        <f t="shared" si="12"/>
        <v>#N/A</v>
      </c>
      <c r="AK11" s="41" t="e">
        <f>HLOOKUP(I11,GasAvoidedCostsWOCC!$A$5:$Q$50,G11+1,FALSE)*J11*L11</f>
        <v>#N/A</v>
      </c>
      <c r="AL11" s="41" t="e">
        <f t="shared" si="13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62040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 t="e">
        <f>HLOOKUP(I12,GasAvoidedCostsWOCC!$A$5:$G$50,G12+1,FALSE)</f>
        <v>#N/A</v>
      </c>
      <c r="AG12" s="41" t="e">
        <f t="shared" si="10"/>
        <v>#N/A</v>
      </c>
      <c r="AH12" s="49" t="e">
        <f>HLOOKUP(I12,GasAvoidedCostsWOCC!$A$5:$Q$50,T12+1,FALSE)</f>
        <v>#N/A</v>
      </c>
      <c r="AI12" s="41" t="e">
        <f t="shared" si="11"/>
        <v>#N/A</v>
      </c>
      <c r="AJ12" s="41" t="e">
        <f t="shared" si="12"/>
        <v>#N/A</v>
      </c>
      <c r="AK12" s="41" t="e">
        <f>HLOOKUP(I12,GasAvoidedCostsWOCC!$A$5:$Q$50,G12+1,FALSE)*J12*L12</f>
        <v>#N/A</v>
      </c>
      <c r="AL12" s="41" t="e">
        <f t="shared" si="13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8"/>
        <v>0</v>
      </c>
      <c r="AD13" s="41">
        <f t="shared" si="9"/>
        <v>0</v>
      </c>
      <c r="AE13" s="41">
        <f t="shared" si="17"/>
        <v>0</v>
      </c>
      <c r="AF13" s="49" t="e">
        <f>HLOOKUP(I13,GasAvoidedCostsWOCC!$A$5:$G$50,G13+1,FALSE)</f>
        <v>#N/A</v>
      </c>
      <c r="AG13" s="41" t="e">
        <f t="shared" si="10"/>
        <v>#N/A</v>
      </c>
      <c r="AH13" s="49" t="e">
        <f>HLOOKUP(I13,GasAvoidedCostsWOCC!$A$5:$Q$50,T13+1,FALSE)</f>
        <v>#N/A</v>
      </c>
      <c r="AI13" s="41" t="e">
        <f t="shared" si="11"/>
        <v>#N/A</v>
      </c>
      <c r="AJ13" s="41" t="e">
        <f t="shared" si="12"/>
        <v>#N/A</v>
      </c>
      <c r="AK13" s="41" t="e">
        <f>HLOOKUP(I13,GasAvoidedCostsWOCC!$A$5:$Q$50,G13+1,FALSE)*J13*L13</f>
        <v>#N/A</v>
      </c>
      <c r="AL13" s="41" t="e">
        <f t="shared" si="13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4"/>
        <v>0</v>
      </c>
      <c r="AO13" s="44">
        <f t="shared" si="15"/>
        <v>0</v>
      </c>
      <c r="AP13" s="44" t="e">
        <f t="shared" si="16"/>
        <v>#DIV/0!</v>
      </c>
    </row>
    <row r="14" spans="1:42" ht="13.5" customHeight="1" x14ac:dyDescent="0.25">
      <c r="A14" s="52">
        <f>SUM(Y5:Y1000)</f>
        <v>45960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8"/>
        <v>0</v>
      </c>
      <c r="AD14" s="41">
        <f t="shared" si="9"/>
        <v>0</v>
      </c>
      <c r="AE14" s="41">
        <f t="shared" si="17"/>
        <v>0</v>
      </c>
      <c r="AF14" s="49" t="e">
        <f>HLOOKUP(I14,GasAvoidedCostsWOCC!$A$5:$G$50,G14+1,FALSE)</f>
        <v>#N/A</v>
      </c>
      <c r="AG14" s="41" t="e">
        <f t="shared" si="10"/>
        <v>#N/A</v>
      </c>
      <c r="AH14" s="49" t="e">
        <f>HLOOKUP(I14,GasAvoidedCostsWOCC!$A$5:$Q$50,T14+1,FALSE)</f>
        <v>#N/A</v>
      </c>
      <c r="AI14" s="41" t="e">
        <f t="shared" si="11"/>
        <v>#N/A</v>
      </c>
      <c r="AJ14" s="41" t="e">
        <f t="shared" si="12"/>
        <v>#N/A</v>
      </c>
      <c r="AK14" s="41" t="e">
        <f>HLOOKUP(I14,GasAvoidedCostsWOCC!$A$5:$Q$50,G14+1,FALSE)*J14*L14</f>
        <v>#N/A</v>
      </c>
      <c r="AL14" s="41" t="e">
        <f t="shared" si="13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4"/>
        <v>0</v>
      </c>
      <c r="AO14" s="44">
        <f t="shared" si="15"/>
        <v>0</v>
      </c>
      <c r="AP14" s="44" t="e">
        <f t="shared" si="16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8"/>
        <v>0</v>
      </c>
      <c r="AD15" s="41">
        <f t="shared" si="9"/>
        <v>0</v>
      </c>
      <c r="AE15" s="41">
        <f t="shared" si="17"/>
        <v>0</v>
      </c>
      <c r="AF15" s="49" t="e">
        <f>HLOOKUP(I15,GasAvoidedCostsWOCC!$A$5:$G$50,G15+1,FALSE)</f>
        <v>#N/A</v>
      </c>
      <c r="AG15" s="41" t="e">
        <f t="shared" si="10"/>
        <v>#N/A</v>
      </c>
      <c r="AH15" s="49" t="e">
        <f>HLOOKUP(I15,GasAvoidedCostsWOCC!$A$5:$Q$50,T15+1,FALSE)</f>
        <v>#N/A</v>
      </c>
      <c r="AI15" s="41" t="e">
        <f t="shared" si="11"/>
        <v>#N/A</v>
      </c>
      <c r="AJ15" s="41" t="e">
        <f t="shared" si="12"/>
        <v>#N/A</v>
      </c>
      <c r="AK15" s="41" t="e">
        <f>HLOOKUP(I15,GasAvoidedCostsWOCC!$A$5:$Q$50,G15+1,FALSE)*J15*L15</f>
        <v>#N/A</v>
      </c>
      <c r="AL15" s="41" t="e">
        <f t="shared" si="13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4"/>
        <v>0</v>
      </c>
      <c r="AO15" s="44">
        <f t="shared" si="15"/>
        <v>0</v>
      </c>
      <c r="AP15" s="44" t="e">
        <f t="shared" si="16"/>
        <v>#DIV/0!</v>
      </c>
    </row>
    <row r="16" spans="1:42" ht="13.5" customHeight="1" x14ac:dyDescent="0.25">
      <c r="A16" s="51">
        <f>SUM(U5:U999)</f>
        <v>6.7000000000000011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8"/>
        <v>0</v>
      </c>
      <c r="AD16" s="41">
        <f t="shared" si="9"/>
        <v>0</v>
      </c>
      <c r="AE16" s="41">
        <f t="shared" si="17"/>
        <v>0</v>
      </c>
      <c r="AF16" s="49" t="e">
        <f>HLOOKUP(I16,GasAvoidedCostsWOCC!$A$5:$G$50,G16+1,FALSE)</f>
        <v>#N/A</v>
      </c>
      <c r="AG16" s="41" t="e">
        <f t="shared" si="10"/>
        <v>#N/A</v>
      </c>
      <c r="AH16" s="49" t="e">
        <f>HLOOKUP(I16,GasAvoidedCostsWOCC!$A$5:$Q$50,T16+1,FALSE)</f>
        <v>#N/A</v>
      </c>
      <c r="AI16" s="41" t="e">
        <f t="shared" si="11"/>
        <v>#N/A</v>
      </c>
      <c r="AJ16" s="41" t="e">
        <f t="shared" si="12"/>
        <v>#N/A</v>
      </c>
      <c r="AK16" s="41" t="e">
        <f>HLOOKUP(I16,GasAvoidedCostsWOCC!$A$5:$Q$50,G16+1,FALSE)*J16*L16</f>
        <v>#N/A</v>
      </c>
      <c r="AL16" s="41" t="e">
        <f t="shared" si="13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4"/>
        <v>0</v>
      </c>
      <c r="AO16" s="44">
        <f t="shared" si="15"/>
        <v>0</v>
      </c>
      <c r="AP16" s="44" t="e">
        <f t="shared" si="16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8"/>
        <v>0</v>
      </c>
      <c r="AD17" s="41">
        <f t="shared" si="9"/>
        <v>0</v>
      </c>
      <c r="AE17" s="41">
        <f t="shared" si="17"/>
        <v>0</v>
      </c>
      <c r="AF17" s="49" t="e">
        <f>HLOOKUP(I17,GasAvoidedCostsWOCC!$A$5:$G$50,G17+1,FALSE)</f>
        <v>#N/A</v>
      </c>
      <c r="AG17" s="41" t="e">
        <f t="shared" si="10"/>
        <v>#N/A</v>
      </c>
      <c r="AH17" s="49" t="e">
        <f>HLOOKUP(I17,GasAvoidedCostsWOCC!$A$5:$Q$50,T17+1,FALSE)</f>
        <v>#N/A</v>
      </c>
      <c r="AI17" s="41" t="e">
        <f t="shared" si="11"/>
        <v>#N/A</v>
      </c>
      <c r="AJ17" s="41" t="e">
        <f t="shared" si="12"/>
        <v>#N/A</v>
      </c>
      <c r="AK17" s="41" t="e">
        <f>HLOOKUP(I17,GasAvoidedCostsWOCC!$A$5:$Q$50,G17+1,FALSE)*J17*L17</f>
        <v>#N/A</v>
      </c>
      <c r="AL17" s="41" t="e">
        <f t="shared" si="13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4"/>
        <v>0</v>
      </c>
      <c r="AO17" s="44">
        <f t="shared" si="15"/>
        <v>0</v>
      </c>
      <c r="AP17" s="44" t="e">
        <f t="shared" si="16"/>
        <v>#DIV/0!</v>
      </c>
    </row>
    <row r="18" spans="1:42" ht="13.5" customHeight="1" x14ac:dyDescent="0.25">
      <c r="A18" s="52">
        <f>A6+A8</f>
        <v>191033.8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HLOOKUP(I18,GasAvoidedCostsWOCC!$A$5:$G$50,G18+1,FALSE)</f>
        <v>#N/A</v>
      </c>
      <c r="AG18" s="41" t="e">
        <f t="shared" si="10"/>
        <v>#N/A</v>
      </c>
      <c r="AH18" s="49" t="e">
        <f>HLOOKUP(I18,GasAvoidedCostsWOCC!$A$5:$Q$50,T18+1,FALSE)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HLOOKUP(I18,GasAvoidedCostsWOCC!$A$5:$Q$50,G18+1,FALSE)*J18*L18</f>
        <v>#N/A</v>
      </c>
      <c r="AL18" s="41" t="e">
        <f t="shared" si="13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HLOOKUP(I19,GasAvoidedCostsWOCC!$A$5:$G$50,G19+1,FALSE)</f>
        <v>#N/A</v>
      </c>
      <c r="AG19" s="41" t="e">
        <f t="shared" si="10"/>
        <v>#N/A</v>
      </c>
      <c r="AH19" s="49" t="e">
        <f>HLOOKUP(I19,GasAvoidedCostsWOCC!$A$5:$Q$50,T19+1,FALSE)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HLOOKUP(I19,GasAvoidedCostsWOCC!$A$5:$Q$50,G19+1,FALSE)*J19*L19</f>
        <v>#N/A</v>
      </c>
      <c r="AL19" s="41" t="e">
        <f t="shared" si="13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236993.8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HLOOKUP(I20,GasAvoidedCostsWOCC!$A$5:$G$50,G20+1,FALSE)</f>
        <v>#N/A</v>
      </c>
      <c r="AG20" s="41" t="e">
        <f t="shared" si="10"/>
        <v>#N/A</v>
      </c>
      <c r="AH20" s="49" t="e">
        <f>HLOOKUP(I20,GasAvoidedCostsWOCC!$A$5:$Q$50,T20+1,FALSE)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HLOOKUP(I20,GasAvoidedCostsWOCC!$A$5:$Q$50,G20+1,FALSE)*J20*L20</f>
        <v>#N/A</v>
      </c>
      <c r="AL20" s="41" t="e">
        <f t="shared" si="13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8"/>
        <v>0</v>
      </c>
      <c r="AD21" s="41">
        <f t="shared" si="9"/>
        <v>0</v>
      </c>
      <c r="AE21" s="41">
        <f t="shared" si="17"/>
        <v>0</v>
      </c>
      <c r="AF21" s="49" t="e">
        <f>HLOOKUP(I21,GasAvoidedCostsWOCC!$A$5:$G$50,G21+1,FALSE)</f>
        <v>#N/A</v>
      </c>
      <c r="AG21" s="41" t="e">
        <f t="shared" si="10"/>
        <v>#N/A</v>
      </c>
      <c r="AH21" s="49" t="e">
        <f>HLOOKUP(I21,GasAvoidedCostsWOCC!$A$5:$Q$50,T21+1,FALSE)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HLOOKUP(I21,GasAvoidedCostsWOCC!$A$5:$Q$50,G21+1,FALSE)*J21*L21</f>
        <v>#N/A</v>
      </c>
      <c r="AL21" s="41" t="e">
        <f t="shared" si="13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0.92003405371808933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8"/>
        <v>0</v>
      </c>
      <c r="AD22" s="41">
        <f t="shared" si="9"/>
        <v>0</v>
      </c>
      <c r="AE22" s="41">
        <f t="shared" si="17"/>
        <v>0</v>
      </c>
      <c r="AF22" s="49" t="e">
        <f>HLOOKUP(I22,GasAvoidedCostsWOCC!$A$5:$G$50,G22+1,FALSE)</f>
        <v>#N/A</v>
      </c>
      <c r="AG22" s="41" t="e">
        <f t="shared" si="10"/>
        <v>#N/A</v>
      </c>
      <c r="AH22" s="49" t="e">
        <f>HLOOKUP(I22,GasAvoidedCostsWOCC!$A$5:$Q$50,T22+1,FALSE)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HLOOKUP(I22,GasAvoidedCostsWOCC!$A$5:$Q$50,G22+1,FALSE)*J22*L22</f>
        <v>#N/A</v>
      </c>
      <c r="AL22" s="41" t="e">
        <f t="shared" si="13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8"/>
        <v>0</v>
      </c>
      <c r="AD23" s="41">
        <f t="shared" si="9"/>
        <v>0</v>
      </c>
      <c r="AE23" s="41">
        <f t="shared" si="17"/>
        <v>0</v>
      </c>
      <c r="AF23" s="49" t="e">
        <f>HLOOKUP(I23,GasAvoidedCostsWOCC!$A$5:$G$50,G23+1,FALSE)</f>
        <v>#N/A</v>
      </c>
      <c r="AG23" s="41" t="e">
        <f t="shared" si="10"/>
        <v>#N/A</v>
      </c>
      <c r="AH23" s="49" t="e">
        <f>HLOOKUP(I23,GasAvoidedCostsWOCC!$A$5:$Q$50,T23+1,FALSE)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HLOOKUP(I23,GasAvoidedCostsWOCC!$A$5:$Q$50,G23+1,FALSE)*J23*L23</f>
        <v>#N/A</v>
      </c>
      <c r="AL23" s="41" t="e">
        <f t="shared" si="13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0.81577392131054827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8"/>
        <v>0</v>
      </c>
      <c r="AD24" s="41">
        <f t="shared" si="9"/>
        <v>0</v>
      </c>
      <c r="AE24" s="41">
        <f t="shared" si="17"/>
        <v>0</v>
      </c>
      <c r="AF24" s="49" t="e">
        <f>HLOOKUP(I24,GasAvoidedCostsWOCC!$A$5:$G$50,G24+1,FALSE)</f>
        <v>#N/A</v>
      </c>
      <c r="AG24" s="41" t="e">
        <f t="shared" si="10"/>
        <v>#N/A</v>
      </c>
      <c r="AH24" s="49" t="e">
        <f>HLOOKUP(I24,GasAvoidedCostsWOCC!$A$5:$Q$50,T24+1,FALSE)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HLOOKUP(I24,GasAvoidedCostsWOCC!$A$5:$Q$50,G24+1,FALSE)*J24*L24</f>
        <v>#N/A</v>
      </c>
      <c r="AL24" s="41" t="e">
        <f t="shared" si="13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35" priority="2">
      <formula>ISTEXT(J5)</formula>
    </cfRule>
    <cfRule type="notContainsBlanks" dxfId="34" priority="3">
      <formula>LEN(TRIM(J5))&gt;0</formula>
    </cfRule>
  </conditionalFormatting>
  <conditionalFormatting sqref="R5:S24">
    <cfRule type="expression" dxfId="33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499984740745262"/>
  </sheetPr>
  <dimension ref="A1:AP28"/>
  <sheetViews>
    <sheetView zoomScale="85" zoomScaleNormal="85" workbookViewId="0">
      <selection activeCell="F8" sqref="F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18230706</v>
      </c>
      <c r="D2" s="17" t="s">
        <v>111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110</v>
      </c>
      <c r="C5" s="56">
        <v>18230706</v>
      </c>
      <c r="D5" s="56" t="s">
        <v>111</v>
      </c>
      <c r="E5" s="35"/>
      <c r="F5" s="36" t="s">
        <v>636</v>
      </c>
      <c r="G5" s="36">
        <v>18.16</v>
      </c>
      <c r="H5" s="36"/>
      <c r="I5" s="37" t="s">
        <v>253</v>
      </c>
      <c r="J5" s="38">
        <v>1</v>
      </c>
      <c r="K5" s="38">
        <v>20000</v>
      </c>
      <c r="L5" s="38"/>
      <c r="M5" s="39"/>
      <c r="N5" s="39"/>
      <c r="O5" s="40">
        <v>20000</v>
      </c>
      <c r="P5" s="41">
        <v>146000</v>
      </c>
      <c r="Q5" s="41">
        <f>P5*1.47</f>
        <v>214620</v>
      </c>
      <c r="R5" s="42"/>
      <c r="S5" s="43"/>
      <c r="T5" s="36">
        <f t="shared" ref="T5:T24" si="0">G5+H5</f>
        <v>18.16</v>
      </c>
      <c r="U5" s="44">
        <f t="shared" ref="U5:U24" si="1">(O5/$A$10)*T5</f>
        <v>18.16</v>
      </c>
      <c r="V5" s="45">
        <f t="shared" ref="V5:V24" si="2">N5-M5</f>
        <v>0</v>
      </c>
      <c r="W5" s="46">
        <f t="shared" ref="W5:W24" si="3">(O5/A$10)</f>
        <v>1</v>
      </c>
      <c r="X5" s="41">
        <f t="shared" ref="X5:X24" si="4">W5*A$8</f>
        <v>113194.64000000001</v>
      </c>
      <c r="Y5" s="41">
        <f t="shared" ref="Y5:Y24" si="5">Q5-P5</f>
        <v>68620</v>
      </c>
      <c r="Z5" s="41">
        <f t="shared" ref="Z5:Z24" si="6">X5+(A$6*W5)</f>
        <v>259194.64</v>
      </c>
      <c r="AA5" s="47">
        <f t="shared" ref="AA5:AA24" si="7">Q5+X5</f>
        <v>327814.64</v>
      </c>
      <c r="AB5" s="48">
        <f t="shared" ref="AB5:AB24" si="8">Z5/(1+GasDiscountRate)^1</f>
        <v>242691.61048689138</v>
      </c>
      <c r="AC5" s="41">
        <f t="shared" ref="AC5:AC24" si="9">AA5/(1+GasDiscountRate)^1</f>
        <v>306942.54681647941</v>
      </c>
      <c r="AD5" s="41">
        <f t="shared" ref="AD5:AD24" si="10">-PV(GasDiscountRate,T5,R5)*J5</f>
        <v>0</v>
      </c>
      <c r="AE5" s="41">
        <v>0</v>
      </c>
      <c r="AF5" s="49">
        <f>HLOOKUP(I5,GasAvoidedCostsWOCC!$A$5:$G$50,G5+1,FALSE)</f>
        <v>17.06146079087577</v>
      </c>
      <c r="AG5" s="41">
        <f t="shared" ref="AG5:AG24" si="11">AF5*J5*K5</f>
        <v>341229.21581751539</v>
      </c>
      <c r="AH5" s="49">
        <f>HLOOKUP(I5,GasAvoidedCostsWOCC!$A$5:$Q$50,T5+1,FALSE)</f>
        <v>17.06146079087577</v>
      </c>
      <c r="AI5" s="41">
        <f t="shared" ref="AI5:AI24" si="12">AH5*J5*L5</f>
        <v>0</v>
      </c>
      <c r="AJ5" s="41">
        <f>AG5+AI5</f>
        <v>341229.21581751539</v>
      </c>
      <c r="AK5" s="41">
        <f>HLOOKUP(I5,GasAvoidedCostsWOCC!$A$5:$Q$50,G5+1,FALSE)*J5*L5</f>
        <v>0</v>
      </c>
      <c r="AL5" s="41">
        <f>AG5+AI5-AK5</f>
        <v>341229.21581751539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341229.21581751539</v>
      </c>
      <c r="AN5" s="45">
        <f>AM5*1.1+AD5+AE5</f>
        <v>375352.13739926694</v>
      </c>
      <c r="AO5" s="44">
        <f>IFERROR(AM5/AB5,0)</f>
        <v>1.4060198254605358</v>
      </c>
      <c r="AP5" s="44">
        <f>AN5/AC5</f>
        <v>1.2228742521762208</v>
      </c>
    </row>
    <row r="6" spans="1:42" ht="13.5" customHeight="1" x14ac:dyDescent="0.25">
      <c r="A6" s="50">
        <f>SUMIF('Program Costs'!D:D,C2,'Program Costs'!L:L)</f>
        <v>146000</v>
      </c>
      <c r="B6" s="84" t="s">
        <v>110</v>
      </c>
      <c r="C6" s="56">
        <v>18230706</v>
      </c>
      <c r="D6" s="56" t="s">
        <v>111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9"/>
        <v>0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 t="s">
        <v>110</v>
      </c>
      <c r="C7" s="56">
        <v>18230706</v>
      </c>
      <c r="D7" s="56" t="s">
        <v>111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9"/>
        <v>0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113194.64000000001</v>
      </c>
      <c r="B8" s="84" t="s">
        <v>110</v>
      </c>
      <c r="C8" s="56">
        <v>18230706</v>
      </c>
      <c r="D8" s="56" t="s">
        <v>111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9"/>
        <v>0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84" t="s">
        <v>110</v>
      </c>
      <c r="C9" s="56">
        <v>18230706</v>
      </c>
      <c r="D9" s="56" t="s">
        <v>111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20000</v>
      </c>
      <c r="B10" s="84" t="s">
        <v>110</v>
      </c>
      <c r="C10" s="56">
        <v>18230706</v>
      </c>
      <c r="D10" s="56" t="s">
        <v>111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84" t="s">
        <v>110</v>
      </c>
      <c r="C11" s="56">
        <v>18230706</v>
      </c>
      <c r="D11" s="56" t="s">
        <v>111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146000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68620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18.16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259194.64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327814.64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>
        <f>(SUM(AM5:AM1000)/(SUM(AB5:AB1000)))</f>
        <v>1.4060198254605358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(SUM(AN5:AN1000)/SUM(AC5:AC1000))</f>
        <v>1.2228742521762208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32" priority="2">
      <formula>ISTEXT(J5)</formula>
    </cfRule>
    <cfRule type="notContainsBlanks" dxfId="31" priority="3">
      <formula>LEN(TRIM(J5))&gt;0</formula>
    </cfRule>
  </conditionalFormatting>
  <conditionalFormatting sqref="R5:S24">
    <cfRule type="expression" dxfId="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499984740745262"/>
  </sheetPr>
  <dimension ref="A1:AP28"/>
  <sheetViews>
    <sheetView zoomScale="85" zoomScaleNormal="85" workbookViewId="0">
      <selection activeCell="I10" sqref="I10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18230691</v>
      </c>
      <c r="D2" s="17" t="s">
        <v>100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99</v>
      </c>
      <c r="C5" s="56">
        <v>18230691</v>
      </c>
      <c r="D5" s="56" t="s">
        <v>100</v>
      </c>
      <c r="E5" s="35"/>
      <c r="F5" s="36" t="s">
        <v>638</v>
      </c>
      <c r="G5" s="36">
        <v>3</v>
      </c>
      <c r="H5" s="36"/>
      <c r="I5" s="37" t="s">
        <v>253</v>
      </c>
      <c r="J5" s="38">
        <v>1</v>
      </c>
      <c r="K5" s="38">
        <v>360000</v>
      </c>
      <c r="L5" s="38"/>
      <c r="M5" s="39">
        <v>172500</v>
      </c>
      <c r="N5" s="39">
        <v>222525</v>
      </c>
      <c r="O5" s="40">
        <v>360000</v>
      </c>
      <c r="P5" s="41">
        <v>172500</v>
      </c>
      <c r="Q5" s="41">
        <f>P5*1.29</f>
        <v>222525</v>
      </c>
      <c r="R5" s="42"/>
      <c r="S5" s="43"/>
      <c r="T5" s="36">
        <f t="shared" ref="T5:T24" si="0">G5+H5</f>
        <v>3</v>
      </c>
      <c r="U5" s="44">
        <f t="shared" ref="U5:U24" si="1">(O5/$A$10)*T5</f>
        <v>2.9189189189189193</v>
      </c>
      <c r="V5" s="45">
        <f t="shared" ref="V5:V24" si="2">N5-M5</f>
        <v>50025</v>
      </c>
      <c r="W5" s="46">
        <f t="shared" ref="W5:W24" si="3">(O5/A$10)</f>
        <v>0.97297297297297303</v>
      </c>
      <c r="X5" s="41">
        <f t="shared" ref="X5:X24" si="4">W5*A$8</f>
        <v>698148.0291891892</v>
      </c>
      <c r="Y5" s="41">
        <f t="shared" ref="Y5:Y24" si="5">Q5-P5</f>
        <v>50025</v>
      </c>
      <c r="Z5" s="41">
        <f t="shared" ref="Z5:Z24" si="6">X5+(A$6*W5)</f>
        <v>865985.86702702707</v>
      </c>
      <c r="AA5" s="47">
        <f t="shared" ref="AA5:AA24" si="7">Q5+X5</f>
        <v>920673.0291891892</v>
      </c>
      <c r="AB5" s="48">
        <f t="shared" ref="AB5:AB24" si="8">Z5/(1+GasDiscountRate)^1</f>
        <v>810848.19010021258</v>
      </c>
      <c r="AC5" s="41">
        <f t="shared" ref="AC5:AC24" si="9">AA5/(1+GasDiscountRate)^1</f>
        <v>862053.39811721828</v>
      </c>
      <c r="AD5" s="41">
        <f t="shared" ref="AD5:AD24" si="10">-PV(GasDiscountRate,T5,R5)*J5</f>
        <v>0</v>
      </c>
      <c r="AE5" s="41">
        <v>0</v>
      </c>
      <c r="AF5" s="49">
        <f>HLOOKUP(I5,GasAvoidedCostsWOCC!$A$5:$G$50,G5+1,FALSE)</f>
        <v>3.6704308803943571</v>
      </c>
      <c r="AG5" s="41">
        <f t="shared" ref="AG5:AG24" si="11">AF5*J5*K5</f>
        <v>1321355.1169419684</v>
      </c>
      <c r="AH5" s="49">
        <f>HLOOKUP(I5,GasAvoidedCostsWOCC!$A$5:$Q$50,T5+1,FALSE)</f>
        <v>3.6704308803943571</v>
      </c>
      <c r="AI5" s="41">
        <f t="shared" ref="AI5:AI24" si="12">AH5*J5*L5</f>
        <v>0</v>
      </c>
      <c r="AJ5" s="41">
        <f>AG5+AI5</f>
        <v>1321355.1169419684</v>
      </c>
      <c r="AK5" s="41">
        <f>HLOOKUP(I5,GasAvoidedCostsWOCC!$A$5:$Q$50,G5+1,FALSE)*J5*L5</f>
        <v>0</v>
      </c>
      <c r="AL5" s="41">
        <f>AG5+AI5-AK5</f>
        <v>1321355.1169419684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1321355.1169419684</v>
      </c>
      <c r="AN5" s="45">
        <f>AM5*1.1+AD5+AE5</f>
        <v>1453490.6286361655</v>
      </c>
      <c r="AO5" s="44">
        <f>IFERROR(AM5/AB5,0)</f>
        <v>1.6295961846799738</v>
      </c>
      <c r="AP5" s="44">
        <f>AN5/AC5</f>
        <v>1.6860795767532328</v>
      </c>
    </row>
    <row r="6" spans="1:42" ht="13.5" customHeight="1" x14ac:dyDescent="0.25">
      <c r="A6" s="50">
        <f>SUMIF('Program Costs'!D:D,C2,'Program Costs'!L:L)</f>
        <v>172500</v>
      </c>
      <c r="B6" s="84" t="s">
        <v>99</v>
      </c>
      <c r="C6" s="56">
        <v>18230691</v>
      </c>
      <c r="D6" s="56" t="s">
        <v>100</v>
      </c>
      <c r="E6" s="35"/>
      <c r="F6" s="36" t="s">
        <v>639</v>
      </c>
      <c r="G6" s="36">
        <v>3</v>
      </c>
      <c r="H6" s="36"/>
      <c r="I6" s="37" t="s">
        <v>253</v>
      </c>
      <c r="J6" s="38">
        <v>1</v>
      </c>
      <c r="K6" s="38">
        <v>10000</v>
      </c>
      <c r="L6" s="38"/>
      <c r="M6" s="39"/>
      <c r="N6" s="39"/>
      <c r="O6" s="40">
        <v>10000</v>
      </c>
      <c r="P6" s="41"/>
      <c r="Q6" s="41">
        <f>P6*1.29</f>
        <v>0</v>
      </c>
      <c r="R6" s="42"/>
      <c r="S6" s="43"/>
      <c r="T6" s="36">
        <f t="shared" si="0"/>
        <v>3</v>
      </c>
      <c r="U6" s="44">
        <f t="shared" si="1"/>
        <v>8.1081081081081086E-2</v>
      </c>
      <c r="V6" s="45">
        <f t="shared" si="2"/>
        <v>0</v>
      </c>
      <c r="W6" s="46">
        <f t="shared" si="3"/>
        <v>2.7027027027027029E-2</v>
      </c>
      <c r="X6" s="41">
        <f t="shared" si="4"/>
        <v>19393.000810810812</v>
      </c>
      <c r="Y6" s="41">
        <f t="shared" si="5"/>
        <v>0</v>
      </c>
      <c r="Z6" s="41">
        <f t="shared" si="6"/>
        <v>24055.162972972976</v>
      </c>
      <c r="AA6" s="47">
        <f t="shared" si="7"/>
        <v>19393.000810810812</v>
      </c>
      <c r="AB6" s="48">
        <f t="shared" si="8"/>
        <v>22523.560836117016</v>
      </c>
      <c r="AC6" s="41">
        <f t="shared" si="9"/>
        <v>18158.240459560686</v>
      </c>
      <c r="AD6" s="41">
        <f t="shared" si="10"/>
        <v>0</v>
      </c>
      <c r="AE6" s="41">
        <v>0</v>
      </c>
      <c r="AF6" s="49">
        <f>HLOOKUP(I6,GasAvoidedCostsWOCC!$A$5:$G$50,G6+1,FALSE)</f>
        <v>3.6704308803943571</v>
      </c>
      <c r="AG6" s="41">
        <f t="shared" si="11"/>
        <v>36704.308803943568</v>
      </c>
      <c r="AH6" s="49">
        <f>HLOOKUP(I6,GasAvoidedCostsWOCC!$A$5:$Q$50,T6+1,FALSE)</f>
        <v>3.6704308803943571</v>
      </c>
      <c r="AI6" s="41">
        <f t="shared" si="12"/>
        <v>0</v>
      </c>
      <c r="AJ6" s="41">
        <f t="shared" ref="AJ6:AJ24" si="13">AG6+AI6</f>
        <v>36704.308803943568</v>
      </c>
      <c r="AK6" s="41">
        <f>HLOOKUP(I6,GasAvoidedCostsWOCC!$A$5:$Q$50,G6+1,FALSE)*J6*L6</f>
        <v>0</v>
      </c>
      <c r="AL6" s="41">
        <f t="shared" ref="AL6:AL24" si="14">AG6+AI6-AK6</f>
        <v>36704.308803943568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36704.308803943568</v>
      </c>
      <c r="AN6" s="45">
        <f t="shared" ref="AN6:AN24" si="15">AM6*1.1+AD6+AE6</f>
        <v>40374.739684337925</v>
      </c>
      <c r="AO6" s="44">
        <f t="shared" ref="AO6:AO24" si="16">IFERROR(AM6/AB6,0)</f>
        <v>1.6295961846799738</v>
      </c>
      <c r="AP6" s="44">
        <f t="shared" ref="AP6:AP24" si="17">AN6/AC6</f>
        <v>2.2234940535265242</v>
      </c>
    </row>
    <row r="7" spans="1:42" ht="13.5" customHeight="1" x14ac:dyDescent="0.25">
      <c r="A7" s="33" t="s">
        <v>232</v>
      </c>
      <c r="B7" s="84" t="s">
        <v>99</v>
      </c>
      <c r="C7" s="56">
        <v>18230691</v>
      </c>
      <c r="D7" s="56" t="s">
        <v>100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9"/>
        <v>0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717541.03</v>
      </c>
      <c r="B8" s="84" t="s">
        <v>99</v>
      </c>
      <c r="C8" s="56">
        <v>18230691</v>
      </c>
      <c r="D8" s="56" t="s">
        <v>100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9"/>
        <v>0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84" t="s">
        <v>99</v>
      </c>
      <c r="C9" s="56">
        <v>18230691</v>
      </c>
      <c r="D9" s="56" t="s">
        <v>100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370000</v>
      </c>
      <c r="B10" s="84" t="s">
        <v>99</v>
      </c>
      <c r="C10" s="56">
        <v>18230691</v>
      </c>
      <c r="D10" s="56" t="s">
        <v>100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84" t="s">
        <v>99</v>
      </c>
      <c r="C11" s="56">
        <v>18230691</v>
      </c>
      <c r="D11" s="56" t="s">
        <v>100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172500</v>
      </c>
      <c r="B12" s="84" t="s">
        <v>99</v>
      </c>
      <c r="C12" s="56">
        <v>18230691</v>
      </c>
      <c r="D12" s="56" t="s">
        <v>100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84" t="s">
        <v>99</v>
      </c>
      <c r="C13" s="56">
        <v>18230691</v>
      </c>
      <c r="D13" s="56" t="s">
        <v>100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50025</v>
      </c>
      <c r="B14" s="84" t="s">
        <v>99</v>
      </c>
      <c r="C14" s="56">
        <v>18230691</v>
      </c>
      <c r="D14" s="56" t="s">
        <v>100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3.0000000000000004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890041.03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940066.03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>
        <f>(SUM(AM5:AM110)/(SUM(AB5:AB110)))</f>
        <v>1.6295961846799736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(SUM(AN5:AN110)/SUM(AC5:AC110))</f>
        <v>1.6971661164761989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29" priority="2">
      <formula>ISTEXT(J5)</formula>
    </cfRule>
    <cfRule type="notContainsBlanks" dxfId="28" priority="3">
      <formula>LEN(TRIM(J5))&gt;0</formula>
    </cfRule>
  </conditionalFormatting>
  <conditionalFormatting sqref="R5:S24">
    <cfRule type="expression" dxfId="27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499984740745262"/>
  </sheetPr>
  <dimension ref="A1:AP28"/>
  <sheetViews>
    <sheetView zoomScale="85" zoomScaleNormal="85" workbookViewId="0">
      <selection activeCell="E11" sqref="E11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18231039</v>
      </c>
      <c r="D2" s="17" t="s">
        <v>314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99</v>
      </c>
      <c r="C5" s="56">
        <v>18231039</v>
      </c>
      <c r="D5" s="56" t="s">
        <v>314</v>
      </c>
      <c r="E5" s="35"/>
      <c r="F5" s="36" t="s">
        <v>636</v>
      </c>
      <c r="G5" s="36">
        <v>16</v>
      </c>
      <c r="H5" s="36"/>
      <c r="I5" s="37" t="s">
        <v>253</v>
      </c>
      <c r="J5" s="38">
        <v>1</v>
      </c>
      <c r="K5" s="38">
        <v>13502</v>
      </c>
      <c r="L5" s="38"/>
      <c r="M5" s="39">
        <v>40000</v>
      </c>
      <c r="N5" s="39">
        <v>92000</v>
      </c>
      <c r="O5" s="40">
        <v>13502</v>
      </c>
      <c r="P5" s="41">
        <v>40000</v>
      </c>
      <c r="Q5" s="41">
        <f>P5*2.3</f>
        <v>92000</v>
      </c>
      <c r="R5" s="42"/>
      <c r="S5" s="43"/>
      <c r="T5" s="36">
        <f t="shared" ref="T5:T24" si="0">G5+H5</f>
        <v>16</v>
      </c>
      <c r="U5" s="44">
        <f t="shared" ref="U5:U24" si="1">(O5/$A$10)*T5</f>
        <v>16</v>
      </c>
      <c r="V5" s="45">
        <f t="shared" ref="V5:V24" si="2">N5-M5</f>
        <v>52000</v>
      </c>
      <c r="W5" s="46">
        <f t="shared" ref="W5:W24" si="3">(O5/A$10)</f>
        <v>1</v>
      </c>
      <c r="X5" s="41">
        <f t="shared" ref="X5:X24" si="4">W5*A$8</f>
        <v>71322.34</v>
      </c>
      <c r="Y5" s="41">
        <f t="shared" ref="Y5:Y24" si="5">Q5-P5</f>
        <v>52000</v>
      </c>
      <c r="Z5" s="41">
        <f t="shared" ref="Z5:Z24" si="6">X5+(A$6*W5)</f>
        <v>111322.34</v>
      </c>
      <c r="AA5" s="47">
        <f t="shared" ref="AA5:AA24" si="7">Q5+X5</f>
        <v>163322.34</v>
      </c>
      <c r="AB5" s="48">
        <f t="shared" ref="AB5:AB24" si="8">Z5/(1+GasDiscountRate)^1</f>
        <v>104234.40074906366</v>
      </c>
      <c r="AC5" s="41">
        <f t="shared" ref="AC5:AC24" si="9">AA5/(1+GasDiscountRate)^1</f>
        <v>152923.53932584269</v>
      </c>
      <c r="AD5" s="41">
        <f t="shared" ref="AD5:AD24" si="10">-PV(GasDiscountRate,T5,R5)*J5</f>
        <v>0</v>
      </c>
      <c r="AE5" s="41">
        <v>0</v>
      </c>
      <c r="AF5" s="49">
        <f>HLOOKUP(I5,GasAvoidedCostsWOCC!$A$5:$G$50,G5+1,FALSE)</f>
        <v>15.521186052358718</v>
      </c>
      <c r="AG5" s="41">
        <f t="shared" ref="AG5:AG24" si="11">AF5*J5*K5</f>
        <v>209567.0540789474</v>
      </c>
      <c r="AH5" s="49">
        <f>HLOOKUP(I5,GasAvoidedCostsWOCC!$A$5:$Q$50,T5+1,FALSE)</f>
        <v>15.521186052358718</v>
      </c>
      <c r="AI5" s="41">
        <f t="shared" ref="AI5:AI24" si="12">AH5*J5*L5</f>
        <v>0</v>
      </c>
      <c r="AJ5" s="41">
        <f>AG5+AI5</f>
        <v>209567.0540789474</v>
      </c>
      <c r="AK5" s="41">
        <f>HLOOKUP(I5,GasAvoidedCostsWOCC!$A$5:$Q$50,G5+1,FALSE)*J5*L5</f>
        <v>0</v>
      </c>
      <c r="AL5" s="41">
        <f>AG5+AI5-AK5</f>
        <v>209567.0540789474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209567.0540789474</v>
      </c>
      <c r="AN5" s="45">
        <f>AM5*1.1+AD5+AE5</f>
        <v>230523.75948684217</v>
      </c>
      <c r="AO5" s="44">
        <f>IFERROR(AM5/AB5,0)</f>
        <v>2.0105363735285824</v>
      </c>
      <c r="AP5" s="44">
        <f>AN5/AC5</f>
        <v>1.5074445733017752</v>
      </c>
    </row>
    <row r="6" spans="1:42" ht="13.5" customHeight="1" x14ac:dyDescent="0.25">
      <c r="A6" s="50">
        <f>SUMIF('Program Costs'!D:D,C2,'Program Costs'!L:L)</f>
        <v>40000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9"/>
        <v>0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9"/>
        <v>0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71322.34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9"/>
        <v>0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13502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40000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52000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16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111322.34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163322.34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>
        <f>(SUM(AM5:AM110)/(SUM(AB5:AB110)))</f>
        <v>2.0105363735285824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(SUM(AN5:AN110)/SUM(AC5:AC110))</f>
        <v>1.5074445733017752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26" priority="2">
      <formula>ISTEXT(J5)</formula>
    </cfRule>
    <cfRule type="notContainsBlanks" dxfId="25" priority="3">
      <formula>LEN(TRIM(J5))&gt;0</formula>
    </cfRule>
  </conditionalFormatting>
  <conditionalFormatting sqref="R5:S24">
    <cfRule type="expression" dxfId="24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499984740745262"/>
  </sheetPr>
  <dimension ref="A1:AP88"/>
  <sheetViews>
    <sheetView zoomScale="85" zoomScaleNormal="85" workbookViewId="0">
      <selection activeCell="E18" sqref="E18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18231027</v>
      </c>
      <c r="D2" s="17" t="s">
        <v>542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26</v>
      </c>
      <c r="C5" s="56">
        <v>18231027</v>
      </c>
      <c r="D5" s="56" t="s">
        <v>542</v>
      </c>
      <c r="E5" s="35"/>
      <c r="F5" s="444" t="s">
        <v>583</v>
      </c>
      <c r="G5" s="36">
        <v>12</v>
      </c>
      <c r="H5" s="36"/>
      <c r="I5" s="37" t="s">
        <v>255</v>
      </c>
      <c r="J5" s="38">
        <v>1</v>
      </c>
      <c r="K5" s="38">
        <v>160582</v>
      </c>
      <c r="L5" s="38"/>
      <c r="M5" s="39">
        <v>671438</v>
      </c>
      <c r="N5" s="39">
        <v>708465</v>
      </c>
      <c r="O5" s="40">
        <v>160582</v>
      </c>
      <c r="P5" s="41">
        <v>671438</v>
      </c>
      <c r="Q5" s="41">
        <v>708465</v>
      </c>
      <c r="R5" s="42">
        <v>161818</v>
      </c>
      <c r="S5" s="43"/>
      <c r="T5" s="36">
        <f t="shared" ref="T5:T24" si="0">G5+H5</f>
        <v>12</v>
      </c>
      <c r="U5" s="44">
        <f t="shared" ref="U5:U24" si="1">(O5/$A$10)*T5</f>
        <v>11.230688533762283</v>
      </c>
      <c r="V5" s="45">
        <f t="shared" ref="V5:V24" si="2">N5-M5</f>
        <v>37027</v>
      </c>
      <c r="W5" s="46">
        <f t="shared" ref="W5:W24" si="3">(O5/A$10)</f>
        <v>0.93589071114685685</v>
      </c>
      <c r="X5" s="41">
        <f t="shared" ref="X5:X24" si="4">W5*A$8</f>
        <v>693105.39629786334</v>
      </c>
      <c r="Y5" s="41">
        <f t="shared" ref="Y5:Y24" si="5">Q5-P5</f>
        <v>37027</v>
      </c>
      <c r="Z5" s="41">
        <f t="shared" ref="Z5:Z24" si="6">X5+(A$6*W5)</f>
        <v>1398538.6351690735</v>
      </c>
      <c r="AA5" s="47">
        <f t="shared" ref="AA5:AA24" si="7">Q5+X5</f>
        <v>1401570.3962978632</v>
      </c>
      <c r="AB5" s="48">
        <f t="shared" ref="AB5:AB24" si="8">Z5/(1+GasDiscountRate)^1</f>
        <v>1309493.1040908927</v>
      </c>
      <c r="AC5" s="41">
        <f t="shared" ref="AC5:AC24" si="9">AA5/(1+GasDiscountRate)^1</f>
        <v>1312331.8317395723</v>
      </c>
      <c r="AD5" s="41">
        <f t="shared" ref="AD5:AD24" si="10">-PV(GasDiscountRate,T5,R5)*J5</f>
        <v>1299081.6435899716</v>
      </c>
      <c r="AE5" s="41">
        <v>0</v>
      </c>
      <c r="AF5" s="49">
        <f>HLOOKUP(I5,GasAvoidedCostsWOCC!$A$5:$G$50,G5+1,FALSE)</f>
        <v>12.316974764501182</v>
      </c>
      <c r="AG5" s="41">
        <f t="shared" ref="AG5:AG24" si="11">AF5*J5*K5</f>
        <v>1977884.4416331288</v>
      </c>
      <c r="AH5" s="49">
        <f>HLOOKUP(I5,GasAvoidedCostsWOCC!$A$5:$Q$50,T5+1,FALSE)</f>
        <v>12.316974764501182</v>
      </c>
      <c r="AI5" s="41">
        <f t="shared" ref="AI5:AI24" si="12">AH5*J5*L5</f>
        <v>0</v>
      </c>
      <c r="AJ5" s="41">
        <f>AG5+AI5</f>
        <v>1977884.4416331288</v>
      </c>
      <c r="AK5" s="41">
        <f>HLOOKUP(I5,GasAvoidedCostsWOCC!$A$5:$Q$50,G5+1,FALSE)*J5*L5</f>
        <v>0</v>
      </c>
      <c r="AL5" s="41">
        <f>AG5+AI5-AK5</f>
        <v>1977884.4416331288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1977884.4416331288</v>
      </c>
      <c r="AN5" s="45">
        <f>AM5*1.1+AD5+AE5</f>
        <v>3474754.5293864133</v>
      </c>
      <c r="AO5" s="44">
        <f>IFERROR(AM5/AB5,0)</f>
        <v>1.5104198987029127</v>
      </c>
      <c r="AP5" s="44">
        <f>AN5/AC5</f>
        <v>2.647771276553144</v>
      </c>
    </row>
    <row r="6" spans="1:42" ht="13.5" customHeight="1" x14ac:dyDescent="0.25">
      <c r="A6" s="50">
        <f>SUMIF('Program Costs'!D:D,C2,'Program Costs'!L:L)</f>
        <v>753756</v>
      </c>
      <c r="B6" s="84" t="s">
        <v>26</v>
      </c>
      <c r="C6" s="56">
        <v>18231027</v>
      </c>
      <c r="D6" s="56" t="s">
        <v>542</v>
      </c>
      <c r="E6" s="35"/>
      <c r="F6" s="444" t="s">
        <v>584</v>
      </c>
      <c r="G6" s="36">
        <v>1</v>
      </c>
      <c r="H6" s="36"/>
      <c r="I6" s="37" t="s">
        <v>255</v>
      </c>
      <c r="J6" s="38">
        <v>1</v>
      </c>
      <c r="K6" s="38">
        <v>0</v>
      </c>
      <c r="L6" s="38"/>
      <c r="M6" s="39">
        <v>14318</v>
      </c>
      <c r="N6" s="39">
        <v>0</v>
      </c>
      <c r="O6" s="40">
        <v>0</v>
      </c>
      <c r="P6" s="41">
        <v>14318</v>
      </c>
      <c r="Q6" s="41">
        <v>0</v>
      </c>
      <c r="R6" s="42">
        <v>0</v>
      </c>
      <c r="S6" s="43"/>
      <c r="T6" s="36">
        <f t="shared" si="0"/>
        <v>1</v>
      </c>
      <c r="U6" s="44">
        <f t="shared" si="1"/>
        <v>0</v>
      </c>
      <c r="V6" s="45">
        <f t="shared" si="2"/>
        <v>-14318</v>
      </c>
      <c r="W6" s="46">
        <f t="shared" si="3"/>
        <v>0</v>
      </c>
      <c r="X6" s="41">
        <f t="shared" si="4"/>
        <v>0</v>
      </c>
      <c r="Y6" s="41">
        <f t="shared" si="5"/>
        <v>-14318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9"/>
        <v>0</v>
      </c>
      <c r="AD6" s="41">
        <f t="shared" si="10"/>
        <v>0</v>
      </c>
      <c r="AE6" s="41">
        <v>0</v>
      </c>
      <c r="AF6" s="49">
        <f>HLOOKUP(I6,GasAvoidedCostsWOCC!$A$5:$G$50,G6+1,FALSE)</f>
        <v>1.2701980187759467</v>
      </c>
      <c r="AG6" s="41">
        <f t="shared" si="11"/>
        <v>0</v>
      </c>
      <c r="AH6" s="49">
        <f>HLOOKUP(I6,GasAvoidedCostsWOCC!$A$5:$Q$50,T6+1,FALSE)</f>
        <v>1.2701980187759467</v>
      </c>
      <c r="AI6" s="41">
        <f t="shared" si="12"/>
        <v>0</v>
      </c>
      <c r="AJ6" s="41">
        <f t="shared" ref="AJ6:AJ24" si="13">AG6+AI6</f>
        <v>0</v>
      </c>
      <c r="AK6" s="41">
        <f>HLOOKUP(I6,GasAvoidedCostsWOCC!$A$5:$Q$50,G6+1,FALSE)*J6*L6</f>
        <v>0</v>
      </c>
      <c r="AL6" s="41">
        <f t="shared" ref="AL6:AL24" si="14">AG6+AI6-AK6</f>
        <v>0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 t="s">
        <v>26</v>
      </c>
      <c r="C7" s="56">
        <v>18231027</v>
      </c>
      <c r="D7" s="56" t="s">
        <v>542</v>
      </c>
      <c r="E7" s="35"/>
      <c r="F7" s="444" t="s">
        <v>585</v>
      </c>
      <c r="G7" s="36">
        <v>12</v>
      </c>
      <c r="H7" s="36"/>
      <c r="I7" s="37" t="s">
        <v>255</v>
      </c>
      <c r="J7" s="38">
        <v>1</v>
      </c>
      <c r="K7" s="38">
        <v>11000</v>
      </c>
      <c r="L7" s="38"/>
      <c r="M7" s="39">
        <v>68000</v>
      </c>
      <c r="N7" s="39">
        <v>55000</v>
      </c>
      <c r="O7" s="40">
        <v>11000</v>
      </c>
      <c r="P7" s="41">
        <v>68000</v>
      </c>
      <c r="Q7" s="41">
        <v>55000</v>
      </c>
      <c r="R7" s="42">
        <v>14000</v>
      </c>
      <c r="S7" s="43"/>
      <c r="T7" s="36">
        <f t="shared" si="0"/>
        <v>12</v>
      </c>
      <c r="U7" s="44">
        <f t="shared" si="1"/>
        <v>0.76931146623771718</v>
      </c>
      <c r="V7" s="45">
        <f t="shared" si="2"/>
        <v>-13000</v>
      </c>
      <c r="W7" s="46">
        <f t="shared" si="3"/>
        <v>6.4109288853143098E-2</v>
      </c>
      <c r="X7" s="41">
        <f t="shared" si="4"/>
        <v>47478.29370213658</v>
      </c>
      <c r="Y7" s="41">
        <f t="shared" si="5"/>
        <v>-13000</v>
      </c>
      <c r="Z7" s="41">
        <f t="shared" si="6"/>
        <v>95801.05483092631</v>
      </c>
      <c r="AA7" s="47">
        <f t="shared" si="7"/>
        <v>102478.29370213658</v>
      </c>
      <c r="AB7" s="48">
        <f t="shared" si="8"/>
        <v>89701.362201241864</v>
      </c>
      <c r="AC7" s="41">
        <f t="shared" si="9"/>
        <v>95953.458522599787</v>
      </c>
      <c r="AD7" s="41">
        <f t="shared" si="10"/>
        <v>112392.58308877629</v>
      </c>
      <c r="AE7" s="41">
        <v>0</v>
      </c>
      <c r="AF7" s="49">
        <f>HLOOKUP(I7,GasAvoidedCostsWOCC!$A$5:$G$50,G7+1,FALSE)</f>
        <v>12.316974764501182</v>
      </c>
      <c r="AG7" s="41">
        <f t="shared" si="11"/>
        <v>135486.72240951299</v>
      </c>
      <c r="AH7" s="49">
        <f>HLOOKUP(I7,GasAvoidedCostsWOCC!$A$5:$Q$50,T7+1,FALSE)</f>
        <v>12.316974764501182</v>
      </c>
      <c r="AI7" s="41">
        <f t="shared" si="12"/>
        <v>0</v>
      </c>
      <c r="AJ7" s="41">
        <f t="shared" si="13"/>
        <v>135486.72240951299</v>
      </c>
      <c r="AK7" s="41">
        <f>HLOOKUP(I7,GasAvoidedCostsWOCC!$A$5:$Q$50,G7+1,FALSE)*J7*L7</f>
        <v>0</v>
      </c>
      <c r="AL7" s="41">
        <f t="shared" si="14"/>
        <v>135486.72240951299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135486.72240951299</v>
      </c>
      <c r="AN7" s="45">
        <f t="shared" si="15"/>
        <v>261427.97773924057</v>
      </c>
      <c r="AO7" s="44">
        <f t="shared" si="16"/>
        <v>1.5104198987029125</v>
      </c>
      <c r="AP7" s="44">
        <f t="shared" si="17"/>
        <v>2.7245289723211674</v>
      </c>
    </row>
    <row r="8" spans="1:42" ht="13.5" customHeight="1" x14ac:dyDescent="0.25">
      <c r="A8" s="50">
        <f>SUMIF('Program Costs'!D:D,C2,'Program Costs'!O:O)</f>
        <v>740583.69</v>
      </c>
      <c r="B8" s="84" t="s">
        <v>26</v>
      </c>
      <c r="C8" s="56">
        <v>18231027</v>
      </c>
      <c r="D8" s="56" t="s">
        <v>542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9"/>
        <v>0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84" t="s">
        <v>26</v>
      </c>
      <c r="C9" s="56">
        <v>18231027</v>
      </c>
      <c r="D9" s="56" t="s">
        <v>542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171582</v>
      </c>
      <c r="B10" s="84" t="s">
        <v>26</v>
      </c>
      <c r="C10" s="56">
        <v>18231027</v>
      </c>
      <c r="D10" s="56" t="s">
        <v>542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84" t="s">
        <v>26</v>
      </c>
      <c r="C11" s="56">
        <v>18231027</v>
      </c>
      <c r="D11" s="56" t="s">
        <v>542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753756</v>
      </c>
      <c r="B12" s="84" t="s">
        <v>26</v>
      </c>
      <c r="C12" s="56">
        <v>18231027</v>
      </c>
      <c r="D12" s="56" t="s">
        <v>542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84" t="s">
        <v>26</v>
      </c>
      <c r="C13" s="56">
        <v>18231027</v>
      </c>
      <c r="D13" s="56" t="s">
        <v>542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9709</v>
      </c>
      <c r="B14" s="84" t="s">
        <v>26</v>
      </c>
      <c r="C14" s="56">
        <v>18231027</v>
      </c>
      <c r="D14" s="56" t="s">
        <v>542</v>
      </c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84" t="s">
        <v>26</v>
      </c>
      <c r="C15" s="56">
        <v>18231027</v>
      </c>
      <c r="D15" s="56" t="s">
        <v>542</v>
      </c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12</v>
      </c>
      <c r="B16" s="84" t="s">
        <v>26</v>
      </c>
      <c r="C16" s="56">
        <v>18231027</v>
      </c>
      <c r="D16" s="56" t="s">
        <v>542</v>
      </c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84" t="s">
        <v>26</v>
      </c>
      <c r="C17" s="56">
        <v>18231027</v>
      </c>
      <c r="D17" s="56" t="s">
        <v>542</v>
      </c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1494339.69</v>
      </c>
      <c r="B18" s="84" t="s">
        <v>26</v>
      </c>
      <c r="C18" s="56">
        <v>18231027</v>
      </c>
      <c r="D18" s="56" t="s">
        <v>542</v>
      </c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84" t="s">
        <v>26</v>
      </c>
      <c r="C19" s="56">
        <v>18231027</v>
      </c>
      <c r="D19" s="56" t="s">
        <v>542</v>
      </c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1504048.69</v>
      </c>
      <c r="B20" s="84" t="s">
        <v>26</v>
      </c>
      <c r="C20" s="56">
        <v>18231027</v>
      </c>
      <c r="D20" s="56" t="s">
        <v>542</v>
      </c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84" t="s">
        <v>26</v>
      </c>
      <c r="C21" s="56">
        <v>18231027</v>
      </c>
      <c r="D21" s="56" t="s">
        <v>542</v>
      </c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>
        <f>(SUM(AM5:AM1000)/(SUM(AB5:AB1000)))</f>
        <v>1.5104198987029127</v>
      </c>
      <c r="B22" s="84" t="s">
        <v>26</v>
      </c>
      <c r="C22" s="56">
        <v>18231027</v>
      </c>
      <c r="D22" s="56" t="s">
        <v>542</v>
      </c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84" t="s">
        <v>26</v>
      </c>
      <c r="C23" s="56">
        <v>18231027</v>
      </c>
      <c r="D23" s="56" t="s">
        <v>542</v>
      </c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(SUM(AN5:AN1000)/SUM(AC5:AC1000))</f>
        <v>2.6530011588987845</v>
      </c>
      <c r="B24" s="84" t="s">
        <v>26</v>
      </c>
      <c r="C24" s="56">
        <v>18231027</v>
      </c>
      <c r="D24" s="56" t="s">
        <v>542</v>
      </c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>
      <c r="B25" s="84" t="s">
        <v>26</v>
      </c>
      <c r="C25" s="56">
        <v>18231027</v>
      </c>
      <c r="D25" s="56" t="s">
        <v>542</v>
      </c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48" si="19">G25+H25</f>
        <v>0</v>
      </c>
      <c r="U25" s="44">
        <f t="shared" ref="U25:U48" si="20">(O25/$A$10)*T25</f>
        <v>0</v>
      </c>
      <c r="V25" s="45">
        <f t="shared" ref="V25:V48" si="21">N25-M25</f>
        <v>0</v>
      </c>
      <c r="W25" s="46">
        <f t="shared" ref="W25:W48" si="22">(O25/A$10)</f>
        <v>0</v>
      </c>
      <c r="X25" s="41">
        <f t="shared" ref="X25:X48" si="23">W25*A$8</f>
        <v>0</v>
      </c>
      <c r="Y25" s="41">
        <f t="shared" ref="Y25:Y48" si="24">Q25-P25</f>
        <v>0</v>
      </c>
      <c r="Z25" s="41">
        <f t="shared" ref="Z25:Z48" si="25">X25+(A$6*W25)</f>
        <v>0</v>
      </c>
      <c r="AA25" s="47">
        <f t="shared" ref="AA25:AA48" si="26">Q25+X25</f>
        <v>0</v>
      </c>
      <c r="AB25" s="48">
        <f t="shared" ref="AB25:AB48" si="27">Z25/(1+GasDiscountRate)^1</f>
        <v>0</v>
      </c>
      <c r="AC25" s="41">
        <f t="shared" ref="AC25:AC48" si="28">AA25/(1+GasDiscountRate)^1</f>
        <v>0</v>
      </c>
      <c r="AD25" s="41">
        <f t="shared" ref="AD25:AD48" si="29">-PV(GasDiscountRate,T25,R25)*J25</f>
        <v>0</v>
      </c>
      <c r="AE25" s="41">
        <f t="shared" ref="AE25:AE48" si="30">-PV(GasDiscountRate,T25,S25)*J25</f>
        <v>0</v>
      </c>
      <c r="AF25" s="49" t="e">
        <f>HLOOKUP(I25,GasAvoidedCostsWOCC!$A$5:$G$50,G25+1,FALSE)</f>
        <v>#N/A</v>
      </c>
      <c r="AG25" s="41" t="e">
        <f t="shared" ref="AG25:AG48" si="31">AF25*J25*K25</f>
        <v>#N/A</v>
      </c>
      <c r="AH25" s="49" t="e">
        <f>HLOOKUP(I25,GasAvoidedCostsWOCC!$A$5:$Q$50,T25+1,FALSE)</f>
        <v>#N/A</v>
      </c>
      <c r="AI25" s="41" t="e">
        <f t="shared" ref="AI25:AI48" si="32">AH25*J25*L25</f>
        <v>#N/A</v>
      </c>
      <c r="AJ25" s="41" t="e">
        <f t="shared" ref="AJ25:AJ48" si="33">AG25+AI25</f>
        <v>#N/A</v>
      </c>
      <c r="AK25" s="41" t="e">
        <f>HLOOKUP(I25,GasAvoidedCostsWOCC!$A$5:$Q$50,G25+1,FALSE)*J25*L25</f>
        <v>#N/A</v>
      </c>
      <c r="AL25" s="41" t="e">
        <f t="shared" ref="AL25:AL48" si="34">AG25+AI25-AK25</f>
        <v>#N/A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5">
        <f t="shared" ref="AN25:AN48" si="35">AM25*1.1+AD25+AE25</f>
        <v>0</v>
      </c>
      <c r="AO25" s="44">
        <f t="shared" ref="AO25:AO48" si="36">IFERROR(AM25/AB25,0)</f>
        <v>0</v>
      </c>
      <c r="AP25" s="44" t="e">
        <f t="shared" ref="AP25:AP48" si="37">AN25/AC25</f>
        <v>#DIV/0!</v>
      </c>
    </row>
    <row r="26" spans="1:42" ht="13.5" customHeight="1" x14ac:dyDescent="0.25">
      <c r="B26" s="84" t="s">
        <v>26</v>
      </c>
      <c r="C26" s="56">
        <v>18231027</v>
      </c>
      <c r="D26" s="56" t="s">
        <v>542</v>
      </c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HLOOKUP(I26,GasAvoidedCostsWOCC!$A$5:$G$50,G26+1,FALSE)</f>
        <v>#N/A</v>
      </c>
      <c r="AG26" s="41" t="e">
        <f t="shared" si="31"/>
        <v>#N/A</v>
      </c>
      <c r="AH26" s="49" t="e">
        <f>HLOOKUP(I26,GasAvoidedCostsWOCC!$A$5:$Q$50,T26+1,FALSE)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HLOOKUP(I26,GasAvoidedCostsWOCC!$A$5:$Q$50,G26+1,FALSE)*J26*L26</f>
        <v>#N/A</v>
      </c>
      <c r="AL26" s="41" t="e">
        <f t="shared" si="34"/>
        <v>#N/A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84" t="s">
        <v>26</v>
      </c>
      <c r="C27" s="56">
        <v>18231027</v>
      </c>
      <c r="D27" s="56" t="s">
        <v>542</v>
      </c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HLOOKUP(I27,GasAvoidedCostsWOCC!$A$5:$G$50,G27+1,FALSE)</f>
        <v>#N/A</v>
      </c>
      <c r="AG27" s="41" t="e">
        <f t="shared" si="31"/>
        <v>#N/A</v>
      </c>
      <c r="AH27" s="49" t="e">
        <f>HLOOKUP(I27,GasAvoidedCostsWOCC!$A$5:$Q$50,T27+1,FALSE)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HLOOKUP(I27,GasAvoidedCostsWOCC!$A$5:$Q$50,G27+1,FALSE)*J27*L27</f>
        <v>#N/A</v>
      </c>
      <c r="AL27" s="41" t="e">
        <f t="shared" si="34"/>
        <v>#N/A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84" t="s">
        <v>26</v>
      </c>
      <c r="C28" s="56">
        <v>18231027</v>
      </c>
      <c r="D28" s="56" t="s">
        <v>542</v>
      </c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HLOOKUP(I28,GasAvoidedCostsWOCC!$A$5:$G$50,G28+1,FALSE)</f>
        <v>#N/A</v>
      </c>
      <c r="AG28" s="41" t="e">
        <f t="shared" si="31"/>
        <v>#N/A</v>
      </c>
      <c r="AH28" s="49" t="e">
        <f>HLOOKUP(I28,GasAvoidedCostsWOCC!$A$5:$Q$50,T28+1,FALSE)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HLOOKUP(I28,GasAvoidedCostsWOCC!$A$5:$Q$50,G28+1,FALSE)*J28*L28</f>
        <v>#N/A</v>
      </c>
      <c r="AL28" s="41" t="e">
        <f t="shared" si="34"/>
        <v>#N/A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  <row r="29" spans="1:42" x14ac:dyDescent="0.25">
      <c r="B29" s="84" t="s">
        <v>26</v>
      </c>
      <c r="C29" s="56">
        <v>18231027</v>
      </c>
      <c r="D29" s="56" t="s">
        <v>542</v>
      </c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9"/>
        <v>0</v>
      </c>
      <c r="U29" s="44">
        <f t="shared" si="20"/>
        <v>0</v>
      </c>
      <c r="V29" s="45">
        <f t="shared" si="21"/>
        <v>0</v>
      </c>
      <c r="W29" s="46">
        <f t="shared" si="22"/>
        <v>0</v>
      </c>
      <c r="X29" s="41">
        <f t="shared" si="23"/>
        <v>0</v>
      </c>
      <c r="Y29" s="41">
        <f t="shared" si="24"/>
        <v>0</v>
      </c>
      <c r="Z29" s="41">
        <f t="shared" si="25"/>
        <v>0</v>
      </c>
      <c r="AA29" s="47">
        <f t="shared" si="26"/>
        <v>0</v>
      </c>
      <c r="AB29" s="48">
        <f t="shared" si="27"/>
        <v>0</v>
      </c>
      <c r="AC29" s="41">
        <f t="shared" si="28"/>
        <v>0</v>
      </c>
      <c r="AD29" s="41">
        <f t="shared" si="29"/>
        <v>0</v>
      </c>
      <c r="AE29" s="41">
        <f t="shared" si="30"/>
        <v>0</v>
      </c>
      <c r="AF29" s="49" t="e">
        <f>HLOOKUP(I29,GasAvoidedCostsWOCC!$A$5:$G$50,G29+1,FALSE)</f>
        <v>#N/A</v>
      </c>
      <c r="AG29" s="41" t="e">
        <f t="shared" si="31"/>
        <v>#N/A</v>
      </c>
      <c r="AH29" s="49" t="e">
        <f>HLOOKUP(I29,GasAvoidedCostsWOCC!$A$5:$Q$50,T29+1,FALSE)</f>
        <v>#N/A</v>
      </c>
      <c r="AI29" s="41" t="e">
        <f t="shared" si="32"/>
        <v>#N/A</v>
      </c>
      <c r="AJ29" s="41" t="e">
        <f t="shared" si="33"/>
        <v>#N/A</v>
      </c>
      <c r="AK29" s="41" t="e">
        <f>HLOOKUP(I29,GasAvoidedCostsWOCC!$A$5:$Q$50,G29+1,FALSE)*J29*L29</f>
        <v>#N/A</v>
      </c>
      <c r="AL29" s="41" t="e">
        <f t="shared" si="34"/>
        <v>#N/A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5">
        <f t="shared" si="35"/>
        <v>0</v>
      </c>
      <c r="AO29" s="44">
        <f t="shared" si="36"/>
        <v>0</v>
      </c>
      <c r="AP29" s="44" t="e">
        <f t="shared" si="37"/>
        <v>#DIV/0!</v>
      </c>
    </row>
    <row r="30" spans="1:42" x14ac:dyDescent="0.25">
      <c r="B30" s="84" t="s">
        <v>26</v>
      </c>
      <c r="C30" s="56">
        <v>18231027</v>
      </c>
      <c r="D30" s="56" t="s">
        <v>542</v>
      </c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9"/>
        <v>0</v>
      </c>
      <c r="U30" s="44">
        <f t="shared" si="20"/>
        <v>0</v>
      </c>
      <c r="V30" s="45">
        <f t="shared" si="21"/>
        <v>0</v>
      </c>
      <c r="W30" s="46">
        <f t="shared" si="22"/>
        <v>0</v>
      </c>
      <c r="X30" s="41">
        <f t="shared" si="23"/>
        <v>0</v>
      </c>
      <c r="Y30" s="41">
        <f t="shared" si="24"/>
        <v>0</v>
      </c>
      <c r="Z30" s="41">
        <f t="shared" si="25"/>
        <v>0</v>
      </c>
      <c r="AA30" s="47">
        <f t="shared" si="26"/>
        <v>0</v>
      </c>
      <c r="AB30" s="48">
        <f t="shared" si="27"/>
        <v>0</v>
      </c>
      <c r="AC30" s="41">
        <f t="shared" si="28"/>
        <v>0</v>
      </c>
      <c r="AD30" s="41">
        <f t="shared" si="29"/>
        <v>0</v>
      </c>
      <c r="AE30" s="41">
        <f t="shared" si="30"/>
        <v>0</v>
      </c>
      <c r="AF30" s="49" t="e">
        <f>HLOOKUP(I30,GasAvoidedCostsWOCC!$A$5:$G$50,G30+1,FALSE)</f>
        <v>#N/A</v>
      </c>
      <c r="AG30" s="41" t="e">
        <f t="shared" si="31"/>
        <v>#N/A</v>
      </c>
      <c r="AH30" s="49" t="e">
        <f>HLOOKUP(I30,GasAvoidedCostsWOCC!$A$5:$Q$50,T30+1,FALSE)</f>
        <v>#N/A</v>
      </c>
      <c r="AI30" s="41" t="e">
        <f t="shared" si="32"/>
        <v>#N/A</v>
      </c>
      <c r="AJ30" s="41" t="e">
        <f t="shared" si="33"/>
        <v>#N/A</v>
      </c>
      <c r="AK30" s="41" t="e">
        <f>HLOOKUP(I30,GasAvoidedCostsWOCC!$A$5:$Q$50,G30+1,FALSE)*J30*L30</f>
        <v>#N/A</v>
      </c>
      <c r="AL30" s="41" t="e">
        <f t="shared" si="34"/>
        <v>#N/A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5">
        <f t="shared" si="35"/>
        <v>0</v>
      </c>
      <c r="AO30" s="44">
        <f t="shared" si="36"/>
        <v>0</v>
      </c>
      <c r="AP30" s="44" t="e">
        <f t="shared" si="37"/>
        <v>#DIV/0!</v>
      </c>
    </row>
    <row r="31" spans="1:42" x14ac:dyDescent="0.25">
      <c r="B31" s="84" t="s">
        <v>26</v>
      </c>
      <c r="C31" s="56">
        <v>18231027</v>
      </c>
      <c r="D31" s="56" t="s">
        <v>542</v>
      </c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9"/>
        <v>0</v>
      </c>
      <c r="U31" s="44">
        <f t="shared" si="20"/>
        <v>0</v>
      </c>
      <c r="V31" s="45">
        <f t="shared" si="21"/>
        <v>0</v>
      </c>
      <c r="W31" s="46">
        <f t="shared" si="22"/>
        <v>0</v>
      </c>
      <c r="X31" s="41">
        <f t="shared" si="23"/>
        <v>0</v>
      </c>
      <c r="Y31" s="41">
        <f t="shared" si="24"/>
        <v>0</v>
      </c>
      <c r="Z31" s="41">
        <f t="shared" si="25"/>
        <v>0</v>
      </c>
      <c r="AA31" s="47">
        <f t="shared" si="26"/>
        <v>0</v>
      </c>
      <c r="AB31" s="48">
        <f t="shared" si="27"/>
        <v>0</v>
      </c>
      <c r="AC31" s="41">
        <f t="shared" si="28"/>
        <v>0</v>
      </c>
      <c r="AD31" s="41">
        <f t="shared" si="29"/>
        <v>0</v>
      </c>
      <c r="AE31" s="41">
        <f t="shared" si="30"/>
        <v>0</v>
      </c>
      <c r="AF31" s="49" t="e">
        <f>HLOOKUP(I31,GasAvoidedCostsWOCC!$A$5:$G$50,G31+1,FALSE)</f>
        <v>#N/A</v>
      </c>
      <c r="AG31" s="41" t="e">
        <f t="shared" si="31"/>
        <v>#N/A</v>
      </c>
      <c r="AH31" s="49" t="e">
        <f>HLOOKUP(I31,GasAvoidedCostsWOCC!$A$5:$Q$50,T31+1,FALSE)</f>
        <v>#N/A</v>
      </c>
      <c r="AI31" s="41" t="e">
        <f t="shared" si="32"/>
        <v>#N/A</v>
      </c>
      <c r="AJ31" s="41" t="e">
        <f t="shared" si="33"/>
        <v>#N/A</v>
      </c>
      <c r="AK31" s="41" t="e">
        <f>HLOOKUP(I31,GasAvoidedCostsWOCC!$A$5:$Q$50,G31+1,FALSE)*J31*L31</f>
        <v>#N/A</v>
      </c>
      <c r="AL31" s="41" t="e">
        <f t="shared" si="34"/>
        <v>#N/A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5">
        <f t="shared" si="35"/>
        <v>0</v>
      </c>
      <c r="AO31" s="44">
        <f t="shared" si="36"/>
        <v>0</v>
      </c>
      <c r="AP31" s="44" t="e">
        <f t="shared" si="37"/>
        <v>#DIV/0!</v>
      </c>
    </row>
    <row r="32" spans="1:42" x14ac:dyDescent="0.25">
      <c r="B32" s="84" t="s">
        <v>26</v>
      </c>
      <c r="C32" s="56">
        <v>18231027</v>
      </c>
      <c r="D32" s="56" t="s">
        <v>542</v>
      </c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9"/>
        <v>0</v>
      </c>
      <c r="U32" s="44">
        <f t="shared" si="20"/>
        <v>0</v>
      </c>
      <c r="V32" s="45">
        <f t="shared" si="21"/>
        <v>0</v>
      </c>
      <c r="W32" s="46">
        <f t="shared" si="22"/>
        <v>0</v>
      </c>
      <c r="X32" s="41">
        <f t="shared" si="23"/>
        <v>0</v>
      </c>
      <c r="Y32" s="41">
        <f t="shared" si="24"/>
        <v>0</v>
      </c>
      <c r="Z32" s="41">
        <f t="shared" si="25"/>
        <v>0</v>
      </c>
      <c r="AA32" s="47">
        <f t="shared" si="26"/>
        <v>0</v>
      </c>
      <c r="AB32" s="48">
        <f t="shared" si="27"/>
        <v>0</v>
      </c>
      <c r="AC32" s="41">
        <f t="shared" si="28"/>
        <v>0</v>
      </c>
      <c r="AD32" s="41">
        <f t="shared" si="29"/>
        <v>0</v>
      </c>
      <c r="AE32" s="41">
        <f t="shared" si="30"/>
        <v>0</v>
      </c>
      <c r="AF32" s="49" t="e">
        <f>HLOOKUP(I32,GasAvoidedCostsWOCC!$A$5:$G$50,G32+1,FALSE)</f>
        <v>#N/A</v>
      </c>
      <c r="AG32" s="41" t="e">
        <f t="shared" si="31"/>
        <v>#N/A</v>
      </c>
      <c r="AH32" s="49" t="e">
        <f>HLOOKUP(I32,GasAvoidedCostsWOCC!$A$5:$Q$50,T32+1,FALSE)</f>
        <v>#N/A</v>
      </c>
      <c r="AI32" s="41" t="e">
        <f t="shared" si="32"/>
        <v>#N/A</v>
      </c>
      <c r="AJ32" s="41" t="e">
        <f t="shared" si="33"/>
        <v>#N/A</v>
      </c>
      <c r="AK32" s="41" t="e">
        <f>HLOOKUP(I32,GasAvoidedCostsWOCC!$A$5:$Q$50,G32+1,FALSE)*J32*L32</f>
        <v>#N/A</v>
      </c>
      <c r="AL32" s="41" t="e">
        <f t="shared" si="34"/>
        <v>#N/A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35"/>
        <v>0</v>
      </c>
      <c r="AO32" s="44">
        <f t="shared" si="36"/>
        <v>0</v>
      </c>
      <c r="AP32" s="44" t="e">
        <f t="shared" si="37"/>
        <v>#DIV/0!</v>
      </c>
    </row>
    <row r="33" spans="2:42" x14ac:dyDescent="0.25">
      <c r="B33" s="84" t="s">
        <v>26</v>
      </c>
      <c r="C33" s="56">
        <v>18231027</v>
      </c>
      <c r="D33" s="56" t="s">
        <v>542</v>
      </c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9"/>
        <v>0</v>
      </c>
      <c r="U33" s="44">
        <f t="shared" si="20"/>
        <v>0</v>
      </c>
      <c r="V33" s="45">
        <f t="shared" si="21"/>
        <v>0</v>
      </c>
      <c r="W33" s="46">
        <f t="shared" si="22"/>
        <v>0</v>
      </c>
      <c r="X33" s="41">
        <f t="shared" si="23"/>
        <v>0</v>
      </c>
      <c r="Y33" s="41">
        <f t="shared" si="24"/>
        <v>0</v>
      </c>
      <c r="Z33" s="41">
        <f t="shared" si="25"/>
        <v>0</v>
      </c>
      <c r="AA33" s="47">
        <f t="shared" si="26"/>
        <v>0</v>
      </c>
      <c r="AB33" s="48">
        <f t="shared" si="27"/>
        <v>0</v>
      </c>
      <c r="AC33" s="41">
        <f t="shared" si="28"/>
        <v>0</v>
      </c>
      <c r="AD33" s="41">
        <f t="shared" si="29"/>
        <v>0</v>
      </c>
      <c r="AE33" s="41">
        <f t="shared" si="30"/>
        <v>0</v>
      </c>
      <c r="AF33" s="49" t="e">
        <f>HLOOKUP(I33,GasAvoidedCostsWOCC!$A$5:$G$50,G33+1,FALSE)</f>
        <v>#N/A</v>
      </c>
      <c r="AG33" s="41" t="e">
        <f t="shared" si="31"/>
        <v>#N/A</v>
      </c>
      <c r="AH33" s="49" t="e">
        <f>HLOOKUP(I33,GasAvoidedCostsWOCC!$A$5:$Q$50,T33+1,FALSE)</f>
        <v>#N/A</v>
      </c>
      <c r="AI33" s="41" t="e">
        <f t="shared" si="32"/>
        <v>#N/A</v>
      </c>
      <c r="AJ33" s="41" t="e">
        <f t="shared" si="33"/>
        <v>#N/A</v>
      </c>
      <c r="AK33" s="41" t="e">
        <f>HLOOKUP(I33,GasAvoidedCostsWOCC!$A$5:$Q$50,G33+1,FALSE)*J33*L33</f>
        <v>#N/A</v>
      </c>
      <c r="AL33" s="41" t="e">
        <f t="shared" si="34"/>
        <v>#N/A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5">
        <f t="shared" si="35"/>
        <v>0</v>
      </c>
      <c r="AO33" s="44">
        <f t="shared" si="36"/>
        <v>0</v>
      </c>
      <c r="AP33" s="44" t="e">
        <f t="shared" si="37"/>
        <v>#DIV/0!</v>
      </c>
    </row>
    <row r="34" spans="2:42" x14ac:dyDescent="0.25">
      <c r="B34" s="84" t="s">
        <v>26</v>
      </c>
      <c r="C34" s="56">
        <v>18231027</v>
      </c>
      <c r="D34" s="56" t="s">
        <v>542</v>
      </c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9"/>
        <v>0</v>
      </c>
      <c r="U34" s="44">
        <f t="shared" si="20"/>
        <v>0</v>
      </c>
      <c r="V34" s="45">
        <f t="shared" si="21"/>
        <v>0</v>
      </c>
      <c r="W34" s="46">
        <f t="shared" si="22"/>
        <v>0</v>
      </c>
      <c r="X34" s="41">
        <f t="shared" si="23"/>
        <v>0</v>
      </c>
      <c r="Y34" s="41">
        <f t="shared" si="24"/>
        <v>0</v>
      </c>
      <c r="Z34" s="41">
        <f t="shared" si="25"/>
        <v>0</v>
      </c>
      <c r="AA34" s="47">
        <f t="shared" si="26"/>
        <v>0</v>
      </c>
      <c r="AB34" s="48">
        <f t="shared" si="27"/>
        <v>0</v>
      </c>
      <c r="AC34" s="41">
        <f t="shared" si="28"/>
        <v>0</v>
      </c>
      <c r="AD34" s="41">
        <f t="shared" si="29"/>
        <v>0</v>
      </c>
      <c r="AE34" s="41">
        <f t="shared" si="30"/>
        <v>0</v>
      </c>
      <c r="AF34" s="49" t="e">
        <f>HLOOKUP(I34,GasAvoidedCostsWOCC!$A$5:$G$50,G34+1,FALSE)</f>
        <v>#N/A</v>
      </c>
      <c r="AG34" s="41" t="e">
        <f t="shared" si="31"/>
        <v>#N/A</v>
      </c>
      <c r="AH34" s="49" t="e">
        <f>HLOOKUP(I34,GasAvoidedCostsWOCC!$A$5:$Q$50,T34+1,FALSE)</f>
        <v>#N/A</v>
      </c>
      <c r="AI34" s="41" t="e">
        <f t="shared" si="32"/>
        <v>#N/A</v>
      </c>
      <c r="AJ34" s="41" t="e">
        <f t="shared" si="33"/>
        <v>#N/A</v>
      </c>
      <c r="AK34" s="41" t="e">
        <f>HLOOKUP(I34,GasAvoidedCostsWOCC!$A$5:$Q$50,G34+1,FALSE)*J34*L34</f>
        <v>#N/A</v>
      </c>
      <c r="AL34" s="41" t="e">
        <f t="shared" si="34"/>
        <v>#N/A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5">
        <f t="shared" si="35"/>
        <v>0</v>
      </c>
      <c r="AO34" s="44">
        <f t="shared" si="36"/>
        <v>0</v>
      </c>
      <c r="AP34" s="44" t="e">
        <f t="shared" si="37"/>
        <v>#DIV/0!</v>
      </c>
    </row>
    <row r="35" spans="2:42" x14ac:dyDescent="0.25">
      <c r="B35" s="84" t="s">
        <v>26</v>
      </c>
      <c r="C35" s="56">
        <v>18231027</v>
      </c>
      <c r="D35" s="56" t="s">
        <v>542</v>
      </c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9"/>
        <v>0</v>
      </c>
      <c r="U35" s="44">
        <f t="shared" si="20"/>
        <v>0</v>
      </c>
      <c r="V35" s="45">
        <f t="shared" si="21"/>
        <v>0</v>
      </c>
      <c r="W35" s="46">
        <f t="shared" si="22"/>
        <v>0</v>
      </c>
      <c r="X35" s="41">
        <f t="shared" si="23"/>
        <v>0</v>
      </c>
      <c r="Y35" s="41">
        <f t="shared" si="24"/>
        <v>0</v>
      </c>
      <c r="Z35" s="41">
        <f t="shared" si="25"/>
        <v>0</v>
      </c>
      <c r="AA35" s="47">
        <f t="shared" si="26"/>
        <v>0</v>
      </c>
      <c r="AB35" s="48">
        <f t="shared" si="27"/>
        <v>0</v>
      </c>
      <c r="AC35" s="41">
        <f t="shared" si="28"/>
        <v>0</v>
      </c>
      <c r="AD35" s="41">
        <f t="shared" si="29"/>
        <v>0</v>
      </c>
      <c r="AE35" s="41">
        <f t="shared" si="30"/>
        <v>0</v>
      </c>
      <c r="AF35" s="49" t="e">
        <f>HLOOKUP(I35,GasAvoidedCostsWOCC!$A$5:$G$50,G35+1,FALSE)</f>
        <v>#N/A</v>
      </c>
      <c r="AG35" s="41" t="e">
        <f t="shared" si="31"/>
        <v>#N/A</v>
      </c>
      <c r="AH35" s="49" t="e">
        <f>HLOOKUP(I35,GasAvoidedCostsWOCC!$A$5:$Q$50,T35+1,FALSE)</f>
        <v>#N/A</v>
      </c>
      <c r="AI35" s="41" t="e">
        <f t="shared" si="32"/>
        <v>#N/A</v>
      </c>
      <c r="AJ35" s="41" t="e">
        <f t="shared" si="33"/>
        <v>#N/A</v>
      </c>
      <c r="AK35" s="41" t="e">
        <f>HLOOKUP(I35,GasAvoidedCostsWOCC!$A$5:$Q$50,G35+1,FALSE)*J35*L35</f>
        <v>#N/A</v>
      </c>
      <c r="AL35" s="41" t="e">
        <f t="shared" si="34"/>
        <v>#N/A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5">
        <f t="shared" si="35"/>
        <v>0</v>
      </c>
      <c r="AO35" s="44">
        <f t="shared" si="36"/>
        <v>0</v>
      </c>
      <c r="AP35" s="44" t="e">
        <f t="shared" si="37"/>
        <v>#DIV/0!</v>
      </c>
    </row>
    <row r="36" spans="2:42" x14ac:dyDescent="0.25">
      <c r="B36" s="84" t="s">
        <v>26</v>
      </c>
      <c r="C36" s="56">
        <v>18231027</v>
      </c>
      <c r="D36" s="56" t="s">
        <v>542</v>
      </c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9"/>
        <v>0</v>
      </c>
      <c r="U36" s="44">
        <f t="shared" si="20"/>
        <v>0</v>
      </c>
      <c r="V36" s="45">
        <f t="shared" si="21"/>
        <v>0</v>
      </c>
      <c r="W36" s="46">
        <f t="shared" si="22"/>
        <v>0</v>
      </c>
      <c r="X36" s="41">
        <f t="shared" si="23"/>
        <v>0</v>
      </c>
      <c r="Y36" s="41">
        <f t="shared" si="24"/>
        <v>0</v>
      </c>
      <c r="Z36" s="41">
        <f t="shared" si="25"/>
        <v>0</v>
      </c>
      <c r="AA36" s="47">
        <f t="shared" si="26"/>
        <v>0</v>
      </c>
      <c r="AB36" s="48">
        <f t="shared" si="27"/>
        <v>0</v>
      </c>
      <c r="AC36" s="41">
        <f t="shared" si="28"/>
        <v>0</v>
      </c>
      <c r="AD36" s="41">
        <f t="shared" si="29"/>
        <v>0</v>
      </c>
      <c r="AE36" s="41">
        <f t="shared" si="30"/>
        <v>0</v>
      </c>
      <c r="AF36" s="49" t="e">
        <f>HLOOKUP(I36,GasAvoidedCostsWOCC!$A$5:$G$50,G36+1,FALSE)</f>
        <v>#N/A</v>
      </c>
      <c r="AG36" s="41" t="e">
        <f t="shared" si="31"/>
        <v>#N/A</v>
      </c>
      <c r="AH36" s="49" t="e">
        <f>HLOOKUP(I36,GasAvoidedCostsWOCC!$A$5:$Q$50,T36+1,FALSE)</f>
        <v>#N/A</v>
      </c>
      <c r="AI36" s="41" t="e">
        <f t="shared" si="32"/>
        <v>#N/A</v>
      </c>
      <c r="AJ36" s="41" t="e">
        <f t="shared" si="33"/>
        <v>#N/A</v>
      </c>
      <c r="AK36" s="41" t="e">
        <f>HLOOKUP(I36,GasAvoidedCostsWOCC!$A$5:$Q$50,G36+1,FALSE)*J36*L36</f>
        <v>#N/A</v>
      </c>
      <c r="AL36" s="41" t="e">
        <f t="shared" si="34"/>
        <v>#N/A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5">
        <f t="shared" si="35"/>
        <v>0</v>
      </c>
      <c r="AO36" s="44">
        <f t="shared" si="36"/>
        <v>0</v>
      </c>
      <c r="AP36" s="44" t="e">
        <f t="shared" si="37"/>
        <v>#DIV/0!</v>
      </c>
    </row>
    <row r="37" spans="2:42" x14ac:dyDescent="0.25">
      <c r="B37" s="84" t="s">
        <v>26</v>
      </c>
      <c r="C37" s="56">
        <v>18231027</v>
      </c>
      <c r="D37" s="56" t="s">
        <v>542</v>
      </c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19"/>
        <v>0</v>
      </c>
      <c r="U37" s="44">
        <f t="shared" si="20"/>
        <v>0</v>
      </c>
      <c r="V37" s="45">
        <f t="shared" si="21"/>
        <v>0</v>
      </c>
      <c r="W37" s="46">
        <f t="shared" si="22"/>
        <v>0</v>
      </c>
      <c r="X37" s="41">
        <f t="shared" si="23"/>
        <v>0</v>
      </c>
      <c r="Y37" s="41">
        <f t="shared" si="24"/>
        <v>0</v>
      </c>
      <c r="Z37" s="41">
        <f t="shared" si="25"/>
        <v>0</v>
      </c>
      <c r="AA37" s="47">
        <f t="shared" si="26"/>
        <v>0</v>
      </c>
      <c r="AB37" s="48">
        <f t="shared" si="27"/>
        <v>0</v>
      </c>
      <c r="AC37" s="41">
        <f t="shared" si="28"/>
        <v>0</v>
      </c>
      <c r="AD37" s="41">
        <f t="shared" si="29"/>
        <v>0</v>
      </c>
      <c r="AE37" s="41">
        <f t="shared" si="30"/>
        <v>0</v>
      </c>
      <c r="AF37" s="49" t="e">
        <f>HLOOKUP(I37,GasAvoidedCostsWOCC!$A$5:$G$50,G37+1,FALSE)</f>
        <v>#N/A</v>
      </c>
      <c r="AG37" s="41" t="e">
        <f t="shared" si="31"/>
        <v>#N/A</v>
      </c>
      <c r="AH37" s="49" t="e">
        <f>HLOOKUP(I37,GasAvoidedCostsWOCC!$A$5:$Q$50,T37+1,FALSE)</f>
        <v>#N/A</v>
      </c>
      <c r="AI37" s="41" t="e">
        <f t="shared" si="32"/>
        <v>#N/A</v>
      </c>
      <c r="AJ37" s="41" t="e">
        <f t="shared" si="33"/>
        <v>#N/A</v>
      </c>
      <c r="AK37" s="41" t="e">
        <f>HLOOKUP(I37,GasAvoidedCostsWOCC!$A$5:$Q$50,G37+1,FALSE)*J37*L37</f>
        <v>#N/A</v>
      </c>
      <c r="AL37" s="41" t="e">
        <f t="shared" si="34"/>
        <v>#N/A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5">
        <f t="shared" si="35"/>
        <v>0</v>
      </c>
      <c r="AO37" s="44">
        <f t="shared" si="36"/>
        <v>0</v>
      </c>
      <c r="AP37" s="44" t="e">
        <f t="shared" si="37"/>
        <v>#DIV/0!</v>
      </c>
    </row>
    <row r="38" spans="2:42" x14ac:dyDescent="0.25">
      <c r="B38" s="84" t="s">
        <v>26</v>
      </c>
      <c r="C38" s="56">
        <v>18231027</v>
      </c>
      <c r="D38" s="56" t="s">
        <v>542</v>
      </c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19"/>
        <v>0</v>
      </c>
      <c r="U38" s="44">
        <f t="shared" si="20"/>
        <v>0</v>
      </c>
      <c r="V38" s="45">
        <f t="shared" si="21"/>
        <v>0</v>
      </c>
      <c r="W38" s="46">
        <f t="shared" si="22"/>
        <v>0</v>
      </c>
      <c r="X38" s="41">
        <f t="shared" si="23"/>
        <v>0</v>
      </c>
      <c r="Y38" s="41">
        <f t="shared" si="24"/>
        <v>0</v>
      </c>
      <c r="Z38" s="41">
        <f t="shared" si="25"/>
        <v>0</v>
      </c>
      <c r="AA38" s="47">
        <f t="shared" si="26"/>
        <v>0</v>
      </c>
      <c r="AB38" s="48">
        <f t="shared" si="27"/>
        <v>0</v>
      </c>
      <c r="AC38" s="41">
        <f t="shared" si="28"/>
        <v>0</v>
      </c>
      <c r="AD38" s="41">
        <f t="shared" si="29"/>
        <v>0</v>
      </c>
      <c r="AE38" s="41">
        <f t="shared" si="30"/>
        <v>0</v>
      </c>
      <c r="AF38" s="49" t="e">
        <f>HLOOKUP(I38,GasAvoidedCostsWOCC!$A$5:$G$50,G38+1,FALSE)</f>
        <v>#N/A</v>
      </c>
      <c r="AG38" s="41" t="e">
        <f t="shared" si="31"/>
        <v>#N/A</v>
      </c>
      <c r="AH38" s="49" t="e">
        <f>HLOOKUP(I38,GasAvoidedCostsWOCC!$A$5:$Q$50,T38+1,FALSE)</f>
        <v>#N/A</v>
      </c>
      <c r="AI38" s="41" t="e">
        <f t="shared" si="32"/>
        <v>#N/A</v>
      </c>
      <c r="AJ38" s="41" t="e">
        <f t="shared" si="33"/>
        <v>#N/A</v>
      </c>
      <c r="AK38" s="41" t="e">
        <f>HLOOKUP(I38,GasAvoidedCostsWOCC!$A$5:$Q$50,G38+1,FALSE)*J38*L38</f>
        <v>#N/A</v>
      </c>
      <c r="AL38" s="41" t="e">
        <f t="shared" si="34"/>
        <v>#N/A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5">
        <f t="shared" si="35"/>
        <v>0</v>
      </c>
      <c r="AO38" s="44">
        <f t="shared" si="36"/>
        <v>0</v>
      </c>
      <c r="AP38" s="44" t="e">
        <f t="shared" si="37"/>
        <v>#DIV/0!</v>
      </c>
    </row>
    <row r="39" spans="2:42" x14ac:dyDescent="0.25">
      <c r="B39" s="84" t="s">
        <v>26</v>
      </c>
      <c r="C39" s="56">
        <v>18231027</v>
      </c>
      <c r="D39" s="56" t="s">
        <v>542</v>
      </c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19"/>
        <v>0</v>
      </c>
      <c r="U39" s="44">
        <f t="shared" si="20"/>
        <v>0</v>
      </c>
      <c r="V39" s="45">
        <f t="shared" si="21"/>
        <v>0</v>
      </c>
      <c r="W39" s="46">
        <f t="shared" si="22"/>
        <v>0</v>
      </c>
      <c r="X39" s="41">
        <f t="shared" si="23"/>
        <v>0</v>
      </c>
      <c r="Y39" s="41">
        <f t="shared" si="24"/>
        <v>0</v>
      </c>
      <c r="Z39" s="41">
        <f t="shared" si="25"/>
        <v>0</v>
      </c>
      <c r="AA39" s="47">
        <f t="shared" si="26"/>
        <v>0</v>
      </c>
      <c r="AB39" s="48">
        <f t="shared" si="27"/>
        <v>0</v>
      </c>
      <c r="AC39" s="41">
        <f t="shared" si="28"/>
        <v>0</v>
      </c>
      <c r="AD39" s="41">
        <f t="shared" si="29"/>
        <v>0</v>
      </c>
      <c r="AE39" s="41">
        <f t="shared" si="30"/>
        <v>0</v>
      </c>
      <c r="AF39" s="49" t="e">
        <f>HLOOKUP(I39,GasAvoidedCostsWOCC!$A$5:$G$50,G39+1,FALSE)</f>
        <v>#N/A</v>
      </c>
      <c r="AG39" s="41" t="e">
        <f t="shared" si="31"/>
        <v>#N/A</v>
      </c>
      <c r="AH39" s="49" t="e">
        <f>HLOOKUP(I39,GasAvoidedCostsWOCC!$A$5:$Q$50,T39+1,FALSE)</f>
        <v>#N/A</v>
      </c>
      <c r="AI39" s="41" t="e">
        <f t="shared" si="32"/>
        <v>#N/A</v>
      </c>
      <c r="AJ39" s="41" t="e">
        <f t="shared" si="33"/>
        <v>#N/A</v>
      </c>
      <c r="AK39" s="41" t="e">
        <f>HLOOKUP(I39,GasAvoidedCostsWOCC!$A$5:$Q$50,G39+1,FALSE)*J39*L39</f>
        <v>#N/A</v>
      </c>
      <c r="AL39" s="41" t="e">
        <f t="shared" si="34"/>
        <v>#N/A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5">
        <f t="shared" si="35"/>
        <v>0</v>
      </c>
      <c r="AO39" s="44">
        <f t="shared" si="36"/>
        <v>0</v>
      </c>
      <c r="AP39" s="44" t="e">
        <f t="shared" si="37"/>
        <v>#DIV/0!</v>
      </c>
    </row>
    <row r="40" spans="2:42" x14ac:dyDescent="0.25">
      <c r="B40" s="84" t="s">
        <v>26</v>
      </c>
      <c r="C40" s="56">
        <v>18231027</v>
      </c>
      <c r="D40" s="56" t="s">
        <v>542</v>
      </c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19"/>
        <v>0</v>
      </c>
      <c r="U40" s="44">
        <f t="shared" si="20"/>
        <v>0</v>
      </c>
      <c r="V40" s="45">
        <f t="shared" si="21"/>
        <v>0</v>
      </c>
      <c r="W40" s="46">
        <f t="shared" si="22"/>
        <v>0</v>
      </c>
      <c r="X40" s="41">
        <f t="shared" si="23"/>
        <v>0</v>
      </c>
      <c r="Y40" s="41">
        <f t="shared" si="24"/>
        <v>0</v>
      </c>
      <c r="Z40" s="41">
        <f t="shared" si="25"/>
        <v>0</v>
      </c>
      <c r="AA40" s="47">
        <f t="shared" si="26"/>
        <v>0</v>
      </c>
      <c r="AB40" s="48">
        <f t="shared" si="27"/>
        <v>0</v>
      </c>
      <c r="AC40" s="41">
        <f t="shared" si="28"/>
        <v>0</v>
      </c>
      <c r="AD40" s="41">
        <f t="shared" si="29"/>
        <v>0</v>
      </c>
      <c r="AE40" s="41">
        <f t="shared" si="30"/>
        <v>0</v>
      </c>
      <c r="AF40" s="49" t="e">
        <f>HLOOKUP(I40,GasAvoidedCostsWOCC!$A$5:$G$50,G40+1,FALSE)</f>
        <v>#N/A</v>
      </c>
      <c r="AG40" s="41" t="e">
        <f t="shared" si="31"/>
        <v>#N/A</v>
      </c>
      <c r="AH40" s="49" t="e">
        <f>HLOOKUP(I40,GasAvoidedCostsWOCC!$A$5:$Q$50,T40+1,FALSE)</f>
        <v>#N/A</v>
      </c>
      <c r="AI40" s="41" t="e">
        <f t="shared" si="32"/>
        <v>#N/A</v>
      </c>
      <c r="AJ40" s="41" t="e">
        <f t="shared" si="33"/>
        <v>#N/A</v>
      </c>
      <c r="AK40" s="41" t="e">
        <f>HLOOKUP(I40,GasAvoidedCostsWOCC!$A$5:$Q$50,G40+1,FALSE)*J40*L40</f>
        <v>#N/A</v>
      </c>
      <c r="AL40" s="41" t="e">
        <f t="shared" si="34"/>
        <v>#N/A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5">
        <f t="shared" si="35"/>
        <v>0</v>
      </c>
      <c r="AO40" s="44">
        <f t="shared" si="36"/>
        <v>0</v>
      </c>
      <c r="AP40" s="44" t="e">
        <f t="shared" si="37"/>
        <v>#DIV/0!</v>
      </c>
    </row>
    <row r="41" spans="2:42" x14ac:dyDescent="0.25">
      <c r="B41" s="84" t="s">
        <v>26</v>
      </c>
      <c r="C41" s="56">
        <v>18231027</v>
      </c>
      <c r="D41" s="56" t="s">
        <v>542</v>
      </c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19"/>
        <v>0</v>
      </c>
      <c r="U41" s="44">
        <f t="shared" si="20"/>
        <v>0</v>
      </c>
      <c r="V41" s="45">
        <f t="shared" si="21"/>
        <v>0</v>
      </c>
      <c r="W41" s="46">
        <f t="shared" si="22"/>
        <v>0</v>
      </c>
      <c r="X41" s="41">
        <f t="shared" si="23"/>
        <v>0</v>
      </c>
      <c r="Y41" s="41">
        <f t="shared" si="24"/>
        <v>0</v>
      </c>
      <c r="Z41" s="41">
        <f t="shared" si="25"/>
        <v>0</v>
      </c>
      <c r="AA41" s="47">
        <f t="shared" si="26"/>
        <v>0</v>
      </c>
      <c r="AB41" s="48">
        <f t="shared" si="27"/>
        <v>0</v>
      </c>
      <c r="AC41" s="41">
        <f t="shared" si="28"/>
        <v>0</v>
      </c>
      <c r="AD41" s="41">
        <f t="shared" si="29"/>
        <v>0</v>
      </c>
      <c r="AE41" s="41">
        <f t="shared" si="30"/>
        <v>0</v>
      </c>
      <c r="AF41" s="49" t="e">
        <f>HLOOKUP(I41,GasAvoidedCostsWOCC!$A$5:$G$50,G41+1,FALSE)</f>
        <v>#N/A</v>
      </c>
      <c r="AG41" s="41" t="e">
        <f t="shared" si="31"/>
        <v>#N/A</v>
      </c>
      <c r="AH41" s="49" t="e">
        <f>HLOOKUP(I41,GasAvoidedCostsWOCC!$A$5:$Q$50,T41+1,FALSE)</f>
        <v>#N/A</v>
      </c>
      <c r="AI41" s="41" t="e">
        <f t="shared" si="32"/>
        <v>#N/A</v>
      </c>
      <c r="AJ41" s="41" t="e">
        <f t="shared" si="33"/>
        <v>#N/A</v>
      </c>
      <c r="AK41" s="41" t="e">
        <f>HLOOKUP(I41,GasAvoidedCostsWOCC!$A$5:$Q$50,G41+1,FALSE)*J41*L41</f>
        <v>#N/A</v>
      </c>
      <c r="AL41" s="41" t="e">
        <f t="shared" si="34"/>
        <v>#N/A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5">
        <f t="shared" si="35"/>
        <v>0</v>
      </c>
      <c r="AO41" s="44">
        <f t="shared" si="36"/>
        <v>0</v>
      </c>
      <c r="AP41" s="44" t="e">
        <f t="shared" si="37"/>
        <v>#DIV/0!</v>
      </c>
    </row>
    <row r="42" spans="2:42" x14ac:dyDescent="0.25">
      <c r="B42" s="84" t="s">
        <v>26</v>
      </c>
      <c r="C42" s="56">
        <v>18231027</v>
      </c>
      <c r="D42" s="56" t="s">
        <v>542</v>
      </c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19"/>
        <v>0</v>
      </c>
      <c r="U42" s="44">
        <f t="shared" si="20"/>
        <v>0</v>
      </c>
      <c r="V42" s="45">
        <f t="shared" si="21"/>
        <v>0</v>
      </c>
      <c r="W42" s="46">
        <f t="shared" si="22"/>
        <v>0</v>
      </c>
      <c r="X42" s="41">
        <f t="shared" si="23"/>
        <v>0</v>
      </c>
      <c r="Y42" s="41">
        <f t="shared" si="24"/>
        <v>0</v>
      </c>
      <c r="Z42" s="41">
        <f t="shared" si="25"/>
        <v>0</v>
      </c>
      <c r="AA42" s="47">
        <f t="shared" si="26"/>
        <v>0</v>
      </c>
      <c r="AB42" s="48">
        <f t="shared" si="27"/>
        <v>0</v>
      </c>
      <c r="AC42" s="41">
        <f t="shared" si="28"/>
        <v>0</v>
      </c>
      <c r="AD42" s="41">
        <f t="shared" si="29"/>
        <v>0</v>
      </c>
      <c r="AE42" s="41">
        <f t="shared" si="30"/>
        <v>0</v>
      </c>
      <c r="AF42" s="49" t="e">
        <f>HLOOKUP(I42,GasAvoidedCostsWOCC!$A$5:$G$50,G42+1,FALSE)</f>
        <v>#N/A</v>
      </c>
      <c r="AG42" s="41" t="e">
        <f t="shared" si="31"/>
        <v>#N/A</v>
      </c>
      <c r="AH42" s="49" t="e">
        <f>HLOOKUP(I42,GasAvoidedCostsWOCC!$A$5:$Q$50,T42+1,FALSE)</f>
        <v>#N/A</v>
      </c>
      <c r="AI42" s="41" t="e">
        <f t="shared" si="32"/>
        <v>#N/A</v>
      </c>
      <c r="AJ42" s="41" t="e">
        <f t="shared" si="33"/>
        <v>#N/A</v>
      </c>
      <c r="AK42" s="41" t="e">
        <f>HLOOKUP(I42,GasAvoidedCostsWOCC!$A$5:$Q$50,G42+1,FALSE)*J42*L42</f>
        <v>#N/A</v>
      </c>
      <c r="AL42" s="41" t="e">
        <f t="shared" si="34"/>
        <v>#N/A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5">
        <f t="shared" si="35"/>
        <v>0</v>
      </c>
      <c r="AO42" s="44">
        <f t="shared" si="36"/>
        <v>0</v>
      </c>
      <c r="AP42" s="44" t="e">
        <f t="shared" si="37"/>
        <v>#DIV/0!</v>
      </c>
    </row>
    <row r="43" spans="2:42" x14ac:dyDescent="0.25">
      <c r="B43" s="84" t="s">
        <v>26</v>
      </c>
      <c r="C43" s="56">
        <v>18231027</v>
      </c>
      <c r="D43" s="56" t="s">
        <v>542</v>
      </c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19"/>
        <v>0</v>
      </c>
      <c r="U43" s="44">
        <f t="shared" si="20"/>
        <v>0</v>
      </c>
      <c r="V43" s="45">
        <f t="shared" si="21"/>
        <v>0</v>
      </c>
      <c r="W43" s="46">
        <f t="shared" si="22"/>
        <v>0</v>
      </c>
      <c r="X43" s="41">
        <f t="shared" si="23"/>
        <v>0</v>
      </c>
      <c r="Y43" s="41">
        <f t="shared" si="24"/>
        <v>0</v>
      </c>
      <c r="Z43" s="41">
        <f t="shared" si="25"/>
        <v>0</v>
      </c>
      <c r="AA43" s="47">
        <f t="shared" si="26"/>
        <v>0</v>
      </c>
      <c r="AB43" s="48">
        <f t="shared" si="27"/>
        <v>0</v>
      </c>
      <c r="AC43" s="41">
        <f t="shared" si="28"/>
        <v>0</v>
      </c>
      <c r="AD43" s="41">
        <f t="shared" si="29"/>
        <v>0</v>
      </c>
      <c r="AE43" s="41">
        <f t="shared" si="30"/>
        <v>0</v>
      </c>
      <c r="AF43" s="49" t="e">
        <f>HLOOKUP(I43,GasAvoidedCostsWOCC!$A$5:$G$50,G43+1,FALSE)</f>
        <v>#N/A</v>
      </c>
      <c r="AG43" s="41" t="e">
        <f t="shared" si="31"/>
        <v>#N/A</v>
      </c>
      <c r="AH43" s="49" t="e">
        <f>HLOOKUP(I43,GasAvoidedCostsWOCC!$A$5:$Q$50,T43+1,FALSE)</f>
        <v>#N/A</v>
      </c>
      <c r="AI43" s="41" t="e">
        <f t="shared" si="32"/>
        <v>#N/A</v>
      </c>
      <c r="AJ43" s="41" t="e">
        <f t="shared" si="33"/>
        <v>#N/A</v>
      </c>
      <c r="AK43" s="41" t="e">
        <f>HLOOKUP(I43,GasAvoidedCostsWOCC!$A$5:$Q$50,G43+1,FALSE)*J43*L43</f>
        <v>#N/A</v>
      </c>
      <c r="AL43" s="41" t="e">
        <f t="shared" si="34"/>
        <v>#N/A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5">
        <f t="shared" si="35"/>
        <v>0</v>
      </c>
      <c r="AO43" s="44">
        <f t="shared" si="36"/>
        <v>0</v>
      </c>
      <c r="AP43" s="44" t="e">
        <f t="shared" si="37"/>
        <v>#DIV/0!</v>
      </c>
    </row>
    <row r="44" spans="2:42" x14ac:dyDescent="0.25">
      <c r="B44" s="84" t="s">
        <v>26</v>
      </c>
      <c r="C44" s="56">
        <v>18231027</v>
      </c>
      <c r="D44" s="56" t="s">
        <v>542</v>
      </c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19"/>
        <v>0</v>
      </c>
      <c r="U44" s="44">
        <f t="shared" si="20"/>
        <v>0</v>
      </c>
      <c r="V44" s="45">
        <f t="shared" si="21"/>
        <v>0</v>
      </c>
      <c r="W44" s="46">
        <f t="shared" si="22"/>
        <v>0</v>
      </c>
      <c r="X44" s="41">
        <f t="shared" si="23"/>
        <v>0</v>
      </c>
      <c r="Y44" s="41">
        <f t="shared" si="24"/>
        <v>0</v>
      </c>
      <c r="Z44" s="41">
        <f t="shared" si="25"/>
        <v>0</v>
      </c>
      <c r="AA44" s="47">
        <f t="shared" si="26"/>
        <v>0</v>
      </c>
      <c r="AB44" s="48">
        <f t="shared" si="27"/>
        <v>0</v>
      </c>
      <c r="AC44" s="41">
        <f t="shared" si="28"/>
        <v>0</v>
      </c>
      <c r="AD44" s="41">
        <f t="shared" si="29"/>
        <v>0</v>
      </c>
      <c r="AE44" s="41">
        <f t="shared" si="30"/>
        <v>0</v>
      </c>
      <c r="AF44" s="49" t="e">
        <f>HLOOKUP(I44,GasAvoidedCostsWOCC!$A$5:$G$50,G44+1,FALSE)</f>
        <v>#N/A</v>
      </c>
      <c r="AG44" s="41" t="e">
        <f t="shared" si="31"/>
        <v>#N/A</v>
      </c>
      <c r="AH44" s="49" t="e">
        <f>HLOOKUP(I44,GasAvoidedCostsWOCC!$A$5:$Q$50,T44+1,FALSE)</f>
        <v>#N/A</v>
      </c>
      <c r="AI44" s="41" t="e">
        <f t="shared" si="32"/>
        <v>#N/A</v>
      </c>
      <c r="AJ44" s="41" t="e">
        <f t="shared" si="33"/>
        <v>#N/A</v>
      </c>
      <c r="AK44" s="41" t="e">
        <f>HLOOKUP(I44,GasAvoidedCostsWOCC!$A$5:$Q$50,G44+1,FALSE)*J44*L44</f>
        <v>#N/A</v>
      </c>
      <c r="AL44" s="41" t="e">
        <f t="shared" si="34"/>
        <v>#N/A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5">
        <f t="shared" si="35"/>
        <v>0</v>
      </c>
      <c r="AO44" s="44">
        <f t="shared" si="36"/>
        <v>0</v>
      </c>
      <c r="AP44" s="44" t="e">
        <f t="shared" si="37"/>
        <v>#DIV/0!</v>
      </c>
    </row>
    <row r="45" spans="2:42" x14ac:dyDescent="0.25">
      <c r="B45" s="84" t="s">
        <v>26</v>
      </c>
      <c r="C45" s="56">
        <v>18231027</v>
      </c>
      <c r="D45" s="56" t="s">
        <v>542</v>
      </c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HLOOKUP(I45,GasAvoidedCostsWOCC!$A$5:$G$50,G45+1,FALSE)</f>
        <v>#N/A</v>
      </c>
      <c r="AG45" s="41" t="e">
        <f t="shared" si="31"/>
        <v>#N/A</v>
      </c>
      <c r="AH45" s="49" t="e">
        <f>HLOOKUP(I45,GasAvoidedCostsWOCC!$A$5:$Q$50,T45+1,FALSE)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HLOOKUP(I45,GasAvoidedCostsWOCC!$A$5:$Q$50,G45+1,FALSE)*J45*L45</f>
        <v>#N/A</v>
      </c>
      <c r="AL45" s="41" t="e">
        <f t="shared" si="34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84" t="s">
        <v>26</v>
      </c>
      <c r="C46" s="56">
        <v>18231027</v>
      </c>
      <c r="D46" s="56" t="s">
        <v>542</v>
      </c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HLOOKUP(I46,GasAvoidedCostsWOCC!$A$5:$G$50,G46+1,FALSE)</f>
        <v>#N/A</v>
      </c>
      <c r="AG46" s="41" t="e">
        <f t="shared" si="31"/>
        <v>#N/A</v>
      </c>
      <c r="AH46" s="49" t="e">
        <f>HLOOKUP(I46,GasAvoidedCostsWOCC!$A$5:$Q$50,T46+1,FALSE)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HLOOKUP(I46,GasAvoidedCostsWOCC!$A$5:$Q$50,G46+1,FALSE)*J46*L46</f>
        <v>#N/A</v>
      </c>
      <c r="AL46" s="41" t="e">
        <f t="shared" si="34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84" t="s">
        <v>26</v>
      </c>
      <c r="C47" s="56">
        <v>18231027</v>
      </c>
      <c r="D47" s="56" t="s">
        <v>542</v>
      </c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HLOOKUP(I47,GasAvoidedCostsWOCC!$A$5:$G$50,G47+1,FALSE)</f>
        <v>#N/A</v>
      </c>
      <c r="AG47" s="41" t="e">
        <f t="shared" si="31"/>
        <v>#N/A</v>
      </c>
      <c r="AH47" s="49" t="e">
        <f>HLOOKUP(I47,GasAvoidedCostsWOCC!$A$5:$Q$50,T47+1,FALSE)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HLOOKUP(I47,GasAvoidedCostsWOCC!$A$5:$Q$50,G47+1,FALSE)*J47*L47</f>
        <v>#N/A</v>
      </c>
      <c r="AL47" s="41" t="e">
        <f t="shared" si="34"/>
        <v>#N/A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84" t="s">
        <v>26</v>
      </c>
      <c r="C48" s="56">
        <v>18231027</v>
      </c>
      <c r="D48" s="56" t="s">
        <v>542</v>
      </c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HLOOKUP(I48,GasAvoidedCostsWOCC!$A$5:$G$50,G48+1,FALSE)</f>
        <v>#N/A</v>
      </c>
      <c r="AG48" s="41" t="e">
        <f t="shared" si="31"/>
        <v>#N/A</v>
      </c>
      <c r="AH48" s="49" t="e">
        <f>HLOOKUP(I48,GasAvoidedCostsWOCC!$A$5:$Q$50,T48+1,FALSE)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HLOOKUP(I48,GasAvoidedCostsWOCC!$A$5:$Q$50,G48+1,FALSE)*J48*L48</f>
        <v>#N/A</v>
      </c>
      <c r="AL48" s="41" t="e">
        <f t="shared" si="34"/>
        <v>#N/A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  <row r="49" spans="2:42" x14ac:dyDescent="0.25">
      <c r="B49" s="84" t="s">
        <v>26</v>
      </c>
      <c r="C49" s="56">
        <v>18231027</v>
      </c>
      <c r="D49" s="56" t="s">
        <v>542</v>
      </c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ref="T49:T88" si="38">G49+H49</f>
        <v>0</v>
      </c>
      <c r="U49" s="44">
        <f t="shared" ref="U49:U88" si="39">(O49/$A$10)*T49</f>
        <v>0</v>
      </c>
      <c r="V49" s="45">
        <f t="shared" ref="V49:V88" si="40">N49-M49</f>
        <v>0</v>
      </c>
      <c r="W49" s="46">
        <f t="shared" ref="W49:W88" si="41">(O49/A$10)</f>
        <v>0</v>
      </c>
      <c r="X49" s="41">
        <f t="shared" ref="X49:X88" si="42">W49*A$8</f>
        <v>0</v>
      </c>
      <c r="Y49" s="41">
        <f t="shared" ref="Y49:Y88" si="43">Q49-P49</f>
        <v>0</v>
      </c>
      <c r="Z49" s="41">
        <f t="shared" ref="Z49:Z88" si="44">X49+(A$6*W49)</f>
        <v>0</v>
      </c>
      <c r="AA49" s="47">
        <f t="shared" ref="AA49:AA88" si="45">Q49+X49</f>
        <v>0</v>
      </c>
      <c r="AB49" s="48">
        <f t="shared" ref="AB49:AB88" si="46">Z49/(1+GasDiscountRate)^1</f>
        <v>0</v>
      </c>
      <c r="AC49" s="41">
        <f t="shared" ref="AC49:AC88" si="47">AA49/(1+GasDiscountRate)^1</f>
        <v>0</v>
      </c>
      <c r="AD49" s="41">
        <f t="shared" ref="AD49:AD88" si="48">-PV(GasDiscountRate,T49,R49)*J49</f>
        <v>0</v>
      </c>
      <c r="AE49" s="41">
        <f t="shared" ref="AE49:AE88" si="49">-PV(GasDiscountRate,T49,S49)*J49</f>
        <v>0</v>
      </c>
      <c r="AF49" s="49" t="e">
        <f>HLOOKUP(I49,GasAvoidedCostsWOCC!$A$5:$G$50,G49+1,FALSE)</f>
        <v>#N/A</v>
      </c>
      <c r="AG49" s="41" t="e">
        <f t="shared" ref="AG49:AG88" si="50">AF49*J49*K49</f>
        <v>#N/A</v>
      </c>
      <c r="AH49" s="49" t="e">
        <f>HLOOKUP(I49,GasAvoidedCostsWOCC!$A$5:$Q$50,T49+1,FALSE)</f>
        <v>#N/A</v>
      </c>
      <c r="AI49" s="41" t="e">
        <f t="shared" ref="AI49:AI88" si="51">AH49*J49*L49</f>
        <v>#N/A</v>
      </c>
      <c r="AJ49" s="41" t="e">
        <f t="shared" ref="AJ49:AJ88" si="52">AG49+AI49</f>
        <v>#N/A</v>
      </c>
      <c r="AK49" s="41" t="e">
        <f>HLOOKUP(I49,GasAvoidedCostsWOCC!$A$5:$Q$50,G49+1,FALSE)*J49*L49</f>
        <v>#N/A</v>
      </c>
      <c r="AL49" s="41" t="e">
        <f t="shared" ref="AL49:AL88" si="53">AG49+AI49-AK49</f>
        <v>#N/A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5">
        <f t="shared" ref="AN49:AN88" si="54">AM49*1.1+AD49+AE49</f>
        <v>0</v>
      </c>
      <c r="AO49" s="44">
        <f t="shared" ref="AO49:AO88" si="55">IFERROR(AM49/AB49,0)</f>
        <v>0</v>
      </c>
      <c r="AP49" s="44" t="e">
        <f t="shared" ref="AP49:AP88" si="56">AN49/AC49</f>
        <v>#DIV/0!</v>
      </c>
    </row>
    <row r="50" spans="2:42" x14ac:dyDescent="0.25">
      <c r="B50" s="84" t="s">
        <v>26</v>
      </c>
      <c r="C50" s="56">
        <v>18231027</v>
      </c>
      <c r="D50" s="56" t="s">
        <v>542</v>
      </c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38"/>
        <v>0</v>
      </c>
      <c r="U50" s="44">
        <f t="shared" si="39"/>
        <v>0</v>
      </c>
      <c r="V50" s="45">
        <f t="shared" si="40"/>
        <v>0</v>
      </c>
      <c r="W50" s="46">
        <f t="shared" si="41"/>
        <v>0</v>
      </c>
      <c r="X50" s="41">
        <f t="shared" si="42"/>
        <v>0</v>
      </c>
      <c r="Y50" s="41">
        <f t="shared" si="43"/>
        <v>0</v>
      </c>
      <c r="Z50" s="41">
        <f t="shared" si="44"/>
        <v>0</v>
      </c>
      <c r="AA50" s="47">
        <f t="shared" si="45"/>
        <v>0</v>
      </c>
      <c r="AB50" s="48">
        <f t="shared" si="46"/>
        <v>0</v>
      </c>
      <c r="AC50" s="41">
        <f t="shared" si="47"/>
        <v>0</v>
      </c>
      <c r="AD50" s="41">
        <f t="shared" si="48"/>
        <v>0</v>
      </c>
      <c r="AE50" s="41">
        <f t="shared" si="49"/>
        <v>0</v>
      </c>
      <c r="AF50" s="49" t="e">
        <f>HLOOKUP(I50,GasAvoidedCostsWOCC!$A$5:$G$50,G50+1,FALSE)</f>
        <v>#N/A</v>
      </c>
      <c r="AG50" s="41" t="e">
        <f t="shared" si="50"/>
        <v>#N/A</v>
      </c>
      <c r="AH50" s="49" t="e">
        <f>HLOOKUP(I50,GasAvoidedCostsWOCC!$A$5:$Q$50,T50+1,FALSE)</f>
        <v>#N/A</v>
      </c>
      <c r="AI50" s="41" t="e">
        <f t="shared" si="51"/>
        <v>#N/A</v>
      </c>
      <c r="AJ50" s="41" t="e">
        <f t="shared" si="52"/>
        <v>#N/A</v>
      </c>
      <c r="AK50" s="41" t="e">
        <f>HLOOKUP(I50,GasAvoidedCostsWOCC!$A$5:$Q$50,G50+1,FALSE)*J50*L50</f>
        <v>#N/A</v>
      </c>
      <c r="AL50" s="41" t="e">
        <f t="shared" si="53"/>
        <v>#N/A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5">
        <f t="shared" si="54"/>
        <v>0</v>
      </c>
      <c r="AO50" s="44">
        <f t="shared" si="55"/>
        <v>0</v>
      </c>
      <c r="AP50" s="44" t="e">
        <f t="shared" si="56"/>
        <v>#DIV/0!</v>
      </c>
    </row>
    <row r="51" spans="2:42" x14ac:dyDescent="0.25">
      <c r="B51" s="84" t="s">
        <v>26</v>
      </c>
      <c r="C51" s="56">
        <v>18231027</v>
      </c>
      <c r="D51" s="56" t="s">
        <v>542</v>
      </c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38"/>
        <v>0</v>
      </c>
      <c r="U51" s="44">
        <f t="shared" si="39"/>
        <v>0</v>
      </c>
      <c r="V51" s="45">
        <f t="shared" si="40"/>
        <v>0</v>
      </c>
      <c r="W51" s="46">
        <f t="shared" si="41"/>
        <v>0</v>
      </c>
      <c r="X51" s="41">
        <f t="shared" si="42"/>
        <v>0</v>
      </c>
      <c r="Y51" s="41">
        <f t="shared" si="43"/>
        <v>0</v>
      </c>
      <c r="Z51" s="41">
        <f t="shared" si="44"/>
        <v>0</v>
      </c>
      <c r="AA51" s="47">
        <f t="shared" si="45"/>
        <v>0</v>
      </c>
      <c r="AB51" s="48">
        <f t="shared" si="46"/>
        <v>0</v>
      </c>
      <c r="AC51" s="41">
        <f t="shared" si="47"/>
        <v>0</v>
      </c>
      <c r="AD51" s="41">
        <f t="shared" si="48"/>
        <v>0</v>
      </c>
      <c r="AE51" s="41">
        <f t="shared" si="49"/>
        <v>0</v>
      </c>
      <c r="AF51" s="49" t="e">
        <f>HLOOKUP(I51,GasAvoidedCostsWOCC!$A$5:$G$50,G51+1,FALSE)</f>
        <v>#N/A</v>
      </c>
      <c r="AG51" s="41" t="e">
        <f t="shared" si="50"/>
        <v>#N/A</v>
      </c>
      <c r="AH51" s="49" t="e">
        <f>HLOOKUP(I51,GasAvoidedCostsWOCC!$A$5:$Q$50,T51+1,FALSE)</f>
        <v>#N/A</v>
      </c>
      <c r="AI51" s="41" t="e">
        <f t="shared" si="51"/>
        <v>#N/A</v>
      </c>
      <c r="AJ51" s="41" t="e">
        <f t="shared" si="52"/>
        <v>#N/A</v>
      </c>
      <c r="AK51" s="41" t="e">
        <f>HLOOKUP(I51,GasAvoidedCostsWOCC!$A$5:$Q$50,G51+1,FALSE)*J51*L51</f>
        <v>#N/A</v>
      </c>
      <c r="AL51" s="41" t="e">
        <f t="shared" si="53"/>
        <v>#N/A</v>
      </c>
      <c r="AM51" s="45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5">
        <f t="shared" si="54"/>
        <v>0</v>
      </c>
      <c r="AO51" s="44">
        <f t="shared" si="55"/>
        <v>0</v>
      </c>
      <c r="AP51" s="44" t="e">
        <f t="shared" si="56"/>
        <v>#DIV/0!</v>
      </c>
    </row>
    <row r="52" spans="2:42" x14ac:dyDescent="0.25">
      <c r="B52" s="84" t="s">
        <v>26</v>
      </c>
      <c r="C52" s="56">
        <v>18231027</v>
      </c>
      <c r="D52" s="56" t="s">
        <v>542</v>
      </c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38"/>
        <v>0</v>
      </c>
      <c r="U52" s="44">
        <f t="shared" si="39"/>
        <v>0</v>
      </c>
      <c r="V52" s="45">
        <f t="shared" si="40"/>
        <v>0</v>
      </c>
      <c r="W52" s="46">
        <f t="shared" si="41"/>
        <v>0</v>
      </c>
      <c r="X52" s="41">
        <f t="shared" si="42"/>
        <v>0</v>
      </c>
      <c r="Y52" s="41">
        <f t="shared" si="43"/>
        <v>0</v>
      </c>
      <c r="Z52" s="41">
        <f t="shared" si="44"/>
        <v>0</v>
      </c>
      <c r="AA52" s="47">
        <f t="shared" si="45"/>
        <v>0</v>
      </c>
      <c r="AB52" s="48">
        <f t="shared" si="46"/>
        <v>0</v>
      </c>
      <c r="AC52" s="41">
        <f t="shared" si="47"/>
        <v>0</v>
      </c>
      <c r="AD52" s="41">
        <f t="shared" si="48"/>
        <v>0</v>
      </c>
      <c r="AE52" s="41">
        <f t="shared" si="49"/>
        <v>0</v>
      </c>
      <c r="AF52" s="49" t="e">
        <f>HLOOKUP(I52,GasAvoidedCostsWOCC!$A$5:$G$50,G52+1,FALSE)</f>
        <v>#N/A</v>
      </c>
      <c r="AG52" s="41" t="e">
        <f t="shared" si="50"/>
        <v>#N/A</v>
      </c>
      <c r="AH52" s="49" t="e">
        <f>HLOOKUP(I52,GasAvoidedCostsWOCC!$A$5:$Q$50,T52+1,FALSE)</f>
        <v>#N/A</v>
      </c>
      <c r="AI52" s="41" t="e">
        <f t="shared" si="51"/>
        <v>#N/A</v>
      </c>
      <c r="AJ52" s="41" t="e">
        <f t="shared" si="52"/>
        <v>#N/A</v>
      </c>
      <c r="AK52" s="41" t="e">
        <f>HLOOKUP(I52,GasAvoidedCostsWOCC!$A$5:$Q$50,G52+1,FALSE)*J52*L52</f>
        <v>#N/A</v>
      </c>
      <c r="AL52" s="41" t="e">
        <f t="shared" si="53"/>
        <v>#N/A</v>
      </c>
      <c r="AM52" s="45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5">
        <f t="shared" si="54"/>
        <v>0</v>
      </c>
      <c r="AO52" s="44">
        <f t="shared" si="55"/>
        <v>0</v>
      </c>
      <c r="AP52" s="44" t="e">
        <f t="shared" si="56"/>
        <v>#DIV/0!</v>
      </c>
    </row>
    <row r="53" spans="2:42" x14ac:dyDescent="0.25">
      <c r="B53" s="84" t="s">
        <v>26</v>
      </c>
      <c r="C53" s="56">
        <v>18231027</v>
      </c>
      <c r="D53" s="56" t="s">
        <v>542</v>
      </c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38"/>
        <v>0</v>
      </c>
      <c r="U53" s="44">
        <f t="shared" si="39"/>
        <v>0</v>
      </c>
      <c r="V53" s="45">
        <f t="shared" si="40"/>
        <v>0</v>
      </c>
      <c r="W53" s="46">
        <f t="shared" si="41"/>
        <v>0</v>
      </c>
      <c r="X53" s="41">
        <f t="shared" si="42"/>
        <v>0</v>
      </c>
      <c r="Y53" s="41">
        <f t="shared" si="43"/>
        <v>0</v>
      </c>
      <c r="Z53" s="41">
        <f t="shared" si="44"/>
        <v>0</v>
      </c>
      <c r="AA53" s="47">
        <f t="shared" si="45"/>
        <v>0</v>
      </c>
      <c r="AB53" s="48">
        <f t="shared" si="46"/>
        <v>0</v>
      </c>
      <c r="AC53" s="41">
        <f t="shared" si="47"/>
        <v>0</v>
      </c>
      <c r="AD53" s="41">
        <f t="shared" si="48"/>
        <v>0</v>
      </c>
      <c r="AE53" s="41">
        <f t="shared" si="49"/>
        <v>0</v>
      </c>
      <c r="AF53" s="49" t="e">
        <f>HLOOKUP(I53,GasAvoidedCostsWOCC!$A$5:$G$50,G53+1,FALSE)</f>
        <v>#N/A</v>
      </c>
      <c r="AG53" s="41" t="e">
        <f t="shared" si="50"/>
        <v>#N/A</v>
      </c>
      <c r="AH53" s="49" t="e">
        <f>HLOOKUP(I53,GasAvoidedCostsWOCC!$A$5:$Q$50,T53+1,FALSE)</f>
        <v>#N/A</v>
      </c>
      <c r="AI53" s="41" t="e">
        <f t="shared" si="51"/>
        <v>#N/A</v>
      </c>
      <c r="AJ53" s="41" t="e">
        <f t="shared" si="52"/>
        <v>#N/A</v>
      </c>
      <c r="AK53" s="41" t="e">
        <f>HLOOKUP(I53,GasAvoidedCostsWOCC!$A$5:$Q$50,G53+1,FALSE)*J53*L53</f>
        <v>#N/A</v>
      </c>
      <c r="AL53" s="41" t="e">
        <f t="shared" si="53"/>
        <v>#N/A</v>
      </c>
      <c r="AM53" s="45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5">
        <f t="shared" si="54"/>
        <v>0</v>
      </c>
      <c r="AO53" s="44">
        <f t="shared" si="55"/>
        <v>0</v>
      </c>
      <c r="AP53" s="44" t="e">
        <f t="shared" si="56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38"/>
        <v>0</v>
      </c>
      <c r="U54" s="44">
        <f t="shared" si="39"/>
        <v>0</v>
      </c>
      <c r="V54" s="45">
        <f t="shared" si="40"/>
        <v>0</v>
      </c>
      <c r="W54" s="46">
        <f t="shared" si="41"/>
        <v>0</v>
      </c>
      <c r="X54" s="41">
        <f t="shared" si="42"/>
        <v>0</v>
      </c>
      <c r="Y54" s="41">
        <f t="shared" si="43"/>
        <v>0</v>
      </c>
      <c r="Z54" s="41">
        <f t="shared" si="44"/>
        <v>0</v>
      </c>
      <c r="AA54" s="47">
        <f t="shared" si="45"/>
        <v>0</v>
      </c>
      <c r="AB54" s="48">
        <f t="shared" si="46"/>
        <v>0</v>
      </c>
      <c r="AC54" s="41">
        <f t="shared" si="47"/>
        <v>0</v>
      </c>
      <c r="AD54" s="41">
        <f t="shared" si="48"/>
        <v>0</v>
      </c>
      <c r="AE54" s="41">
        <f t="shared" si="49"/>
        <v>0</v>
      </c>
      <c r="AF54" s="49" t="e">
        <f>HLOOKUP(I54,GasAvoidedCostsWOCC!$A$5:$G$50,G54+1,FALSE)</f>
        <v>#N/A</v>
      </c>
      <c r="AG54" s="41" t="e">
        <f t="shared" si="50"/>
        <v>#N/A</v>
      </c>
      <c r="AH54" s="49" t="e">
        <f>HLOOKUP(I54,GasAvoidedCostsWOCC!$A$5:$Q$50,T54+1,FALSE)</f>
        <v>#N/A</v>
      </c>
      <c r="AI54" s="41" t="e">
        <f t="shared" si="51"/>
        <v>#N/A</v>
      </c>
      <c r="AJ54" s="41" t="e">
        <f t="shared" si="52"/>
        <v>#N/A</v>
      </c>
      <c r="AK54" s="41" t="e">
        <f>HLOOKUP(I54,GasAvoidedCostsWOCC!$A$5:$Q$50,G54+1,FALSE)*J54*L54</f>
        <v>#N/A</v>
      </c>
      <c r="AL54" s="41" t="e">
        <f t="shared" si="53"/>
        <v>#N/A</v>
      </c>
      <c r="AM54" s="45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5">
        <f t="shared" si="54"/>
        <v>0</v>
      </c>
      <c r="AO54" s="44">
        <f t="shared" si="55"/>
        <v>0</v>
      </c>
      <c r="AP54" s="44" t="e">
        <f t="shared" si="56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38"/>
        <v>0</v>
      </c>
      <c r="U55" s="44">
        <f t="shared" si="39"/>
        <v>0</v>
      </c>
      <c r="V55" s="45">
        <f t="shared" si="40"/>
        <v>0</v>
      </c>
      <c r="W55" s="46">
        <f t="shared" si="41"/>
        <v>0</v>
      </c>
      <c r="X55" s="41">
        <f t="shared" si="42"/>
        <v>0</v>
      </c>
      <c r="Y55" s="41">
        <f t="shared" si="43"/>
        <v>0</v>
      </c>
      <c r="Z55" s="41">
        <f t="shared" si="44"/>
        <v>0</v>
      </c>
      <c r="AA55" s="47">
        <f t="shared" si="45"/>
        <v>0</v>
      </c>
      <c r="AB55" s="48">
        <f t="shared" si="46"/>
        <v>0</v>
      </c>
      <c r="AC55" s="41">
        <f t="shared" si="47"/>
        <v>0</v>
      </c>
      <c r="AD55" s="41">
        <f t="shared" si="48"/>
        <v>0</v>
      </c>
      <c r="AE55" s="41">
        <f t="shared" si="49"/>
        <v>0</v>
      </c>
      <c r="AF55" s="49" t="e">
        <f>HLOOKUP(I55,GasAvoidedCostsWOCC!$A$5:$G$50,G55+1,FALSE)</f>
        <v>#N/A</v>
      </c>
      <c r="AG55" s="41" t="e">
        <f t="shared" si="50"/>
        <v>#N/A</v>
      </c>
      <c r="AH55" s="49" t="e">
        <f>HLOOKUP(I55,GasAvoidedCostsWOCC!$A$5:$Q$50,T55+1,FALSE)</f>
        <v>#N/A</v>
      </c>
      <c r="AI55" s="41" t="e">
        <f t="shared" si="51"/>
        <v>#N/A</v>
      </c>
      <c r="AJ55" s="41" t="e">
        <f t="shared" si="52"/>
        <v>#N/A</v>
      </c>
      <c r="AK55" s="41" t="e">
        <f>HLOOKUP(I55,GasAvoidedCostsWOCC!$A$5:$Q$50,G55+1,FALSE)*J55*L55</f>
        <v>#N/A</v>
      </c>
      <c r="AL55" s="41" t="e">
        <f t="shared" si="53"/>
        <v>#N/A</v>
      </c>
      <c r="AM55" s="45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5">
        <f t="shared" si="54"/>
        <v>0</v>
      </c>
      <c r="AO55" s="44">
        <f t="shared" si="55"/>
        <v>0</v>
      </c>
      <c r="AP55" s="44" t="e">
        <f t="shared" si="56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38"/>
        <v>0</v>
      </c>
      <c r="U56" s="44">
        <f t="shared" si="39"/>
        <v>0</v>
      </c>
      <c r="V56" s="45">
        <f t="shared" si="40"/>
        <v>0</v>
      </c>
      <c r="W56" s="46">
        <f t="shared" si="41"/>
        <v>0</v>
      </c>
      <c r="X56" s="41">
        <f t="shared" si="42"/>
        <v>0</v>
      </c>
      <c r="Y56" s="41">
        <f t="shared" si="43"/>
        <v>0</v>
      </c>
      <c r="Z56" s="41">
        <f t="shared" si="44"/>
        <v>0</v>
      </c>
      <c r="AA56" s="47">
        <f t="shared" si="45"/>
        <v>0</v>
      </c>
      <c r="AB56" s="48">
        <f t="shared" si="46"/>
        <v>0</v>
      </c>
      <c r="AC56" s="41">
        <f t="shared" si="47"/>
        <v>0</v>
      </c>
      <c r="AD56" s="41">
        <f t="shared" si="48"/>
        <v>0</v>
      </c>
      <c r="AE56" s="41">
        <f t="shared" si="49"/>
        <v>0</v>
      </c>
      <c r="AF56" s="49" t="e">
        <f>HLOOKUP(I56,GasAvoidedCostsWOCC!$A$5:$G$50,G56+1,FALSE)</f>
        <v>#N/A</v>
      </c>
      <c r="AG56" s="41" t="e">
        <f t="shared" si="50"/>
        <v>#N/A</v>
      </c>
      <c r="AH56" s="49" t="e">
        <f>HLOOKUP(I56,GasAvoidedCostsWOCC!$A$5:$Q$50,T56+1,FALSE)</f>
        <v>#N/A</v>
      </c>
      <c r="AI56" s="41" t="e">
        <f t="shared" si="51"/>
        <v>#N/A</v>
      </c>
      <c r="AJ56" s="41" t="e">
        <f t="shared" si="52"/>
        <v>#N/A</v>
      </c>
      <c r="AK56" s="41" t="e">
        <f>HLOOKUP(I56,GasAvoidedCostsWOCC!$A$5:$Q$50,G56+1,FALSE)*J56*L56</f>
        <v>#N/A</v>
      </c>
      <c r="AL56" s="41" t="e">
        <f t="shared" si="53"/>
        <v>#N/A</v>
      </c>
      <c r="AM56" s="45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5">
        <f t="shared" si="54"/>
        <v>0</v>
      </c>
      <c r="AO56" s="44">
        <f t="shared" si="55"/>
        <v>0</v>
      </c>
      <c r="AP56" s="44" t="e">
        <f t="shared" si="56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38"/>
        <v>0</v>
      </c>
      <c r="U57" s="44">
        <f t="shared" si="39"/>
        <v>0</v>
      </c>
      <c r="V57" s="45">
        <f t="shared" si="40"/>
        <v>0</v>
      </c>
      <c r="W57" s="46">
        <f t="shared" si="41"/>
        <v>0</v>
      </c>
      <c r="X57" s="41">
        <f t="shared" si="42"/>
        <v>0</v>
      </c>
      <c r="Y57" s="41">
        <f t="shared" si="43"/>
        <v>0</v>
      </c>
      <c r="Z57" s="41">
        <f t="shared" si="44"/>
        <v>0</v>
      </c>
      <c r="AA57" s="47">
        <f t="shared" si="45"/>
        <v>0</v>
      </c>
      <c r="AB57" s="48">
        <f t="shared" si="46"/>
        <v>0</v>
      </c>
      <c r="AC57" s="41">
        <f t="shared" si="47"/>
        <v>0</v>
      </c>
      <c r="AD57" s="41">
        <f t="shared" si="48"/>
        <v>0</v>
      </c>
      <c r="AE57" s="41">
        <f t="shared" si="49"/>
        <v>0</v>
      </c>
      <c r="AF57" s="49" t="e">
        <f>HLOOKUP(I57,GasAvoidedCostsWOCC!$A$5:$G$50,G57+1,FALSE)</f>
        <v>#N/A</v>
      </c>
      <c r="AG57" s="41" t="e">
        <f t="shared" si="50"/>
        <v>#N/A</v>
      </c>
      <c r="AH57" s="49" t="e">
        <f>HLOOKUP(I57,GasAvoidedCostsWOCC!$A$5:$Q$50,T57+1,FALSE)</f>
        <v>#N/A</v>
      </c>
      <c r="AI57" s="41" t="e">
        <f t="shared" si="51"/>
        <v>#N/A</v>
      </c>
      <c r="AJ57" s="41" t="e">
        <f t="shared" si="52"/>
        <v>#N/A</v>
      </c>
      <c r="AK57" s="41" t="e">
        <f>HLOOKUP(I57,GasAvoidedCostsWOCC!$A$5:$Q$50,G57+1,FALSE)*J57*L57</f>
        <v>#N/A</v>
      </c>
      <c r="AL57" s="41" t="e">
        <f t="shared" si="53"/>
        <v>#N/A</v>
      </c>
      <c r="AM57" s="45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5">
        <f t="shared" si="54"/>
        <v>0</v>
      </c>
      <c r="AO57" s="44">
        <f t="shared" si="55"/>
        <v>0</v>
      </c>
      <c r="AP57" s="44" t="e">
        <f t="shared" si="56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38"/>
        <v>0</v>
      </c>
      <c r="U58" s="44">
        <f t="shared" si="39"/>
        <v>0</v>
      </c>
      <c r="V58" s="45">
        <f t="shared" si="40"/>
        <v>0</v>
      </c>
      <c r="W58" s="46">
        <f t="shared" si="41"/>
        <v>0</v>
      </c>
      <c r="X58" s="41">
        <f t="shared" si="42"/>
        <v>0</v>
      </c>
      <c r="Y58" s="41">
        <f t="shared" si="43"/>
        <v>0</v>
      </c>
      <c r="Z58" s="41">
        <f t="shared" si="44"/>
        <v>0</v>
      </c>
      <c r="AA58" s="47">
        <f t="shared" si="45"/>
        <v>0</v>
      </c>
      <c r="AB58" s="48">
        <f t="shared" si="46"/>
        <v>0</v>
      </c>
      <c r="AC58" s="41">
        <f t="shared" si="47"/>
        <v>0</v>
      </c>
      <c r="AD58" s="41">
        <f t="shared" si="48"/>
        <v>0</v>
      </c>
      <c r="AE58" s="41">
        <f t="shared" si="49"/>
        <v>0</v>
      </c>
      <c r="AF58" s="49" t="e">
        <f>HLOOKUP(I58,GasAvoidedCostsWOCC!$A$5:$G$50,G58+1,FALSE)</f>
        <v>#N/A</v>
      </c>
      <c r="AG58" s="41" t="e">
        <f t="shared" si="50"/>
        <v>#N/A</v>
      </c>
      <c r="AH58" s="49" t="e">
        <f>HLOOKUP(I58,GasAvoidedCostsWOCC!$A$5:$Q$50,T58+1,FALSE)</f>
        <v>#N/A</v>
      </c>
      <c r="AI58" s="41" t="e">
        <f t="shared" si="51"/>
        <v>#N/A</v>
      </c>
      <c r="AJ58" s="41" t="e">
        <f t="shared" si="52"/>
        <v>#N/A</v>
      </c>
      <c r="AK58" s="41" t="e">
        <f>HLOOKUP(I58,GasAvoidedCostsWOCC!$A$5:$Q$50,G58+1,FALSE)*J58*L58</f>
        <v>#N/A</v>
      </c>
      <c r="AL58" s="41" t="e">
        <f t="shared" si="53"/>
        <v>#N/A</v>
      </c>
      <c r="AM58" s="45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5">
        <f t="shared" si="54"/>
        <v>0</v>
      </c>
      <c r="AO58" s="44">
        <f t="shared" si="55"/>
        <v>0</v>
      </c>
      <c r="AP58" s="44" t="e">
        <f t="shared" si="56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38"/>
        <v>0</v>
      </c>
      <c r="U59" s="44">
        <f t="shared" si="39"/>
        <v>0</v>
      </c>
      <c r="V59" s="45">
        <f t="shared" si="40"/>
        <v>0</v>
      </c>
      <c r="W59" s="46">
        <f t="shared" si="41"/>
        <v>0</v>
      </c>
      <c r="X59" s="41">
        <f t="shared" si="42"/>
        <v>0</v>
      </c>
      <c r="Y59" s="41">
        <f t="shared" si="43"/>
        <v>0</v>
      </c>
      <c r="Z59" s="41">
        <f t="shared" si="44"/>
        <v>0</v>
      </c>
      <c r="AA59" s="47">
        <f t="shared" si="45"/>
        <v>0</v>
      </c>
      <c r="AB59" s="48">
        <f t="shared" si="46"/>
        <v>0</v>
      </c>
      <c r="AC59" s="41">
        <f t="shared" si="47"/>
        <v>0</v>
      </c>
      <c r="AD59" s="41">
        <f t="shared" si="48"/>
        <v>0</v>
      </c>
      <c r="AE59" s="41">
        <f t="shared" si="49"/>
        <v>0</v>
      </c>
      <c r="AF59" s="49" t="e">
        <f>HLOOKUP(I59,GasAvoidedCostsWOCC!$A$5:$G$50,G59+1,FALSE)</f>
        <v>#N/A</v>
      </c>
      <c r="AG59" s="41" t="e">
        <f t="shared" si="50"/>
        <v>#N/A</v>
      </c>
      <c r="AH59" s="49" t="e">
        <f>HLOOKUP(I59,GasAvoidedCostsWOCC!$A$5:$Q$50,T59+1,FALSE)</f>
        <v>#N/A</v>
      </c>
      <c r="AI59" s="41" t="e">
        <f t="shared" si="51"/>
        <v>#N/A</v>
      </c>
      <c r="AJ59" s="41" t="e">
        <f t="shared" si="52"/>
        <v>#N/A</v>
      </c>
      <c r="AK59" s="41" t="e">
        <f>HLOOKUP(I59,GasAvoidedCostsWOCC!$A$5:$Q$50,G59+1,FALSE)*J59*L59</f>
        <v>#N/A</v>
      </c>
      <c r="AL59" s="41" t="e">
        <f t="shared" si="53"/>
        <v>#N/A</v>
      </c>
      <c r="AM59" s="45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5">
        <f t="shared" si="54"/>
        <v>0</v>
      </c>
      <c r="AO59" s="44">
        <f t="shared" si="55"/>
        <v>0</v>
      </c>
      <c r="AP59" s="44" t="e">
        <f t="shared" si="56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38"/>
        <v>0</v>
      </c>
      <c r="U60" s="44">
        <f t="shared" si="39"/>
        <v>0</v>
      </c>
      <c r="V60" s="45">
        <f t="shared" si="40"/>
        <v>0</v>
      </c>
      <c r="W60" s="46">
        <f t="shared" si="41"/>
        <v>0</v>
      </c>
      <c r="X60" s="41">
        <f t="shared" si="42"/>
        <v>0</v>
      </c>
      <c r="Y60" s="41">
        <f t="shared" si="43"/>
        <v>0</v>
      </c>
      <c r="Z60" s="41">
        <f t="shared" si="44"/>
        <v>0</v>
      </c>
      <c r="AA60" s="47">
        <f t="shared" si="45"/>
        <v>0</v>
      </c>
      <c r="AB60" s="48">
        <f t="shared" si="46"/>
        <v>0</v>
      </c>
      <c r="AC60" s="41">
        <f t="shared" si="47"/>
        <v>0</v>
      </c>
      <c r="AD60" s="41">
        <f t="shared" si="48"/>
        <v>0</v>
      </c>
      <c r="AE60" s="41">
        <f t="shared" si="49"/>
        <v>0</v>
      </c>
      <c r="AF60" s="49" t="e">
        <f>HLOOKUP(I60,GasAvoidedCostsWOCC!$A$5:$G$50,G60+1,FALSE)</f>
        <v>#N/A</v>
      </c>
      <c r="AG60" s="41" t="e">
        <f t="shared" si="50"/>
        <v>#N/A</v>
      </c>
      <c r="AH60" s="49" t="e">
        <f>HLOOKUP(I60,GasAvoidedCostsWOCC!$A$5:$Q$50,T60+1,FALSE)</f>
        <v>#N/A</v>
      </c>
      <c r="AI60" s="41" t="e">
        <f t="shared" si="51"/>
        <v>#N/A</v>
      </c>
      <c r="AJ60" s="41" t="e">
        <f t="shared" si="52"/>
        <v>#N/A</v>
      </c>
      <c r="AK60" s="41" t="e">
        <f>HLOOKUP(I60,GasAvoidedCostsWOCC!$A$5:$Q$50,G60+1,FALSE)*J60*L60</f>
        <v>#N/A</v>
      </c>
      <c r="AL60" s="41" t="e">
        <f t="shared" si="53"/>
        <v>#N/A</v>
      </c>
      <c r="AM60" s="45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5">
        <f t="shared" si="54"/>
        <v>0</v>
      </c>
      <c r="AO60" s="44">
        <f t="shared" si="55"/>
        <v>0</v>
      </c>
      <c r="AP60" s="44" t="e">
        <f t="shared" si="56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38"/>
        <v>0</v>
      </c>
      <c r="U61" s="44">
        <f t="shared" si="39"/>
        <v>0</v>
      </c>
      <c r="V61" s="45">
        <f t="shared" si="40"/>
        <v>0</v>
      </c>
      <c r="W61" s="46">
        <f t="shared" si="41"/>
        <v>0</v>
      </c>
      <c r="X61" s="41">
        <f t="shared" si="42"/>
        <v>0</v>
      </c>
      <c r="Y61" s="41">
        <f t="shared" si="43"/>
        <v>0</v>
      </c>
      <c r="Z61" s="41">
        <f t="shared" si="44"/>
        <v>0</v>
      </c>
      <c r="AA61" s="47">
        <f t="shared" si="45"/>
        <v>0</v>
      </c>
      <c r="AB61" s="48">
        <f t="shared" si="46"/>
        <v>0</v>
      </c>
      <c r="AC61" s="41">
        <f t="shared" si="47"/>
        <v>0</v>
      </c>
      <c r="AD61" s="41">
        <f t="shared" si="48"/>
        <v>0</v>
      </c>
      <c r="AE61" s="41">
        <f t="shared" si="49"/>
        <v>0</v>
      </c>
      <c r="AF61" s="49" t="e">
        <f>HLOOKUP(I61,GasAvoidedCostsWOCC!$A$5:$G$50,G61+1,FALSE)</f>
        <v>#N/A</v>
      </c>
      <c r="AG61" s="41" t="e">
        <f t="shared" si="50"/>
        <v>#N/A</v>
      </c>
      <c r="AH61" s="49" t="e">
        <f>HLOOKUP(I61,GasAvoidedCostsWOCC!$A$5:$Q$50,T61+1,FALSE)</f>
        <v>#N/A</v>
      </c>
      <c r="AI61" s="41" t="e">
        <f t="shared" si="51"/>
        <v>#N/A</v>
      </c>
      <c r="AJ61" s="41" t="e">
        <f t="shared" si="52"/>
        <v>#N/A</v>
      </c>
      <c r="AK61" s="41" t="e">
        <f>HLOOKUP(I61,GasAvoidedCostsWOCC!$A$5:$Q$50,G61+1,FALSE)*J61*L61</f>
        <v>#N/A</v>
      </c>
      <c r="AL61" s="41" t="e">
        <f t="shared" si="53"/>
        <v>#N/A</v>
      </c>
      <c r="AM61" s="45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5">
        <f t="shared" si="54"/>
        <v>0</v>
      </c>
      <c r="AO61" s="44">
        <f t="shared" si="55"/>
        <v>0</v>
      </c>
      <c r="AP61" s="44" t="e">
        <f t="shared" si="56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38"/>
        <v>0</v>
      </c>
      <c r="U62" s="44">
        <f t="shared" si="39"/>
        <v>0</v>
      </c>
      <c r="V62" s="45">
        <f t="shared" si="40"/>
        <v>0</v>
      </c>
      <c r="W62" s="46">
        <f t="shared" si="41"/>
        <v>0</v>
      </c>
      <c r="X62" s="41">
        <f t="shared" si="42"/>
        <v>0</v>
      </c>
      <c r="Y62" s="41">
        <f t="shared" si="43"/>
        <v>0</v>
      </c>
      <c r="Z62" s="41">
        <f t="shared" si="44"/>
        <v>0</v>
      </c>
      <c r="AA62" s="47">
        <f t="shared" si="45"/>
        <v>0</v>
      </c>
      <c r="AB62" s="48">
        <f t="shared" si="46"/>
        <v>0</v>
      </c>
      <c r="AC62" s="41">
        <f t="shared" si="47"/>
        <v>0</v>
      </c>
      <c r="AD62" s="41">
        <f t="shared" si="48"/>
        <v>0</v>
      </c>
      <c r="AE62" s="41">
        <f t="shared" si="49"/>
        <v>0</v>
      </c>
      <c r="AF62" s="49" t="e">
        <f>HLOOKUP(I62,GasAvoidedCostsWOCC!$A$5:$G$50,G62+1,FALSE)</f>
        <v>#N/A</v>
      </c>
      <c r="AG62" s="41" t="e">
        <f t="shared" si="50"/>
        <v>#N/A</v>
      </c>
      <c r="AH62" s="49" t="e">
        <f>HLOOKUP(I62,GasAvoidedCostsWOCC!$A$5:$Q$50,T62+1,FALSE)</f>
        <v>#N/A</v>
      </c>
      <c r="AI62" s="41" t="e">
        <f t="shared" si="51"/>
        <v>#N/A</v>
      </c>
      <c r="AJ62" s="41" t="e">
        <f t="shared" si="52"/>
        <v>#N/A</v>
      </c>
      <c r="AK62" s="41" t="e">
        <f>HLOOKUP(I62,GasAvoidedCostsWOCC!$A$5:$Q$50,G62+1,FALSE)*J62*L62</f>
        <v>#N/A</v>
      </c>
      <c r="AL62" s="41" t="e">
        <f t="shared" si="53"/>
        <v>#N/A</v>
      </c>
      <c r="AM62" s="45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5">
        <f t="shared" si="54"/>
        <v>0</v>
      </c>
      <c r="AO62" s="44">
        <f t="shared" si="55"/>
        <v>0</v>
      </c>
      <c r="AP62" s="44" t="e">
        <f t="shared" si="56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38"/>
        <v>0</v>
      </c>
      <c r="U63" s="44">
        <f t="shared" si="39"/>
        <v>0</v>
      </c>
      <c r="V63" s="45">
        <f t="shared" si="40"/>
        <v>0</v>
      </c>
      <c r="W63" s="46">
        <f t="shared" si="41"/>
        <v>0</v>
      </c>
      <c r="X63" s="41">
        <f t="shared" si="42"/>
        <v>0</v>
      </c>
      <c r="Y63" s="41">
        <f t="shared" si="43"/>
        <v>0</v>
      </c>
      <c r="Z63" s="41">
        <f t="shared" si="44"/>
        <v>0</v>
      </c>
      <c r="AA63" s="47">
        <f t="shared" si="45"/>
        <v>0</v>
      </c>
      <c r="AB63" s="48">
        <f t="shared" si="46"/>
        <v>0</v>
      </c>
      <c r="AC63" s="41">
        <f t="shared" si="47"/>
        <v>0</v>
      </c>
      <c r="AD63" s="41">
        <f t="shared" si="48"/>
        <v>0</v>
      </c>
      <c r="AE63" s="41">
        <f t="shared" si="49"/>
        <v>0</v>
      </c>
      <c r="AF63" s="49" t="e">
        <f>HLOOKUP(I63,GasAvoidedCostsWOCC!$A$5:$G$50,G63+1,FALSE)</f>
        <v>#N/A</v>
      </c>
      <c r="AG63" s="41" t="e">
        <f t="shared" si="50"/>
        <v>#N/A</v>
      </c>
      <c r="AH63" s="49" t="e">
        <f>HLOOKUP(I63,GasAvoidedCostsWOCC!$A$5:$Q$50,T63+1,FALSE)</f>
        <v>#N/A</v>
      </c>
      <c r="AI63" s="41" t="e">
        <f t="shared" si="51"/>
        <v>#N/A</v>
      </c>
      <c r="AJ63" s="41" t="e">
        <f t="shared" si="52"/>
        <v>#N/A</v>
      </c>
      <c r="AK63" s="41" t="e">
        <f>HLOOKUP(I63,GasAvoidedCostsWOCC!$A$5:$Q$50,G63+1,FALSE)*J63*L63</f>
        <v>#N/A</v>
      </c>
      <c r="AL63" s="41" t="e">
        <f t="shared" si="53"/>
        <v>#N/A</v>
      </c>
      <c r="AM63" s="45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5">
        <f t="shared" si="54"/>
        <v>0</v>
      </c>
      <c r="AO63" s="44">
        <f t="shared" si="55"/>
        <v>0</v>
      </c>
      <c r="AP63" s="44" t="e">
        <f t="shared" si="56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38"/>
        <v>0</v>
      </c>
      <c r="U64" s="44">
        <f t="shared" si="39"/>
        <v>0</v>
      </c>
      <c r="V64" s="45">
        <f t="shared" si="40"/>
        <v>0</v>
      </c>
      <c r="W64" s="46">
        <f t="shared" si="41"/>
        <v>0</v>
      </c>
      <c r="X64" s="41">
        <f t="shared" si="42"/>
        <v>0</v>
      </c>
      <c r="Y64" s="41">
        <f t="shared" si="43"/>
        <v>0</v>
      </c>
      <c r="Z64" s="41">
        <f t="shared" si="44"/>
        <v>0</v>
      </c>
      <c r="AA64" s="47">
        <f t="shared" si="45"/>
        <v>0</v>
      </c>
      <c r="AB64" s="48">
        <f t="shared" si="46"/>
        <v>0</v>
      </c>
      <c r="AC64" s="41">
        <f t="shared" si="47"/>
        <v>0</v>
      </c>
      <c r="AD64" s="41">
        <f t="shared" si="48"/>
        <v>0</v>
      </c>
      <c r="AE64" s="41">
        <f t="shared" si="49"/>
        <v>0</v>
      </c>
      <c r="AF64" s="49" t="e">
        <f>HLOOKUP(I64,GasAvoidedCostsWOCC!$A$5:$G$50,G64+1,FALSE)</f>
        <v>#N/A</v>
      </c>
      <c r="AG64" s="41" t="e">
        <f t="shared" si="50"/>
        <v>#N/A</v>
      </c>
      <c r="AH64" s="49" t="e">
        <f>HLOOKUP(I64,GasAvoidedCostsWOCC!$A$5:$Q$50,T64+1,FALSE)</f>
        <v>#N/A</v>
      </c>
      <c r="AI64" s="41" t="e">
        <f t="shared" si="51"/>
        <v>#N/A</v>
      </c>
      <c r="AJ64" s="41" t="e">
        <f t="shared" si="52"/>
        <v>#N/A</v>
      </c>
      <c r="AK64" s="41" t="e">
        <f>HLOOKUP(I64,GasAvoidedCostsWOCC!$A$5:$Q$50,G64+1,FALSE)*J64*L64</f>
        <v>#N/A</v>
      </c>
      <c r="AL64" s="41" t="e">
        <f t="shared" si="53"/>
        <v>#N/A</v>
      </c>
      <c r="AM64" s="45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5">
        <f t="shared" si="54"/>
        <v>0</v>
      </c>
      <c r="AO64" s="44">
        <f t="shared" si="55"/>
        <v>0</v>
      </c>
      <c r="AP64" s="44" t="e">
        <f t="shared" si="56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38"/>
        <v>0</v>
      </c>
      <c r="U65" s="44">
        <f t="shared" si="39"/>
        <v>0</v>
      </c>
      <c r="V65" s="45">
        <f t="shared" si="40"/>
        <v>0</v>
      </c>
      <c r="W65" s="46">
        <f t="shared" si="41"/>
        <v>0</v>
      </c>
      <c r="X65" s="41">
        <f t="shared" si="42"/>
        <v>0</v>
      </c>
      <c r="Y65" s="41">
        <f t="shared" si="43"/>
        <v>0</v>
      </c>
      <c r="Z65" s="41">
        <f t="shared" si="44"/>
        <v>0</v>
      </c>
      <c r="AA65" s="47">
        <f t="shared" si="45"/>
        <v>0</v>
      </c>
      <c r="AB65" s="48">
        <f t="shared" si="46"/>
        <v>0</v>
      </c>
      <c r="AC65" s="41">
        <f t="shared" si="47"/>
        <v>0</v>
      </c>
      <c r="AD65" s="41">
        <f t="shared" si="48"/>
        <v>0</v>
      </c>
      <c r="AE65" s="41">
        <f t="shared" si="49"/>
        <v>0</v>
      </c>
      <c r="AF65" s="49" t="e">
        <f>HLOOKUP(I65,GasAvoidedCostsWOCC!$A$5:$G$50,G65+1,FALSE)</f>
        <v>#N/A</v>
      </c>
      <c r="AG65" s="41" t="e">
        <f t="shared" si="50"/>
        <v>#N/A</v>
      </c>
      <c r="AH65" s="49" t="e">
        <f>HLOOKUP(I65,GasAvoidedCostsWOCC!$A$5:$Q$50,T65+1,FALSE)</f>
        <v>#N/A</v>
      </c>
      <c r="AI65" s="41" t="e">
        <f t="shared" si="51"/>
        <v>#N/A</v>
      </c>
      <c r="AJ65" s="41" t="e">
        <f t="shared" si="52"/>
        <v>#N/A</v>
      </c>
      <c r="AK65" s="41" t="e">
        <f>HLOOKUP(I65,GasAvoidedCostsWOCC!$A$5:$Q$50,G65+1,FALSE)*J65*L65</f>
        <v>#N/A</v>
      </c>
      <c r="AL65" s="41" t="e">
        <f t="shared" si="53"/>
        <v>#N/A</v>
      </c>
      <c r="AM65" s="45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5">
        <f t="shared" si="54"/>
        <v>0</v>
      </c>
      <c r="AO65" s="44">
        <f t="shared" si="55"/>
        <v>0</v>
      </c>
      <c r="AP65" s="44" t="e">
        <f t="shared" si="56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38"/>
        <v>0</v>
      </c>
      <c r="U66" s="44">
        <f t="shared" si="39"/>
        <v>0</v>
      </c>
      <c r="V66" s="45">
        <f t="shared" si="40"/>
        <v>0</v>
      </c>
      <c r="W66" s="46">
        <f t="shared" si="41"/>
        <v>0</v>
      </c>
      <c r="X66" s="41">
        <f t="shared" si="42"/>
        <v>0</v>
      </c>
      <c r="Y66" s="41">
        <f t="shared" si="43"/>
        <v>0</v>
      </c>
      <c r="Z66" s="41">
        <f t="shared" si="44"/>
        <v>0</v>
      </c>
      <c r="AA66" s="47">
        <f t="shared" si="45"/>
        <v>0</v>
      </c>
      <c r="AB66" s="48">
        <f t="shared" si="46"/>
        <v>0</v>
      </c>
      <c r="AC66" s="41">
        <f t="shared" si="47"/>
        <v>0</v>
      </c>
      <c r="AD66" s="41">
        <f t="shared" si="48"/>
        <v>0</v>
      </c>
      <c r="AE66" s="41">
        <f t="shared" si="49"/>
        <v>0</v>
      </c>
      <c r="AF66" s="49" t="e">
        <f>HLOOKUP(I66,GasAvoidedCostsWOCC!$A$5:$G$50,G66+1,FALSE)</f>
        <v>#N/A</v>
      </c>
      <c r="AG66" s="41" t="e">
        <f t="shared" si="50"/>
        <v>#N/A</v>
      </c>
      <c r="AH66" s="49" t="e">
        <f>HLOOKUP(I66,GasAvoidedCostsWOCC!$A$5:$Q$50,T66+1,FALSE)</f>
        <v>#N/A</v>
      </c>
      <c r="AI66" s="41" t="e">
        <f t="shared" si="51"/>
        <v>#N/A</v>
      </c>
      <c r="AJ66" s="41" t="e">
        <f t="shared" si="52"/>
        <v>#N/A</v>
      </c>
      <c r="AK66" s="41" t="e">
        <f>HLOOKUP(I66,GasAvoidedCostsWOCC!$A$5:$Q$50,G66+1,FALSE)*J66*L66</f>
        <v>#N/A</v>
      </c>
      <c r="AL66" s="41" t="e">
        <f t="shared" si="53"/>
        <v>#N/A</v>
      </c>
      <c r="AM66" s="45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5">
        <f t="shared" si="54"/>
        <v>0</v>
      </c>
      <c r="AO66" s="44">
        <f t="shared" si="55"/>
        <v>0</v>
      </c>
      <c r="AP66" s="44" t="e">
        <f t="shared" si="56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38"/>
        <v>0</v>
      </c>
      <c r="U67" s="44">
        <f t="shared" si="39"/>
        <v>0</v>
      </c>
      <c r="V67" s="45">
        <f t="shared" si="40"/>
        <v>0</v>
      </c>
      <c r="W67" s="46">
        <f t="shared" si="41"/>
        <v>0</v>
      </c>
      <c r="X67" s="41">
        <f t="shared" si="42"/>
        <v>0</v>
      </c>
      <c r="Y67" s="41">
        <f t="shared" si="43"/>
        <v>0</v>
      </c>
      <c r="Z67" s="41">
        <f t="shared" si="44"/>
        <v>0</v>
      </c>
      <c r="AA67" s="47">
        <f t="shared" si="45"/>
        <v>0</v>
      </c>
      <c r="AB67" s="48">
        <f t="shared" si="46"/>
        <v>0</v>
      </c>
      <c r="AC67" s="41">
        <f t="shared" si="47"/>
        <v>0</v>
      </c>
      <c r="AD67" s="41">
        <f t="shared" si="48"/>
        <v>0</v>
      </c>
      <c r="AE67" s="41">
        <f t="shared" si="49"/>
        <v>0</v>
      </c>
      <c r="AF67" s="49" t="e">
        <f>HLOOKUP(I67,GasAvoidedCostsWOCC!$A$5:$G$50,G67+1,FALSE)</f>
        <v>#N/A</v>
      </c>
      <c r="AG67" s="41" t="e">
        <f t="shared" si="50"/>
        <v>#N/A</v>
      </c>
      <c r="AH67" s="49" t="e">
        <f>HLOOKUP(I67,GasAvoidedCostsWOCC!$A$5:$Q$50,T67+1,FALSE)</f>
        <v>#N/A</v>
      </c>
      <c r="AI67" s="41" t="e">
        <f t="shared" si="51"/>
        <v>#N/A</v>
      </c>
      <c r="AJ67" s="41" t="e">
        <f t="shared" si="52"/>
        <v>#N/A</v>
      </c>
      <c r="AK67" s="41" t="e">
        <f>HLOOKUP(I67,GasAvoidedCostsWOCC!$A$5:$Q$50,G67+1,FALSE)*J67*L67</f>
        <v>#N/A</v>
      </c>
      <c r="AL67" s="41" t="e">
        <f t="shared" si="53"/>
        <v>#N/A</v>
      </c>
      <c r="AM67" s="45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5">
        <f t="shared" si="54"/>
        <v>0</v>
      </c>
      <c r="AO67" s="44">
        <f t="shared" si="55"/>
        <v>0</v>
      </c>
      <c r="AP67" s="44" t="e">
        <f t="shared" si="56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38"/>
        <v>0</v>
      </c>
      <c r="U68" s="44">
        <f t="shared" si="39"/>
        <v>0</v>
      </c>
      <c r="V68" s="45">
        <f t="shared" si="40"/>
        <v>0</v>
      </c>
      <c r="W68" s="46">
        <f t="shared" si="41"/>
        <v>0</v>
      </c>
      <c r="X68" s="41">
        <f t="shared" si="42"/>
        <v>0</v>
      </c>
      <c r="Y68" s="41">
        <f t="shared" si="43"/>
        <v>0</v>
      </c>
      <c r="Z68" s="41">
        <f t="shared" si="44"/>
        <v>0</v>
      </c>
      <c r="AA68" s="47">
        <f t="shared" si="45"/>
        <v>0</v>
      </c>
      <c r="AB68" s="48">
        <f t="shared" si="46"/>
        <v>0</v>
      </c>
      <c r="AC68" s="41">
        <f t="shared" si="47"/>
        <v>0</v>
      </c>
      <c r="AD68" s="41">
        <f t="shared" si="48"/>
        <v>0</v>
      </c>
      <c r="AE68" s="41">
        <f t="shared" si="49"/>
        <v>0</v>
      </c>
      <c r="AF68" s="49" t="e">
        <f>HLOOKUP(I68,GasAvoidedCostsWOCC!$A$5:$G$50,G68+1,FALSE)</f>
        <v>#N/A</v>
      </c>
      <c r="AG68" s="41" t="e">
        <f t="shared" si="50"/>
        <v>#N/A</v>
      </c>
      <c r="AH68" s="49" t="e">
        <f>HLOOKUP(I68,GasAvoidedCostsWOCC!$A$5:$Q$50,T68+1,FALSE)</f>
        <v>#N/A</v>
      </c>
      <c r="AI68" s="41" t="e">
        <f t="shared" si="51"/>
        <v>#N/A</v>
      </c>
      <c r="AJ68" s="41" t="e">
        <f t="shared" si="52"/>
        <v>#N/A</v>
      </c>
      <c r="AK68" s="41" t="e">
        <f>HLOOKUP(I68,GasAvoidedCostsWOCC!$A$5:$Q$50,G68+1,FALSE)*J68*L68</f>
        <v>#N/A</v>
      </c>
      <c r="AL68" s="41" t="e">
        <f t="shared" si="53"/>
        <v>#N/A</v>
      </c>
      <c r="AM68" s="45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5">
        <f t="shared" si="54"/>
        <v>0</v>
      </c>
      <c r="AO68" s="44">
        <f t="shared" si="55"/>
        <v>0</v>
      </c>
      <c r="AP68" s="44" t="e">
        <f t="shared" si="56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38"/>
        <v>0</v>
      </c>
      <c r="U69" s="44">
        <f t="shared" si="39"/>
        <v>0</v>
      </c>
      <c r="V69" s="45">
        <f t="shared" si="40"/>
        <v>0</v>
      </c>
      <c r="W69" s="46">
        <f t="shared" si="41"/>
        <v>0</v>
      </c>
      <c r="X69" s="41">
        <f t="shared" si="42"/>
        <v>0</v>
      </c>
      <c r="Y69" s="41">
        <f t="shared" si="43"/>
        <v>0</v>
      </c>
      <c r="Z69" s="41">
        <f t="shared" si="44"/>
        <v>0</v>
      </c>
      <c r="AA69" s="47">
        <f t="shared" si="45"/>
        <v>0</v>
      </c>
      <c r="AB69" s="48">
        <f t="shared" si="46"/>
        <v>0</v>
      </c>
      <c r="AC69" s="41">
        <f t="shared" si="47"/>
        <v>0</v>
      </c>
      <c r="AD69" s="41">
        <f t="shared" si="48"/>
        <v>0</v>
      </c>
      <c r="AE69" s="41">
        <f t="shared" si="49"/>
        <v>0</v>
      </c>
      <c r="AF69" s="49" t="e">
        <f>HLOOKUP(I69,GasAvoidedCostsWOCC!$A$5:$G$50,G69+1,FALSE)</f>
        <v>#N/A</v>
      </c>
      <c r="AG69" s="41" t="e">
        <f t="shared" si="50"/>
        <v>#N/A</v>
      </c>
      <c r="AH69" s="49" t="e">
        <f>HLOOKUP(I69,GasAvoidedCostsWOCC!$A$5:$Q$50,T69+1,FALSE)</f>
        <v>#N/A</v>
      </c>
      <c r="AI69" s="41" t="e">
        <f t="shared" si="51"/>
        <v>#N/A</v>
      </c>
      <c r="AJ69" s="41" t="e">
        <f t="shared" si="52"/>
        <v>#N/A</v>
      </c>
      <c r="AK69" s="41" t="e">
        <f>HLOOKUP(I69,GasAvoidedCostsWOCC!$A$5:$Q$50,G69+1,FALSE)*J69*L69</f>
        <v>#N/A</v>
      </c>
      <c r="AL69" s="41" t="e">
        <f t="shared" si="53"/>
        <v>#N/A</v>
      </c>
      <c r="AM69" s="45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5">
        <f t="shared" si="54"/>
        <v>0</v>
      </c>
      <c r="AO69" s="44">
        <f t="shared" si="55"/>
        <v>0</v>
      </c>
      <c r="AP69" s="44" t="e">
        <f t="shared" si="56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38"/>
        <v>0</v>
      </c>
      <c r="U70" s="44">
        <f t="shared" si="39"/>
        <v>0</v>
      </c>
      <c r="V70" s="45">
        <f t="shared" si="40"/>
        <v>0</v>
      </c>
      <c r="W70" s="46">
        <f t="shared" si="41"/>
        <v>0</v>
      </c>
      <c r="X70" s="41">
        <f t="shared" si="42"/>
        <v>0</v>
      </c>
      <c r="Y70" s="41">
        <f t="shared" si="43"/>
        <v>0</v>
      </c>
      <c r="Z70" s="41">
        <f t="shared" si="44"/>
        <v>0</v>
      </c>
      <c r="AA70" s="47">
        <f t="shared" si="45"/>
        <v>0</v>
      </c>
      <c r="AB70" s="48">
        <f t="shared" si="46"/>
        <v>0</v>
      </c>
      <c r="AC70" s="41">
        <f t="shared" si="47"/>
        <v>0</v>
      </c>
      <c r="AD70" s="41">
        <f t="shared" si="48"/>
        <v>0</v>
      </c>
      <c r="AE70" s="41">
        <f t="shared" si="49"/>
        <v>0</v>
      </c>
      <c r="AF70" s="49" t="e">
        <f>HLOOKUP(I70,GasAvoidedCostsWOCC!$A$5:$G$50,G70+1,FALSE)</f>
        <v>#N/A</v>
      </c>
      <c r="AG70" s="41" t="e">
        <f t="shared" si="50"/>
        <v>#N/A</v>
      </c>
      <c r="AH70" s="49" t="e">
        <f>HLOOKUP(I70,GasAvoidedCostsWOCC!$A$5:$Q$50,T70+1,FALSE)</f>
        <v>#N/A</v>
      </c>
      <c r="AI70" s="41" t="e">
        <f t="shared" si="51"/>
        <v>#N/A</v>
      </c>
      <c r="AJ70" s="41" t="e">
        <f t="shared" si="52"/>
        <v>#N/A</v>
      </c>
      <c r="AK70" s="41" t="e">
        <f>HLOOKUP(I70,GasAvoidedCostsWOCC!$A$5:$Q$50,G70+1,FALSE)*J70*L70</f>
        <v>#N/A</v>
      </c>
      <c r="AL70" s="41" t="e">
        <f t="shared" si="53"/>
        <v>#N/A</v>
      </c>
      <c r="AM70" s="45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5">
        <f t="shared" si="54"/>
        <v>0</v>
      </c>
      <c r="AO70" s="44">
        <f t="shared" si="55"/>
        <v>0</v>
      </c>
      <c r="AP70" s="44" t="e">
        <f t="shared" si="56"/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38"/>
        <v>0</v>
      </c>
      <c r="U71" s="44">
        <f t="shared" si="39"/>
        <v>0</v>
      </c>
      <c r="V71" s="45">
        <f t="shared" si="40"/>
        <v>0</v>
      </c>
      <c r="W71" s="46">
        <f t="shared" si="41"/>
        <v>0</v>
      </c>
      <c r="X71" s="41">
        <f t="shared" si="42"/>
        <v>0</v>
      </c>
      <c r="Y71" s="41">
        <f t="shared" si="43"/>
        <v>0</v>
      </c>
      <c r="Z71" s="41">
        <f t="shared" si="44"/>
        <v>0</v>
      </c>
      <c r="AA71" s="47">
        <f t="shared" si="45"/>
        <v>0</v>
      </c>
      <c r="AB71" s="48">
        <f t="shared" si="46"/>
        <v>0</v>
      </c>
      <c r="AC71" s="41">
        <f t="shared" si="47"/>
        <v>0</v>
      </c>
      <c r="AD71" s="41">
        <f t="shared" si="48"/>
        <v>0</v>
      </c>
      <c r="AE71" s="41">
        <f t="shared" si="49"/>
        <v>0</v>
      </c>
      <c r="AF71" s="49" t="e">
        <f>HLOOKUP(I71,GasAvoidedCostsWOCC!$A$5:$G$50,G71+1,FALSE)</f>
        <v>#N/A</v>
      </c>
      <c r="AG71" s="41" t="e">
        <f t="shared" si="50"/>
        <v>#N/A</v>
      </c>
      <c r="AH71" s="49" t="e">
        <f>HLOOKUP(I71,GasAvoidedCostsWOCC!$A$5:$Q$50,T71+1,FALSE)</f>
        <v>#N/A</v>
      </c>
      <c r="AI71" s="41" t="e">
        <f t="shared" si="51"/>
        <v>#N/A</v>
      </c>
      <c r="AJ71" s="41" t="e">
        <f t="shared" si="52"/>
        <v>#N/A</v>
      </c>
      <c r="AK71" s="41" t="e">
        <f>HLOOKUP(I71,GasAvoidedCostsWOCC!$A$5:$Q$50,G71+1,FALSE)*J71*L71</f>
        <v>#N/A</v>
      </c>
      <c r="AL71" s="41" t="e">
        <f t="shared" si="53"/>
        <v>#N/A</v>
      </c>
      <c r="AM71" s="45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5">
        <f t="shared" si="54"/>
        <v>0</v>
      </c>
      <c r="AO71" s="44">
        <f t="shared" si="55"/>
        <v>0</v>
      </c>
      <c r="AP71" s="44" t="e">
        <f t="shared" si="56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38"/>
        <v>0</v>
      </c>
      <c r="U72" s="44">
        <f t="shared" si="39"/>
        <v>0</v>
      </c>
      <c r="V72" s="45">
        <f t="shared" si="40"/>
        <v>0</v>
      </c>
      <c r="W72" s="46">
        <f t="shared" si="41"/>
        <v>0</v>
      </c>
      <c r="X72" s="41">
        <f t="shared" si="42"/>
        <v>0</v>
      </c>
      <c r="Y72" s="41">
        <f t="shared" si="43"/>
        <v>0</v>
      </c>
      <c r="Z72" s="41">
        <f t="shared" si="44"/>
        <v>0</v>
      </c>
      <c r="AA72" s="47">
        <f t="shared" si="45"/>
        <v>0</v>
      </c>
      <c r="AB72" s="48">
        <f t="shared" si="46"/>
        <v>0</v>
      </c>
      <c r="AC72" s="41">
        <f t="shared" si="47"/>
        <v>0</v>
      </c>
      <c r="AD72" s="41">
        <f t="shared" si="48"/>
        <v>0</v>
      </c>
      <c r="AE72" s="41">
        <f t="shared" si="49"/>
        <v>0</v>
      </c>
      <c r="AF72" s="49" t="e">
        <f>HLOOKUP(I72,GasAvoidedCostsWOCC!$A$5:$G$50,G72+1,FALSE)</f>
        <v>#N/A</v>
      </c>
      <c r="AG72" s="41" t="e">
        <f t="shared" si="50"/>
        <v>#N/A</v>
      </c>
      <c r="AH72" s="49" t="e">
        <f>HLOOKUP(I72,GasAvoidedCostsWOCC!$A$5:$Q$50,T72+1,FALSE)</f>
        <v>#N/A</v>
      </c>
      <c r="AI72" s="41" t="e">
        <f t="shared" si="51"/>
        <v>#N/A</v>
      </c>
      <c r="AJ72" s="41" t="e">
        <f t="shared" si="52"/>
        <v>#N/A</v>
      </c>
      <c r="AK72" s="41" t="e">
        <f>HLOOKUP(I72,GasAvoidedCostsWOCC!$A$5:$Q$50,G72+1,FALSE)*J72*L72</f>
        <v>#N/A</v>
      </c>
      <c r="AL72" s="41" t="e">
        <f t="shared" si="53"/>
        <v>#N/A</v>
      </c>
      <c r="AM72" s="45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5">
        <f t="shared" si="54"/>
        <v>0</v>
      </c>
      <c r="AO72" s="44">
        <f t="shared" si="55"/>
        <v>0</v>
      </c>
      <c r="AP72" s="44" t="e">
        <f t="shared" si="56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38"/>
        <v>0</v>
      </c>
      <c r="U73" s="44">
        <f t="shared" si="39"/>
        <v>0</v>
      </c>
      <c r="V73" s="45">
        <f t="shared" si="40"/>
        <v>0</v>
      </c>
      <c r="W73" s="46">
        <f t="shared" si="41"/>
        <v>0</v>
      </c>
      <c r="X73" s="41">
        <f t="shared" si="42"/>
        <v>0</v>
      </c>
      <c r="Y73" s="41">
        <f t="shared" si="43"/>
        <v>0</v>
      </c>
      <c r="Z73" s="41">
        <f t="shared" si="44"/>
        <v>0</v>
      </c>
      <c r="AA73" s="47">
        <f t="shared" si="45"/>
        <v>0</v>
      </c>
      <c r="AB73" s="48">
        <f t="shared" si="46"/>
        <v>0</v>
      </c>
      <c r="AC73" s="41">
        <f t="shared" si="47"/>
        <v>0</v>
      </c>
      <c r="AD73" s="41">
        <f t="shared" si="48"/>
        <v>0</v>
      </c>
      <c r="AE73" s="41">
        <f t="shared" si="49"/>
        <v>0</v>
      </c>
      <c r="AF73" s="49" t="e">
        <f>HLOOKUP(I73,GasAvoidedCostsWOCC!$A$5:$G$50,G73+1,FALSE)</f>
        <v>#N/A</v>
      </c>
      <c r="AG73" s="41" t="e">
        <f t="shared" si="50"/>
        <v>#N/A</v>
      </c>
      <c r="AH73" s="49" t="e">
        <f>HLOOKUP(I73,GasAvoidedCostsWOCC!$A$5:$Q$50,T73+1,FALSE)</f>
        <v>#N/A</v>
      </c>
      <c r="AI73" s="41" t="e">
        <f t="shared" si="51"/>
        <v>#N/A</v>
      </c>
      <c r="AJ73" s="41" t="e">
        <f t="shared" si="52"/>
        <v>#N/A</v>
      </c>
      <c r="AK73" s="41" t="e">
        <f>HLOOKUP(I73,GasAvoidedCostsWOCC!$A$5:$Q$50,G73+1,FALSE)*J73*L73</f>
        <v>#N/A</v>
      </c>
      <c r="AL73" s="41" t="e">
        <f t="shared" si="53"/>
        <v>#N/A</v>
      </c>
      <c r="AM73" s="45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5">
        <f t="shared" si="54"/>
        <v>0</v>
      </c>
      <c r="AO73" s="44">
        <f t="shared" si="55"/>
        <v>0</v>
      </c>
      <c r="AP73" s="44" t="e">
        <f t="shared" si="56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38"/>
        <v>0</v>
      </c>
      <c r="U74" s="44">
        <f t="shared" si="39"/>
        <v>0</v>
      </c>
      <c r="V74" s="45">
        <f t="shared" si="40"/>
        <v>0</v>
      </c>
      <c r="W74" s="46">
        <f t="shared" si="41"/>
        <v>0</v>
      </c>
      <c r="X74" s="41">
        <f t="shared" si="42"/>
        <v>0</v>
      </c>
      <c r="Y74" s="41">
        <f t="shared" si="43"/>
        <v>0</v>
      </c>
      <c r="Z74" s="41">
        <f t="shared" si="44"/>
        <v>0</v>
      </c>
      <c r="AA74" s="47">
        <f t="shared" si="45"/>
        <v>0</v>
      </c>
      <c r="AB74" s="48">
        <f t="shared" si="46"/>
        <v>0</v>
      </c>
      <c r="AC74" s="41">
        <f t="shared" si="47"/>
        <v>0</v>
      </c>
      <c r="AD74" s="41">
        <f t="shared" si="48"/>
        <v>0</v>
      </c>
      <c r="AE74" s="41">
        <f t="shared" si="49"/>
        <v>0</v>
      </c>
      <c r="AF74" s="49" t="e">
        <f>HLOOKUP(I74,GasAvoidedCostsWOCC!$A$5:$G$50,G74+1,FALSE)</f>
        <v>#N/A</v>
      </c>
      <c r="AG74" s="41" t="e">
        <f t="shared" si="50"/>
        <v>#N/A</v>
      </c>
      <c r="AH74" s="49" t="e">
        <f>HLOOKUP(I74,GasAvoidedCostsWOCC!$A$5:$Q$50,T74+1,FALSE)</f>
        <v>#N/A</v>
      </c>
      <c r="AI74" s="41" t="e">
        <f t="shared" si="51"/>
        <v>#N/A</v>
      </c>
      <c r="AJ74" s="41" t="e">
        <f t="shared" si="52"/>
        <v>#N/A</v>
      </c>
      <c r="AK74" s="41" t="e">
        <f>HLOOKUP(I74,GasAvoidedCostsWOCC!$A$5:$Q$50,G74+1,FALSE)*J74*L74</f>
        <v>#N/A</v>
      </c>
      <c r="AL74" s="41" t="e">
        <f t="shared" si="53"/>
        <v>#N/A</v>
      </c>
      <c r="AM74" s="45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5">
        <f t="shared" si="54"/>
        <v>0</v>
      </c>
      <c r="AO74" s="44">
        <f t="shared" si="55"/>
        <v>0</v>
      </c>
      <c r="AP74" s="44" t="e">
        <f t="shared" si="56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38"/>
        <v>0</v>
      </c>
      <c r="U75" s="44">
        <f t="shared" si="39"/>
        <v>0</v>
      </c>
      <c r="V75" s="45">
        <f t="shared" si="40"/>
        <v>0</v>
      </c>
      <c r="W75" s="46">
        <f t="shared" si="41"/>
        <v>0</v>
      </c>
      <c r="X75" s="41">
        <f t="shared" si="42"/>
        <v>0</v>
      </c>
      <c r="Y75" s="41">
        <f t="shared" si="43"/>
        <v>0</v>
      </c>
      <c r="Z75" s="41">
        <f t="shared" si="44"/>
        <v>0</v>
      </c>
      <c r="AA75" s="47">
        <f t="shared" si="45"/>
        <v>0</v>
      </c>
      <c r="AB75" s="48">
        <f t="shared" si="46"/>
        <v>0</v>
      </c>
      <c r="AC75" s="41">
        <f t="shared" si="47"/>
        <v>0</v>
      </c>
      <c r="AD75" s="41">
        <f t="shared" si="48"/>
        <v>0</v>
      </c>
      <c r="AE75" s="41">
        <f t="shared" si="49"/>
        <v>0</v>
      </c>
      <c r="AF75" s="49" t="e">
        <f>HLOOKUP(I75,GasAvoidedCostsWOCC!$A$5:$G$50,G75+1,FALSE)</f>
        <v>#N/A</v>
      </c>
      <c r="AG75" s="41" t="e">
        <f t="shared" si="50"/>
        <v>#N/A</v>
      </c>
      <c r="AH75" s="49" t="e">
        <f>HLOOKUP(I75,GasAvoidedCostsWOCC!$A$5:$Q$50,T75+1,FALSE)</f>
        <v>#N/A</v>
      </c>
      <c r="AI75" s="41" t="e">
        <f t="shared" si="51"/>
        <v>#N/A</v>
      </c>
      <c r="AJ75" s="41" t="e">
        <f t="shared" si="52"/>
        <v>#N/A</v>
      </c>
      <c r="AK75" s="41" t="e">
        <f>HLOOKUP(I75,GasAvoidedCostsWOCC!$A$5:$Q$50,G75+1,FALSE)*J75*L75</f>
        <v>#N/A</v>
      </c>
      <c r="AL75" s="41" t="e">
        <f t="shared" si="53"/>
        <v>#N/A</v>
      </c>
      <c r="AM75" s="45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5">
        <f t="shared" si="54"/>
        <v>0</v>
      </c>
      <c r="AO75" s="44">
        <f t="shared" si="55"/>
        <v>0</v>
      </c>
      <c r="AP75" s="44" t="e">
        <f t="shared" si="56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38"/>
        <v>0</v>
      </c>
      <c r="U76" s="44">
        <f t="shared" si="39"/>
        <v>0</v>
      </c>
      <c r="V76" s="45">
        <f t="shared" si="40"/>
        <v>0</v>
      </c>
      <c r="W76" s="46">
        <f t="shared" si="41"/>
        <v>0</v>
      </c>
      <c r="X76" s="41">
        <f t="shared" si="42"/>
        <v>0</v>
      </c>
      <c r="Y76" s="41">
        <f t="shared" si="43"/>
        <v>0</v>
      </c>
      <c r="Z76" s="41">
        <f t="shared" si="44"/>
        <v>0</v>
      </c>
      <c r="AA76" s="47">
        <f t="shared" si="45"/>
        <v>0</v>
      </c>
      <c r="AB76" s="48">
        <f t="shared" si="46"/>
        <v>0</v>
      </c>
      <c r="AC76" s="41">
        <f t="shared" si="47"/>
        <v>0</v>
      </c>
      <c r="AD76" s="41">
        <f t="shared" si="48"/>
        <v>0</v>
      </c>
      <c r="AE76" s="41">
        <f t="shared" si="49"/>
        <v>0</v>
      </c>
      <c r="AF76" s="49" t="e">
        <f>HLOOKUP(I76,GasAvoidedCostsWOCC!$A$5:$G$50,G76+1,FALSE)</f>
        <v>#N/A</v>
      </c>
      <c r="AG76" s="41" t="e">
        <f t="shared" si="50"/>
        <v>#N/A</v>
      </c>
      <c r="AH76" s="49" t="e">
        <f>HLOOKUP(I76,GasAvoidedCostsWOCC!$A$5:$Q$50,T76+1,FALSE)</f>
        <v>#N/A</v>
      </c>
      <c r="AI76" s="41" t="e">
        <f t="shared" si="51"/>
        <v>#N/A</v>
      </c>
      <c r="AJ76" s="41" t="e">
        <f t="shared" si="52"/>
        <v>#N/A</v>
      </c>
      <c r="AK76" s="41" t="e">
        <f>HLOOKUP(I76,GasAvoidedCostsWOCC!$A$5:$Q$50,G76+1,FALSE)*J76*L76</f>
        <v>#N/A</v>
      </c>
      <c r="AL76" s="41" t="e">
        <f t="shared" si="53"/>
        <v>#N/A</v>
      </c>
      <c r="AM76" s="45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5">
        <f t="shared" si="54"/>
        <v>0</v>
      </c>
      <c r="AO76" s="44">
        <f t="shared" si="55"/>
        <v>0</v>
      </c>
      <c r="AP76" s="44" t="e">
        <f t="shared" si="56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38"/>
        <v>0</v>
      </c>
      <c r="U77" s="44">
        <f t="shared" si="39"/>
        <v>0</v>
      </c>
      <c r="V77" s="45">
        <f t="shared" si="40"/>
        <v>0</v>
      </c>
      <c r="W77" s="46">
        <f t="shared" si="41"/>
        <v>0</v>
      </c>
      <c r="X77" s="41">
        <f t="shared" si="42"/>
        <v>0</v>
      </c>
      <c r="Y77" s="41">
        <f t="shared" si="43"/>
        <v>0</v>
      </c>
      <c r="Z77" s="41">
        <f t="shared" si="44"/>
        <v>0</v>
      </c>
      <c r="AA77" s="47">
        <f t="shared" si="45"/>
        <v>0</v>
      </c>
      <c r="AB77" s="48">
        <f t="shared" si="46"/>
        <v>0</v>
      </c>
      <c r="AC77" s="41">
        <f t="shared" si="47"/>
        <v>0</v>
      </c>
      <c r="AD77" s="41">
        <f t="shared" si="48"/>
        <v>0</v>
      </c>
      <c r="AE77" s="41">
        <f t="shared" si="49"/>
        <v>0</v>
      </c>
      <c r="AF77" s="49" t="e">
        <f>HLOOKUP(I77,GasAvoidedCostsWOCC!$A$5:$G$50,G77+1,FALSE)</f>
        <v>#N/A</v>
      </c>
      <c r="AG77" s="41" t="e">
        <f t="shared" si="50"/>
        <v>#N/A</v>
      </c>
      <c r="AH77" s="49" t="e">
        <f>HLOOKUP(I77,GasAvoidedCostsWOCC!$A$5:$Q$50,T77+1,FALSE)</f>
        <v>#N/A</v>
      </c>
      <c r="AI77" s="41" t="e">
        <f t="shared" si="51"/>
        <v>#N/A</v>
      </c>
      <c r="AJ77" s="41" t="e">
        <f t="shared" si="52"/>
        <v>#N/A</v>
      </c>
      <c r="AK77" s="41" t="e">
        <f>HLOOKUP(I77,GasAvoidedCostsWOCC!$A$5:$Q$50,G77+1,FALSE)*J77*L77</f>
        <v>#N/A</v>
      </c>
      <c r="AL77" s="41" t="e">
        <f t="shared" si="53"/>
        <v>#N/A</v>
      </c>
      <c r="AM77" s="45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5">
        <f t="shared" si="54"/>
        <v>0</v>
      </c>
      <c r="AO77" s="44">
        <f t="shared" si="55"/>
        <v>0</v>
      </c>
      <c r="AP77" s="44" t="e">
        <f t="shared" si="56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38"/>
        <v>0</v>
      </c>
      <c r="U78" s="44">
        <f t="shared" si="39"/>
        <v>0</v>
      </c>
      <c r="V78" s="45">
        <f t="shared" si="40"/>
        <v>0</v>
      </c>
      <c r="W78" s="46">
        <f t="shared" si="41"/>
        <v>0</v>
      </c>
      <c r="X78" s="41">
        <f t="shared" si="42"/>
        <v>0</v>
      </c>
      <c r="Y78" s="41">
        <f t="shared" si="43"/>
        <v>0</v>
      </c>
      <c r="Z78" s="41">
        <f t="shared" si="44"/>
        <v>0</v>
      </c>
      <c r="AA78" s="47">
        <f t="shared" si="45"/>
        <v>0</v>
      </c>
      <c r="AB78" s="48">
        <f t="shared" si="46"/>
        <v>0</v>
      </c>
      <c r="AC78" s="41">
        <f t="shared" si="47"/>
        <v>0</v>
      </c>
      <c r="AD78" s="41">
        <f t="shared" si="48"/>
        <v>0</v>
      </c>
      <c r="AE78" s="41">
        <f t="shared" si="49"/>
        <v>0</v>
      </c>
      <c r="AF78" s="49" t="e">
        <f>HLOOKUP(I78,GasAvoidedCostsWOCC!$A$5:$G$50,G78+1,FALSE)</f>
        <v>#N/A</v>
      </c>
      <c r="AG78" s="41" t="e">
        <f t="shared" si="50"/>
        <v>#N/A</v>
      </c>
      <c r="AH78" s="49" t="e">
        <f>HLOOKUP(I78,GasAvoidedCostsWOCC!$A$5:$Q$50,T78+1,FALSE)</f>
        <v>#N/A</v>
      </c>
      <c r="AI78" s="41" t="e">
        <f t="shared" si="51"/>
        <v>#N/A</v>
      </c>
      <c r="AJ78" s="41" t="e">
        <f t="shared" si="52"/>
        <v>#N/A</v>
      </c>
      <c r="AK78" s="41" t="e">
        <f>HLOOKUP(I78,GasAvoidedCostsWOCC!$A$5:$Q$50,G78+1,FALSE)*J78*L78</f>
        <v>#N/A</v>
      </c>
      <c r="AL78" s="41" t="e">
        <f t="shared" si="53"/>
        <v>#N/A</v>
      </c>
      <c r="AM78" s="45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5">
        <f t="shared" si="54"/>
        <v>0</v>
      </c>
      <c r="AO78" s="44">
        <f t="shared" si="55"/>
        <v>0</v>
      </c>
      <c r="AP78" s="44" t="e">
        <f t="shared" si="56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38"/>
        <v>0</v>
      </c>
      <c r="U79" s="44">
        <f t="shared" si="39"/>
        <v>0</v>
      </c>
      <c r="V79" s="45">
        <f t="shared" si="40"/>
        <v>0</v>
      </c>
      <c r="W79" s="46">
        <f t="shared" si="41"/>
        <v>0</v>
      </c>
      <c r="X79" s="41">
        <f t="shared" si="42"/>
        <v>0</v>
      </c>
      <c r="Y79" s="41">
        <f t="shared" si="43"/>
        <v>0</v>
      </c>
      <c r="Z79" s="41">
        <f t="shared" si="44"/>
        <v>0</v>
      </c>
      <c r="AA79" s="47">
        <f t="shared" si="45"/>
        <v>0</v>
      </c>
      <c r="AB79" s="48">
        <f t="shared" si="46"/>
        <v>0</v>
      </c>
      <c r="AC79" s="41">
        <f t="shared" si="47"/>
        <v>0</v>
      </c>
      <c r="AD79" s="41">
        <f t="shared" si="48"/>
        <v>0</v>
      </c>
      <c r="AE79" s="41">
        <f t="shared" si="49"/>
        <v>0</v>
      </c>
      <c r="AF79" s="49" t="e">
        <f>HLOOKUP(I79,GasAvoidedCostsWOCC!$A$5:$G$50,G79+1,FALSE)</f>
        <v>#N/A</v>
      </c>
      <c r="AG79" s="41" t="e">
        <f t="shared" si="50"/>
        <v>#N/A</v>
      </c>
      <c r="AH79" s="49" t="e">
        <f>HLOOKUP(I79,GasAvoidedCostsWOCC!$A$5:$Q$50,T79+1,FALSE)</f>
        <v>#N/A</v>
      </c>
      <c r="AI79" s="41" t="e">
        <f t="shared" si="51"/>
        <v>#N/A</v>
      </c>
      <c r="AJ79" s="41" t="e">
        <f t="shared" si="52"/>
        <v>#N/A</v>
      </c>
      <c r="AK79" s="41" t="e">
        <f>HLOOKUP(I79,GasAvoidedCostsWOCC!$A$5:$Q$50,G79+1,FALSE)*J79*L79</f>
        <v>#N/A</v>
      </c>
      <c r="AL79" s="41" t="e">
        <f t="shared" si="53"/>
        <v>#N/A</v>
      </c>
      <c r="AM79" s="45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5">
        <f t="shared" si="54"/>
        <v>0</v>
      </c>
      <c r="AO79" s="44">
        <f t="shared" si="55"/>
        <v>0</v>
      </c>
      <c r="AP79" s="44" t="e">
        <f t="shared" si="56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38"/>
        <v>0</v>
      </c>
      <c r="U80" s="44">
        <f t="shared" si="39"/>
        <v>0</v>
      </c>
      <c r="V80" s="45">
        <f t="shared" si="40"/>
        <v>0</v>
      </c>
      <c r="W80" s="46">
        <f t="shared" si="41"/>
        <v>0</v>
      </c>
      <c r="X80" s="41">
        <f t="shared" si="42"/>
        <v>0</v>
      </c>
      <c r="Y80" s="41">
        <f t="shared" si="43"/>
        <v>0</v>
      </c>
      <c r="Z80" s="41">
        <f t="shared" si="44"/>
        <v>0</v>
      </c>
      <c r="AA80" s="47">
        <f t="shared" si="45"/>
        <v>0</v>
      </c>
      <c r="AB80" s="48">
        <f t="shared" si="46"/>
        <v>0</v>
      </c>
      <c r="AC80" s="41">
        <f t="shared" si="47"/>
        <v>0</v>
      </c>
      <c r="AD80" s="41">
        <f t="shared" si="48"/>
        <v>0</v>
      </c>
      <c r="AE80" s="41">
        <f t="shared" si="49"/>
        <v>0</v>
      </c>
      <c r="AF80" s="49" t="e">
        <f>HLOOKUP(I80,GasAvoidedCostsWOCC!$A$5:$G$50,G80+1,FALSE)</f>
        <v>#N/A</v>
      </c>
      <c r="AG80" s="41" t="e">
        <f t="shared" si="50"/>
        <v>#N/A</v>
      </c>
      <c r="AH80" s="49" t="e">
        <f>HLOOKUP(I80,GasAvoidedCostsWOCC!$A$5:$Q$50,T80+1,FALSE)</f>
        <v>#N/A</v>
      </c>
      <c r="AI80" s="41" t="e">
        <f t="shared" si="51"/>
        <v>#N/A</v>
      </c>
      <c r="AJ80" s="41" t="e">
        <f t="shared" si="52"/>
        <v>#N/A</v>
      </c>
      <c r="AK80" s="41" t="e">
        <f>HLOOKUP(I80,GasAvoidedCostsWOCC!$A$5:$Q$50,G80+1,FALSE)*J80*L80</f>
        <v>#N/A</v>
      </c>
      <c r="AL80" s="41" t="e">
        <f t="shared" si="53"/>
        <v>#N/A</v>
      </c>
      <c r="AM80" s="45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5">
        <f t="shared" si="54"/>
        <v>0</v>
      </c>
      <c r="AO80" s="44">
        <f t="shared" si="55"/>
        <v>0</v>
      </c>
      <c r="AP80" s="44" t="e">
        <f t="shared" si="56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38"/>
        <v>0</v>
      </c>
      <c r="U81" s="44">
        <f t="shared" si="39"/>
        <v>0</v>
      </c>
      <c r="V81" s="45">
        <f t="shared" si="40"/>
        <v>0</v>
      </c>
      <c r="W81" s="46">
        <f t="shared" si="41"/>
        <v>0</v>
      </c>
      <c r="X81" s="41">
        <f t="shared" si="42"/>
        <v>0</v>
      </c>
      <c r="Y81" s="41">
        <f t="shared" si="43"/>
        <v>0</v>
      </c>
      <c r="Z81" s="41">
        <f t="shared" si="44"/>
        <v>0</v>
      </c>
      <c r="AA81" s="47">
        <f t="shared" si="45"/>
        <v>0</v>
      </c>
      <c r="AB81" s="48">
        <f t="shared" si="46"/>
        <v>0</v>
      </c>
      <c r="AC81" s="41">
        <f t="shared" si="47"/>
        <v>0</v>
      </c>
      <c r="AD81" s="41">
        <f t="shared" si="48"/>
        <v>0</v>
      </c>
      <c r="AE81" s="41">
        <f t="shared" si="49"/>
        <v>0</v>
      </c>
      <c r="AF81" s="49" t="e">
        <f>HLOOKUP(I81,GasAvoidedCostsWOCC!$A$5:$G$50,G81+1,FALSE)</f>
        <v>#N/A</v>
      </c>
      <c r="AG81" s="41" t="e">
        <f t="shared" si="50"/>
        <v>#N/A</v>
      </c>
      <c r="AH81" s="49" t="e">
        <f>HLOOKUP(I81,GasAvoidedCostsWOCC!$A$5:$Q$50,T81+1,FALSE)</f>
        <v>#N/A</v>
      </c>
      <c r="AI81" s="41" t="e">
        <f t="shared" si="51"/>
        <v>#N/A</v>
      </c>
      <c r="AJ81" s="41" t="e">
        <f t="shared" si="52"/>
        <v>#N/A</v>
      </c>
      <c r="AK81" s="41" t="e">
        <f>HLOOKUP(I81,GasAvoidedCostsWOCC!$A$5:$Q$50,G81+1,FALSE)*J81*L81</f>
        <v>#N/A</v>
      </c>
      <c r="AL81" s="41" t="e">
        <f t="shared" si="53"/>
        <v>#N/A</v>
      </c>
      <c r="AM81" s="45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5">
        <f t="shared" si="54"/>
        <v>0</v>
      </c>
      <c r="AO81" s="44">
        <f t="shared" si="55"/>
        <v>0</v>
      </c>
      <c r="AP81" s="44" t="e">
        <f t="shared" si="56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38"/>
        <v>0</v>
      </c>
      <c r="U82" s="44">
        <f t="shared" si="39"/>
        <v>0</v>
      </c>
      <c r="V82" s="45">
        <f t="shared" si="40"/>
        <v>0</v>
      </c>
      <c r="W82" s="46">
        <f t="shared" si="41"/>
        <v>0</v>
      </c>
      <c r="X82" s="41">
        <f t="shared" si="42"/>
        <v>0</v>
      </c>
      <c r="Y82" s="41">
        <f t="shared" si="43"/>
        <v>0</v>
      </c>
      <c r="Z82" s="41">
        <f t="shared" si="44"/>
        <v>0</v>
      </c>
      <c r="AA82" s="47">
        <f t="shared" si="45"/>
        <v>0</v>
      </c>
      <c r="AB82" s="48">
        <f t="shared" si="46"/>
        <v>0</v>
      </c>
      <c r="AC82" s="41">
        <f t="shared" si="47"/>
        <v>0</v>
      </c>
      <c r="AD82" s="41">
        <f t="shared" si="48"/>
        <v>0</v>
      </c>
      <c r="AE82" s="41">
        <f t="shared" si="49"/>
        <v>0</v>
      </c>
      <c r="AF82" s="49" t="e">
        <f>HLOOKUP(I82,GasAvoidedCostsWOCC!$A$5:$G$50,G82+1,FALSE)</f>
        <v>#N/A</v>
      </c>
      <c r="AG82" s="41" t="e">
        <f t="shared" si="50"/>
        <v>#N/A</v>
      </c>
      <c r="AH82" s="49" t="e">
        <f>HLOOKUP(I82,GasAvoidedCostsWOCC!$A$5:$Q$50,T82+1,FALSE)</f>
        <v>#N/A</v>
      </c>
      <c r="AI82" s="41" t="e">
        <f t="shared" si="51"/>
        <v>#N/A</v>
      </c>
      <c r="AJ82" s="41" t="e">
        <f t="shared" si="52"/>
        <v>#N/A</v>
      </c>
      <c r="AK82" s="41" t="e">
        <f>HLOOKUP(I82,GasAvoidedCostsWOCC!$A$5:$Q$50,G82+1,FALSE)*J82*L82</f>
        <v>#N/A</v>
      </c>
      <c r="AL82" s="41" t="e">
        <f t="shared" si="53"/>
        <v>#N/A</v>
      </c>
      <c r="AM82" s="45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5">
        <f t="shared" si="54"/>
        <v>0</v>
      </c>
      <c r="AO82" s="44">
        <f t="shared" si="55"/>
        <v>0</v>
      </c>
      <c r="AP82" s="44" t="e">
        <f t="shared" si="56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38"/>
        <v>0</v>
      </c>
      <c r="U83" s="44">
        <f t="shared" si="39"/>
        <v>0</v>
      </c>
      <c r="V83" s="45">
        <f t="shared" si="40"/>
        <v>0</v>
      </c>
      <c r="W83" s="46">
        <f t="shared" si="41"/>
        <v>0</v>
      </c>
      <c r="X83" s="41">
        <f t="shared" si="42"/>
        <v>0</v>
      </c>
      <c r="Y83" s="41">
        <f t="shared" si="43"/>
        <v>0</v>
      </c>
      <c r="Z83" s="41">
        <f t="shared" si="44"/>
        <v>0</v>
      </c>
      <c r="AA83" s="47">
        <f t="shared" si="45"/>
        <v>0</v>
      </c>
      <c r="AB83" s="48">
        <f t="shared" si="46"/>
        <v>0</v>
      </c>
      <c r="AC83" s="41">
        <f t="shared" si="47"/>
        <v>0</v>
      </c>
      <c r="AD83" s="41">
        <f t="shared" si="48"/>
        <v>0</v>
      </c>
      <c r="AE83" s="41">
        <f t="shared" si="49"/>
        <v>0</v>
      </c>
      <c r="AF83" s="49" t="e">
        <f>HLOOKUP(I83,GasAvoidedCostsWOCC!$A$5:$G$50,G83+1,FALSE)</f>
        <v>#N/A</v>
      </c>
      <c r="AG83" s="41" t="e">
        <f t="shared" si="50"/>
        <v>#N/A</v>
      </c>
      <c r="AH83" s="49" t="e">
        <f>HLOOKUP(I83,GasAvoidedCostsWOCC!$A$5:$Q$50,T83+1,FALSE)</f>
        <v>#N/A</v>
      </c>
      <c r="AI83" s="41" t="e">
        <f t="shared" si="51"/>
        <v>#N/A</v>
      </c>
      <c r="AJ83" s="41" t="e">
        <f t="shared" si="52"/>
        <v>#N/A</v>
      </c>
      <c r="AK83" s="41" t="e">
        <f>HLOOKUP(I83,GasAvoidedCostsWOCC!$A$5:$Q$50,G83+1,FALSE)*J83*L83</f>
        <v>#N/A</v>
      </c>
      <c r="AL83" s="41" t="e">
        <f t="shared" si="53"/>
        <v>#N/A</v>
      </c>
      <c r="AM83" s="45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5">
        <f t="shared" si="54"/>
        <v>0</v>
      </c>
      <c r="AO83" s="44">
        <f t="shared" si="55"/>
        <v>0</v>
      </c>
      <c r="AP83" s="44" t="e">
        <f t="shared" si="56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38"/>
        <v>0</v>
      </c>
      <c r="U84" s="44">
        <f t="shared" si="39"/>
        <v>0</v>
      </c>
      <c r="V84" s="45">
        <f t="shared" si="40"/>
        <v>0</v>
      </c>
      <c r="W84" s="46">
        <f t="shared" si="41"/>
        <v>0</v>
      </c>
      <c r="X84" s="41">
        <f t="shared" si="42"/>
        <v>0</v>
      </c>
      <c r="Y84" s="41">
        <f t="shared" si="43"/>
        <v>0</v>
      </c>
      <c r="Z84" s="41">
        <f t="shared" si="44"/>
        <v>0</v>
      </c>
      <c r="AA84" s="47">
        <f t="shared" si="45"/>
        <v>0</v>
      </c>
      <c r="AB84" s="48">
        <f t="shared" si="46"/>
        <v>0</v>
      </c>
      <c r="AC84" s="41">
        <f t="shared" si="47"/>
        <v>0</v>
      </c>
      <c r="AD84" s="41">
        <f t="shared" si="48"/>
        <v>0</v>
      </c>
      <c r="AE84" s="41">
        <f t="shared" si="49"/>
        <v>0</v>
      </c>
      <c r="AF84" s="49" t="e">
        <f>HLOOKUP(I84,GasAvoidedCostsWOCC!$A$5:$G$50,G84+1,FALSE)</f>
        <v>#N/A</v>
      </c>
      <c r="AG84" s="41" t="e">
        <f t="shared" si="50"/>
        <v>#N/A</v>
      </c>
      <c r="AH84" s="49" t="e">
        <f>HLOOKUP(I84,GasAvoidedCostsWOCC!$A$5:$Q$50,T84+1,FALSE)</f>
        <v>#N/A</v>
      </c>
      <c r="AI84" s="41" t="e">
        <f t="shared" si="51"/>
        <v>#N/A</v>
      </c>
      <c r="AJ84" s="41" t="e">
        <f t="shared" si="52"/>
        <v>#N/A</v>
      </c>
      <c r="AK84" s="41" t="e">
        <f>HLOOKUP(I84,GasAvoidedCostsWOCC!$A$5:$Q$50,G84+1,FALSE)*J84*L84</f>
        <v>#N/A</v>
      </c>
      <c r="AL84" s="41" t="e">
        <f t="shared" si="53"/>
        <v>#N/A</v>
      </c>
      <c r="AM84" s="45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5">
        <f t="shared" si="54"/>
        <v>0</v>
      </c>
      <c r="AO84" s="44">
        <f t="shared" si="55"/>
        <v>0</v>
      </c>
      <c r="AP84" s="44" t="e">
        <f t="shared" si="56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38"/>
        <v>0</v>
      </c>
      <c r="U85" s="44">
        <f t="shared" si="39"/>
        <v>0</v>
      </c>
      <c r="V85" s="45">
        <f t="shared" si="40"/>
        <v>0</v>
      </c>
      <c r="W85" s="46">
        <f t="shared" si="41"/>
        <v>0</v>
      </c>
      <c r="X85" s="41">
        <f t="shared" si="42"/>
        <v>0</v>
      </c>
      <c r="Y85" s="41">
        <f t="shared" si="43"/>
        <v>0</v>
      </c>
      <c r="Z85" s="41">
        <f t="shared" si="44"/>
        <v>0</v>
      </c>
      <c r="AA85" s="47">
        <f t="shared" si="45"/>
        <v>0</v>
      </c>
      <c r="AB85" s="48">
        <f t="shared" si="46"/>
        <v>0</v>
      </c>
      <c r="AC85" s="41">
        <f t="shared" si="47"/>
        <v>0</v>
      </c>
      <c r="AD85" s="41">
        <f t="shared" si="48"/>
        <v>0</v>
      </c>
      <c r="AE85" s="41">
        <f t="shared" si="49"/>
        <v>0</v>
      </c>
      <c r="AF85" s="49" t="e">
        <f>HLOOKUP(I85,GasAvoidedCostsWOCC!$A$5:$G$50,G85+1,FALSE)</f>
        <v>#N/A</v>
      </c>
      <c r="AG85" s="41" t="e">
        <f t="shared" si="50"/>
        <v>#N/A</v>
      </c>
      <c r="AH85" s="49" t="e">
        <f>HLOOKUP(I85,GasAvoidedCostsWOCC!$A$5:$Q$50,T85+1,FALSE)</f>
        <v>#N/A</v>
      </c>
      <c r="AI85" s="41" t="e">
        <f t="shared" si="51"/>
        <v>#N/A</v>
      </c>
      <c r="AJ85" s="41" t="e">
        <f t="shared" si="52"/>
        <v>#N/A</v>
      </c>
      <c r="AK85" s="41" t="e">
        <f>HLOOKUP(I85,GasAvoidedCostsWOCC!$A$5:$Q$50,G85+1,FALSE)*J85*L85</f>
        <v>#N/A</v>
      </c>
      <c r="AL85" s="41" t="e">
        <f t="shared" si="53"/>
        <v>#N/A</v>
      </c>
      <c r="AM85" s="45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5">
        <f t="shared" si="54"/>
        <v>0</v>
      </c>
      <c r="AO85" s="44">
        <f t="shared" si="55"/>
        <v>0</v>
      </c>
      <c r="AP85" s="44" t="e">
        <f t="shared" si="56"/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38"/>
        <v>0</v>
      </c>
      <c r="U86" s="44">
        <f t="shared" si="39"/>
        <v>0</v>
      </c>
      <c r="V86" s="45">
        <f t="shared" si="40"/>
        <v>0</v>
      </c>
      <c r="W86" s="46">
        <f t="shared" si="41"/>
        <v>0</v>
      </c>
      <c r="X86" s="41">
        <f t="shared" si="42"/>
        <v>0</v>
      </c>
      <c r="Y86" s="41">
        <f t="shared" si="43"/>
        <v>0</v>
      </c>
      <c r="Z86" s="41">
        <f t="shared" si="44"/>
        <v>0</v>
      </c>
      <c r="AA86" s="47">
        <f t="shared" si="45"/>
        <v>0</v>
      </c>
      <c r="AB86" s="48">
        <f t="shared" si="46"/>
        <v>0</v>
      </c>
      <c r="AC86" s="41">
        <f t="shared" si="47"/>
        <v>0</v>
      </c>
      <c r="AD86" s="41">
        <f t="shared" si="48"/>
        <v>0</v>
      </c>
      <c r="AE86" s="41">
        <f t="shared" si="49"/>
        <v>0</v>
      </c>
      <c r="AF86" s="49" t="e">
        <f>HLOOKUP(I86,GasAvoidedCostsWOCC!$A$5:$G$50,G86+1,FALSE)</f>
        <v>#N/A</v>
      </c>
      <c r="AG86" s="41" t="e">
        <f t="shared" si="50"/>
        <v>#N/A</v>
      </c>
      <c r="AH86" s="49" t="e">
        <f>HLOOKUP(I86,GasAvoidedCostsWOCC!$A$5:$Q$50,T86+1,FALSE)</f>
        <v>#N/A</v>
      </c>
      <c r="AI86" s="41" t="e">
        <f t="shared" si="51"/>
        <v>#N/A</v>
      </c>
      <c r="AJ86" s="41" t="e">
        <f t="shared" si="52"/>
        <v>#N/A</v>
      </c>
      <c r="AK86" s="41" t="e">
        <f>HLOOKUP(I86,GasAvoidedCostsWOCC!$A$5:$Q$50,G86+1,FALSE)*J86*L86</f>
        <v>#N/A</v>
      </c>
      <c r="AL86" s="41" t="e">
        <f t="shared" si="53"/>
        <v>#N/A</v>
      </c>
      <c r="AM86" s="45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5">
        <f t="shared" si="54"/>
        <v>0</v>
      </c>
      <c r="AO86" s="44">
        <f t="shared" si="55"/>
        <v>0</v>
      </c>
      <c r="AP86" s="44" t="e">
        <f t="shared" si="56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38"/>
        <v>0</v>
      </c>
      <c r="U87" s="44">
        <f t="shared" si="39"/>
        <v>0</v>
      </c>
      <c r="V87" s="45">
        <f t="shared" si="40"/>
        <v>0</v>
      </c>
      <c r="W87" s="46">
        <f t="shared" si="41"/>
        <v>0</v>
      </c>
      <c r="X87" s="41">
        <f t="shared" si="42"/>
        <v>0</v>
      </c>
      <c r="Y87" s="41">
        <f t="shared" si="43"/>
        <v>0</v>
      </c>
      <c r="Z87" s="41">
        <f t="shared" si="44"/>
        <v>0</v>
      </c>
      <c r="AA87" s="47">
        <f t="shared" si="45"/>
        <v>0</v>
      </c>
      <c r="AB87" s="48">
        <f t="shared" si="46"/>
        <v>0</v>
      </c>
      <c r="AC87" s="41">
        <f t="shared" si="47"/>
        <v>0</v>
      </c>
      <c r="AD87" s="41">
        <f t="shared" si="48"/>
        <v>0</v>
      </c>
      <c r="AE87" s="41">
        <f t="shared" si="49"/>
        <v>0</v>
      </c>
      <c r="AF87" s="49" t="e">
        <f>HLOOKUP(I87,GasAvoidedCostsWOCC!$A$5:$G$50,G87+1,FALSE)</f>
        <v>#N/A</v>
      </c>
      <c r="AG87" s="41" t="e">
        <f t="shared" si="50"/>
        <v>#N/A</v>
      </c>
      <c r="AH87" s="49" t="e">
        <f>HLOOKUP(I87,GasAvoidedCostsWOCC!$A$5:$Q$50,T87+1,FALSE)</f>
        <v>#N/A</v>
      </c>
      <c r="AI87" s="41" t="e">
        <f t="shared" si="51"/>
        <v>#N/A</v>
      </c>
      <c r="AJ87" s="41" t="e">
        <f t="shared" si="52"/>
        <v>#N/A</v>
      </c>
      <c r="AK87" s="41" t="e">
        <f>HLOOKUP(I87,GasAvoidedCostsWOCC!$A$5:$Q$50,G87+1,FALSE)*J87*L87</f>
        <v>#N/A</v>
      </c>
      <c r="AL87" s="41" t="e">
        <f t="shared" si="53"/>
        <v>#N/A</v>
      </c>
      <c r="AM87" s="45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5">
        <f t="shared" si="54"/>
        <v>0</v>
      </c>
      <c r="AO87" s="44">
        <f t="shared" si="55"/>
        <v>0</v>
      </c>
      <c r="AP87" s="44" t="e">
        <f t="shared" si="56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38"/>
        <v>0</v>
      </c>
      <c r="U88" s="44">
        <f t="shared" si="39"/>
        <v>0</v>
      </c>
      <c r="V88" s="45">
        <f t="shared" si="40"/>
        <v>0</v>
      </c>
      <c r="W88" s="46">
        <f t="shared" si="41"/>
        <v>0</v>
      </c>
      <c r="X88" s="41">
        <f t="shared" si="42"/>
        <v>0</v>
      </c>
      <c r="Y88" s="41">
        <f t="shared" si="43"/>
        <v>0</v>
      </c>
      <c r="Z88" s="41">
        <f t="shared" si="44"/>
        <v>0</v>
      </c>
      <c r="AA88" s="47">
        <f t="shared" si="45"/>
        <v>0</v>
      </c>
      <c r="AB88" s="48">
        <f t="shared" si="46"/>
        <v>0</v>
      </c>
      <c r="AC88" s="41">
        <f t="shared" si="47"/>
        <v>0</v>
      </c>
      <c r="AD88" s="41">
        <f t="shared" si="48"/>
        <v>0</v>
      </c>
      <c r="AE88" s="41">
        <f t="shared" si="49"/>
        <v>0</v>
      </c>
      <c r="AF88" s="49" t="e">
        <f>HLOOKUP(I88,GasAvoidedCostsWOCC!$A$5:$G$50,G88+1,FALSE)</f>
        <v>#N/A</v>
      </c>
      <c r="AG88" s="41" t="e">
        <f t="shared" si="50"/>
        <v>#N/A</v>
      </c>
      <c r="AH88" s="49" t="e">
        <f>HLOOKUP(I88,GasAvoidedCostsWOCC!$A$5:$Q$50,T88+1,FALSE)</f>
        <v>#N/A</v>
      </c>
      <c r="AI88" s="41" t="e">
        <f t="shared" si="51"/>
        <v>#N/A</v>
      </c>
      <c r="AJ88" s="41" t="e">
        <f t="shared" si="52"/>
        <v>#N/A</v>
      </c>
      <c r="AK88" s="41" t="e">
        <f>HLOOKUP(I88,GasAvoidedCostsWOCC!$A$5:$Q$50,G88+1,FALSE)*J88*L88</f>
        <v>#N/A</v>
      </c>
      <c r="AL88" s="41" t="e">
        <f t="shared" si="53"/>
        <v>#N/A</v>
      </c>
      <c r="AM88" s="45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5">
        <f t="shared" si="54"/>
        <v>0</v>
      </c>
      <c r="AO88" s="44">
        <f t="shared" si="55"/>
        <v>0</v>
      </c>
      <c r="AP88" s="44" t="e">
        <f t="shared" si="56"/>
        <v>#DIV/0!</v>
      </c>
    </row>
  </sheetData>
  <conditionalFormatting sqref="J5:N88 R5:S88">
    <cfRule type="expression" dxfId="23" priority="2">
      <formula>ISTEXT(J5)</formula>
    </cfRule>
    <cfRule type="notContainsBlanks" dxfId="22" priority="3">
      <formula>LEN(TRIM(J5))&gt;0</formula>
    </cfRule>
  </conditionalFormatting>
  <conditionalFormatting sqref="R5:S88">
    <cfRule type="expression" dxfId="21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499984740745262"/>
  </sheetPr>
  <dimension ref="A1:AP141"/>
  <sheetViews>
    <sheetView zoomScale="85" zoomScaleNormal="85" workbookViewId="0">
      <selection activeCell="F13" sqref="F13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18231029</v>
      </c>
      <c r="D2" s="17" t="s">
        <v>148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26</v>
      </c>
      <c r="C5" s="56">
        <v>18231029</v>
      </c>
      <c r="D5" s="56" t="s">
        <v>148</v>
      </c>
      <c r="E5" s="35">
        <v>13033</v>
      </c>
      <c r="F5" s="444" t="s">
        <v>594</v>
      </c>
      <c r="G5" s="36">
        <v>15</v>
      </c>
      <c r="H5" s="36"/>
      <c r="I5" s="37" t="s">
        <v>253</v>
      </c>
      <c r="J5" s="38">
        <v>10</v>
      </c>
      <c r="K5" s="477">
        <v>15.2</v>
      </c>
      <c r="L5" s="38"/>
      <c r="M5" s="39">
        <v>0</v>
      </c>
      <c r="N5" s="39">
        <v>0</v>
      </c>
      <c r="O5" s="40">
        <v>1520</v>
      </c>
      <c r="P5" s="41">
        <v>0</v>
      </c>
      <c r="Q5" s="41"/>
      <c r="R5" s="42"/>
      <c r="S5" s="43"/>
      <c r="T5" s="36">
        <f t="shared" ref="T5:T24" si="0">G5+H5</f>
        <v>15</v>
      </c>
      <c r="U5" s="44">
        <f t="shared" ref="U5:U24" si="1">(O5/$A$10)*T5</f>
        <v>1.1735307061000435</v>
      </c>
      <c r="V5" s="45">
        <f t="shared" ref="V5:V24" si="2">N5-M5</f>
        <v>0</v>
      </c>
      <c r="W5" s="46">
        <f t="shared" ref="W5:W24" si="3">(O5/A$10)</f>
        <v>7.8235380406669566E-2</v>
      </c>
      <c r="X5" s="41">
        <f t="shared" ref="X5:X24" si="4">W5*A$8</f>
        <v>3903.0402989415056</v>
      </c>
      <c r="Y5" s="41">
        <f t="shared" ref="Y5:Y24" si="5">Q5-P5</f>
        <v>0</v>
      </c>
      <c r="Z5" s="41">
        <f t="shared" ref="Z5:Z24" si="6">X5+(A$6*W5)</f>
        <v>9954.5469733973969</v>
      </c>
      <c r="AA5" s="47">
        <f t="shared" ref="AA5:AA24" si="7">Q5+X5</f>
        <v>3903.0402989415056</v>
      </c>
      <c r="AB5" s="48">
        <f t="shared" ref="AB5:AB24" si="8">Z5/(1+GasDiscountRate)^1</f>
        <v>9320.7368664769619</v>
      </c>
      <c r="AC5" s="41">
        <f t="shared" ref="AC5:AC24" si="9">AA5/(1+GasDiscountRate)^1</f>
        <v>3654.5321151137691</v>
      </c>
      <c r="AD5" s="41">
        <f t="shared" ref="AD5:AD24" si="10">-PV(GasDiscountRate,T5,R5)*J5</f>
        <v>0</v>
      </c>
      <c r="AE5" s="41">
        <v>0</v>
      </c>
      <c r="AF5" s="49">
        <f>HLOOKUP(I5,GasAvoidedCostsWOCC!$A$5:$G$50,G5+1,FALSE)</f>
        <v>14.729121422760718</v>
      </c>
      <c r="AG5" s="41">
        <f t="shared" ref="AG5:AG24" si="11">AF5*J5*K5</f>
        <v>2238.8264562596291</v>
      </c>
      <c r="AH5" s="49">
        <f>HLOOKUP(I5,GasAvoidedCostsWOCC!$A$5:$Q$50,T5+1,FALSE)</f>
        <v>14.729121422760718</v>
      </c>
      <c r="AI5" s="41">
        <f t="shared" ref="AI5:AI24" si="12">AH5*J5*L5</f>
        <v>0</v>
      </c>
      <c r="AJ5" s="41">
        <f>AG5+AI5</f>
        <v>2238.8264562596291</v>
      </c>
      <c r="AK5" s="41">
        <f>HLOOKUP(I5,GasAvoidedCostsWOCC!$A$5:$Q$50,G5+1,FALSE)*J5*L5</f>
        <v>0</v>
      </c>
      <c r="AL5" s="41">
        <f>AG5+AI5-AK5</f>
        <v>2238.8264562596291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2238.8264562596291</v>
      </c>
      <c r="AN5" s="45">
        <f>AM5*1.1+AD5+AE5</f>
        <v>2462.7091018855922</v>
      </c>
      <c r="AO5" s="44">
        <f>IFERROR(AM5/AB5,0)</f>
        <v>0.24019844013747568</v>
      </c>
      <c r="AP5" s="44">
        <f>AN5/AC5</f>
        <v>0.67387808461191367</v>
      </c>
    </row>
    <row r="6" spans="1:42" ht="13.5" customHeight="1" x14ac:dyDescent="0.25">
      <c r="A6" s="50">
        <f>SUMIF('Program Costs'!D:D,C2,'Program Costs'!L:L)</f>
        <v>77350</v>
      </c>
      <c r="B6" s="84" t="s">
        <v>26</v>
      </c>
      <c r="C6" s="56">
        <v>18231029</v>
      </c>
      <c r="D6" s="56" t="s">
        <v>148</v>
      </c>
      <c r="E6" s="35">
        <v>13035</v>
      </c>
      <c r="F6" s="444" t="s">
        <v>596</v>
      </c>
      <c r="G6" s="36">
        <v>15</v>
      </c>
      <c r="H6" s="36"/>
      <c r="I6" s="37" t="s">
        <v>253</v>
      </c>
      <c r="J6" s="38">
        <v>10</v>
      </c>
      <c r="K6" s="477">
        <v>15.2</v>
      </c>
      <c r="L6" s="38"/>
      <c r="M6" s="39">
        <v>0</v>
      </c>
      <c r="N6" s="39">
        <v>0</v>
      </c>
      <c r="O6" s="40">
        <v>1520</v>
      </c>
      <c r="P6" s="41">
        <v>0</v>
      </c>
      <c r="Q6" s="41"/>
      <c r="R6" s="42"/>
      <c r="S6" s="43"/>
      <c r="T6" s="36">
        <f t="shared" si="0"/>
        <v>15</v>
      </c>
      <c r="U6" s="44">
        <f t="shared" si="1"/>
        <v>1.1735307061000435</v>
      </c>
      <c r="V6" s="45">
        <f t="shared" si="2"/>
        <v>0</v>
      </c>
      <c r="W6" s="46">
        <f t="shared" si="3"/>
        <v>7.8235380406669566E-2</v>
      </c>
      <c r="X6" s="41">
        <f t="shared" si="4"/>
        <v>3903.0402989415056</v>
      </c>
      <c r="Y6" s="41">
        <f t="shared" si="5"/>
        <v>0</v>
      </c>
      <c r="Z6" s="41">
        <f t="shared" si="6"/>
        <v>9954.5469733973969</v>
      </c>
      <c r="AA6" s="47">
        <f t="shared" si="7"/>
        <v>3903.0402989415056</v>
      </c>
      <c r="AB6" s="48">
        <f t="shared" si="8"/>
        <v>9320.7368664769619</v>
      </c>
      <c r="AC6" s="41">
        <f t="shared" si="9"/>
        <v>3654.5321151137691</v>
      </c>
      <c r="AD6" s="41">
        <f t="shared" si="10"/>
        <v>0</v>
      </c>
      <c r="AE6" s="41">
        <v>0</v>
      </c>
      <c r="AF6" s="49">
        <f>HLOOKUP(I6,GasAvoidedCostsWOCC!$A$5:$G$50,G6+1,FALSE)</f>
        <v>14.729121422760718</v>
      </c>
      <c r="AG6" s="41">
        <f t="shared" si="11"/>
        <v>2238.8264562596291</v>
      </c>
      <c r="AH6" s="49">
        <f>HLOOKUP(I6,GasAvoidedCostsWOCC!$A$5:$Q$50,T6+1,FALSE)</f>
        <v>14.729121422760718</v>
      </c>
      <c r="AI6" s="41">
        <f t="shared" si="12"/>
        <v>0</v>
      </c>
      <c r="AJ6" s="41">
        <f t="shared" ref="AJ6:AJ24" si="13">AG6+AI6</f>
        <v>2238.8264562596291</v>
      </c>
      <c r="AK6" s="41">
        <f>HLOOKUP(I6,GasAvoidedCostsWOCC!$A$5:$Q$50,G6+1,FALSE)*J6*L6</f>
        <v>0</v>
      </c>
      <c r="AL6" s="41">
        <f t="shared" ref="AL6:AL24" si="14">AG6+AI6-AK6</f>
        <v>2238.8264562596291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2238.8264562596291</v>
      </c>
      <c r="AN6" s="45">
        <f t="shared" ref="AN6:AN24" si="15">AM6*1.1+AD6+AE6</f>
        <v>2462.7091018855922</v>
      </c>
      <c r="AO6" s="44">
        <f t="shared" ref="AO6:AO24" si="16">IFERROR(AM6/AB6,0)</f>
        <v>0.24019844013747568</v>
      </c>
      <c r="AP6" s="44">
        <f t="shared" ref="AP6:AP24" si="17">AN6/AC6</f>
        <v>0.67387808461191367</v>
      </c>
    </row>
    <row r="7" spans="1:42" ht="13.5" customHeight="1" x14ac:dyDescent="0.25">
      <c r="A7" s="33" t="s">
        <v>232</v>
      </c>
      <c r="B7" s="84" t="s">
        <v>26</v>
      </c>
      <c r="C7" s="56">
        <v>18231029</v>
      </c>
      <c r="D7" s="56" t="s">
        <v>148</v>
      </c>
      <c r="E7" s="35">
        <v>13037</v>
      </c>
      <c r="F7" s="444" t="s">
        <v>598</v>
      </c>
      <c r="G7" s="36">
        <v>15</v>
      </c>
      <c r="H7" s="36"/>
      <c r="I7" s="37" t="s">
        <v>253</v>
      </c>
      <c r="J7" s="38">
        <v>5</v>
      </c>
      <c r="K7" s="477">
        <v>15.2</v>
      </c>
      <c r="L7" s="38"/>
      <c r="M7" s="39">
        <v>0</v>
      </c>
      <c r="N7" s="39">
        <v>0</v>
      </c>
      <c r="O7" s="40">
        <v>2280</v>
      </c>
      <c r="P7" s="41">
        <v>0</v>
      </c>
      <c r="Q7" s="41"/>
      <c r="R7" s="42"/>
      <c r="S7" s="43"/>
      <c r="T7" s="36">
        <f t="shared" si="0"/>
        <v>15</v>
      </c>
      <c r="U7" s="44">
        <f t="shared" si="1"/>
        <v>1.7602960591500654</v>
      </c>
      <c r="V7" s="45">
        <f t="shared" si="2"/>
        <v>0</v>
      </c>
      <c r="W7" s="46">
        <f t="shared" si="3"/>
        <v>0.11735307061000436</v>
      </c>
      <c r="X7" s="41">
        <f t="shared" si="4"/>
        <v>5854.5604484122587</v>
      </c>
      <c r="Y7" s="41">
        <f t="shared" si="5"/>
        <v>0</v>
      </c>
      <c r="Z7" s="41">
        <f t="shared" si="6"/>
        <v>14931.820460096096</v>
      </c>
      <c r="AA7" s="47">
        <f t="shared" si="7"/>
        <v>5854.5604484122587</v>
      </c>
      <c r="AB7" s="48">
        <f t="shared" si="8"/>
        <v>13981.105299715446</v>
      </c>
      <c r="AC7" s="41">
        <f t="shared" si="9"/>
        <v>5481.7981726706539</v>
      </c>
      <c r="AD7" s="41">
        <f t="shared" si="10"/>
        <v>0</v>
      </c>
      <c r="AE7" s="41">
        <v>0</v>
      </c>
      <c r="AF7" s="49">
        <f>HLOOKUP(I7,GasAvoidedCostsWOCC!$A$5:$G$50,G7+1,FALSE)</f>
        <v>14.729121422760718</v>
      </c>
      <c r="AG7" s="41">
        <f t="shared" si="11"/>
        <v>1119.4132281298146</v>
      </c>
      <c r="AH7" s="49">
        <f>HLOOKUP(I7,GasAvoidedCostsWOCC!$A$5:$Q$50,T7+1,FALSE)</f>
        <v>14.729121422760718</v>
      </c>
      <c r="AI7" s="41">
        <f t="shared" si="12"/>
        <v>0</v>
      </c>
      <c r="AJ7" s="41">
        <f t="shared" si="13"/>
        <v>1119.4132281298146</v>
      </c>
      <c r="AK7" s="41">
        <f>HLOOKUP(I7,GasAvoidedCostsWOCC!$A$5:$Q$50,G7+1,FALSE)*J7*L7</f>
        <v>0</v>
      </c>
      <c r="AL7" s="41">
        <f t="shared" si="14"/>
        <v>1119.4132281298146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1119.4132281298146</v>
      </c>
      <c r="AN7" s="45">
        <f t="shared" si="15"/>
        <v>1231.3545509427961</v>
      </c>
      <c r="AO7" s="44">
        <f t="shared" si="16"/>
        <v>8.0066146712491876E-2</v>
      </c>
      <c r="AP7" s="44">
        <f t="shared" si="17"/>
        <v>0.22462602820397121</v>
      </c>
    </row>
    <row r="8" spans="1:42" ht="13.5" customHeight="1" x14ac:dyDescent="0.25">
      <c r="A8" s="50">
        <f>SUMIF('Program Costs'!D:D,C2,'Program Costs'!O:O)</f>
        <v>49888.429999999993</v>
      </c>
      <c r="B8" s="84" t="s">
        <v>26</v>
      </c>
      <c r="C8" s="56">
        <v>18231029</v>
      </c>
      <c r="D8" s="56" t="s">
        <v>148</v>
      </c>
      <c r="E8" s="35">
        <v>12352</v>
      </c>
      <c r="F8" s="444" t="s">
        <v>603</v>
      </c>
      <c r="G8" s="36">
        <v>10</v>
      </c>
      <c r="H8" s="36"/>
      <c r="I8" s="37" t="s">
        <v>258</v>
      </c>
      <c r="J8" s="38">
        <v>1</v>
      </c>
      <c r="K8" s="477">
        <v>18</v>
      </c>
      <c r="L8" s="38"/>
      <c r="M8" s="39">
        <v>0</v>
      </c>
      <c r="N8" s="39">
        <v>0</v>
      </c>
      <c r="O8" s="40">
        <v>36</v>
      </c>
      <c r="P8" s="41">
        <v>0</v>
      </c>
      <c r="Q8" s="41"/>
      <c r="R8" s="42"/>
      <c r="S8" s="43"/>
      <c r="T8" s="36">
        <f t="shared" si="0"/>
        <v>10</v>
      </c>
      <c r="U8" s="44">
        <f t="shared" si="1"/>
        <v>1.8529432201579633E-2</v>
      </c>
      <c r="V8" s="45">
        <f t="shared" si="2"/>
        <v>0</v>
      </c>
      <c r="W8" s="46">
        <f t="shared" si="3"/>
        <v>1.8529432201579634E-3</v>
      </c>
      <c r="X8" s="41">
        <f t="shared" si="4"/>
        <v>92.440428132825133</v>
      </c>
      <c r="Y8" s="41">
        <f t="shared" si="5"/>
        <v>0</v>
      </c>
      <c r="Z8" s="41">
        <f t="shared" si="6"/>
        <v>235.76558621204359</v>
      </c>
      <c r="AA8" s="47">
        <f t="shared" si="7"/>
        <v>92.440428132825133</v>
      </c>
      <c r="AB8" s="48">
        <f t="shared" si="8"/>
        <v>220.75429420603331</v>
      </c>
      <c r="AC8" s="41">
        <f t="shared" si="9"/>
        <v>86.554707989536638</v>
      </c>
      <c r="AD8" s="41">
        <f t="shared" si="10"/>
        <v>0</v>
      </c>
      <c r="AE8" s="41">
        <v>0</v>
      </c>
      <c r="AF8" s="49">
        <f>HLOOKUP(I8,GasAvoidedCostsWOCC!$A$5:$G$50,G8+1,FALSE)</f>
        <v>11.478464345330913</v>
      </c>
      <c r="AG8" s="41">
        <f t="shared" si="11"/>
        <v>206.61235821595642</v>
      </c>
      <c r="AH8" s="49">
        <f>HLOOKUP(I8,GasAvoidedCostsWOCC!$A$5:$Q$50,T8+1,FALSE)</f>
        <v>11.478464345330913</v>
      </c>
      <c r="AI8" s="41">
        <f t="shared" si="12"/>
        <v>0</v>
      </c>
      <c r="AJ8" s="41">
        <f t="shared" si="13"/>
        <v>206.61235821595642</v>
      </c>
      <c r="AK8" s="41">
        <f>HLOOKUP(I8,GasAvoidedCostsWOCC!$A$5:$Q$50,G8+1,FALSE)*J8*L8</f>
        <v>0</v>
      </c>
      <c r="AL8" s="41">
        <f t="shared" si="14"/>
        <v>206.61235821595642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206.61235821595642</v>
      </c>
      <c r="AN8" s="45">
        <f t="shared" si="15"/>
        <v>227.27359403755207</v>
      </c>
      <c r="AO8" s="44">
        <f t="shared" si="16"/>
        <v>0.93593811599026921</v>
      </c>
      <c r="AP8" s="44">
        <f t="shared" si="17"/>
        <v>2.6257796868198846</v>
      </c>
    </row>
    <row r="9" spans="1:42" ht="13.5" customHeight="1" x14ac:dyDescent="0.25">
      <c r="A9" s="33" t="s">
        <v>296</v>
      </c>
      <c r="B9" s="84" t="s">
        <v>26</v>
      </c>
      <c r="C9" s="56">
        <v>18231029</v>
      </c>
      <c r="D9" s="56" t="s">
        <v>148</v>
      </c>
      <c r="E9" s="35">
        <v>12355</v>
      </c>
      <c r="F9" s="444" t="s">
        <v>606</v>
      </c>
      <c r="G9" s="36">
        <v>10</v>
      </c>
      <c r="H9" s="36"/>
      <c r="I9" s="37" t="s">
        <v>258</v>
      </c>
      <c r="J9" s="38">
        <v>1</v>
      </c>
      <c r="K9" s="477">
        <v>18</v>
      </c>
      <c r="L9" s="38"/>
      <c r="M9" s="39">
        <v>0</v>
      </c>
      <c r="N9" s="39">
        <v>0</v>
      </c>
      <c r="O9" s="40">
        <v>90</v>
      </c>
      <c r="P9" s="41">
        <v>0</v>
      </c>
      <c r="Q9" s="41"/>
      <c r="R9" s="42"/>
      <c r="S9" s="43"/>
      <c r="T9" s="36">
        <f t="shared" si="0"/>
        <v>10</v>
      </c>
      <c r="U9" s="44">
        <f t="shared" si="1"/>
        <v>4.632358050394908E-2</v>
      </c>
      <c r="V9" s="45">
        <f t="shared" si="2"/>
        <v>0</v>
      </c>
      <c r="W9" s="46">
        <f t="shared" si="3"/>
        <v>4.6323580503949083E-3</v>
      </c>
      <c r="X9" s="41">
        <f t="shared" si="4"/>
        <v>231.10107033206282</v>
      </c>
      <c r="Y9" s="41">
        <f t="shared" si="5"/>
        <v>0</v>
      </c>
      <c r="Z9" s="41">
        <f t="shared" si="6"/>
        <v>589.41396553010895</v>
      </c>
      <c r="AA9" s="47">
        <f t="shared" si="7"/>
        <v>231.10107033206282</v>
      </c>
      <c r="AB9" s="48">
        <f t="shared" si="8"/>
        <v>551.8857355150833</v>
      </c>
      <c r="AC9" s="41">
        <f t="shared" si="9"/>
        <v>216.38676997384158</v>
      </c>
      <c r="AD9" s="41">
        <f t="shared" si="10"/>
        <v>0</v>
      </c>
      <c r="AE9" s="41">
        <f t="shared" ref="AE9:AE24" si="18">-PV(GasDiscountRate,T9,S9)*J9</f>
        <v>0</v>
      </c>
      <c r="AF9" s="49">
        <f>HLOOKUP(I9,GasAvoidedCostsWOCC!$A$5:$G$50,G9+1,FALSE)</f>
        <v>11.478464345330913</v>
      </c>
      <c r="AG9" s="41">
        <f t="shared" si="11"/>
        <v>206.61235821595642</v>
      </c>
      <c r="AH9" s="49">
        <f>HLOOKUP(I9,GasAvoidedCostsWOCC!$A$5:$Q$50,T9+1,FALSE)</f>
        <v>11.478464345330913</v>
      </c>
      <c r="AI9" s="41">
        <f t="shared" si="12"/>
        <v>0</v>
      </c>
      <c r="AJ9" s="41">
        <f t="shared" si="13"/>
        <v>206.61235821595642</v>
      </c>
      <c r="AK9" s="41">
        <f>HLOOKUP(I9,GasAvoidedCostsWOCC!$A$5:$Q$50,G9+1,FALSE)*J9*L9</f>
        <v>0</v>
      </c>
      <c r="AL9" s="41">
        <f t="shared" si="14"/>
        <v>206.61235821595642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206.61235821595642</v>
      </c>
      <c r="AN9" s="45">
        <f t="shared" si="15"/>
        <v>227.27359403755207</v>
      </c>
      <c r="AO9" s="44">
        <f t="shared" si="16"/>
        <v>0.3743752463961077</v>
      </c>
      <c r="AP9" s="44">
        <f t="shared" si="17"/>
        <v>1.0503118747279538</v>
      </c>
    </row>
    <row r="10" spans="1:42" ht="13.5" customHeight="1" x14ac:dyDescent="0.25">
      <c r="A10" s="51">
        <f>SUM(O5:O999)</f>
        <v>19428.55</v>
      </c>
      <c r="B10" s="84" t="s">
        <v>26</v>
      </c>
      <c r="C10" s="56">
        <v>18231029</v>
      </c>
      <c r="D10" s="56" t="s">
        <v>148</v>
      </c>
      <c r="E10" s="35">
        <v>12358</v>
      </c>
      <c r="F10" s="36" t="s">
        <v>609</v>
      </c>
      <c r="G10" s="36">
        <v>10</v>
      </c>
      <c r="H10" s="36"/>
      <c r="I10" s="37" t="s">
        <v>258</v>
      </c>
      <c r="J10" s="38">
        <v>15</v>
      </c>
      <c r="K10" s="477">
        <v>6</v>
      </c>
      <c r="L10" s="38"/>
      <c r="M10" s="39">
        <v>0</v>
      </c>
      <c r="N10" s="39">
        <v>0</v>
      </c>
      <c r="O10" s="40">
        <v>180</v>
      </c>
      <c r="P10" s="41">
        <v>0</v>
      </c>
      <c r="Q10" s="41"/>
      <c r="R10" s="42"/>
      <c r="S10" s="43"/>
      <c r="T10" s="36">
        <f t="shared" si="0"/>
        <v>10</v>
      </c>
      <c r="U10" s="44">
        <f t="shared" si="1"/>
        <v>9.264716100789816E-2</v>
      </c>
      <c r="V10" s="45">
        <f t="shared" si="2"/>
        <v>0</v>
      </c>
      <c r="W10" s="46">
        <f t="shared" si="3"/>
        <v>9.2647161007898167E-3</v>
      </c>
      <c r="X10" s="41">
        <f t="shared" si="4"/>
        <v>462.20214066412564</v>
      </c>
      <c r="Y10" s="41">
        <f t="shared" si="5"/>
        <v>0</v>
      </c>
      <c r="Z10" s="41">
        <f t="shared" si="6"/>
        <v>1178.8279310602179</v>
      </c>
      <c r="AA10" s="47">
        <f t="shared" si="7"/>
        <v>462.20214066412564</v>
      </c>
      <c r="AB10" s="48">
        <f t="shared" si="8"/>
        <v>1103.7714710301666</v>
      </c>
      <c r="AC10" s="41">
        <f t="shared" si="9"/>
        <v>432.77353994768316</v>
      </c>
      <c r="AD10" s="41">
        <f t="shared" si="10"/>
        <v>0</v>
      </c>
      <c r="AE10" s="41">
        <f t="shared" si="18"/>
        <v>0</v>
      </c>
      <c r="AF10" s="49">
        <f>HLOOKUP(I10,GasAvoidedCostsWOCC!$A$5:$G$50,G10+1,FALSE)</f>
        <v>11.478464345330913</v>
      </c>
      <c r="AG10" s="41">
        <f t="shared" si="11"/>
        <v>1033.0617910797823</v>
      </c>
      <c r="AH10" s="49">
        <f>HLOOKUP(I10,GasAvoidedCostsWOCC!$A$5:$Q$50,T10+1,FALSE)</f>
        <v>11.478464345330913</v>
      </c>
      <c r="AI10" s="41">
        <f t="shared" si="12"/>
        <v>0</v>
      </c>
      <c r="AJ10" s="41">
        <f t="shared" si="13"/>
        <v>1033.0617910797823</v>
      </c>
      <c r="AK10" s="41">
        <f>HLOOKUP(I10,GasAvoidedCostsWOCC!$A$5:$Q$50,G10+1,FALSE)*J10*L10</f>
        <v>0</v>
      </c>
      <c r="AL10" s="41">
        <f t="shared" si="14"/>
        <v>1033.0617910797823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1033.0617910797821</v>
      </c>
      <c r="AN10" s="45">
        <f t="shared" si="15"/>
        <v>1136.3679701877604</v>
      </c>
      <c r="AO10" s="44">
        <f t="shared" si="16"/>
        <v>0.93593811599026921</v>
      </c>
      <c r="AP10" s="44">
        <f t="shared" si="17"/>
        <v>2.6257796868198851</v>
      </c>
    </row>
    <row r="11" spans="1:42" ht="13.5" customHeight="1" x14ac:dyDescent="0.25">
      <c r="A11" s="33" t="s">
        <v>235</v>
      </c>
      <c r="B11" s="84" t="s">
        <v>26</v>
      </c>
      <c r="C11" s="56">
        <v>18231029</v>
      </c>
      <c r="D11" s="56" t="s">
        <v>148</v>
      </c>
      <c r="E11" s="35">
        <v>12361</v>
      </c>
      <c r="F11" s="36" t="s">
        <v>612</v>
      </c>
      <c r="G11" s="36">
        <v>10</v>
      </c>
      <c r="H11" s="36"/>
      <c r="I11" s="37" t="s">
        <v>258</v>
      </c>
      <c r="J11" s="38">
        <v>1</v>
      </c>
      <c r="K11" s="477">
        <v>6</v>
      </c>
      <c r="L11" s="38"/>
      <c r="M11" s="39">
        <v>0</v>
      </c>
      <c r="N11" s="39">
        <v>0</v>
      </c>
      <c r="O11" s="40">
        <v>60</v>
      </c>
      <c r="P11" s="41">
        <v>0</v>
      </c>
      <c r="Q11" s="41"/>
      <c r="R11" s="42"/>
      <c r="S11" s="43"/>
      <c r="T11" s="36">
        <f t="shared" si="0"/>
        <v>10</v>
      </c>
      <c r="U11" s="44">
        <f t="shared" si="1"/>
        <v>3.0882387002632725E-2</v>
      </c>
      <c r="V11" s="45">
        <f t="shared" si="2"/>
        <v>0</v>
      </c>
      <c r="W11" s="46">
        <f t="shared" si="3"/>
        <v>3.0882387002632724E-3</v>
      </c>
      <c r="X11" s="41">
        <f t="shared" si="4"/>
        <v>154.06738022137523</v>
      </c>
      <c r="Y11" s="41">
        <f t="shared" si="5"/>
        <v>0</v>
      </c>
      <c r="Z11" s="41">
        <f t="shared" si="6"/>
        <v>392.94264368673936</v>
      </c>
      <c r="AA11" s="47">
        <f t="shared" si="7"/>
        <v>154.06738022137523</v>
      </c>
      <c r="AB11" s="48">
        <f t="shared" si="8"/>
        <v>367.92382367672224</v>
      </c>
      <c r="AC11" s="41">
        <f t="shared" si="9"/>
        <v>144.25784664922773</v>
      </c>
      <c r="AD11" s="41">
        <f t="shared" si="10"/>
        <v>0</v>
      </c>
      <c r="AE11" s="41">
        <f t="shared" si="18"/>
        <v>0</v>
      </c>
      <c r="AF11" s="49">
        <f>HLOOKUP(I11,GasAvoidedCostsWOCC!$A$5:$G$50,G11+1,FALSE)</f>
        <v>11.478464345330913</v>
      </c>
      <c r="AG11" s="41">
        <f t="shared" si="11"/>
        <v>68.870786071985478</v>
      </c>
      <c r="AH11" s="49">
        <f>HLOOKUP(I11,GasAvoidedCostsWOCC!$A$5:$Q$50,T11+1,FALSE)</f>
        <v>11.478464345330913</v>
      </c>
      <c r="AI11" s="41">
        <f t="shared" si="12"/>
        <v>0</v>
      </c>
      <c r="AJ11" s="41">
        <f t="shared" si="13"/>
        <v>68.870786071985478</v>
      </c>
      <c r="AK11" s="41">
        <f>HLOOKUP(I11,GasAvoidedCostsWOCC!$A$5:$Q$50,G11+1,FALSE)*J11*L11</f>
        <v>0</v>
      </c>
      <c r="AL11" s="41">
        <f t="shared" si="14"/>
        <v>68.870786071985478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68.870786071985478</v>
      </c>
      <c r="AN11" s="45">
        <f t="shared" si="15"/>
        <v>75.757864679184038</v>
      </c>
      <c r="AO11" s="44">
        <f t="shared" si="16"/>
        <v>0.18718762319805382</v>
      </c>
      <c r="AP11" s="44">
        <f t="shared" si="17"/>
        <v>0.52515593736397703</v>
      </c>
    </row>
    <row r="12" spans="1:42" ht="13.5" customHeight="1" x14ac:dyDescent="0.25">
      <c r="A12" s="52">
        <f>SUM(P5:P1000)</f>
        <v>77350</v>
      </c>
      <c r="B12" s="84" t="s">
        <v>26</v>
      </c>
      <c r="C12" s="56">
        <v>18231029</v>
      </c>
      <c r="D12" s="56" t="s">
        <v>148</v>
      </c>
      <c r="E12" s="35" t="s">
        <v>1038</v>
      </c>
      <c r="F12" s="36" t="s">
        <v>614</v>
      </c>
      <c r="G12" s="36">
        <v>45</v>
      </c>
      <c r="H12" s="36"/>
      <c r="I12" s="37" t="s">
        <v>258</v>
      </c>
      <c r="J12" s="38">
        <v>19000</v>
      </c>
      <c r="K12" s="477">
        <v>0.17899999999999999</v>
      </c>
      <c r="L12" s="38"/>
      <c r="M12" s="39">
        <v>0.7</v>
      </c>
      <c r="N12" s="39">
        <v>0.82</v>
      </c>
      <c r="O12" s="40">
        <v>3401</v>
      </c>
      <c r="P12" s="41">
        <v>13300</v>
      </c>
      <c r="Q12" s="41">
        <f>N12*J12</f>
        <v>15579.999999999998</v>
      </c>
      <c r="R12" s="42"/>
      <c r="S12" s="43"/>
      <c r="T12" s="36">
        <f t="shared" si="0"/>
        <v>45</v>
      </c>
      <c r="U12" s="44">
        <f t="shared" si="1"/>
        <v>7.8773248646965426</v>
      </c>
      <c r="V12" s="45">
        <f t="shared" si="2"/>
        <v>0.12</v>
      </c>
      <c r="W12" s="46">
        <f t="shared" si="3"/>
        <v>0.17505166365992317</v>
      </c>
      <c r="X12" s="41">
        <f t="shared" si="4"/>
        <v>8733.052668881619</v>
      </c>
      <c r="Y12" s="41">
        <f t="shared" si="5"/>
        <v>2279.9999999999982</v>
      </c>
      <c r="Z12" s="41">
        <f t="shared" si="6"/>
        <v>22273.298852976674</v>
      </c>
      <c r="AA12" s="47">
        <f t="shared" si="7"/>
        <v>24313.052668881617</v>
      </c>
      <c r="AB12" s="48">
        <f t="shared" si="8"/>
        <v>20855.148738742202</v>
      </c>
      <c r="AC12" s="41">
        <f t="shared" si="9"/>
        <v>22765.030588840465</v>
      </c>
      <c r="AD12" s="41">
        <f t="shared" si="10"/>
        <v>0</v>
      </c>
      <c r="AE12" s="41">
        <f t="shared" si="18"/>
        <v>0</v>
      </c>
      <c r="AF12" s="49">
        <f>HLOOKUP(I12,GasAvoidedCostsWOCC!$A$5:$G$50,G12+1,FALSE)</f>
        <v>38.55391092357042</v>
      </c>
      <c r="AG12" s="41">
        <f t="shared" si="11"/>
        <v>131121.85105106299</v>
      </c>
      <c r="AH12" s="49">
        <f>HLOOKUP(I12,GasAvoidedCostsWOCC!$A$5:$Q$50,T12+1,FALSE)</f>
        <v>38.55391092357042</v>
      </c>
      <c r="AI12" s="41">
        <f t="shared" si="12"/>
        <v>0</v>
      </c>
      <c r="AJ12" s="41">
        <f t="shared" si="13"/>
        <v>131121.85105106299</v>
      </c>
      <c r="AK12" s="41">
        <f>HLOOKUP(I12,GasAvoidedCostsWOCC!$A$5:$Q$50,G12+1,FALSE)*J12*L12</f>
        <v>0</v>
      </c>
      <c r="AL12" s="41">
        <f t="shared" si="14"/>
        <v>131121.85105106299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131121.85105106299</v>
      </c>
      <c r="AN12" s="45">
        <f t="shared" si="15"/>
        <v>144234.03615616928</v>
      </c>
      <c r="AO12" s="44">
        <f t="shared" si="16"/>
        <v>6.2872652069596837</v>
      </c>
      <c r="AP12" s="44">
        <f t="shared" si="17"/>
        <v>6.3357716825064818</v>
      </c>
    </row>
    <row r="13" spans="1:42" ht="13.5" customHeight="1" x14ac:dyDescent="0.25">
      <c r="A13" s="53" t="s">
        <v>238</v>
      </c>
      <c r="B13" s="84" t="s">
        <v>26</v>
      </c>
      <c r="C13" s="56">
        <v>18231029</v>
      </c>
      <c r="D13" s="56" t="s">
        <v>148</v>
      </c>
      <c r="E13" s="35" t="s">
        <v>1038</v>
      </c>
      <c r="F13" s="36" t="s">
        <v>616</v>
      </c>
      <c r="G13" s="36">
        <v>45</v>
      </c>
      <c r="H13" s="36"/>
      <c r="I13" s="37" t="s">
        <v>258</v>
      </c>
      <c r="J13" s="38">
        <v>19000</v>
      </c>
      <c r="K13" s="477">
        <v>0.19800000000000001</v>
      </c>
      <c r="L13" s="38"/>
      <c r="M13" s="39">
        <v>0.75</v>
      </c>
      <c r="N13" s="39">
        <v>1.2849999999999999</v>
      </c>
      <c r="O13" s="40">
        <v>3762</v>
      </c>
      <c r="P13" s="41">
        <v>14250</v>
      </c>
      <c r="Q13" s="41">
        <f t="shared" ref="Q13:Q23" si="19">N13*J13</f>
        <v>24415</v>
      </c>
      <c r="R13" s="42"/>
      <c r="S13" s="43"/>
      <c r="T13" s="36">
        <f t="shared" si="0"/>
        <v>45</v>
      </c>
      <c r="U13" s="44">
        <f t="shared" si="1"/>
        <v>8.7134654927928228</v>
      </c>
      <c r="V13" s="45">
        <f t="shared" si="2"/>
        <v>0.53499999999999992</v>
      </c>
      <c r="W13" s="46">
        <f t="shared" si="3"/>
        <v>0.19363256650650718</v>
      </c>
      <c r="X13" s="41">
        <f t="shared" si="4"/>
        <v>9660.0247398802258</v>
      </c>
      <c r="Y13" s="41">
        <f t="shared" si="5"/>
        <v>10165</v>
      </c>
      <c r="Z13" s="41">
        <f t="shared" si="6"/>
        <v>24637.503759158557</v>
      </c>
      <c r="AA13" s="47">
        <f t="shared" si="7"/>
        <v>34075.024739880224</v>
      </c>
      <c r="AB13" s="48">
        <f t="shared" si="8"/>
        <v>23068.823744530484</v>
      </c>
      <c r="AC13" s="41">
        <f t="shared" si="9"/>
        <v>31905.453876292344</v>
      </c>
      <c r="AD13" s="41">
        <f t="shared" si="10"/>
        <v>0</v>
      </c>
      <c r="AE13" s="41">
        <f t="shared" si="18"/>
        <v>0</v>
      </c>
      <c r="AF13" s="49">
        <f>HLOOKUP(I13,GasAvoidedCostsWOCC!$A$5:$G$50,G13+1,FALSE)</f>
        <v>38.55391092357042</v>
      </c>
      <c r="AG13" s="41">
        <f t="shared" si="11"/>
        <v>145039.81289447192</v>
      </c>
      <c r="AH13" s="49">
        <f>HLOOKUP(I13,GasAvoidedCostsWOCC!$A$5:$Q$50,T13+1,FALSE)</f>
        <v>38.55391092357042</v>
      </c>
      <c r="AI13" s="41">
        <f t="shared" si="12"/>
        <v>0</v>
      </c>
      <c r="AJ13" s="41">
        <f t="shared" si="13"/>
        <v>145039.81289447192</v>
      </c>
      <c r="AK13" s="41">
        <f>HLOOKUP(I13,GasAvoidedCostsWOCC!$A$5:$Q$50,G13+1,FALSE)*J13*L13</f>
        <v>0</v>
      </c>
      <c r="AL13" s="41">
        <f t="shared" si="14"/>
        <v>145039.81289447192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145039.81289447192</v>
      </c>
      <c r="AN13" s="45">
        <f t="shared" si="15"/>
        <v>159543.79418391912</v>
      </c>
      <c r="AO13" s="44">
        <f t="shared" si="16"/>
        <v>6.2872652069596837</v>
      </c>
      <c r="AP13" s="44">
        <f t="shared" si="17"/>
        <v>5.0005179303363452</v>
      </c>
    </row>
    <row r="14" spans="1:42" ht="13.5" customHeight="1" x14ac:dyDescent="0.25">
      <c r="A14" s="52">
        <f>SUM(Y5:Y1000)</f>
        <v>82307.5</v>
      </c>
      <c r="B14" s="84" t="s">
        <v>26</v>
      </c>
      <c r="C14" s="56">
        <v>18231029</v>
      </c>
      <c r="D14" s="56" t="s">
        <v>148</v>
      </c>
      <c r="E14" s="35" t="s">
        <v>1038</v>
      </c>
      <c r="F14" s="36" t="s">
        <v>619</v>
      </c>
      <c r="G14" s="36">
        <v>45</v>
      </c>
      <c r="H14" s="36"/>
      <c r="I14" s="37" t="s">
        <v>258</v>
      </c>
      <c r="J14" s="38">
        <v>8000</v>
      </c>
      <c r="K14" s="477">
        <v>9.5000000000000001E-2</v>
      </c>
      <c r="L14" s="38"/>
      <c r="M14" s="39">
        <v>0.375</v>
      </c>
      <c r="N14" s="39">
        <v>1.52</v>
      </c>
      <c r="O14" s="40">
        <v>760</v>
      </c>
      <c r="P14" s="41">
        <v>3000</v>
      </c>
      <c r="Q14" s="41">
        <f t="shared" si="19"/>
        <v>12160</v>
      </c>
      <c r="R14" s="42"/>
      <c r="S14" s="43"/>
      <c r="T14" s="36">
        <f t="shared" si="0"/>
        <v>45</v>
      </c>
      <c r="U14" s="44">
        <f t="shared" si="1"/>
        <v>1.7602960591500652</v>
      </c>
      <c r="V14" s="45">
        <f t="shared" si="2"/>
        <v>1.145</v>
      </c>
      <c r="W14" s="46">
        <f t="shared" si="3"/>
        <v>3.9117690203334783E-2</v>
      </c>
      <c r="X14" s="41">
        <f t="shared" si="4"/>
        <v>1951.5201494707528</v>
      </c>
      <c r="Y14" s="41">
        <f t="shared" si="5"/>
        <v>9160</v>
      </c>
      <c r="Z14" s="41">
        <f t="shared" si="6"/>
        <v>4977.2734866986984</v>
      </c>
      <c r="AA14" s="47">
        <f t="shared" si="7"/>
        <v>14111.520149470753</v>
      </c>
      <c r="AB14" s="48">
        <f t="shared" si="8"/>
        <v>4660.368433238481</v>
      </c>
      <c r="AC14" s="41">
        <f t="shared" si="9"/>
        <v>13213.033847819055</v>
      </c>
      <c r="AD14" s="41">
        <f t="shared" si="10"/>
        <v>0</v>
      </c>
      <c r="AE14" s="41">
        <f t="shared" si="18"/>
        <v>0</v>
      </c>
      <c r="AF14" s="49">
        <f>HLOOKUP(I14,GasAvoidedCostsWOCC!$A$5:$G$50,G14+1,FALSE)</f>
        <v>38.55391092357042</v>
      </c>
      <c r="AG14" s="41">
        <f t="shared" si="11"/>
        <v>29300.972301913524</v>
      </c>
      <c r="AH14" s="49">
        <f>HLOOKUP(I14,GasAvoidedCostsWOCC!$A$5:$Q$50,T14+1,FALSE)</f>
        <v>38.55391092357042</v>
      </c>
      <c r="AI14" s="41">
        <f t="shared" si="12"/>
        <v>0</v>
      </c>
      <c r="AJ14" s="41">
        <f t="shared" si="13"/>
        <v>29300.972301913524</v>
      </c>
      <c r="AK14" s="41">
        <f>HLOOKUP(I14,GasAvoidedCostsWOCC!$A$5:$Q$50,G14+1,FALSE)*J14*L14</f>
        <v>0</v>
      </c>
      <c r="AL14" s="41">
        <f t="shared" si="14"/>
        <v>29300.972301913524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29300.972301913516</v>
      </c>
      <c r="AN14" s="45">
        <f t="shared" si="15"/>
        <v>32231.06953210487</v>
      </c>
      <c r="AO14" s="44">
        <f t="shared" si="16"/>
        <v>6.2872652069596837</v>
      </c>
      <c r="AP14" s="44">
        <f t="shared" si="17"/>
        <v>2.4393390574281266</v>
      </c>
    </row>
    <row r="15" spans="1:42" ht="13.5" customHeight="1" x14ac:dyDescent="0.25">
      <c r="A15" s="33" t="s">
        <v>241</v>
      </c>
      <c r="B15" s="84" t="s">
        <v>26</v>
      </c>
      <c r="C15" s="56">
        <v>18231029</v>
      </c>
      <c r="D15" s="56" t="s">
        <v>148</v>
      </c>
      <c r="E15" s="35" t="s">
        <v>1038</v>
      </c>
      <c r="F15" s="36" t="s">
        <v>620</v>
      </c>
      <c r="G15" s="36">
        <v>45</v>
      </c>
      <c r="H15" s="36"/>
      <c r="I15" s="37" t="s">
        <v>258</v>
      </c>
      <c r="J15" s="38">
        <v>8000</v>
      </c>
      <c r="K15" s="477">
        <v>0.109</v>
      </c>
      <c r="L15" s="38"/>
      <c r="M15" s="39">
        <v>0.5</v>
      </c>
      <c r="N15" s="39">
        <v>2.165</v>
      </c>
      <c r="O15" s="40">
        <v>872</v>
      </c>
      <c r="P15" s="41">
        <v>4000</v>
      </c>
      <c r="Q15" s="41">
        <f t="shared" si="19"/>
        <v>17320</v>
      </c>
      <c r="R15" s="42"/>
      <c r="S15" s="43"/>
      <c r="T15" s="36">
        <f t="shared" si="0"/>
        <v>45</v>
      </c>
      <c r="U15" s="44">
        <f t="shared" si="1"/>
        <v>2.0197081099721803</v>
      </c>
      <c r="V15" s="45">
        <f t="shared" si="2"/>
        <v>1.665</v>
      </c>
      <c r="W15" s="46">
        <f t="shared" si="3"/>
        <v>4.4882402443826228E-2</v>
      </c>
      <c r="X15" s="41">
        <f t="shared" si="4"/>
        <v>2239.1125925506535</v>
      </c>
      <c r="Y15" s="41">
        <f t="shared" si="5"/>
        <v>13320</v>
      </c>
      <c r="Z15" s="41">
        <f t="shared" si="6"/>
        <v>5710.7664215806126</v>
      </c>
      <c r="AA15" s="47">
        <f t="shared" si="7"/>
        <v>19559.112592550653</v>
      </c>
      <c r="AB15" s="48">
        <f t="shared" si="8"/>
        <v>5347.1595707683637</v>
      </c>
      <c r="AC15" s="41">
        <f t="shared" si="9"/>
        <v>18313.775835721583</v>
      </c>
      <c r="AD15" s="41">
        <f t="shared" si="10"/>
        <v>0</v>
      </c>
      <c r="AE15" s="41">
        <f t="shared" si="18"/>
        <v>0</v>
      </c>
      <c r="AF15" s="49">
        <f>HLOOKUP(I15,GasAvoidedCostsWOCC!$A$5:$G$50,G15+1,FALSE)</f>
        <v>38.55391092357042</v>
      </c>
      <c r="AG15" s="41">
        <f t="shared" si="11"/>
        <v>33619.010325353411</v>
      </c>
      <c r="AH15" s="49">
        <f>HLOOKUP(I15,GasAvoidedCostsWOCC!$A$5:$Q$50,T15+1,FALSE)</f>
        <v>38.55391092357042</v>
      </c>
      <c r="AI15" s="41">
        <f t="shared" si="12"/>
        <v>0</v>
      </c>
      <c r="AJ15" s="41">
        <f t="shared" si="13"/>
        <v>33619.010325353411</v>
      </c>
      <c r="AK15" s="41">
        <f>HLOOKUP(I15,GasAvoidedCostsWOCC!$A$5:$Q$50,G15+1,FALSE)*J15*L15</f>
        <v>0</v>
      </c>
      <c r="AL15" s="41">
        <f t="shared" si="14"/>
        <v>33619.010325353411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33619.010325353411</v>
      </c>
      <c r="AN15" s="45">
        <f t="shared" si="15"/>
        <v>36980.911357888755</v>
      </c>
      <c r="AO15" s="44">
        <f t="shared" si="16"/>
        <v>6.2872652069596837</v>
      </c>
      <c r="AP15" s="44">
        <f t="shared" si="17"/>
        <v>2.0192947478234582</v>
      </c>
    </row>
    <row r="16" spans="1:42" ht="13.5" customHeight="1" x14ac:dyDescent="0.25">
      <c r="A16" s="51">
        <f>SUM(U5:U999)</f>
        <v>36.125946094793484</v>
      </c>
      <c r="B16" s="84" t="s">
        <v>26</v>
      </c>
      <c r="C16" s="56">
        <v>18231029</v>
      </c>
      <c r="D16" s="56" t="s">
        <v>148</v>
      </c>
      <c r="E16" s="35" t="s">
        <v>1038</v>
      </c>
      <c r="F16" s="36" t="s">
        <v>622</v>
      </c>
      <c r="G16" s="36">
        <v>45</v>
      </c>
      <c r="H16" s="36"/>
      <c r="I16" s="37" t="s">
        <v>258</v>
      </c>
      <c r="J16" s="38">
        <v>300</v>
      </c>
      <c r="K16" s="477">
        <v>0.874</v>
      </c>
      <c r="L16" s="38"/>
      <c r="M16" s="39">
        <v>10</v>
      </c>
      <c r="N16" s="39">
        <v>27.2</v>
      </c>
      <c r="O16" s="40">
        <v>262.2</v>
      </c>
      <c r="P16" s="41">
        <v>3000</v>
      </c>
      <c r="Q16" s="41">
        <f t="shared" si="19"/>
        <v>8160</v>
      </c>
      <c r="R16" s="42"/>
      <c r="S16" s="43"/>
      <c r="T16" s="36">
        <f t="shared" si="0"/>
        <v>45</v>
      </c>
      <c r="U16" s="44">
        <f t="shared" si="1"/>
        <v>0.60730214040677255</v>
      </c>
      <c r="V16" s="45">
        <f t="shared" si="2"/>
        <v>17.2</v>
      </c>
      <c r="W16" s="46">
        <f t="shared" si="3"/>
        <v>1.3495603120150501E-2</v>
      </c>
      <c r="X16" s="41">
        <f t="shared" si="4"/>
        <v>673.27445156740976</v>
      </c>
      <c r="Y16" s="41">
        <f t="shared" si="5"/>
        <v>5160</v>
      </c>
      <c r="Z16" s="41">
        <f t="shared" si="6"/>
        <v>1717.159352911051</v>
      </c>
      <c r="AA16" s="47">
        <f t="shared" si="7"/>
        <v>8833.2744515674094</v>
      </c>
      <c r="AB16" s="48">
        <f t="shared" si="8"/>
        <v>1607.8271094672762</v>
      </c>
      <c r="AC16" s="41">
        <f t="shared" si="9"/>
        <v>8270.8562280593724</v>
      </c>
      <c r="AD16" s="41">
        <f t="shared" si="10"/>
        <v>0</v>
      </c>
      <c r="AE16" s="41">
        <f t="shared" si="18"/>
        <v>0</v>
      </c>
      <c r="AF16" s="49">
        <f>HLOOKUP(I16,GasAvoidedCostsWOCC!$A$5:$G$50,G16+1,FALSE)</f>
        <v>38.55391092357042</v>
      </c>
      <c r="AG16" s="41">
        <f t="shared" si="11"/>
        <v>10108.835444160164</v>
      </c>
      <c r="AH16" s="49">
        <f>HLOOKUP(I16,GasAvoidedCostsWOCC!$A$5:$Q$50,T16+1,FALSE)</f>
        <v>38.55391092357042</v>
      </c>
      <c r="AI16" s="41">
        <f t="shared" si="12"/>
        <v>0</v>
      </c>
      <c r="AJ16" s="41">
        <f t="shared" si="13"/>
        <v>10108.835444160164</v>
      </c>
      <c r="AK16" s="41">
        <f>HLOOKUP(I16,GasAvoidedCostsWOCC!$A$5:$Q$50,G16+1,FALSE)*J16*L16</f>
        <v>0</v>
      </c>
      <c r="AL16" s="41">
        <f t="shared" si="14"/>
        <v>10108.835444160164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10108.835444160166</v>
      </c>
      <c r="AN16" s="45">
        <f t="shared" si="15"/>
        <v>11119.718988576184</v>
      </c>
      <c r="AO16" s="44">
        <f t="shared" si="16"/>
        <v>6.2872652069596846</v>
      </c>
      <c r="AP16" s="44">
        <f t="shared" si="17"/>
        <v>1.3444459294131936</v>
      </c>
    </row>
    <row r="17" spans="1:42" ht="13.5" customHeight="1" x14ac:dyDescent="0.25">
      <c r="A17" s="54" t="s">
        <v>244</v>
      </c>
      <c r="B17" s="84" t="s">
        <v>26</v>
      </c>
      <c r="C17" s="56">
        <v>18231029</v>
      </c>
      <c r="D17" s="56" t="s">
        <v>148</v>
      </c>
      <c r="E17" s="35" t="s">
        <v>1038</v>
      </c>
      <c r="F17" s="36" t="s">
        <v>624</v>
      </c>
      <c r="G17" s="36">
        <v>45</v>
      </c>
      <c r="H17" s="36"/>
      <c r="I17" s="37" t="s">
        <v>258</v>
      </c>
      <c r="J17" s="38">
        <v>250</v>
      </c>
      <c r="K17" s="477">
        <v>0.41799999999999998</v>
      </c>
      <c r="L17" s="38"/>
      <c r="M17" s="39">
        <v>4.5</v>
      </c>
      <c r="N17" s="39">
        <v>8.7750000000000004</v>
      </c>
      <c r="O17" s="40">
        <v>104.5</v>
      </c>
      <c r="P17" s="41">
        <v>1125</v>
      </c>
      <c r="Q17" s="41">
        <f t="shared" si="19"/>
        <v>2193.75</v>
      </c>
      <c r="R17" s="42"/>
      <c r="S17" s="43"/>
      <c r="T17" s="36">
        <f t="shared" si="0"/>
        <v>45</v>
      </c>
      <c r="U17" s="44">
        <f t="shared" si="1"/>
        <v>0.24204070813313397</v>
      </c>
      <c r="V17" s="45">
        <f t="shared" si="2"/>
        <v>4.2750000000000004</v>
      </c>
      <c r="W17" s="46">
        <f t="shared" si="3"/>
        <v>5.3786824029585329E-3</v>
      </c>
      <c r="X17" s="41">
        <f t="shared" si="4"/>
        <v>268.33402055222854</v>
      </c>
      <c r="Y17" s="41">
        <f t="shared" si="5"/>
        <v>1068.75</v>
      </c>
      <c r="Z17" s="41">
        <f t="shared" si="6"/>
        <v>684.375104421071</v>
      </c>
      <c r="AA17" s="47">
        <f t="shared" si="7"/>
        <v>2462.0840205522286</v>
      </c>
      <c r="AB17" s="48">
        <f t="shared" si="8"/>
        <v>640.80065957029115</v>
      </c>
      <c r="AC17" s="41">
        <f t="shared" si="9"/>
        <v>2305.3221166219369</v>
      </c>
      <c r="AD17" s="41">
        <f t="shared" si="10"/>
        <v>0</v>
      </c>
      <c r="AE17" s="41">
        <f t="shared" si="18"/>
        <v>0</v>
      </c>
      <c r="AF17" s="49">
        <f>HLOOKUP(I17,GasAvoidedCostsWOCC!$A$5:$G$50,G17+1,FALSE)</f>
        <v>38.55391092357042</v>
      </c>
      <c r="AG17" s="41">
        <f t="shared" si="11"/>
        <v>4028.8836915131092</v>
      </c>
      <c r="AH17" s="49">
        <f>HLOOKUP(I17,GasAvoidedCostsWOCC!$A$5:$Q$50,T17+1,FALSE)</f>
        <v>38.55391092357042</v>
      </c>
      <c r="AI17" s="41">
        <f t="shared" si="12"/>
        <v>0</v>
      </c>
      <c r="AJ17" s="41">
        <f t="shared" si="13"/>
        <v>4028.8836915131092</v>
      </c>
      <c r="AK17" s="41">
        <f>HLOOKUP(I17,GasAvoidedCostsWOCC!$A$5:$Q$50,G17+1,FALSE)*J17*L17</f>
        <v>0</v>
      </c>
      <c r="AL17" s="41">
        <f t="shared" si="14"/>
        <v>4028.8836915131092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4028.8836915131087</v>
      </c>
      <c r="AN17" s="45">
        <f t="shared" si="15"/>
        <v>4431.7720606644198</v>
      </c>
      <c r="AO17" s="44">
        <f t="shared" si="16"/>
        <v>6.2872652069596846</v>
      </c>
      <c r="AP17" s="44">
        <f t="shared" si="17"/>
        <v>1.9224090328680137</v>
      </c>
    </row>
    <row r="18" spans="1:42" ht="13.5" customHeight="1" x14ac:dyDescent="0.25">
      <c r="A18" s="52">
        <f>A6+A8</f>
        <v>127238.43</v>
      </c>
      <c r="B18" s="84" t="s">
        <v>26</v>
      </c>
      <c r="C18" s="56">
        <v>18231029</v>
      </c>
      <c r="D18" s="56" t="s">
        <v>148</v>
      </c>
      <c r="E18" s="35" t="s">
        <v>1038</v>
      </c>
      <c r="F18" s="36" t="s">
        <v>629</v>
      </c>
      <c r="G18" s="36">
        <v>45</v>
      </c>
      <c r="H18" s="36"/>
      <c r="I18" s="37" t="s">
        <v>258</v>
      </c>
      <c r="J18" s="38">
        <v>9500</v>
      </c>
      <c r="K18" s="477">
        <v>0.17899999999999999</v>
      </c>
      <c r="L18" s="38"/>
      <c r="M18" s="39">
        <v>1.4</v>
      </c>
      <c r="N18" s="39">
        <v>1.64</v>
      </c>
      <c r="O18" s="40">
        <v>1700.5</v>
      </c>
      <c r="P18" s="41">
        <v>13300</v>
      </c>
      <c r="Q18" s="41">
        <f t="shared" si="19"/>
        <v>15579.999999999998</v>
      </c>
      <c r="R18" s="42"/>
      <c r="S18" s="43"/>
      <c r="T18" s="36">
        <f t="shared" si="0"/>
        <v>45</v>
      </c>
      <c r="U18" s="44">
        <f t="shared" si="1"/>
        <v>3.9386624323482713</v>
      </c>
      <c r="V18" s="45">
        <f t="shared" si="2"/>
        <v>0.24</v>
      </c>
      <c r="W18" s="46">
        <f t="shared" si="3"/>
        <v>8.7525831829961584E-2</v>
      </c>
      <c r="X18" s="41">
        <f t="shared" si="4"/>
        <v>4366.5263344408095</v>
      </c>
      <c r="Y18" s="41">
        <f t="shared" si="5"/>
        <v>2279.9999999999982</v>
      </c>
      <c r="Z18" s="41">
        <f t="shared" si="6"/>
        <v>11136.649426488337</v>
      </c>
      <c r="AA18" s="47">
        <f t="shared" si="7"/>
        <v>19946.526334440809</v>
      </c>
      <c r="AB18" s="48">
        <f t="shared" si="8"/>
        <v>10427.574369371101</v>
      </c>
      <c r="AC18" s="41">
        <f t="shared" si="9"/>
        <v>18676.522785056935</v>
      </c>
      <c r="AD18" s="41">
        <f t="shared" si="10"/>
        <v>0</v>
      </c>
      <c r="AE18" s="41">
        <f t="shared" si="18"/>
        <v>0</v>
      </c>
      <c r="AF18" s="49">
        <f>HLOOKUP(I18,GasAvoidedCostsWOCC!$A$5:$G$50,G18+1,FALSE)</f>
        <v>38.55391092357042</v>
      </c>
      <c r="AG18" s="41">
        <f t="shared" si="11"/>
        <v>65560.925525531493</v>
      </c>
      <c r="AH18" s="49">
        <f>HLOOKUP(I18,GasAvoidedCostsWOCC!$A$5:$Q$50,T18+1,FALSE)</f>
        <v>38.55391092357042</v>
      </c>
      <c r="AI18" s="41">
        <f t="shared" si="12"/>
        <v>0</v>
      </c>
      <c r="AJ18" s="41">
        <f t="shared" si="13"/>
        <v>65560.925525531493</v>
      </c>
      <c r="AK18" s="41">
        <f>HLOOKUP(I18,GasAvoidedCostsWOCC!$A$5:$Q$50,G18+1,FALSE)*J18*L18</f>
        <v>0</v>
      </c>
      <c r="AL18" s="41">
        <f t="shared" si="14"/>
        <v>65560.925525531493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65560.925525531493</v>
      </c>
      <c r="AN18" s="45">
        <f t="shared" si="15"/>
        <v>72117.018078084642</v>
      </c>
      <c r="AO18" s="44">
        <f t="shared" si="16"/>
        <v>6.2872652069596837</v>
      </c>
      <c r="AP18" s="44">
        <f t="shared" si="17"/>
        <v>3.8613728533978171</v>
      </c>
    </row>
    <row r="19" spans="1:42" ht="13.5" customHeight="1" x14ac:dyDescent="0.25">
      <c r="A19" s="54" t="s">
        <v>214</v>
      </c>
      <c r="B19" s="84" t="s">
        <v>26</v>
      </c>
      <c r="C19" s="56">
        <v>18231029</v>
      </c>
      <c r="D19" s="56" t="s">
        <v>148</v>
      </c>
      <c r="E19" s="35" t="s">
        <v>1038</v>
      </c>
      <c r="F19" s="36" t="s">
        <v>630</v>
      </c>
      <c r="G19" s="36">
        <v>45</v>
      </c>
      <c r="H19" s="36"/>
      <c r="I19" s="37" t="s">
        <v>258</v>
      </c>
      <c r="J19" s="38">
        <v>9500</v>
      </c>
      <c r="K19" s="477">
        <v>0.19800000000000001</v>
      </c>
      <c r="L19" s="38"/>
      <c r="M19" s="39">
        <v>1.5</v>
      </c>
      <c r="N19" s="39">
        <v>2.57</v>
      </c>
      <c r="O19" s="40">
        <v>1881</v>
      </c>
      <c r="P19" s="41">
        <v>14250</v>
      </c>
      <c r="Q19" s="41">
        <f t="shared" si="19"/>
        <v>24415</v>
      </c>
      <c r="R19" s="42"/>
      <c r="S19" s="43"/>
      <c r="T19" s="36">
        <f t="shared" si="0"/>
        <v>45</v>
      </c>
      <c r="U19" s="44">
        <f t="shared" si="1"/>
        <v>4.3567327463964114</v>
      </c>
      <c r="V19" s="45">
        <f t="shared" si="2"/>
        <v>1.0699999999999998</v>
      </c>
      <c r="W19" s="46">
        <f t="shared" si="3"/>
        <v>9.6816283253253588E-2</v>
      </c>
      <c r="X19" s="41">
        <f t="shared" si="4"/>
        <v>4830.0123699401129</v>
      </c>
      <c r="Y19" s="41">
        <f t="shared" si="5"/>
        <v>10165</v>
      </c>
      <c r="Z19" s="41">
        <f t="shared" si="6"/>
        <v>12318.751879579278</v>
      </c>
      <c r="AA19" s="47">
        <f t="shared" si="7"/>
        <v>29245.012369940112</v>
      </c>
      <c r="AB19" s="48">
        <f t="shared" si="8"/>
        <v>11534.411872265242</v>
      </c>
      <c r="AC19" s="41">
        <f t="shared" si="9"/>
        <v>27382.970383839056</v>
      </c>
      <c r="AD19" s="41">
        <f t="shared" si="10"/>
        <v>0</v>
      </c>
      <c r="AE19" s="41">
        <f t="shared" si="18"/>
        <v>0</v>
      </c>
      <c r="AF19" s="49">
        <f>HLOOKUP(I19,GasAvoidedCostsWOCC!$A$5:$G$50,G19+1,FALSE)</f>
        <v>38.55391092357042</v>
      </c>
      <c r="AG19" s="41">
        <f t="shared" si="11"/>
        <v>72519.906447235961</v>
      </c>
      <c r="AH19" s="49">
        <f>HLOOKUP(I19,GasAvoidedCostsWOCC!$A$5:$Q$50,T19+1,FALSE)</f>
        <v>38.55391092357042</v>
      </c>
      <c r="AI19" s="41">
        <f t="shared" si="12"/>
        <v>0</v>
      </c>
      <c r="AJ19" s="41">
        <f t="shared" si="13"/>
        <v>72519.906447235961</v>
      </c>
      <c r="AK19" s="41">
        <f>HLOOKUP(I19,GasAvoidedCostsWOCC!$A$5:$Q$50,G19+1,FALSE)*J19*L19</f>
        <v>0</v>
      </c>
      <c r="AL19" s="41">
        <f t="shared" si="14"/>
        <v>72519.906447235961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72519.906447235961</v>
      </c>
      <c r="AN19" s="45">
        <f t="shared" si="15"/>
        <v>79771.897091959559</v>
      </c>
      <c r="AO19" s="44">
        <f t="shared" si="16"/>
        <v>6.2872652069596837</v>
      </c>
      <c r="AP19" s="44">
        <f t="shared" si="17"/>
        <v>2.9131937103156464</v>
      </c>
    </row>
    <row r="20" spans="1:42" ht="13.5" customHeight="1" x14ac:dyDescent="0.25">
      <c r="A20" s="52">
        <f>A8+SUM(Q5:Q906)</f>
        <v>209545.93</v>
      </c>
      <c r="B20" s="84" t="s">
        <v>26</v>
      </c>
      <c r="C20" s="56">
        <v>18231029</v>
      </c>
      <c r="D20" s="56" t="s">
        <v>148</v>
      </c>
      <c r="E20" s="35" t="s">
        <v>1038</v>
      </c>
      <c r="F20" s="36" t="s">
        <v>631</v>
      </c>
      <c r="G20" s="36">
        <v>45</v>
      </c>
      <c r="H20" s="36"/>
      <c r="I20" s="37" t="s">
        <v>258</v>
      </c>
      <c r="J20" s="38">
        <v>4000</v>
      </c>
      <c r="K20" s="477">
        <v>9.5000000000000001E-2</v>
      </c>
      <c r="L20" s="38"/>
      <c r="M20" s="39">
        <v>0.75</v>
      </c>
      <c r="N20" s="39">
        <v>3.04</v>
      </c>
      <c r="O20" s="40">
        <v>380</v>
      </c>
      <c r="P20" s="41">
        <v>3000</v>
      </c>
      <c r="Q20" s="41">
        <f t="shared" si="19"/>
        <v>12160</v>
      </c>
      <c r="R20" s="42"/>
      <c r="S20" s="43"/>
      <c r="T20" s="36">
        <f t="shared" si="0"/>
        <v>45</v>
      </c>
      <c r="U20" s="44">
        <f t="shared" si="1"/>
        <v>0.88014802957503258</v>
      </c>
      <c r="V20" s="45">
        <f t="shared" si="2"/>
        <v>2.29</v>
      </c>
      <c r="W20" s="46">
        <f t="shared" si="3"/>
        <v>1.9558845101667392E-2</v>
      </c>
      <c r="X20" s="41">
        <f t="shared" si="4"/>
        <v>975.76007473537641</v>
      </c>
      <c r="Y20" s="41">
        <f t="shared" si="5"/>
        <v>9160</v>
      </c>
      <c r="Z20" s="41">
        <f t="shared" si="6"/>
        <v>2488.6367433493492</v>
      </c>
      <c r="AA20" s="47">
        <f t="shared" si="7"/>
        <v>13135.760074735377</v>
      </c>
      <c r="AB20" s="48">
        <f t="shared" si="8"/>
        <v>2330.1842166192405</v>
      </c>
      <c r="AC20" s="41">
        <f t="shared" si="9"/>
        <v>12299.400819040615</v>
      </c>
      <c r="AD20" s="41">
        <f t="shared" si="10"/>
        <v>0</v>
      </c>
      <c r="AE20" s="41">
        <f t="shared" si="18"/>
        <v>0</v>
      </c>
      <c r="AF20" s="49">
        <f>HLOOKUP(I20,GasAvoidedCostsWOCC!$A$5:$G$50,G20+1,FALSE)</f>
        <v>38.55391092357042</v>
      </c>
      <c r="AG20" s="41">
        <f t="shared" si="11"/>
        <v>14650.486150956762</v>
      </c>
      <c r="AH20" s="49">
        <f>HLOOKUP(I20,GasAvoidedCostsWOCC!$A$5:$Q$50,T20+1,FALSE)</f>
        <v>38.55391092357042</v>
      </c>
      <c r="AI20" s="41">
        <f t="shared" si="12"/>
        <v>0</v>
      </c>
      <c r="AJ20" s="41">
        <f t="shared" si="13"/>
        <v>14650.486150956762</v>
      </c>
      <c r="AK20" s="41">
        <f>HLOOKUP(I20,GasAvoidedCostsWOCC!$A$5:$Q$50,G20+1,FALSE)*J20*L20</f>
        <v>0</v>
      </c>
      <c r="AL20" s="41">
        <f t="shared" si="14"/>
        <v>14650.486150956762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14650.486150956758</v>
      </c>
      <c r="AN20" s="45">
        <f t="shared" si="15"/>
        <v>16115.534766052435</v>
      </c>
      <c r="AO20" s="44">
        <f t="shared" si="16"/>
        <v>6.2872652069596837</v>
      </c>
      <c r="AP20" s="44">
        <f t="shared" si="17"/>
        <v>1.3102699068969352</v>
      </c>
    </row>
    <row r="21" spans="1:42" ht="13.5" customHeight="1" x14ac:dyDescent="0.25">
      <c r="A21" s="54" t="s">
        <v>228</v>
      </c>
      <c r="B21" s="84" t="s">
        <v>26</v>
      </c>
      <c r="C21" s="56">
        <v>18231029</v>
      </c>
      <c r="D21" s="56" t="s">
        <v>148</v>
      </c>
      <c r="E21" s="35" t="s">
        <v>1038</v>
      </c>
      <c r="F21" s="36" t="s">
        <v>632</v>
      </c>
      <c r="G21" s="36">
        <v>45</v>
      </c>
      <c r="H21" s="36"/>
      <c r="I21" s="37" t="s">
        <v>258</v>
      </c>
      <c r="J21" s="38">
        <v>4000</v>
      </c>
      <c r="K21" s="477">
        <v>0.109</v>
      </c>
      <c r="L21" s="38"/>
      <c r="M21" s="39">
        <v>1</v>
      </c>
      <c r="N21" s="39">
        <v>4.33</v>
      </c>
      <c r="O21" s="40">
        <v>436</v>
      </c>
      <c r="P21" s="41">
        <v>4000</v>
      </c>
      <c r="Q21" s="41">
        <f t="shared" si="19"/>
        <v>17320</v>
      </c>
      <c r="R21" s="42"/>
      <c r="S21" s="43"/>
      <c r="T21" s="36">
        <f t="shared" si="0"/>
        <v>45</v>
      </c>
      <c r="U21" s="44">
        <f t="shared" si="1"/>
        <v>1.0098540549860902</v>
      </c>
      <c r="V21" s="45">
        <f t="shared" si="2"/>
        <v>3.33</v>
      </c>
      <c r="W21" s="46">
        <f t="shared" si="3"/>
        <v>2.2441201221913114E-2</v>
      </c>
      <c r="X21" s="41">
        <f t="shared" si="4"/>
        <v>1119.5562962753268</v>
      </c>
      <c r="Y21" s="41">
        <f t="shared" si="5"/>
        <v>13320</v>
      </c>
      <c r="Z21" s="41">
        <f t="shared" si="6"/>
        <v>2855.3832107903063</v>
      </c>
      <c r="AA21" s="47">
        <f t="shared" si="7"/>
        <v>18439.556296275328</v>
      </c>
      <c r="AB21" s="48">
        <f t="shared" si="8"/>
        <v>2673.5797853841818</v>
      </c>
      <c r="AC21" s="41">
        <f t="shared" si="9"/>
        <v>17265.50215007053</v>
      </c>
      <c r="AD21" s="41">
        <f t="shared" si="10"/>
        <v>0</v>
      </c>
      <c r="AE21" s="41">
        <f t="shared" si="18"/>
        <v>0</v>
      </c>
      <c r="AF21" s="49">
        <f>HLOOKUP(I21,GasAvoidedCostsWOCC!$A$5:$G$50,G21+1,FALSE)</f>
        <v>38.55391092357042</v>
      </c>
      <c r="AG21" s="41">
        <f t="shared" si="11"/>
        <v>16809.505162676705</v>
      </c>
      <c r="AH21" s="49">
        <f>HLOOKUP(I21,GasAvoidedCostsWOCC!$A$5:$Q$50,T21+1,FALSE)</f>
        <v>38.55391092357042</v>
      </c>
      <c r="AI21" s="41">
        <f t="shared" si="12"/>
        <v>0</v>
      </c>
      <c r="AJ21" s="41">
        <f t="shared" si="13"/>
        <v>16809.505162676705</v>
      </c>
      <c r="AK21" s="41">
        <f>HLOOKUP(I21,GasAvoidedCostsWOCC!$A$5:$Q$50,G21+1,FALSE)*J21*L21</f>
        <v>0</v>
      </c>
      <c r="AL21" s="41">
        <f t="shared" si="14"/>
        <v>16809.505162676705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16809.505162676705</v>
      </c>
      <c r="AN21" s="45">
        <f t="shared" si="15"/>
        <v>18490.455678944378</v>
      </c>
      <c r="AO21" s="44">
        <f t="shared" si="16"/>
        <v>6.2872652069596837</v>
      </c>
      <c r="AP21" s="44">
        <f t="shared" si="17"/>
        <v>1.070948039519884</v>
      </c>
    </row>
    <row r="22" spans="1:42" ht="13.5" customHeight="1" x14ac:dyDescent="0.25">
      <c r="A22" s="55">
        <f>(SUM(AM5:AM1000)/(SUM(AB5:AB1000)))</f>
        <v>4.506918849067362</v>
      </c>
      <c r="B22" s="84" t="s">
        <v>26</v>
      </c>
      <c r="C22" s="56">
        <v>18231029</v>
      </c>
      <c r="D22" s="56" t="s">
        <v>148</v>
      </c>
      <c r="E22" s="35" t="s">
        <v>1038</v>
      </c>
      <c r="F22" s="36" t="s">
        <v>633</v>
      </c>
      <c r="G22" s="36">
        <v>45</v>
      </c>
      <c r="H22" s="36"/>
      <c r="I22" s="37" t="s">
        <v>258</v>
      </c>
      <c r="J22" s="38">
        <v>150</v>
      </c>
      <c r="K22" s="477">
        <v>0.874</v>
      </c>
      <c r="L22" s="38"/>
      <c r="M22" s="39">
        <v>20</v>
      </c>
      <c r="N22" s="39">
        <v>54.4</v>
      </c>
      <c r="O22" s="40">
        <v>131.1</v>
      </c>
      <c r="P22" s="41">
        <v>3000</v>
      </c>
      <c r="Q22" s="41">
        <f t="shared" si="19"/>
        <v>8160</v>
      </c>
      <c r="R22" s="42"/>
      <c r="S22" s="43"/>
      <c r="T22" s="36">
        <f t="shared" si="0"/>
        <v>45</v>
      </c>
      <c r="U22" s="44">
        <f t="shared" si="1"/>
        <v>0.30365107020338628</v>
      </c>
      <c r="V22" s="45">
        <f t="shared" si="2"/>
        <v>34.4</v>
      </c>
      <c r="W22" s="46">
        <f t="shared" si="3"/>
        <v>6.7478015600752504E-3</v>
      </c>
      <c r="X22" s="41">
        <f t="shared" si="4"/>
        <v>336.63722578370488</v>
      </c>
      <c r="Y22" s="41">
        <f t="shared" si="5"/>
        <v>5160</v>
      </c>
      <c r="Z22" s="41">
        <f t="shared" si="6"/>
        <v>858.57967645552549</v>
      </c>
      <c r="AA22" s="47">
        <f t="shared" si="7"/>
        <v>8496.6372257837047</v>
      </c>
      <c r="AB22" s="48">
        <f t="shared" si="8"/>
        <v>803.91355473363808</v>
      </c>
      <c r="AC22" s="41">
        <f t="shared" si="9"/>
        <v>7955.6528331308091</v>
      </c>
      <c r="AD22" s="41">
        <f t="shared" si="10"/>
        <v>0</v>
      </c>
      <c r="AE22" s="41">
        <f t="shared" si="18"/>
        <v>0</v>
      </c>
      <c r="AF22" s="49">
        <f>HLOOKUP(I22,GasAvoidedCostsWOCC!$A$5:$G$50,G22+1,FALSE)</f>
        <v>38.55391092357042</v>
      </c>
      <c r="AG22" s="41">
        <f t="shared" si="11"/>
        <v>5054.4177220800821</v>
      </c>
      <c r="AH22" s="49">
        <f>HLOOKUP(I22,GasAvoidedCostsWOCC!$A$5:$Q$50,T22+1,FALSE)</f>
        <v>38.55391092357042</v>
      </c>
      <c r="AI22" s="41">
        <f t="shared" si="12"/>
        <v>0</v>
      </c>
      <c r="AJ22" s="41">
        <f t="shared" si="13"/>
        <v>5054.4177220800821</v>
      </c>
      <c r="AK22" s="41">
        <f>HLOOKUP(I22,GasAvoidedCostsWOCC!$A$5:$Q$50,G22+1,FALSE)*J22*L22</f>
        <v>0</v>
      </c>
      <c r="AL22" s="41">
        <f t="shared" si="14"/>
        <v>5054.4177220800821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5054.417722080083</v>
      </c>
      <c r="AN22" s="45">
        <f t="shared" si="15"/>
        <v>5559.8594942880918</v>
      </c>
      <c r="AO22" s="44">
        <f t="shared" si="16"/>
        <v>6.2872652069596846</v>
      </c>
      <c r="AP22" s="44">
        <f t="shared" si="17"/>
        <v>0.69885647487462144</v>
      </c>
    </row>
    <row r="23" spans="1:42" ht="13.5" customHeight="1" x14ac:dyDescent="0.25">
      <c r="A23" s="54" t="s">
        <v>229</v>
      </c>
      <c r="B23" s="84" t="s">
        <v>26</v>
      </c>
      <c r="C23" s="56">
        <v>18231029</v>
      </c>
      <c r="D23" s="56" t="s">
        <v>148</v>
      </c>
      <c r="E23" s="35" t="s">
        <v>1038</v>
      </c>
      <c r="F23" s="36" t="s">
        <v>634</v>
      </c>
      <c r="G23" s="36">
        <v>45</v>
      </c>
      <c r="H23" s="36"/>
      <c r="I23" s="37" t="s">
        <v>258</v>
      </c>
      <c r="J23" s="38">
        <v>125</v>
      </c>
      <c r="K23" s="477">
        <v>0.41799999999999998</v>
      </c>
      <c r="L23" s="38"/>
      <c r="M23" s="39">
        <v>9</v>
      </c>
      <c r="N23" s="39">
        <v>17.55</v>
      </c>
      <c r="O23" s="40">
        <v>52.25</v>
      </c>
      <c r="P23" s="41">
        <v>1125</v>
      </c>
      <c r="Q23" s="41">
        <f t="shared" si="19"/>
        <v>2193.75</v>
      </c>
      <c r="R23" s="42"/>
      <c r="S23" s="43"/>
      <c r="T23" s="36">
        <f t="shared" si="0"/>
        <v>45</v>
      </c>
      <c r="U23" s="44">
        <f t="shared" si="1"/>
        <v>0.12102035406656698</v>
      </c>
      <c r="V23" s="45">
        <f t="shared" si="2"/>
        <v>8.5500000000000007</v>
      </c>
      <c r="W23" s="46">
        <f t="shared" si="3"/>
        <v>2.6893412014792665E-3</v>
      </c>
      <c r="X23" s="41">
        <f t="shared" si="4"/>
        <v>134.16701027611427</v>
      </c>
      <c r="Y23" s="41">
        <f t="shared" si="5"/>
        <v>1068.75</v>
      </c>
      <c r="Z23" s="41">
        <f t="shared" si="6"/>
        <v>342.1875522105355</v>
      </c>
      <c r="AA23" s="47">
        <f t="shared" si="7"/>
        <v>2327.9170102761141</v>
      </c>
      <c r="AB23" s="48">
        <f t="shared" si="8"/>
        <v>320.40032978514557</v>
      </c>
      <c r="AC23" s="41">
        <f t="shared" si="9"/>
        <v>2179.6975751649006</v>
      </c>
      <c r="AD23" s="41">
        <f t="shared" si="10"/>
        <v>0</v>
      </c>
      <c r="AE23" s="41">
        <f t="shared" si="18"/>
        <v>0</v>
      </c>
      <c r="AF23" s="49">
        <f>HLOOKUP(I23,GasAvoidedCostsWOCC!$A$5:$G$50,G23+1,FALSE)</f>
        <v>38.55391092357042</v>
      </c>
      <c r="AG23" s="41">
        <f t="shared" si="11"/>
        <v>2014.4418457565546</v>
      </c>
      <c r="AH23" s="49">
        <f>HLOOKUP(I23,GasAvoidedCostsWOCC!$A$5:$Q$50,T23+1,FALSE)</f>
        <v>38.55391092357042</v>
      </c>
      <c r="AI23" s="41">
        <f t="shared" si="12"/>
        <v>0</v>
      </c>
      <c r="AJ23" s="41">
        <f t="shared" si="13"/>
        <v>2014.4418457565546</v>
      </c>
      <c r="AK23" s="41">
        <f>HLOOKUP(I23,GasAvoidedCostsWOCC!$A$5:$Q$50,G23+1,FALSE)*J23*L23</f>
        <v>0</v>
      </c>
      <c r="AL23" s="41">
        <f t="shared" si="14"/>
        <v>2014.4418457565546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2014.4418457565544</v>
      </c>
      <c r="AN23" s="45">
        <f t="shared" si="15"/>
        <v>2215.8860303322099</v>
      </c>
      <c r="AO23" s="44">
        <f t="shared" si="16"/>
        <v>6.2872652069596846</v>
      </c>
      <c r="AP23" s="44">
        <f t="shared" si="17"/>
        <v>1.0166025120088376</v>
      </c>
    </row>
    <row r="24" spans="1:42" ht="13.5" customHeight="1" x14ac:dyDescent="0.25">
      <c r="A24" s="55">
        <f>(SUM(AN5:AN1000)/SUM(AC5:AC1000))</f>
        <v>3.0103118984081987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>
      <c r="B25" s="3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88" si="20">G25+H25</f>
        <v>0</v>
      </c>
      <c r="U25" s="44">
        <f t="shared" ref="U25:U88" si="21">(O25/$A$10)*T25</f>
        <v>0</v>
      </c>
      <c r="V25" s="45">
        <f t="shared" ref="V25:V88" si="22">N25-M25</f>
        <v>0</v>
      </c>
      <c r="W25" s="46">
        <f t="shared" ref="W25:W88" si="23">(O25/A$10)</f>
        <v>0</v>
      </c>
      <c r="X25" s="41">
        <f t="shared" ref="X25:X88" si="24">W25*A$8</f>
        <v>0</v>
      </c>
      <c r="Y25" s="41">
        <f t="shared" ref="Y25:Y88" si="25">Q25-P25</f>
        <v>0</v>
      </c>
      <c r="Z25" s="41">
        <f t="shared" ref="Z25:Z88" si="26">X25+(A$6*W25)</f>
        <v>0</v>
      </c>
      <c r="AA25" s="47">
        <f t="shared" ref="AA25:AA88" si="27">Q25+X25</f>
        <v>0</v>
      </c>
      <c r="AB25" s="48">
        <f t="shared" ref="AB25:AB88" si="28">Z25/(1+GasDiscountRate)^1</f>
        <v>0</v>
      </c>
      <c r="AC25" s="41">
        <f t="shared" ref="AC25:AC88" si="29">AA25/(1+GasDiscountRate)^1</f>
        <v>0</v>
      </c>
      <c r="AD25" s="41">
        <f t="shared" ref="AD25:AD88" si="30">-PV(GasDiscountRate,T25,R25)*J25</f>
        <v>0</v>
      </c>
      <c r="AE25" s="41">
        <f t="shared" ref="AE25:AE88" si="31">-PV(GasDiscountRate,T25,S25)*J25</f>
        <v>0</v>
      </c>
      <c r="AF25" s="49" t="e">
        <f>HLOOKUP(I25,GasAvoidedCostsWOCC!$A$5:$G$50,G25+1,FALSE)</f>
        <v>#N/A</v>
      </c>
      <c r="AG25" s="41" t="e">
        <f t="shared" ref="AG25:AG88" si="32">AF25*J25*K25</f>
        <v>#N/A</v>
      </c>
      <c r="AH25" s="49" t="e">
        <f>HLOOKUP(I25,GasAvoidedCostsWOCC!$A$5:$Q$50,T25+1,FALSE)</f>
        <v>#N/A</v>
      </c>
      <c r="AI25" s="41" t="e">
        <f t="shared" ref="AI25:AI88" si="33">AH25*J25*L25</f>
        <v>#N/A</v>
      </c>
      <c r="AJ25" s="41" t="e">
        <f t="shared" ref="AJ25:AJ88" si="34">AG25+AI25</f>
        <v>#N/A</v>
      </c>
      <c r="AK25" s="41" t="e">
        <f>HLOOKUP(I25,GasAvoidedCostsWOCC!$A$5:$Q$50,G25+1,FALSE)*J25*L25</f>
        <v>#N/A</v>
      </c>
      <c r="AL25" s="41" t="e">
        <f t="shared" ref="AL25:AL88" si="35">AG25+AI25-AK25</f>
        <v>#N/A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5">
        <f t="shared" ref="AN25:AN88" si="36">AM25*1.1+AD25+AE25</f>
        <v>0</v>
      </c>
      <c r="AO25" s="44">
        <f t="shared" ref="AO25:AO88" si="37">IFERROR(AM25/AB25,0)</f>
        <v>0</v>
      </c>
      <c r="AP25" s="44" t="e">
        <f t="shared" ref="AP25:AP88" si="38">AN25/AC25</f>
        <v>#DIV/0!</v>
      </c>
    </row>
    <row r="26" spans="1:42" ht="13.5" customHeight="1" x14ac:dyDescent="0.25">
      <c r="B26" s="3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20"/>
        <v>0</v>
      </c>
      <c r="U26" s="44">
        <f t="shared" si="21"/>
        <v>0</v>
      </c>
      <c r="V26" s="45">
        <f t="shared" si="22"/>
        <v>0</v>
      </c>
      <c r="W26" s="46">
        <f t="shared" si="23"/>
        <v>0</v>
      </c>
      <c r="X26" s="41">
        <f t="shared" si="24"/>
        <v>0</v>
      </c>
      <c r="Y26" s="41">
        <f t="shared" si="25"/>
        <v>0</v>
      </c>
      <c r="Z26" s="41">
        <f t="shared" si="26"/>
        <v>0</v>
      </c>
      <c r="AA26" s="47">
        <f t="shared" si="27"/>
        <v>0</v>
      </c>
      <c r="AB26" s="48">
        <f t="shared" si="28"/>
        <v>0</v>
      </c>
      <c r="AC26" s="41">
        <f t="shared" si="29"/>
        <v>0</v>
      </c>
      <c r="AD26" s="41">
        <f t="shared" si="30"/>
        <v>0</v>
      </c>
      <c r="AE26" s="41">
        <f t="shared" si="31"/>
        <v>0</v>
      </c>
      <c r="AF26" s="49" t="e">
        <f>HLOOKUP(I26,GasAvoidedCostsWOCC!$A$5:$G$50,G26+1,FALSE)</f>
        <v>#N/A</v>
      </c>
      <c r="AG26" s="41" t="e">
        <f t="shared" si="32"/>
        <v>#N/A</v>
      </c>
      <c r="AH26" s="49" t="e">
        <f>HLOOKUP(I26,GasAvoidedCostsWOCC!$A$5:$Q$50,T26+1,FALSE)</f>
        <v>#N/A</v>
      </c>
      <c r="AI26" s="41" t="e">
        <f t="shared" si="33"/>
        <v>#N/A</v>
      </c>
      <c r="AJ26" s="41" t="e">
        <f t="shared" si="34"/>
        <v>#N/A</v>
      </c>
      <c r="AK26" s="41" t="e">
        <f>HLOOKUP(I26,GasAvoidedCostsWOCC!$A$5:$Q$50,G26+1,FALSE)*J26*L26</f>
        <v>#N/A</v>
      </c>
      <c r="AL26" s="41" t="e">
        <f t="shared" si="35"/>
        <v>#N/A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5">
        <f t="shared" si="36"/>
        <v>0</v>
      </c>
      <c r="AO26" s="44">
        <f t="shared" si="37"/>
        <v>0</v>
      </c>
      <c r="AP26" s="44" t="e">
        <f t="shared" si="38"/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20"/>
        <v>0</v>
      </c>
      <c r="U27" s="44">
        <f t="shared" si="21"/>
        <v>0</v>
      </c>
      <c r="V27" s="45">
        <f t="shared" si="22"/>
        <v>0</v>
      </c>
      <c r="W27" s="46">
        <f t="shared" si="23"/>
        <v>0</v>
      </c>
      <c r="X27" s="41">
        <f t="shared" si="24"/>
        <v>0</v>
      </c>
      <c r="Y27" s="41">
        <f t="shared" si="25"/>
        <v>0</v>
      </c>
      <c r="Z27" s="41">
        <f t="shared" si="26"/>
        <v>0</v>
      </c>
      <c r="AA27" s="47">
        <f t="shared" si="27"/>
        <v>0</v>
      </c>
      <c r="AB27" s="48">
        <f t="shared" si="28"/>
        <v>0</v>
      </c>
      <c r="AC27" s="41">
        <f t="shared" si="29"/>
        <v>0</v>
      </c>
      <c r="AD27" s="41">
        <f t="shared" si="30"/>
        <v>0</v>
      </c>
      <c r="AE27" s="41">
        <f t="shared" si="31"/>
        <v>0</v>
      </c>
      <c r="AF27" s="49" t="e">
        <f>HLOOKUP(I27,GasAvoidedCostsWOCC!$A$5:$G$50,G27+1,FALSE)</f>
        <v>#N/A</v>
      </c>
      <c r="AG27" s="41" t="e">
        <f t="shared" si="32"/>
        <v>#N/A</v>
      </c>
      <c r="AH27" s="49" t="e">
        <f>HLOOKUP(I27,GasAvoidedCostsWOCC!$A$5:$Q$50,T27+1,FALSE)</f>
        <v>#N/A</v>
      </c>
      <c r="AI27" s="41" t="e">
        <f t="shared" si="33"/>
        <v>#N/A</v>
      </c>
      <c r="AJ27" s="41" t="e">
        <f t="shared" si="34"/>
        <v>#N/A</v>
      </c>
      <c r="AK27" s="41" t="e">
        <f>HLOOKUP(I27,GasAvoidedCostsWOCC!$A$5:$Q$50,G27+1,FALSE)*J27*L27</f>
        <v>#N/A</v>
      </c>
      <c r="AL27" s="41" t="e">
        <f t="shared" si="35"/>
        <v>#N/A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5">
        <f t="shared" si="36"/>
        <v>0</v>
      </c>
      <c r="AO27" s="44">
        <f t="shared" si="37"/>
        <v>0</v>
      </c>
      <c r="AP27" s="44" t="e">
        <f t="shared" si="38"/>
        <v>#DIV/0!</v>
      </c>
    </row>
    <row r="28" spans="1:42" ht="13.5" customHeight="1" x14ac:dyDescent="0.25">
      <c r="B28" s="3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20"/>
        <v>0</v>
      </c>
      <c r="U28" s="44">
        <f t="shared" si="21"/>
        <v>0</v>
      </c>
      <c r="V28" s="45">
        <f t="shared" si="22"/>
        <v>0</v>
      </c>
      <c r="W28" s="46">
        <f t="shared" si="23"/>
        <v>0</v>
      </c>
      <c r="X28" s="41">
        <f t="shared" si="24"/>
        <v>0</v>
      </c>
      <c r="Y28" s="41">
        <f t="shared" si="25"/>
        <v>0</v>
      </c>
      <c r="Z28" s="41">
        <f t="shared" si="26"/>
        <v>0</v>
      </c>
      <c r="AA28" s="47">
        <f t="shared" si="27"/>
        <v>0</v>
      </c>
      <c r="AB28" s="48">
        <f t="shared" si="28"/>
        <v>0</v>
      </c>
      <c r="AC28" s="41">
        <f t="shared" si="29"/>
        <v>0</v>
      </c>
      <c r="AD28" s="41">
        <f t="shared" si="30"/>
        <v>0</v>
      </c>
      <c r="AE28" s="41">
        <f t="shared" si="31"/>
        <v>0</v>
      </c>
      <c r="AF28" s="49" t="e">
        <f>HLOOKUP(I28,GasAvoidedCostsWOCC!$A$5:$G$50,G28+1,FALSE)</f>
        <v>#N/A</v>
      </c>
      <c r="AG28" s="41" t="e">
        <f t="shared" si="32"/>
        <v>#N/A</v>
      </c>
      <c r="AH28" s="49" t="e">
        <f>HLOOKUP(I28,GasAvoidedCostsWOCC!$A$5:$Q$50,T28+1,FALSE)</f>
        <v>#N/A</v>
      </c>
      <c r="AI28" s="41" t="e">
        <f t="shared" si="33"/>
        <v>#N/A</v>
      </c>
      <c r="AJ28" s="41" t="e">
        <f t="shared" si="34"/>
        <v>#N/A</v>
      </c>
      <c r="AK28" s="41" t="e">
        <f>HLOOKUP(I28,GasAvoidedCostsWOCC!$A$5:$Q$50,G28+1,FALSE)*J28*L28</f>
        <v>#N/A</v>
      </c>
      <c r="AL28" s="41" t="e">
        <f t="shared" si="35"/>
        <v>#N/A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5">
        <f t="shared" si="36"/>
        <v>0</v>
      </c>
      <c r="AO28" s="44">
        <f t="shared" si="37"/>
        <v>0</v>
      </c>
      <c r="AP28" s="44" t="e">
        <f t="shared" si="38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20"/>
        <v>0</v>
      </c>
      <c r="U29" s="44">
        <f t="shared" si="21"/>
        <v>0</v>
      </c>
      <c r="V29" s="45">
        <f t="shared" si="22"/>
        <v>0</v>
      </c>
      <c r="W29" s="46">
        <f t="shared" si="23"/>
        <v>0</v>
      </c>
      <c r="X29" s="41">
        <f t="shared" si="24"/>
        <v>0</v>
      </c>
      <c r="Y29" s="41">
        <f t="shared" si="25"/>
        <v>0</v>
      </c>
      <c r="Z29" s="41">
        <f t="shared" si="26"/>
        <v>0</v>
      </c>
      <c r="AA29" s="47">
        <f t="shared" si="27"/>
        <v>0</v>
      </c>
      <c r="AB29" s="48">
        <f t="shared" si="28"/>
        <v>0</v>
      </c>
      <c r="AC29" s="41">
        <f t="shared" si="29"/>
        <v>0</v>
      </c>
      <c r="AD29" s="41">
        <f t="shared" si="30"/>
        <v>0</v>
      </c>
      <c r="AE29" s="41">
        <f t="shared" si="31"/>
        <v>0</v>
      </c>
      <c r="AF29" s="49" t="e">
        <f>HLOOKUP(I29,GasAvoidedCostsWOCC!$A$5:$G$50,G29+1,FALSE)</f>
        <v>#N/A</v>
      </c>
      <c r="AG29" s="41" t="e">
        <f t="shared" si="32"/>
        <v>#N/A</v>
      </c>
      <c r="AH29" s="49" t="e">
        <f>HLOOKUP(I29,GasAvoidedCostsWOCC!$A$5:$Q$50,T29+1,FALSE)</f>
        <v>#N/A</v>
      </c>
      <c r="AI29" s="41" t="e">
        <f t="shared" si="33"/>
        <v>#N/A</v>
      </c>
      <c r="AJ29" s="41" t="e">
        <f t="shared" si="34"/>
        <v>#N/A</v>
      </c>
      <c r="AK29" s="41" t="e">
        <f>HLOOKUP(I29,GasAvoidedCostsWOCC!$A$5:$Q$50,G29+1,FALSE)*J29*L29</f>
        <v>#N/A</v>
      </c>
      <c r="AL29" s="41" t="e">
        <f t="shared" si="35"/>
        <v>#N/A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5">
        <f t="shared" si="36"/>
        <v>0</v>
      </c>
      <c r="AO29" s="44">
        <f t="shared" si="37"/>
        <v>0</v>
      </c>
      <c r="AP29" s="44" t="e">
        <f t="shared" si="38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20"/>
        <v>0</v>
      </c>
      <c r="U30" s="44">
        <f t="shared" si="21"/>
        <v>0</v>
      </c>
      <c r="V30" s="45">
        <f t="shared" si="22"/>
        <v>0</v>
      </c>
      <c r="W30" s="46">
        <f t="shared" si="23"/>
        <v>0</v>
      </c>
      <c r="X30" s="41">
        <f t="shared" si="24"/>
        <v>0</v>
      </c>
      <c r="Y30" s="41">
        <f t="shared" si="25"/>
        <v>0</v>
      </c>
      <c r="Z30" s="41">
        <f t="shared" si="26"/>
        <v>0</v>
      </c>
      <c r="AA30" s="47">
        <f t="shared" si="27"/>
        <v>0</v>
      </c>
      <c r="AB30" s="48">
        <f t="shared" si="28"/>
        <v>0</v>
      </c>
      <c r="AC30" s="41">
        <f t="shared" si="29"/>
        <v>0</v>
      </c>
      <c r="AD30" s="41">
        <f t="shared" si="30"/>
        <v>0</v>
      </c>
      <c r="AE30" s="41">
        <f t="shared" si="31"/>
        <v>0</v>
      </c>
      <c r="AF30" s="49" t="e">
        <f>HLOOKUP(I30,GasAvoidedCostsWOCC!$A$5:$G$50,G30+1,FALSE)</f>
        <v>#N/A</v>
      </c>
      <c r="AG30" s="41" t="e">
        <f t="shared" si="32"/>
        <v>#N/A</v>
      </c>
      <c r="AH30" s="49" t="e">
        <f>HLOOKUP(I30,GasAvoidedCostsWOCC!$A$5:$Q$50,T30+1,FALSE)</f>
        <v>#N/A</v>
      </c>
      <c r="AI30" s="41" t="e">
        <f t="shared" si="33"/>
        <v>#N/A</v>
      </c>
      <c r="AJ30" s="41" t="e">
        <f t="shared" si="34"/>
        <v>#N/A</v>
      </c>
      <c r="AK30" s="41" t="e">
        <f>HLOOKUP(I30,GasAvoidedCostsWOCC!$A$5:$Q$50,G30+1,FALSE)*J30*L30</f>
        <v>#N/A</v>
      </c>
      <c r="AL30" s="41" t="e">
        <f t="shared" si="35"/>
        <v>#N/A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5">
        <f t="shared" si="36"/>
        <v>0</v>
      </c>
      <c r="AO30" s="44">
        <f t="shared" si="37"/>
        <v>0</v>
      </c>
      <c r="AP30" s="44" t="e">
        <f t="shared" si="38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20"/>
        <v>0</v>
      </c>
      <c r="U31" s="44">
        <f t="shared" si="21"/>
        <v>0</v>
      </c>
      <c r="V31" s="45">
        <f t="shared" si="22"/>
        <v>0</v>
      </c>
      <c r="W31" s="46">
        <f t="shared" si="23"/>
        <v>0</v>
      </c>
      <c r="X31" s="41">
        <f t="shared" si="24"/>
        <v>0</v>
      </c>
      <c r="Y31" s="41">
        <f t="shared" si="25"/>
        <v>0</v>
      </c>
      <c r="Z31" s="41">
        <f t="shared" si="26"/>
        <v>0</v>
      </c>
      <c r="AA31" s="47">
        <f t="shared" si="27"/>
        <v>0</v>
      </c>
      <c r="AB31" s="48">
        <f t="shared" si="28"/>
        <v>0</v>
      </c>
      <c r="AC31" s="41">
        <f t="shared" si="29"/>
        <v>0</v>
      </c>
      <c r="AD31" s="41">
        <f t="shared" si="30"/>
        <v>0</v>
      </c>
      <c r="AE31" s="41">
        <f t="shared" si="31"/>
        <v>0</v>
      </c>
      <c r="AF31" s="49" t="e">
        <f>HLOOKUP(I31,GasAvoidedCostsWOCC!$A$5:$G$50,G31+1,FALSE)</f>
        <v>#N/A</v>
      </c>
      <c r="AG31" s="41" t="e">
        <f t="shared" si="32"/>
        <v>#N/A</v>
      </c>
      <c r="AH31" s="49" t="e">
        <f>HLOOKUP(I31,GasAvoidedCostsWOCC!$A$5:$Q$50,T31+1,FALSE)</f>
        <v>#N/A</v>
      </c>
      <c r="AI31" s="41" t="e">
        <f t="shared" si="33"/>
        <v>#N/A</v>
      </c>
      <c r="AJ31" s="41" t="e">
        <f t="shared" si="34"/>
        <v>#N/A</v>
      </c>
      <c r="AK31" s="41" t="e">
        <f>HLOOKUP(I31,GasAvoidedCostsWOCC!$A$5:$Q$50,G31+1,FALSE)*J31*L31</f>
        <v>#N/A</v>
      </c>
      <c r="AL31" s="41" t="e">
        <f t="shared" si="35"/>
        <v>#N/A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5">
        <f t="shared" si="36"/>
        <v>0</v>
      </c>
      <c r="AO31" s="44">
        <f t="shared" si="37"/>
        <v>0</v>
      </c>
      <c r="AP31" s="44" t="e">
        <f t="shared" si="38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20"/>
        <v>0</v>
      </c>
      <c r="U32" s="44">
        <f t="shared" si="21"/>
        <v>0</v>
      </c>
      <c r="V32" s="45">
        <f t="shared" si="22"/>
        <v>0</v>
      </c>
      <c r="W32" s="46">
        <f t="shared" si="23"/>
        <v>0</v>
      </c>
      <c r="X32" s="41">
        <f t="shared" si="24"/>
        <v>0</v>
      </c>
      <c r="Y32" s="41">
        <f t="shared" si="25"/>
        <v>0</v>
      </c>
      <c r="Z32" s="41">
        <f t="shared" si="26"/>
        <v>0</v>
      </c>
      <c r="AA32" s="47">
        <f t="shared" si="27"/>
        <v>0</v>
      </c>
      <c r="AB32" s="48">
        <f t="shared" si="28"/>
        <v>0</v>
      </c>
      <c r="AC32" s="41">
        <f t="shared" si="29"/>
        <v>0</v>
      </c>
      <c r="AD32" s="41">
        <f t="shared" si="30"/>
        <v>0</v>
      </c>
      <c r="AE32" s="41">
        <f t="shared" si="31"/>
        <v>0</v>
      </c>
      <c r="AF32" s="49" t="e">
        <f>HLOOKUP(I32,GasAvoidedCostsWOCC!$A$5:$G$50,G32+1,FALSE)</f>
        <v>#N/A</v>
      </c>
      <c r="AG32" s="41" t="e">
        <f t="shared" si="32"/>
        <v>#N/A</v>
      </c>
      <c r="AH32" s="49" t="e">
        <f>HLOOKUP(I32,GasAvoidedCostsWOCC!$A$5:$Q$50,T32+1,FALSE)</f>
        <v>#N/A</v>
      </c>
      <c r="AI32" s="41" t="e">
        <f t="shared" si="33"/>
        <v>#N/A</v>
      </c>
      <c r="AJ32" s="41" t="e">
        <f t="shared" si="34"/>
        <v>#N/A</v>
      </c>
      <c r="AK32" s="41" t="e">
        <f>HLOOKUP(I32,GasAvoidedCostsWOCC!$A$5:$Q$50,G32+1,FALSE)*J32*L32</f>
        <v>#N/A</v>
      </c>
      <c r="AL32" s="41" t="e">
        <f t="shared" si="35"/>
        <v>#N/A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36"/>
        <v>0</v>
      </c>
      <c r="AO32" s="44">
        <f t="shared" si="37"/>
        <v>0</v>
      </c>
      <c r="AP32" s="44" t="e">
        <f t="shared" si="38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20"/>
        <v>0</v>
      </c>
      <c r="U33" s="44">
        <f t="shared" si="21"/>
        <v>0</v>
      </c>
      <c r="V33" s="45">
        <f t="shared" si="22"/>
        <v>0</v>
      </c>
      <c r="W33" s="46">
        <f t="shared" si="23"/>
        <v>0</v>
      </c>
      <c r="X33" s="41">
        <f t="shared" si="24"/>
        <v>0</v>
      </c>
      <c r="Y33" s="41">
        <f t="shared" si="25"/>
        <v>0</v>
      </c>
      <c r="Z33" s="41">
        <f t="shared" si="26"/>
        <v>0</v>
      </c>
      <c r="AA33" s="47">
        <f t="shared" si="27"/>
        <v>0</v>
      </c>
      <c r="AB33" s="48">
        <f t="shared" si="28"/>
        <v>0</v>
      </c>
      <c r="AC33" s="41">
        <f t="shared" si="29"/>
        <v>0</v>
      </c>
      <c r="AD33" s="41">
        <f t="shared" si="30"/>
        <v>0</v>
      </c>
      <c r="AE33" s="41">
        <f t="shared" si="31"/>
        <v>0</v>
      </c>
      <c r="AF33" s="49" t="e">
        <f>HLOOKUP(I33,GasAvoidedCostsWOCC!$A$5:$G$50,G33+1,FALSE)</f>
        <v>#N/A</v>
      </c>
      <c r="AG33" s="41" t="e">
        <f t="shared" si="32"/>
        <v>#N/A</v>
      </c>
      <c r="AH33" s="49" t="e">
        <f>HLOOKUP(I33,GasAvoidedCostsWOCC!$A$5:$Q$50,T33+1,FALSE)</f>
        <v>#N/A</v>
      </c>
      <c r="AI33" s="41" t="e">
        <f t="shared" si="33"/>
        <v>#N/A</v>
      </c>
      <c r="AJ33" s="41" t="e">
        <f t="shared" si="34"/>
        <v>#N/A</v>
      </c>
      <c r="AK33" s="41" t="e">
        <f>HLOOKUP(I33,GasAvoidedCostsWOCC!$A$5:$Q$50,G33+1,FALSE)*J33*L33</f>
        <v>#N/A</v>
      </c>
      <c r="AL33" s="41" t="e">
        <f t="shared" si="35"/>
        <v>#N/A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5">
        <f t="shared" si="36"/>
        <v>0</v>
      </c>
      <c r="AO33" s="44">
        <f t="shared" si="37"/>
        <v>0</v>
      </c>
      <c r="AP33" s="44" t="e">
        <f t="shared" si="38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20"/>
        <v>0</v>
      </c>
      <c r="U34" s="44">
        <f t="shared" si="21"/>
        <v>0</v>
      </c>
      <c r="V34" s="45">
        <f t="shared" si="22"/>
        <v>0</v>
      </c>
      <c r="W34" s="46">
        <f t="shared" si="23"/>
        <v>0</v>
      </c>
      <c r="X34" s="41">
        <f t="shared" si="24"/>
        <v>0</v>
      </c>
      <c r="Y34" s="41">
        <f t="shared" si="25"/>
        <v>0</v>
      </c>
      <c r="Z34" s="41">
        <f t="shared" si="26"/>
        <v>0</v>
      </c>
      <c r="AA34" s="47">
        <f t="shared" si="27"/>
        <v>0</v>
      </c>
      <c r="AB34" s="48">
        <f t="shared" si="28"/>
        <v>0</v>
      </c>
      <c r="AC34" s="41">
        <f t="shared" si="29"/>
        <v>0</v>
      </c>
      <c r="AD34" s="41">
        <f t="shared" si="30"/>
        <v>0</v>
      </c>
      <c r="AE34" s="41">
        <f t="shared" si="31"/>
        <v>0</v>
      </c>
      <c r="AF34" s="49" t="e">
        <f>HLOOKUP(I34,GasAvoidedCostsWOCC!$A$5:$G$50,G34+1,FALSE)</f>
        <v>#N/A</v>
      </c>
      <c r="AG34" s="41" t="e">
        <f t="shared" si="32"/>
        <v>#N/A</v>
      </c>
      <c r="AH34" s="49" t="e">
        <f>HLOOKUP(I34,GasAvoidedCostsWOCC!$A$5:$Q$50,T34+1,FALSE)</f>
        <v>#N/A</v>
      </c>
      <c r="AI34" s="41" t="e">
        <f t="shared" si="33"/>
        <v>#N/A</v>
      </c>
      <c r="AJ34" s="41" t="e">
        <f t="shared" si="34"/>
        <v>#N/A</v>
      </c>
      <c r="AK34" s="41" t="e">
        <f>HLOOKUP(I34,GasAvoidedCostsWOCC!$A$5:$Q$50,G34+1,FALSE)*J34*L34</f>
        <v>#N/A</v>
      </c>
      <c r="AL34" s="41" t="e">
        <f t="shared" si="35"/>
        <v>#N/A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5">
        <f t="shared" si="36"/>
        <v>0</v>
      </c>
      <c r="AO34" s="44">
        <f t="shared" si="37"/>
        <v>0</v>
      </c>
      <c r="AP34" s="44" t="e">
        <f t="shared" si="38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20"/>
        <v>0</v>
      </c>
      <c r="U35" s="44">
        <f t="shared" si="21"/>
        <v>0</v>
      </c>
      <c r="V35" s="45">
        <f t="shared" si="22"/>
        <v>0</v>
      </c>
      <c r="W35" s="46">
        <f t="shared" si="23"/>
        <v>0</v>
      </c>
      <c r="X35" s="41">
        <f t="shared" si="24"/>
        <v>0</v>
      </c>
      <c r="Y35" s="41">
        <f t="shared" si="25"/>
        <v>0</v>
      </c>
      <c r="Z35" s="41">
        <f t="shared" si="26"/>
        <v>0</v>
      </c>
      <c r="AA35" s="47">
        <f t="shared" si="27"/>
        <v>0</v>
      </c>
      <c r="AB35" s="48">
        <f t="shared" si="28"/>
        <v>0</v>
      </c>
      <c r="AC35" s="41">
        <f t="shared" si="29"/>
        <v>0</v>
      </c>
      <c r="AD35" s="41">
        <f t="shared" si="30"/>
        <v>0</v>
      </c>
      <c r="AE35" s="41">
        <f t="shared" si="31"/>
        <v>0</v>
      </c>
      <c r="AF35" s="49" t="e">
        <f>HLOOKUP(I35,GasAvoidedCostsWOCC!$A$5:$G$50,G35+1,FALSE)</f>
        <v>#N/A</v>
      </c>
      <c r="AG35" s="41" t="e">
        <f t="shared" si="32"/>
        <v>#N/A</v>
      </c>
      <c r="AH35" s="49" t="e">
        <f>HLOOKUP(I35,GasAvoidedCostsWOCC!$A$5:$Q$50,T35+1,FALSE)</f>
        <v>#N/A</v>
      </c>
      <c r="AI35" s="41" t="e">
        <f t="shared" si="33"/>
        <v>#N/A</v>
      </c>
      <c r="AJ35" s="41" t="e">
        <f t="shared" si="34"/>
        <v>#N/A</v>
      </c>
      <c r="AK35" s="41" t="e">
        <f>HLOOKUP(I35,GasAvoidedCostsWOCC!$A$5:$Q$50,G35+1,FALSE)*J35*L35</f>
        <v>#N/A</v>
      </c>
      <c r="AL35" s="41" t="e">
        <f t="shared" si="35"/>
        <v>#N/A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5">
        <f t="shared" si="36"/>
        <v>0</v>
      </c>
      <c r="AO35" s="44">
        <f t="shared" si="37"/>
        <v>0</v>
      </c>
      <c r="AP35" s="44" t="e">
        <f t="shared" si="38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20"/>
        <v>0</v>
      </c>
      <c r="U36" s="44">
        <f t="shared" si="21"/>
        <v>0</v>
      </c>
      <c r="V36" s="45">
        <f t="shared" si="22"/>
        <v>0</v>
      </c>
      <c r="W36" s="46">
        <f t="shared" si="23"/>
        <v>0</v>
      </c>
      <c r="X36" s="41">
        <f t="shared" si="24"/>
        <v>0</v>
      </c>
      <c r="Y36" s="41">
        <f t="shared" si="25"/>
        <v>0</v>
      </c>
      <c r="Z36" s="41">
        <f t="shared" si="26"/>
        <v>0</v>
      </c>
      <c r="AA36" s="47">
        <f t="shared" si="27"/>
        <v>0</v>
      </c>
      <c r="AB36" s="48">
        <f t="shared" si="28"/>
        <v>0</v>
      </c>
      <c r="AC36" s="41">
        <f t="shared" si="29"/>
        <v>0</v>
      </c>
      <c r="AD36" s="41">
        <f t="shared" si="30"/>
        <v>0</v>
      </c>
      <c r="AE36" s="41">
        <f t="shared" si="31"/>
        <v>0</v>
      </c>
      <c r="AF36" s="49" t="e">
        <f>HLOOKUP(I36,GasAvoidedCostsWOCC!$A$5:$G$50,G36+1,FALSE)</f>
        <v>#N/A</v>
      </c>
      <c r="AG36" s="41" t="e">
        <f t="shared" si="32"/>
        <v>#N/A</v>
      </c>
      <c r="AH36" s="49" t="e">
        <f>HLOOKUP(I36,GasAvoidedCostsWOCC!$A$5:$Q$50,T36+1,FALSE)</f>
        <v>#N/A</v>
      </c>
      <c r="AI36" s="41" t="e">
        <f t="shared" si="33"/>
        <v>#N/A</v>
      </c>
      <c r="AJ36" s="41" t="e">
        <f t="shared" si="34"/>
        <v>#N/A</v>
      </c>
      <c r="AK36" s="41" t="e">
        <f>HLOOKUP(I36,GasAvoidedCostsWOCC!$A$5:$Q$50,G36+1,FALSE)*J36*L36</f>
        <v>#N/A</v>
      </c>
      <c r="AL36" s="41" t="e">
        <f t="shared" si="35"/>
        <v>#N/A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5">
        <f t="shared" si="36"/>
        <v>0</v>
      </c>
      <c r="AO36" s="44">
        <f t="shared" si="37"/>
        <v>0</v>
      </c>
      <c r="AP36" s="44" t="e">
        <f t="shared" si="38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20"/>
        <v>0</v>
      </c>
      <c r="U37" s="44">
        <f t="shared" si="21"/>
        <v>0</v>
      </c>
      <c r="V37" s="45">
        <f t="shared" si="22"/>
        <v>0</v>
      </c>
      <c r="W37" s="46">
        <f t="shared" si="23"/>
        <v>0</v>
      </c>
      <c r="X37" s="41">
        <f t="shared" si="24"/>
        <v>0</v>
      </c>
      <c r="Y37" s="41">
        <f t="shared" si="25"/>
        <v>0</v>
      </c>
      <c r="Z37" s="41">
        <f t="shared" si="26"/>
        <v>0</v>
      </c>
      <c r="AA37" s="47">
        <f t="shared" si="27"/>
        <v>0</v>
      </c>
      <c r="AB37" s="48">
        <f t="shared" si="28"/>
        <v>0</v>
      </c>
      <c r="AC37" s="41">
        <f t="shared" si="29"/>
        <v>0</v>
      </c>
      <c r="AD37" s="41">
        <f t="shared" si="30"/>
        <v>0</v>
      </c>
      <c r="AE37" s="41">
        <f t="shared" si="31"/>
        <v>0</v>
      </c>
      <c r="AF37" s="49" t="e">
        <f>HLOOKUP(I37,GasAvoidedCostsWOCC!$A$5:$G$50,G37+1,FALSE)</f>
        <v>#N/A</v>
      </c>
      <c r="AG37" s="41" t="e">
        <f t="shared" si="32"/>
        <v>#N/A</v>
      </c>
      <c r="AH37" s="49" t="e">
        <f>HLOOKUP(I37,GasAvoidedCostsWOCC!$A$5:$Q$50,T37+1,FALSE)</f>
        <v>#N/A</v>
      </c>
      <c r="AI37" s="41" t="e">
        <f t="shared" si="33"/>
        <v>#N/A</v>
      </c>
      <c r="AJ37" s="41" t="e">
        <f t="shared" si="34"/>
        <v>#N/A</v>
      </c>
      <c r="AK37" s="41" t="e">
        <f>HLOOKUP(I37,GasAvoidedCostsWOCC!$A$5:$Q$50,G37+1,FALSE)*J37*L37</f>
        <v>#N/A</v>
      </c>
      <c r="AL37" s="41" t="e">
        <f t="shared" si="35"/>
        <v>#N/A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5">
        <f t="shared" si="36"/>
        <v>0</v>
      </c>
      <c r="AO37" s="44">
        <f t="shared" si="37"/>
        <v>0</v>
      </c>
      <c r="AP37" s="44" t="e">
        <f t="shared" si="38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20"/>
        <v>0</v>
      </c>
      <c r="U38" s="44">
        <f t="shared" si="21"/>
        <v>0</v>
      </c>
      <c r="V38" s="45">
        <f t="shared" si="22"/>
        <v>0</v>
      </c>
      <c r="W38" s="46">
        <f t="shared" si="23"/>
        <v>0</v>
      </c>
      <c r="X38" s="41">
        <f t="shared" si="24"/>
        <v>0</v>
      </c>
      <c r="Y38" s="41">
        <f t="shared" si="25"/>
        <v>0</v>
      </c>
      <c r="Z38" s="41">
        <f t="shared" si="26"/>
        <v>0</v>
      </c>
      <c r="AA38" s="47">
        <f t="shared" si="27"/>
        <v>0</v>
      </c>
      <c r="AB38" s="48">
        <f t="shared" si="28"/>
        <v>0</v>
      </c>
      <c r="AC38" s="41">
        <f t="shared" si="29"/>
        <v>0</v>
      </c>
      <c r="AD38" s="41">
        <f t="shared" si="30"/>
        <v>0</v>
      </c>
      <c r="AE38" s="41">
        <f t="shared" si="31"/>
        <v>0</v>
      </c>
      <c r="AF38" s="49" t="e">
        <f>HLOOKUP(I38,GasAvoidedCostsWOCC!$A$5:$G$50,G38+1,FALSE)</f>
        <v>#N/A</v>
      </c>
      <c r="AG38" s="41" t="e">
        <f t="shared" si="32"/>
        <v>#N/A</v>
      </c>
      <c r="AH38" s="49" t="e">
        <f>HLOOKUP(I38,GasAvoidedCostsWOCC!$A$5:$Q$50,T38+1,FALSE)</f>
        <v>#N/A</v>
      </c>
      <c r="AI38" s="41" t="e">
        <f t="shared" si="33"/>
        <v>#N/A</v>
      </c>
      <c r="AJ38" s="41" t="e">
        <f t="shared" si="34"/>
        <v>#N/A</v>
      </c>
      <c r="AK38" s="41" t="e">
        <f>HLOOKUP(I38,GasAvoidedCostsWOCC!$A$5:$Q$50,G38+1,FALSE)*J38*L38</f>
        <v>#N/A</v>
      </c>
      <c r="AL38" s="41" t="e">
        <f t="shared" si="35"/>
        <v>#N/A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5">
        <f t="shared" si="36"/>
        <v>0</v>
      </c>
      <c r="AO38" s="44">
        <f t="shared" si="37"/>
        <v>0</v>
      </c>
      <c r="AP38" s="44" t="e">
        <f t="shared" si="38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20"/>
        <v>0</v>
      </c>
      <c r="U39" s="44">
        <f t="shared" si="21"/>
        <v>0</v>
      </c>
      <c r="V39" s="45">
        <f t="shared" si="22"/>
        <v>0</v>
      </c>
      <c r="W39" s="46">
        <f t="shared" si="23"/>
        <v>0</v>
      </c>
      <c r="X39" s="41">
        <f t="shared" si="24"/>
        <v>0</v>
      </c>
      <c r="Y39" s="41">
        <f t="shared" si="25"/>
        <v>0</v>
      </c>
      <c r="Z39" s="41">
        <f t="shared" si="26"/>
        <v>0</v>
      </c>
      <c r="AA39" s="47">
        <f t="shared" si="27"/>
        <v>0</v>
      </c>
      <c r="AB39" s="48">
        <f t="shared" si="28"/>
        <v>0</v>
      </c>
      <c r="AC39" s="41">
        <f t="shared" si="29"/>
        <v>0</v>
      </c>
      <c r="AD39" s="41">
        <f t="shared" si="30"/>
        <v>0</v>
      </c>
      <c r="AE39" s="41">
        <f t="shared" si="31"/>
        <v>0</v>
      </c>
      <c r="AF39" s="49" t="e">
        <f>HLOOKUP(I39,GasAvoidedCostsWOCC!$A$5:$G$50,G39+1,FALSE)</f>
        <v>#N/A</v>
      </c>
      <c r="AG39" s="41" t="e">
        <f t="shared" si="32"/>
        <v>#N/A</v>
      </c>
      <c r="AH39" s="49" t="e">
        <f>HLOOKUP(I39,GasAvoidedCostsWOCC!$A$5:$Q$50,T39+1,FALSE)</f>
        <v>#N/A</v>
      </c>
      <c r="AI39" s="41" t="e">
        <f t="shared" si="33"/>
        <v>#N/A</v>
      </c>
      <c r="AJ39" s="41" t="e">
        <f t="shared" si="34"/>
        <v>#N/A</v>
      </c>
      <c r="AK39" s="41" t="e">
        <f>HLOOKUP(I39,GasAvoidedCostsWOCC!$A$5:$Q$50,G39+1,FALSE)*J39*L39</f>
        <v>#N/A</v>
      </c>
      <c r="AL39" s="41" t="e">
        <f t="shared" si="35"/>
        <v>#N/A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5">
        <f t="shared" si="36"/>
        <v>0</v>
      </c>
      <c r="AO39" s="44">
        <f t="shared" si="37"/>
        <v>0</v>
      </c>
      <c r="AP39" s="44" t="e">
        <f t="shared" si="38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20"/>
        <v>0</v>
      </c>
      <c r="U40" s="44">
        <f t="shared" si="21"/>
        <v>0</v>
      </c>
      <c r="V40" s="45">
        <f t="shared" si="22"/>
        <v>0</v>
      </c>
      <c r="W40" s="46">
        <f t="shared" si="23"/>
        <v>0</v>
      </c>
      <c r="X40" s="41">
        <f t="shared" si="24"/>
        <v>0</v>
      </c>
      <c r="Y40" s="41">
        <f t="shared" si="25"/>
        <v>0</v>
      </c>
      <c r="Z40" s="41">
        <f t="shared" si="26"/>
        <v>0</v>
      </c>
      <c r="AA40" s="47">
        <f t="shared" si="27"/>
        <v>0</v>
      </c>
      <c r="AB40" s="48">
        <f t="shared" si="28"/>
        <v>0</v>
      </c>
      <c r="AC40" s="41">
        <f t="shared" si="29"/>
        <v>0</v>
      </c>
      <c r="AD40" s="41">
        <f t="shared" si="30"/>
        <v>0</v>
      </c>
      <c r="AE40" s="41">
        <f t="shared" si="31"/>
        <v>0</v>
      </c>
      <c r="AF40" s="49" t="e">
        <f>HLOOKUP(I40,GasAvoidedCostsWOCC!$A$5:$G$50,G40+1,FALSE)</f>
        <v>#N/A</v>
      </c>
      <c r="AG40" s="41" t="e">
        <f t="shared" si="32"/>
        <v>#N/A</v>
      </c>
      <c r="AH40" s="49" t="e">
        <f>HLOOKUP(I40,GasAvoidedCostsWOCC!$A$5:$Q$50,T40+1,FALSE)</f>
        <v>#N/A</v>
      </c>
      <c r="AI40" s="41" t="e">
        <f t="shared" si="33"/>
        <v>#N/A</v>
      </c>
      <c r="AJ40" s="41" t="e">
        <f t="shared" si="34"/>
        <v>#N/A</v>
      </c>
      <c r="AK40" s="41" t="e">
        <f>HLOOKUP(I40,GasAvoidedCostsWOCC!$A$5:$Q$50,G40+1,FALSE)*J40*L40</f>
        <v>#N/A</v>
      </c>
      <c r="AL40" s="41" t="e">
        <f t="shared" si="35"/>
        <v>#N/A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5">
        <f t="shared" si="36"/>
        <v>0</v>
      </c>
      <c r="AO40" s="44">
        <f t="shared" si="37"/>
        <v>0</v>
      </c>
      <c r="AP40" s="44" t="e">
        <f t="shared" si="38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20"/>
        <v>0</v>
      </c>
      <c r="U41" s="44">
        <f t="shared" si="21"/>
        <v>0</v>
      </c>
      <c r="V41" s="45">
        <f t="shared" si="22"/>
        <v>0</v>
      </c>
      <c r="W41" s="46">
        <f t="shared" si="23"/>
        <v>0</v>
      </c>
      <c r="X41" s="41">
        <f t="shared" si="24"/>
        <v>0</v>
      </c>
      <c r="Y41" s="41">
        <f t="shared" si="25"/>
        <v>0</v>
      </c>
      <c r="Z41" s="41">
        <f t="shared" si="26"/>
        <v>0</v>
      </c>
      <c r="AA41" s="47">
        <f t="shared" si="27"/>
        <v>0</v>
      </c>
      <c r="AB41" s="48">
        <f t="shared" si="28"/>
        <v>0</v>
      </c>
      <c r="AC41" s="41">
        <f t="shared" si="29"/>
        <v>0</v>
      </c>
      <c r="AD41" s="41">
        <f t="shared" si="30"/>
        <v>0</v>
      </c>
      <c r="AE41" s="41">
        <f t="shared" si="31"/>
        <v>0</v>
      </c>
      <c r="AF41" s="49" t="e">
        <f>HLOOKUP(I41,GasAvoidedCostsWOCC!$A$5:$G$50,G41+1,FALSE)</f>
        <v>#N/A</v>
      </c>
      <c r="AG41" s="41" t="e">
        <f t="shared" si="32"/>
        <v>#N/A</v>
      </c>
      <c r="AH41" s="49" t="e">
        <f>HLOOKUP(I41,GasAvoidedCostsWOCC!$A$5:$Q$50,T41+1,FALSE)</f>
        <v>#N/A</v>
      </c>
      <c r="AI41" s="41" t="e">
        <f t="shared" si="33"/>
        <v>#N/A</v>
      </c>
      <c r="AJ41" s="41" t="e">
        <f t="shared" si="34"/>
        <v>#N/A</v>
      </c>
      <c r="AK41" s="41" t="e">
        <f>HLOOKUP(I41,GasAvoidedCostsWOCC!$A$5:$Q$50,G41+1,FALSE)*J41*L41</f>
        <v>#N/A</v>
      </c>
      <c r="AL41" s="41" t="e">
        <f t="shared" si="35"/>
        <v>#N/A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5">
        <f t="shared" si="36"/>
        <v>0</v>
      </c>
      <c r="AO41" s="44">
        <f t="shared" si="37"/>
        <v>0</v>
      </c>
      <c r="AP41" s="44" t="e">
        <f t="shared" si="38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20"/>
        <v>0</v>
      </c>
      <c r="U42" s="44">
        <f t="shared" si="21"/>
        <v>0</v>
      </c>
      <c r="V42" s="45">
        <f t="shared" si="22"/>
        <v>0</v>
      </c>
      <c r="W42" s="46">
        <f t="shared" si="23"/>
        <v>0</v>
      </c>
      <c r="X42" s="41">
        <f t="shared" si="24"/>
        <v>0</v>
      </c>
      <c r="Y42" s="41">
        <f t="shared" si="25"/>
        <v>0</v>
      </c>
      <c r="Z42" s="41">
        <f t="shared" si="26"/>
        <v>0</v>
      </c>
      <c r="AA42" s="47">
        <f t="shared" si="27"/>
        <v>0</v>
      </c>
      <c r="AB42" s="48">
        <f t="shared" si="28"/>
        <v>0</v>
      </c>
      <c r="AC42" s="41">
        <f t="shared" si="29"/>
        <v>0</v>
      </c>
      <c r="AD42" s="41">
        <f t="shared" si="30"/>
        <v>0</v>
      </c>
      <c r="AE42" s="41">
        <f t="shared" si="31"/>
        <v>0</v>
      </c>
      <c r="AF42" s="49" t="e">
        <f>HLOOKUP(I42,GasAvoidedCostsWOCC!$A$5:$G$50,G42+1,FALSE)</f>
        <v>#N/A</v>
      </c>
      <c r="AG42" s="41" t="e">
        <f t="shared" si="32"/>
        <v>#N/A</v>
      </c>
      <c r="AH42" s="49" t="e">
        <f>HLOOKUP(I42,GasAvoidedCostsWOCC!$A$5:$Q$50,T42+1,FALSE)</f>
        <v>#N/A</v>
      </c>
      <c r="AI42" s="41" t="e">
        <f t="shared" si="33"/>
        <v>#N/A</v>
      </c>
      <c r="AJ42" s="41" t="e">
        <f t="shared" si="34"/>
        <v>#N/A</v>
      </c>
      <c r="AK42" s="41" t="e">
        <f>HLOOKUP(I42,GasAvoidedCostsWOCC!$A$5:$Q$50,G42+1,FALSE)*J42*L42</f>
        <v>#N/A</v>
      </c>
      <c r="AL42" s="41" t="e">
        <f t="shared" si="35"/>
        <v>#N/A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5">
        <f t="shared" si="36"/>
        <v>0</v>
      </c>
      <c r="AO42" s="44">
        <f t="shared" si="37"/>
        <v>0</v>
      </c>
      <c r="AP42" s="44" t="e">
        <f t="shared" si="38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20"/>
        <v>0</v>
      </c>
      <c r="U43" s="44">
        <f t="shared" si="21"/>
        <v>0</v>
      </c>
      <c r="V43" s="45">
        <f t="shared" si="22"/>
        <v>0</v>
      </c>
      <c r="W43" s="46">
        <f t="shared" si="23"/>
        <v>0</v>
      </c>
      <c r="X43" s="41">
        <f t="shared" si="24"/>
        <v>0</v>
      </c>
      <c r="Y43" s="41">
        <f t="shared" si="25"/>
        <v>0</v>
      </c>
      <c r="Z43" s="41">
        <f t="shared" si="26"/>
        <v>0</v>
      </c>
      <c r="AA43" s="47">
        <f t="shared" si="27"/>
        <v>0</v>
      </c>
      <c r="AB43" s="48">
        <f t="shared" si="28"/>
        <v>0</v>
      </c>
      <c r="AC43" s="41">
        <f t="shared" si="29"/>
        <v>0</v>
      </c>
      <c r="AD43" s="41">
        <f t="shared" si="30"/>
        <v>0</v>
      </c>
      <c r="AE43" s="41">
        <f t="shared" si="31"/>
        <v>0</v>
      </c>
      <c r="AF43" s="49" t="e">
        <f>HLOOKUP(I43,GasAvoidedCostsWOCC!$A$5:$G$50,G43+1,FALSE)</f>
        <v>#N/A</v>
      </c>
      <c r="AG43" s="41" t="e">
        <f t="shared" si="32"/>
        <v>#N/A</v>
      </c>
      <c r="AH43" s="49" t="e">
        <f>HLOOKUP(I43,GasAvoidedCostsWOCC!$A$5:$Q$50,T43+1,FALSE)</f>
        <v>#N/A</v>
      </c>
      <c r="AI43" s="41" t="e">
        <f t="shared" si="33"/>
        <v>#N/A</v>
      </c>
      <c r="AJ43" s="41" t="e">
        <f t="shared" si="34"/>
        <v>#N/A</v>
      </c>
      <c r="AK43" s="41" t="e">
        <f>HLOOKUP(I43,GasAvoidedCostsWOCC!$A$5:$Q$50,G43+1,FALSE)*J43*L43</f>
        <v>#N/A</v>
      </c>
      <c r="AL43" s="41" t="e">
        <f t="shared" si="35"/>
        <v>#N/A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5">
        <f t="shared" si="36"/>
        <v>0</v>
      </c>
      <c r="AO43" s="44">
        <f t="shared" si="37"/>
        <v>0</v>
      </c>
      <c r="AP43" s="44" t="e">
        <f t="shared" si="38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20"/>
        <v>0</v>
      </c>
      <c r="U44" s="44">
        <f t="shared" si="21"/>
        <v>0</v>
      </c>
      <c r="V44" s="45">
        <f t="shared" si="22"/>
        <v>0</v>
      </c>
      <c r="W44" s="46">
        <f t="shared" si="23"/>
        <v>0</v>
      </c>
      <c r="X44" s="41">
        <f t="shared" si="24"/>
        <v>0</v>
      </c>
      <c r="Y44" s="41">
        <f t="shared" si="25"/>
        <v>0</v>
      </c>
      <c r="Z44" s="41">
        <f t="shared" si="26"/>
        <v>0</v>
      </c>
      <c r="AA44" s="47">
        <f t="shared" si="27"/>
        <v>0</v>
      </c>
      <c r="AB44" s="48">
        <f t="shared" si="28"/>
        <v>0</v>
      </c>
      <c r="AC44" s="41">
        <f t="shared" si="29"/>
        <v>0</v>
      </c>
      <c r="AD44" s="41">
        <f t="shared" si="30"/>
        <v>0</v>
      </c>
      <c r="AE44" s="41">
        <f t="shared" si="31"/>
        <v>0</v>
      </c>
      <c r="AF44" s="49" t="e">
        <f>HLOOKUP(I44,GasAvoidedCostsWOCC!$A$5:$G$50,G44+1,FALSE)</f>
        <v>#N/A</v>
      </c>
      <c r="AG44" s="41" t="e">
        <f t="shared" si="32"/>
        <v>#N/A</v>
      </c>
      <c r="AH44" s="49" t="e">
        <f>HLOOKUP(I44,GasAvoidedCostsWOCC!$A$5:$Q$50,T44+1,FALSE)</f>
        <v>#N/A</v>
      </c>
      <c r="AI44" s="41" t="e">
        <f t="shared" si="33"/>
        <v>#N/A</v>
      </c>
      <c r="AJ44" s="41" t="e">
        <f t="shared" si="34"/>
        <v>#N/A</v>
      </c>
      <c r="AK44" s="41" t="e">
        <f>HLOOKUP(I44,GasAvoidedCostsWOCC!$A$5:$Q$50,G44+1,FALSE)*J44*L44</f>
        <v>#N/A</v>
      </c>
      <c r="AL44" s="41" t="e">
        <f t="shared" si="35"/>
        <v>#N/A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5">
        <f t="shared" si="36"/>
        <v>0</v>
      </c>
      <c r="AO44" s="44">
        <f t="shared" si="37"/>
        <v>0</v>
      </c>
      <c r="AP44" s="44" t="e">
        <f t="shared" si="38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20"/>
        <v>0</v>
      </c>
      <c r="U45" s="44">
        <f t="shared" si="21"/>
        <v>0</v>
      </c>
      <c r="V45" s="45">
        <f t="shared" si="22"/>
        <v>0</v>
      </c>
      <c r="W45" s="46">
        <f t="shared" si="23"/>
        <v>0</v>
      </c>
      <c r="X45" s="41">
        <f t="shared" si="24"/>
        <v>0</v>
      </c>
      <c r="Y45" s="41">
        <f t="shared" si="25"/>
        <v>0</v>
      </c>
      <c r="Z45" s="41">
        <f t="shared" si="26"/>
        <v>0</v>
      </c>
      <c r="AA45" s="47">
        <f t="shared" si="27"/>
        <v>0</v>
      </c>
      <c r="AB45" s="48">
        <f t="shared" si="28"/>
        <v>0</v>
      </c>
      <c r="AC45" s="41">
        <f t="shared" si="29"/>
        <v>0</v>
      </c>
      <c r="AD45" s="41">
        <f t="shared" si="30"/>
        <v>0</v>
      </c>
      <c r="AE45" s="41">
        <f t="shared" si="31"/>
        <v>0</v>
      </c>
      <c r="AF45" s="49" t="e">
        <f>HLOOKUP(I45,GasAvoidedCostsWOCC!$A$5:$G$50,G45+1,FALSE)</f>
        <v>#N/A</v>
      </c>
      <c r="AG45" s="41" t="e">
        <f t="shared" si="32"/>
        <v>#N/A</v>
      </c>
      <c r="AH45" s="49" t="e">
        <f>HLOOKUP(I45,GasAvoidedCostsWOCC!$A$5:$Q$50,T45+1,FALSE)</f>
        <v>#N/A</v>
      </c>
      <c r="AI45" s="41" t="e">
        <f t="shared" si="33"/>
        <v>#N/A</v>
      </c>
      <c r="AJ45" s="41" t="e">
        <f t="shared" si="34"/>
        <v>#N/A</v>
      </c>
      <c r="AK45" s="41" t="e">
        <f>HLOOKUP(I45,GasAvoidedCostsWOCC!$A$5:$Q$50,G45+1,FALSE)*J45*L45</f>
        <v>#N/A</v>
      </c>
      <c r="AL45" s="41" t="e">
        <f t="shared" si="35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36"/>
        <v>0</v>
      </c>
      <c r="AO45" s="44">
        <f t="shared" si="37"/>
        <v>0</v>
      </c>
      <c r="AP45" s="44" t="e">
        <f t="shared" si="38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20"/>
        <v>0</v>
      </c>
      <c r="U46" s="44">
        <f t="shared" si="21"/>
        <v>0</v>
      </c>
      <c r="V46" s="45">
        <f t="shared" si="22"/>
        <v>0</v>
      </c>
      <c r="W46" s="46">
        <f t="shared" si="23"/>
        <v>0</v>
      </c>
      <c r="X46" s="41">
        <f t="shared" si="24"/>
        <v>0</v>
      </c>
      <c r="Y46" s="41">
        <f t="shared" si="25"/>
        <v>0</v>
      </c>
      <c r="Z46" s="41">
        <f t="shared" si="26"/>
        <v>0</v>
      </c>
      <c r="AA46" s="47">
        <f t="shared" si="27"/>
        <v>0</v>
      </c>
      <c r="AB46" s="48">
        <f t="shared" si="28"/>
        <v>0</v>
      </c>
      <c r="AC46" s="41">
        <f t="shared" si="29"/>
        <v>0</v>
      </c>
      <c r="AD46" s="41">
        <f t="shared" si="30"/>
        <v>0</v>
      </c>
      <c r="AE46" s="41">
        <f t="shared" si="31"/>
        <v>0</v>
      </c>
      <c r="AF46" s="49" t="e">
        <f>HLOOKUP(I46,GasAvoidedCostsWOCC!$A$5:$G$50,G46+1,FALSE)</f>
        <v>#N/A</v>
      </c>
      <c r="AG46" s="41" t="e">
        <f t="shared" si="32"/>
        <v>#N/A</v>
      </c>
      <c r="AH46" s="49" t="e">
        <f>HLOOKUP(I46,GasAvoidedCostsWOCC!$A$5:$Q$50,T46+1,FALSE)</f>
        <v>#N/A</v>
      </c>
      <c r="AI46" s="41" t="e">
        <f t="shared" si="33"/>
        <v>#N/A</v>
      </c>
      <c r="AJ46" s="41" t="e">
        <f t="shared" si="34"/>
        <v>#N/A</v>
      </c>
      <c r="AK46" s="41" t="e">
        <f>HLOOKUP(I46,GasAvoidedCostsWOCC!$A$5:$Q$50,G46+1,FALSE)*J46*L46</f>
        <v>#N/A</v>
      </c>
      <c r="AL46" s="41" t="e">
        <f t="shared" si="35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36"/>
        <v>0</v>
      </c>
      <c r="AO46" s="44">
        <f t="shared" si="37"/>
        <v>0</v>
      </c>
      <c r="AP46" s="44" t="e">
        <f t="shared" si="38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20"/>
        <v>0</v>
      </c>
      <c r="U47" s="44">
        <f t="shared" si="21"/>
        <v>0</v>
      </c>
      <c r="V47" s="45">
        <f t="shared" si="22"/>
        <v>0</v>
      </c>
      <c r="W47" s="46">
        <f t="shared" si="23"/>
        <v>0</v>
      </c>
      <c r="X47" s="41">
        <f t="shared" si="24"/>
        <v>0</v>
      </c>
      <c r="Y47" s="41">
        <f t="shared" si="25"/>
        <v>0</v>
      </c>
      <c r="Z47" s="41">
        <f t="shared" si="26"/>
        <v>0</v>
      </c>
      <c r="AA47" s="47">
        <f t="shared" si="27"/>
        <v>0</v>
      </c>
      <c r="AB47" s="48">
        <f t="shared" si="28"/>
        <v>0</v>
      </c>
      <c r="AC47" s="41">
        <f t="shared" si="29"/>
        <v>0</v>
      </c>
      <c r="AD47" s="41">
        <f t="shared" si="30"/>
        <v>0</v>
      </c>
      <c r="AE47" s="41">
        <f t="shared" si="31"/>
        <v>0</v>
      </c>
      <c r="AF47" s="49" t="e">
        <f>HLOOKUP(I47,GasAvoidedCostsWOCC!$A$5:$G$50,G47+1,FALSE)</f>
        <v>#N/A</v>
      </c>
      <c r="AG47" s="41" t="e">
        <f t="shared" si="32"/>
        <v>#N/A</v>
      </c>
      <c r="AH47" s="49" t="e">
        <f>HLOOKUP(I47,GasAvoidedCostsWOCC!$A$5:$Q$50,T47+1,FALSE)</f>
        <v>#N/A</v>
      </c>
      <c r="AI47" s="41" t="e">
        <f t="shared" si="33"/>
        <v>#N/A</v>
      </c>
      <c r="AJ47" s="41" t="e">
        <f t="shared" si="34"/>
        <v>#N/A</v>
      </c>
      <c r="AK47" s="41" t="e">
        <f>HLOOKUP(I47,GasAvoidedCostsWOCC!$A$5:$Q$50,G47+1,FALSE)*J47*L47</f>
        <v>#N/A</v>
      </c>
      <c r="AL47" s="41" t="e">
        <f t="shared" si="35"/>
        <v>#N/A</v>
      </c>
      <c r="AM47" s="45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5">
        <f t="shared" si="36"/>
        <v>0</v>
      </c>
      <c r="AO47" s="44">
        <f t="shared" si="37"/>
        <v>0</v>
      </c>
      <c r="AP47" s="44" t="e">
        <f t="shared" si="38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20"/>
        <v>0</v>
      </c>
      <c r="U48" s="44">
        <f t="shared" si="21"/>
        <v>0</v>
      </c>
      <c r="V48" s="45">
        <f t="shared" si="22"/>
        <v>0</v>
      </c>
      <c r="W48" s="46">
        <f t="shared" si="23"/>
        <v>0</v>
      </c>
      <c r="X48" s="41">
        <f t="shared" si="24"/>
        <v>0</v>
      </c>
      <c r="Y48" s="41">
        <f t="shared" si="25"/>
        <v>0</v>
      </c>
      <c r="Z48" s="41">
        <f t="shared" si="26"/>
        <v>0</v>
      </c>
      <c r="AA48" s="47">
        <f t="shared" si="27"/>
        <v>0</v>
      </c>
      <c r="AB48" s="48">
        <f t="shared" si="28"/>
        <v>0</v>
      </c>
      <c r="AC48" s="41">
        <f t="shared" si="29"/>
        <v>0</v>
      </c>
      <c r="AD48" s="41">
        <f t="shared" si="30"/>
        <v>0</v>
      </c>
      <c r="AE48" s="41">
        <f t="shared" si="31"/>
        <v>0</v>
      </c>
      <c r="AF48" s="49" t="e">
        <f>HLOOKUP(I48,GasAvoidedCostsWOCC!$A$5:$G$50,G48+1,FALSE)</f>
        <v>#N/A</v>
      </c>
      <c r="AG48" s="41" t="e">
        <f t="shared" si="32"/>
        <v>#N/A</v>
      </c>
      <c r="AH48" s="49" t="e">
        <f>HLOOKUP(I48,GasAvoidedCostsWOCC!$A$5:$Q$50,T48+1,FALSE)</f>
        <v>#N/A</v>
      </c>
      <c r="AI48" s="41" t="e">
        <f t="shared" si="33"/>
        <v>#N/A</v>
      </c>
      <c r="AJ48" s="41" t="e">
        <f t="shared" si="34"/>
        <v>#N/A</v>
      </c>
      <c r="AK48" s="41" t="e">
        <f>HLOOKUP(I48,GasAvoidedCostsWOCC!$A$5:$Q$50,G48+1,FALSE)*J48*L48</f>
        <v>#N/A</v>
      </c>
      <c r="AL48" s="41" t="e">
        <f t="shared" si="35"/>
        <v>#N/A</v>
      </c>
      <c r="AM48" s="45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5">
        <f t="shared" si="36"/>
        <v>0</v>
      </c>
      <c r="AO48" s="44">
        <f t="shared" si="37"/>
        <v>0</v>
      </c>
      <c r="AP48" s="44" t="e">
        <f t="shared" si="38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20"/>
        <v>0</v>
      </c>
      <c r="U49" s="44">
        <f t="shared" si="21"/>
        <v>0</v>
      </c>
      <c r="V49" s="45">
        <f t="shared" si="22"/>
        <v>0</v>
      </c>
      <c r="W49" s="46">
        <f t="shared" si="23"/>
        <v>0</v>
      </c>
      <c r="X49" s="41">
        <f t="shared" si="24"/>
        <v>0</v>
      </c>
      <c r="Y49" s="41">
        <f t="shared" si="25"/>
        <v>0</v>
      </c>
      <c r="Z49" s="41">
        <f t="shared" si="26"/>
        <v>0</v>
      </c>
      <c r="AA49" s="47">
        <f t="shared" si="27"/>
        <v>0</v>
      </c>
      <c r="AB49" s="48">
        <f t="shared" si="28"/>
        <v>0</v>
      </c>
      <c r="AC49" s="41">
        <f t="shared" si="29"/>
        <v>0</v>
      </c>
      <c r="AD49" s="41">
        <f t="shared" si="30"/>
        <v>0</v>
      </c>
      <c r="AE49" s="41">
        <f t="shared" si="31"/>
        <v>0</v>
      </c>
      <c r="AF49" s="49" t="e">
        <f>HLOOKUP(I49,GasAvoidedCostsWOCC!$A$5:$G$50,G49+1,FALSE)</f>
        <v>#N/A</v>
      </c>
      <c r="AG49" s="41" t="e">
        <f t="shared" si="32"/>
        <v>#N/A</v>
      </c>
      <c r="AH49" s="49" t="e">
        <f>HLOOKUP(I49,GasAvoidedCostsWOCC!$A$5:$Q$50,T49+1,FALSE)</f>
        <v>#N/A</v>
      </c>
      <c r="AI49" s="41" t="e">
        <f t="shared" si="33"/>
        <v>#N/A</v>
      </c>
      <c r="AJ49" s="41" t="e">
        <f t="shared" si="34"/>
        <v>#N/A</v>
      </c>
      <c r="AK49" s="41" t="e">
        <f>HLOOKUP(I49,GasAvoidedCostsWOCC!$A$5:$Q$50,G49+1,FALSE)*J49*L49</f>
        <v>#N/A</v>
      </c>
      <c r="AL49" s="41" t="e">
        <f t="shared" si="35"/>
        <v>#N/A</v>
      </c>
      <c r="AM49" s="45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5">
        <f t="shared" si="36"/>
        <v>0</v>
      </c>
      <c r="AO49" s="44">
        <f t="shared" si="37"/>
        <v>0</v>
      </c>
      <c r="AP49" s="44" t="e">
        <f t="shared" si="38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20"/>
        <v>0</v>
      </c>
      <c r="U50" s="44">
        <f t="shared" si="21"/>
        <v>0</v>
      </c>
      <c r="V50" s="45">
        <f t="shared" si="22"/>
        <v>0</v>
      </c>
      <c r="W50" s="46">
        <f t="shared" si="23"/>
        <v>0</v>
      </c>
      <c r="X50" s="41">
        <f t="shared" si="24"/>
        <v>0</v>
      </c>
      <c r="Y50" s="41">
        <f t="shared" si="25"/>
        <v>0</v>
      </c>
      <c r="Z50" s="41">
        <f t="shared" si="26"/>
        <v>0</v>
      </c>
      <c r="AA50" s="47">
        <f t="shared" si="27"/>
        <v>0</v>
      </c>
      <c r="AB50" s="48">
        <f t="shared" si="28"/>
        <v>0</v>
      </c>
      <c r="AC50" s="41">
        <f t="shared" si="29"/>
        <v>0</v>
      </c>
      <c r="AD50" s="41">
        <f t="shared" si="30"/>
        <v>0</v>
      </c>
      <c r="AE50" s="41">
        <f t="shared" si="31"/>
        <v>0</v>
      </c>
      <c r="AF50" s="49" t="e">
        <f>HLOOKUP(I50,GasAvoidedCostsWOCC!$A$5:$G$50,G50+1,FALSE)</f>
        <v>#N/A</v>
      </c>
      <c r="AG50" s="41" t="e">
        <f t="shared" si="32"/>
        <v>#N/A</v>
      </c>
      <c r="AH50" s="49" t="e">
        <f>HLOOKUP(I50,GasAvoidedCostsWOCC!$A$5:$Q$50,T50+1,FALSE)</f>
        <v>#N/A</v>
      </c>
      <c r="AI50" s="41" t="e">
        <f t="shared" si="33"/>
        <v>#N/A</v>
      </c>
      <c r="AJ50" s="41" t="e">
        <f t="shared" si="34"/>
        <v>#N/A</v>
      </c>
      <c r="AK50" s="41" t="e">
        <f>HLOOKUP(I50,GasAvoidedCostsWOCC!$A$5:$Q$50,G50+1,FALSE)*J50*L50</f>
        <v>#N/A</v>
      </c>
      <c r="AL50" s="41" t="e">
        <f t="shared" si="35"/>
        <v>#N/A</v>
      </c>
      <c r="AM50" s="45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5">
        <f t="shared" si="36"/>
        <v>0</v>
      </c>
      <c r="AO50" s="44">
        <f t="shared" si="37"/>
        <v>0</v>
      </c>
      <c r="AP50" s="44" t="e">
        <f t="shared" si="38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20"/>
        <v>0</v>
      </c>
      <c r="U51" s="44">
        <f t="shared" si="21"/>
        <v>0</v>
      </c>
      <c r="V51" s="45">
        <f t="shared" si="22"/>
        <v>0</v>
      </c>
      <c r="W51" s="46">
        <f t="shared" si="23"/>
        <v>0</v>
      </c>
      <c r="X51" s="41">
        <f t="shared" si="24"/>
        <v>0</v>
      </c>
      <c r="Y51" s="41">
        <f t="shared" si="25"/>
        <v>0</v>
      </c>
      <c r="Z51" s="41">
        <f t="shared" si="26"/>
        <v>0</v>
      </c>
      <c r="AA51" s="47">
        <f t="shared" si="27"/>
        <v>0</v>
      </c>
      <c r="AB51" s="48">
        <f t="shared" si="28"/>
        <v>0</v>
      </c>
      <c r="AC51" s="41">
        <f t="shared" si="29"/>
        <v>0</v>
      </c>
      <c r="AD51" s="41">
        <f t="shared" si="30"/>
        <v>0</v>
      </c>
      <c r="AE51" s="41">
        <f t="shared" si="31"/>
        <v>0</v>
      </c>
      <c r="AF51" s="49" t="e">
        <f>HLOOKUP(I51,GasAvoidedCostsWOCC!$A$5:$G$50,G51+1,FALSE)</f>
        <v>#N/A</v>
      </c>
      <c r="AG51" s="41" t="e">
        <f t="shared" si="32"/>
        <v>#N/A</v>
      </c>
      <c r="AH51" s="49" t="e">
        <f>HLOOKUP(I51,GasAvoidedCostsWOCC!$A$5:$Q$50,T51+1,FALSE)</f>
        <v>#N/A</v>
      </c>
      <c r="AI51" s="41" t="e">
        <f t="shared" si="33"/>
        <v>#N/A</v>
      </c>
      <c r="AJ51" s="41" t="e">
        <f t="shared" si="34"/>
        <v>#N/A</v>
      </c>
      <c r="AK51" s="41" t="e">
        <f>HLOOKUP(I51,GasAvoidedCostsWOCC!$A$5:$Q$50,G51+1,FALSE)*J51*L51</f>
        <v>#N/A</v>
      </c>
      <c r="AL51" s="41" t="e">
        <f t="shared" si="35"/>
        <v>#N/A</v>
      </c>
      <c r="AM51" s="45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5">
        <f t="shared" si="36"/>
        <v>0</v>
      </c>
      <c r="AO51" s="44">
        <f t="shared" si="37"/>
        <v>0</v>
      </c>
      <c r="AP51" s="44" t="e">
        <f t="shared" si="38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20"/>
        <v>0</v>
      </c>
      <c r="U52" s="44">
        <f t="shared" si="21"/>
        <v>0</v>
      </c>
      <c r="V52" s="45">
        <f t="shared" si="22"/>
        <v>0</v>
      </c>
      <c r="W52" s="46">
        <f t="shared" si="23"/>
        <v>0</v>
      </c>
      <c r="X52" s="41">
        <f t="shared" si="24"/>
        <v>0</v>
      </c>
      <c r="Y52" s="41">
        <f t="shared" si="25"/>
        <v>0</v>
      </c>
      <c r="Z52" s="41">
        <f t="shared" si="26"/>
        <v>0</v>
      </c>
      <c r="AA52" s="47">
        <f t="shared" si="27"/>
        <v>0</v>
      </c>
      <c r="AB52" s="48">
        <f t="shared" si="28"/>
        <v>0</v>
      </c>
      <c r="AC52" s="41">
        <f t="shared" si="29"/>
        <v>0</v>
      </c>
      <c r="AD52" s="41">
        <f t="shared" si="30"/>
        <v>0</v>
      </c>
      <c r="AE52" s="41">
        <f t="shared" si="31"/>
        <v>0</v>
      </c>
      <c r="AF52" s="49" t="e">
        <f>HLOOKUP(I52,GasAvoidedCostsWOCC!$A$5:$G$50,G52+1,FALSE)</f>
        <v>#N/A</v>
      </c>
      <c r="AG52" s="41" t="e">
        <f t="shared" si="32"/>
        <v>#N/A</v>
      </c>
      <c r="AH52" s="49" t="e">
        <f>HLOOKUP(I52,GasAvoidedCostsWOCC!$A$5:$Q$50,T52+1,FALSE)</f>
        <v>#N/A</v>
      </c>
      <c r="AI52" s="41" t="e">
        <f t="shared" si="33"/>
        <v>#N/A</v>
      </c>
      <c r="AJ52" s="41" t="e">
        <f t="shared" si="34"/>
        <v>#N/A</v>
      </c>
      <c r="AK52" s="41" t="e">
        <f>HLOOKUP(I52,GasAvoidedCostsWOCC!$A$5:$Q$50,G52+1,FALSE)*J52*L52</f>
        <v>#N/A</v>
      </c>
      <c r="AL52" s="41" t="e">
        <f t="shared" si="35"/>
        <v>#N/A</v>
      </c>
      <c r="AM52" s="45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5">
        <f t="shared" si="36"/>
        <v>0</v>
      </c>
      <c r="AO52" s="44">
        <f t="shared" si="37"/>
        <v>0</v>
      </c>
      <c r="AP52" s="44" t="e">
        <f t="shared" si="38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20"/>
        <v>0</v>
      </c>
      <c r="U53" s="44">
        <f t="shared" si="21"/>
        <v>0</v>
      </c>
      <c r="V53" s="45">
        <f t="shared" si="22"/>
        <v>0</v>
      </c>
      <c r="W53" s="46">
        <f t="shared" si="23"/>
        <v>0</v>
      </c>
      <c r="X53" s="41">
        <f t="shared" si="24"/>
        <v>0</v>
      </c>
      <c r="Y53" s="41">
        <f t="shared" si="25"/>
        <v>0</v>
      </c>
      <c r="Z53" s="41">
        <f t="shared" si="26"/>
        <v>0</v>
      </c>
      <c r="AA53" s="47">
        <f t="shared" si="27"/>
        <v>0</v>
      </c>
      <c r="AB53" s="48">
        <f t="shared" si="28"/>
        <v>0</v>
      </c>
      <c r="AC53" s="41">
        <f t="shared" si="29"/>
        <v>0</v>
      </c>
      <c r="AD53" s="41">
        <f t="shared" si="30"/>
        <v>0</v>
      </c>
      <c r="AE53" s="41">
        <f t="shared" si="31"/>
        <v>0</v>
      </c>
      <c r="AF53" s="49" t="e">
        <f>HLOOKUP(I53,GasAvoidedCostsWOCC!$A$5:$G$50,G53+1,FALSE)</f>
        <v>#N/A</v>
      </c>
      <c r="AG53" s="41" t="e">
        <f t="shared" si="32"/>
        <v>#N/A</v>
      </c>
      <c r="AH53" s="49" t="e">
        <f>HLOOKUP(I53,GasAvoidedCostsWOCC!$A$5:$Q$50,T53+1,FALSE)</f>
        <v>#N/A</v>
      </c>
      <c r="AI53" s="41" t="e">
        <f t="shared" si="33"/>
        <v>#N/A</v>
      </c>
      <c r="AJ53" s="41" t="e">
        <f t="shared" si="34"/>
        <v>#N/A</v>
      </c>
      <c r="AK53" s="41" t="e">
        <f>HLOOKUP(I53,GasAvoidedCostsWOCC!$A$5:$Q$50,G53+1,FALSE)*J53*L53</f>
        <v>#N/A</v>
      </c>
      <c r="AL53" s="41" t="e">
        <f t="shared" si="35"/>
        <v>#N/A</v>
      </c>
      <c r="AM53" s="45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5">
        <f t="shared" si="36"/>
        <v>0</v>
      </c>
      <c r="AO53" s="44">
        <f t="shared" si="37"/>
        <v>0</v>
      </c>
      <c r="AP53" s="44" t="e">
        <f t="shared" si="38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20"/>
        <v>0</v>
      </c>
      <c r="U54" s="44">
        <f t="shared" si="21"/>
        <v>0</v>
      </c>
      <c r="V54" s="45">
        <f t="shared" si="22"/>
        <v>0</v>
      </c>
      <c r="W54" s="46">
        <f t="shared" si="23"/>
        <v>0</v>
      </c>
      <c r="X54" s="41">
        <f t="shared" si="24"/>
        <v>0</v>
      </c>
      <c r="Y54" s="41">
        <f t="shared" si="25"/>
        <v>0</v>
      </c>
      <c r="Z54" s="41">
        <f t="shared" si="26"/>
        <v>0</v>
      </c>
      <c r="AA54" s="47">
        <f t="shared" si="27"/>
        <v>0</v>
      </c>
      <c r="AB54" s="48">
        <f t="shared" si="28"/>
        <v>0</v>
      </c>
      <c r="AC54" s="41">
        <f t="shared" si="29"/>
        <v>0</v>
      </c>
      <c r="AD54" s="41">
        <f t="shared" si="30"/>
        <v>0</v>
      </c>
      <c r="AE54" s="41">
        <f t="shared" si="31"/>
        <v>0</v>
      </c>
      <c r="AF54" s="49" t="e">
        <f>HLOOKUP(I54,GasAvoidedCostsWOCC!$A$5:$G$50,G54+1,FALSE)</f>
        <v>#N/A</v>
      </c>
      <c r="AG54" s="41" t="e">
        <f t="shared" si="32"/>
        <v>#N/A</v>
      </c>
      <c r="AH54" s="49" t="e">
        <f>HLOOKUP(I54,GasAvoidedCostsWOCC!$A$5:$Q$50,T54+1,FALSE)</f>
        <v>#N/A</v>
      </c>
      <c r="AI54" s="41" t="e">
        <f t="shared" si="33"/>
        <v>#N/A</v>
      </c>
      <c r="AJ54" s="41" t="e">
        <f t="shared" si="34"/>
        <v>#N/A</v>
      </c>
      <c r="AK54" s="41" t="e">
        <f>HLOOKUP(I54,GasAvoidedCostsWOCC!$A$5:$Q$50,G54+1,FALSE)*J54*L54</f>
        <v>#N/A</v>
      </c>
      <c r="AL54" s="41" t="e">
        <f t="shared" si="35"/>
        <v>#N/A</v>
      </c>
      <c r="AM54" s="45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5">
        <f t="shared" si="36"/>
        <v>0</v>
      </c>
      <c r="AO54" s="44">
        <f t="shared" si="37"/>
        <v>0</v>
      </c>
      <c r="AP54" s="44" t="e">
        <f t="shared" si="38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20"/>
        <v>0</v>
      </c>
      <c r="U55" s="44">
        <f t="shared" si="21"/>
        <v>0</v>
      </c>
      <c r="V55" s="45">
        <f t="shared" si="22"/>
        <v>0</v>
      </c>
      <c r="W55" s="46">
        <f t="shared" si="23"/>
        <v>0</v>
      </c>
      <c r="X55" s="41">
        <f t="shared" si="24"/>
        <v>0</v>
      </c>
      <c r="Y55" s="41">
        <f t="shared" si="25"/>
        <v>0</v>
      </c>
      <c r="Z55" s="41">
        <f t="shared" si="26"/>
        <v>0</v>
      </c>
      <c r="AA55" s="47">
        <f t="shared" si="27"/>
        <v>0</v>
      </c>
      <c r="AB55" s="48">
        <f t="shared" si="28"/>
        <v>0</v>
      </c>
      <c r="AC55" s="41">
        <f t="shared" si="29"/>
        <v>0</v>
      </c>
      <c r="AD55" s="41">
        <f t="shared" si="30"/>
        <v>0</v>
      </c>
      <c r="AE55" s="41">
        <f t="shared" si="31"/>
        <v>0</v>
      </c>
      <c r="AF55" s="49" t="e">
        <f>HLOOKUP(I55,GasAvoidedCostsWOCC!$A$5:$G$50,G55+1,FALSE)</f>
        <v>#N/A</v>
      </c>
      <c r="AG55" s="41" t="e">
        <f t="shared" si="32"/>
        <v>#N/A</v>
      </c>
      <c r="AH55" s="49" t="e">
        <f>HLOOKUP(I55,GasAvoidedCostsWOCC!$A$5:$Q$50,T55+1,FALSE)</f>
        <v>#N/A</v>
      </c>
      <c r="AI55" s="41" t="e">
        <f t="shared" si="33"/>
        <v>#N/A</v>
      </c>
      <c r="AJ55" s="41" t="e">
        <f t="shared" si="34"/>
        <v>#N/A</v>
      </c>
      <c r="AK55" s="41" t="e">
        <f>HLOOKUP(I55,GasAvoidedCostsWOCC!$A$5:$Q$50,G55+1,FALSE)*J55*L55</f>
        <v>#N/A</v>
      </c>
      <c r="AL55" s="41" t="e">
        <f t="shared" si="35"/>
        <v>#N/A</v>
      </c>
      <c r="AM55" s="45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5">
        <f t="shared" si="36"/>
        <v>0</v>
      </c>
      <c r="AO55" s="44">
        <f t="shared" si="37"/>
        <v>0</v>
      </c>
      <c r="AP55" s="44" t="e">
        <f t="shared" si="38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20"/>
        <v>0</v>
      </c>
      <c r="U56" s="44">
        <f t="shared" si="21"/>
        <v>0</v>
      </c>
      <c r="V56" s="45">
        <f t="shared" si="22"/>
        <v>0</v>
      </c>
      <c r="W56" s="46">
        <f t="shared" si="23"/>
        <v>0</v>
      </c>
      <c r="X56" s="41">
        <f t="shared" si="24"/>
        <v>0</v>
      </c>
      <c r="Y56" s="41">
        <f t="shared" si="25"/>
        <v>0</v>
      </c>
      <c r="Z56" s="41">
        <f t="shared" si="26"/>
        <v>0</v>
      </c>
      <c r="AA56" s="47">
        <f t="shared" si="27"/>
        <v>0</v>
      </c>
      <c r="AB56" s="48">
        <f t="shared" si="28"/>
        <v>0</v>
      </c>
      <c r="AC56" s="41">
        <f t="shared" si="29"/>
        <v>0</v>
      </c>
      <c r="AD56" s="41">
        <f t="shared" si="30"/>
        <v>0</v>
      </c>
      <c r="AE56" s="41">
        <f t="shared" si="31"/>
        <v>0</v>
      </c>
      <c r="AF56" s="49" t="e">
        <f>HLOOKUP(I56,GasAvoidedCostsWOCC!$A$5:$G$50,G56+1,FALSE)</f>
        <v>#N/A</v>
      </c>
      <c r="AG56" s="41" t="e">
        <f t="shared" si="32"/>
        <v>#N/A</v>
      </c>
      <c r="AH56" s="49" t="e">
        <f>HLOOKUP(I56,GasAvoidedCostsWOCC!$A$5:$Q$50,T56+1,FALSE)</f>
        <v>#N/A</v>
      </c>
      <c r="AI56" s="41" t="e">
        <f t="shared" si="33"/>
        <v>#N/A</v>
      </c>
      <c r="AJ56" s="41" t="e">
        <f t="shared" si="34"/>
        <v>#N/A</v>
      </c>
      <c r="AK56" s="41" t="e">
        <f>HLOOKUP(I56,GasAvoidedCostsWOCC!$A$5:$Q$50,G56+1,FALSE)*J56*L56</f>
        <v>#N/A</v>
      </c>
      <c r="AL56" s="41" t="e">
        <f t="shared" si="35"/>
        <v>#N/A</v>
      </c>
      <c r="AM56" s="45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5">
        <f t="shared" si="36"/>
        <v>0</v>
      </c>
      <c r="AO56" s="44">
        <f t="shared" si="37"/>
        <v>0</v>
      </c>
      <c r="AP56" s="44" t="e">
        <f t="shared" si="38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20"/>
        <v>0</v>
      </c>
      <c r="U57" s="44">
        <f t="shared" si="21"/>
        <v>0</v>
      </c>
      <c r="V57" s="45">
        <f t="shared" si="22"/>
        <v>0</v>
      </c>
      <c r="W57" s="46">
        <f t="shared" si="23"/>
        <v>0</v>
      </c>
      <c r="X57" s="41">
        <f t="shared" si="24"/>
        <v>0</v>
      </c>
      <c r="Y57" s="41">
        <f t="shared" si="25"/>
        <v>0</v>
      </c>
      <c r="Z57" s="41">
        <f t="shared" si="26"/>
        <v>0</v>
      </c>
      <c r="AA57" s="47">
        <f t="shared" si="27"/>
        <v>0</v>
      </c>
      <c r="AB57" s="48">
        <f t="shared" si="28"/>
        <v>0</v>
      </c>
      <c r="AC57" s="41">
        <f t="shared" si="29"/>
        <v>0</v>
      </c>
      <c r="AD57" s="41">
        <f t="shared" si="30"/>
        <v>0</v>
      </c>
      <c r="AE57" s="41">
        <f t="shared" si="31"/>
        <v>0</v>
      </c>
      <c r="AF57" s="49" t="e">
        <f>HLOOKUP(I57,GasAvoidedCostsWOCC!$A$5:$G$50,G57+1,FALSE)</f>
        <v>#N/A</v>
      </c>
      <c r="AG57" s="41" t="e">
        <f t="shared" si="32"/>
        <v>#N/A</v>
      </c>
      <c r="AH57" s="49" t="e">
        <f>HLOOKUP(I57,GasAvoidedCostsWOCC!$A$5:$Q$50,T57+1,FALSE)</f>
        <v>#N/A</v>
      </c>
      <c r="AI57" s="41" t="e">
        <f t="shared" si="33"/>
        <v>#N/A</v>
      </c>
      <c r="AJ57" s="41" t="e">
        <f t="shared" si="34"/>
        <v>#N/A</v>
      </c>
      <c r="AK57" s="41" t="e">
        <f>HLOOKUP(I57,GasAvoidedCostsWOCC!$A$5:$Q$50,G57+1,FALSE)*J57*L57</f>
        <v>#N/A</v>
      </c>
      <c r="AL57" s="41" t="e">
        <f t="shared" si="35"/>
        <v>#N/A</v>
      </c>
      <c r="AM57" s="45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5">
        <f t="shared" si="36"/>
        <v>0</v>
      </c>
      <c r="AO57" s="44">
        <f t="shared" si="37"/>
        <v>0</v>
      </c>
      <c r="AP57" s="44" t="e">
        <f t="shared" si="38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20"/>
        <v>0</v>
      </c>
      <c r="U58" s="44">
        <f t="shared" si="21"/>
        <v>0</v>
      </c>
      <c r="V58" s="45">
        <f t="shared" si="22"/>
        <v>0</v>
      </c>
      <c r="W58" s="46">
        <f t="shared" si="23"/>
        <v>0</v>
      </c>
      <c r="X58" s="41">
        <f t="shared" si="24"/>
        <v>0</v>
      </c>
      <c r="Y58" s="41">
        <f t="shared" si="25"/>
        <v>0</v>
      </c>
      <c r="Z58" s="41">
        <f t="shared" si="26"/>
        <v>0</v>
      </c>
      <c r="AA58" s="47">
        <f t="shared" si="27"/>
        <v>0</v>
      </c>
      <c r="AB58" s="48">
        <f t="shared" si="28"/>
        <v>0</v>
      </c>
      <c r="AC58" s="41">
        <f t="shared" si="29"/>
        <v>0</v>
      </c>
      <c r="AD58" s="41">
        <f t="shared" si="30"/>
        <v>0</v>
      </c>
      <c r="AE58" s="41">
        <f t="shared" si="31"/>
        <v>0</v>
      </c>
      <c r="AF58" s="49" t="e">
        <f>HLOOKUP(I58,GasAvoidedCostsWOCC!$A$5:$G$50,G58+1,FALSE)</f>
        <v>#N/A</v>
      </c>
      <c r="AG58" s="41" t="e">
        <f t="shared" si="32"/>
        <v>#N/A</v>
      </c>
      <c r="AH58" s="49" t="e">
        <f>HLOOKUP(I58,GasAvoidedCostsWOCC!$A$5:$Q$50,T58+1,FALSE)</f>
        <v>#N/A</v>
      </c>
      <c r="AI58" s="41" t="e">
        <f t="shared" si="33"/>
        <v>#N/A</v>
      </c>
      <c r="AJ58" s="41" t="e">
        <f t="shared" si="34"/>
        <v>#N/A</v>
      </c>
      <c r="AK58" s="41" t="e">
        <f>HLOOKUP(I58,GasAvoidedCostsWOCC!$A$5:$Q$50,G58+1,FALSE)*J58*L58</f>
        <v>#N/A</v>
      </c>
      <c r="AL58" s="41" t="e">
        <f t="shared" si="35"/>
        <v>#N/A</v>
      </c>
      <c r="AM58" s="45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5">
        <f t="shared" si="36"/>
        <v>0</v>
      </c>
      <c r="AO58" s="44">
        <f t="shared" si="37"/>
        <v>0</v>
      </c>
      <c r="AP58" s="44" t="e">
        <f t="shared" si="38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20"/>
        <v>0</v>
      </c>
      <c r="U59" s="44">
        <f t="shared" si="21"/>
        <v>0</v>
      </c>
      <c r="V59" s="45">
        <f t="shared" si="22"/>
        <v>0</v>
      </c>
      <c r="W59" s="46">
        <f t="shared" si="23"/>
        <v>0</v>
      </c>
      <c r="X59" s="41">
        <f t="shared" si="24"/>
        <v>0</v>
      </c>
      <c r="Y59" s="41">
        <f t="shared" si="25"/>
        <v>0</v>
      </c>
      <c r="Z59" s="41">
        <f t="shared" si="26"/>
        <v>0</v>
      </c>
      <c r="AA59" s="47">
        <f t="shared" si="27"/>
        <v>0</v>
      </c>
      <c r="AB59" s="48">
        <f t="shared" si="28"/>
        <v>0</v>
      </c>
      <c r="AC59" s="41">
        <f t="shared" si="29"/>
        <v>0</v>
      </c>
      <c r="AD59" s="41">
        <f t="shared" si="30"/>
        <v>0</v>
      </c>
      <c r="AE59" s="41">
        <f t="shared" si="31"/>
        <v>0</v>
      </c>
      <c r="AF59" s="49" t="e">
        <f>HLOOKUP(I59,GasAvoidedCostsWOCC!$A$5:$G$50,G59+1,FALSE)</f>
        <v>#N/A</v>
      </c>
      <c r="AG59" s="41" t="e">
        <f t="shared" si="32"/>
        <v>#N/A</v>
      </c>
      <c r="AH59" s="49" t="e">
        <f>HLOOKUP(I59,GasAvoidedCostsWOCC!$A$5:$Q$50,T59+1,FALSE)</f>
        <v>#N/A</v>
      </c>
      <c r="AI59" s="41" t="e">
        <f t="shared" si="33"/>
        <v>#N/A</v>
      </c>
      <c r="AJ59" s="41" t="e">
        <f t="shared" si="34"/>
        <v>#N/A</v>
      </c>
      <c r="AK59" s="41" t="e">
        <f>HLOOKUP(I59,GasAvoidedCostsWOCC!$A$5:$Q$50,G59+1,FALSE)*J59*L59</f>
        <v>#N/A</v>
      </c>
      <c r="AL59" s="41" t="e">
        <f t="shared" si="35"/>
        <v>#N/A</v>
      </c>
      <c r="AM59" s="45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5">
        <f t="shared" si="36"/>
        <v>0</v>
      </c>
      <c r="AO59" s="44">
        <f t="shared" si="37"/>
        <v>0</v>
      </c>
      <c r="AP59" s="44" t="e">
        <f t="shared" si="38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20"/>
        <v>0</v>
      </c>
      <c r="U60" s="44">
        <f t="shared" si="21"/>
        <v>0</v>
      </c>
      <c r="V60" s="45">
        <f t="shared" si="22"/>
        <v>0</v>
      </c>
      <c r="W60" s="46">
        <f t="shared" si="23"/>
        <v>0</v>
      </c>
      <c r="X60" s="41">
        <f t="shared" si="24"/>
        <v>0</v>
      </c>
      <c r="Y60" s="41">
        <f t="shared" si="25"/>
        <v>0</v>
      </c>
      <c r="Z60" s="41">
        <f t="shared" si="26"/>
        <v>0</v>
      </c>
      <c r="AA60" s="47">
        <f t="shared" si="27"/>
        <v>0</v>
      </c>
      <c r="AB60" s="48">
        <f t="shared" si="28"/>
        <v>0</v>
      </c>
      <c r="AC60" s="41">
        <f t="shared" si="29"/>
        <v>0</v>
      </c>
      <c r="AD60" s="41">
        <f t="shared" si="30"/>
        <v>0</v>
      </c>
      <c r="AE60" s="41">
        <f t="shared" si="31"/>
        <v>0</v>
      </c>
      <c r="AF60" s="49" t="e">
        <f>HLOOKUP(I60,GasAvoidedCostsWOCC!$A$5:$G$50,G60+1,FALSE)</f>
        <v>#N/A</v>
      </c>
      <c r="AG60" s="41" t="e">
        <f t="shared" si="32"/>
        <v>#N/A</v>
      </c>
      <c r="AH60" s="49" t="e">
        <f>HLOOKUP(I60,GasAvoidedCostsWOCC!$A$5:$Q$50,T60+1,FALSE)</f>
        <v>#N/A</v>
      </c>
      <c r="AI60" s="41" t="e">
        <f t="shared" si="33"/>
        <v>#N/A</v>
      </c>
      <c r="AJ60" s="41" t="e">
        <f t="shared" si="34"/>
        <v>#N/A</v>
      </c>
      <c r="AK60" s="41" t="e">
        <f>HLOOKUP(I60,GasAvoidedCostsWOCC!$A$5:$Q$50,G60+1,FALSE)*J60*L60</f>
        <v>#N/A</v>
      </c>
      <c r="AL60" s="41" t="e">
        <f t="shared" si="35"/>
        <v>#N/A</v>
      </c>
      <c r="AM60" s="45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5">
        <f t="shared" si="36"/>
        <v>0</v>
      </c>
      <c r="AO60" s="44">
        <f t="shared" si="37"/>
        <v>0</v>
      </c>
      <c r="AP60" s="44" t="e">
        <f t="shared" si="38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20"/>
        <v>0</v>
      </c>
      <c r="U61" s="44">
        <f t="shared" si="21"/>
        <v>0</v>
      </c>
      <c r="V61" s="45">
        <f t="shared" si="22"/>
        <v>0</v>
      </c>
      <c r="W61" s="46">
        <f t="shared" si="23"/>
        <v>0</v>
      </c>
      <c r="X61" s="41">
        <f t="shared" si="24"/>
        <v>0</v>
      </c>
      <c r="Y61" s="41">
        <f t="shared" si="25"/>
        <v>0</v>
      </c>
      <c r="Z61" s="41">
        <f t="shared" si="26"/>
        <v>0</v>
      </c>
      <c r="AA61" s="47">
        <f t="shared" si="27"/>
        <v>0</v>
      </c>
      <c r="AB61" s="48">
        <f t="shared" si="28"/>
        <v>0</v>
      </c>
      <c r="AC61" s="41">
        <f t="shared" si="29"/>
        <v>0</v>
      </c>
      <c r="AD61" s="41">
        <f t="shared" si="30"/>
        <v>0</v>
      </c>
      <c r="AE61" s="41">
        <f t="shared" si="31"/>
        <v>0</v>
      </c>
      <c r="AF61" s="49" t="e">
        <f>HLOOKUP(I61,GasAvoidedCostsWOCC!$A$5:$G$50,G61+1,FALSE)</f>
        <v>#N/A</v>
      </c>
      <c r="AG61" s="41" t="e">
        <f t="shared" si="32"/>
        <v>#N/A</v>
      </c>
      <c r="AH61" s="49" t="e">
        <f>HLOOKUP(I61,GasAvoidedCostsWOCC!$A$5:$Q$50,T61+1,FALSE)</f>
        <v>#N/A</v>
      </c>
      <c r="AI61" s="41" t="e">
        <f t="shared" si="33"/>
        <v>#N/A</v>
      </c>
      <c r="AJ61" s="41" t="e">
        <f t="shared" si="34"/>
        <v>#N/A</v>
      </c>
      <c r="AK61" s="41" t="e">
        <f>HLOOKUP(I61,GasAvoidedCostsWOCC!$A$5:$Q$50,G61+1,FALSE)*J61*L61</f>
        <v>#N/A</v>
      </c>
      <c r="AL61" s="41" t="e">
        <f t="shared" si="35"/>
        <v>#N/A</v>
      </c>
      <c r="AM61" s="45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5">
        <f t="shared" si="36"/>
        <v>0</v>
      </c>
      <c r="AO61" s="44">
        <f t="shared" si="37"/>
        <v>0</v>
      </c>
      <c r="AP61" s="44" t="e">
        <f t="shared" si="38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20"/>
        <v>0</v>
      </c>
      <c r="U62" s="44">
        <f t="shared" si="21"/>
        <v>0</v>
      </c>
      <c r="V62" s="45">
        <f t="shared" si="22"/>
        <v>0</v>
      </c>
      <c r="W62" s="46">
        <f t="shared" si="23"/>
        <v>0</v>
      </c>
      <c r="X62" s="41">
        <f t="shared" si="24"/>
        <v>0</v>
      </c>
      <c r="Y62" s="41">
        <f t="shared" si="25"/>
        <v>0</v>
      </c>
      <c r="Z62" s="41">
        <f t="shared" si="26"/>
        <v>0</v>
      </c>
      <c r="AA62" s="47">
        <f t="shared" si="27"/>
        <v>0</v>
      </c>
      <c r="AB62" s="48">
        <f t="shared" si="28"/>
        <v>0</v>
      </c>
      <c r="AC62" s="41">
        <f t="shared" si="29"/>
        <v>0</v>
      </c>
      <c r="AD62" s="41">
        <f t="shared" si="30"/>
        <v>0</v>
      </c>
      <c r="AE62" s="41">
        <f t="shared" si="31"/>
        <v>0</v>
      </c>
      <c r="AF62" s="49" t="e">
        <f>HLOOKUP(I62,GasAvoidedCostsWOCC!$A$5:$G$50,G62+1,FALSE)</f>
        <v>#N/A</v>
      </c>
      <c r="AG62" s="41" t="e">
        <f t="shared" si="32"/>
        <v>#N/A</v>
      </c>
      <c r="AH62" s="49" t="e">
        <f>HLOOKUP(I62,GasAvoidedCostsWOCC!$A$5:$Q$50,T62+1,FALSE)</f>
        <v>#N/A</v>
      </c>
      <c r="AI62" s="41" t="e">
        <f t="shared" si="33"/>
        <v>#N/A</v>
      </c>
      <c r="AJ62" s="41" t="e">
        <f t="shared" si="34"/>
        <v>#N/A</v>
      </c>
      <c r="AK62" s="41" t="e">
        <f>HLOOKUP(I62,GasAvoidedCostsWOCC!$A$5:$Q$50,G62+1,FALSE)*J62*L62</f>
        <v>#N/A</v>
      </c>
      <c r="AL62" s="41" t="e">
        <f t="shared" si="35"/>
        <v>#N/A</v>
      </c>
      <c r="AM62" s="45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5">
        <f t="shared" si="36"/>
        <v>0</v>
      </c>
      <c r="AO62" s="44">
        <f t="shared" si="37"/>
        <v>0</v>
      </c>
      <c r="AP62" s="44" t="e">
        <f t="shared" si="38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20"/>
        <v>0</v>
      </c>
      <c r="U63" s="44">
        <f t="shared" si="21"/>
        <v>0</v>
      </c>
      <c r="V63" s="45">
        <f t="shared" si="22"/>
        <v>0</v>
      </c>
      <c r="W63" s="46">
        <f t="shared" si="23"/>
        <v>0</v>
      </c>
      <c r="X63" s="41">
        <f t="shared" si="24"/>
        <v>0</v>
      </c>
      <c r="Y63" s="41">
        <f t="shared" si="25"/>
        <v>0</v>
      </c>
      <c r="Z63" s="41">
        <f t="shared" si="26"/>
        <v>0</v>
      </c>
      <c r="AA63" s="47">
        <f t="shared" si="27"/>
        <v>0</v>
      </c>
      <c r="AB63" s="48">
        <f t="shared" si="28"/>
        <v>0</v>
      </c>
      <c r="AC63" s="41">
        <f t="shared" si="29"/>
        <v>0</v>
      </c>
      <c r="AD63" s="41">
        <f t="shared" si="30"/>
        <v>0</v>
      </c>
      <c r="AE63" s="41">
        <f t="shared" si="31"/>
        <v>0</v>
      </c>
      <c r="AF63" s="49" t="e">
        <f>HLOOKUP(I63,GasAvoidedCostsWOCC!$A$5:$G$50,G63+1,FALSE)</f>
        <v>#N/A</v>
      </c>
      <c r="AG63" s="41" t="e">
        <f t="shared" si="32"/>
        <v>#N/A</v>
      </c>
      <c r="AH63" s="49" t="e">
        <f>HLOOKUP(I63,GasAvoidedCostsWOCC!$A$5:$Q$50,T63+1,FALSE)</f>
        <v>#N/A</v>
      </c>
      <c r="AI63" s="41" t="e">
        <f t="shared" si="33"/>
        <v>#N/A</v>
      </c>
      <c r="AJ63" s="41" t="e">
        <f t="shared" si="34"/>
        <v>#N/A</v>
      </c>
      <c r="AK63" s="41" t="e">
        <f>HLOOKUP(I63,GasAvoidedCostsWOCC!$A$5:$Q$50,G63+1,FALSE)*J63*L63</f>
        <v>#N/A</v>
      </c>
      <c r="AL63" s="41" t="e">
        <f t="shared" si="35"/>
        <v>#N/A</v>
      </c>
      <c r="AM63" s="45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5">
        <f t="shared" si="36"/>
        <v>0</v>
      </c>
      <c r="AO63" s="44">
        <f t="shared" si="37"/>
        <v>0</v>
      </c>
      <c r="AP63" s="44" t="e">
        <f t="shared" si="38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20"/>
        <v>0</v>
      </c>
      <c r="U64" s="44">
        <f t="shared" si="21"/>
        <v>0</v>
      </c>
      <c r="V64" s="45">
        <f t="shared" si="22"/>
        <v>0</v>
      </c>
      <c r="W64" s="46">
        <f t="shared" si="23"/>
        <v>0</v>
      </c>
      <c r="X64" s="41">
        <f t="shared" si="24"/>
        <v>0</v>
      </c>
      <c r="Y64" s="41">
        <f t="shared" si="25"/>
        <v>0</v>
      </c>
      <c r="Z64" s="41">
        <f t="shared" si="26"/>
        <v>0</v>
      </c>
      <c r="AA64" s="47">
        <f t="shared" si="27"/>
        <v>0</v>
      </c>
      <c r="AB64" s="48">
        <f t="shared" si="28"/>
        <v>0</v>
      </c>
      <c r="AC64" s="41">
        <f t="shared" si="29"/>
        <v>0</v>
      </c>
      <c r="AD64" s="41">
        <f t="shared" si="30"/>
        <v>0</v>
      </c>
      <c r="AE64" s="41">
        <f t="shared" si="31"/>
        <v>0</v>
      </c>
      <c r="AF64" s="49" t="e">
        <f>HLOOKUP(I64,GasAvoidedCostsWOCC!$A$5:$G$50,G64+1,FALSE)</f>
        <v>#N/A</v>
      </c>
      <c r="AG64" s="41" t="e">
        <f t="shared" si="32"/>
        <v>#N/A</v>
      </c>
      <c r="AH64" s="49" t="e">
        <f>HLOOKUP(I64,GasAvoidedCostsWOCC!$A$5:$Q$50,T64+1,FALSE)</f>
        <v>#N/A</v>
      </c>
      <c r="AI64" s="41" t="e">
        <f t="shared" si="33"/>
        <v>#N/A</v>
      </c>
      <c r="AJ64" s="41" t="e">
        <f t="shared" si="34"/>
        <v>#N/A</v>
      </c>
      <c r="AK64" s="41" t="e">
        <f>HLOOKUP(I64,GasAvoidedCostsWOCC!$A$5:$Q$50,G64+1,FALSE)*J64*L64</f>
        <v>#N/A</v>
      </c>
      <c r="AL64" s="41" t="e">
        <f t="shared" si="35"/>
        <v>#N/A</v>
      </c>
      <c r="AM64" s="45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5">
        <f t="shared" si="36"/>
        <v>0</v>
      </c>
      <c r="AO64" s="44">
        <f t="shared" si="37"/>
        <v>0</v>
      </c>
      <c r="AP64" s="44" t="e">
        <f t="shared" si="38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20"/>
        <v>0</v>
      </c>
      <c r="U65" s="44">
        <f t="shared" si="21"/>
        <v>0</v>
      </c>
      <c r="V65" s="45">
        <f t="shared" si="22"/>
        <v>0</v>
      </c>
      <c r="W65" s="46">
        <f t="shared" si="23"/>
        <v>0</v>
      </c>
      <c r="X65" s="41">
        <f t="shared" si="24"/>
        <v>0</v>
      </c>
      <c r="Y65" s="41">
        <f t="shared" si="25"/>
        <v>0</v>
      </c>
      <c r="Z65" s="41">
        <f t="shared" si="26"/>
        <v>0</v>
      </c>
      <c r="AA65" s="47">
        <f t="shared" si="27"/>
        <v>0</v>
      </c>
      <c r="AB65" s="48">
        <f t="shared" si="28"/>
        <v>0</v>
      </c>
      <c r="AC65" s="41">
        <f t="shared" si="29"/>
        <v>0</v>
      </c>
      <c r="AD65" s="41">
        <f t="shared" si="30"/>
        <v>0</v>
      </c>
      <c r="AE65" s="41">
        <f t="shared" si="31"/>
        <v>0</v>
      </c>
      <c r="AF65" s="49" t="e">
        <f>HLOOKUP(I65,GasAvoidedCostsWOCC!$A$5:$G$50,G65+1,FALSE)</f>
        <v>#N/A</v>
      </c>
      <c r="AG65" s="41" t="e">
        <f t="shared" si="32"/>
        <v>#N/A</v>
      </c>
      <c r="AH65" s="49" t="e">
        <f>HLOOKUP(I65,GasAvoidedCostsWOCC!$A$5:$Q$50,T65+1,FALSE)</f>
        <v>#N/A</v>
      </c>
      <c r="AI65" s="41" t="e">
        <f t="shared" si="33"/>
        <v>#N/A</v>
      </c>
      <c r="AJ65" s="41" t="e">
        <f t="shared" si="34"/>
        <v>#N/A</v>
      </c>
      <c r="AK65" s="41" t="e">
        <f>HLOOKUP(I65,GasAvoidedCostsWOCC!$A$5:$Q$50,G65+1,FALSE)*J65*L65</f>
        <v>#N/A</v>
      </c>
      <c r="AL65" s="41" t="e">
        <f t="shared" si="35"/>
        <v>#N/A</v>
      </c>
      <c r="AM65" s="45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5">
        <f t="shared" si="36"/>
        <v>0</v>
      </c>
      <c r="AO65" s="44">
        <f t="shared" si="37"/>
        <v>0</v>
      </c>
      <c r="AP65" s="44" t="e">
        <f t="shared" si="38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20"/>
        <v>0</v>
      </c>
      <c r="U66" s="44">
        <f t="shared" si="21"/>
        <v>0</v>
      </c>
      <c r="V66" s="45">
        <f t="shared" si="22"/>
        <v>0</v>
      </c>
      <c r="W66" s="46">
        <f t="shared" si="23"/>
        <v>0</v>
      </c>
      <c r="X66" s="41">
        <f t="shared" si="24"/>
        <v>0</v>
      </c>
      <c r="Y66" s="41">
        <f t="shared" si="25"/>
        <v>0</v>
      </c>
      <c r="Z66" s="41">
        <f t="shared" si="26"/>
        <v>0</v>
      </c>
      <c r="AA66" s="47">
        <f t="shared" si="27"/>
        <v>0</v>
      </c>
      <c r="AB66" s="48">
        <f t="shared" si="28"/>
        <v>0</v>
      </c>
      <c r="AC66" s="41">
        <f t="shared" si="29"/>
        <v>0</v>
      </c>
      <c r="AD66" s="41">
        <f t="shared" si="30"/>
        <v>0</v>
      </c>
      <c r="AE66" s="41">
        <f t="shared" si="31"/>
        <v>0</v>
      </c>
      <c r="AF66" s="49" t="e">
        <f>HLOOKUP(I66,GasAvoidedCostsWOCC!$A$5:$G$50,G66+1,FALSE)</f>
        <v>#N/A</v>
      </c>
      <c r="AG66" s="41" t="e">
        <f t="shared" si="32"/>
        <v>#N/A</v>
      </c>
      <c r="AH66" s="49" t="e">
        <f>HLOOKUP(I66,GasAvoidedCostsWOCC!$A$5:$Q$50,T66+1,FALSE)</f>
        <v>#N/A</v>
      </c>
      <c r="AI66" s="41" t="e">
        <f t="shared" si="33"/>
        <v>#N/A</v>
      </c>
      <c r="AJ66" s="41" t="e">
        <f t="shared" si="34"/>
        <v>#N/A</v>
      </c>
      <c r="AK66" s="41" t="e">
        <f>HLOOKUP(I66,GasAvoidedCostsWOCC!$A$5:$Q$50,G66+1,FALSE)*J66*L66</f>
        <v>#N/A</v>
      </c>
      <c r="AL66" s="41" t="e">
        <f t="shared" si="35"/>
        <v>#N/A</v>
      </c>
      <c r="AM66" s="45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5">
        <f t="shared" si="36"/>
        <v>0</v>
      </c>
      <c r="AO66" s="44">
        <f t="shared" si="37"/>
        <v>0</v>
      </c>
      <c r="AP66" s="44" t="e">
        <f t="shared" si="38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20"/>
        <v>0</v>
      </c>
      <c r="U67" s="44">
        <f t="shared" si="21"/>
        <v>0</v>
      </c>
      <c r="V67" s="45">
        <f t="shared" si="22"/>
        <v>0</v>
      </c>
      <c r="W67" s="46">
        <f t="shared" si="23"/>
        <v>0</v>
      </c>
      <c r="X67" s="41">
        <f t="shared" si="24"/>
        <v>0</v>
      </c>
      <c r="Y67" s="41">
        <f t="shared" si="25"/>
        <v>0</v>
      </c>
      <c r="Z67" s="41">
        <f t="shared" si="26"/>
        <v>0</v>
      </c>
      <c r="AA67" s="47">
        <f t="shared" si="27"/>
        <v>0</v>
      </c>
      <c r="AB67" s="48">
        <f t="shared" si="28"/>
        <v>0</v>
      </c>
      <c r="AC67" s="41">
        <f t="shared" si="29"/>
        <v>0</v>
      </c>
      <c r="AD67" s="41">
        <f t="shared" si="30"/>
        <v>0</v>
      </c>
      <c r="AE67" s="41">
        <f t="shared" si="31"/>
        <v>0</v>
      </c>
      <c r="AF67" s="49" t="e">
        <f>HLOOKUP(I67,GasAvoidedCostsWOCC!$A$5:$G$50,G67+1,FALSE)</f>
        <v>#N/A</v>
      </c>
      <c r="AG67" s="41" t="e">
        <f t="shared" si="32"/>
        <v>#N/A</v>
      </c>
      <c r="AH67" s="49" t="e">
        <f>HLOOKUP(I67,GasAvoidedCostsWOCC!$A$5:$Q$50,T67+1,FALSE)</f>
        <v>#N/A</v>
      </c>
      <c r="AI67" s="41" t="e">
        <f t="shared" si="33"/>
        <v>#N/A</v>
      </c>
      <c r="AJ67" s="41" t="e">
        <f t="shared" si="34"/>
        <v>#N/A</v>
      </c>
      <c r="AK67" s="41" t="e">
        <f>HLOOKUP(I67,GasAvoidedCostsWOCC!$A$5:$Q$50,G67+1,FALSE)*J67*L67</f>
        <v>#N/A</v>
      </c>
      <c r="AL67" s="41" t="e">
        <f t="shared" si="35"/>
        <v>#N/A</v>
      </c>
      <c r="AM67" s="45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5">
        <f t="shared" si="36"/>
        <v>0</v>
      </c>
      <c r="AO67" s="44">
        <f t="shared" si="37"/>
        <v>0</v>
      </c>
      <c r="AP67" s="44" t="e">
        <f t="shared" si="38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20"/>
        <v>0</v>
      </c>
      <c r="U68" s="44">
        <f t="shared" si="21"/>
        <v>0</v>
      </c>
      <c r="V68" s="45">
        <f t="shared" si="22"/>
        <v>0</v>
      </c>
      <c r="W68" s="46">
        <f t="shared" si="23"/>
        <v>0</v>
      </c>
      <c r="X68" s="41">
        <f t="shared" si="24"/>
        <v>0</v>
      </c>
      <c r="Y68" s="41">
        <f t="shared" si="25"/>
        <v>0</v>
      </c>
      <c r="Z68" s="41">
        <f t="shared" si="26"/>
        <v>0</v>
      </c>
      <c r="AA68" s="47">
        <f t="shared" si="27"/>
        <v>0</v>
      </c>
      <c r="AB68" s="48">
        <f t="shared" si="28"/>
        <v>0</v>
      </c>
      <c r="AC68" s="41">
        <f t="shared" si="29"/>
        <v>0</v>
      </c>
      <c r="AD68" s="41">
        <f t="shared" si="30"/>
        <v>0</v>
      </c>
      <c r="AE68" s="41">
        <f t="shared" si="31"/>
        <v>0</v>
      </c>
      <c r="AF68" s="49" t="e">
        <f>HLOOKUP(I68,GasAvoidedCostsWOCC!$A$5:$G$50,G68+1,FALSE)</f>
        <v>#N/A</v>
      </c>
      <c r="AG68" s="41" t="e">
        <f t="shared" si="32"/>
        <v>#N/A</v>
      </c>
      <c r="AH68" s="49" t="e">
        <f>HLOOKUP(I68,GasAvoidedCostsWOCC!$A$5:$Q$50,T68+1,FALSE)</f>
        <v>#N/A</v>
      </c>
      <c r="AI68" s="41" t="e">
        <f t="shared" si="33"/>
        <v>#N/A</v>
      </c>
      <c r="AJ68" s="41" t="e">
        <f t="shared" si="34"/>
        <v>#N/A</v>
      </c>
      <c r="AK68" s="41" t="e">
        <f>HLOOKUP(I68,GasAvoidedCostsWOCC!$A$5:$Q$50,G68+1,FALSE)*J68*L68</f>
        <v>#N/A</v>
      </c>
      <c r="AL68" s="41" t="e">
        <f t="shared" si="35"/>
        <v>#N/A</v>
      </c>
      <c r="AM68" s="45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5">
        <f t="shared" si="36"/>
        <v>0</v>
      </c>
      <c r="AO68" s="44">
        <f t="shared" si="37"/>
        <v>0</v>
      </c>
      <c r="AP68" s="44" t="e">
        <f t="shared" si="38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20"/>
        <v>0</v>
      </c>
      <c r="U69" s="44">
        <f t="shared" si="21"/>
        <v>0</v>
      </c>
      <c r="V69" s="45">
        <f t="shared" si="22"/>
        <v>0</v>
      </c>
      <c r="W69" s="46">
        <f t="shared" si="23"/>
        <v>0</v>
      </c>
      <c r="X69" s="41">
        <f t="shared" si="24"/>
        <v>0</v>
      </c>
      <c r="Y69" s="41">
        <f t="shared" si="25"/>
        <v>0</v>
      </c>
      <c r="Z69" s="41">
        <f t="shared" si="26"/>
        <v>0</v>
      </c>
      <c r="AA69" s="47">
        <f t="shared" si="27"/>
        <v>0</v>
      </c>
      <c r="AB69" s="48">
        <f t="shared" si="28"/>
        <v>0</v>
      </c>
      <c r="AC69" s="41">
        <f t="shared" si="29"/>
        <v>0</v>
      </c>
      <c r="AD69" s="41">
        <f t="shared" si="30"/>
        <v>0</v>
      </c>
      <c r="AE69" s="41">
        <f t="shared" si="31"/>
        <v>0</v>
      </c>
      <c r="AF69" s="49" t="e">
        <f>HLOOKUP(I69,GasAvoidedCostsWOCC!$A$5:$G$50,G69+1,FALSE)</f>
        <v>#N/A</v>
      </c>
      <c r="AG69" s="41" t="e">
        <f t="shared" si="32"/>
        <v>#N/A</v>
      </c>
      <c r="AH69" s="49" t="e">
        <f>HLOOKUP(I69,GasAvoidedCostsWOCC!$A$5:$Q$50,T69+1,FALSE)</f>
        <v>#N/A</v>
      </c>
      <c r="AI69" s="41" t="e">
        <f t="shared" si="33"/>
        <v>#N/A</v>
      </c>
      <c r="AJ69" s="41" t="e">
        <f t="shared" si="34"/>
        <v>#N/A</v>
      </c>
      <c r="AK69" s="41" t="e">
        <f>HLOOKUP(I69,GasAvoidedCostsWOCC!$A$5:$Q$50,G69+1,FALSE)*J69*L69</f>
        <v>#N/A</v>
      </c>
      <c r="AL69" s="41" t="e">
        <f t="shared" si="35"/>
        <v>#N/A</v>
      </c>
      <c r="AM69" s="45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5">
        <f t="shared" si="36"/>
        <v>0</v>
      </c>
      <c r="AO69" s="44">
        <f t="shared" si="37"/>
        <v>0</v>
      </c>
      <c r="AP69" s="44" t="e">
        <f t="shared" si="38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20"/>
        <v>0</v>
      </c>
      <c r="U70" s="44">
        <f t="shared" si="21"/>
        <v>0</v>
      </c>
      <c r="V70" s="45">
        <f t="shared" si="22"/>
        <v>0</v>
      </c>
      <c r="W70" s="46">
        <f t="shared" si="23"/>
        <v>0</v>
      </c>
      <c r="X70" s="41">
        <f t="shared" si="24"/>
        <v>0</v>
      </c>
      <c r="Y70" s="41">
        <f t="shared" si="25"/>
        <v>0</v>
      </c>
      <c r="Z70" s="41">
        <f t="shared" si="26"/>
        <v>0</v>
      </c>
      <c r="AA70" s="47">
        <f t="shared" si="27"/>
        <v>0</v>
      </c>
      <c r="AB70" s="48">
        <f t="shared" si="28"/>
        <v>0</v>
      </c>
      <c r="AC70" s="41">
        <f t="shared" si="29"/>
        <v>0</v>
      </c>
      <c r="AD70" s="41">
        <f t="shared" si="30"/>
        <v>0</v>
      </c>
      <c r="AE70" s="41">
        <f t="shared" si="31"/>
        <v>0</v>
      </c>
      <c r="AF70" s="49" t="e">
        <f>HLOOKUP(I70,GasAvoidedCostsWOCC!$A$5:$G$50,G70+1,FALSE)</f>
        <v>#N/A</v>
      </c>
      <c r="AG70" s="41" t="e">
        <f t="shared" si="32"/>
        <v>#N/A</v>
      </c>
      <c r="AH70" s="49" t="e">
        <f>HLOOKUP(I70,GasAvoidedCostsWOCC!$A$5:$Q$50,T70+1,FALSE)</f>
        <v>#N/A</v>
      </c>
      <c r="AI70" s="41" t="e">
        <f t="shared" si="33"/>
        <v>#N/A</v>
      </c>
      <c r="AJ70" s="41" t="e">
        <f t="shared" si="34"/>
        <v>#N/A</v>
      </c>
      <c r="AK70" s="41" t="e">
        <f>HLOOKUP(I70,GasAvoidedCostsWOCC!$A$5:$Q$50,G70+1,FALSE)*J70*L70</f>
        <v>#N/A</v>
      </c>
      <c r="AL70" s="41" t="e">
        <f t="shared" si="35"/>
        <v>#N/A</v>
      </c>
      <c r="AM70" s="45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5">
        <f t="shared" si="36"/>
        <v>0</v>
      </c>
      <c r="AO70" s="44">
        <f t="shared" si="37"/>
        <v>0</v>
      </c>
      <c r="AP70" s="44" t="e">
        <f t="shared" si="38"/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20"/>
        <v>0</v>
      </c>
      <c r="U71" s="44">
        <f t="shared" si="21"/>
        <v>0</v>
      </c>
      <c r="V71" s="45">
        <f t="shared" si="22"/>
        <v>0</v>
      </c>
      <c r="W71" s="46">
        <f t="shared" si="23"/>
        <v>0</v>
      </c>
      <c r="X71" s="41">
        <f t="shared" si="24"/>
        <v>0</v>
      </c>
      <c r="Y71" s="41">
        <f t="shared" si="25"/>
        <v>0</v>
      </c>
      <c r="Z71" s="41">
        <f t="shared" si="26"/>
        <v>0</v>
      </c>
      <c r="AA71" s="47">
        <f t="shared" si="27"/>
        <v>0</v>
      </c>
      <c r="AB71" s="48">
        <f t="shared" si="28"/>
        <v>0</v>
      </c>
      <c r="AC71" s="41">
        <f t="shared" si="29"/>
        <v>0</v>
      </c>
      <c r="AD71" s="41">
        <f t="shared" si="30"/>
        <v>0</v>
      </c>
      <c r="AE71" s="41">
        <f t="shared" si="31"/>
        <v>0</v>
      </c>
      <c r="AF71" s="49" t="e">
        <f>HLOOKUP(I71,GasAvoidedCostsWOCC!$A$5:$G$50,G71+1,FALSE)</f>
        <v>#N/A</v>
      </c>
      <c r="AG71" s="41" t="e">
        <f t="shared" si="32"/>
        <v>#N/A</v>
      </c>
      <c r="AH71" s="49" t="e">
        <f>HLOOKUP(I71,GasAvoidedCostsWOCC!$A$5:$Q$50,T71+1,FALSE)</f>
        <v>#N/A</v>
      </c>
      <c r="AI71" s="41" t="e">
        <f t="shared" si="33"/>
        <v>#N/A</v>
      </c>
      <c r="AJ71" s="41" t="e">
        <f t="shared" si="34"/>
        <v>#N/A</v>
      </c>
      <c r="AK71" s="41" t="e">
        <f>HLOOKUP(I71,GasAvoidedCostsWOCC!$A$5:$Q$50,G71+1,FALSE)*J71*L71</f>
        <v>#N/A</v>
      </c>
      <c r="AL71" s="41" t="e">
        <f t="shared" si="35"/>
        <v>#N/A</v>
      </c>
      <c r="AM71" s="45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5">
        <f t="shared" si="36"/>
        <v>0</v>
      </c>
      <c r="AO71" s="44">
        <f t="shared" si="37"/>
        <v>0</v>
      </c>
      <c r="AP71" s="44" t="e">
        <f t="shared" si="38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20"/>
        <v>0</v>
      </c>
      <c r="U72" s="44">
        <f t="shared" si="21"/>
        <v>0</v>
      </c>
      <c r="V72" s="45">
        <f t="shared" si="22"/>
        <v>0</v>
      </c>
      <c r="W72" s="46">
        <f t="shared" si="23"/>
        <v>0</v>
      </c>
      <c r="X72" s="41">
        <f t="shared" si="24"/>
        <v>0</v>
      </c>
      <c r="Y72" s="41">
        <f t="shared" si="25"/>
        <v>0</v>
      </c>
      <c r="Z72" s="41">
        <f t="shared" si="26"/>
        <v>0</v>
      </c>
      <c r="AA72" s="47">
        <f t="shared" si="27"/>
        <v>0</v>
      </c>
      <c r="AB72" s="48">
        <f t="shared" si="28"/>
        <v>0</v>
      </c>
      <c r="AC72" s="41">
        <f t="shared" si="29"/>
        <v>0</v>
      </c>
      <c r="AD72" s="41">
        <f t="shared" si="30"/>
        <v>0</v>
      </c>
      <c r="AE72" s="41">
        <f t="shared" si="31"/>
        <v>0</v>
      </c>
      <c r="AF72" s="49" t="e">
        <f>HLOOKUP(I72,GasAvoidedCostsWOCC!$A$5:$G$50,G72+1,FALSE)</f>
        <v>#N/A</v>
      </c>
      <c r="AG72" s="41" t="e">
        <f t="shared" si="32"/>
        <v>#N/A</v>
      </c>
      <c r="AH72" s="49" t="e">
        <f>HLOOKUP(I72,GasAvoidedCostsWOCC!$A$5:$Q$50,T72+1,FALSE)</f>
        <v>#N/A</v>
      </c>
      <c r="AI72" s="41" t="e">
        <f t="shared" si="33"/>
        <v>#N/A</v>
      </c>
      <c r="AJ72" s="41" t="e">
        <f t="shared" si="34"/>
        <v>#N/A</v>
      </c>
      <c r="AK72" s="41" t="e">
        <f>HLOOKUP(I72,GasAvoidedCostsWOCC!$A$5:$Q$50,G72+1,FALSE)*J72*L72</f>
        <v>#N/A</v>
      </c>
      <c r="AL72" s="41" t="e">
        <f t="shared" si="35"/>
        <v>#N/A</v>
      </c>
      <c r="AM72" s="45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5">
        <f t="shared" si="36"/>
        <v>0</v>
      </c>
      <c r="AO72" s="44">
        <f t="shared" si="37"/>
        <v>0</v>
      </c>
      <c r="AP72" s="44" t="e">
        <f t="shared" si="38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20"/>
        <v>0</v>
      </c>
      <c r="U73" s="44">
        <f t="shared" si="21"/>
        <v>0</v>
      </c>
      <c r="V73" s="45">
        <f t="shared" si="22"/>
        <v>0</v>
      </c>
      <c r="W73" s="46">
        <f t="shared" si="23"/>
        <v>0</v>
      </c>
      <c r="X73" s="41">
        <f t="shared" si="24"/>
        <v>0</v>
      </c>
      <c r="Y73" s="41">
        <f t="shared" si="25"/>
        <v>0</v>
      </c>
      <c r="Z73" s="41">
        <f t="shared" si="26"/>
        <v>0</v>
      </c>
      <c r="AA73" s="47">
        <f t="shared" si="27"/>
        <v>0</v>
      </c>
      <c r="AB73" s="48">
        <f t="shared" si="28"/>
        <v>0</v>
      </c>
      <c r="AC73" s="41">
        <f t="shared" si="29"/>
        <v>0</v>
      </c>
      <c r="AD73" s="41">
        <f t="shared" si="30"/>
        <v>0</v>
      </c>
      <c r="AE73" s="41">
        <f t="shared" si="31"/>
        <v>0</v>
      </c>
      <c r="AF73" s="49" t="e">
        <f>HLOOKUP(I73,GasAvoidedCostsWOCC!$A$5:$G$50,G73+1,FALSE)</f>
        <v>#N/A</v>
      </c>
      <c r="AG73" s="41" t="e">
        <f t="shared" si="32"/>
        <v>#N/A</v>
      </c>
      <c r="AH73" s="49" t="e">
        <f>HLOOKUP(I73,GasAvoidedCostsWOCC!$A$5:$Q$50,T73+1,FALSE)</f>
        <v>#N/A</v>
      </c>
      <c r="AI73" s="41" t="e">
        <f t="shared" si="33"/>
        <v>#N/A</v>
      </c>
      <c r="AJ73" s="41" t="e">
        <f t="shared" si="34"/>
        <v>#N/A</v>
      </c>
      <c r="AK73" s="41" t="e">
        <f>HLOOKUP(I73,GasAvoidedCostsWOCC!$A$5:$Q$50,G73+1,FALSE)*J73*L73</f>
        <v>#N/A</v>
      </c>
      <c r="AL73" s="41" t="e">
        <f t="shared" si="35"/>
        <v>#N/A</v>
      </c>
      <c r="AM73" s="45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5">
        <f t="shared" si="36"/>
        <v>0</v>
      </c>
      <c r="AO73" s="44">
        <f t="shared" si="37"/>
        <v>0</v>
      </c>
      <c r="AP73" s="44" t="e">
        <f t="shared" si="38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20"/>
        <v>0</v>
      </c>
      <c r="U74" s="44">
        <f t="shared" si="21"/>
        <v>0</v>
      </c>
      <c r="V74" s="45">
        <f t="shared" si="22"/>
        <v>0</v>
      </c>
      <c r="W74" s="46">
        <f t="shared" si="23"/>
        <v>0</v>
      </c>
      <c r="X74" s="41">
        <f t="shared" si="24"/>
        <v>0</v>
      </c>
      <c r="Y74" s="41">
        <f t="shared" si="25"/>
        <v>0</v>
      </c>
      <c r="Z74" s="41">
        <f t="shared" si="26"/>
        <v>0</v>
      </c>
      <c r="AA74" s="47">
        <f t="shared" si="27"/>
        <v>0</v>
      </c>
      <c r="AB74" s="48">
        <f t="shared" si="28"/>
        <v>0</v>
      </c>
      <c r="AC74" s="41">
        <f t="shared" si="29"/>
        <v>0</v>
      </c>
      <c r="AD74" s="41">
        <f t="shared" si="30"/>
        <v>0</v>
      </c>
      <c r="AE74" s="41">
        <f t="shared" si="31"/>
        <v>0</v>
      </c>
      <c r="AF74" s="49" t="e">
        <f>HLOOKUP(I74,GasAvoidedCostsWOCC!$A$5:$G$50,G74+1,FALSE)</f>
        <v>#N/A</v>
      </c>
      <c r="AG74" s="41" t="e">
        <f t="shared" si="32"/>
        <v>#N/A</v>
      </c>
      <c r="AH74" s="49" t="e">
        <f>HLOOKUP(I74,GasAvoidedCostsWOCC!$A$5:$Q$50,T74+1,FALSE)</f>
        <v>#N/A</v>
      </c>
      <c r="AI74" s="41" t="e">
        <f t="shared" si="33"/>
        <v>#N/A</v>
      </c>
      <c r="AJ74" s="41" t="e">
        <f t="shared" si="34"/>
        <v>#N/A</v>
      </c>
      <c r="AK74" s="41" t="e">
        <f>HLOOKUP(I74,GasAvoidedCostsWOCC!$A$5:$Q$50,G74+1,FALSE)*J74*L74</f>
        <v>#N/A</v>
      </c>
      <c r="AL74" s="41" t="e">
        <f t="shared" si="35"/>
        <v>#N/A</v>
      </c>
      <c r="AM74" s="45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5">
        <f t="shared" si="36"/>
        <v>0</v>
      </c>
      <c r="AO74" s="44">
        <f t="shared" si="37"/>
        <v>0</v>
      </c>
      <c r="AP74" s="44" t="e">
        <f t="shared" si="38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20"/>
        <v>0</v>
      </c>
      <c r="U75" s="44">
        <f t="shared" si="21"/>
        <v>0</v>
      </c>
      <c r="V75" s="45">
        <f t="shared" si="22"/>
        <v>0</v>
      </c>
      <c r="W75" s="46">
        <f t="shared" si="23"/>
        <v>0</v>
      </c>
      <c r="X75" s="41">
        <f t="shared" si="24"/>
        <v>0</v>
      </c>
      <c r="Y75" s="41">
        <f t="shared" si="25"/>
        <v>0</v>
      </c>
      <c r="Z75" s="41">
        <f t="shared" si="26"/>
        <v>0</v>
      </c>
      <c r="AA75" s="47">
        <f t="shared" si="27"/>
        <v>0</v>
      </c>
      <c r="AB75" s="48">
        <f t="shared" si="28"/>
        <v>0</v>
      </c>
      <c r="AC75" s="41">
        <f t="shared" si="29"/>
        <v>0</v>
      </c>
      <c r="AD75" s="41">
        <f t="shared" si="30"/>
        <v>0</v>
      </c>
      <c r="AE75" s="41">
        <f t="shared" si="31"/>
        <v>0</v>
      </c>
      <c r="AF75" s="49" t="e">
        <f>HLOOKUP(I75,GasAvoidedCostsWOCC!$A$5:$G$50,G75+1,FALSE)</f>
        <v>#N/A</v>
      </c>
      <c r="AG75" s="41" t="e">
        <f t="shared" si="32"/>
        <v>#N/A</v>
      </c>
      <c r="AH75" s="49" t="e">
        <f>HLOOKUP(I75,GasAvoidedCostsWOCC!$A$5:$Q$50,T75+1,FALSE)</f>
        <v>#N/A</v>
      </c>
      <c r="AI75" s="41" t="e">
        <f t="shared" si="33"/>
        <v>#N/A</v>
      </c>
      <c r="AJ75" s="41" t="e">
        <f t="shared" si="34"/>
        <v>#N/A</v>
      </c>
      <c r="AK75" s="41" t="e">
        <f>HLOOKUP(I75,GasAvoidedCostsWOCC!$A$5:$Q$50,G75+1,FALSE)*J75*L75</f>
        <v>#N/A</v>
      </c>
      <c r="AL75" s="41" t="e">
        <f t="shared" si="35"/>
        <v>#N/A</v>
      </c>
      <c r="AM75" s="45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5">
        <f t="shared" si="36"/>
        <v>0</v>
      </c>
      <c r="AO75" s="44">
        <f t="shared" si="37"/>
        <v>0</v>
      </c>
      <c r="AP75" s="44" t="e">
        <f t="shared" si="38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20"/>
        <v>0</v>
      </c>
      <c r="U76" s="44">
        <f t="shared" si="21"/>
        <v>0</v>
      </c>
      <c r="V76" s="45">
        <f t="shared" si="22"/>
        <v>0</v>
      </c>
      <c r="W76" s="46">
        <f t="shared" si="23"/>
        <v>0</v>
      </c>
      <c r="X76" s="41">
        <f t="shared" si="24"/>
        <v>0</v>
      </c>
      <c r="Y76" s="41">
        <f t="shared" si="25"/>
        <v>0</v>
      </c>
      <c r="Z76" s="41">
        <f t="shared" si="26"/>
        <v>0</v>
      </c>
      <c r="AA76" s="47">
        <f t="shared" si="27"/>
        <v>0</v>
      </c>
      <c r="AB76" s="48">
        <f t="shared" si="28"/>
        <v>0</v>
      </c>
      <c r="AC76" s="41">
        <f t="shared" si="29"/>
        <v>0</v>
      </c>
      <c r="AD76" s="41">
        <f t="shared" si="30"/>
        <v>0</v>
      </c>
      <c r="AE76" s="41">
        <f t="shared" si="31"/>
        <v>0</v>
      </c>
      <c r="AF76" s="49" t="e">
        <f>HLOOKUP(I76,GasAvoidedCostsWOCC!$A$5:$G$50,G76+1,FALSE)</f>
        <v>#N/A</v>
      </c>
      <c r="AG76" s="41" t="e">
        <f t="shared" si="32"/>
        <v>#N/A</v>
      </c>
      <c r="AH76" s="49" t="e">
        <f>HLOOKUP(I76,GasAvoidedCostsWOCC!$A$5:$Q$50,T76+1,FALSE)</f>
        <v>#N/A</v>
      </c>
      <c r="AI76" s="41" t="e">
        <f t="shared" si="33"/>
        <v>#N/A</v>
      </c>
      <c r="AJ76" s="41" t="e">
        <f t="shared" si="34"/>
        <v>#N/A</v>
      </c>
      <c r="AK76" s="41" t="e">
        <f>HLOOKUP(I76,GasAvoidedCostsWOCC!$A$5:$Q$50,G76+1,FALSE)*J76*L76</f>
        <v>#N/A</v>
      </c>
      <c r="AL76" s="41" t="e">
        <f t="shared" si="35"/>
        <v>#N/A</v>
      </c>
      <c r="AM76" s="45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5">
        <f t="shared" si="36"/>
        <v>0</v>
      </c>
      <c r="AO76" s="44">
        <f t="shared" si="37"/>
        <v>0</v>
      </c>
      <c r="AP76" s="44" t="e">
        <f t="shared" si="38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20"/>
        <v>0</v>
      </c>
      <c r="U77" s="44">
        <f t="shared" si="21"/>
        <v>0</v>
      </c>
      <c r="V77" s="45">
        <f t="shared" si="22"/>
        <v>0</v>
      </c>
      <c r="W77" s="46">
        <f t="shared" si="23"/>
        <v>0</v>
      </c>
      <c r="X77" s="41">
        <f t="shared" si="24"/>
        <v>0</v>
      </c>
      <c r="Y77" s="41">
        <f t="shared" si="25"/>
        <v>0</v>
      </c>
      <c r="Z77" s="41">
        <f t="shared" si="26"/>
        <v>0</v>
      </c>
      <c r="AA77" s="47">
        <f t="shared" si="27"/>
        <v>0</v>
      </c>
      <c r="AB77" s="48">
        <f t="shared" si="28"/>
        <v>0</v>
      </c>
      <c r="AC77" s="41">
        <f t="shared" si="29"/>
        <v>0</v>
      </c>
      <c r="AD77" s="41">
        <f t="shared" si="30"/>
        <v>0</v>
      </c>
      <c r="AE77" s="41">
        <f t="shared" si="31"/>
        <v>0</v>
      </c>
      <c r="AF77" s="49" t="e">
        <f>HLOOKUP(I77,GasAvoidedCostsWOCC!$A$5:$G$50,G77+1,FALSE)</f>
        <v>#N/A</v>
      </c>
      <c r="AG77" s="41" t="e">
        <f t="shared" si="32"/>
        <v>#N/A</v>
      </c>
      <c r="AH77" s="49" t="e">
        <f>HLOOKUP(I77,GasAvoidedCostsWOCC!$A$5:$Q$50,T77+1,FALSE)</f>
        <v>#N/A</v>
      </c>
      <c r="AI77" s="41" t="e">
        <f t="shared" si="33"/>
        <v>#N/A</v>
      </c>
      <c r="AJ77" s="41" t="e">
        <f t="shared" si="34"/>
        <v>#N/A</v>
      </c>
      <c r="AK77" s="41" t="e">
        <f>HLOOKUP(I77,GasAvoidedCostsWOCC!$A$5:$Q$50,G77+1,FALSE)*J77*L77</f>
        <v>#N/A</v>
      </c>
      <c r="AL77" s="41" t="e">
        <f t="shared" si="35"/>
        <v>#N/A</v>
      </c>
      <c r="AM77" s="45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5">
        <f t="shared" si="36"/>
        <v>0</v>
      </c>
      <c r="AO77" s="44">
        <f t="shared" si="37"/>
        <v>0</v>
      </c>
      <c r="AP77" s="44" t="e">
        <f t="shared" si="38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20"/>
        <v>0</v>
      </c>
      <c r="U78" s="44">
        <f t="shared" si="21"/>
        <v>0</v>
      </c>
      <c r="V78" s="45">
        <f t="shared" si="22"/>
        <v>0</v>
      </c>
      <c r="W78" s="46">
        <f t="shared" si="23"/>
        <v>0</v>
      </c>
      <c r="X78" s="41">
        <f t="shared" si="24"/>
        <v>0</v>
      </c>
      <c r="Y78" s="41">
        <f t="shared" si="25"/>
        <v>0</v>
      </c>
      <c r="Z78" s="41">
        <f t="shared" si="26"/>
        <v>0</v>
      </c>
      <c r="AA78" s="47">
        <f t="shared" si="27"/>
        <v>0</v>
      </c>
      <c r="AB78" s="48">
        <f t="shared" si="28"/>
        <v>0</v>
      </c>
      <c r="AC78" s="41">
        <f t="shared" si="29"/>
        <v>0</v>
      </c>
      <c r="AD78" s="41">
        <f t="shared" si="30"/>
        <v>0</v>
      </c>
      <c r="AE78" s="41">
        <f t="shared" si="31"/>
        <v>0</v>
      </c>
      <c r="AF78" s="49" t="e">
        <f>HLOOKUP(I78,GasAvoidedCostsWOCC!$A$5:$G$50,G78+1,FALSE)</f>
        <v>#N/A</v>
      </c>
      <c r="AG78" s="41" t="e">
        <f t="shared" si="32"/>
        <v>#N/A</v>
      </c>
      <c r="AH78" s="49" t="e">
        <f>HLOOKUP(I78,GasAvoidedCostsWOCC!$A$5:$Q$50,T78+1,FALSE)</f>
        <v>#N/A</v>
      </c>
      <c r="AI78" s="41" t="e">
        <f t="shared" si="33"/>
        <v>#N/A</v>
      </c>
      <c r="AJ78" s="41" t="e">
        <f t="shared" si="34"/>
        <v>#N/A</v>
      </c>
      <c r="AK78" s="41" t="e">
        <f>HLOOKUP(I78,GasAvoidedCostsWOCC!$A$5:$Q$50,G78+1,FALSE)*J78*L78</f>
        <v>#N/A</v>
      </c>
      <c r="AL78" s="41" t="e">
        <f t="shared" si="35"/>
        <v>#N/A</v>
      </c>
      <c r="AM78" s="45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5">
        <f t="shared" si="36"/>
        <v>0</v>
      </c>
      <c r="AO78" s="44">
        <f t="shared" si="37"/>
        <v>0</v>
      </c>
      <c r="AP78" s="44" t="e">
        <f t="shared" si="38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20"/>
        <v>0</v>
      </c>
      <c r="U79" s="44">
        <f t="shared" si="21"/>
        <v>0</v>
      </c>
      <c r="V79" s="45">
        <f t="shared" si="22"/>
        <v>0</v>
      </c>
      <c r="W79" s="46">
        <f t="shared" si="23"/>
        <v>0</v>
      </c>
      <c r="X79" s="41">
        <f t="shared" si="24"/>
        <v>0</v>
      </c>
      <c r="Y79" s="41">
        <f t="shared" si="25"/>
        <v>0</v>
      </c>
      <c r="Z79" s="41">
        <f t="shared" si="26"/>
        <v>0</v>
      </c>
      <c r="AA79" s="47">
        <f t="shared" si="27"/>
        <v>0</v>
      </c>
      <c r="AB79" s="48">
        <f t="shared" si="28"/>
        <v>0</v>
      </c>
      <c r="AC79" s="41">
        <f t="shared" si="29"/>
        <v>0</v>
      </c>
      <c r="AD79" s="41">
        <f t="shared" si="30"/>
        <v>0</v>
      </c>
      <c r="AE79" s="41">
        <f t="shared" si="31"/>
        <v>0</v>
      </c>
      <c r="AF79" s="49" t="e">
        <f>HLOOKUP(I79,GasAvoidedCostsWOCC!$A$5:$G$50,G79+1,FALSE)</f>
        <v>#N/A</v>
      </c>
      <c r="AG79" s="41" t="e">
        <f t="shared" si="32"/>
        <v>#N/A</v>
      </c>
      <c r="AH79" s="49" t="e">
        <f>HLOOKUP(I79,GasAvoidedCostsWOCC!$A$5:$Q$50,T79+1,FALSE)</f>
        <v>#N/A</v>
      </c>
      <c r="AI79" s="41" t="e">
        <f t="shared" si="33"/>
        <v>#N/A</v>
      </c>
      <c r="AJ79" s="41" t="e">
        <f t="shared" si="34"/>
        <v>#N/A</v>
      </c>
      <c r="AK79" s="41" t="e">
        <f>HLOOKUP(I79,GasAvoidedCostsWOCC!$A$5:$Q$50,G79+1,FALSE)*J79*L79</f>
        <v>#N/A</v>
      </c>
      <c r="AL79" s="41" t="e">
        <f t="shared" si="35"/>
        <v>#N/A</v>
      </c>
      <c r="AM79" s="45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5">
        <f t="shared" si="36"/>
        <v>0</v>
      </c>
      <c r="AO79" s="44">
        <f t="shared" si="37"/>
        <v>0</v>
      </c>
      <c r="AP79" s="44" t="e">
        <f t="shared" si="38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20"/>
        <v>0</v>
      </c>
      <c r="U80" s="44">
        <f t="shared" si="21"/>
        <v>0</v>
      </c>
      <c r="V80" s="45">
        <f t="shared" si="22"/>
        <v>0</v>
      </c>
      <c r="W80" s="46">
        <f t="shared" si="23"/>
        <v>0</v>
      </c>
      <c r="X80" s="41">
        <f t="shared" si="24"/>
        <v>0</v>
      </c>
      <c r="Y80" s="41">
        <f t="shared" si="25"/>
        <v>0</v>
      </c>
      <c r="Z80" s="41">
        <f t="shared" si="26"/>
        <v>0</v>
      </c>
      <c r="AA80" s="47">
        <f t="shared" si="27"/>
        <v>0</v>
      </c>
      <c r="AB80" s="48">
        <f t="shared" si="28"/>
        <v>0</v>
      </c>
      <c r="AC80" s="41">
        <f t="shared" si="29"/>
        <v>0</v>
      </c>
      <c r="AD80" s="41">
        <f t="shared" si="30"/>
        <v>0</v>
      </c>
      <c r="AE80" s="41">
        <f t="shared" si="31"/>
        <v>0</v>
      </c>
      <c r="AF80" s="49" t="e">
        <f>HLOOKUP(I80,GasAvoidedCostsWOCC!$A$5:$G$50,G80+1,FALSE)</f>
        <v>#N/A</v>
      </c>
      <c r="AG80" s="41" t="e">
        <f t="shared" si="32"/>
        <v>#N/A</v>
      </c>
      <c r="AH80" s="49" t="e">
        <f>HLOOKUP(I80,GasAvoidedCostsWOCC!$A$5:$Q$50,T80+1,FALSE)</f>
        <v>#N/A</v>
      </c>
      <c r="AI80" s="41" t="e">
        <f t="shared" si="33"/>
        <v>#N/A</v>
      </c>
      <c r="AJ80" s="41" t="e">
        <f t="shared" si="34"/>
        <v>#N/A</v>
      </c>
      <c r="AK80" s="41" t="e">
        <f>HLOOKUP(I80,GasAvoidedCostsWOCC!$A$5:$Q$50,G80+1,FALSE)*J80*L80</f>
        <v>#N/A</v>
      </c>
      <c r="AL80" s="41" t="e">
        <f t="shared" si="35"/>
        <v>#N/A</v>
      </c>
      <c r="AM80" s="45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5">
        <f t="shared" si="36"/>
        <v>0</v>
      </c>
      <c r="AO80" s="44">
        <f t="shared" si="37"/>
        <v>0</v>
      </c>
      <c r="AP80" s="44" t="e">
        <f t="shared" si="38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20"/>
        <v>0</v>
      </c>
      <c r="U81" s="44">
        <f t="shared" si="21"/>
        <v>0</v>
      </c>
      <c r="V81" s="45">
        <f t="shared" si="22"/>
        <v>0</v>
      </c>
      <c r="W81" s="46">
        <f t="shared" si="23"/>
        <v>0</v>
      </c>
      <c r="X81" s="41">
        <f t="shared" si="24"/>
        <v>0</v>
      </c>
      <c r="Y81" s="41">
        <f t="shared" si="25"/>
        <v>0</v>
      </c>
      <c r="Z81" s="41">
        <f t="shared" si="26"/>
        <v>0</v>
      </c>
      <c r="AA81" s="47">
        <f t="shared" si="27"/>
        <v>0</v>
      </c>
      <c r="AB81" s="48">
        <f t="shared" si="28"/>
        <v>0</v>
      </c>
      <c r="AC81" s="41">
        <f t="shared" si="29"/>
        <v>0</v>
      </c>
      <c r="AD81" s="41">
        <f t="shared" si="30"/>
        <v>0</v>
      </c>
      <c r="AE81" s="41">
        <f t="shared" si="31"/>
        <v>0</v>
      </c>
      <c r="AF81" s="49" t="e">
        <f>HLOOKUP(I81,GasAvoidedCostsWOCC!$A$5:$G$50,G81+1,FALSE)</f>
        <v>#N/A</v>
      </c>
      <c r="AG81" s="41" t="e">
        <f t="shared" si="32"/>
        <v>#N/A</v>
      </c>
      <c r="AH81" s="49" t="e">
        <f>HLOOKUP(I81,GasAvoidedCostsWOCC!$A$5:$Q$50,T81+1,FALSE)</f>
        <v>#N/A</v>
      </c>
      <c r="AI81" s="41" t="e">
        <f t="shared" si="33"/>
        <v>#N/A</v>
      </c>
      <c r="AJ81" s="41" t="e">
        <f t="shared" si="34"/>
        <v>#N/A</v>
      </c>
      <c r="AK81" s="41" t="e">
        <f>HLOOKUP(I81,GasAvoidedCostsWOCC!$A$5:$Q$50,G81+1,FALSE)*J81*L81</f>
        <v>#N/A</v>
      </c>
      <c r="AL81" s="41" t="e">
        <f t="shared" si="35"/>
        <v>#N/A</v>
      </c>
      <c r="AM81" s="45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5">
        <f t="shared" si="36"/>
        <v>0</v>
      </c>
      <c r="AO81" s="44">
        <f t="shared" si="37"/>
        <v>0</v>
      </c>
      <c r="AP81" s="44" t="e">
        <f t="shared" si="38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20"/>
        <v>0</v>
      </c>
      <c r="U82" s="44">
        <f t="shared" si="21"/>
        <v>0</v>
      </c>
      <c r="V82" s="45">
        <f t="shared" si="22"/>
        <v>0</v>
      </c>
      <c r="W82" s="46">
        <f t="shared" si="23"/>
        <v>0</v>
      </c>
      <c r="X82" s="41">
        <f t="shared" si="24"/>
        <v>0</v>
      </c>
      <c r="Y82" s="41">
        <f t="shared" si="25"/>
        <v>0</v>
      </c>
      <c r="Z82" s="41">
        <f t="shared" si="26"/>
        <v>0</v>
      </c>
      <c r="AA82" s="47">
        <f t="shared" si="27"/>
        <v>0</v>
      </c>
      <c r="AB82" s="48">
        <f t="shared" si="28"/>
        <v>0</v>
      </c>
      <c r="AC82" s="41">
        <f t="shared" si="29"/>
        <v>0</v>
      </c>
      <c r="AD82" s="41">
        <f t="shared" si="30"/>
        <v>0</v>
      </c>
      <c r="AE82" s="41">
        <f t="shared" si="31"/>
        <v>0</v>
      </c>
      <c r="AF82" s="49" t="e">
        <f>HLOOKUP(I82,GasAvoidedCostsWOCC!$A$5:$G$50,G82+1,FALSE)</f>
        <v>#N/A</v>
      </c>
      <c r="AG82" s="41" t="e">
        <f t="shared" si="32"/>
        <v>#N/A</v>
      </c>
      <c r="AH82" s="49" t="e">
        <f>HLOOKUP(I82,GasAvoidedCostsWOCC!$A$5:$Q$50,T82+1,FALSE)</f>
        <v>#N/A</v>
      </c>
      <c r="AI82" s="41" t="e">
        <f t="shared" si="33"/>
        <v>#N/A</v>
      </c>
      <c r="AJ82" s="41" t="e">
        <f t="shared" si="34"/>
        <v>#N/A</v>
      </c>
      <c r="AK82" s="41" t="e">
        <f>HLOOKUP(I82,GasAvoidedCostsWOCC!$A$5:$Q$50,G82+1,FALSE)*J82*L82</f>
        <v>#N/A</v>
      </c>
      <c r="AL82" s="41" t="e">
        <f t="shared" si="35"/>
        <v>#N/A</v>
      </c>
      <c r="AM82" s="45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5">
        <f t="shared" si="36"/>
        <v>0</v>
      </c>
      <c r="AO82" s="44">
        <f t="shared" si="37"/>
        <v>0</v>
      </c>
      <c r="AP82" s="44" t="e">
        <f t="shared" si="38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20"/>
        <v>0</v>
      </c>
      <c r="U83" s="44">
        <f t="shared" si="21"/>
        <v>0</v>
      </c>
      <c r="V83" s="45">
        <f t="shared" si="22"/>
        <v>0</v>
      </c>
      <c r="W83" s="46">
        <f t="shared" si="23"/>
        <v>0</v>
      </c>
      <c r="X83" s="41">
        <f t="shared" si="24"/>
        <v>0</v>
      </c>
      <c r="Y83" s="41">
        <f t="shared" si="25"/>
        <v>0</v>
      </c>
      <c r="Z83" s="41">
        <f t="shared" si="26"/>
        <v>0</v>
      </c>
      <c r="AA83" s="47">
        <f t="shared" si="27"/>
        <v>0</v>
      </c>
      <c r="AB83" s="48">
        <f t="shared" si="28"/>
        <v>0</v>
      </c>
      <c r="AC83" s="41">
        <f t="shared" si="29"/>
        <v>0</v>
      </c>
      <c r="AD83" s="41">
        <f t="shared" si="30"/>
        <v>0</v>
      </c>
      <c r="AE83" s="41">
        <f t="shared" si="31"/>
        <v>0</v>
      </c>
      <c r="AF83" s="49" t="e">
        <f>HLOOKUP(I83,GasAvoidedCostsWOCC!$A$5:$G$50,G83+1,FALSE)</f>
        <v>#N/A</v>
      </c>
      <c r="AG83" s="41" t="e">
        <f t="shared" si="32"/>
        <v>#N/A</v>
      </c>
      <c r="AH83" s="49" t="e">
        <f>HLOOKUP(I83,GasAvoidedCostsWOCC!$A$5:$Q$50,T83+1,FALSE)</f>
        <v>#N/A</v>
      </c>
      <c r="AI83" s="41" t="e">
        <f t="shared" si="33"/>
        <v>#N/A</v>
      </c>
      <c r="AJ83" s="41" t="e">
        <f t="shared" si="34"/>
        <v>#N/A</v>
      </c>
      <c r="AK83" s="41" t="e">
        <f>HLOOKUP(I83,GasAvoidedCostsWOCC!$A$5:$Q$50,G83+1,FALSE)*J83*L83</f>
        <v>#N/A</v>
      </c>
      <c r="AL83" s="41" t="e">
        <f t="shared" si="35"/>
        <v>#N/A</v>
      </c>
      <c r="AM83" s="45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5">
        <f t="shared" si="36"/>
        <v>0</v>
      </c>
      <c r="AO83" s="44">
        <f t="shared" si="37"/>
        <v>0</v>
      </c>
      <c r="AP83" s="44" t="e">
        <f t="shared" si="38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20"/>
        <v>0</v>
      </c>
      <c r="U84" s="44">
        <f t="shared" si="21"/>
        <v>0</v>
      </c>
      <c r="V84" s="45">
        <f t="shared" si="22"/>
        <v>0</v>
      </c>
      <c r="W84" s="46">
        <f t="shared" si="23"/>
        <v>0</v>
      </c>
      <c r="X84" s="41">
        <f t="shared" si="24"/>
        <v>0</v>
      </c>
      <c r="Y84" s="41">
        <f t="shared" si="25"/>
        <v>0</v>
      </c>
      <c r="Z84" s="41">
        <f t="shared" si="26"/>
        <v>0</v>
      </c>
      <c r="AA84" s="47">
        <f t="shared" si="27"/>
        <v>0</v>
      </c>
      <c r="AB84" s="48">
        <f t="shared" si="28"/>
        <v>0</v>
      </c>
      <c r="AC84" s="41">
        <f t="shared" si="29"/>
        <v>0</v>
      </c>
      <c r="AD84" s="41">
        <f t="shared" si="30"/>
        <v>0</v>
      </c>
      <c r="AE84" s="41">
        <f t="shared" si="31"/>
        <v>0</v>
      </c>
      <c r="AF84" s="49" t="e">
        <f>HLOOKUP(I84,GasAvoidedCostsWOCC!$A$5:$G$50,G84+1,FALSE)</f>
        <v>#N/A</v>
      </c>
      <c r="AG84" s="41" t="e">
        <f t="shared" si="32"/>
        <v>#N/A</v>
      </c>
      <c r="AH84" s="49" t="e">
        <f>HLOOKUP(I84,GasAvoidedCostsWOCC!$A$5:$Q$50,T84+1,FALSE)</f>
        <v>#N/A</v>
      </c>
      <c r="AI84" s="41" t="e">
        <f t="shared" si="33"/>
        <v>#N/A</v>
      </c>
      <c r="AJ84" s="41" t="e">
        <f t="shared" si="34"/>
        <v>#N/A</v>
      </c>
      <c r="AK84" s="41" t="e">
        <f>HLOOKUP(I84,GasAvoidedCostsWOCC!$A$5:$Q$50,G84+1,FALSE)*J84*L84</f>
        <v>#N/A</v>
      </c>
      <c r="AL84" s="41" t="e">
        <f t="shared" si="35"/>
        <v>#N/A</v>
      </c>
      <c r="AM84" s="45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5">
        <f t="shared" si="36"/>
        <v>0</v>
      </c>
      <c r="AO84" s="44">
        <f t="shared" si="37"/>
        <v>0</v>
      </c>
      <c r="AP84" s="44" t="e">
        <f t="shared" si="38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20"/>
        <v>0</v>
      </c>
      <c r="U85" s="44">
        <f t="shared" si="21"/>
        <v>0</v>
      </c>
      <c r="V85" s="45">
        <f t="shared" si="22"/>
        <v>0</v>
      </c>
      <c r="W85" s="46">
        <f t="shared" si="23"/>
        <v>0</v>
      </c>
      <c r="X85" s="41">
        <f t="shared" si="24"/>
        <v>0</v>
      </c>
      <c r="Y85" s="41">
        <f t="shared" si="25"/>
        <v>0</v>
      </c>
      <c r="Z85" s="41">
        <f t="shared" si="26"/>
        <v>0</v>
      </c>
      <c r="AA85" s="47">
        <f t="shared" si="27"/>
        <v>0</v>
      </c>
      <c r="AB85" s="48">
        <f t="shared" si="28"/>
        <v>0</v>
      </c>
      <c r="AC85" s="41">
        <f t="shared" si="29"/>
        <v>0</v>
      </c>
      <c r="AD85" s="41">
        <f t="shared" si="30"/>
        <v>0</v>
      </c>
      <c r="AE85" s="41">
        <f t="shared" si="31"/>
        <v>0</v>
      </c>
      <c r="AF85" s="49" t="e">
        <f>HLOOKUP(I85,GasAvoidedCostsWOCC!$A$5:$G$50,G85+1,FALSE)</f>
        <v>#N/A</v>
      </c>
      <c r="AG85" s="41" t="e">
        <f t="shared" si="32"/>
        <v>#N/A</v>
      </c>
      <c r="AH85" s="49" t="e">
        <f>HLOOKUP(I85,GasAvoidedCostsWOCC!$A$5:$Q$50,T85+1,FALSE)</f>
        <v>#N/A</v>
      </c>
      <c r="AI85" s="41" t="e">
        <f t="shared" si="33"/>
        <v>#N/A</v>
      </c>
      <c r="AJ85" s="41" t="e">
        <f t="shared" si="34"/>
        <v>#N/A</v>
      </c>
      <c r="AK85" s="41" t="e">
        <f>HLOOKUP(I85,GasAvoidedCostsWOCC!$A$5:$Q$50,G85+1,FALSE)*J85*L85</f>
        <v>#N/A</v>
      </c>
      <c r="AL85" s="41" t="e">
        <f t="shared" si="35"/>
        <v>#N/A</v>
      </c>
      <c r="AM85" s="45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5">
        <f t="shared" si="36"/>
        <v>0</v>
      </c>
      <c r="AO85" s="44">
        <f t="shared" si="37"/>
        <v>0</v>
      </c>
      <c r="AP85" s="44" t="e">
        <f t="shared" si="38"/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20"/>
        <v>0</v>
      </c>
      <c r="U86" s="44">
        <f t="shared" si="21"/>
        <v>0</v>
      </c>
      <c r="V86" s="45">
        <f t="shared" si="22"/>
        <v>0</v>
      </c>
      <c r="W86" s="46">
        <f t="shared" si="23"/>
        <v>0</v>
      </c>
      <c r="X86" s="41">
        <f t="shared" si="24"/>
        <v>0</v>
      </c>
      <c r="Y86" s="41">
        <f t="shared" si="25"/>
        <v>0</v>
      </c>
      <c r="Z86" s="41">
        <f t="shared" si="26"/>
        <v>0</v>
      </c>
      <c r="AA86" s="47">
        <f t="shared" si="27"/>
        <v>0</v>
      </c>
      <c r="AB86" s="48">
        <f t="shared" si="28"/>
        <v>0</v>
      </c>
      <c r="AC86" s="41">
        <f t="shared" si="29"/>
        <v>0</v>
      </c>
      <c r="AD86" s="41">
        <f t="shared" si="30"/>
        <v>0</v>
      </c>
      <c r="AE86" s="41">
        <f t="shared" si="31"/>
        <v>0</v>
      </c>
      <c r="AF86" s="49" t="e">
        <f>HLOOKUP(I86,GasAvoidedCostsWOCC!$A$5:$G$50,G86+1,FALSE)</f>
        <v>#N/A</v>
      </c>
      <c r="AG86" s="41" t="e">
        <f t="shared" si="32"/>
        <v>#N/A</v>
      </c>
      <c r="AH86" s="49" t="e">
        <f>HLOOKUP(I86,GasAvoidedCostsWOCC!$A$5:$Q$50,T86+1,FALSE)</f>
        <v>#N/A</v>
      </c>
      <c r="AI86" s="41" t="e">
        <f t="shared" si="33"/>
        <v>#N/A</v>
      </c>
      <c r="AJ86" s="41" t="e">
        <f t="shared" si="34"/>
        <v>#N/A</v>
      </c>
      <c r="AK86" s="41" t="e">
        <f>HLOOKUP(I86,GasAvoidedCostsWOCC!$A$5:$Q$50,G86+1,FALSE)*J86*L86</f>
        <v>#N/A</v>
      </c>
      <c r="AL86" s="41" t="e">
        <f t="shared" si="35"/>
        <v>#N/A</v>
      </c>
      <c r="AM86" s="45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5">
        <f t="shared" si="36"/>
        <v>0</v>
      </c>
      <c r="AO86" s="44">
        <f t="shared" si="37"/>
        <v>0</v>
      </c>
      <c r="AP86" s="44" t="e">
        <f t="shared" si="38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20"/>
        <v>0</v>
      </c>
      <c r="U87" s="44">
        <f t="shared" si="21"/>
        <v>0</v>
      </c>
      <c r="V87" s="45">
        <f t="shared" si="22"/>
        <v>0</v>
      </c>
      <c r="W87" s="46">
        <f t="shared" si="23"/>
        <v>0</v>
      </c>
      <c r="X87" s="41">
        <f t="shared" si="24"/>
        <v>0</v>
      </c>
      <c r="Y87" s="41">
        <f t="shared" si="25"/>
        <v>0</v>
      </c>
      <c r="Z87" s="41">
        <f t="shared" si="26"/>
        <v>0</v>
      </c>
      <c r="AA87" s="47">
        <f t="shared" si="27"/>
        <v>0</v>
      </c>
      <c r="AB87" s="48">
        <f t="shared" si="28"/>
        <v>0</v>
      </c>
      <c r="AC87" s="41">
        <f t="shared" si="29"/>
        <v>0</v>
      </c>
      <c r="AD87" s="41">
        <f t="shared" si="30"/>
        <v>0</v>
      </c>
      <c r="AE87" s="41">
        <f t="shared" si="31"/>
        <v>0</v>
      </c>
      <c r="AF87" s="49" t="e">
        <f>HLOOKUP(I87,GasAvoidedCostsWOCC!$A$5:$G$50,G87+1,FALSE)</f>
        <v>#N/A</v>
      </c>
      <c r="AG87" s="41" t="e">
        <f t="shared" si="32"/>
        <v>#N/A</v>
      </c>
      <c r="AH87" s="49" t="e">
        <f>HLOOKUP(I87,GasAvoidedCostsWOCC!$A$5:$Q$50,T87+1,FALSE)</f>
        <v>#N/A</v>
      </c>
      <c r="AI87" s="41" t="e">
        <f t="shared" si="33"/>
        <v>#N/A</v>
      </c>
      <c r="AJ87" s="41" t="e">
        <f t="shared" si="34"/>
        <v>#N/A</v>
      </c>
      <c r="AK87" s="41" t="e">
        <f>HLOOKUP(I87,GasAvoidedCostsWOCC!$A$5:$Q$50,G87+1,FALSE)*J87*L87</f>
        <v>#N/A</v>
      </c>
      <c r="AL87" s="41" t="e">
        <f t="shared" si="35"/>
        <v>#N/A</v>
      </c>
      <c r="AM87" s="45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5">
        <f t="shared" si="36"/>
        <v>0</v>
      </c>
      <c r="AO87" s="44">
        <f t="shared" si="37"/>
        <v>0</v>
      </c>
      <c r="AP87" s="44" t="e">
        <f t="shared" si="38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20"/>
        <v>0</v>
      </c>
      <c r="U88" s="44">
        <f t="shared" si="21"/>
        <v>0</v>
      </c>
      <c r="V88" s="45">
        <f t="shared" si="22"/>
        <v>0</v>
      </c>
      <c r="W88" s="46">
        <f t="shared" si="23"/>
        <v>0</v>
      </c>
      <c r="X88" s="41">
        <f t="shared" si="24"/>
        <v>0</v>
      </c>
      <c r="Y88" s="41">
        <f t="shared" si="25"/>
        <v>0</v>
      </c>
      <c r="Z88" s="41">
        <f t="shared" si="26"/>
        <v>0</v>
      </c>
      <c r="AA88" s="47">
        <f t="shared" si="27"/>
        <v>0</v>
      </c>
      <c r="AB88" s="48">
        <f t="shared" si="28"/>
        <v>0</v>
      </c>
      <c r="AC88" s="41">
        <f t="shared" si="29"/>
        <v>0</v>
      </c>
      <c r="AD88" s="41">
        <f t="shared" si="30"/>
        <v>0</v>
      </c>
      <c r="AE88" s="41">
        <f t="shared" si="31"/>
        <v>0</v>
      </c>
      <c r="AF88" s="49" t="e">
        <f>HLOOKUP(I88,GasAvoidedCostsWOCC!$A$5:$G$50,G88+1,FALSE)</f>
        <v>#N/A</v>
      </c>
      <c r="AG88" s="41" t="e">
        <f t="shared" si="32"/>
        <v>#N/A</v>
      </c>
      <c r="AH88" s="49" t="e">
        <f>HLOOKUP(I88,GasAvoidedCostsWOCC!$A$5:$Q$50,T88+1,FALSE)</f>
        <v>#N/A</v>
      </c>
      <c r="AI88" s="41" t="e">
        <f t="shared" si="33"/>
        <v>#N/A</v>
      </c>
      <c r="AJ88" s="41" t="e">
        <f t="shared" si="34"/>
        <v>#N/A</v>
      </c>
      <c r="AK88" s="41" t="e">
        <f>HLOOKUP(I88,GasAvoidedCostsWOCC!$A$5:$Q$50,G88+1,FALSE)*J88*L88</f>
        <v>#N/A</v>
      </c>
      <c r="AL88" s="41" t="e">
        <f t="shared" si="35"/>
        <v>#N/A</v>
      </c>
      <c r="AM88" s="45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5">
        <f t="shared" si="36"/>
        <v>0</v>
      </c>
      <c r="AO88" s="44">
        <f t="shared" si="37"/>
        <v>0</v>
      </c>
      <c r="AP88" s="44" t="e">
        <f t="shared" si="38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 t="shared" ref="T89:T141" si="39">G89+H89</f>
        <v>0</v>
      </c>
      <c r="U89" s="44">
        <f t="shared" ref="U89:U141" si="40">(O89/$A$10)*T89</f>
        <v>0</v>
      </c>
      <c r="V89" s="45">
        <f t="shared" ref="V89:V141" si="41">N89-M89</f>
        <v>0</v>
      </c>
      <c r="W89" s="46">
        <f t="shared" ref="W89:W141" si="42">(O89/A$10)</f>
        <v>0</v>
      </c>
      <c r="X89" s="41">
        <f t="shared" ref="X89:X141" si="43">W89*A$8</f>
        <v>0</v>
      </c>
      <c r="Y89" s="41">
        <f t="shared" ref="Y89:Y141" si="44">Q89-P89</f>
        <v>0</v>
      </c>
      <c r="Z89" s="41">
        <f t="shared" ref="Z89:Z141" si="45">X89+(A$6*W89)</f>
        <v>0</v>
      </c>
      <c r="AA89" s="47">
        <f t="shared" ref="AA89:AA141" si="46">Q89+X89</f>
        <v>0</v>
      </c>
      <c r="AB89" s="48">
        <f t="shared" ref="AB89:AB141" si="47">Z89/(1+GasDiscountRate)^1</f>
        <v>0</v>
      </c>
      <c r="AC89" s="41">
        <f t="shared" ref="AC89:AC141" si="48">AA89/(1+GasDiscountRate)^1</f>
        <v>0</v>
      </c>
      <c r="AD89" s="41">
        <f t="shared" ref="AD89:AD141" si="49">-PV(GasDiscountRate,T89,R89)*J89</f>
        <v>0</v>
      </c>
      <c r="AE89" s="41">
        <f t="shared" ref="AE89:AE141" si="50">-PV(GasDiscountRate,T89,S89)*J89</f>
        <v>0</v>
      </c>
      <c r="AF89" s="49" t="e">
        <f>HLOOKUP(I89,GasAvoidedCostsWOCC!$A$5:$G$50,G89+1,FALSE)</f>
        <v>#N/A</v>
      </c>
      <c r="AG89" s="41" t="e">
        <f t="shared" ref="AG89:AG141" si="51">AF89*J89*K89</f>
        <v>#N/A</v>
      </c>
      <c r="AH89" s="49" t="e">
        <f>HLOOKUP(I89,GasAvoidedCostsWOCC!$A$5:$Q$50,T89+1,FALSE)</f>
        <v>#N/A</v>
      </c>
      <c r="AI89" s="41" t="e">
        <f t="shared" ref="AI89:AI141" si="52">AH89*J89*L89</f>
        <v>#N/A</v>
      </c>
      <c r="AJ89" s="41" t="e">
        <f t="shared" ref="AJ89:AJ141" si="53">AG89+AI89</f>
        <v>#N/A</v>
      </c>
      <c r="AK89" s="41" t="e">
        <f>HLOOKUP(I89,GasAvoidedCostsWOCC!$A$5:$Q$50,G89+1,FALSE)*J89*L89</f>
        <v>#N/A</v>
      </c>
      <c r="AL89" s="41" t="e">
        <f t="shared" ref="AL89:AL141" si="54">AG89+AI89-AK89</f>
        <v>#N/A</v>
      </c>
      <c r="AM89" s="45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5">
        <f t="shared" ref="AN89:AN141" si="55">AM89*1.1+AD89+AE89</f>
        <v>0</v>
      </c>
      <c r="AO89" s="44">
        <f t="shared" ref="AO89:AO141" si="56">IFERROR(AM89/AB89,0)</f>
        <v>0</v>
      </c>
      <c r="AP89" s="44" t="e">
        <f t="shared" ref="AP89:AP141" si="57">AN89/AC89</f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 t="shared" si="39"/>
        <v>0</v>
      </c>
      <c r="U90" s="44">
        <f t="shared" si="40"/>
        <v>0</v>
      </c>
      <c r="V90" s="45">
        <f t="shared" si="41"/>
        <v>0</v>
      </c>
      <c r="W90" s="46">
        <f t="shared" si="42"/>
        <v>0</v>
      </c>
      <c r="X90" s="41">
        <f t="shared" si="43"/>
        <v>0</v>
      </c>
      <c r="Y90" s="41">
        <f t="shared" si="44"/>
        <v>0</v>
      </c>
      <c r="Z90" s="41">
        <f t="shared" si="45"/>
        <v>0</v>
      </c>
      <c r="AA90" s="47">
        <f t="shared" si="46"/>
        <v>0</v>
      </c>
      <c r="AB90" s="48">
        <f t="shared" si="47"/>
        <v>0</v>
      </c>
      <c r="AC90" s="41">
        <f t="shared" si="48"/>
        <v>0</v>
      </c>
      <c r="AD90" s="41">
        <f t="shared" si="49"/>
        <v>0</v>
      </c>
      <c r="AE90" s="41">
        <f t="shared" si="50"/>
        <v>0</v>
      </c>
      <c r="AF90" s="49" t="e">
        <f>HLOOKUP(I90,GasAvoidedCostsWOCC!$A$5:$G$50,G90+1,FALSE)</f>
        <v>#N/A</v>
      </c>
      <c r="AG90" s="41" t="e">
        <f t="shared" si="51"/>
        <v>#N/A</v>
      </c>
      <c r="AH90" s="49" t="e">
        <f>HLOOKUP(I90,GasAvoidedCostsWOCC!$A$5:$Q$50,T90+1,FALSE)</f>
        <v>#N/A</v>
      </c>
      <c r="AI90" s="41" t="e">
        <f t="shared" si="52"/>
        <v>#N/A</v>
      </c>
      <c r="AJ90" s="41" t="e">
        <f t="shared" si="53"/>
        <v>#N/A</v>
      </c>
      <c r="AK90" s="41" t="e">
        <f>HLOOKUP(I90,GasAvoidedCostsWOCC!$A$5:$Q$50,G90+1,FALSE)*J90*L90</f>
        <v>#N/A</v>
      </c>
      <c r="AL90" s="41" t="e">
        <f t="shared" si="54"/>
        <v>#N/A</v>
      </c>
      <c r="AM90" s="45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5">
        <f t="shared" si="55"/>
        <v>0</v>
      </c>
      <c r="AO90" s="44">
        <f t="shared" si="56"/>
        <v>0</v>
      </c>
      <c r="AP90" s="44" t="e">
        <f t="shared" si="57"/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 t="shared" si="39"/>
        <v>0</v>
      </c>
      <c r="U91" s="44">
        <f t="shared" si="40"/>
        <v>0</v>
      </c>
      <c r="V91" s="45">
        <f t="shared" si="41"/>
        <v>0</v>
      </c>
      <c r="W91" s="46">
        <f t="shared" si="42"/>
        <v>0</v>
      </c>
      <c r="X91" s="41">
        <f t="shared" si="43"/>
        <v>0</v>
      </c>
      <c r="Y91" s="41">
        <f t="shared" si="44"/>
        <v>0</v>
      </c>
      <c r="Z91" s="41">
        <f t="shared" si="45"/>
        <v>0</v>
      </c>
      <c r="AA91" s="47">
        <f t="shared" si="46"/>
        <v>0</v>
      </c>
      <c r="AB91" s="48">
        <f t="shared" si="47"/>
        <v>0</v>
      </c>
      <c r="AC91" s="41">
        <f t="shared" si="48"/>
        <v>0</v>
      </c>
      <c r="AD91" s="41">
        <f t="shared" si="49"/>
        <v>0</v>
      </c>
      <c r="AE91" s="41">
        <f t="shared" si="50"/>
        <v>0</v>
      </c>
      <c r="AF91" s="49" t="e">
        <f>HLOOKUP(I91,GasAvoidedCostsWOCC!$A$5:$G$50,G91+1,FALSE)</f>
        <v>#N/A</v>
      </c>
      <c r="AG91" s="41" t="e">
        <f t="shared" si="51"/>
        <v>#N/A</v>
      </c>
      <c r="AH91" s="49" t="e">
        <f>HLOOKUP(I91,GasAvoidedCostsWOCC!$A$5:$Q$50,T91+1,FALSE)</f>
        <v>#N/A</v>
      </c>
      <c r="AI91" s="41" t="e">
        <f t="shared" si="52"/>
        <v>#N/A</v>
      </c>
      <c r="AJ91" s="41" t="e">
        <f t="shared" si="53"/>
        <v>#N/A</v>
      </c>
      <c r="AK91" s="41" t="e">
        <f>HLOOKUP(I91,GasAvoidedCostsWOCC!$A$5:$Q$50,G91+1,FALSE)*J91*L91</f>
        <v>#N/A</v>
      </c>
      <c r="AL91" s="41" t="e">
        <f t="shared" si="54"/>
        <v>#N/A</v>
      </c>
      <c r="AM91" s="45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5">
        <f t="shared" si="55"/>
        <v>0</v>
      </c>
      <c r="AO91" s="44">
        <f t="shared" si="56"/>
        <v>0</v>
      </c>
      <c r="AP91" s="44" t="e">
        <f t="shared" si="57"/>
        <v>#DIV/0!</v>
      </c>
    </row>
    <row r="92" spans="2:42" x14ac:dyDescent="0.25">
      <c r="B92" s="34"/>
      <c r="C92" s="56"/>
      <c r="D92" s="56"/>
      <c r="E92" s="35"/>
      <c r="F92" s="36"/>
      <c r="G92" s="36"/>
      <c r="H92" s="36"/>
      <c r="I92" s="37"/>
      <c r="J92" s="38"/>
      <c r="K92" s="38"/>
      <c r="L92" s="38"/>
      <c r="M92" s="39"/>
      <c r="N92" s="39"/>
      <c r="O92" s="40"/>
      <c r="P92" s="41"/>
      <c r="Q92" s="41"/>
      <c r="R92" s="42"/>
      <c r="S92" s="43"/>
      <c r="T92" s="36">
        <f t="shared" si="39"/>
        <v>0</v>
      </c>
      <c r="U92" s="44">
        <f t="shared" si="40"/>
        <v>0</v>
      </c>
      <c r="V92" s="45">
        <f t="shared" si="41"/>
        <v>0</v>
      </c>
      <c r="W92" s="46">
        <f t="shared" si="42"/>
        <v>0</v>
      </c>
      <c r="X92" s="41">
        <f t="shared" si="43"/>
        <v>0</v>
      </c>
      <c r="Y92" s="41">
        <f t="shared" si="44"/>
        <v>0</v>
      </c>
      <c r="Z92" s="41">
        <f t="shared" si="45"/>
        <v>0</v>
      </c>
      <c r="AA92" s="47">
        <f t="shared" si="46"/>
        <v>0</v>
      </c>
      <c r="AB92" s="48">
        <f t="shared" si="47"/>
        <v>0</v>
      </c>
      <c r="AC92" s="41">
        <f t="shared" si="48"/>
        <v>0</v>
      </c>
      <c r="AD92" s="41">
        <f t="shared" si="49"/>
        <v>0</v>
      </c>
      <c r="AE92" s="41">
        <f t="shared" si="50"/>
        <v>0</v>
      </c>
      <c r="AF92" s="49" t="e">
        <f>HLOOKUP(I92,GasAvoidedCostsWOCC!$A$5:$G$50,G92+1,FALSE)</f>
        <v>#N/A</v>
      </c>
      <c r="AG92" s="41" t="e">
        <f t="shared" si="51"/>
        <v>#N/A</v>
      </c>
      <c r="AH92" s="49" t="e">
        <f>HLOOKUP(I92,GasAvoidedCostsWOCC!$A$5:$Q$50,T92+1,FALSE)</f>
        <v>#N/A</v>
      </c>
      <c r="AI92" s="41" t="e">
        <f t="shared" si="52"/>
        <v>#N/A</v>
      </c>
      <c r="AJ92" s="41" t="e">
        <f t="shared" si="53"/>
        <v>#N/A</v>
      </c>
      <c r="AK92" s="41" t="e">
        <f>HLOOKUP(I92,GasAvoidedCostsWOCC!$A$5:$Q$50,G92+1,FALSE)*J92*L92</f>
        <v>#N/A</v>
      </c>
      <c r="AL92" s="41" t="e">
        <f t="shared" si="54"/>
        <v>#N/A</v>
      </c>
      <c r="AM92" s="45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5">
        <f t="shared" si="55"/>
        <v>0</v>
      </c>
      <c r="AO92" s="44">
        <f t="shared" si="56"/>
        <v>0</v>
      </c>
      <c r="AP92" s="44" t="e">
        <f t="shared" si="57"/>
        <v>#DIV/0!</v>
      </c>
    </row>
    <row r="93" spans="2:42" x14ac:dyDescent="0.25">
      <c r="B93" s="34"/>
      <c r="C93" s="56"/>
      <c r="D93" s="56"/>
      <c r="E93" s="35"/>
      <c r="F93" s="36"/>
      <c r="G93" s="36"/>
      <c r="H93" s="36"/>
      <c r="I93" s="37"/>
      <c r="J93" s="38"/>
      <c r="K93" s="38"/>
      <c r="L93" s="38"/>
      <c r="M93" s="39"/>
      <c r="N93" s="39"/>
      <c r="O93" s="40"/>
      <c r="P93" s="41"/>
      <c r="Q93" s="41"/>
      <c r="R93" s="42"/>
      <c r="S93" s="43"/>
      <c r="T93" s="36">
        <f t="shared" si="39"/>
        <v>0</v>
      </c>
      <c r="U93" s="44">
        <f t="shared" si="40"/>
        <v>0</v>
      </c>
      <c r="V93" s="45">
        <f t="shared" si="41"/>
        <v>0</v>
      </c>
      <c r="W93" s="46">
        <f t="shared" si="42"/>
        <v>0</v>
      </c>
      <c r="X93" s="41">
        <f t="shared" si="43"/>
        <v>0</v>
      </c>
      <c r="Y93" s="41">
        <f t="shared" si="44"/>
        <v>0</v>
      </c>
      <c r="Z93" s="41">
        <f t="shared" si="45"/>
        <v>0</v>
      </c>
      <c r="AA93" s="47">
        <f t="shared" si="46"/>
        <v>0</v>
      </c>
      <c r="AB93" s="48">
        <f t="shared" si="47"/>
        <v>0</v>
      </c>
      <c r="AC93" s="41">
        <f t="shared" si="48"/>
        <v>0</v>
      </c>
      <c r="AD93" s="41">
        <f t="shared" si="49"/>
        <v>0</v>
      </c>
      <c r="AE93" s="41">
        <f t="shared" si="50"/>
        <v>0</v>
      </c>
      <c r="AF93" s="49" t="e">
        <f>HLOOKUP(I93,GasAvoidedCostsWOCC!$A$5:$G$50,G93+1,FALSE)</f>
        <v>#N/A</v>
      </c>
      <c r="AG93" s="41" t="e">
        <f t="shared" si="51"/>
        <v>#N/A</v>
      </c>
      <c r="AH93" s="49" t="e">
        <f>HLOOKUP(I93,GasAvoidedCostsWOCC!$A$5:$Q$50,T93+1,FALSE)</f>
        <v>#N/A</v>
      </c>
      <c r="AI93" s="41" t="e">
        <f t="shared" si="52"/>
        <v>#N/A</v>
      </c>
      <c r="AJ93" s="41" t="e">
        <f t="shared" si="53"/>
        <v>#N/A</v>
      </c>
      <c r="AK93" s="41" t="e">
        <f>HLOOKUP(I93,GasAvoidedCostsWOCC!$A$5:$Q$50,G93+1,FALSE)*J93*L93</f>
        <v>#N/A</v>
      </c>
      <c r="AL93" s="41" t="e">
        <f t="shared" si="54"/>
        <v>#N/A</v>
      </c>
      <c r="AM93" s="45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5">
        <f t="shared" si="55"/>
        <v>0</v>
      </c>
      <c r="AO93" s="44">
        <f t="shared" si="56"/>
        <v>0</v>
      </c>
      <c r="AP93" s="44" t="e">
        <f t="shared" si="57"/>
        <v>#DIV/0!</v>
      </c>
    </row>
    <row r="94" spans="2:42" x14ac:dyDescent="0.25">
      <c r="B94" s="34"/>
      <c r="C94" s="56"/>
      <c r="D94" s="56"/>
      <c r="E94" s="35"/>
      <c r="F94" s="36"/>
      <c r="G94" s="36"/>
      <c r="H94" s="36"/>
      <c r="I94" s="37"/>
      <c r="J94" s="38"/>
      <c r="K94" s="38"/>
      <c r="L94" s="38"/>
      <c r="M94" s="39"/>
      <c r="N94" s="39"/>
      <c r="O94" s="40"/>
      <c r="P94" s="41"/>
      <c r="Q94" s="41"/>
      <c r="R94" s="42"/>
      <c r="S94" s="43"/>
      <c r="T94" s="36">
        <f t="shared" si="39"/>
        <v>0</v>
      </c>
      <c r="U94" s="44">
        <f t="shared" si="40"/>
        <v>0</v>
      </c>
      <c r="V94" s="45">
        <f t="shared" si="41"/>
        <v>0</v>
      </c>
      <c r="W94" s="46">
        <f t="shared" si="42"/>
        <v>0</v>
      </c>
      <c r="X94" s="41">
        <f t="shared" si="43"/>
        <v>0</v>
      </c>
      <c r="Y94" s="41">
        <f t="shared" si="44"/>
        <v>0</v>
      </c>
      <c r="Z94" s="41">
        <f t="shared" si="45"/>
        <v>0</v>
      </c>
      <c r="AA94" s="47">
        <f t="shared" si="46"/>
        <v>0</v>
      </c>
      <c r="AB94" s="48">
        <f t="shared" si="47"/>
        <v>0</v>
      </c>
      <c r="AC94" s="41">
        <f t="shared" si="48"/>
        <v>0</v>
      </c>
      <c r="AD94" s="41">
        <f t="shared" si="49"/>
        <v>0</v>
      </c>
      <c r="AE94" s="41">
        <f t="shared" si="50"/>
        <v>0</v>
      </c>
      <c r="AF94" s="49" t="e">
        <f>HLOOKUP(I94,GasAvoidedCostsWOCC!$A$5:$G$50,G94+1,FALSE)</f>
        <v>#N/A</v>
      </c>
      <c r="AG94" s="41" t="e">
        <f t="shared" si="51"/>
        <v>#N/A</v>
      </c>
      <c r="AH94" s="49" t="e">
        <f>HLOOKUP(I94,GasAvoidedCostsWOCC!$A$5:$Q$50,T94+1,FALSE)</f>
        <v>#N/A</v>
      </c>
      <c r="AI94" s="41" t="e">
        <f t="shared" si="52"/>
        <v>#N/A</v>
      </c>
      <c r="AJ94" s="41" t="e">
        <f t="shared" si="53"/>
        <v>#N/A</v>
      </c>
      <c r="AK94" s="41" t="e">
        <f>HLOOKUP(I94,GasAvoidedCostsWOCC!$A$5:$Q$50,G94+1,FALSE)*J94*L94</f>
        <v>#N/A</v>
      </c>
      <c r="AL94" s="41" t="e">
        <f t="shared" si="54"/>
        <v>#N/A</v>
      </c>
      <c r="AM94" s="45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5">
        <f t="shared" si="55"/>
        <v>0</v>
      </c>
      <c r="AO94" s="44">
        <f t="shared" si="56"/>
        <v>0</v>
      </c>
      <c r="AP94" s="44" t="e">
        <f t="shared" si="57"/>
        <v>#DIV/0!</v>
      </c>
    </row>
    <row r="95" spans="2:42" x14ac:dyDescent="0.25">
      <c r="B95" s="34"/>
      <c r="C95" s="56"/>
      <c r="D95" s="56"/>
      <c r="E95" s="35"/>
      <c r="F95" s="36"/>
      <c r="G95" s="36"/>
      <c r="H95" s="36"/>
      <c r="I95" s="37"/>
      <c r="J95" s="38"/>
      <c r="K95" s="38"/>
      <c r="L95" s="38"/>
      <c r="M95" s="39"/>
      <c r="N95" s="39"/>
      <c r="O95" s="40"/>
      <c r="P95" s="41"/>
      <c r="Q95" s="41"/>
      <c r="R95" s="42"/>
      <c r="S95" s="43"/>
      <c r="T95" s="36">
        <f t="shared" si="39"/>
        <v>0</v>
      </c>
      <c r="U95" s="44">
        <f t="shared" si="40"/>
        <v>0</v>
      </c>
      <c r="V95" s="45">
        <f t="shared" si="41"/>
        <v>0</v>
      </c>
      <c r="W95" s="46">
        <f t="shared" si="42"/>
        <v>0</v>
      </c>
      <c r="X95" s="41">
        <f t="shared" si="43"/>
        <v>0</v>
      </c>
      <c r="Y95" s="41">
        <f t="shared" si="44"/>
        <v>0</v>
      </c>
      <c r="Z95" s="41">
        <f t="shared" si="45"/>
        <v>0</v>
      </c>
      <c r="AA95" s="47">
        <f t="shared" si="46"/>
        <v>0</v>
      </c>
      <c r="AB95" s="48">
        <f t="shared" si="47"/>
        <v>0</v>
      </c>
      <c r="AC95" s="41">
        <f t="shared" si="48"/>
        <v>0</v>
      </c>
      <c r="AD95" s="41">
        <f t="shared" si="49"/>
        <v>0</v>
      </c>
      <c r="AE95" s="41">
        <f t="shared" si="50"/>
        <v>0</v>
      </c>
      <c r="AF95" s="49" t="e">
        <f>HLOOKUP(I95,GasAvoidedCostsWOCC!$A$5:$G$50,G95+1,FALSE)</f>
        <v>#N/A</v>
      </c>
      <c r="AG95" s="41" t="e">
        <f t="shared" si="51"/>
        <v>#N/A</v>
      </c>
      <c r="AH95" s="49" t="e">
        <f>HLOOKUP(I95,GasAvoidedCostsWOCC!$A$5:$Q$50,T95+1,FALSE)</f>
        <v>#N/A</v>
      </c>
      <c r="AI95" s="41" t="e">
        <f t="shared" si="52"/>
        <v>#N/A</v>
      </c>
      <c r="AJ95" s="41" t="e">
        <f t="shared" si="53"/>
        <v>#N/A</v>
      </c>
      <c r="AK95" s="41" t="e">
        <f>HLOOKUP(I95,GasAvoidedCostsWOCC!$A$5:$Q$50,G95+1,FALSE)*J95*L95</f>
        <v>#N/A</v>
      </c>
      <c r="AL95" s="41" t="e">
        <f t="shared" si="54"/>
        <v>#N/A</v>
      </c>
      <c r="AM95" s="45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5">
        <f t="shared" si="55"/>
        <v>0</v>
      </c>
      <c r="AO95" s="44">
        <f t="shared" si="56"/>
        <v>0</v>
      </c>
      <c r="AP95" s="44" t="e">
        <f t="shared" si="57"/>
        <v>#DIV/0!</v>
      </c>
    </row>
    <row r="96" spans="2:42" x14ac:dyDescent="0.25">
      <c r="B96" s="34"/>
      <c r="C96" s="56"/>
      <c r="D96" s="56"/>
      <c r="E96" s="35"/>
      <c r="F96" s="36"/>
      <c r="G96" s="36"/>
      <c r="H96" s="36"/>
      <c r="I96" s="37"/>
      <c r="J96" s="38"/>
      <c r="K96" s="38"/>
      <c r="L96" s="38"/>
      <c r="M96" s="39"/>
      <c r="N96" s="39"/>
      <c r="O96" s="40"/>
      <c r="P96" s="41"/>
      <c r="Q96" s="41"/>
      <c r="R96" s="42"/>
      <c r="S96" s="43"/>
      <c r="T96" s="36">
        <f t="shared" si="39"/>
        <v>0</v>
      </c>
      <c r="U96" s="44">
        <f t="shared" si="40"/>
        <v>0</v>
      </c>
      <c r="V96" s="45">
        <f t="shared" si="41"/>
        <v>0</v>
      </c>
      <c r="W96" s="46">
        <f t="shared" si="42"/>
        <v>0</v>
      </c>
      <c r="X96" s="41">
        <f t="shared" si="43"/>
        <v>0</v>
      </c>
      <c r="Y96" s="41">
        <f t="shared" si="44"/>
        <v>0</v>
      </c>
      <c r="Z96" s="41">
        <f t="shared" si="45"/>
        <v>0</v>
      </c>
      <c r="AA96" s="47">
        <f t="shared" si="46"/>
        <v>0</v>
      </c>
      <c r="AB96" s="48">
        <f t="shared" si="47"/>
        <v>0</v>
      </c>
      <c r="AC96" s="41">
        <f t="shared" si="48"/>
        <v>0</v>
      </c>
      <c r="AD96" s="41">
        <f t="shared" si="49"/>
        <v>0</v>
      </c>
      <c r="AE96" s="41">
        <f t="shared" si="50"/>
        <v>0</v>
      </c>
      <c r="AF96" s="49" t="e">
        <f>HLOOKUP(I96,GasAvoidedCostsWOCC!$A$5:$G$50,G96+1,FALSE)</f>
        <v>#N/A</v>
      </c>
      <c r="AG96" s="41" t="e">
        <f t="shared" si="51"/>
        <v>#N/A</v>
      </c>
      <c r="AH96" s="49" t="e">
        <f>HLOOKUP(I96,GasAvoidedCostsWOCC!$A$5:$Q$50,T96+1,FALSE)</f>
        <v>#N/A</v>
      </c>
      <c r="AI96" s="41" t="e">
        <f t="shared" si="52"/>
        <v>#N/A</v>
      </c>
      <c r="AJ96" s="41" t="e">
        <f t="shared" si="53"/>
        <v>#N/A</v>
      </c>
      <c r="AK96" s="41" t="e">
        <f>HLOOKUP(I96,GasAvoidedCostsWOCC!$A$5:$Q$50,G96+1,FALSE)*J96*L96</f>
        <v>#N/A</v>
      </c>
      <c r="AL96" s="41" t="e">
        <f t="shared" si="54"/>
        <v>#N/A</v>
      </c>
      <c r="AM96" s="45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5">
        <f t="shared" si="55"/>
        <v>0</v>
      </c>
      <c r="AO96" s="44">
        <f t="shared" si="56"/>
        <v>0</v>
      </c>
      <c r="AP96" s="44" t="e">
        <f t="shared" si="57"/>
        <v>#DIV/0!</v>
      </c>
    </row>
    <row r="97" spans="2:42" x14ac:dyDescent="0.25">
      <c r="B97" s="34"/>
      <c r="C97" s="56"/>
      <c r="D97" s="56"/>
      <c r="E97" s="35"/>
      <c r="F97" s="36"/>
      <c r="G97" s="36"/>
      <c r="H97" s="36"/>
      <c r="I97" s="37"/>
      <c r="J97" s="38"/>
      <c r="K97" s="38"/>
      <c r="L97" s="38"/>
      <c r="M97" s="39"/>
      <c r="N97" s="39"/>
      <c r="O97" s="40"/>
      <c r="P97" s="41"/>
      <c r="Q97" s="41"/>
      <c r="R97" s="42"/>
      <c r="S97" s="43"/>
      <c r="T97" s="36">
        <f t="shared" si="39"/>
        <v>0</v>
      </c>
      <c r="U97" s="44">
        <f t="shared" si="40"/>
        <v>0</v>
      </c>
      <c r="V97" s="45">
        <f t="shared" si="41"/>
        <v>0</v>
      </c>
      <c r="W97" s="46">
        <f t="shared" si="42"/>
        <v>0</v>
      </c>
      <c r="X97" s="41">
        <f t="shared" si="43"/>
        <v>0</v>
      </c>
      <c r="Y97" s="41">
        <f t="shared" si="44"/>
        <v>0</v>
      </c>
      <c r="Z97" s="41">
        <f t="shared" si="45"/>
        <v>0</v>
      </c>
      <c r="AA97" s="47">
        <f t="shared" si="46"/>
        <v>0</v>
      </c>
      <c r="AB97" s="48">
        <f t="shared" si="47"/>
        <v>0</v>
      </c>
      <c r="AC97" s="41">
        <f t="shared" si="48"/>
        <v>0</v>
      </c>
      <c r="AD97" s="41">
        <f t="shared" si="49"/>
        <v>0</v>
      </c>
      <c r="AE97" s="41">
        <f t="shared" si="50"/>
        <v>0</v>
      </c>
      <c r="AF97" s="49" t="e">
        <f>HLOOKUP(I97,GasAvoidedCostsWOCC!$A$5:$G$50,G97+1,FALSE)</f>
        <v>#N/A</v>
      </c>
      <c r="AG97" s="41" t="e">
        <f t="shared" si="51"/>
        <v>#N/A</v>
      </c>
      <c r="AH97" s="49" t="e">
        <f>HLOOKUP(I97,GasAvoidedCostsWOCC!$A$5:$Q$50,T97+1,FALSE)</f>
        <v>#N/A</v>
      </c>
      <c r="AI97" s="41" t="e">
        <f t="shared" si="52"/>
        <v>#N/A</v>
      </c>
      <c r="AJ97" s="41" t="e">
        <f t="shared" si="53"/>
        <v>#N/A</v>
      </c>
      <c r="AK97" s="41" t="e">
        <f>HLOOKUP(I97,GasAvoidedCostsWOCC!$A$5:$Q$50,G97+1,FALSE)*J97*L97</f>
        <v>#N/A</v>
      </c>
      <c r="AL97" s="41" t="e">
        <f t="shared" si="54"/>
        <v>#N/A</v>
      </c>
      <c r="AM97" s="45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5">
        <f t="shared" si="55"/>
        <v>0</v>
      </c>
      <c r="AO97" s="44">
        <f t="shared" si="56"/>
        <v>0</v>
      </c>
      <c r="AP97" s="44" t="e">
        <f t="shared" si="57"/>
        <v>#DIV/0!</v>
      </c>
    </row>
    <row r="98" spans="2:42" x14ac:dyDescent="0.25">
      <c r="B98" s="34"/>
      <c r="C98" s="56"/>
      <c r="D98" s="56"/>
      <c r="E98" s="35"/>
      <c r="F98" s="36"/>
      <c r="G98" s="36"/>
      <c r="H98" s="36"/>
      <c r="I98" s="37"/>
      <c r="J98" s="38"/>
      <c r="K98" s="38"/>
      <c r="L98" s="38"/>
      <c r="M98" s="39"/>
      <c r="N98" s="39"/>
      <c r="O98" s="40"/>
      <c r="P98" s="41"/>
      <c r="Q98" s="41"/>
      <c r="R98" s="42"/>
      <c r="S98" s="43"/>
      <c r="T98" s="36">
        <f t="shared" si="39"/>
        <v>0</v>
      </c>
      <c r="U98" s="44">
        <f t="shared" si="40"/>
        <v>0</v>
      </c>
      <c r="V98" s="45">
        <f t="shared" si="41"/>
        <v>0</v>
      </c>
      <c r="W98" s="46">
        <f t="shared" si="42"/>
        <v>0</v>
      </c>
      <c r="X98" s="41">
        <f t="shared" si="43"/>
        <v>0</v>
      </c>
      <c r="Y98" s="41">
        <f t="shared" si="44"/>
        <v>0</v>
      </c>
      <c r="Z98" s="41">
        <f t="shared" si="45"/>
        <v>0</v>
      </c>
      <c r="AA98" s="47">
        <f t="shared" si="46"/>
        <v>0</v>
      </c>
      <c r="AB98" s="48">
        <f t="shared" si="47"/>
        <v>0</v>
      </c>
      <c r="AC98" s="41">
        <f t="shared" si="48"/>
        <v>0</v>
      </c>
      <c r="AD98" s="41">
        <f t="shared" si="49"/>
        <v>0</v>
      </c>
      <c r="AE98" s="41">
        <f t="shared" si="50"/>
        <v>0</v>
      </c>
      <c r="AF98" s="49" t="e">
        <f>HLOOKUP(I98,GasAvoidedCostsWOCC!$A$5:$G$50,G98+1,FALSE)</f>
        <v>#N/A</v>
      </c>
      <c r="AG98" s="41" t="e">
        <f t="shared" si="51"/>
        <v>#N/A</v>
      </c>
      <c r="AH98" s="49" t="e">
        <f>HLOOKUP(I98,GasAvoidedCostsWOCC!$A$5:$Q$50,T98+1,FALSE)</f>
        <v>#N/A</v>
      </c>
      <c r="AI98" s="41" t="e">
        <f t="shared" si="52"/>
        <v>#N/A</v>
      </c>
      <c r="AJ98" s="41" t="e">
        <f t="shared" si="53"/>
        <v>#N/A</v>
      </c>
      <c r="AK98" s="41" t="e">
        <f>HLOOKUP(I98,GasAvoidedCostsWOCC!$A$5:$Q$50,G98+1,FALSE)*J98*L98</f>
        <v>#N/A</v>
      </c>
      <c r="AL98" s="41" t="e">
        <f t="shared" si="54"/>
        <v>#N/A</v>
      </c>
      <c r="AM98" s="45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5">
        <f t="shared" si="55"/>
        <v>0</v>
      </c>
      <c r="AO98" s="44">
        <f t="shared" si="56"/>
        <v>0</v>
      </c>
      <c r="AP98" s="44" t="e">
        <f t="shared" si="57"/>
        <v>#DIV/0!</v>
      </c>
    </row>
    <row r="99" spans="2:42" x14ac:dyDescent="0.25">
      <c r="B99" s="34"/>
      <c r="C99" s="56"/>
      <c r="D99" s="56"/>
      <c r="E99" s="35"/>
      <c r="F99" s="36"/>
      <c r="G99" s="36"/>
      <c r="H99" s="36"/>
      <c r="I99" s="37"/>
      <c r="J99" s="38"/>
      <c r="K99" s="38"/>
      <c r="L99" s="38"/>
      <c r="M99" s="39"/>
      <c r="N99" s="39"/>
      <c r="O99" s="40"/>
      <c r="P99" s="41"/>
      <c r="Q99" s="41"/>
      <c r="R99" s="42"/>
      <c r="S99" s="43"/>
      <c r="T99" s="36">
        <f t="shared" si="39"/>
        <v>0</v>
      </c>
      <c r="U99" s="44">
        <f t="shared" si="40"/>
        <v>0</v>
      </c>
      <c r="V99" s="45">
        <f t="shared" si="41"/>
        <v>0</v>
      </c>
      <c r="W99" s="46">
        <f t="shared" si="42"/>
        <v>0</v>
      </c>
      <c r="X99" s="41">
        <f t="shared" si="43"/>
        <v>0</v>
      </c>
      <c r="Y99" s="41">
        <f t="shared" si="44"/>
        <v>0</v>
      </c>
      <c r="Z99" s="41">
        <f t="shared" si="45"/>
        <v>0</v>
      </c>
      <c r="AA99" s="47">
        <f t="shared" si="46"/>
        <v>0</v>
      </c>
      <c r="AB99" s="48">
        <f t="shared" si="47"/>
        <v>0</v>
      </c>
      <c r="AC99" s="41">
        <f t="shared" si="48"/>
        <v>0</v>
      </c>
      <c r="AD99" s="41">
        <f t="shared" si="49"/>
        <v>0</v>
      </c>
      <c r="AE99" s="41">
        <f t="shared" si="50"/>
        <v>0</v>
      </c>
      <c r="AF99" s="49" t="e">
        <f>HLOOKUP(I99,GasAvoidedCostsWOCC!$A$5:$G$50,G99+1,FALSE)</f>
        <v>#N/A</v>
      </c>
      <c r="AG99" s="41" t="e">
        <f t="shared" si="51"/>
        <v>#N/A</v>
      </c>
      <c r="AH99" s="49" t="e">
        <f>HLOOKUP(I99,GasAvoidedCostsWOCC!$A$5:$Q$50,T99+1,FALSE)</f>
        <v>#N/A</v>
      </c>
      <c r="AI99" s="41" t="e">
        <f t="shared" si="52"/>
        <v>#N/A</v>
      </c>
      <c r="AJ99" s="41" t="e">
        <f t="shared" si="53"/>
        <v>#N/A</v>
      </c>
      <c r="AK99" s="41" t="e">
        <f>HLOOKUP(I99,GasAvoidedCostsWOCC!$A$5:$Q$50,G99+1,FALSE)*J99*L99</f>
        <v>#N/A</v>
      </c>
      <c r="AL99" s="41" t="e">
        <f t="shared" si="54"/>
        <v>#N/A</v>
      </c>
      <c r="AM99" s="45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5">
        <f t="shared" si="55"/>
        <v>0</v>
      </c>
      <c r="AO99" s="44">
        <f t="shared" si="56"/>
        <v>0</v>
      </c>
      <c r="AP99" s="44" t="e">
        <f t="shared" si="57"/>
        <v>#DIV/0!</v>
      </c>
    </row>
    <row r="100" spans="2:42" x14ac:dyDescent="0.25">
      <c r="B100" s="34"/>
      <c r="C100" s="56"/>
      <c r="D100" s="56"/>
      <c r="E100" s="35"/>
      <c r="F100" s="36"/>
      <c r="G100" s="36"/>
      <c r="H100" s="36"/>
      <c r="I100" s="37"/>
      <c r="J100" s="38"/>
      <c r="K100" s="38"/>
      <c r="L100" s="38"/>
      <c r="M100" s="39"/>
      <c r="N100" s="39"/>
      <c r="O100" s="40"/>
      <c r="P100" s="41"/>
      <c r="Q100" s="41"/>
      <c r="R100" s="42"/>
      <c r="S100" s="43"/>
      <c r="T100" s="36">
        <f t="shared" si="39"/>
        <v>0</v>
      </c>
      <c r="U100" s="44">
        <f t="shared" si="40"/>
        <v>0</v>
      </c>
      <c r="V100" s="45">
        <f t="shared" si="41"/>
        <v>0</v>
      </c>
      <c r="W100" s="46">
        <f t="shared" si="42"/>
        <v>0</v>
      </c>
      <c r="X100" s="41">
        <f t="shared" si="43"/>
        <v>0</v>
      </c>
      <c r="Y100" s="41">
        <f t="shared" si="44"/>
        <v>0</v>
      </c>
      <c r="Z100" s="41">
        <f t="shared" si="45"/>
        <v>0</v>
      </c>
      <c r="AA100" s="47">
        <f t="shared" si="46"/>
        <v>0</v>
      </c>
      <c r="AB100" s="48">
        <f t="shared" si="47"/>
        <v>0</v>
      </c>
      <c r="AC100" s="41">
        <f t="shared" si="48"/>
        <v>0</v>
      </c>
      <c r="AD100" s="41">
        <f t="shared" si="49"/>
        <v>0</v>
      </c>
      <c r="AE100" s="41">
        <f t="shared" si="50"/>
        <v>0</v>
      </c>
      <c r="AF100" s="49" t="e">
        <f>HLOOKUP(I100,GasAvoidedCostsWOCC!$A$5:$G$50,G100+1,FALSE)</f>
        <v>#N/A</v>
      </c>
      <c r="AG100" s="41" t="e">
        <f t="shared" si="51"/>
        <v>#N/A</v>
      </c>
      <c r="AH100" s="49" t="e">
        <f>HLOOKUP(I100,GasAvoidedCostsWOCC!$A$5:$Q$50,T100+1,FALSE)</f>
        <v>#N/A</v>
      </c>
      <c r="AI100" s="41" t="e">
        <f t="shared" si="52"/>
        <v>#N/A</v>
      </c>
      <c r="AJ100" s="41" t="e">
        <f t="shared" si="53"/>
        <v>#N/A</v>
      </c>
      <c r="AK100" s="41" t="e">
        <f>HLOOKUP(I100,GasAvoidedCostsWOCC!$A$5:$Q$50,G100+1,FALSE)*J100*L100</f>
        <v>#N/A</v>
      </c>
      <c r="AL100" s="41" t="e">
        <f t="shared" si="54"/>
        <v>#N/A</v>
      </c>
      <c r="AM100" s="45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5">
        <f t="shared" si="55"/>
        <v>0</v>
      </c>
      <c r="AO100" s="44">
        <f t="shared" si="56"/>
        <v>0</v>
      </c>
      <c r="AP100" s="44" t="e">
        <f t="shared" si="57"/>
        <v>#DIV/0!</v>
      </c>
    </row>
    <row r="101" spans="2:42" x14ac:dyDescent="0.25">
      <c r="B101" s="34"/>
      <c r="C101" s="56"/>
      <c r="D101" s="56"/>
      <c r="E101" s="35"/>
      <c r="F101" s="36"/>
      <c r="G101" s="36"/>
      <c r="H101" s="36"/>
      <c r="I101" s="37"/>
      <c r="J101" s="38"/>
      <c r="K101" s="38"/>
      <c r="L101" s="38"/>
      <c r="M101" s="39"/>
      <c r="N101" s="39"/>
      <c r="O101" s="40"/>
      <c r="P101" s="41"/>
      <c r="Q101" s="41"/>
      <c r="R101" s="42"/>
      <c r="S101" s="43"/>
      <c r="T101" s="36">
        <f t="shared" si="39"/>
        <v>0</v>
      </c>
      <c r="U101" s="44">
        <f t="shared" si="40"/>
        <v>0</v>
      </c>
      <c r="V101" s="45">
        <f t="shared" si="41"/>
        <v>0</v>
      </c>
      <c r="W101" s="46">
        <f t="shared" si="42"/>
        <v>0</v>
      </c>
      <c r="X101" s="41">
        <f t="shared" si="43"/>
        <v>0</v>
      </c>
      <c r="Y101" s="41">
        <f t="shared" si="44"/>
        <v>0</v>
      </c>
      <c r="Z101" s="41">
        <f t="shared" si="45"/>
        <v>0</v>
      </c>
      <c r="AA101" s="47">
        <f t="shared" si="46"/>
        <v>0</v>
      </c>
      <c r="AB101" s="48">
        <f t="shared" si="47"/>
        <v>0</v>
      </c>
      <c r="AC101" s="41">
        <f t="shared" si="48"/>
        <v>0</v>
      </c>
      <c r="AD101" s="41">
        <f t="shared" si="49"/>
        <v>0</v>
      </c>
      <c r="AE101" s="41">
        <f t="shared" si="50"/>
        <v>0</v>
      </c>
      <c r="AF101" s="49" t="e">
        <f>HLOOKUP(I101,GasAvoidedCostsWOCC!$A$5:$G$50,G101+1,FALSE)</f>
        <v>#N/A</v>
      </c>
      <c r="AG101" s="41" t="e">
        <f t="shared" si="51"/>
        <v>#N/A</v>
      </c>
      <c r="AH101" s="49" t="e">
        <f>HLOOKUP(I101,GasAvoidedCostsWOCC!$A$5:$Q$50,T101+1,FALSE)</f>
        <v>#N/A</v>
      </c>
      <c r="AI101" s="41" t="e">
        <f t="shared" si="52"/>
        <v>#N/A</v>
      </c>
      <c r="AJ101" s="41" t="e">
        <f t="shared" si="53"/>
        <v>#N/A</v>
      </c>
      <c r="AK101" s="41" t="e">
        <f>HLOOKUP(I101,GasAvoidedCostsWOCC!$A$5:$Q$50,G101+1,FALSE)*J101*L101</f>
        <v>#N/A</v>
      </c>
      <c r="AL101" s="41" t="e">
        <f t="shared" si="54"/>
        <v>#N/A</v>
      </c>
      <c r="AM101" s="45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5">
        <f t="shared" si="55"/>
        <v>0</v>
      </c>
      <c r="AO101" s="44">
        <f t="shared" si="56"/>
        <v>0</v>
      </c>
      <c r="AP101" s="44" t="e">
        <f t="shared" si="57"/>
        <v>#DIV/0!</v>
      </c>
    </row>
    <row r="102" spans="2:42" x14ac:dyDescent="0.25">
      <c r="B102" s="34"/>
      <c r="C102" s="56"/>
      <c r="D102" s="56"/>
      <c r="E102" s="35"/>
      <c r="F102" s="36"/>
      <c r="G102" s="36"/>
      <c r="H102" s="36"/>
      <c r="I102" s="37"/>
      <c r="J102" s="38"/>
      <c r="K102" s="38"/>
      <c r="L102" s="38"/>
      <c r="M102" s="39"/>
      <c r="N102" s="39"/>
      <c r="O102" s="40"/>
      <c r="P102" s="41"/>
      <c r="Q102" s="41"/>
      <c r="R102" s="42"/>
      <c r="S102" s="43"/>
      <c r="T102" s="36">
        <f t="shared" si="39"/>
        <v>0</v>
      </c>
      <c r="U102" s="44">
        <f t="shared" si="40"/>
        <v>0</v>
      </c>
      <c r="V102" s="45">
        <f t="shared" si="41"/>
        <v>0</v>
      </c>
      <c r="W102" s="46">
        <f t="shared" si="42"/>
        <v>0</v>
      </c>
      <c r="X102" s="41">
        <f t="shared" si="43"/>
        <v>0</v>
      </c>
      <c r="Y102" s="41">
        <f t="shared" si="44"/>
        <v>0</v>
      </c>
      <c r="Z102" s="41">
        <f t="shared" si="45"/>
        <v>0</v>
      </c>
      <c r="AA102" s="47">
        <f t="shared" si="46"/>
        <v>0</v>
      </c>
      <c r="AB102" s="48">
        <f t="shared" si="47"/>
        <v>0</v>
      </c>
      <c r="AC102" s="41">
        <f t="shared" si="48"/>
        <v>0</v>
      </c>
      <c r="AD102" s="41">
        <f t="shared" si="49"/>
        <v>0</v>
      </c>
      <c r="AE102" s="41">
        <f t="shared" si="50"/>
        <v>0</v>
      </c>
      <c r="AF102" s="49" t="e">
        <f>HLOOKUP(I102,GasAvoidedCostsWOCC!$A$5:$G$50,G102+1,FALSE)</f>
        <v>#N/A</v>
      </c>
      <c r="AG102" s="41" t="e">
        <f t="shared" si="51"/>
        <v>#N/A</v>
      </c>
      <c r="AH102" s="49" t="e">
        <f>HLOOKUP(I102,GasAvoidedCostsWOCC!$A$5:$Q$50,T102+1,FALSE)</f>
        <v>#N/A</v>
      </c>
      <c r="AI102" s="41" t="e">
        <f t="shared" si="52"/>
        <v>#N/A</v>
      </c>
      <c r="AJ102" s="41" t="e">
        <f t="shared" si="53"/>
        <v>#N/A</v>
      </c>
      <c r="AK102" s="41" t="e">
        <f>HLOOKUP(I102,GasAvoidedCostsWOCC!$A$5:$Q$50,G102+1,FALSE)*J102*L102</f>
        <v>#N/A</v>
      </c>
      <c r="AL102" s="41" t="e">
        <f t="shared" si="54"/>
        <v>#N/A</v>
      </c>
      <c r="AM102" s="45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5">
        <f t="shared" si="55"/>
        <v>0</v>
      </c>
      <c r="AO102" s="44">
        <f t="shared" si="56"/>
        <v>0</v>
      </c>
      <c r="AP102" s="44" t="e">
        <f t="shared" si="57"/>
        <v>#DIV/0!</v>
      </c>
    </row>
    <row r="103" spans="2:42" x14ac:dyDescent="0.25">
      <c r="B103" s="34"/>
      <c r="C103" s="56"/>
      <c r="D103" s="56"/>
      <c r="E103" s="35"/>
      <c r="F103" s="36"/>
      <c r="G103" s="36"/>
      <c r="H103" s="36"/>
      <c r="I103" s="37"/>
      <c r="J103" s="38"/>
      <c r="K103" s="38"/>
      <c r="L103" s="38"/>
      <c r="M103" s="39"/>
      <c r="N103" s="39"/>
      <c r="O103" s="40"/>
      <c r="P103" s="41"/>
      <c r="Q103" s="41"/>
      <c r="R103" s="42"/>
      <c r="S103" s="43"/>
      <c r="T103" s="36">
        <f t="shared" si="39"/>
        <v>0</v>
      </c>
      <c r="U103" s="44">
        <f t="shared" si="40"/>
        <v>0</v>
      </c>
      <c r="V103" s="45">
        <f t="shared" si="41"/>
        <v>0</v>
      </c>
      <c r="W103" s="46">
        <f t="shared" si="42"/>
        <v>0</v>
      </c>
      <c r="X103" s="41">
        <f t="shared" si="43"/>
        <v>0</v>
      </c>
      <c r="Y103" s="41">
        <f t="shared" si="44"/>
        <v>0</v>
      </c>
      <c r="Z103" s="41">
        <f t="shared" si="45"/>
        <v>0</v>
      </c>
      <c r="AA103" s="47">
        <f t="shared" si="46"/>
        <v>0</v>
      </c>
      <c r="AB103" s="48">
        <f t="shared" si="47"/>
        <v>0</v>
      </c>
      <c r="AC103" s="41">
        <f t="shared" si="48"/>
        <v>0</v>
      </c>
      <c r="AD103" s="41">
        <f t="shared" si="49"/>
        <v>0</v>
      </c>
      <c r="AE103" s="41">
        <f t="shared" si="50"/>
        <v>0</v>
      </c>
      <c r="AF103" s="49" t="e">
        <f>HLOOKUP(I103,GasAvoidedCostsWOCC!$A$5:$G$50,G103+1,FALSE)</f>
        <v>#N/A</v>
      </c>
      <c r="AG103" s="41" t="e">
        <f t="shared" si="51"/>
        <v>#N/A</v>
      </c>
      <c r="AH103" s="49" t="e">
        <f>HLOOKUP(I103,GasAvoidedCostsWOCC!$A$5:$Q$50,T103+1,FALSE)</f>
        <v>#N/A</v>
      </c>
      <c r="AI103" s="41" t="e">
        <f t="shared" si="52"/>
        <v>#N/A</v>
      </c>
      <c r="AJ103" s="41" t="e">
        <f t="shared" si="53"/>
        <v>#N/A</v>
      </c>
      <c r="AK103" s="41" t="e">
        <f>HLOOKUP(I103,GasAvoidedCostsWOCC!$A$5:$Q$50,G103+1,FALSE)*J103*L103</f>
        <v>#N/A</v>
      </c>
      <c r="AL103" s="41" t="e">
        <f t="shared" si="54"/>
        <v>#N/A</v>
      </c>
      <c r="AM103" s="45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5">
        <f t="shared" si="55"/>
        <v>0</v>
      </c>
      <c r="AO103" s="44">
        <f t="shared" si="56"/>
        <v>0</v>
      </c>
      <c r="AP103" s="44" t="e">
        <f t="shared" si="57"/>
        <v>#DIV/0!</v>
      </c>
    </row>
    <row r="104" spans="2:42" x14ac:dyDescent="0.25">
      <c r="B104" s="34"/>
      <c r="C104" s="56"/>
      <c r="D104" s="56"/>
      <c r="E104" s="35"/>
      <c r="F104" s="36"/>
      <c r="G104" s="36"/>
      <c r="H104" s="36"/>
      <c r="I104" s="37"/>
      <c r="J104" s="38"/>
      <c r="K104" s="38"/>
      <c r="L104" s="38"/>
      <c r="M104" s="39"/>
      <c r="N104" s="39"/>
      <c r="O104" s="40"/>
      <c r="P104" s="41"/>
      <c r="Q104" s="41"/>
      <c r="R104" s="42"/>
      <c r="S104" s="43"/>
      <c r="T104" s="36">
        <f t="shared" si="39"/>
        <v>0</v>
      </c>
      <c r="U104" s="44">
        <f t="shared" si="40"/>
        <v>0</v>
      </c>
      <c r="V104" s="45">
        <f t="shared" si="41"/>
        <v>0</v>
      </c>
      <c r="W104" s="46">
        <f t="shared" si="42"/>
        <v>0</v>
      </c>
      <c r="X104" s="41">
        <f t="shared" si="43"/>
        <v>0</v>
      </c>
      <c r="Y104" s="41">
        <f t="shared" si="44"/>
        <v>0</v>
      </c>
      <c r="Z104" s="41">
        <f t="shared" si="45"/>
        <v>0</v>
      </c>
      <c r="AA104" s="47">
        <f t="shared" si="46"/>
        <v>0</v>
      </c>
      <c r="AB104" s="48">
        <f t="shared" si="47"/>
        <v>0</v>
      </c>
      <c r="AC104" s="41">
        <f t="shared" si="48"/>
        <v>0</v>
      </c>
      <c r="AD104" s="41">
        <f t="shared" si="49"/>
        <v>0</v>
      </c>
      <c r="AE104" s="41">
        <f t="shared" si="50"/>
        <v>0</v>
      </c>
      <c r="AF104" s="49" t="e">
        <f>HLOOKUP(I104,GasAvoidedCostsWOCC!$A$5:$G$50,G104+1,FALSE)</f>
        <v>#N/A</v>
      </c>
      <c r="AG104" s="41" t="e">
        <f t="shared" si="51"/>
        <v>#N/A</v>
      </c>
      <c r="AH104" s="49" t="e">
        <f>HLOOKUP(I104,GasAvoidedCostsWOCC!$A$5:$Q$50,T104+1,FALSE)</f>
        <v>#N/A</v>
      </c>
      <c r="AI104" s="41" t="e">
        <f t="shared" si="52"/>
        <v>#N/A</v>
      </c>
      <c r="AJ104" s="41" t="e">
        <f t="shared" si="53"/>
        <v>#N/A</v>
      </c>
      <c r="AK104" s="41" t="e">
        <f>HLOOKUP(I104,GasAvoidedCostsWOCC!$A$5:$Q$50,G104+1,FALSE)*J104*L104</f>
        <v>#N/A</v>
      </c>
      <c r="AL104" s="41" t="e">
        <f t="shared" si="54"/>
        <v>#N/A</v>
      </c>
      <c r="AM104" s="45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5">
        <f t="shared" si="55"/>
        <v>0</v>
      </c>
      <c r="AO104" s="44">
        <f t="shared" si="56"/>
        <v>0</v>
      </c>
      <c r="AP104" s="44" t="e">
        <f t="shared" si="57"/>
        <v>#DIV/0!</v>
      </c>
    </row>
    <row r="105" spans="2:42" x14ac:dyDescent="0.25">
      <c r="B105" s="34"/>
      <c r="C105" s="56"/>
      <c r="D105" s="56"/>
      <c r="E105" s="35"/>
      <c r="F105" s="36"/>
      <c r="G105" s="36"/>
      <c r="H105" s="36"/>
      <c r="I105" s="37"/>
      <c r="J105" s="38"/>
      <c r="K105" s="38"/>
      <c r="L105" s="38"/>
      <c r="M105" s="39"/>
      <c r="N105" s="39"/>
      <c r="O105" s="40"/>
      <c r="P105" s="41"/>
      <c r="Q105" s="41"/>
      <c r="R105" s="42"/>
      <c r="S105" s="43"/>
      <c r="T105" s="36">
        <f t="shared" si="39"/>
        <v>0</v>
      </c>
      <c r="U105" s="44">
        <f t="shared" si="40"/>
        <v>0</v>
      </c>
      <c r="V105" s="45">
        <f t="shared" si="41"/>
        <v>0</v>
      </c>
      <c r="W105" s="46">
        <f t="shared" si="42"/>
        <v>0</v>
      </c>
      <c r="X105" s="41">
        <f t="shared" si="43"/>
        <v>0</v>
      </c>
      <c r="Y105" s="41">
        <f t="shared" si="44"/>
        <v>0</v>
      </c>
      <c r="Z105" s="41">
        <f t="shared" si="45"/>
        <v>0</v>
      </c>
      <c r="AA105" s="47">
        <f t="shared" si="46"/>
        <v>0</v>
      </c>
      <c r="AB105" s="48">
        <f t="shared" si="47"/>
        <v>0</v>
      </c>
      <c r="AC105" s="41">
        <f t="shared" si="48"/>
        <v>0</v>
      </c>
      <c r="AD105" s="41">
        <f t="shared" si="49"/>
        <v>0</v>
      </c>
      <c r="AE105" s="41">
        <f t="shared" si="50"/>
        <v>0</v>
      </c>
      <c r="AF105" s="49" t="e">
        <f>HLOOKUP(I105,GasAvoidedCostsWOCC!$A$5:$G$50,G105+1,FALSE)</f>
        <v>#N/A</v>
      </c>
      <c r="AG105" s="41" t="e">
        <f t="shared" si="51"/>
        <v>#N/A</v>
      </c>
      <c r="AH105" s="49" t="e">
        <f>HLOOKUP(I105,GasAvoidedCostsWOCC!$A$5:$Q$50,T105+1,FALSE)</f>
        <v>#N/A</v>
      </c>
      <c r="AI105" s="41" t="e">
        <f t="shared" si="52"/>
        <v>#N/A</v>
      </c>
      <c r="AJ105" s="41" t="e">
        <f t="shared" si="53"/>
        <v>#N/A</v>
      </c>
      <c r="AK105" s="41" t="e">
        <f>HLOOKUP(I105,GasAvoidedCostsWOCC!$A$5:$Q$50,G105+1,FALSE)*J105*L105</f>
        <v>#N/A</v>
      </c>
      <c r="AL105" s="41" t="e">
        <f t="shared" si="54"/>
        <v>#N/A</v>
      </c>
      <c r="AM105" s="45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5">
        <f t="shared" si="55"/>
        <v>0</v>
      </c>
      <c r="AO105" s="44">
        <f t="shared" si="56"/>
        <v>0</v>
      </c>
      <c r="AP105" s="44" t="e">
        <f t="shared" si="57"/>
        <v>#DIV/0!</v>
      </c>
    </row>
    <row r="106" spans="2:42" x14ac:dyDescent="0.25">
      <c r="B106" s="34"/>
      <c r="C106" s="56"/>
      <c r="D106" s="56"/>
      <c r="E106" s="35"/>
      <c r="F106" s="36"/>
      <c r="G106" s="36"/>
      <c r="H106" s="36"/>
      <c r="I106" s="37"/>
      <c r="J106" s="38"/>
      <c r="K106" s="38"/>
      <c r="L106" s="38"/>
      <c r="M106" s="39"/>
      <c r="N106" s="39"/>
      <c r="O106" s="40"/>
      <c r="P106" s="41"/>
      <c r="Q106" s="41"/>
      <c r="R106" s="42"/>
      <c r="S106" s="43"/>
      <c r="T106" s="36">
        <f t="shared" si="39"/>
        <v>0</v>
      </c>
      <c r="U106" s="44">
        <f t="shared" si="40"/>
        <v>0</v>
      </c>
      <c r="V106" s="45">
        <f t="shared" si="41"/>
        <v>0</v>
      </c>
      <c r="W106" s="46">
        <f t="shared" si="42"/>
        <v>0</v>
      </c>
      <c r="X106" s="41">
        <f t="shared" si="43"/>
        <v>0</v>
      </c>
      <c r="Y106" s="41">
        <f t="shared" si="44"/>
        <v>0</v>
      </c>
      <c r="Z106" s="41">
        <f t="shared" si="45"/>
        <v>0</v>
      </c>
      <c r="AA106" s="47">
        <f t="shared" si="46"/>
        <v>0</v>
      </c>
      <c r="AB106" s="48">
        <f t="shared" si="47"/>
        <v>0</v>
      </c>
      <c r="AC106" s="41">
        <f t="shared" si="48"/>
        <v>0</v>
      </c>
      <c r="AD106" s="41">
        <f t="shared" si="49"/>
        <v>0</v>
      </c>
      <c r="AE106" s="41">
        <f t="shared" si="50"/>
        <v>0</v>
      </c>
      <c r="AF106" s="49" t="e">
        <f>HLOOKUP(I106,GasAvoidedCostsWOCC!$A$5:$G$50,G106+1,FALSE)</f>
        <v>#N/A</v>
      </c>
      <c r="AG106" s="41" t="e">
        <f t="shared" si="51"/>
        <v>#N/A</v>
      </c>
      <c r="AH106" s="49" t="e">
        <f>HLOOKUP(I106,GasAvoidedCostsWOCC!$A$5:$Q$50,T106+1,FALSE)</f>
        <v>#N/A</v>
      </c>
      <c r="AI106" s="41" t="e">
        <f t="shared" si="52"/>
        <v>#N/A</v>
      </c>
      <c r="AJ106" s="41" t="e">
        <f t="shared" si="53"/>
        <v>#N/A</v>
      </c>
      <c r="AK106" s="41" t="e">
        <f>HLOOKUP(I106,GasAvoidedCostsWOCC!$A$5:$Q$50,G106+1,FALSE)*J106*L106</f>
        <v>#N/A</v>
      </c>
      <c r="AL106" s="41" t="e">
        <f t="shared" si="54"/>
        <v>#N/A</v>
      </c>
      <c r="AM106" s="45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5">
        <f t="shared" si="55"/>
        <v>0</v>
      </c>
      <c r="AO106" s="44">
        <f t="shared" si="56"/>
        <v>0</v>
      </c>
      <c r="AP106" s="44" t="e">
        <f t="shared" si="57"/>
        <v>#DIV/0!</v>
      </c>
    </row>
    <row r="107" spans="2:42" x14ac:dyDescent="0.25">
      <c r="B107" s="34"/>
      <c r="C107" s="56"/>
      <c r="D107" s="56"/>
      <c r="E107" s="35"/>
      <c r="F107" s="36"/>
      <c r="G107" s="36"/>
      <c r="H107" s="36"/>
      <c r="I107" s="37"/>
      <c r="J107" s="38"/>
      <c r="K107" s="38"/>
      <c r="L107" s="38"/>
      <c r="M107" s="39"/>
      <c r="N107" s="39"/>
      <c r="O107" s="40"/>
      <c r="P107" s="41"/>
      <c r="Q107" s="41"/>
      <c r="R107" s="42"/>
      <c r="S107" s="43"/>
      <c r="T107" s="36">
        <f t="shared" si="39"/>
        <v>0</v>
      </c>
      <c r="U107" s="44">
        <f t="shared" si="40"/>
        <v>0</v>
      </c>
      <c r="V107" s="45">
        <f t="shared" si="41"/>
        <v>0</v>
      </c>
      <c r="W107" s="46">
        <f t="shared" si="42"/>
        <v>0</v>
      </c>
      <c r="X107" s="41">
        <f t="shared" si="43"/>
        <v>0</v>
      </c>
      <c r="Y107" s="41">
        <f t="shared" si="44"/>
        <v>0</v>
      </c>
      <c r="Z107" s="41">
        <f t="shared" si="45"/>
        <v>0</v>
      </c>
      <c r="AA107" s="47">
        <f t="shared" si="46"/>
        <v>0</v>
      </c>
      <c r="AB107" s="48">
        <f t="shared" si="47"/>
        <v>0</v>
      </c>
      <c r="AC107" s="41">
        <f t="shared" si="48"/>
        <v>0</v>
      </c>
      <c r="AD107" s="41">
        <f t="shared" si="49"/>
        <v>0</v>
      </c>
      <c r="AE107" s="41">
        <f t="shared" si="50"/>
        <v>0</v>
      </c>
      <c r="AF107" s="49" t="e">
        <f>HLOOKUP(I107,GasAvoidedCostsWOCC!$A$5:$G$50,G107+1,FALSE)</f>
        <v>#N/A</v>
      </c>
      <c r="AG107" s="41" t="e">
        <f t="shared" si="51"/>
        <v>#N/A</v>
      </c>
      <c r="AH107" s="49" t="e">
        <f>HLOOKUP(I107,GasAvoidedCostsWOCC!$A$5:$Q$50,T107+1,FALSE)</f>
        <v>#N/A</v>
      </c>
      <c r="AI107" s="41" t="e">
        <f t="shared" si="52"/>
        <v>#N/A</v>
      </c>
      <c r="AJ107" s="41" t="e">
        <f t="shared" si="53"/>
        <v>#N/A</v>
      </c>
      <c r="AK107" s="41" t="e">
        <f>HLOOKUP(I107,GasAvoidedCostsWOCC!$A$5:$Q$50,G107+1,FALSE)*J107*L107</f>
        <v>#N/A</v>
      </c>
      <c r="AL107" s="41" t="e">
        <f t="shared" si="54"/>
        <v>#N/A</v>
      </c>
      <c r="AM107" s="45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5">
        <f t="shared" si="55"/>
        <v>0</v>
      </c>
      <c r="AO107" s="44">
        <f t="shared" si="56"/>
        <v>0</v>
      </c>
      <c r="AP107" s="44" t="e">
        <f t="shared" si="57"/>
        <v>#DIV/0!</v>
      </c>
    </row>
    <row r="108" spans="2:42" x14ac:dyDescent="0.25">
      <c r="B108" s="34"/>
      <c r="C108" s="56"/>
      <c r="D108" s="56"/>
      <c r="E108" s="35"/>
      <c r="F108" s="36"/>
      <c r="G108" s="36"/>
      <c r="H108" s="36"/>
      <c r="I108" s="37"/>
      <c r="J108" s="38"/>
      <c r="K108" s="38"/>
      <c r="L108" s="38"/>
      <c r="M108" s="39"/>
      <c r="N108" s="39"/>
      <c r="O108" s="40"/>
      <c r="P108" s="41"/>
      <c r="Q108" s="41"/>
      <c r="R108" s="42"/>
      <c r="S108" s="43"/>
      <c r="T108" s="36">
        <f t="shared" si="39"/>
        <v>0</v>
      </c>
      <c r="U108" s="44">
        <f t="shared" si="40"/>
        <v>0</v>
      </c>
      <c r="V108" s="45">
        <f t="shared" si="41"/>
        <v>0</v>
      </c>
      <c r="W108" s="46">
        <f t="shared" si="42"/>
        <v>0</v>
      </c>
      <c r="X108" s="41">
        <f t="shared" si="43"/>
        <v>0</v>
      </c>
      <c r="Y108" s="41">
        <f t="shared" si="44"/>
        <v>0</v>
      </c>
      <c r="Z108" s="41">
        <f t="shared" si="45"/>
        <v>0</v>
      </c>
      <c r="AA108" s="47">
        <f t="shared" si="46"/>
        <v>0</v>
      </c>
      <c r="AB108" s="48">
        <f t="shared" si="47"/>
        <v>0</v>
      </c>
      <c r="AC108" s="41">
        <f t="shared" si="48"/>
        <v>0</v>
      </c>
      <c r="AD108" s="41">
        <f t="shared" si="49"/>
        <v>0</v>
      </c>
      <c r="AE108" s="41">
        <f t="shared" si="50"/>
        <v>0</v>
      </c>
      <c r="AF108" s="49" t="e">
        <f>HLOOKUP(I108,GasAvoidedCostsWOCC!$A$5:$G$50,G108+1,FALSE)</f>
        <v>#N/A</v>
      </c>
      <c r="AG108" s="41" t="e">
        <f t="shared" si="51"/>
        <v>#N/A</v>
      </c>
      <c r="AH108" s="49" t="e">
        <f>HLOOKUP(I108,GasAvoidedCostsWOCC!$A$5:$Q$50,T108+1,FALSE)</f>
        <v>#N/A</v>
      </c>
      <c r="AI108" s="41" t="e">
        <f t="shared" si="52"/>
        <v>#N/A</v>
      </c>
      <c r="AJ108" s="41" t="e">
        <f t="shared" si="53"/>
        <v>#N/A</v>
      </c>
      <c r="AK108" s="41" t="e">
        <f>HLOOKUP(I108,GasAvoidedCostsWOCC!$A$5:$Q$50,G108+1,FALSE)*J108*L108</f>
        <v>#N/A</v>
      </c>
      <c r="AL108" s="41" t="e">
        <f t="shared" si="54"/>
        <v>#N/A</v>
      </c>
      <c r="AM108" s="45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5">
        <f t="shared" si="55"/>
        <v>0</v>
      </c>
      <c r="AO108" s="44">
        <f t="shared" si="56"/>
        <v>0</v>
      </c>
      <c r="AP108" s="44" t="e">
        <f t="shared" si="57"/>
        <v>#DIV/0!</v>
      </c>
    </row>
    <row r="109" spans="2:42" x14ac:dyDescent="0.25">
      <c r="B109" s="34"/>
      <c r="C109" s="56"/>
      <c r="D109" s="56"/>
      <c r="E109" s="35"/>
      <c r="F109" s="36"/>
      <c r="G109" s="36"/>
      <c r="H109" s="36"/>
      <c r="I109" s="37"/>
      <c r="J109" s="38"/>
      <c r="K109" s="38"/>
      <c r="L109" s="38"/>
      <c r="M109" s="39"/>
      <c r="N109" s="39"/>
      <c r="O109" s="40"/>
      <c r="P109" s="41"/>
      <c r="Q109" s="41"/>
      <c r="R109" s="42"/>
      <c r="S109" s="43"/>
      <c r="T109" s="36">
        <f t="shared" si="39"/>
        <v>0</v>
      </c>
      <c r="U109" s="44">
        <f t="shared" si="40"/>
        <v>0</v>
      </c>
      <c r="V109" s="45">
        <f t="shared" si="41"/>
        <v>0</v>
      </c>
      <c r="W109" s="46">
        <f t="shared" si="42"/>
        <v>0</v>
      </c>
      <c r="X109" s="41">
        <f t="shared" si="43"/>
        <v>0</v>
      </c>
      <c r="Y109" s="41">
        <f t="shared" si="44"/>
        <v>0</v>
      </c>
      <c r="Z109" s="41">
        <f t="shared" si="45"/>
        <v>0</v>
      </c>
      <c r="AA109" s="47">
        <f t="shared" si="46"/>
        <v>0</v>
      </c>
      <c r="AB109" s="48">
        <f t="shared" si="47"/>
        <v>0</v>
      </c>
      <c r="AC109" s="41">
        <f t="shared" si="48"/>
        <v>0</v>
      </c>
      <c r="AD109" s="41">
        <f t="shared" si="49"/>
        <v>0</v>
      </c>
      <c r="AE109" s="41">
        <f t="shared" si="50"/>
        <v>0</v>
      </c>
      <c r="AF109" s="49" t="e">
        <f>HLOOKUP(I109,GasAvoidedCostsWOCC!$A$5:$G$50,G109+1,FALSE)</f>
        <v>#N/A</v>
      </c>
      <c r="AG109" s="41" t="e">
        <f t="shared" si="51"/>
        <v>#N/A</v>
      </c>
      <c r="AH109" s="49" t="e">
        <f>HLOOKUP(I109,GasAvoidedCostsWOCC!$A$5:$Q$50,T109+1,FALSE)</f>
        <v>#N/A</v>
      </c>
      <c r="AI109" s="41" t="e">
        <f t="shared" si="52"/>
        <v>#N/A</v>
      </c>
      <c r="AJ109" s="41" t="e">
        <f t="shared" si="53"/>
        <v>#N/A</v>
      </c>
      <c r="AK109" s="41" t="e">
        <f>HLOOKUP(I109,GasAvoidedCostsWOCC!$A$5:$Q$50,G109+1,FALSE)*J109*L109</f>
        <v>#N/A</v>
      </c>
      <c r="AL109" s="41" t="e">
        <f t="shared" si="54"/>
        <v>#N/A</v>
      </c>
      <c r="AM109" s="45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5">
        <f t="shared" si="55"/>
        <v>0</v>
      </c>
      <c r="AO109" s="44">
        <f t="shared" si="56"/>
        <v>0</v>
      </c>
      <c r="AP109" s="44" t="e">
        <f t="shared" si="57"/>
        <v>#DIV/0!</v>
      </c>
    </row>
    <row r="110" spans="2:42" x14ac:dyDescent="0.25">
      <c r="B110" s="34"/>
      <c r="C110" s="56"/>
      <c r="D110" s="56"/>
      <c r="E110" s="35"/>
      <c r="F110" s="36"/>
      <c r="G110" s="36"/>
      <c r="H110" s="36"/>
      <c r="I110" s="37"/>
      <c r="J110" s="38"/>
      <c r="K110" s="38"/>
      <c r="L110" s="38"/>
      <c r="M110" s="39"/>
      <c r="N110" s="39"/>
      <c r="O110" s="40"/>
      <c r="P110" s="41"/>
      <c r="Q110" s="41"/>
      <c r="R110" s="42"/>
      <c r="S110" s="43"/>
      <c r="T110" s="36">
        <f t="shared" si="39"/>
        <v>0</v>
      </c>
      <c r="U110" s="44">
        <f t="shared" si="40"/>
        <v>0</v>
      </c>
      <c r="V110" s="45">
        <f t="shared" si="41"/>
        <v>0</v>
      </c>
      <c r="W110" s="46">
        <f t="shared" si="42"/>
        <v>0</v>
      </c>
      <c r="X110" s="41">
        <f t="shared" si="43"/>
        <v>0</v>
      </c>
      <c r="Y110" s="41">
        <f t="shared" si="44"/>
        <v>0</v>
      </c>
      <c r="Z110" s="41">
        <f t="shared" si="45"/>
        <v>0</v>
      </c>
      <c r="AA110" s="47">
        <f t="shared" si="46"/>
        <v>0</v>
      </c>
      <c r="AB110" s="48">
        <f t="shared" si="47"/>
        <v>0</v>
      </c>
      <c r="AC110" s="41">
        <f t="shared" si="48"/>
        <v>0</v>
      </c>
      <c r="AD110" s="41">
        <f t="shared" si="49"/>
        <v>0</v>
      </c>
      <c r="AE110" s="41">
        <f t="shared" si="50"/>
        <v>0</v>
      </c>
      <c r="AF110" s="49" t="e">
        <f>HLOOKUP(I110,GasAvoidedCostsWOCC!$A$5:$G$50,G110+1,FALSE)</f>
        <v>#N/A</v>
      </c>
      <c r="AG110" s="41" t="e">
        <f t="shared" si="51"/>
        <v>#N/A</v>
      </c>
      <c r="AH110" s="49" t="e">
        <f>HLOOKUP(I110,GasAvoidedCostsWOCC!$A$5:$Q$50,T110+1,FALSE)</f>
        <v>#N/A</v>
      </c>
      <c r="AI110" s="41" t="e">
        <f t="shared" si="52"/>
        <v>#N/A</v>
      </c>
      <c r="AJ110" s="41" t="e">
        <f t="shared" si="53"/>
        <v>#N/A</v>
      </c>
      <c r="AK110" s="41" t="e">
        <f>HLOOKUP(I110,GasAvoidedCostsWOCC!$A$5:$Q$50,G110+1,FALSE)*J110*L110</f>
        <v>#N/A</v>
      </c>
      <c r="AL110" s="41" t="e">
        <f t="shared" si="54"/>
        <v>#N/A</v>
      </c>
      <c r="AM110" s="45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5">
        <f t="shared" si="55"/>
        <v>0</v>
      </c>
      <c r="AO110" s="44">
        <f t="shared" si="56"/>
        <v>0</v>
      </c>
      <c r="AP110" s="44" t="e">
        <f t="shared" si="57"/>
        <v>#DIV/0!</v>
      </c>
    </row>
    <row r="111" spans="2:42" x14ac:dyDescent="0.25">
      <c r="B111" s="34"/>
      <c r="C111" s="56"/>
      <c r="D111" s="56"/>
      <c r="E111" s="35"/>
      <c r="F111" s="36"/>
      <c r="G111" s="36"/>
      <c r="H111" s="36"/>
      <c r="I111" s="37"/>
      <c r="J111" s="38"/>
      <c r="K111" s="38"/>
      <c r="L111" s="38"/>
      <c r="M111" s="39"/>
      <c r="N111" s="39"/>
      <c r="O111" s="40"/>
      <c r="P111" s="41"/>
      <c r="Q111" s="41"/>
      <c r="R111" s="42"/>
      <c r="S111" s="43"/>
      <c r="T111" s="36">
        <f t="shared" si="39"/>
        <v>0</v>
      </c>
      <c r="U111" s="44">
        <f t="shared" si="40"/>
        <v>0</v>
      </c>
      <c r="V111" s="45">
        <f t="shared" si="41"/>
        <v>0</v>
      </c>
      <c r="W111" s="46">
        <f t="shared" si="42"/>
        <v>0</v>
      </c>
      <c r="X111" s="41">
        <f t="shared" si="43"/>
        <v>0</v>
      </c>
      <c r="Y111" s="41">
        <f t="shared" si="44"/>
        <v>0</v>
      </c>
      <c r="Z111" s="41">
        <f t="shared" si="45"/>
        <v>0</v>
      </c>
      <c r="AA111" s="47">
        <f t="shared" si="46"/>
        <v>0</v>
      </c>
      <c r="AB111" s="48">
        <f t="shared" si="47"/>
        <v>0</v>
      </c>
      <c r="AC111" s="41">
        <f t="shared" si="48"/>
        <v>0</v>
      </c>
      <c r="AD111" s="41">
        <f t="shared" si="49"/>
        <v>0</v>
      </c>
      <c r="AE111" s="41">
        <f t="shared" si="50"/>
        <v>0</v>
      </c>
      <c r="AF111" s="49" t="e">
        <f>HLOOKUP(I111,GasAvoidedCostsWOCC!$A$5:$G$50,G111+1,FALSE)</f>
        <v>#N/A</v>
      </c>
      <c r="AG111" s="41" t="e">
        <f t="shared" si="51"/>
        <v>#N/A</v>
      </c>
      <c r="AH111" s="49" t="e">
        <f>HLOOKUP(I111,GasAvoidedCostsWOCC!$A$5:$Q$50,T111+1,FALSE)</f>
        <v>#N/A</v>
      </c>
      <c r="AI111" s="41" t="e">
        <f t="shared" si="52"/>
        <v>#N/A</v>
      </c>
      <c r="AJ111" s="41" t="e">
        <f t="shared" si="53"/>
        <v>#N/A</v>
      </c>
      <c r="AK111" s="41" t="e">
        <f>HLOOKUP(I111,GasAvoidedCostsWOCC!$A$5:$Q$50,G111+1,FALSE)*J111*L111</f>
        <v>#N/A</v>
      </c>
      <c r="AL111" s="41" t="e">
        <f t="shared" si="54"/>
        <v>#N/A</v>
      </c>
      <c r="AM111" s="45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5">
        <f t="shared" si="55"/>
        <v>0</v>
      </c>
      <c r="AO111" s="44">
        <f t="shared" si="56"/>
        <v>0</v>
      </c>
      <c r="AP111" s="44" t="e">
        <f t="shared" si="57"/>
        <v>#DIV/0!</v>
      </c>
    </row>
    <row r="112" spans="2:42" x14ac:dyDescent="0.25">
      <c r="B112" s="34"/>
      <c r="C112" s="56"/>
      <c r="D112" s="56"/>
      <c r="E112" s="35"/>
      <c r="F112" s="36"/>
      <c r="G112" s="36"/>
      <c r="H112" s="36"/>
      <c r="I112" s="37"/>
      <c r="J112" s="38"/>
      <c r="K112" s="38"/>
      <c r="L112" s="38"/>
      <c r="M112" s="39"/>
      <c r="N112" s="39"/>
      <c r="O112" s="40"/>
      <c r="P112" s="41"/>
      <c r="Q112" s="41"/>
      <c r="R112" s="42"/>
      <c r="S112" s="43"/>
      <c r="T112" s="36">
        <f t="shared" si="39"/>
        <v>0</v>
      </c>
      <c r="U112" s="44">
        <f t="shared" si="40"/>
        <v>0</v>
      </c>
      <c r="V112" s="45">
        <f t="shared" si="41"/>
        <v>0</v>
      </c>
      <c r="W112" s="46">
        <f t="shared" si="42"/>
        <v>0</v>
      </c>
      <c r="X112" s="41">
        <f t="shared" si="43"/>
        <v>0</v>
      </c>
      <c r="Y112" s="41">
        <f t="shared" si="44"/>
        <v>0</v>
      </c>
      <c r="Z112" s="41">
        <f t="shared" si="45"/>
        <v>0</v>
      </c>
      <c r="AA112" s="47">
        <f t="shared" si="46"/>
        <v>0</v>
      </c>
      <c r="AB112" s="48">
        <f t="shared" si="47"/>
        <v>0</v>
      </c>
      <c r="AC112" s="41">
        <f t="shared" si="48"/>
        <v>0</v>
      </c>
      <c r="AD112" s="41">
        <f t="shared" si="49"/>
        <v>0</v>
      </c>
      <c r="AE112" s="41">
        <f t="shared" si="50"/>
        <v>0</v>
      </c>
      <c r="AF112" s="49" t="e">
        <f>HLOOKUP(I112,GasAvoidedCostsWOCC!$A$5:$G$50,G112+1,FALSE)</f>
        <v>#N/A</v>
      </c>
      <c r="AG112" s="41" t="e">
        <f t="shared" si="51"/>
        <v>#N/A</v>
      </c>
      <c r="AH112" s="49" t="e">
        <f>HLOOKUP(I112,GasAvoidedCostsWOCC!$A$5:$Q$50,T112+1,FALSE)</f>
        <v>#N/A</v>
      </c>
      <c r="AI112" s="41" t="e">
        <f t="shared" si="52"/>
        <v>#N/A</v>
      </c>
      <c r="AJ112" s="41" t="e">
        <f t="shared" si="53"/>
        <v>#N/A</v>
      </c>
      <c r="AK112" s="41" t="e">
        <f>HLOOKUP(I112,GasAvoidedCostsWOCC!$A$5:$Q$50,G112+1,FALSE)*J112*L112</f>
        <v>#N/A</v>
      </c>
      <c r="AL112" s="41" t="e">
        <f t="shared" si="54"/>
        <v>#N/A</v>
      </c>
      <c r="AM112" s="45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5">
        <f t="shared" si="55"/>
        <v>0</v>
      </c>
      <c r="AO112" s="44">
        <f t="shared" si="56"/>
        <v>0</v>
      </c>
      <c r="AP112" s="44" t="e">
        <f t="shared" si="57"/>
        <v>#DIV/0!</v>
      </c>
    </row>
    <row r="113" spans="2:42" x14ac:dyDescent="0.25">
      <c r="B113" s="34"/>
      <c r="C113" s="56"/>
      <c r="D113" s="56"/>
      <c r="E113" s="35"/>
      <c r="F113" s="36"/>
      <c r="G113" s="36"/>
      <c r="H113" s="36"/>
      <c r="I113" s="37"/>
      <c r="J113" s="38"/>
      <c r="K113" s="38"/>
      <c r="L113" s="38"/>
      <c r="M113" s="39"/>
      <c r="N113" s="39"/>
      <c r="O113" s="40"/>
      <c r="P113" s="41"/>
      <c r="Q113" s="41"/>
      <c r="R113" s="42"/>
      <c r="S113" s="43"/>
      <c r="T113" s="36">
        <f t="shared" si="39"/>
        <v>0</v>
      </c>
      <c r="U113" s="44">
        <f t="shared" si="40"/>
        <v>0</v>
      </c>
      <c r="V113" s="45">
        <f t="shared" si="41"/>
        <v>0</v>
      </c>
      <c r="W113" s="46">
        <f t="shared" si="42"/>
        <v>0</v>
      </c>
      <c r="X113" s="41">
        <f t="shared" si="43"/>
        <v>0</v>
      </c>
      <c r="Y113" s="41">
        <f t="shared" si="44"/>
        <v>0</v>
      </c>
      <c r="Z113" s="41">
        <f t="shared" si="45"/>
        <v>0</v>
      </c>
      <c r="AA113" s="47">
        <f t="shared" si="46"/>
        <v>0</v>
      </c>
      <c r="AB113" s="48">
        <f t="shared" si="47"/>
        <v>0</v>
      </c>
      <c r="AC113" s="41">
        <f t="shared" si="48"/>
        <v>0</v>
      </c>
      <c r="AD113" s="41">
        <f t="shared" si="49"/>
        <v>0</v>
      </c>
      <c r="AE113" s="41">
        <f t="shared" si="50"/>
        <v>0</v>
      </c>
      <c r="AF113" s="49" t="e">
        <f>HLOOKUP(I113,GasAvoidedCostsWOCC!$A$5:$G$50,G113+1,FALSE)</f>
        <v>#N/A</v>
      </c>
      <c r="AG113" s="41" t="e">
        <f t="shared" si="51"/>
        <v>#N/A</v>
      </c>
      <c r="AH113" s="49" t="e">
        <f>HLOOKUP(I113,GasAvoidedCostsWOCC!$A$5:$Q$50,T113+1,FALSE)</f>
        <v>#N/A</v>
      </c>
      <c r="AI113" s="41" t="e">
        <f t="shared" si="52"/>
        <v>#N/A</v>
      </c>
      <c r="AJ113" s="41" t="e">
        <f t="shared" si="53"/>
        <v>#N/A</v>
      </c>
      <c r="AK113" s="41" t="e">
        <f>HLOOKUP(I113,GasAvoidedCostsWOCC!$A$5:$Q$50,G113+1,FALSE)*J113*L113</f>
        <v>#N/A</v>
      </c>
      <c r="AL113" s="41" t="e">
        <f t="shared" si="54"/>
        <v>#N/A</v>
      </c>
      <c r="AM113" s="45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5">
        <f t="shared" si="55"/>
        <v>0</v>
      </c>
      <c r="AO113" s="44">
        <f t="shared" si="56"/>
        <v>0</v>
      </c>
      <c r="AP113" s="44" t="e">
        <f t="shared" si="57"/>
        <v>#DIV/0!</v>
      </c>
    </row>
    <row r="114" spans="2:42" x14ac:dyDescent="0.25">
      <c r="B114" s="34"/>
      <c r="C114" s="56"/>
      <c r="D114" s="56"/>
      <c r="E114" s="35"/>
      <c r="F114" s="36"/>
      <c r="G114" s="36"/>
      <c r="H114" s="36"/>
      <c r="I114" s="37"/>
      <c r="J114" s="38"/>
      <c r="K114" s="38"/>
      <c r="L114" s="38"/>
      <c r="M114" s="39"/>
      <c r="N114" s="39"/>
      <c r="O114" s="40"/>
      <c r="P114" s="41"/>
      <c r="Q114" s="41"/>
      <c r="R114" s="42"/>
      <c r="S114" s="43"/>
      <c r="T114" s="36">
        <f t="shared" si="39"/>
        <v>0</v>
      </c>
      <c r="U114" s="44">
        <f t="shared" si="40"/>
        <v>0</v>
      </c>
      <c r="V114" s="45">
        <f t="shared" si="41"/>
        <v>0</v>
      </c>
      <c r="W114" s="46">
        <f t="shared" si="42"/>
        <v>0</v>
      </c>
      <c r="X114" s="41">
        <f t="shared" si="43"/>
        <v>0</v>
      </c>
      <c r="Y114" s="41">
        <f t="shared" si="44"/>
        <v>0</v>
      </c>
      <c r="Z114" s="41">
        <f t="shared" si="45"/>
        <v>0</v>
      </c>
      <c r="AA114" s="47">
        <f t="shared" si="46"/>
        <v>0</v>
      </c>
      <c r="AB114" s="48">
        <f t="shared" si="47"/>
        <v>0</v>
      </c>
      <c r="AC114" s="41">
        <f t="shared" si="48"/>
        <v>0</v>
      </c>
      <c r="AD114" s="41">
        <f t="shared" si="49"/>
        <v>0</v>
      </c>
      <c r="AE114" s="41">
        <f t="shared" si="50"/>
        <v>0</v>
      </c>
      <c r="AF114" s="49" t="e">
        <f>HLOOKUP(I114,GasAvoidedCostsWOCC!$A$5:$G$50,G114+1,FALSE)</f>
        <v>#N/A</v>
      </c>
      <c r="AG114" s="41" t="e">
        <f t="shared" si="51"/>
        <v>#N/A</v>
      </c>
      <c r="AH114" s="49" t="e">
        <f>HLOOKUP(I114,GasAvoidedCostsWOCC!$A$5:$Q$50,T114+1,FALSE)</f>
        <v>#N/A</v>
      </c>
      <c r="AI114" s="41" t="e">
        <f t="shared" si="52"/>
        <v>#N/A</v>
      </c>
      <c r="AJ114" s="41" t="e">
        <f t="shared" si="53"/>
        <v>#N/A</v>
      </c>
      <c r="AK114" s="41" t="e">
        <f>HLOOKUP(I114,GasAvoidedCostsWOCC!$A$5:$Q$50,G114+1,FALSE)*J114*L114</f>
        <v>#N/A</v>
      </c>
      <c r="AL114" s="41" t="e">
        <f t="shared" si="54"/>
        <v>#N/A</v>
      </c>
      <c r="AM114" s="45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5">
        <f t="shared" si="55"/>
        <v>0</v>
      </c>
      <c r="AO114" s="44">
        <f t="shared" si="56"/>
        <v>0</v>
      </c>
      <c r="AP114" s="44" t="e">
        <f t="shared" si="57"/>
        <v>#DIV/0!</v>
      </c>
    </row>
    <row r="115" spans="2:42" x14ac:dyDescent="0.25">
      <c r="B115" s="34"/>
      <c r="C115" s="56"/>
      <c r="D115" s="56"/>
      <c r="E115" s="35"/>
      <c r="F115" s="36"/>
      <c r="G115" s="36"/>
      <c r="H115" s="36"/>
      <c r="I115" s="37"/>
      <c r="J115" s="38"/>
      <c r="K115" s="38"/>
      <c r="L115" s="38"/>
      <c r="M115" s="39"/>
      <c r="N115" s="39"/>
      <c r="O115" s="40"/>
      <c r="P115" s="41"/>
      <c r="Q115" s="41"/>
      <c r="R115" s="42"/>
      <c r="S115" s="43"/>
      <c r="T115" s="36">
        <f t="shared" si="39"/>
        <v>0</v>
      </c>
      <c r="U115" s="44">
        <f t="shared" si="40"/>
        <v>0</v>
      </c>
      <c r="V115" s="45">
        <f t="shared" si="41"/>
        <v>0</v>
      </c>
      <c r="W115" s="46">
        <f t="shared" si="42"/>
        <v>0</v>
      </c>
      <c r="X115" s="41">
        <f t="shared" si="43"/>
        <v>0</v>
      </c>
      <c r="Y115" s="41">
        <f t="shared" si="44"/>
        <v>0</v>
      </c>
      <c r="Z115" s="41">
        <f t="shared" si="45"/>
        <v>0</v>
      </c>
      <c r="AA115" s="47">
        <f t="shared" si="46"/>
        <v>0</v>
      </c>
      <c r="AB115" s="48">
        <f t="shared" si="47"/>
        <v>0</v>
      </c>
      <c r="AC115" s="41">
        <f t="shared" si="48"/>
        <v>0</v>
      </c>
      <c r="AD115" s="41">
        <f t="shared" si="49"/>
        <v>0</v>
      </c>
      <c r="AE115" s="41">
        <f t="shared" si="50"/>
        <v>0</v>
      </c>
      <c r="AF115" s="49" t="e">
        <f>HLOOKUP(I115,GasAvoidedCostsWOCC!$A$5:$G$50,G115+1,FALSE)</f>
        <v>#N/A</v>
      </c>
      <c r="AG115" s="41" t="e">
        <f t="shared" si="51"/>
        <v>#N/A</v>
      </c>
      <c r="AH115" s="49" t="e">
        <f>HLOOKUP(I115,GasAvoidedCostsWOCC!$A$5:$Q$50,T115+1,FALSE)</f>
        <v>#N/A</v>
      </c>
      <c r="AI115" s="41" t="e">
        <f t="shared" si="52"/>
        <v>#N/A</v>
      </c>
      <c r="AJ115" s="41" t="e">
        <f t="shared" si="53"/>
        <v>#N/A</v>
      </c>
      <c r="AK115" s="41" t="e">
        <f>HLOOKUP(I115,GasAvoidedCostsWOCC!$A$5:$Q$50,G115+1,FALSE)*J115*L115</f>
        <v>#N/A</v>
      </c>
      <c r="AL115" s="41" t="e">
        <f t="shared" si="54"/>
        <v>#N/A</v>
      </c>
      <c r="AM115" s="45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5">
        <f t="shared" si="55"/>
        <v>0</v>
      </c>
      <c r="AO115" s="44">
        <f t="shared" si="56"/>
        <v>0</v>
      </c>
      <c r="AP115" s="44" t="e">
        <f t="shared" si="57"/>
        <v>#DIV/0!</v>
      </c>
    </row>
    <row r="116" spans="2:42" x14ac:dyDescent="0.25">
      <c r="B116" s="34"/>
      <c r="C116" s="56"/>
      <c r="D116" s="56"/>
      <c r="E116" s="35"/>
      <c r="F116" s="36"/>
      <c r="G116" s="36"/>
      <c r="H116" s="36"/>
      <c r="I116" s="37"/>
      <c r="J116" s="38"/>
      <c r="K116" s="38"/>
      <c r="L116" s="38"/>
      <c r="M116" s="39"/>
      <c r="N116" s="39"/>
      <c r="O116" s="40"/>
      <c r="P116" s="41"/>
      <c r="Q116" s="41"/>
      <c r="R116" s="42"/>
      <c r="S116" s="43"/>
      <c r="T116" s="36">
        <f t="shared" si="39"/>
        <v>0</v>
      </c>
      <c r="U116" s="44">
        <f t="shared" si="40"/>
        <v>0</v>
      </c>
      <c r="V116" s="45">
        <f t="shared" si="41"/>
        <v>0</v>
      </c>
      <c r="W116" s="46">
        <f t="shared" si="42"/>
        <v>0</v>
      </c>
      <c r="X116" s="41">
        <f t="shared" si="43"/>
        <v>0</v>
      </c>
      <c r="Y116" s="41">
        <f t="shared" si="44"/>
        <v>0</v>
      </c>
      <c r="Z116" s="41">
        <f t="shared" si="45"/>
        <v>0</v>
      </c>
      <c r="AA116" s="47">
        <f t="shared" si="46"/>
        <v>0</v>
      </c>
      <c r="AB116" s="48">
        <f t="shared" si="47"/>
        <v>0</v>
      </c>
      <c r="AC116" s="41">
        <f t="shared" si="48"/>
        <v>0</v>
      </c>
      <c r="AD116" s="41">
        <f t="shared" si="49"/>
        <v>0</v>
      </c>
      <c r="AE116" s="41">
        <f t="shared" si="50"/>
        <v>0</v>
      </c>
      <c r="AF116" s="49" t="e">
        <f>HLOOKUP(I116,GasAvoidedCostsWOCC!$A$5:$G$50,G116+1,FALSE)</f>
        <v>#N/A</v>
      </c>
      <c r="AG116" s="41" t="e">
        <f t="shared" si="51"/>
        <v>#N/A</v>
      </c>
      <c r="AH116" s="49" t="e">
        <f>HLOOKUP(I116,GasAvoidedCostsWOCC!$A$5:$Q$50,T116+1,FALSE)</f>
        <v>#N/A</v>
      </c>
      <c r="AI116" s="41" t="e">
        <f t="shared" si="52"/>
        <v>#N/A</v>
      </c>
      <c r="AJ116" s="41" t="e">
        <f t="shared" si="53"/>
        <v>#N/A</v>
      </c>
      <c r="AK116" s="41" t="e">
        <f>HLOOKUP(I116,GasAvoidedCostsWOCC!$A$5:$Q$50,G116+1,FALSE)*J116*L116</f>
        <v>#N/A</v>
      </c>
      <c r="AL116" s="41" t="e">
        <f t="shared" si="54"/>
        <v>#N/A</v>
      </c>
      <c r="AM116" s="45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5">
        <f t="shared" si="55"/>
        <v>0</v>
      </c>
      <c r="AO116" s="44">
        <f t="shared" si="56"/>
        <v>0</v>
      </c>
      <c r="AP116" s="44" t="e">
        <f t="shared" si="57"/>
        <v>#DIV/0!</v>
      </c>
    </row>
    <row r="117" spans="2:42" x14ac:dyDescent="0.25">
      <c r="B117" s="34"/>
      <c r="C117" s="56"/>
      <c r="D117" s="56"/>
      <c r="E117" s="35"/>
      <c r="F117" s="36"/>
      <c r="G117" s="36"/>
      <c r="H117" s="36"/>
      <c r="I117" s="37"/>
      <c r="J117" s="38"/>
      <c r="K117" s="38"/>
      <c r="L117" s="38"/>
      <c r="M117" s="39"/>
      <c r="N117" s="39"/>
      <c r="O117" s="40"/>
      <c r="P117" s="41"/>
      <c r="Q117" s="41"/>
      <c r="R117" s="42"/>
      <c r="S117" s="43"/>
      <c r="T117" s="36">
        <f t="shared" si="39"/>
        <v>0</v>
      </c>
      <c r="U117" s="44">
        <f t="shared" si="40"/>
        <v>0</v>
      </c>
      <c r="V117" s="45">
        <f t="shared" si="41"/>
        <v>0</v>
      </c>
      <c r="W117" s="46">
        <f t="shared" si="42"/>
        <v>0</v>
      </c>
      <c r="X117" s="41">
        <f t="shared" si="43"/>
        <v>0</v>
      </c>
      <c r="Y117" s="41">
        <f t="shared" si="44"/>
        <v>0</v>
      </c>
      <c r="Z117" s="41">
        <f t="shared" si="45"/>
        <v>0</v>
      </c>
      <c r="AA117" s="47">
        <f t="shared" si="46"/>
        <v>0</v>
      </c>
      <c r="AB117" s="48">
        <f t="shared" si="47"/>
        <v>0</v>
      </c>
      <c r="AC117" s="41">
        <f t="shared" si="48"/>
        <v>0</v>
      </c>
      <c r="AD117" s="41">
        <f t="shared" si="49"/>
        <v>0</v>
      </c>
      <c r="AE117" s="41">
        <f t="shared" si="50"/>
        <v>0</v>
      </c>
      <c r="AF117" s="49" t="e">
        <f>HLOOKUP(I117,GasAvoidedCostsWOCC!$A$5:$G$50,G117+1,FALSE)</f>
        <v>#N/A</v>
      </c>
      <c r="AG117" s="41" t="e">
        <f t="shared" si="51"/>
        <v>#N/A</v>
      </c>
      <c r="AH117" s="49" t="e">
        <f>HLOOKUP(I117,GasAvoidedCostsWOCC!$A$5:$Q$50,T117+1,FALSE)</f>
        <v>#N/A</v>
      </c>
      <c r="AI117" s="41" t="e">
        <f t="shared" si="52"/>
        <v>#N/A</v>
      </c>
      <c r="AJ117" s="41" t="e">
        <f t="shared" si="53"/>
        <v>#N/A</v>
      </c>
      <c r="AK117" s="41" t="e">
        <f>HLOOKUP(I117,GasAvoidedCostsWOCC!$A$5:$Q$50,G117+1,FALSE)*J117*L117</f>
        <v>#N/A</v>
      </c>
      <c r="AL117" s="41" t="e">
        <f t="shared" si="54"/>
        <v>#N/A</v>
      </c>
      <c r="AM117" s="45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5">
        <f t="shared" si="55"/>
        <v>0</v>
      </c>
      <c r="AO117" s="44">
        <f t="shared" si="56"/>
        <v>0</v>
      </c>
      <c r="AP117" s="44" t="e">
        <f t="shared" si="57"/>
        <v>#DIV/0!</v>
      </c>
    </row>
    <row r="118" spans="2:42" x14ac:dyDescent="0.25">
      <c r="B118" s="34"/>
      <c r="C118" s="56"/>
      <c r="D118" s="56"/>
      <c r="E118" s="35"/>
      <c r="F118" s="36"/>
      <c r="G118" s="36"/>
      <c r="H118" s="36"/>
      <c r="I118" s="37"/>
      <c r="J118" s="38"/>
      <c r="K118" s="38"/>
      <c r="L118" s="38"/>
      <c r="M118" s="39"/>
      <c r="N118" s="39"/>
      <c r="O118" s="40"/>
      <c r="P118" s="41"/>
      <c r="Q118" s="41"/>
      <c r="R118" s="42"/>
      <c r="S118" s="43"/>
      <c r="T118" s="36">
        <f t="shared" si="39"/>
        <v>0</v>
      </c>
      <c r="U118" s="44">
        <f t="shared" si="40"/>
        <v>0</v>
      </c>
      <c r="V118" s="45">
        <f t="shared" si="41"/>
        <v>0</v>
      </c>
      <c r="W118" s="46">
        <f t="shared" si="42"/>
        <v>0</v>
      </c>
      <c r="X118" s="41">
        <f t="shared" si="43"/>
        <v>0</v>
      </c>
      <c r="Y118" s="41">
        <f t="shared" si="44"/>
        <v>0</v>
      </c>
      <c r="Z118" s="41">
        <f t="shared" si="45"/>
        <v>0</v>
      </c>
      <c r="AA118" s="47">
        <f t="shared" si="46"/>
        <v>0</v>
      </c>
      <c r="AB118" s="48">
        <f t="shared" si="47"/>
        <v>0</v>
      </c>
      <c r="AC118" s="41">
        <f t="shared" si="48"/>
        <v>0</v>
      </c>
      <c r="AD118" s="41">
        <f t="shared" si="49"/>
        <v>0</v>
      </c>
      <c r="AE118" s="41">
        <f t="shared" si="50"/>
        <v>0</v>
      </c>
      <c r="AF118" s="49" t="e">
        <f>HLOOKUP(I118,GasAvoidedCostsWOCC!$A$5:$G$50,G118+1,FALSE)</f>
        <v>#N/A</v>
      </c>
      <c r="AG118" s="41" t="e">
        <f t="shared" si="51"/>
        <v>#N/A</v>
      </c>
      <c r="AH118" s="49" t="e">
        <f>HLOOKUP(I118,GasAvoidedCostsWOCC!$A$5:$Q$50,T118+1,FALSE)</f>
        <v>#N/A</v>
      </c>
      <c r="AI118" s="41" t="e">
        <f t="shared" si="52"/>
        <v>#N/A</v>
      </c>
      <c r="AJ118" s="41" t="e">
        <f t="shared" si="53"/>
        <v>#N/A</v>
      </c>
      <c r="AK118" s="41" t="e">
        <f>HLOOKUP(I118,GasAvoidedCostsWOCC!$A$5:$Q$50,G118+1,FALSE)*J118*L118</f>
        <v>#N/A</v>
      </c>
      <c r="AL118" s="41" t="e">
        <f t="shared" si="54"/>
        <v>#N/A</v>
      </c>
      <c r="AM118" s="45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5">
        <f t="shared" si="55"/>
        <v>0</v>
      </c>
      <c r="AO118" s="44">
        <f t="shared" si="56"/>
        <v>0</v>
      </c>
      <c r="AP118" s="44" t="e">
        <f t="shared" si="57"/>
        <v>#DIV/0!</v>
      </c>
    </row>
    <row r="119" spans="2:42" x14ac:dyDescent="0.25">
      <c r="B119" s="34"/>
      <c r="C119" s="56"/>
      <c r="D119" s="56"/>
      <c r="E119" s="35"/>
      <c r="F119" s="36"/>
      <c r="G119" s="36"/>
      <c r="H119" s="36"/>
      <c r="I119" s="37"/>
      <c r="J119" s="38"/>
      <c r="K119" s="38"/>
      <c r="L119" s="38"/>
      <c r="M119" s="39"/>
      <c r="N119" s="39"/>
      <c r="O119" s="40"/>
      <c r="P119" s="41"/>
      <c r="Q119" s="41"/>
      <c r="R119" s="42"/>
      <c r="S119" s="43"/>
      <c r="T119" s="36">
        <f t="shared" si="39"/>
        <v>0</v>
      </c>
      <c r="U119" s="44">
        <f t="shared" si="40"/>
        <v>0</v>
      </c>
      <c r="V119" s="45">
        <f t="shared" si="41"/>
        <v>0</v>
      </c>
      <c r="W119" s="46">
        <f t="shared" si="42"/>
        <v>0</v>
      </c>
      <c r="X119" s="41">
        <f t="shared" si="43"/>
        <v>0</v>
      </c>
      <c r="Y119" s="41">
        <f t="shared" si="44"/>
        <v>0</v>
      </c>
      <c r="Z119" s="41">
        <f t="shared" si="45"/>
        <v>0</v>
      </c>
      <c r="AA119" s="47">
        <f t="shared" si="46"/>
        <v>0</v>
      </c>
      <c r="AB119" s="48">
        <f t="shared" si="47"/>
        <v>0</v>
      </c>
      <c r="AC119" s="41">
        <f t="shared" si="48"/>
        <v>0</v>
      </c>
      <c r="AD119" s="41">
        <f t="shared" si="49"/>
        <v>0</v>
      </c>
      <c r="AE119" s="41">
        <f t="shared" si="50"/>
        <v>0</v>
      </c>
      <c r="AF119" s="49" t="e">
        <f>HLOOKUP(I119,GasAvoidedCostsWOCC!$A$5:$G$50,G119+1,FALSE)</f>
        <v>#N/A</v>
      </c>
      <c r="AG119" s="41" t="e">
        <f t="shared" si="51"/>
        <v>#N/A</v>
      </c>
      <c r="AH119" s="49" t="e">
        <f>HLOOKUP(I119,GasAvoidedCostsWOCC!$A$5:$Q$50,T119+1,FALSE)</f>
        <v>#N/A</v>
      </c>
      <c r="AI119" s="41" t="e">
        <f t="shared" si="52"/>
        <v>#N/A</v>
      </c>
      <c r="AJ119" s="41" t="e">
        <f t="shared" si="53"/>
        <v>#N/A</v>
      </c>
      <c r="AK119" s="41" t="e">
        <f>HLOOKUP(I119,GasAvoidedCostsWOCC!$A$5:$Q$50,G119+1,FALSE)*J119*L119</f>
        <v>#N/A</v>
      </c>
      <c r="AL119" s="41" t="e">
        <f t="shared" si="54"/>
        <v>#N/A</v>
      </c>
      <c r="AM119" s="45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5">
        <f t="shared" si="55"/>
        <v>0</v>
      </c>
      <c r="AO119" s="44">
        <f t="shared" si="56"/>
        <v>0</v>
      </c>
      <c r="AP119" s="44" t="e">
        <f t="shared" si="57"/>
        <v>#DIV/0!</v>
      </c>
    </row>
    <row r="120" spans="2:42" x14ac:dyDescent="0.25">
      <c r="B120" s="34"/>
      <c r="C120" s="56"/>
      <c r="D120" s="56"/>
      <c r="E120" s="35"/>
      <c r="F120" s="36"/>
      <c r="G120" s="36"/>
      <c r="H120" s="36"/>
      <c r="I120" s="37"/>
      <c r="J120" s="38"/>
      <c r="K120" s="38"/>
      <c r="L120" s="38"/>
      <c r="M120" s="39"/>
      <c r="N120" s="39"/>
      <c r="O120" s="40"/>
      <c r="P120" s="41"/>
      <c r="Q120" s="41"/>
      <c r="R120" s="42"/>
      <c r="S120" s="43"/>
      <c r="T120" s="36">
        <f t="shared" si="39"/>
        <v>0</v>
      </c>
      <c r="U120" s="44">
        <f t="shared" si="40"/>
        <v>0</v>
      </c>
      <c r="V120" s="45">
        <f t="shared" si="41"/>
        <v>0</v>
      </c>
      <c r="W120" s="46">
        <f t="shared" si="42"/>
        <v>0</v>
      </c>
      <c r="X120" s="41">
        <f t="shared" si="43"/>
        <v>0</v>
      </c>
      <c r="Y120" s="41">
        <f t="shared" si="44"/>
        <v>0</v>
      </c>
      <c r="Z120" s="41">
        <f t="shared" si="45"/>
        <v>0</v>
      </c>
      <c r="AA120" s="47">
        <f t="shared" si="46"/>
        <v>0</v>
      </c>
      <c r="AB120" s="48">
        <f t="shared" si="47"/>
        <v>0</v>
      </c>
      <c r="AC120" s="41">
        <f t="shared" si="48"/>
        <v>0</v>
      </c>
      <c r="AD120" s="41">
        <f t="shared" si="49"/>
        <v>0</v>
      </c>
      <c r="AE120" s="41">
        <f t="shared" si="50"/>
        <v>0</v>
      </c>
      <c r="AF120" s="49" t="e">
        <f>HLOOKUP(I120,GasAvoidedCostsWOCC!$A$5:$G$50,G120+1,FALSE)</f>
        <v>#N/A</v>
      </c>
      <c r="AG120" s="41" t="e">
        <f t="shared" si="51"/>
        <v>#N/A</v>
      </c>
      <c r="AH120" s="49" t="e">
        <f>HLOOKUP(I120,GasAvoidedCostsWOCC!$A$5:$Q$50,T120+1,FALSE)</f>
        <v>#N/A</v>
      </c>
      <c r="AI120" s="41" t="e">
        <f t="shared" si="52"/>
        <v>#N/A</v>
      </c>
      <c r="AJ120" s="41" t="e">
        <f t="shared" si="53"/>
        <v>#N/A</v>
      </c>
      <c r="AK120" s="41" t="e">
        <f>HLOOKUP(I120,GasAvoidedCostsWOCC!$A$5:$Q$50,G120+1,FALSE)*J120*L120</f>
        <v>#N/A</v>
      </c>
      <c r="AL120" s="41" t="e">
        <f t="shared" si="54"/>
        <v>#N/A</v>
      </c>
      <c r="AM120" s="45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5">
        <f t="shared" si="55"/>
        <v>0</v>
      </c>
      <c r="AO120" s="44">
        <f t="shared" si="56"/>
        <v>0</v>
      </c>
      <c r="AP120" s="44" t="e">
        <f t="shared" si="57"/>
        <v>#DIV/0!</v>
      </c>
    </row>
    <row r="121" spans="2:42" x14ac:dyDescent="0.25">
      <c r="B121" s="34"/>
      <c r="C121" s="56"/>
      <c r="D121" s="56"/>
      <c r="E121" s="35"/>
      <c r="F121" s="36"/>
      <c r="G121" s="36"/>
      <c r="H121" s="36"/>
      <c r="I121" s="37"/>
      <c r="J121" s="38"/>
      <c r="K121" s="38"/>
      <c r="L121" s="38"/>
      <c r="M121" s="39"/>
      <c r="N121" s="39"/>
      <c r="O121" s="40"/>
      <c r="P121" s="41"/>
      <c r="Q121" s="41"/>
      <c r="R121" s="42"/>
      <c r="S121" s="43"/>
      <c r="T121" s="36">
        <f t="shared" si="39"/>
        <v>0</v>
      </c>
      <c r="U121" s="44">
        <f t="shared" si="40"/>
        <v>0</v>
      </c>
      <c r="V121" s="45">
        <f t="shared" si="41"/>
        <v>0</v>
      </c>
      <c r="W121" s="46">
        <f t="shared" si="42"/>
        <v>0</v>
      </c>
      <c r="X121" s="41">
        <f t="shared" si="43"/>
        <v>0</v>
      </c>
      <c r="Y121" s="41">
        <f t="shared" si="44"/>
        <v>0</v>
      </c>
      <c r="Z121" s="41">
        <f t="shared" si="45"/>
        <v>0</v>
      </c>
      <c r="AA121" s="47">
        <f t="shared" si="46"/>
        <v>0</v>
      </c>
      <c r="AB121" s="48">
        <f t="shared" si="47"/>
        <v>0</v>
      </c>
      <c r="AC121" s="41">
        <f t="shared" si="48"/>
        <v>0</v>
      </c>
      <c r="AD121" s="41">
        <f t="shared" si="49"/>
        <v>0</v>
      </c>
      <c r="AE121" s="41">
        <f t="shared" si="50"/>
        <v>0</v>
      </c>
      <c r="AF121" s="49" t="e">
        <f>HLOOKUP(I121,GasAvoidedCostsWOCC!$A$5:$G$50,G121+1,FALSE)</f>
        <v>#N/A</v>
      </c>
      <c r="AG121" s="41" t="e">
        <f t="shared" si="51"/>
        <v>#N/A</v>
      </c>
      <c r="AH121" s="49" t="e">
        <f>HLOOKUP(I121,GasAvoidedCostsWOCC!$A$5:$Q$50,T121+1,FALSE)</f>
        <v>#N/A</v>
      </c>
      <c r="AI121" s="41" t="e">
        <f t="shared" si="52"/>
        <v>#N/A</v>
      </c>
      <c r="AJ121" s="41" t="e">
        <f t="shared" si="53"/>
        <v>#N/A</v>
      </c>
      <c r="AK121" s="41" t="e">
        <f>HLOOKUP(I121,GasAvoidedCostsWOCC!$A$5:$Q$50,G121+1,FALSE)*J121*L121</f>
        <v>#N/A</v>
      </c>
      <c r="AL121" s="41" t="e">
        <f t="shared" si="54"/>
        <v>#N/A</v>
      </c>
      <c r="AM121" s="45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5">
        <f t="shared" si="55"/>
        <v>0</v>
      </c>
      <c r="AO121" s="44">
        <f t="shared" si="56"/>
        <v>0</v>
      </c>
      <c r="AP121" s="44" t="e">
        <f t="shared" si="57"/>
        <v>#DIV/0!</v>
      </c>
    </row>
    <row r="122" spans="2:42" x14ac:dyDescent="0.25">
      <c r="B122" s="34"/>
      <c r="C122" s="56"/>
      <c r="D122" s="56"/>
      <c r="E122" s="35"/>
      <c r="F122" s="36"/>
      <c r="G122" s="36"/>
      <c r="H122" s="36"/>
      <c r="I122" s="37"/>
      <c r="J122" s="38"/>
      <c r="K122" s="38"/>
      <c r="L122" s="38"/>
      <c r="M122" s="39"/>
      <c r="N122" s="39"/>
      <c r="O122" s="40"/>
      <c r="P122" s="41"/>
      <c r="Q122" s="41"/>
      <c r="R122" s="42"/>
      <c r="S122" s="43"/>
      <c r="T122" s="36">
        <f t="shared" si="39"/>
        <v>0</v>
      </c>
      <c r="U122" s="44">
        <f t="shared" si="40"/>
        <v>0</v>
      </c>
      <c r="V122" s="45">
        <f t="shared" si="41"/>
        <v>0</v>
      </c>
      <c r="W122" s="46">
        <f t="shared" si="42"/>
        <v>0</v>
      </c>
      <c r="X122" s="41">
        <f t="shared" si="43"/>
        <v>0</v>
      </c>
      <c r="Y122" s="41">
        <f t="shared" si="44"/>
        <v>0</v>
      </c>
      <c r="Z122" s="41">
        <f t="shared" si="45"/>
        <v>0</v>
      </c>
      <c r="AA122" s="47">
        <f t="shared" si="46"/>
        <v>0</v>
      </c>
      <c r="AB122" s="48">
        <f t="shared" si="47"/>
        <v>0</v>
      </c>
      <c r="AC122" s="41">
        <f t="shared" si="48"/>
        <v>0</v>
      </c>
      <c r="AD122" s="41">
        <f t="shared" si="49"/>
        <v>0</v>
      </c>
      <c r="AE122" s="41">
        <f t="shared" si="50"/>
        <v>0</v>
      </c>
      <c r="AF122" s="49" t="e">
        <f>HLOOKUP(I122,GasAvoidedCostsWOCC!$A$5:$G$50,G122+1,FALSE)</f>
        <v>#N/A</v>
      </c>
      <c r="AG122" s="41" t="e">
        <f t="shared" si="51"/>
        <v>#N/A</v>
      </c>
      <c r="AH122" s="49" t="e">
        <f>HLOOKUP(I122,GasAvoidedCostsWOCC!$A$5:$Q$50,T122+1,FALSE)</f>
        <v>#N/A</v>
      </c>
      <c r="AI122" s="41" t="e">
        <f t="shared" si="52"/>
        <v>#N/A</v>
      </c>
      <c r="AJ122" s="41" t="e">
        <f t="shared" si="53"/>
        <v>#N/A</v>
      </c>
      <c r="AK122" s="41" t="e">
        <f>HLOOKUP(I122,GasAvoidedCostsWOCC!$A$5:$Q$50,G122+1,FALSE)*J122*L122</f>
        <v>#N/A</v>
      </c>
      <c r="AL122" s="41" t="e">
        <f t="shared" si="54"/>
        <v>#N/A</v>
      </c>
      <c r="AM122" s="45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5">
        <f t="shared" si="55"/>
        <v>0</v>
      </c>
      <c r="AO122" s="44">
        <f t="shared" si="56"/>
        <v>0</v>
      </c>
      <c r="AP122" s="44" t="e">
        <f t="shared" si="57"/>
        <v>#DIV/0!</v>
      </c>
    </row>
    <row r="123" spans="2:42" x14ac:dyDescent="0.25">
      <c r="B123" s="34"/>
      <c r="C123" s="56"/>
      <c r="D123" s="56"/>
      <c r="E123" s="35"/>
      <c r="F123" s="36"/>
      <c r="G123" s="36"/>
      <c r="H123" s="36"/>
      <c r="I123" s="37"/>
      <c r="J123" s="38"/>
      <c r="K123" s="38"/>
      <c r="L123" s="38"/>
      <c r="M123" s="39"/>
      <c r="N123" s="39"/>
      <c r="O123" s="40"/>
      <c r="P123" s="41"/>
      <c r="Q123" s="41"/>
      <c r="R123" s="42"/>
      <c r="S123" s="43"/>
      <c r="T123" s="36">
        <f t="shared" si="39"/>
        <v>0</v>
      </c>
      <c r="U123" s="44">
        <f t="shared" si="40"/>
        <v>0</v>
      </c>
      <c r="V123" s="45">
        <f t="shared" si="41"/>
        <v>0</v>
      </c>
      <c r="W123" s="46">
        <f t="shared" si="42"/>
        <v>0</v>
      </c>
      <c r="X123" s="41">
        <f t="shared" si="43"/>
        <v>0</v>
      </c>
      <c r="Y123" s="41">
        <f t="shared" si="44"/>
        <v>0</v>
      </c>
      <c r="Z123" s="41">
        <f t="shared" si="45"/>
        <v>0</v>
      </c>
      <c r="AA123" s="47">
        <f t="shared" si="46"/>
        <v>0</v>
      </c>
      <c r="AB123" s="48">
        <f t="shared" si="47"/>
        <v>0</v>
      </c>
      <c r="AC123" s="41">
        <f t="shared" si="48"/>
        <v>0</v>
      </c>
      <c r="AD123" s="41">
        <f t="shared" si="49"/>
        <v>0</v>
      </c>
      <c r="AE123" s="41">
        <f t="shared" si="50"/>
        <v>0</v>
      </c>
      <c r="AF123" s="49" t="e">
        <f>HLOOKUP(I123,GasAvoidedCostsWOCC!$A$5:$G$50,G123+1,FALSE)</f>
        <v>#N/A</v>
      </c>
      <c r="AG123" s="41" t="e">
        <f t="shared" si="51"/>
        <v>#N/A</v>
      </c>
      <c r="AH123" s="49" t="e">
        <f>HLOOKUP(I123,GasAvoidedCostsWOCC!$A$5:$Q$50,T123+1,FALSE)</f>
        <v>#N/A</v>
      </c>
      <c r="AI123" s="41" t="e">
        <f t="shared" si="52"/>
        <v>#N/A</v>
      </c>
      <c r="AJ123" s="41" t="e">
        <f t="shared" si="53"/>
        <v>#N/A</v>
      </c>
      <c r="AK123" s="41" t="e">
        <f>HLOOKUP(I123,GasAvoidedCostsWOCC!$A$5:$Q$50,G123+1,FALSE)*J123*L123</f>
        <v>#N/A</v>
      </c>
      <c r="AL123" s="41" t="e">
        <f t="shared" si="54"/>
        <v>#N/A</v>
      </c>
      <c r="AM123" s="45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5">
        <f t="shared" si="55"/>
        <v>0</v>
      </c>
      <c r="AO123" s="44">
        <f t="shared" si="56"/>
        <v>0</v>
      </c>
      <c r="AP123" s="44" t="e">
        <f t="shared" si="57"/>
        <v>#DIV/0!</v>
      </c>
    </row>
    <row r="124" spans="2:42" x14ac:dyDescent="0.25">
      <c r="B124" s="34"/>
      <c r="C124" s="56"/>
      <c r="D124" s="56"/>
      <c r="E124" s="35"/>
      <c r="F124" s="36"/>
      <c r="G124" s="36"/>
      <c r="H124" s="36"/>
      <c r="I124" s="37"/>
      <c r="J124" s="38"/>
      <c r="K124" s="38"/>
      <c r="L124" s="38"/>
      <c r="M124" s="39"/>
      <c r="N124" s="39"/>
      <c r="O124" s="40"/>
      <c r="P124" s="41"/>
      <c r="Q124" s="41"/>
      <c r="R124" s="42"/>
      <c r="S124" s="43"/>
      <c r="T124" s="36">
        <f t="shared" si="39"/>
        <v>0</v>
      </c>
      <c r="U124" s="44">
        <f t="shared" si="40"/>
        <v>0</v>
      </c>
      <c r="V124" s="45">
        <f t="shared" si="41"/>
        <v>0</v>
      </c>
      <c r="W124" s="46">
        <f t="shared" si="42"/>
        <v>0</v>
      </c>
      <c r="X124" s="41">
        <f t="shared" si="43"/>
        <v>0</v>
      </c>
      <c r="Y124" s="41">
        <f t="shared" si="44"/>
        <v>0</v>
      </c>
      <c r="Z124" s="41">
        <f t="shared" si="45"/>
        <v>0</v>
      </c>
      <c r="AA124" s="47">
        <f t="shared" si="46"/>
        <v>0</v>
      </c>
      <c r="AB124" s="48">
        <f t="shared" si="47"/>
        <v>0</v>
      </c>
      <c r="AC124" s="41">
        <f t="shared" si="48"/>
        <v>0</v>
      </c>
      <c r="AD124" s="41">
        <f t="shared" si="49"/>
        <v>0</v>
      </c>
      <c r="AE124" s="41">
        <f t="shared" si="50"/>
        <v>0</v>
      </c>
      <c r="AF124" s="49" t="e">
        <f>HLOOKUP(I124,GasAvoidedCostsWOCC!$A$5:$G$50,G124+1,FALSE)</f>
        <v>#N/A</v>
      </c>
      <c r="AG124" s="41" t="e">
        <f t="shared" si="51"/>
        <v>#N/A</v>
      </c>
      <c r="AH124" s="49" t="e">
        <f>HLOOKUP(I124,GasAvoidedCostsWOCC!$A$5:$Q$50,T124+1,FALSE)</f>
        <v>#N/A</v>
      </c>
      <c r="AI124" s="41" t="e">
        <f t="shared" si="52"/>
        <v>#N/A</v>
      </c>
      <c r="AJ124" s="41" t="e">
        <f t="shared" si="53"/>
        <v>#N/A</v>
      </c>
      <c r="AK124" s="41" t="e">
        <f>HLOOKUP(I124,GasAvoidedCostsWOCC!$A$5:$Q$50,G124+1,FALSE)*J124*L124</f>
        <v>#N/A</v>
      </c>
      <c r="AL124" s="41" t="e">
        <f t="shared" si="54"/>
        <v>#N/A</v>
      </c>
      <c r="AM124" s="45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5">
        <f t="shared" si="55"/>
        <v>0</v>
      </c>
      <c r="AO124" s="44">
        <f t="shared" si="56"/>
        <v>0</v>
      </c>
      <c r="AP124" s="44" t="e">
        <f t="shared" si="57"/>
        <v>#DIV/0!</v>
      </c>
    </row>
    <row r="125" spans="2:42" x14ac:dyDescent="0.25">
      <c r="B125" s="34"/>
      <c r="C125" s="56"/>
      <c r="D125" s="56"/>
      <c r="E125" s="35"/>
      <c r="F125" s="36"/>
      <c r="G125" s="36"/>
      <c r="H125" s="36"/>
      <c r="I125" s="37"/>
      <c r="J125" s="38"/>
      <c r="K125" s="38"/>
      <c r="L125" s="38"/>
      <c r="M125" s="39"/>
      <c r="N125" s="39"/>
      <c r="O125" s="40"/>
      <c r="P125" s="41"/>
      <c r="Q125" s="41"/>
      <c r="R125" s="42"/>
      <c r="S125" s="43"/>
      <c r="T125" s="36">
        <f t="shared" si="39"/>
        <v>0</v>
      </c>
      <c r="U125" s="44">
        <f t="shared" si="40"/>
        <v>0</v>
      </c>
      <c r="V125" s="45">
        <f t="shared" si="41"/>
        <v>0</v>
      </c>
      <c r="W125" s="46">
        <f t="shared" si="42"/>
        <v>0</v>
      </c>
      <c r="X125" s="41">
        <f t="shared" si="43"/>
        <v>0</v>
      </c>
      <c r="Y125" s="41">
        <f t="shared" si="44"/>
        <v>0</v>
      </c>
      <c r="Z125" s="41">
        <f t="shared" si="45"/>
        <v>0</v>
      </c>
      <c r="AA125" s="47">
        <f t="shared" si="46"/>
        <v>0</v>
      </c>
      <c r="AB125" s="48">
        <f t="shared" si="47"/>
        <v>0</v>
      </c>
      <c r="AC125" s="41">
        <f t="shared" si="48"/>
        <v>0</v>
      </c>
      <c r="AD125" s="41">
        <f t="shared" si="49"/>
        <v>0</v>
      </c>
      <c r="AE125" s="41">
        <f t="shared" si="50"/>
        <v>0</v>
      </c>
      <c r="AF125" s="49" t="e">
        <f>HLOOKUP(I125,GasAvoidedCostsWOCC!$A$5:$G$50,G125+1,FALSE)</f>
        <v>#N/A</v>
      </c>
      <c r="AG125" s="41" t="e">
        <f t="shared" si="51"/>
        <v>#N/A</v>
      </c>
      <c r="AH125" s="49" t="e">
        <f>HLOOKUP(I125,GasAvoidedCostsWOCC!$A$5:$Q$50,T125+1,FALSE)</f>
        <v>#N/A</v>
      </c>
      <c r="AI125" s="41" t="e">
        <f t="shared" si="52"/>
        <v>#N/A</v>
      </c>
      <c r="AJ125" s="41" t="e">
        <f t="shared" si="53"/>
        <v>#N/A</v>
      </c>
      <c r="AK125" s="41" t="e">
        <f>HLOOKUP(I125,GasAvoidedCostsWOCC!$A$5:$Q$50,G125+1,FALSE)*J125*L125</f>
        <v>#N/A</v>
      </c>
      <c r="AL125" s="41" t="e">
        <f t="shared" si="54"/>
        <v>#N/A</v>
      </c>
      <c r="AM125" s="45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5">
        <f t="shared" si="55"/>
        <v>0</v>
      </c>
      <c r="AO125" s="44">
        <f t="shared" si="56"/>
        <v>0</v>
      </c>
      <c r="AP125" s="44" t="e">
        <f t="shared" si="57"/>
        <v>#DIV/0!</v>
      </c>
    </row>
    <row r="126" spans="2:42" x14ac:dyDescent="0.25">
      <c r="B126" s="34"/>
      <c r="C126" s="56"/>
      <c r="D126" s="56"/>
      <c r="E126" s="35"/>
      <c r="F126" s="36"/>
      <c r="G126" s="36"/>
      <c r="H126" s="36"/>
      <c r="I126" s="37"/>
      <c r="J126" s="38"/>
      <c r="K126" s="38"/>
      <c r="L126" s="38"/>
      <c r="M126" s="39"/>
      <c r="N126" s="39"/>
      <c r="O126" s="40"/>
      <c r="P126" s="41"/>
      <c r="Q126" s="41"/>
      <c r="R126" s="42"/>
      <c r="S126" s="43"/>
      <c r="T126" s="36">
        <f t="shared" si="39"/>
        <v>0</v>
      </c>
      <c r="U126" s="44">
        <f t="shared" si="40"/>
        <v>0</v>
      </c>
      <c r="V126" s="45">
        <f t="shared" si="41"/>
        <v>0</v>
      </c>
      <c r="W126" s="46">
        <f t="shared" si="42"/>
        <v>0</v>
      </c>
      <c r="X126" s="41">
        <f t="shared" si="43"/>
        <v>0</v>
      </c>
      <c r="Y126" s="41">
        <f t="shared" si="44"/>
        <v>0</v>
      </c>
      <c r="Z126" s="41">
        <f t="shared" si="45"/>
        <v>0</v>
      </c>
      <c r="AA126" s="47">
        <f t="shared" si="46"/>
        <v>0</v>
      </c>
      <c r="AB126" s="48">
        <f t="shared" si="47"/>
        <v>0</v>
      </c>
      <c r="AC126" s="41">
        <f t="shared" si="48"/>
        <v>0</v>
      </c>
      <c r="AD126" s="41">
        <f t="shared" si="49"/>
        <v>0</v>
      </c>
      <c r="AE126" s="41">
        <f t="shared" si="50"/>
        <v>0</v>
      </c>
      <c r="AF126" s="49" t="e">
        <f>HLOOKUP(I126,GasAvoidedCostsWOCC!$A$5:$G$50,G126+1,FALSE)</f>
        <v>#N/A</v>
      </c>
      <c r="AG126" s="41" t="e">
        <f t="shared" si="51"/>
        <v>#N/A</v>
      </c>
      <c r="AH126" s="49" t="e">
        <f>HLOOKUP(I126,GasAvoidedCostsWOCC!$A$5:$Q$50,T126+1,FALSE)</f>
        <v>#N/A</v>
      </c>
      <c r="AI126" s="41" t="e">
        <f t="shared" si="52"/>
        <v>#N/A</v>
      </c>
      <c r="AJ126" s="41" t="e">
        <f t="shared" si="53"/>
        <v>#N/A</v>
      </c>
      <c r="AK126" s="41" t="e">
        <f>HLOOKUP(I126,GasAvoidedCostsWOCC!$A$5:$Q$50,G126+1,FALSE)*J126*L126</f>
        <v>#N/A</v>
      </c>
      <c r="AL126" s="41" t="e">
        <f t="shared" si="54"/>
        <v>#N/A</v>
      </c>
      <c r="AM126" s="45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5">
        <f t="shared" si="55"/>
        <v>0</v>
      </c>
      <c r="AO126" s="44">
        <f t="shared" si="56"/>
        <v>0</v>
      </c>
      <c r="AP126" s="44" t="e">
        <f t="shared" si="57"/>
        <v>#DIV/0!</v>
      </c>
    </row>
    <row r="127" spans="2:42" x14ac:dyDescent="0.25">
      <c r="B127" s="34"/>
      <c r="C127" s="56"/>
      <c r="D127" s="56"/>
      <c r="E127" s="35"/>
      <c r="F127" s="36"/>
      <c r="G127" s="36"/>
      <c r="H127" s="36"/>
      <c r="I127" s="37"/>
      <c r="J127" s="38"/>
      <c r="K127" s="38"/>
      <c r="L127" s="38"/>
      <c r="M127" s="39"/>
      <c r="N127" s="39"/>
      <c r="O127" s="40"/>
      <c r="P127" s="41"/>
      <c r="Q127" s="41"/>
      <c r="R127" s="42"/>
      <c r="S127" s="43"/>
      <c r="T127" s="36">
        <f t="shared" si="39"/>
        <v>0</v>
      </c>
      <c r="U127" s="44">
        <f t="shared" si="40"/>
        <v>0</v>
      </c>
      <c r="V127" s="45">
        <f t="shared" si="41"/>
        <v>0</v>
      </c>
      <c r="W127" s="46">
        <f t="shared" si="42"/>
        <v>0</v>
      </c>
      <c r="X127" s="41">
        <f t="shared" si="43"/>
        <v>0</v>
      </c>
      <c r="Y127" s="41">
        <f t="shared" si="44"/>
        <v>0</v>
      </c>
      <c r="Z127" s="41">
        <f t="shared" si="45"/>
        <v>0</v>
      </c>
      <c r="AA127" s="47">
        <f t="shared" si="46"/>
        <v>0</v>
      </c>
      <c r="AB127" s="48">
        <f t="shared" si="47"/>
        <v>0</v>
      </c>
      <c r="AC127" s="41">
        <f t="shared" si="48"/>
        <v>0</v>
      </c>
      <c r="AD127" s="41">
        <f t="shared" si="49"/>
        <v>0</v>
      </c>
      <c r="AE127" s="41">
        <f t="shared" si="50"/>
        <v>0</v>
      </c>
      <c r="AF127" s="49" t="e">
        <f>HLOOKUP(I127,GasAvoidedCostsWOCC!$A$5:$G$50,G127+1,FALSE)</f>
        <v>#N/A</v>
      </c>
      <c r="AG127" s="41" t="e">
        <f t="shared" si="51"/>
        <v>#N/A</v>
      </c>
      <c r="AH127" s="49" t="e">
        <f>HLOOKUP(I127,GasAvoidedCostsWOCC!$A$5:$Q$50,T127+1,FALSE)</f>
        <v>#N/A</v>
      </c>
      <c r="AI127" s="41" t="e">
        <f t="shared" si="52"/>
        <v>#N/A</v>
      </c>
      <c r="AJ127" s="41" t="e">
        <f t="shared" si="53"/>
        <v>#N/A</v>
      </c>
      <c r="AK127" s="41" t="e">
        <f>HLOOKUP(I127,GasAvoidedCostsWOCC!$A$5:$Q$50,G127+1,FALSE)*J127*L127</f>
        <v>#N/A</v>
      </c>
      <c r="AL127" s="41" t="e">
        <f t="shared" si="54"/>
        <v>#N/A</v>
      </c>
      <c r="AM127" s="45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5">
        <f t="shared" si="55"/>
        <v>0</v>
      </c>
      <c r="AO127" s="44">
        <f t="shared" si="56"/>
        <v>0</v>
      </c>
      <c r="AP127" s="44" t="e">
        <f t="shared" si="57"/>
        <v>#DIV/0!</v>
      </c>
    </row>
    <row r="128" spans="2:42" x14ac:dyDescent="0.25">
      <c r="B128" s="34"/>
      <c r="C128" s="56"/>
      <c r="D128" s="56"/>
      <c r="E128" s="35"/>
      <c r="F128" s="36"/>
      <c r="G128" s="36"/>
      <c r="H128" s="36"/>
      <c r="I128" s="37"/>
      <c r="J128" s="38"/>
      <c r="K128" s="38"/>
      <c r="L128" s="38"/>
      <c r="M128" s="39"/>
      <c r="N128" s="39"/>
      <c r="O128" s="40"/>
      <c r="P128" s="41"/>
      <c r="Q128" s="41"/>
      <c r="R128" s="42"/>
      <c r="S128" s="43"/>
      <c r="T128" s="36">
        <f t="shared" si="39"/>
        <v>0</v>
      </c>
      <c r="U128" s="44">
        <f t="shared" si="40"/>
        <v>0</v>
      </c>
      <c r="V128" s="45">
        <f t="shared" si="41"/>
        <v>0</v>
      </c>
      <c r="W128" s="46">
        <f t="shared" si="42"/>
        <v>0</v>
      </c>
      <c r="X128" s="41">
        <f t="shared" si="43"/>
        <v>0</v>
      </c>
      <c r="Y128" s="41">
        <f t="shared" si="44"/>
        <v>0</v>
      </c>
      <c r="Z128" s="41">
        <f t="shared" si="45"/>
        <v>0</v>
      </c>
      <c r="AA128" s="47">
        <f t="shared" si="46"/>
        <v>0</v>
      </c>
      <c r="AB128" s="48">
        <f t="shared" si="47"/>
        <v>0</v>
      </c>
      <c r="AC128" s="41">
        <f t="shared" si="48"/>
        <v>0</v>
      </c>
      <c r="AD128" s="41">
        <f t="shared" si="49"/>
        <v>0</v>
      </c>
      <c r="AE128" s="41">
        <f t="shared" si="50"/>
        <v>0</v>
      </c>
      <c r="AF128" s="49" t="e">
        <f>HLOOKUP(I128,GasAvoidedCostsWOCC!$A$5:$G$50,G128+1,FALSE)</f>
        <v>#N/A</v>
      </c>
      <c r="AG128" s="41" t="e">
        <f t="shared" si="51"/>
        <v>#N/A</v>
      </c>
      <c r="AH128" s="49" t="e">
        <f>HLOOKUP(I128,GasAvoidedCostsWOCC!$A$5:$Q$50,T128+1,FALSE)</f>
        <v>#N/A</v>
      </c>
      <c r="AI128" s="41" t="e">
        <f t="shared" si="52"/>
        <v>#N/A</v>
      </c>
      <c r="AJ128" s="41" t="e">
        <f t="shared" si="53"/>
        <v>#N/A</v>
      </c>
      <c r="AK128" s="41" t="e">
        <f>HLOOKUP(I128,GasAvoidedCostsWOCC!$A$5:$Q$50,G128+1,FALSE)*J128*L128</f>
        <v>#N/A</v>
      </c>
      <c r="AL128" s="41" t="e">
        <f t="shared" si="54"/>
        <v>#N/A</v>
      </c>
      <c r="AM128" s="45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5">
        <f t="shared" si="55"/>
        <v>0</v>
      </c>
      <c r="AO128" s="44">
        <f t="shared" si="56"/>
        <v>0</v>
      </c>
      <c r="AP128" s="44" t="e">
        <f t="shared" si="57"/>
        <v>#DIV/0!</v>
      </c>
    </row>
    <row r="129" spans="2:42" x14ac:dyDescent="0.25">
      <c r="B129" s="34"/>
      <c r="C129" s="56"/>
      <c r="D129" s="56"/>
      <c r="E129" s="35"/>
      <c r="F129" s="36"/>
      <c r="G129" s="36"/>
      <c r="H129" s="36"/>
      <c r="I129" s="37"/>
      <c r="J129" s="38"/>
      <c r="K129" s="38"/>
      <c r="L129" s="38"/>
      <c r="M129" s="39"/>
      <c r="N129" s="39"/>
      <c r="O129" s="40"/>
      <c r="P129" s="41"/>
      <c r="Q129" s="41"/>
      <c r="R129" s="42"/>
      <c r="S129" s="43"/>
      <c r="T129" s="36">
        <f t="shared" si="39"/>
        <v>0</v>
      </c>
      <c r="U129" s="44">
        <f t="shared" si="40"/>
        <v>0</v>
      </c>
      <c r="V129" s="45">
        <f t="shared" si="41"/>
        <v>0</v>
      </c>
      <c r="W129" s="46">
        <f t="shared" si="42"/>
        <v>0</v>
      </c>
      <c r="X129" s="41">
        <f t="shared" si="43"/>
        <v>0</v>
      </c>
      <c r="Y129" s="41">
        <f t="shared" si="44"/>
        <v>0</v>
      </c>
      <c r="Z129" s="41">
        <f t="shared" si="45"/>
        <v>0</v>
      </c>
      <c r="AA129" s="47">
        <f t="shared" si="46"/>
        <v>0</v>
      </c>
      <c r="AB129" s="48">
        <f t="shared" si="47"/>
        <v>0</v>
      </c>
      <c r="AC129" s="41">
        <f t="shared" si="48"/>
        <v>0</v>
      </c>
      <c r="AD129" s="41">
        <f t="shared" si="49"/>
        <v>0</v>
      </c>
      <c r="AE129" s="41">
        <f t="shared" si="50"/>
        <v>0</v>
      </c>
      <c r="AF129" s="49" t="e">
        <f>HLOOKUP(I129,GasAvoidedCostsWOCC!$A$5:$G$50,G129+1,FALSE)</f>
        <v>#N/A</v>
      </c>
      <c r="AG129" s="41" t="e">
        <f t="shared" si="51"/>
        <v>#N/A</v>
      </c>
      <c r="AH129" s="49" t="e">
        <f>HLOOKUP(I129,GasAvoidedCostsWOCC!$A$5:$Q$50,T129+1,FALSE)</f>
        <v>#N/A</v>
      </c>
      <c r="AI129" s="41" t="e">
        <f t="shared" si="52"/>
        <v>#N/A</v>
      </c>
      <c r="AJ129" s="41" t="e">
        <f t="shared" si="53"/>
        <v>#N/A</v>
      </c>
      <c r="AK129" s="41" t="e">
        <f>HLOOKUP(I129,GasAvoidedCostsWOCC!$A$5:$Q$50,G129+1,FALSE)*J129*L129</f>
        <v>#N/A</v>
      </c>
      <c r="AL129" s="41" t="e">
        <f t="shared" si="54"/>
        <v>#N/A</v>
      </c>
      <c r="AM129" s="45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5">
        <f t="shared" si="55"/>
        <v>0</v>
      </c>
      <c r="AO129" s="44">
        <f t="shared" si="56"/>
        <v>0</v>
      </c>
      <c r="AP129" s="44" t="e">
        <f t="shared" si="57"/>
        <v>#DIV/0!</v>
      </c>
    </row>
    <row r="130" spans="2:42" x14ac:dyDescent="0.25">
      <c r="B130" s="34"/>
      <c r="C130" s="56"/>
      <c r="D130" s="56"/>
      <c r="E130" s="35"/>
      <c r="F130" s="36"/>
      <c r="G130" s="36"/>
      <c r="H130" s="36"/>
      <c r="I130" s="37"/>
      <c r="J130" s="38"/>
      <c r="K130" s="38"/>
      <c r="L130" s="38"/>
      <c r="M130" s="39"/>
      <c r="N130" s="39"/>
      <c r="O130" s="40"/>
      <c r="P130" s="41"/>
      <c r="Q130" s="41"/>
      <c r="R130" s="42"/>
      <c r="S130" s="43"/>
      <c r="T130" s="36">
        <f t="shared" si="39"/>
        <v>0</v>
      </c>
      <c r="U130" s="44">
        <f t="shared" si="40"/>
        <v>0</v>
      </c>
      <c r="V130" s="45">
        <f t="shared" si="41"/>
        <v>0</v>
      </c>
      <c r="W130" s="46">
        <f t="shared" si="42"/>
        <v>0</v>
      </c>
      <c r="X130" s="41">
        <f t="shared" si="43"/>
        <v>0</v>
      </c>
      <c r="Y130" s="41">
        <f t="shared" si="44"/>
        <v>0</v>
      </c>
      <c r="Z130" s="41">
        <f t="shared" si="45"/>
        <v>0</v>
      </c>
      <c r="AA130" s="47">
        <f t="shared" si="46"/>
        <v>0</v>
      </c>
      <c r="AB130" s="48">
        <f t="shared" si="47"/>
        <v>0</v>
      </c>
      <c r="AC130" s="41">
        <f t="shared" si="48"/>
        <v>0</v>
      </c>
      <c r="AD130" s="41">
        <f t="shared" si="49"/>
        <v>0</v>
      </c>
      <c r="AE130" s="41">
        <f t="shared" si="50"/>
        <v>0</v>
      </c>
      <c r="AF130" s="49" t="e">
        <f>HLOOKUP(I130,GasAvoidedCostsWOCC!$A$5:$G$50,G130+1,FALSE)</f>
        <v>#N/A</v>
      </c>
      <c r="AG130" s="41" t="e">
        <f t="shared" si="51"/>
        <v>#N/A</v>
      </c>
      <c r="AH130" s="49" t="e">
        <f>HLOOKUP(I130,GasAvoidedCostsWOCC!$A$5:$Q$50,T130+1,FALSE)</f>
        <v>#N/A</v>
      </c>
      <c r="AI130" s="41" t="e">
        <f t="shared" si="52"/>
        <v>#N/A</v>
      </c>
      <c r="AJ130" s="41" t="e">
        <f t="shared" si="53"/>
        <v>#N/A</v>
      </c>
      <c r="AK130" s="41" t="e">
        <f>HLOOKUP(I130,GasAvoidedCostsWOCC!$A$5:$Q$50,G130+1,FALSE)*J130*L130</f>
        <v>#N/A</v>
      </c>
      <c r="AL130" s="41" t="e">
        <f t="shared" si="54"/>
        <v>#N/A</v>
      </c>
      <c r="AM130" s="45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5">
        <f t="shared" si="55"/>
        <v>0</v>
      </c>
      <c r="AO130" s="44">
        <f t="shared" si="56"/>
        <v>0</v>
      </c>
      <c r="AP130" s="44" t="e">
        <f t="shared" si="57"/>
        <v>#DIV/0!</v>
      </c>
    </row>
    <row r="131" spans="2:42" x14ac:dyDescent="0.25">
      <c r="B131" s="34"/>
      <c r="C131" s="56"/>
      <c r="D131" s="56"/>
      <c r="E131" s="35"/>
      <c r="F131" s="36"/>
      <c r="G131" s="36"/>
      <c r="H131" s="36"/>
      <c r="I131" s="37"/>
      <c r="J131" s="38"/>
      <c r="K131" s="38"/>
      <c r="L131" s="38"/>
      <c r="M131" s="39"/>
      <c r="N131" s="39"/>
      <c r="O131" s="40"/>
      <c r="P131" s="41"/>
      <c r="Q131" s="41"/>
      <c r="R131" s="42"/>
      <c r="S131" s="43"/>
      <c r="T131" s="36">
        <f t="shared" si="39"/>
        <v>0</v>
      </c>
      <c r="U131" s="44">
        <f t="shared" si="40"/>
        <v>0</v>
      </c>
      <c r="V131" s="45">
        <f t="shared" si="41"/>
        <v>0</v>
      </c>
      <c r="W131" s="46">
        <f t="shared" si="42"/>
        <v>0</v>
      </c>
      <c r="X131" s="41">
        <f t="shared" si="43"/>
        <v>0</v>
      </c>
      <c r="Y131" s="41">
        <f t="shared" si="44"/>
        <v>0</v>
      </c>
      <c r="Z131" s="41">
        <f t="shared" si="45"/>
        <v>0</v>
      </c>
      <c r="AA131" s="47">
        <f t="shared" si="46"/>
        <v>0</v>
      </c>
      <c r="AB131" s="48">
        <f t="shared" si="47"/>
        <v>0</v>
      </c>
      <c r="AC131" s="41">
        <f t="shared" si="48"/>
        <v>0</v>
      </c>
      <c r="AD131" s="41">
        <f t="shared" si="49"/>
        <v>0</v>
      </c>
      <c r="AE131" s="41">
        <f t="shared" si="50"/>
        <v>0</v>
      </c>
      <c r="AF131" s="49" t="e">
        <f>HLOOKUP(I131,GasAvoidedCostsWOCC!$A$5:$G$50,G131+1,FALSE)</f>
        <v>#N/A</v>
      </c>
      <c r="AG131" s="41" t="e">
        <f t="shared" si="51"/>
        <v>#N/A</v>
      </c>
      <c r="AH131" s="49" t="e">
        <f>HLOOKUP(I131,GasAvoidedCostsWOCC!$A$5:$Q$50,T131+1,FALSE)</f>
        <v>#N/A</v>
      </c>
      <c r="AI131" s="41" t="e">
        <f t="shared" si="52"/>
        <v>#N/A</v>
      </c>
      <c r="AJ131" s="41" t="e">
        <f t="shared" si="53"/>
        <v>#N/A</v>
      </c>
      <c r="AK131" s="41" t="e">
        <f>HLOOKUP(I131,GasAvoidedCostsWOCC!$A$5:$Q$50,G131+1,FALSE)*J131*L131</f>
        <v>#N/A</v>
      </c>
      <c r="AL131" s="41" t="e">
        <f t="shared" si="54"/>
        <v>#N/A</v>
      </c>
      <c r="AM131" s="45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5">
        <f t="shared" si="55"/>
        <v>0</v>
      </c>
      <c r="AO131" s="44">
        <f t="shared" si="56"/>
        <v>0</v>
      </c>
      <c r="AP131" s="44" t="e">
        <f t="shared" si="57"/>
        <v>#DIV/0!</v>
      </c>
    </row>
    <row r="132" spans="2:42" x14ac:dyDescent="0.25">
      <c r="B132" s="34"/>
      <c r="C132" s="56"/>
      <c r="D132" s="56"/>
      <c r="E132" s="35"/>
      <c r="F132" s="36"/>
      <c r="G132" s="36"/>
      <c r="H132" s="36"/>
      <c r="I132" s="37"/>
      <c r="J132" s="38"/>
      <c r="K132" s="38"/>
      <c r="L132" s="38"/>
      <c r="M132" s="39"/>
      <c r="N132" s="39"/>
      <c r="O132" s="40"/>
      <c r="P132" s="41"/>
      <c r="Q132" s="41"/>
      <c r="R132" s="42"/>
      <c r="S132" s="43"/>
      <c r="T132" s="36">
        <f t="shared" si="39"/>
        <v>0</v>
      </c>
      <c r="U132" s="44">
        <f t="shared" si="40"/>
        <v>0</v>
      </c>
      <c r="V132" s="45">
        <f t="shared" si="41"/>
        <v>0</v>
      </c>
      <c r="W132" s="46">
        <f t="shared" si="42"/>
        <v>0</v>
      </c>
      <c r="X132" s="41">
        <f t="shared" si="43"/>
        <v>0</v>
      </c>
      <c r="Y132" s="41">
        <f t="shared" si="44"/>
        <v>0</v>
      </c>
      <c r="Z132" s="41">
        <f t="shared" si="45"/>
        <v>0</v>
      </c>
      <c r="AA132" s="47">
        <f t="shared" si="46"/>
        <v>0</v>
      </c>
      <c r="AB132" s="48">
        <f t="shared" si="47"/>
        <v>0</v>
      </c>
      <c r="AC132" s="41">
        <f t="shared" si="48"/>
        <v>0</v>
      </c>
      <c r="AD132" s="41">
        <f t="shared" si="49"/>
        <v>0</v>
      </c>
      <c r="AE132" s="41">
        <f t="shared" si="50"/>
        <v>0</v>
      </c>
      <c r="AF132" s="49" t="e">
        <f>HLOOKUP(I132,GasAvoidedCostsWOCC!$A$5:$G$50,G132+1,FALSE)</f>
        <v>#N/A</v>
      </c>
      <c r="AG132" s="41" t="e">
        <f t="shared" si="51"/>
        <v>#N/A</v>
      </c>
      <c r="AH132" s="49" t="e">
        <f>HLOOKUP(I132,GasAvoidedCostsWOCC!$A$5:$Q$50,T132+1,FALSE)</f>
        <v>#N/A</v>
      </c>
      <c r="AI132" s="41" t="e">
        <f t="shared" si="52"/>
        <v>#N/A</v>
      </c>
      <c r="AJ132" s="41" t="e">
        <f t="shared" si="53"/>
        <v>#N/A</v>
      </c>
      <c r="AK132" s="41" t="e">
        <f>HLOOKUP(I132,GasAvoidedCostsWOCC!$A$5:$Q$50,G132+1,FALSE)*J132*L132</f>
        <v>#N/A</v>
      </c>
      <c r="AL132" s="41" t="e">
        <f t="shared" si="54"/>
        <v>#N/A</v>
      </c>
      <c r="AM132" s="45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5">
        <f t="shared" si="55"/>
        <v>0</v>
      </c>
      <c r="AO132" s="44">
        <f t="shared" si="56"/>
        <v>0</v>
      </c>
      <c r="AP132" s="44" t="e">
        <f t="shared" si="57"/>
        <v>#DIV/0!</v>
      </c>
    </row>
    <row r="133" spans="2:42" x14ac:dyDescent="0.25">
      <c r="B133" s="34"/>
      <c r="C133" s="56"/>
      <c r="D133" s="56"/>
      <c r="E133" s="35"/>
      <c r="F133" s="36"/>
      <c r="G133" s="36"/>
      <c r="H133" s="36"/>
      <c r="I133" s="37"/>
      <c r="J133" s="38"/>
      <c r="K133" s="38"/>
      <c r="L133" s="38"/>
      <c r="M133" s="39"/>
      <c r="N133" s="39"/>
      <c r="O133" s="40"/>
      <c r="P133" s="41"/>
      <c r="Q133" s="41"/>
      <c r="R133" s="42"/>
      <c r="S133" s="43"/>
      <c r="T133" s="36">
        <f t="shared" si="39"/>
        <v>0</v>
      </c>
      <c r="U133" s="44">
        <f t="shared" si="40"/>
        <v>0</v>
      </c>
      <c r="V133" s="45">
        <f t="shared" si="41"/>
        <v>0</v>
      </c>
      <c r="W133" s="46">
        <f t="shared" si="42"/>
        <v>0</v>
      </c>
      <c r="X133" s="41">
        <f t="shared" si="43"/>
        <v>0</v>
      </c>
      <c r="Y133" s="41">
        <f t="shared" si="44"/>
        <v>0</v>
      </c>
      <c r="Z133" s="41">
        <f t="shared" si="45"/>
        <v>0</v>
      </c>
      <c r="AA133" s="47">
        <f t="shared" si="46"/>
        <v>0</v>
      </c>
      <c r="AB133" s="48">
        <f t="shared" si="47"/>
        <v>0</v>
      </c>
      <c r="AC133" s="41">
        <f t="shared" si="48"/>
        <v>0</v>
      </c>
      <c r="AD133" s="41">
        <f t="shared" si="49"/>
        <v>0</v>
      </c>
      <c r="AE133" s="41">
        <f t="shared" si="50"/>
        <v>0</v>
      </c>
      <c r="AF133" s="49" t="e">
        <f>HLOOKUP(I133,GasAvoidedCostsWOCC!$A$5:$G$50,G133+1,FALSE)</f>
        <v>#N/A</v>
      </c>
      <c r="AG133" s="41" t="e">
        <f t="shared" si="51"/>
        <v>#N/A</v>
      </c>
      <c r="AH133" s="49" t="e">
        <f>HLOOKUP(I133,GasAvoidedCostsWOCC!$A$5:$Q$50,T133+1,FALSE)</f>
        <v>#N/A</v>
      </c>
      <c r="AI133" s="41" t="e">
        <f t="shared" si="52"/>
        <v>#N/A</v>
      </c>
      <c r="AJ133" s="41" t="e">
        <f t="shared" si="53"/>
        <v>#N/A</v>
      </c>
      <c r="AK133" s="41" t="e">
        <f>HLOOKUP(I133,GasAvoidedCostsWOCC!$A$5:$Q$50,G133+1,FALSE)*J133*L133</f>
        <v>#N/A</v>
      </c>
      <c r="AL133" s="41" t="e">
        <f t="shared" si="54"/>
        <v>#N/A</v>
      </c>
      <c r="AM133" s="45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5">
        <f t="shared" si="55"/>
        <v>0</v>
      </c>
      <c r="AO133" s="44">
        <f t="shared" si="56"/>
        <v>0</v>
      </c>
      <c r="AP133" s="44" t="e">
        <f t="shared" si="57"/>
        <v>#DIV/0!</v>
      </c>
    </row>
    <row r="134" spans="2:42" x14ac:dyDescent="0.25">
      <c r="B134" s="34"/>
      <c r="C134" s="56"/>
      <c r="D134" s="56"/>
      <c r="E134" s="35"/>
      <c r="F134" s="36"/>
      <c r="G134" s="36"/>
      <c r="H134" s="36"/>
      <c r="I134" s="37"/>
      <c r="J134" s="38"/>
      <c r="K134" s="38"/>
      <c r="L134" s="38"/>
      <c r="M134" s="39"/>
      <c r="N134" s="39"/>
      <c r="O134" s="40"/>
      <c r="P134" s="41"/>
      <c r="Q134" s="41"/>
      <c r="R134" s="42"/>
      <c r="S134" s="43"/>
      <c r="T134" s="36">
        <f t="shared" si="39"/>
        <v>0</v>
      </c>
      <c r="U134" s="44">
        <f t="shared" si="40"/>
        <v>0</v>
      </c>
      <c r="V134" s="45">
        <f t="shared" si="41"/>
        <v>0</v>
      </c>
      <c r="W134" s="46">
        <f t="shared" si="42"/>
        <v>0</v>
      </c>
      <c r="X134" s="41">
        <f t="shared" si="43"/>
        <v>0</v>
      </c>
      <c r="Y134" s="41">
        <f t="shared" si="44"/>
        <v>0</v>
      </c>
      <c r="Z134" s="41">
        <f t="shared" si="45"/>
        <v>0</v>
      </c>
      <c r="AA134" s="47">
        <f t="shared" si="46"/>
        <v>0</v>
      </c>
      <c r="AB134" s="48">
        <f t="shared" si="47"/>
        <v>0</v>
      </c>
      <c r="AC134" s="41">
        <f t="shared" si="48"/>
        <v>0</v>
      </c>
      <c r="AD134" s="41">
        <f t="shared" si="49"/>
        <v>0</v>
      </c>
      <c r="AE134" s="41">
        <f t="shared" si="50"/>
        <v>0</v>
      </c>
      <c r="AF134" s="49" t="e">
        <f>HLOOKUP(I134,GasAvoidedCostsWOCC!$A$5:$G$50,G134+1,FALSE)</f>
        <v>#N/A</v>
      </c>
      <c r="AG134" s="41" t="e">
        <f t="shared" si="51"/>
        <v>#N/A</v>
      </c>
      <c r="AH134" s="49" t="e">
        <f>HLOOKUP(I134,GasAvoidedCostsWOCC!$A$5:$Q$50,T134+1,FALSE)</f>
        <v>#N/A</v>
      </c>
      <c r="AI134" s="41" t="e">
        <f t="shared" si="52"/>
        <v>#N/A</v>
      </c>
      <c r="AJ134" s="41" t="e">
        <f t="shared" si="53"/>
        <v>#N/A</v>
      </c>
      <c r="AK134" s="41" t="e">
        <f>HLOOKUP(I134,GasAvoidedCostsWOCC!$A$5:$Q$50,G134+1,FALSE)*J134*L134</f>
        <v>#N/A</v>
      </c>
      <c r="AL134" s="41" t="e">
        <f t="shared" si="54"/>
        <v>#N/A</v>
      </c>
      <c r="AM134" s="45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5">
        <f t="shared" si="55"/>
        <v>0</v>
      </c>
      <c r="AO134" s="44">
        <f t="shared" si="56"/>
        <v>0</v>
      </c>
      <c r="AP134" s="44" t="e">
        <f t="shared" si="57"/>
        <v>#DIV/0!</v>
      </c>
    </row>
    <row r="135" spans="2:42" x14ac:dyDescent="0.25">
      <c r="B135" s="34"/>
      <c r="C135" s="56"/>
      <c r="D135" s="56"/>
      <c r="E135" s="35"/>
      <c r="F135" s="36"/>
      <c r="G135" s="36"/>
      <c r="H135" s="36"/>
      <c r="I135" s="37"/>
      <c r="J135" s="38"/>
      <c r="K135" s="38"/>
      <c r="L135" s="38"/>
      <c r="M135" s="39"/>
      <c r="N135" s="39"/>
      <c r="O135" s="40"/>
      <c r="P135" s="41"/>
      <c r="Q135" s="41"/>
      <c r="R135" s="42"/>
      <c r="S135" s="43"/>
      <c r="T135" s="36">
        <f t="shared" si="39"/>
        <v>0</v>
      </c>
      <c r="U135" s="44">
        <f t="shared" si="40"/>
        <v>0</v>
      </c>
      <c r="V135" s="45">
        <f t="shared" si="41"/>
        <v>0</v>
      </c>
      <c r="W135" s="46">
        <f t="shared" si="42"/>
        <v>0</v>
      </c>
      <c r="X135" s="41">
        <f t="shared" si="43"/>
        <v>0</v>
      </c>
      <c r="Y135" s="41">
        <f t="shared" si="44"/>
        <v>0</v>
      </c>
      <c r="Z135" s="41">
        <f t="shared" si="45"/>
        <v>0</v>
      </c>
      <c r="AA135" s="47">
        <f t="shared" si="46"/>
        <v>0</v>
      </c>
      <c r="AB135" s="48">
        <f t="shared" si="47"/>
        <v>0</v>
      </c>
      <c r="AC135" s="41">
        <f t="shared" si="48"/>
        <v>0</v>
      </c>
      <c r="AD135" s="41">
        <f t="shared" si="49"/>
        <v>0</v>
      </c>
      <c r="AE135" s="41">
        <f t="shared" si="50"/>
        <v>0</v>
      </c>
      <c r="AF135" s="49" t="e">
        <f>HLOOKUP(I135,GasAvoidedCostsWOCC!$A$5:$G$50,G135+1,FALSE)</f>
        <v>#N/A</v>
      </c>
      <c r="AG135" s="41" t="e">
        <f t="shared" si="51"/>
        <v>#N/A</v>
      </c>
      <c r="AH135" s="49" t="e">
        <f>HLOOKUP(I135,GasAvoidedCostsWOCC!$A$5:$Q$50,T135+1,FALSE)</f>
        <v>#N/A</v>
      </c>
      <c r="AI135" s="41" t="e">
        <f t="shared" si="52"/>
        <v>#N/A</v>
      </c>
      <c r="AJ135" s="41" t="e">
        <f t="shared" si="53"/>
        <v>#N/A</v>
      </c>
      <c r="AK135" s="41" t="e">
        <f>HLOOKUP(I135,GasAvoidedCostsWOCC!$A$5:$Q$50,G135+1,FALSE)*J135*L135</f>
        <v>#N/A</v>
      </c>
      <c r="AL135" s="41" t="e">
        <f t="shared" si="54"/>
        <v>#N/A</v>
      </c>
      <c r="AM135" s="45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5">
        <f t="shared" si="55"/>
        <v>0</v>
      </c>
      <c r="AO135" s="44">
        <f t="shared" si="56"/>
        <v>0</v>
      </c>
      <c r="AP135" s="44" t="e">
        <f t="shared" si="57"/>
        <v>#DIV/0!</v>
      </c>
    </row>
    <row r="136" spans="2:42" x14ac:dyDescent="0.25">
      <c r="B136" s="34"/>
      <c r="C136" s="56"/>
      <c r="D136" s="56"/>
      <c r="E136" s="35"/>
      <c r="F136" s="36"/>
      <c r="G136" s="36"/>
      <c r="H136" s="36"/>
      <c r="I136" s="37"/>
      <c r="J136" s="38"/>
      <c r="K136" s="38"/>
      <c r="L136" s="38"/>
      <c r="M136" s="39"/>
      <c r="N136" s="39"/>
      <c r="O136" s="40"/>
      <c r="P136" s="41"/>
      <c r="Q136" s="41"/>
      <c r="R136" s="42"/>
      <c r="S136" s="43"/>
      <c r="T136" s="36">
        <f t="shared" si="39"/>
        <v>0</v>
      </c>
      <c r="U136" s="44">
        <f t="shared" si="40"/>
        <v>0</v>
      </c>
      <c r="V136" s="45">
        <f t="shared" si="41"/>
        <v>0</v>
      </c>
      <c r="W136" s="46">
        <f t="shared" si="42"/>
        <v>0</v>
      </c>
      <c r="X136" s="41">
        <f t="shared" si="43"/>
        <v>0</v>
      </c>
      <c r="Y136" s="41">
        <f t="shared" si="44"/>
        <v>0</v>
      </c>
      <c r="Z136" s="41">
        <f t="shared" si="45"/>
        <v>0</v>
      </c>
      <c r="AA136" s="47">
        <f t="shared" si="46"/>
        <v>0</v>
      </c>
      <c r="AB136" s="48">
        <f t="shared" si="47"/>
        <v>0</v>
      </c>
      <c r="AC136" s="41">
        <f t="shared" si="48"/>
        <v>0</v>
      </c>
      <c r="AD136" s="41">
        <f t="shared" si="49"/>
        <v>0</v>
      </c>
      <c r="AE136" s="41">
        <f t="shared" si="50"/>
        <v>0</v>
      </c>
      <c r="AF136" s="49" t="e">
        <f>HLOOKUP(I136,GasAvoidedCostsWOCC!$A$5:$G$50,G136+1,FALSE)</f>
        <v>#N/A</v>
      </c>
      <c r="AG136" s="41" t="e">
        <f t="shared" si="51"/>
        <v>#N/A</v>
      </c>
      <c r="AH136" s="49" t="e">
        <f>HLOOKUP(I136,GasAvoidedCostsWOCC!$A$5:$Q$50,T136+1,FALSE)</f>
        <v>#N/A</v>
      </c>
      <c r="AI136" s="41" t="e">
        <f t="shared" si="52"/>
        <v>#N/A</v>
      </c>
      <c r="AJ136" s="41" t="e">
        <f t="shared" si="53"/>
        <v>#N/A</v>
      </c>
      <c r="AK136" s="41" t="e">
        <f>HLOOKUP(I136,GasAvoidedCostsWOCC!$A$5:$Q$50,G136+1,FALSE)*J136*L136</f>
        <v>#N/A</v>
      </c>
      <c r="AL136" s="41" t="e">
        <f t="shared" si="54"/>
        <v>#N/A</v>
      </c>
      <c r="AM136" s="45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5">
        <f t="shared" si="55"/>
        <v>0</v>
      </c>
      <c r="AO136" s="44">
        <f t="shared" si="56"/>
        <v>0</v>
      </c>
      <c r="AP136" s="44" t="e">
        <f t="shared" si="57"/>
        <v>#DIV/0!</v>
      </c>
    </row>
    <row r="137" spans="2:42" x14ac:dyDescent="0.25">
      <c r="B137" s="34"/>
      <c r="C137" s="56"/>
      <c r="D137" s="56"/>
      <c r="E137" s="35"/>
      <c r="F137" s="36"/>
      <c r="G137" s="36"/>
      <c r="H137" s="36"/>
      <c r="I137" s="37"/>
      <c r="J137" s="38"/>
      <c r="K137" s="38"/>
      <c r="L137" s="38"/>
      <c r="M137" s="39"/>
      <c r="N137" s="39"/>
      <c r="O137" s="40"/>
      <c r="P137" s="41"/>
      <c r="Q137" s="41"/>
      <c r="R137" s="42"/>
      <c r="S137" s="43"/>
      <c r="T137" s="36">
        <f t="shared" si="39"/>
        <v>0</v>
      </c>
      <c r="U137" s="44">
        <f t="shared" si="40"/>
        <v>0</v>
      </c>
      <c r="V137" s="45">
        <f t="shared" si="41"/>
        <v>0</v>
      </c>
      <c r="W137" s="46">
        <f t="shared" si="42"/>
        <v>0</v>
      </c>
      <c r="X137" s="41">
        <f t="shared" si="43"/>
        <v>0</v>
      </c>
      <c r="Y137" s="41">
        <f t="shared" si="44"/>
        <v>0</v>
      </c>
      <c r="Z137" s="41">
        <f t="shared" si="45"/>
        <v>0</v>
      </c>
      <c r="AA137" s="47">
        <f t="shared" si="46"/>
        <v>0</v>
      </c>
      <c r="AB137" s="48">
        <f t="shared" si="47"/>
        <v>0</v>
      </c>
      <c r="AC137" s="41">
        <f t="shared" si="48"/>
        <v>0</v>
      </c>
      <c r="AD137" s="41">
        <f t="shared" si="49"/>
        <v>0</v>
      </c>
      <c r="AE137" s="41">
        <f t="shared" si="50"/>
        <v>0</v>
      </c>
      <c r="AF137" s="49" t="e">
        <f>HLOOKUP(I137,GasAvoidedCostsWOCC!$A$5:$G$50,G137+1,FALSE)</f>
        <v>#N/A</v>
      </c>
      <c r="AG137" s="41" t="e">
        <f t="shared" si="51"/>
        <v>#N/A</v>
      </c>
      <c r="AH137" s="49" t="e">
        <f>HLOOKUP(I137,GasAvoidedCostsWOCC!$A$5:$Q$50,T137+1,FALSE)</f>
        <v>#N/A</v>
      </c>
      <c r="AI137" s="41" t="e">
        <f t="shared" si="52"/>
        <v>#N/A</v>
      </c>
      <c r="AJ137" s="41" t="e">
        <f t="shared" si="53"/>
        <v>#N/A</v>
      </c>
      <c r="AK137" s="41" t="e">
        <f>HLOOKUP(I137,GasAvoidedCostsWOCC!$A$5:$Q$50,G137+1,FALSE)*J137*L137</f>
        <v>#N/A</v>
      </c>
      <c r="AL137" s="41" t="e">
        <f t="shared" si="54"/>
        <v>#N/A</v>
      </c>
      <c r="AM137" s="45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5">
        <f t="shared" si="55"/>
        <v>0</v>
      </c>
      <c r="AO137" s="44">
        <f t="shared" si="56"/>
        <v>0</v>
      </c>
      <c r="AP137" s="44" t="e">
        <f t="shared" si="57"/>
        <v>#DIV/0!</v>
      </c>
    </row>
    <row r="138" spans="2:42" x14ac:dyDescent="0.25">
      <c r="B138" s="34"/>
      <c r="C138" s="56"/>
      <c r="D138" s="56"/>
      <c r="E138" s="35"/>
      <c r="F138" s="36"/>
      <c r="G138" s="36"/>
      <c r="H138" s="36"/>
      <c r="I138" s="37"/>
      <c r="J138" s="38"/>
      <c r="K138" s="38"/>
      <c r="L138" s="38"/>
      <c r="M138" s="39"/>
      <c r="N138" s="39"/>
      <c r="O138" s="40"/>
      <c r="P138" s="41"/>
      <c r="Q138" s="41"/>
      <c r="R138" s="42"/>
      <c r="S138" s="43"/>
      <c r="T138" s="36">
        <f t="shared" si="39"/>
        <v>0</v>
      </c>
      <c r="U138" s="44">
        <f t="shared" si="40"/>
        <v>0</v>
      </c>
      <c r="V138" s="45">
        <f t="shared" si="41"/>
        <v>0</v>
      </c>
      <c r="W138" s="46">
        <f t="shared" si="42"/>
        <v>0</v>
      </c>
      <c r="X138" s="41">
        <f t="shared" si="43"/>
        <v>0</v>
      </c>
      <c r="Y138" s="41">
        <f t="shared" si="44"/>
        <v>0</v>
      </c>
      <c r="Z138" s="41">
        <f t="shared" si="45"/>
        <v>0</v>
      </c>
      <c r="AA138" s="47">
        <f t="shared" si="46"/>
        <v>0</v>
      </c>
      <c r="AB138" s="48">
        <f t="shared" si="47"/>
        <v>0</v>
      </c>
      <c r="AC138" s="41">
        <f t="shared" si="48"/>
        <v>0</v>
      </c>
      <c r="AD138" s="41">
        <f t="shared" si="49"/>
        <v>0</v>
      </c>
      <c r="AE138" s="41">
        <f t="shared" si="50"/>
        <v>0</v>
      </c>
      <c r="AF138" s="49" t="e">
        <f>HLOOKUP(I138,GasAvoidedCostsWOCC!$A$5:$G$50,G138+1,FALSE)</f>
        <v>#N/A</v>
      </c>
      <c r="AG138" s="41" t="e">
        <f t="shared" si="51"/>
        <v>#N/A</v>
      </c>
      <c r="AH138" s="49" t="e">
        <f>HLOOKUP(I138,GasAvoidedCostsWOCC!$A$5:$Q$50,T138+1,FALSE)</f>
        <v>#N/A</v>
      </c>
      <c r="AI138" s="41" t="e">
        <f t="shared" si="52"/>
        <v>#N/A</v>
      </c>
      <c r="AJ138" s="41" t="e">
        <f t="shared" si="53"/>
        <v>#N/A</v>
      </c>
      <c r="AK138" s="41" t="e">
        <f>HLOOKUP(I138,GasAvoidedCostsWOCC!$A$5:$Q$50,G138+1,FALSE)*J138*L138</f>
        <v>#N/A</v>
      </c>
      <c r="AL138" s="41" t="e">
        <f t="shared" si="54"/>
        <v>#N/A</v>
      </c>
      <c r="AM138" s="45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5">
        <f t="shared" si="55"/>
        <v>0</v>
      </c>
      <c r="AO138" s="44">
        <f t="shared" si="56"/>
        <v>0</v>
      </c>
      <c r="AP138" s="44" t="e">
        <f t="shared" si="57"/>
        <v>#DIV/0!</v>
      </c>
    </row>
    <row r="139" spans="2:42" x14ac:dyDescent="0.25">
      <c r="B139" s="34"/>
      <c r="C139" s="56"/>
      <c r="D139" s="56"/>
      <c r="E139" s="35"/>
      <c r="F139" s="36"/>
      <c r="G139" s="36"/>
      <c r="H139" s="36"/>
      <c r="I139" s="37"/>
      <c r="J139" s="38"/>
      <c r="K139" s="38"/>
      <c r="L139" s="38"/>
      <c r="M139" s="39"/>
      <c r="N139" s="39"/>
      <c r="O139" s="40"/>
      <c r="P139" s="41"/>
      <c r="Q139" s="41"/>
      <c r="R139" s="42"/>
      <c r="S139" s="43"/>
      <c r="T139" s="36">
        <f t="shared" si="39"/>
        <v>0</v>
      </c>
      <c r="U139" s="44">
        <f t="shared" si="40"/>
        <v>0</v>
      </c>
      <c r="V139" s="45">
        <f t="shared" si="41"/>
        <v>0</v>
      </c>
      <c r="W139" s="46">
        <f t="shared" si="42"/>
        <v>0</v>
      </c>
      <c r="X139" s="41">
        <f t="shared" si="43"/>
        <v>0</v>
      </c>
      <c r="Y139" s="41">
        <f t="shared" si="44"/>
        <v>0</v>
      </c>
      <c r="Z139" s="41">
        <f t="shared" si="45"/>
        <v>0</v>
      </c>
      <c r="AA139" s="47">
        <f t="shared" si="46"/>
        <v>0</v>
      </c>
      <c r="AB139" s="48">
        <f t="shared" si="47"/>
        <v>0</v>
      </c>
      <c r="AC139" s="41">
        <f t="shared" si="48"/>
        <v>0</v>
      </c>
      <c r="AD139" s="41">
        <f t="shared" si="49"/>
        <v>0</v>
      </c>
      <c r="AE139" s="41">
        <f t="shared" si="50"/>
        <v>0</v>
      </c>
      <c r="AF139" s="49" t="e">
        <f>HLOOKUP(I139,GasAvoidedCostsWOCC!$A$5:$G$50,G139+1,FALSE)</f>
        <v>#N/A</v>
      </c>
      <c r="AG139" s="41" t="e">
        <f t="shared" si="51"/>
        <v>#N/A</v>
      </c>
      <c r="AH139" s="49" t="e">
        <f>HLOOKUP(I139,GasAvoidedCostsWOCC!$A$5:$Q$50,T139+1,FALSE)</f>
        <v>#N/A</v>
      </c>
      <c r="AI139" s="41" t="e">
        <f t="shared" si="52"/>
        <v>#N/A</v>
      </c>
      <c r="AJ139" s="41" t="e">
        <f t="shared" si="53"/>
        <v>#N/A</v>
      </c>
      <c r="AK139" s="41" t="e">
        <f>HLOOKUP(I139,GasAvoidedCostsWOCC!$A$5:$Q$50,G139+1,FALSE)*J139*L139</f>
        <v>#N/A</v>
      </c>
      <c r="AL139" s="41" t="e">
        <f t="shared" si="54"/>
        <v>#N/A</v>
      </c>
      <c r="AM139" s="45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5">
        <f t="shared" si="55"/>
        <v>0</v>
      </c>
      <c r="AO139" s="44">
        <f t="shared" si="56"/>
        <v>0</v>
      </c>
      <c r="AP139" s="44" t="e">
        <f t="shared" si="57"/>
        <v>#DIV/0!</v>
      </c>
    </row>
    <row r="140" spans="2:42" x14ac:dyDescent="0.25">
      <c r="B140" s="34"/>
      <c r="C140" s="56"/>
      <c r="D140" s="56"/>
      <c r="E140" s="35"/>
      <c r="F140" s="36"/>
      <c r="G140" s="36"/>
      <c r="H140" s="36"/>
      <c r="I140" s="37"/>
      <c r="J140" s="38"/>
      <c r="K140" s="38"/>
      <c r="L140" s="38"/>
      <c r="M140" s="39"/>
      <c r="N140" s="39"/>
      <c r="O140" s="40"/>
      <c r="P140" s="41"/>
      <c r="Q140" s="41"/>
      <c r="R140" s="42"/>
      <c r="S140" s="43"/>
      <c r="T140" s="36">
        <f t="shared" si="39"/>
        <v>0</v>
      </c>
      <c r="U140" s="44">
        <f t="shared" si="40"/>
        <v>0</v>
      </c>
      <c r="V140" s="45">
        <f t="shared" si="41"/>
        <v>0</v>
      </c>
      <c r="W140" s="46">
        <f t="shared" si="42"/>
        <v>0</v>
      </c>
      <c r="X140" s="41">
        <f t="shared" si="43"/>
        <v>0</v>
      </c>
      <c r="Y140" s="41">
        <f t="shared" si="44"/>
        <v>0</v>
      </c>
      <c r="Z140" s="41">
        <f t="shared" si="45"/>
        <v>0</v>
      </c>
      <c r="AA140" s="47">
        <f t="shared" si="46"/>
        <v>0</v>
      </c>
      <c r="AB140" s="48">
        <f t="shared" si="47"/>
        <v>0</v>
      </c>
      <c r="AC140" s="41">
        <f t="shared" si="48"/>
        <v>0</v>
      </c>
      <c r="AD140" s="41">
        <f t="shared" si="49"/>
        <v>0</v>
      </c>
      <c r="AE140" s="41">
        <f t="shared" si="50"/>
        <v>0</v>
      </c>
      <c r="AF140" s="49" t="e">
        <f>HLOOKUP(I140,GasAvoidedCostsWOCC!$A$5:$G$50,G140+1,FALSE)</f>
        <v>#N/A</v>
      </c>
      <c r="AG140" s="41" t="e">
        <f t="shared" si="51"/>
        <v>#N/A</v>
      </c>
      <c r="AH140" s="49" t="e">
        <f>HLOOKUP(I140,GasAvoidedCostsWOCC!$A$5:$Q$50,T140+1,FALSE)</f>
        <v>#N/A</v>
      </c>
      <c r="AI140" s="41" t="e">
        <f t="shared" si="52"/>
        <v>#N/A</v>
      </c>
      <c r="AJ140" s="41" t="e">
        <f t="shared" si="53"/>
        <v>#N/A</v>
      </c>
      <c r="AK140" s="41" t="e">
        <f>HLOOKUP(I140,GasAvoidedCostsWOCC!$A$5:$Q$50,G140+1,FALSE)*J140*L140</f>
        <v>#N/A</v>
      </c>
      <c r="AL140" s="41" t="e">
        <f t="shared" si="54"/>
        <v>#N/A</v>
      </c>
      <c r="AM140" s="45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5">
        <f t="shared" si="55"/>
        <v>0</v>
      </c>
      <c r="AO140" s="44">
        <f t="shared" si="56"/>
        <v>0</v>
      </c>
      <c r="AP140" s="44" t="e">
        <f t="shared" si="57"/>
        <v>#DIV/0!</v>
      </c>
    </row>
    <row r="141" spans="2:42" x14ac:dyDescent="0.25">
      <c r="B141" s="34"/>
      <c r="C141" s="56"/>
      <c r="D141" s="56"/>
      <c r="E141" s="35"/>
      <c r="F141" s="36"/>
      <c r="G141" s="36"/>
      <c r="H141" s="36"/>
      <c r="I141" s="37"/>
      <c r="J141" s="38"/>
      <c r="K141" s="38"/>
      <c r="L141" s="38"/>
      <c r="M141" s="39"/>
      <c r="N141" s="39"/>
      <c r="O141" s="40"/>
      <c r="P141" s="41"/>
      <c r="Q141" s="41"/>
      <c r="R141" s="42"/>
      <c r="S141" s="43"/>
      <c r="T141" s="36">
        <f t="shared" si="39"/>
        <v>0</v>
      </c>
      <c r="U141" s="44">
        <f t="shared" si="40"/>
        <v>0</v>
      </c>
      <c r="V141" s="45">
        <f t="shared" si="41"/>
        <v>0</v>
      </c>
      <c r="W141" s="46">
        <f t="shared" si="42"/>
        <v>0</v>
      </c>
      <c r="X141" s="41">
        <f t="shared" si="43"/>
        <v>0</v>
      </c>
      <c r="Y141" s="41">
        <f t="shared" si="44"/>
        <v>0</v>
      </c>
      <c r="Z141" s="41">
        <f t="shared" si="45"/>
        <v>0</v>
      </c>
      <c r="AA141" s="47">
        <f t="shared" si="46"/>
        <v>0</v>
      </c>
      <c r="AB141" s="48">
        <f t="shared" si="47"/>
        <v>0</v>
      </c>
      <c r="AC141" s="41">
        <f t="shared" si="48"/>
        <v>0</v>
      </c>
      <c r="AD141" s="41">
        <f t="shared" si="49"/>
        <v>0</v>
      </c>
      <c r="AE141" s="41">
        <f t="shared" si="50"/>
        <v>0</v>
      </c>
      <c r="AF141" s="49" t="e">
        <f>HLOOKUP(I141,GasAvoidedCostsWOCC!$A$5:$G$50,G141+1,FALSE)</f>
        <v>#N/A</v>
      </c>
      <c r="AG141" s="41" t="e">
        <f t="shared" si="51"/>
        <v>#N/A</v>
      </c>
      <c r="AH141" s="49" t="e">
        <f>HLOOKUP(I141,GasAvoidedCostsWOCC!$A$5:$Q$50,T141+1,FALSE)</f>
        <v>#N/A</v>
      </c>
      <c r="AI141" s="41" t="e">
        <f t="shared" si="52"/>
        <v>#N/A</v>
      </c>
      <c r="AJ141" s="41" t="e">
        <f t="shared" si="53"/>
        <v>#N/A</v>
      </c>
      <c r="AK141" s="41" t="e">
        <f>HLOOKUP(I141,GasAvoidedCostsWOCC!$A$5:$Q$50,G141+1,FALSE)*J141*L141</f>
        <v>#N/A</v>
      </c>
      <c r="AL141" s="41" t="e">
        <f t="shared" si="54"/>
        <v>#N/A</v>
      </c>
      <c r="AM141" s="45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5">
        <f t="shared" si="55"/>
        <v>0</v>
      </c>
      <c r="AO141" s="44">
        <f t="shared" si="56"/>
        <v>0</v>
      </c>
      <c r="AP141" s="44" t="e">
        <f t="shared" si="57"/>
        <v>#DIV/0!</v>
      </c>
    </row>
  </sheetData>
  <conditionalFormatting sqref="J5:N141 R5:S141">
    <cfRule type="expression" dxfId="20" priority="2">
      <formula>ISTEXT(J5)</formula>
    </cfRule>
    <cfRule type="notContainsBlanks" dxfId="19" priority="3">
      <formula>LEN(TRIM(J5))&gt;0</formula>
    </cfRule>
  </conditionalFormatting>
  <conditionalFormatting sqref="R5:S141">
    <cfRule type="expression" dxfId="18" priority="1">
      <formula>"istext($AB17)"</formula>
    </cfRule>
  </conditionalFormatting>
  <hyperlinks>
    <hyperlink ref="A1" location="'Gas CE'!A1" display="Rtn to Summary" xr:uid="{00000000-0004-0000-4200-000000000000}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499984740745262"/>
  </sheetPr>
  <dimension ref="A1:AP28"/>
  <sheetViews>
    <sheetView zoomScale="85" zoomScaleNormal="85" workbookViewId="0">
      <selection activeCell="A6" sqref="A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18230248</v>
      </c>
      <c r="D2" s="17" t="s">
        <v>27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26</v>
      </c>
      <c r="C5" s="56">
        <v>18230248</v>
      </c>
      <c r="D5" s="56" t="s">
        <v>27</v>
      </c>
      <c r="E5" s="35" t="s">
        <v>637</v>
      </c>
      <c r="F5" s="36" t="s">
        <v>583</v>
      </c>
      <c r="G5" s="36">
        <v>13</v>
      </c>
      <c r="H5" s="36">
        <v>0</v>
      </c>
      <c r="I5" s="37" t="s">
        <v>252</v>
      </c>
      <c r="J5" s="38">
        <v>1</v>
      </c>
      <c r="K5" s="38">
        <v>270270</v>
      </c>
      <c r="L5" s="38">
        <v>0</v>
      </c>
      <c r="M5" s="39">
        <v>779058</v>
      </c>
      <c r="N5" s="39">
        <v>1746360</v>
      </c>
      <c r="O5" s="40">
        <v>270270</v>
      </c>
      <c r="P5" s="41">
        <v>779058</v>
      </c>
      <c r="Q5" s="41">
        <v>1746360</v>
      </c>
      <c r="R5" s="42">
        <v>0</v>
      </c>
      <c r="S5" s="43"/>
      <c r="T5" s="36">
        <f t="shared" ref="T5:T24" si="0">G5+H5</f>
        <v>13</v>
      </c>
      <c r="U5" s="44">
        <f t="shared" ref="U5:U24" si="1">(O5/$A$10)*T5</f>
        <v>13</v>
      </c>
      <c r="V5" s="45">
        <f t="shared" ref="V5:V24" si="2">N5-M5</f>
        <v>967302</v>
      </c>
      <c r="W5" s="46">
        <f t="shared" ref="W5:W24" si="3">(O5/A$10)</f>
        <v>1</v>
      </c>
      <c r="X5" s="41">
        <f t="shared" ref="X5:X24" si="4">W5*A$8</f>
        <v>633808.08000000007</v>
      </c>
      <c r="Y5" s="41">
        <f t="shared" ref="Y5:Y24" si="5">Q5-P5</f>
        <v>967302</v>
      </c>
      <c r="Z5" s="41">
        <f t="shared" ref="Z5:Z24" si="6">X5+(A$6*W5)</f>
        <v>1412866.08</v>
      </c>
      <c r="AA5" s="47">
        <f t="shared" ref="AA5:AA24" si="7">Q5+X5</f>
        <v>2380168.08</v>
      </c>
      <c r="AB5" s="48">
        <f t="shared" ref="AB5:AB24" si="8">Z5/(1+GasDiscountRate)^1</f>
        <v>1322908.3146067415</v>
      </c>
      <c r="AC5" s="41">
        <f t="shared" ref="AC5:AC24" si="9">AA5/(1+GasDiscountRate)^1</f>
        <v>2228621.7977528088</v>
      </c>
      <c r="AD5" s="41">
        <f t="shared" ref="AD5:AD24" si="10">-PV(GasDiscountRate,T5,R5)*J5</f>
        <v>0</v>
      </c>
      <c r="AE5" s="41">
        <v>0</v>
      </c>
      <c r="AF5" s="49">
        <f>HLOOKUP(I5,GasAvoidedCostsWOCC!$A$5:$G$50,G5+1,FALSE)</f>
        <v>13.177536997274302</v>
      </c>
      <c r="AG5" s="41">
        <f t="shared" ref="AG5:AG24" si="11">AF5*J5*K5</f>
        <v>3561492.9242533254</v>
      </c>
      <c r="AH5" s="49">
        <f>HLOOKUP(I5,GasAvoidedCostsWOCC!$A$5:$Q$50,T5+1,FALSE)</f>
        <v>13.177536997274302</v>
      </c>
      <c r="AI5" s="41">
        <f t="shared" ref="AI5:AI24" si="12">AH5*J5*L5</f>
        <v>0</v>
      </c>
      <c r="AJ5" s="41">
        <f>AG5+AI5</f>
        <v>3561492.9242533254</v>
      </c>
      <c r="AK5" s="41">
        <f>HLOOKUP(I5,GasAvoidedCostsWOCC!$A$5:$Q$50,G5+1,FALSE)*J5*L5</f>
        <v>0</v>
      </c>
      <c r="AL5" s="41">
        <f>AG5+AI5-AK5</f>
        <v>3561492.9242533254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3561492.9242533254</v>
      </c>
      <c r="AN5" s="45">
        <f>AM5*1.1+AD5+AE5</f>
        <v>3917642.2166786585</v>
      </c>
      <c r="AO5" s="44">
        <f>IFERROR(AM5/AB5,0)</f>
        <v>2.6921691283738314</v>
      </c>
      <c r="AP5" s="44">
        <f>AN5/AC5</f>
        <v>1.7578766485318162</v>
      </c>
    </row>
    <row r="6" spans="1:42" ht="13.5" customHeight="1" x14ac:dyDescent="0.25">
      <c r="A6" s="50">
        <f>SUMIF('Program Costs'!D:D,C2,'Program Costs'!L:L)</f>
        <v>779058</v>
      </c>
      <c r="B6" s="84" t="s">
        <v>26</v>
      </c>
      <c r="C6" s="56">
        <v>18230248</v>
      </c>
      <c r="D6" s="56" t="s">
        <v>27</v>
      </c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>
        <f t="shared" si="1"/>
        <v>0</v>
      </c>
      <c r="V6" s="45">
        <f t="shared" si="2"/>
        <v>0</v>
      </c>
      <c r="W6" s="46">
        <f t="shared" si="3"/>
        <v>0</v>
      </c>
      <c r="X6" s="41">
        <f t="shared" si="4"/>
        <v>0</v>
      </c>
      <c r="Y6" s="41">
        <f t="shared" si="5"/>
        <v>0</v>
      </c>
      <c r="Z6" s="41">
        <f t="shared" si="6"/>
        <v>0</v>
      </c>
      <c r="AA6" s="47">
        <f t="shared" si="7"/>
        <v>0</v>
      </c>
      <c r="AB6" s="48">
        <f t="shared" si="8"/>
        <v>0</v>
      </c>
      <c r="AC6" s="41">
        <f t="shared" si="9"/>
        <v>0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 t="s">
        <v>26</v>
      </c>
      <c r="C7" s="56">
        <v>18230248</v>
      </c>
      <c r="D7" s="56" t="s">
        <v>27</v>
      </c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>
        <f t="shared" si="1"/>
        <v>0</v>
      </c>
      <c r="V7" s="45">
        <f t="shared" si="2"/>
        <v>0</v>
      </c>
      <c r="W7" s="46">
        <f t="shared" si="3"/>
        <v>0</v>
      </c>
      <c r="X7" s="41">
        <f t="shared" si="4"/>
        <v>0</v>
      </c>
      <c r="Y7" s="41">
        <f t="shared" si="5"/>
        <v>0</v>
      </c>
      <c r="Z7" s="41">
        <f t="shared" si="6"/>
        <v>0</v>
      </c>
      <c r="AA7" s="47">
        <f t="shared" si="7"/>
        <v>0</v>
      </c>
      <c r="AB7" s="48">
        <f t="shared" si="8"/>
        <v>0</v>
      </c>
      <c r="AC7" s="41">
        <f t="shared" si="9"/>
        <v>0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633808.08000000007</v>
      </c>
      <c r="B8" s="84" t="s">
        <v>26</v>
      </c>
      <c r="C8" s="56">
        <v>18230248</v>
      </c>
      <c r="D8" s="56" t="s">
        <v>27</v>
      </c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>
        <f t="shared" si="1"/>
        <v>0</v>
      </c>
      <c r="V8" s="45">
        <f t="shared" si="2"/>
        <v>0</v>
      </c>
      <c r="W8" s="46">
        <f t="shared" si="3"/>
        <v>0</v>
      </c>
      <c r="X8" s="41">
        <f t="shared" si="4"/>
        <v>0</v>
      </c>
      <c r="Y8" s="41">
        <f t="shared" si="5"/>
        <v>0</v>
      </c>
      <c r="Z8" s="41">
        <f t="shared" si="6"/>
        <v>0</v>
      </c>
      <c r="AA8" s="47">
        <f t="shared" si="7"/>
        <v>0</v>
      </c>
      <c r="AB8" s="48">
        <f t="shared" si="8"/>
        <v>0</v>
      </c>
      <c r="AC8" s="41">
        <f t="shared" si="9"/>
        <v>0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84" t="s">
        <v>26</v>
      </c>
      <c r="C9" s="56">
        <v>18230248</v>
      </c>
      <c r="D9" s="56" t="s">
        <v>27</v>
      </c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270270</v>
      </c>
      <c r="B10" s="84" t="s">
        <v>26</v>
      </c>
      <c r="C10" s="56">
        <v>18230248</v>
      </c>
      <c r="D10" s="56" t="s">
        <v>27</v>
      </c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84" t="s">
        <v>26</v>
      </c>
      <c r="C11" s="56">
        <v>18230248</v>
      </c>
      <c r="D11" s="56" t="s">
        <v>27</v>
      </c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779058</v>
      </c>
      <c r="B12" s="84" t="s">
        <v>26</v>
      </c>
      <c r="C12" s="56">
        <v>18230248</v>
      </c>
      <c r="D12" s="56" t="s">
        <v>27</v>
      </c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84" t="s">
        <v>26</v>
      </c>
      <c r="C13" s="56">
        <v>18230248</v>
      </c>
      <c r="D13" s="56" t="s">
        <v>27</v>
      </c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967302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>
        <f>SUM(U5:U999)</f>
        <v>13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1412866.08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2380168.08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>
        <f>(SUM(AM5:AM1000)/(SUM(AB5:AB1000)))</f>
        <v>2.6921691283738314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(SUM(AN5:AN1000)/SUM(AC5:AC1000))</f>
        <v>1.7578766485318162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8"/>
        <v>0</v>
      </c>
      <c r="AC24" s="41">
        <f t="shared" si="9"/>
        <v>0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7" priority="2">
      <formula>ISTEXT(J5)</formula>
    </cfRule>
    <cfRule type="notContainsBlanks" dxfId="16" priority="3">
      <formula>LEN(TRIM(J5))&gt;0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499984740745262"/>
  </sheetPr>
  <dimension ref="A1:AP46"/>
  <sheetViews>
    <sheetView zoomScale="85" zoomScaleNormal="85" workbookViewId="0">
      <selection activeCell="F15" sqref="F15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18230273</v>
      </c>
      <c r="D2" s="17" t="s">
        <v>147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26</v>
      </c>
      <c r="C5" s="56">
        <v>18231022</v>
      </c>
      <c r="D5" s="56" t="s">
        <v>147</v>
      </c>
      <c r="E5" s="35" t="s">
        <v>1051</v>
      </c>
      <c r="F5" s="36" t="s">
        <v>636</v>
      </c>
      <c r="G5" s="36">
        <v>10</v>
      </c>
      <c r="H5" s="36"/>
      <c r="I5" s="37" t="s">
        <v>252</v>
      </c>
      <c r="J5" s="38">
        <v>3</v>
      </c>
      <c r="K5" s="38">
        <v>200</v>
      </c>
      <c r="L5" s="38"/>
      <c r="M5" s="39">
        <v>0</v>
      </c>
      <c r="N5" s="39">
        <v>0</v>
      </c>
      <c r="O5" s="40">
        <v>600</v>
      </c>
      <c r="P5" s="41">
        <v>0</v>
      </c>
      <c r="Q5" s="41">
        <f>N5*J5</f>
        <v>0</v>
      </c>
      <c r="R5" s="42"/>
      <c r="S5" s="43"/>
      <c r="T5" s="36">
        <f t="shared" ref="T5:T23" si="0">G5+H5</f>
        <v>10</v>
      </c>
      <c r="U5" s="44">
        <f t="shared" ref="U5:U23" si="1">(O5/$A$10)*T5</f>
        <v>1.6260162601626016</v>
      </c>
      <c r="V5" s="45">
        <f t="shared" ref="V5:V23" si="2">N5-M5</f>
        <v>0</v>
      </c>
      <c r="W5" s="46">
        <f t="shared" ref="W5:W23" si="3">(O5/A$10)</f>
        <v>0.16260162601626016</v>
      </c>
      <c r="X5" s="41">
        <f t="shared" ref="X5:X23" si="4">W5*A$8</f>
        <v>0</v>
      </c>
      <c r="Y5" s="41">
        <f t="shared" ref="Y5:Y23" si="5">Q5-P5</f>
        <v>0</v>
      </c>
      <c r="Z5" s="41">
        <f t="shared" ref="Z5:Z23" si="6">X5+(A$6*W5)</f>
        <v>2406.5040650406504</v>
      </c>
      <c r="AA5" s="47">
        <f t="shared" ref="AA5:AA23" si="7">Q5+X5</f>
        <v>0</v>
      </c>
      <c r="AB5" s="48">
        <f t="shared" ref="AB5:AB23" si="8">Z5/(1+GasDiscountRate)^1</f>
        <v>2253.2809597758896</v>
      </c>
      <c r="AC5" s="41">
        <f t="shared" ref="AC5:AC23" si="9">AA5/(1+GasDiscountRate)^1</f>
        <v>0</v>
      </c>
      <c r="AD5" s="41">
        <f t="shared" ref="AD5:AD23" si="10">-PV(GasDiscountRate,T5,R5)*J5</f>
        <v>0</v>
      </c>
      <c r="AE5" s="41">
        <v>0</v>
      </c>
      <c r="AF5" s="49">
        <f>HLOOKUP(I5,GasAvoidedCostsWOCC!$A$5:$G$50,G5+1,FALSE)</f>
        <v>10.557967672064937</v>
      </c>
      <c r="AG5" s="41">
        <f t="shared" ref="AG5:AG23" si="11">AF5*J5*K5</f>
        <v>6334.7806032389617</v>
      </c>
      <c r="AH5" s="49">
        <f>HLOOKUP(I5,GasAvoidedCostsWOCC!$A$5:$Q$50,T5+1,FALSE)</f>
        <v>10.557967672064937</v>
      </c>
      <c r="AI5" s="41">
        <f t="shared" ref="AI5:AI23" si="12">AH5*J5*L5</f>
        <v>0</v>
      </c>
      <c r="AJ5" s="41">
        <f>AG5+AI5</f>
        <v>6334.7806032389617</v>
      </c>
      <c r="AK5" s="41">
        <f>HLOOKUP(I5,GasAvoidedCostsWOCC!$A$5:$Q$50,G5+1,FALSE)*J5*L5</f>
        <v>0</v>
      </c>
      <c r="AL5" s="41">
        <f>AG5+AI5-AK5</f>
        <v>6334.7806032389617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6334.7806032389626</v>
      </c>
      <c r="AN5" s="45">
        <f>AM5*1.1+AD5+AE5</f>
        <v>6968.2586635628595</v>
      </c>
      <c r="AO5" s="44">
        <f>IFERROR(AM5/AB5,0)</f>
        <v>2.8113585106887946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14800</v>
      </c>
      <c r="B6" s="84" t="s">
        <v>26</v>
      </c>
      <c r="C6" s="56">
        <v>18231022</v>
      </c>
      <c r="D6" s="56" t="s">
        <v>147</v>
      </c>
      <c r="E6" s="35">
        <v>12352</v>
      </c>
      <c r="F6" s="36" t="s">
        <v>603</v>
      </c>
      <c r="G6" s="36">
        <v>10</v>
      </c>
      <c r="H6" s="36"/>
      <c r="I6" s="37" t="s">
        <v>258</v>
      </c>
      <c r="J6" s="38">
        <v>4</v>
      </c>
      <c r="K6" s="38">
        <v>180</v>
      </c>
      <c r="L6" s="38"/>
      <c r="M6" s="39">
        <v>450</v>
      </c>
      <c r="N6" s="39">
        <v>450</v>
      </c>
      <c r="O6" s="40">
        <v>720</v>
      </c>
      <c r="P6" s="41">
        <v>1800</v>
      </c>
      <c r="Q6" s="41">
        <f t="shared" ref="Q6:Q8" si="13">N6*J6</f>
        <v>1800</v>
      </c>
      <c r="R6" s="42"/>
      <c r="S6" s="43"/>
      <c r="T6" s="36">
        <f t="shared" si="0"/>
        <v>10</v>
      </c>
      <c r="U6" s="44">
        <f t="shared" si="1"/>
        <v>1.9512195121951219</v>
      </c>
      <c r="V6" s="45">
        <f t="shared" si="2"/>
        <v>0</v>
      </c>
      <c r="W6" s="46">
        <f t="shared" si="3"/>
        <v>0.1951219512195122</v>
      </c>
      <c r="X6" s="41">
        <f t="shared" si="4"/>
        <v>0</v>
      </c>
      <c r="Y6" s="41">
        <f t="shared" si="5"/>
        <v>0</v>
      </c>
      <c r="Z6" s="41">
        <f t="shared" si="6"/>
        <v>2887.8048780487807</v>
      </c>
      <c r="AA6" s="47">
        <f t="shared" si="7"/>
        <v>1800</v>
      </c>
      <c r="AB6" s="48">
        <f t="shared" si="8"/>
        <v>2703.9371517310678</v>
      </c>
      <c r="AC6" s="41">
        <f t="shared" si="9"/>
        <v>1685.3932584269662</v>
      </c>
      <c r="AD6" s="41">
        <f t="shared" si="10"/>
        <v>0</v>
      </c>
      <c r="AE6" s="41">
        <v>0</v>
      </c>
      <c r="AF6" s="49">
        <f>HLOOKUP(I6,GasAvoidedCostsWOCC!$A$5:$G$50,G6+1,FALSE)</f>
        <v>11.478464345330913</v>
      </c>
      <c r="AG6" s="41">
        <f t="shared" si="11"/>
        <v>8264.4943286382568</v>
      </c>
      <c r="AH6" s="49">
        <f>HLOOKUP(I6,GasAvoidedCostsWOCC!$A$5:$Q$50,T6+1,FALSE)</f>
        <v>11.478464345330913</v>
      </c>
      <c r="AI6" s="41">
        <f t="shared" si="12"/>
        <v>0</v>
      </c>
      <c r="AJ6" s="41">
        <f t="shared" ref="AJ6:AJ23" si="14">AG6+AI6</f>
        <v>8264.4943286382568</v>
      </c>
      <c r="AK6" s="41">
        <f>HLOOKUP(I6,GasAvoidedCostsWOCC!$A$5:$Q$50,G6+1,FALSE)*J6*L6</f>
        <v>0</v>
      </c>
      <c r="AL6" s="41">
        <f t="shared" ref="AL6:AL23" si="15">AG6+AI6-AK6</f>
        <v>8264.4943286382568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8264.4943286382568</v>
      </c>
      <c r="AN6" s="45">
        <f t="shared" ref="AN6:AN23" si="16">AM6*1.1+AD6+AE6</f>
        <v>9090.9437615020834</v>
      </c>
      <c r="AO6" s="44">
        <f t="shared" ref="AO6:AO23" si="17">IFERROR(AM6/AB6,0)</f>
        <v>3.05646687214875</v>
      </c>
      <c r="AP6" s="44">
        <f t="shared" ref="AP6:AP23" si="18">AN6/AC6</f>
        <v>5.3939599651579027</v>
      </c>
    </row>
    <row r="7" spans="1:42" ht="13.5" customHeight="1" x14ac:dyDescent="0.25">
      <c r="A7" s="33" t="s">
        <v>232</v>
      </c>
      <c r="B7" s="84" t="s">
        <v>26</v>
      </c>
      <c r="C7" s="56">
        <v>18231022</v>
      </c>
      <c r="D7" s="56" t="s">
        <v>147</v>
      </c>
      <c r="E7" s="35">
        <v>12358</v>
      </c>
      <c r="F7" s="36" t="s">
        <v>609</v>
      </c>
      <c r="G7" s="36">
        <v>10</v>
      </c>
      <c r="H7" s="36"/>
      <c r="I7" s="37" t="s">
        <v>258</v>
      </c>
      <c r="J7" s="38">
        <v>4</v>
      </c>
      <c r="K7" s="38">
        <v>30</v>
      </c>
      <c r="L7" s="38"/>
      <c r="M7" s="39">
        <v>450</v>
      </c>
      <c r="N7" s="39">
        <v>450</v>
      </c>
      <c r="O7" s="40">
        <v>120</v>
      </c>
      <c r="P7" s="41">
        <v>1800</v>
      </c>
      <c r="Q7" s="41">
        <f t="shared" si="13"/>
        <v>1800</v>
      </c>
      <c r="R7" s="42"/>
      <c r="S7" s="43"/>
      <c r="T7" s="36">
        <f t="shared" si="0"/>
        <v>10</v>
      </c>
      <c r="U7" s="44">
        <f t="shared" si="1"/>
        <v>0.32520325203252037</v>
      </c>
      <c r="V7" s="45">
        <f t="shared" si="2"/>
        <v>0</v>
      </c>
      <c r="W7" s="46">
        <f t="shared" si="3"/>
        <v>3.2520325203252036E-2</v>
      </c>
      <c r="X7" s="41">
        <f t="shared" si="4"/>
        <v>0</v>
      </c>
      <c r="Y7" s="41">
        <f t="shared" si="5"/>
        <v>0</v>
      </c>
      <c r="Z7" s="41">
        <f t="shared" si="6"/>
        <v>481.30081300813015</v>
      </c>
      <c r="AA7" s="47">
        <f t="shared" si="7"/>
        <v>1800</v>
      </c>
      <c r="AB7" s="48">
        <f t="shared" si="8"/>
        <v>450.65619195517803</v>
      </c>
      <c r="AC7" s="41">
        <f t="shared" si="9"/>
        <v>1685.3932584269662</v>
      </c>
      <c r="AD7" s="41">
        <f t="shared" si="10"/>
        <v>0</v>
      </c>
      <c r="AE7" s="41">
        <v>0</v>
      </c>
      <c r="AF7" s="49">
        <f>HLOOKUP(I7,GasAvoidedCostsWOCC!$A$5:$G$50,G7+1,FALSE)</f>
        <v>11.478464345330913</v>
      </c>
      <c r="AG7" s="41">
        <f t="shared" si="11"/>
        <v>1377.4157214397096</v>
      </c>
      <c r="AH7" s="49">
        <f>HLOOKUP(I7,GasAvoidedCostsWOCC!$A$5:$Q$50,T7+1,FALSE)</f>
        <v>11.478464345330913</v>
      </c>
      <c r="AI7" s="41">
        <f t="shared" si="12"/>
        <v>0</v>
      </c>
      <c r="AJ7" s="41">
        <f t="shared" si="14"/>
        <v>1377.4157214397096</v>
      </c>
      <c r="AK7" s="41">
        <f>HLOOKUP(I7,GasAvoidedCostsWOCC!$A$5:$Q$50,G7+1,FALSE)*J7*L7</f>
        <v>0</v>
      </c>
      <c r="AL7" s="41">
        <f t="shared" si="15"/>
        <v>1377.4157214397096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1377.4157214397096</v>
      </c>
      <c r="AN7" s="45">
        <f t="shared" si="16"/>
        <v>1515.1572935836807</v>
      </c>
      <c r="AO7" s="44">
        <f t="shared" si="17"/>
        <v>3.05646687214875</v>
      </c>
      <c r="AP7" s="44">
        <f t="shared" si="18"/>
        <v>0.89899332752631722</v>
      </c>
    </row>
    <row r="8" spans="1:42" ht="13.5" customHeight="1" x14ac:dyDescent="0.25">
      <c r="A8" s="50">
        <f>SUMIF('Program Costs'!D:D,C2,'Program Costs'!O:O)</f>
        <v>0</v>
      </c>
      <c r="B8" s="84" t="s">
        <v>26</v>
      </c>
      <c r="C8" s="56">
        <v>18231022</v>
      </c>
      <c r="D8" s="56" t="s">
        <v>147</v>
      </c>
      <c r="E8" s="35" t="s">
        <v>572</v>
      </c>
      <c r="F8" s="36" t="s">
        <v>1050</v>
      </c>
      <c r="G8" s="36">
        <v>5</v>
      </c>
      <c r="H8" s="36"/>
      <c r="I8" s="37" t="s">
        <v>258</v>
      </c>
      <c r="J8" s="38">
        <v>1</v>
      </c>
      <c r="K8" s="38">
        <v>2250</v>
      </c>
      <c r="L8" s="38"/>
      <c r="M8" s="39">
        <v>11200</v>
      </c>
      <c r="N8" s="39">
        <v>11200</v>
      </c>
      <c r="O8" s="40">
        <v>2250</v>
      </c>
      <c r="P8" s="41">
        <v>11200</v>
      </c>
      <c r="Q8" s="41">
        <f t="shared" si="13"/>
        <v>11200</v>
      </c>
      <c r="R8" s="42"/>
      <c r="S8" s="43"/>
      <c r="T8" s="36">
        <f t="shared" si="0"/>
        <v>5</v>
      </c>
      <c r="U8" s="44">
        <f t="shared" si="1"/>
        <v>3.0487804878048781</v>
      </c>
      <c r="V8" s="45">
        <f t="shared" si="2"/>
        <v>0</v>
      </c>
      <c r="W8" s="46">
        <f t="shared" si="3"/>
        <v>0.6097560975609756</v>
      </c>
      <c r="X8" s="41">
        <f t="shared" si="4"/>
        <v>0</v>
      </c>
      <c r="Y8" s="41">
        <f t="shared" si="5"/>
        <v>0</v>
      </c>
      <c r="Z8" s="41">
        <f t="shared" si="6"/>
        <v>9024.3902439024387</v>
      </c>
      <c r="AA8" s="47">
        <f t="shared" si="7"/>
        <v>11200</v>
      </c>
      <c r="AB8" s="48">
        <f t="shared" si="8"/>
        <v>8449.8035991595862</v>
      </c>
      <c r="AC8" s="41">
        <f t="shared" si="9"/>
        <v>10486.891385767789</v>
      </c>
      <c r="AD8" s="41">
        <f t="shared" si="10"/>
        <v>0</v>
      </c>
      <c r="AE8" s="41">
        <v>0</v>
      </c>
      <c r="AF8" s="49">
        <f>HLOOKUP(I8,GasAvoidedCostsWOCC!$A$5:$G$50,G8+1,FALSE)</f>
        <v>6.4708722469310898</v>
      </c>
      <c r="AG8" s="41">
        <f t="shared" si="11"/>
        <v>14559.462555594951</v>
      </c>
      <c r="AH8" s="49">
        <f>HLOOKUP(I8,GasAvoidedCostsWOCC!$A$5:$Q$50,T8+1,FALSE)</f>
        <v>6.4708722469310898</v>
      </c>
      <c r="AI8" s="41">
        <f t="shared" si="12"/>
        <v>0</v>
      </c>
      <c r="AJ8" s="41">
        <f t="shared" si="14"/>
        <v>14559.462555594951</v>
      </c>
      <c r="AK8" s="41">
        <f>HLOOKUP(I8,GasAvoidedCostsWOCC!$A$5:$Q$50,G8+1,FALSE)*J8*L8</f>
        <v>0</v>
      </c>
      <c r="AL8" s="41">
        <f t="shared" si="15"/>
        <v>14559.462555594951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14559.462555594951</v>
      </c>
      <c r="AN8" s="45">
        <f t="shared" si="16"/>
        <v>16015.408811154448</v>
      </c>
      <c r="AO8" s="44">
        <f t="shared" si="17"/>
        <v>1.7230533686064644</v>
      </c>
      <c r="AP8" s="44">
        <f t="shared" si="18"/>
        <v>1.5271836259207994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>
        <f t="shared" si="1"/>
        <v>0</v>
      </c>
      <c r="V9" s="45">
        <f t="shared" si="2"/>
        <v>0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9"/>
        <v>0</v>
      </c>
      <c r="AD9" s="41">
        <f t="shared" si="10"/>
        <v>0</v>
      </c>
      <c r="AE9" s="41">
        <f t="shared" ref="AE9:AE23" si="19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4"/>
        <v>#N/A</v>
      </c>
      <c r="AK9" s="41" t="e">
        <f>HLOOKUP(I9,GasAvoidedCostsWOCC!$A$5:$Q$50,G9+1,FALSE)*J9*L9</f>
        <v>#N/A</v>
      </c>
      <c r="AL9" s="41" t="e">
        <f t="shared" si="15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6"/>
        <v>0</v>
      </c>
      <c r="AO9" s="44">
        <f t="shared" si="17"/>
        <v>0</v>
      </c>
      <c r="AP9" s="44" t="e">
        <f t="shared" si="18"/>
        <v>#DIV/0!</v>
      </c>
    </row>
    <row r="10" spans="1:42" ht="13.5" customHeight="1" x14ac:dyDescent="0.25">
      <c r="A10" s="51">
        <f>SUM(O5:O999)</f>
        <v>3690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>
        <f t="shared" si="1"/>
        <v>0</v>
      </c>
      <c r="V10" s="45">
        <f t="shared" si="2"/>
        <v>0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9"/>
        <v>0</v>
      </c>
      <c r="AD10" s="41">
        <f t="shared" si="10"/>
        <v>0</v>
      </c>
      <c r="AE10" s="41">
        <f t="shared" si="19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4"/>
        <v>#N/A</v>
      </c>
      <c r="AK10" s="41" t="e">
        <f>HLOOKUP(I10,GasAvoidedCostsWOCC!$A$5:$Q$50,G10+1,FALSE)*J10*L10</f>
        <v>#N/A</v>
      </c>
      <c r="AL10" s="41" t="e">
        <f t="shared" si="15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6"/>
        <v>0</v>
      </c>
      <c r="AO10" s="44">
        <f t="shared" si="17"/>
        <v>0</v>
      </c>
      <c r="AP10" s="44" t="e">
        <f t="shared" si="18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>
        <f t="shared" si="1"/>
        <v>0</v>
      </c>
      <c r="V11" s="45">
        <f t="shared" si="2"/>
        <v>0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9"/>
        <v>0</v>
      </c>
      <c r="AD11" s="41">
        <f t="shared" si="10"/>
        <v>0</v>
      </c>
      <c r="AE11" s="41">
        <f t="shared" si="19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4"/>
        <v>#N/A</v>
      </c>
      <c r="AK11" s="41" t="e">
        <f>HLOOKUP(I11,GasAvoidedCostsWOCC!$A$5:$Q$50,G11+1,FALSE)*J11*L11</f>
        <v>#N/A</v>
      </c>
      <c r="AL11" s="41" t="e">
        <f t="shared" si="15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6"/>
        <v>0</v>
      </c>
      <c r="AO11" s="44">
        <f t="shared" si="17"/>
        <v>0</v>
      </c>
      <c r="AP11" s="44" t="e">
        <f t="shared" si="18"/>
        <v>#DIV/0!</v>
      </c>
    </row>
    <row r="12" spans="1:42" ht="13.5" customHeight="1" x14ac:dyDescent="0.25">
      <c r="A12" s="52">
        <f>SUM(P5:P1000)</f>
        <v>14800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>
        <f t="shared" si="1"/>
        <v>0</v>
      </c>
      <c r="V12" s="45">
        <f t="shared" si="2"/>
        <v>0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9"/>
        <v>0</v>
      </c>
      <c r="AD12" s="41">
        <f t="shared" si="10"/>
        <v>0</v>
      </c>
      <c r="AE12" s="41">
        <f t="shared" si="19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4"/>
        <v>#N/A</v>
      </c>
      <c r="AK12" s="41" t="e">
        <f>HLOOKUP(I12,GasAvoidedCostsWOCC!$A$5:$Q$50,G12+1,FALSE)*J12*L12</f>
        <v>#N/A</v>
      </c>
      <c r="AL12" s="41" t="e">
        <f t="shared" si="15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6"/>
        <v>0</v>
      </c>
      <c r="AO12" s="44">
        <f t="shared" si="17"/>
        <v>0</v>
      </c>
      <c r="AP12" s="44" t="e">
        <f t="shared" si="18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>
        <f t="shared" si="1"/>
        <v>0</v>
      </c>
      <c r="V13" s="45">
        <f t="shared" si="2"/>
        <v>0</v>
      </c>
      <c r="W13" s="46">
        <f t="shared" si="3"/>
        <v>0</v>
      </c>
      <c r="X13" s="41">
        <f t="shared" si="4"/>
        <v>0</v>
      </c>
      <c r="Y13" s="41">
        <f t="shared" si="5"/>
        <v>0</v>
      </c>
      <c r="Z13" s="41">
        <f t="shared" si="6"/>
        <v>0</v>
      </c>
      <c r="AA13" s="47">
        <f t="shared" si="7"/>
        <v>0</v>
      </c>
      <c r="AB13" s="48">
        <f t="shared" si="8"/>
        <v>0</v>
      </c>
      <c r="AC13" s="41">
        <f t="shared" si="9"/>
        <v>0</v>
      </c>
      <c r="AD13" s="41">
        <f t="shared" si="10"/>
        <v>0</v>
      </c>
      <c r="AE13" s="41">
        <f t="shared" si="19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4"/>
        <v>#N/A</v>
      </c>
      <c r="AK13" s="41" t="e">
        <f>HLOOKUP(I13,GasAvoidedCostsWOCC!$A$5:$Q$50,G13+1,FALSE)*J13*L13</f>
        <v>#N/A</v>
      </c>
      <c r="AL13" s="41" t="e">
        <f t="shared" si="15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6"/>
        <v>0</v>
      </c>
      <c r="AO13" s="44">
        <f t="shared" si="17"/>
        <v>0</v>
      </c>
      <c r="AP13" s="44" t="e">
        <f t="shared" si="18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>
        <f t="shared" si="1"/>
        <v>0</v>
      </c>
      <c r="V14" s="45">
        <f t="shared" si="2"/>
        <v>0</v>
      </c>
      <c r="W14" s="46">
        <f t="shared" si="3"/>
        <v>0</v>
      </c>
      <c r="X14" s="41">
        <f t="shared" si="4"/>
        <v>0</v>
      </c>
      <c r="Y14" s="41">
        <f t="shared" si="5"/>
        <v>0</v>
      </c>
      <c r="Z14" s="41">
        <f t="shared" si="6"/>
        <v>0</v>
      </c>
      <c r="AA14" s="47">
        <f t="shared" si="7"/>
        <v>0</v>
      </c>
      <c r="AB14" s="48">
        <f t="shared" si="8"/>
        <v>0</v>
      </c>
      <c r="AC14" s="41">
        <f t="shared" si="9"/>
        <v>0</v>
      </c>
      <c r="AD14" s="41">
        <f t="shared" si="10"/>
        <v>0</v>
      </c>
      <c r="AE14" s="41">
        <f t="shared" si="19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4"/>
        <v>#N/A</v>
      </c>
      <c r="AK14" s="41" t="e">
        <f>HLOOKUP(I14,GasAvoidedCostsWOCC!$A$5:$Q$50,G14+1,FALSE)*J14*L14</f>
        <v>#N/A</v>
      </c>
      <c r="AL14" s="41" t="e">
        <f t="shared" si="15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6"/>
        <v>0</v>
      </c>
      <c r="AO14" s="44">
        <f t="shared" si="17"/>
        <v>0</v>
      </c>
      <c r="AP14" s="44" t="e">
        <f t="shared" si="18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>
        <f t="shared" si="1"/>
        <v>0</v>
      </c>
      <c r="V15" s="45">
        <f t="shared" si="2"/>
        <v>0</v>
      </c>
      <c r="W15" s="46">
        <f t="shared" si="3"/>
        <v>0</v>
      </c>
      <c r="X15" s="41">
        <f t="shared" si="4"/>
        <v>0</v>
      </c>
      <c r="Y15" s="41">
        <f t="shared" si="5"/>
        <v>0</v>
      </c>
      <c r="Z15" s="41">
        <f t="shared" si="6"/>
        <v>0</v>
      </c>
      <c r="AA15" s="47">
        <f t="shared" si="7"/>
        <v>0</v>
      </c>
      <c r="AB15" s="48">
        <f t="shared" si="8"/>
        <v>0</v>
      </c>
      <c r="AC15" s="41">
        <f t="shared" si="9"/>
        <v>0</v>
      </c>
      <c r="AD15" s="41">
        <f t="shared" si="10"/>
        <v>0</v>
      </c>
      <c r="AE15" s="41">
        <f t="shared" si="19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4"/>
        <v>#N/A</v>
      </c>
      <c r="AK15" s="41" t="e">
        <f>HLOOKUP(I15,GasAvoidedCostsWOCC!$A$5:$Q$50,G15+1,FALSE)*J15*L15</f>
        <v>#N/A</v>
      </c>
      <c r="AL15" s="41" t="e">
        <f t="shared" si="15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6"/>
        <v>0</v>
      </c>
      <c r="AO15" s="44">
        <f t="shared" si="17"/>
        <v>0</v>
      </c>
      <c r="AP15" s="44" t="e">
        <f t="shared" si="18"/>
        <v>#DIV/0!</v>
      </c>
    </row>
    <row r="16" spans="1:42" ht="13.5" customHeight="1" x14ac:dyDescent="0.25">
      <c r="A16" s="51">
        <f>SUM(U5:U999)</f>
        <v>6.9512195121951219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>
        <f t="shared" si="1"/>
        <v>0</v>
      </c>
      <c r="V16" s="45">
        <f t="shared" si="2"/>
        <v>0</v>
      </c>
      <c r="W16" s="46">
        <f t="shared" si="3"/>
        <v>0</v>
      </c>
      <c r="X16" s="41">
        <f t="shared" si="4"/>
        <v>0</v>
      </c>
      <c r="Y16" s="41">
        <f t="shared" si="5"/>
        <v>0</v>
      </c>
      <c r="Z16" s="41">
        <f t="shared" si="6"/>
        <v>0</v>
      </c>
      <c r="AA16" s="47">
        <f t="shared" si="7"/>
        <v>0</v>
      </c>
      <c r="AB16" s="48">
        <f t="shared" si="8"/>
        <v>0</v>
      </c>
      <c r="AC16" s="41">
        <f t="shared" si="9"/>
        <v>0</v>
      </c>
      <c r="AD16" s="41">
        <f t="shared" si="10"/>
        <v>0</v>
      </c>
      <c r="AE16" s="41">
        <f t="shared" si="19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4"/>
        <v>#N/A</v>
      </c>
      <c r="AK16" s="41" t="e">
        <f>HLOOKUP(I16,GasAvoidedCostsWOCC!$A$5:$Q$50,G16+1,FALSE)*J16*L16</f>
        <v>#N/A</v>
      </c>
      <c r="AL16" s="41" t="e">
        <f t="shared" si="15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6"/>
        <v>0</v>
      </c>
      <c r="AO16" s="44">
        <f t="shared" si="17"/>
        <v>0</v>
      </c>
      <c r="AP16" s="44" t="e">
        <f t="shared" si="18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>
        <f t="shared" si="1"/>
        <v>0</v>
      </c>
      <c r="V17" s="45">
        <f t="shared" si="2"/>
        <v>0</v>
      </c>
      <c r="W17" s="46">
        <f t="shared" si="3"/>
        <v>0</v>
      </c>
      <c r="X17" s="41">
        <f t="shared" si="4"/>
        <v>0</v>
      </c>
      <c r="Y17" s="41">
        <f t="shared" si="5"/>
        <v>0</v>
      </c>
      <c r="Z17" s="41">
        <f t="shared" si="6"/>
        <v>0</v>
      </c>
      <c r="AA17" s="47">
        <f t="shared" si="7"/>
        <v>0</v>
      </c>
      <c r="AB17" s="48">
        <f t="shared" si="8"/>
        <v>0</v>
      </c>
      <c r="AC17" s="41">
        <f t="shared" si="9"/>
        <v>0</v>
      </c>
      <c r="AD17" s="41">
        <f t="shared" si="10"/>
        <v>0</v>
      </c>
      <c r="AE17" s="41">
        <f t="shared" si="19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4"/>
        <v>#N/A</v>
      </c>
      <c r="AK17" s="41" t="e">
        <f>HLOOKUP(I17,GasAvoidedCostsWOCC!$A$5:$Q$50,G17+1,FALSE)*J17*L17</f>
        <v>#N/A</v>
      </c>
      <c r="AL17" s="41" t="e">
        <f t="shared" si="15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6"/>
        <v>0</v>
      </c>
      <c r="AO17" s="44">
        <f t="shared" si="17"/>
        <v>0</v>
      </c>
      <c r="AP17" s="44" t="e">
        <f t="shared" si="18"/>
        <v>#DIV/0!</v>
      </c>
    </row>
    <row r="18" spans="1:42" ht="13.5" customHeight="1" x14ac:dyDescent="0.25">
      <c r="A18" s="52">
        <f>A6+A8</f>
        <v>14800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9"/>
        <v>0</v>
      </c>
      <c r="AD18" s="41">
        <f t="shared" si="10"/>
        <v>0</v>
      </c>
      <c r="AE18" s="41">
        <f t="shared" si="19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4"/>
        <v>#N/A</v>
      </c>
      <c r="AK18" s="41" t="e">
        <f>HLOOKUP(I18,GasAvoidedCostsWOCC!$A$5:$Q$50,G18+1,FALSE)*J18*L18</f>
        <v>#N/A</v>
      </c>
      <c r="AL18" s="41" t="e">
        <f t="shared" si="15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6"/>
        <v>0</v>
      </c>
      <c r="AO18" s="44">
        <f t="shared" si="17"/>
        <v>0</v>
      </c>
      <c r="AP18" s="44" t="e">
        <f t="shared" si="18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9"/>
        <v>0</v>
      </c>
      <c r="AD19" s="41">
        <f t="shared" si="10"/>
        <v>0</v>
      </c>
      <c r="AE19" s="41">
        <f t="shared" si="19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4"/>
        <v>#N/A</v>
      </c>
      <c r="AK19" s="41" t="e">
        <f>HLOOKUP(I19,GasAvoidedCostsWOCC!$A$5:$Q$50,G19+1,FALSE)*J19*L19</f>
        <v>#N/A</v>
      </c>
      <c r="AL19" s="41" t="e">
        <f t="shared" si="15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6"/>
        <v>0</v>
      </c>
      <c r="AO19" s="44">
        <f t="shared" si="17"/>
        <v>0</v>
      </c>
      <c r="AP19" s="44" t="e">
        <f t="shared" si="18"/>
        <v>#DIV/0!</v>
      </c>
    </row>
    <row r="20" spans="1:42" ht="13.5" customHeight="1" x14ac:dyDescent="0.25">
      <c r="A20" s="52">
        <f>A8+SUM(Q5:Q906)</f>
        <v>14800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9"/>
        <v>0</v>
      </c>
      <c r="AD20" s="41">
        <f t="shared" si="10"/>
        <v>0</v>
      </c>
      <c r="AE20" s="41">
        <f t="shared" si="19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4"/>
        <v>#N/A</v>
      </c>
      <c r="AK20" s="41" t="e">
        <f>HLOOKUP(I20,GasAvoidedCostsWOCC!$A$5:$Q$50,G20+1,FALSE)*J20*L20</f>
        <v>#N/A</v>
      </c>
      <c r="AL20" s="41" t="e">
        <f t="shared" si="15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6"/>
        <v>0</v>
      </c>
      <c r="AO20" s="44">
        <f t="shared" si="17"/>
        <v>0</v>
      </c>
      <c r="AP20" s="44" t="e">
        <f t="shared" si="18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si="8"/>
        <v>0</v>
      </c>
      <c r="AC21" s="41">
        <f t="shared" si="9"/>
        <v>0</v>
      </c>
      <c r="AD21" s="41">
        <f t="shared" si="10"/>
        <v>0</v>
      </c>
      <c r="AE21" s="41">
        <f t="shared" si="19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4"/>
        <v>#N/A</v>
      </c>
      <c r="AK21" s="41" t="e">
        <f>HLOOKUP(I21,GasAvoidedCostsWOCC!$A$5:$Q$50,G21+1,FALSE)*J21*L21</f>
        <v>#N/A</v>
      </c>
      <c r="AL21" s="41" t="e">
        <f t="shared" si="15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6"/>
        <v>0</v>
      </c>
      <c r="AO21" s="44">
        <f t="shared" si="17"/>
        <v>0</v>
      </c>
      <c r="AP21" s="44" t="e">
        <f t="shared" si="18"/>
        <v>#DIV/0!</v>
      </c>
    </row>
    <row r="22" spans="1:42" ht="13.5" customHeight="1" x14ac:dyDescent="0.25">
      <c r="A22" s="55">
        <f>(SUM(AM5:AM110)/(SUM(AB5:AB110)))</f>
        <v>2.2035548396701272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8"/>
        <v>0</v>
      </c>
      <c r="AC22" s="41">
        <f t="shared" si="9"/>
        <v>0</v>
      </c>
      <c r="AD22" s="41">
        <f t="shared" si="10"/>
        <v>0</v>
      </c>
      <c r="AE22" s="41">
        <f t="shared" si="19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4"/>
        <v>#N/A</v>
      </c>
      <c r="AK22" s="41" t="e">
        <f>HLOOKUP(I22,GasAvoidedCostsWOCC!$A$5:$Q$50,G22+1,FALSE)*J22*L22</f>
        <v>#N/A</v>
      </c>
      <c r="AL22" s="41" t="e">
        <f t="shared" si="15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6"/>
        <v>0</v>
      </c>
      <c r="AO22" s="44">
        <f t="shared" si="17"/>
        <v>0</v>
      </c>
      <c r="AP22" s="44" t="e">
        <f t="shared" si="18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8"/>
        <v>0</v>
      </c>
      <c r="AC23" s="41">
        <f t="shared" si="9"/>
        <v>0</v>
      </c>
      <c r="AD23" s="41">
        <f t="shared" si="10"/>
        <v>0</v>
      </c>
      <c r="AE23" s="41">
        <f t="shared" si="19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4"/>
        <v>#N/A</v>
      </c>
      <c r="AK23" s="41" t="e">
        <f>HLOOKUP(I23,GasAvoidedCostsWOCC!$A$5:$Q$50,G23+1,FALSE)*J23*L23</f>
        <v>#N/A</v>
      </c>
      <c r="AL23" s="41" t="e">
        <f t="shared" si="15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6"/>
        <v>0</v>
      </c>
      <c r="AO23" s="44">
        <f t="shared" si="17"/>
        <v>0</v>
      </c>
      <c r="AP23" s="44" t="e">
        <f t="shared" si="18"/>
        <v>#DIV/0!</v>
      </c>
    </row>
    <row r="24" spans="1:42" ht="13.5" customHeight="1" x14ac:dyDescent="0.25">
      <c r="A24" s="55">
        <f>(SUM(AN5:AN110)/SUM(AC5:AC110))</f>
        <v>2.4239103236371409</v>
      </c>
      <c r="B24" s="34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ref="T24:T46" si="20">G24+H24</f>
        <v>0</v>
      </c>
      <c r="U24" s="44">
        <f t="shared" ref="U24:U46" si="21">(O24/$A$10)*T24</f>
        <v>0</v>
      </c>
      <c r="V24" s="45">
        <f t="shared" ref="V24:V46" si="22">N24-M24</f>
        <v>0</v>
      </c>
      <c r="W24" s="46">
        <f t="shared" ref="W24:W46" si="23">(O24/A$10)</f>
        <v>0</v>
      </c>
      <c r="X24" s="41">
        <f t="shared" ref="X24:X46" si="24">W24*A$8</f>
        <v>0</v>
      </c>
      <c r="Y24" s="41">
        <f t="shared" ref="Y24:Y46" si="25">Q24-P24</f>
        <v>0</v>
      </c>
      <c r="Z24" s="41">
        <f t="shared" ref="Z24:Z46" si="26">X24+(A$6*W24)</f>
        <v>0</v>
      </c>
      <c r="AA24" s="47">
        <f t="shared" ref="AA24:AA46" si="27">Q24+X24</f>
        <v>0</v>
      </c>
      <c r="AB24" s="48">
        <f t="shared" ref="AB24:AB46" si="28">Z24/(1+GasDiscountRate)^1</f>
        <v>0</v>
      </c>
      <c r="AC24" s="41">
        <f t="shared" ref="AC24:AC46" si="29">AA24/(1+GasDiscountRate)^1</f>
        <v>0</v>
      </c>
      <c r="AD24" s="41">
        <f t="shared" ref="AD24:AD46" si="30">-PV(GasDiscountRate,T24,R24)*J24</f>
        <v>0</v>
      </c>
      <c r="AE24" s="41">
        <f t="shared" ref="AE24:AE46" si="31">-PV(GasDiscountRate,T24,S24)*J24</f>
        <v>0</v>
      </c>
      <c r="AF24" s="49" t="e">
        <f>HLOOKUP(I24,GasAvoidedCostsWOCC!$A$5:$G$50,G24+1,FALSE)</f>
        <v>#N/A</v>
      </c>
      <c r="AG24" s="41" t="e">
        <f t="shared" ref="AG24:AG46" si="32">AF24*J24*K24</f>
        <v>#N/A</v>
      </c>
      <c r="AH24" s="49" t="e">
        <f>HLOOKUP(I24,GasAvoidedCostsWOCC!$A$5:$Q$50,T24+1,FALSE)</f>
        <v>#N/A</v>
      </c>
      <c r="AI24" s="41" t="e">
        <f t="shared" ref="AI24:AI46" si="33">AH24*J24*L24</f>
        <v>#N/A</v>
      </c>
      <c r="AJ24" s="41" t="e">
        <f t="shared" ref="AJ24:AJ46" si="34">AG24+AI24</f>
        <v>#N/A</v>
      </c>
      <c r="AK24" s="41" t="e">
        <f>HLOOKUP(I24,GasAvoidedCostsWOCC!$A$5:$Q$50,G24+1,FALSE)*J24*L24</f>
        <v>#N/A</v>
      </c>
      <c r="AL24" s="41" t="e">
        <f t="shared" ref="AL24:AL46" si="35">AG24+AI24-AK24</f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ref="AN24:AN46" si="36">AM24*1.1+AD24+AE24</f>
        <v>0</v>
      </c>
      <c r="AO24" s="44">
        <f t="shared" ref="AO24:AO46" si="37">IFERROR(AM24/AB24,0)</f>
        <v>0</v>
      </c>
      <c r="AP24" s="44" t="e">
        <f t="shared" ref="AP24:AP46" si="38">AN24/AC24</f>
        <v>#DIV/0!</v>
      </c>
    </row>
    <row r="25" spans="1:42" ht="13.5" customHeight="1" x14ac:dyDescent="0.25">
      <c r="B25" s="34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si="20"/>
        <v>0</v>
      </c>
      <c r="U25" s="44">
        <f t="shared" si="21"/>
        <v>0</v>
      </c>
      <c r="V25" s="45">
        <f t="shared" si="22"/>
        <v>0</v>
      </c>
      <c r="W25" s="46">
        <f t="shared" si="23"/>
        <v>0</v>
      </c>
      <c r="X25" s="41">
        <f t="shared" si="24"/>
        <v>0</v>
      </c>
      <c r="Y25" s="41">
        <f t="shared" si="25"/>
        <v>0</v>
      </c>
      <c r="Z25" s="41">
        <f t="shared" si="26"/>
        <v>0</v>
      </c>
      <c r="AA25" s="47">
        <f t="shared" si="27"/>
        <v>0</v>
      </c>
      <c r="AB25" s="48">
        <f t="shared" si="28"/>
        <v>0</v>
      </c>
      <c r="AC25" s="41">
        <f t="shared" si="29"/>
        <v>0</v>
      </c>
      <c r="AD25" s="41">
        <f t="shared" si="30"/>
        <v>0</v>
      </c>
      <c r="AE25" s="41">
        <f t="shared" si="31"/>
        <v>0</v>
      </c>
      <c r="AF25" s="49" t="e">
        <f>HLOOKUP(I25,GasAvoidedCostsWOCC!$A$5:$G$50,G25+1,FALSE)</f>
        <v>#N/A</v>
      </c>
      <c r="AG25" s="41" t="e">
        <f t="shared" si="32"/>
        <v>#N/A</v>
      </c>
      <c r="AH25" s="49" t="e">
        <f>HLOOKUP(I25,GasAvoidedCostsWOCC!$A$5:$Q$50,T25+1,FALSE)</f>
        <v>#N/A</v>
      </c>
      <c r="AI25" s="41" t="e">
        <f t="shared" si="33"/>
        <v>#N/A</v>
      </c>
      <c r="AJ25" s="41" t="e">
        <f t="shared" si="34"/>
        <v>#N/A</v>
      </c>
      <c r="AK25" s="41" t="e">
        <f>HLOOKUP(I25,GasAvoidedCostsWOCC!$A$5:$Q$50,G25+1,FALSE)*J25*L25</f>
        <v>#N/A</v>
      </c>
      <c r="AL25" s="41" t="e">
        <f t="shared" si="35"/>
        <v>#N/A</v>
      </c>
      <c r="AM25" s="45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5">
        <f t="shared" si="36"/>
        <v>0</v>
      </c>
      <c r="AO25" s="44">
        <f t="shared" si="37"/>
        <v>0</v>
      </c>
      <c r="AP25" s="44" t="e">
        <f t="shared" si="38"/>
        <v>#DIV/0!</v>
      </c>
    </row>
    <row r="26" spans="1:42" ht="13.5" customHeight="1" x14ac:dyDescent="0.25">
      <c r="B26" s="34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20"/>
        <v>0</v>
      </c>
      <c r="U26" s="44">
        <f t="shared" si="21"/>
        <v>0</v>
      </c>
      <c r="V26" s="45">
        <f t="shared" si="22"/>
        <v>0</v>
      </c>
      <c r="W26" s="46">
        <f t="shared" si="23"/>
        <v>0</v>
      </c>
      <c r="X26" s="41">
        <f t="shared" si="24"/>
        <v>0</v>
      </c>
      <c r="Y26" s="41">
        <f t="shared" si="25"/>
        <v>0</v>
      </c>
      <c r="Z26" s="41">
        <f t="shared" si="26"/>
        <v>0</v>
      </c>
      <c r="AA26" s="47">
        <f t="shared" si="27"/>
        <v>0</v>
      </c>
      <c r="AB26" s="48">
        <f t="shared" si="28"/>
        <v>0</v>
      </c>
      <c r="AC26" s="41">
        <f t="shared" si="29"/>
        <v>0</v>
      </c>
      <c r="AD26" s="41">
        <f t="shared" si="30"/>
        <v>0</v>
      </c>
      <c r="AE26" s="41">
        <f t="shared" si="31"/>
        <v>0</v>
      </c>
      <c r="AF26" s="49" t="e">
        <f>HLOOKUP(I26,GasAvoidedCostsWOCC!$A$5:$G$50,G26+1,FALSE)</f>
        <v>#N/A</v>
      </c>
      <c r="AG26" s="41" t="e">
        <f t="shared" si="32"/>
        <v>#N/A</v>
      </c>
      <c r="AH26" s="49" t="e">
        <f>HLOOKUP(I26,GasAvoidedCostsWOCC!$A$5:$Q$50,T26+1,FALSE)</f>
        <v>#N/A</v>
      </c>
      <c r="AI26" s="41" t="e">
        <f t="shared" si="33"/>
        <v>#N/A</v>
      </c>
      <c r="AJ26" s="41" t="e">
        <f t="shared" si="34"/>
        <v>#N/A</v>
      </c>
      <c r="AK26" s="41" t="e">
        <f>HLOOKUP(I26,GasAvoidedCostsWOCC!$A$5:$Q$50,G26+1,FALSE)*J26*L26</f>
        <v>#N/A</v>
      </c>
      <c r="AL26" s="41" t="e">
        <f t="shared" si="35"/>
        <v>#N/A</v>
      </c>
      <c r="AM26" s="45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5">
        <f t="shared" si="36"/>
        <v>0</v>
      </c>
      <c r="AO26" s="44">
        <f t="shared" si="37"/>
        <v>0</v>
      </c>
      <c r="AP26" s="44" t="e">
        <f t="shared" si="38"/>
        <v>#DIV/0!</v>
      </c>
    </row>
    <row r="27" spans="1:42" ht="13.5" customHeight="1" x14ac:dyDescent="0.25">
      <c r="B27" s="34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20"/>
        <v>0</v>
      </c>
      <c r="U27" s="44">
        <f t="shared" si="21"/>
        <v>0</v>
      </c>
      <c r="V27" s="45">
        <f t="shared" si="22"/>
        <v>0</v>
      </c>
      <c r="W27" s="46">
        <f t="shared" si="23"/>
        <v>0</v>
      </c>
      <c r="X27" s="41">
        <f t="shared" si="24"/>
        <v>0</v>
      </c>
      <c r="Y27" s="41">
        <f t="shared" si="25"/>
        <v>0</v>
      </c>
      <c r="Z27" s="41">
        <f t="shared" si="26"/>
        <v>0</v>
      </c>
      <c r="AA27" s="47">
        <f t="shared" si="27"/>
        <v>0</v>
      </c>
      <c r="AB27" s="48">
        <f t="shared" si="28"/>
        <v>0</v>
      </c>
      <c r="AC27" s="41">
        <f t="shared" si="29"/>
        <v>0</v>
      </c>
      <c r="AD27" s="41">
        <f t="shared" si="30"/>
        <v>0</v>
      </c>
      <c r="AE27" s="41">
        <f t="shared" si="31"/>
        <v>0</v>
      </c>
      <c r="AF27" s="49" t="e">
        <f>HLOOKUP(I27,GasAvoidedCostsWOCC!$A$5:$G$50,G27+1,FALSE)</f>
        <v>#N/A</v>
      </c>
      <c r="AG27" s="41" t="e">
        <f t="shared" si="32"/>
        <v>#N/A</v>
      </c>
      <c r="AH27" s="49" t="e">
        <f>HLOOKUP(I27,GasAvoidedCostsWOCC!$A$5:$Q$50,T27+1,FALSE)</f>
        <v>#N/A</v>
      </c>
      <c r="AI27" s="41" t="e">
        <f t="shared" si="33"/>
        <v>#N/A</v>
      </c>
      <c r="AJ27" s="41" t="e">
        <f t="shared" si="34"/>
        <v>#N/A</v>
      </c>
      <c r="AK27" s="41" t="e">
        <f>HLOOKUP(I27,GasAvoidedCostsWOCC!$A$5:$Q$50,G27+1,FALSE)*J27*L27</f>
        <v>#N/A</v>
      </c>
      <c r="AL27" s="41" t="e">
        <f t="shared" si="35"/>
        <v>#N/A</v>
      </c>
      <c r="AM27" s="45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5">
        <f t="shared" si="36"/>
        <v>0</v>
      </c>
      <c r="AO27" s="44">
        <f t="shared" si="37"/>
        <v>0</v>
      </c>
      <c r="AP27" s="44" t="e">
        <f t="shared" si="38"/>
        <v>#DIV/0!</v>
      </c>
    </row>
    <row r="28" spans="1:42" ht="13.5" customHeight="1" x14ac:dyDescent="0.25">
      <c r="B28" s="34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20"/>
        <v>0</v>
      </c>
      <c r="U28" s="44">
        <f t="shared" si="21"/>
        <v>0</v>
      </c>
      <c r="V28" s="45">
        <f t="shared" si="22"/>
        <v>0</v>
      </c>
      <c r="W28" s="46">
        <f t="shared" si="23"/>
        <v>0</v>
      </c>
      <c r="X28" s="41">
        <f t="shared" si="24"/>
        <v>0</v>
      </c>
      <c r="Y28" s="41">
        <f t="shared" si="25"/>
        <v>0</v>
      </c>
      <c r="Z28" s="41">
        <f t="shared" si="26"/>
        <v>0</v>
      </c>
      <c r="AA28" s="47">
        <f t="shared" si="27"/>
        <v>0</v>
      </c>
      <c r="AB28" s="48">
        <f t="shared" si="28"/>
        <v>0</v>
      </c>
      <c r="AC28" s="41">
        <f t="shared" si="29"/>
        <v>0</v>
      </c>
      <c r="AD28" s="41">
        <f t="shared" si="30"/>
        <v>0</v>
      </c>
      <c r="AE28" s="41">
        <f t="shared" si="31"/>
        <v>0</v>
      </c>
      <c r="AF28" s="49" t="e">
        <f>HLOOKUP(I28,GasAvoidedCostsWOCC!$A$5:$G$50,G28+1,FALSE)</f>
        <v>#N/A</v>
      </c>
      <c r="AG28" s="41" t="e">
        <f t="shared" si="32"/>
        <v>#N/A</v>
      </c>
      <c r="AH28" s="49" t="e">
        <f>HLOOKUP(I28,GasAvoidedCostsWOCC!$A$5:$Q$50,T28+1,FALSE)</f>
        <v>#N/A</v>
      </c>
      <c r="AI28" s="41" t="e">
        <f t="shared" si="33"/>
        <v>#N/A</v>
      </c>
      <c r="AJ28" s="41" t="e">
        <f t="shared" si="34"/>
        <v>#N/A</v>
      </c>
      <c r="AK28" s="41" t="e">
        <f>HLOOKUP(I28,GasAvoidedCostsWOCC!$A$5:$Q$50,G28+1,FALSE)*J28*L28</f>
        <v>#N/A</v>
      </c>
      <c r="AL28" s="41" t="e">
        <f t="shared" si="35"/>
        <v>#N/A</v>
      </c>
      <c r="AM28" s="45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5">
        <f t="shared" si="36"/>
        <v>0</v>
      </c>
      <c r="AO28" s="44">
        <f t="shared" si="37"/>
        <v>0</v>
      </c>
      <c r="AP28" s="44" t="e">
        <f t="shared" si="38"/>
        <v>#DIV/0!</v>
      </c>
    </row>
    <row r="29" spans="1:42" x14ac:dyDescent="0.25">
      <c r="B29" s="34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20"/>
        <v>0</v>
      </c>
      <c r="U29" s="44">
        <f t="shared" si="21"/>
        <v>0</v>
      </c>
      <c r="V29" s="45">
        <f t="shared" si="22"/>
        <v>0</v>
      </c>
      <c r="W29" s="46">
        <f t="shared" si="23"/>
        <v>0</v>
      </c>
      <c r="X29" s="41">
        <f t="shared" si="24"/>
        <v>0</v>
      </c>
      <c r="Y29" s="41">
        <f t="shared" si="25"/>
        <v>0</v>
      </c>
      <c r="Z29" s="41">
        <f t="shared" si="26"/>
        <v>0</v>
      </c>
      <c r="AA29" s="47">
        <f t="shared" si="27"/>
        <v>0</v>
      </c>
      <c r="AB29" s="48">
        <f t="shared" si="28"/>
        <v>0</v>
      </c>
      <c r="AC29" s="41">
        <f t="shared" si="29"/>
        <v>0</v>
      </c>
      <c r="AD29" s="41">
        <f t="shared" si="30"/>
        <v>0</v>
      </c>
      <c r="AE29" s="41">
        <f t="shared" si="31"/>
        <v>0</v>
      </c>
      <c r="AF29" s="49" t="e">
        <f>HLOOKUP(I29,GasAvoidedCostsWOCC!$A$5:$G$50,G29+1,FALSE)</f>
        <v>#N/A</v>
      </c>
      <c r="AG29" s="41" t="e">
        <f t="shared" si="32"/>
        <v>#N/A</v>
      </c>
      <c r="AH29" s="49" t="e">
        <f>HLOOKUP(I29,GasAvoidedCostsWOCC!$A$5:$Q$50,T29+1,FALSE)</f>
        <v>#N/A</v>
      </c>
      <c r="AI29" s="41" t="e">
        <f t="shared" si="33"/>
        <v>#N/A</v>
      </c>
      <c r="AJ29" s="41" t="e">
        <f t="shared" si="34"/>
        <v>#N/A</v>
      </c>
      <c r="AK29" s="41" t="e">
        <f>HLOOKUP(I29,GasAvoidedCostsWOCC!$A$5:$Q$50,G29+1,FALSE)*J29*L29</f>
        <v>#N/A</v>
      </c>
      <c r="AL29" s="41" t="e">
        <f t="shared" si="35"/>
        <v>#N/A</v>
      </c>
      <c r="AM29" s="45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5">
        <f t="shared" si="36"/>
        <v>0</v>
      </c>
      <c r="AO29" s="44">
        <f t="shared" si="37"/>
        <v>0</v>
      </c>
      <c r="AP29" s="44" t="e">
        <f t="shared" si="38"/>
        <v>#DIV/0!</v>
      </c>
    </row>
    <row r="30" spans="1:42" x14ac:dyDescent="0.25">
      <c r="B30" s="34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20"/>
        <v>0</v>
      </c>
      <c r="U30" s="44">
        <f t="shared" si="21"/>
        <v>0</v>
      </c>
      <c r="V30" s="45">
        <f t="shared" si="22"/>
        <v>0</v>
      </c>
      <c r="W30" s="46">
        <f t="shared" si="23"/>
        <v>0</v>
      </c>
      <c r="X30" s="41">
        <f t="shared" si="24"/>
        <v>0</v>
      </c>
      <c r="Y30" s="41">
        <f t="shared" si="25"/>
        <v>0</v>
      </c>
      <c r="Z30" s="41">
        <f t="shared" si="26"/>
        <v>0</v>
      </c>
      <c r="AA30" s="47">
        <f t="shared" si="27"/>
        <v>0</v>
      </c>
      <c r="AB30" s="48">
        <f t="shared" si="28"/>
        <v>0</v>
      </c>
      <c r="AC30" s="41">
        <f t="shared" si="29"/>
        <v>0</v>
      </c>
      <c r="AD30" s="41">
        <f t="shared" si="30"/>
        <v>0</v>
      </c>
      <c r="AE30" s="41">
        <f t="shared" si="31"/>
        <v>0</v>
      </c>
      <c r="AF30" s="49" t="e">
        <f>HLOOKUP(I30,GasAvoidedCostsWOCC!$A$5:$G$50,G30+1,FALSE)</f>
        <v>#N/A</v>
      </c>
      <c r="AG30" s="41" t="e">
        <f t="shared" si="32"/>
        <v>#N/A</v>
      </c>
      <c r="AH30" s="49" t="e">
        <f>HLOOKUP(I30,GasAvoidedCostsWOCC!$A$5:$Q$50,T30+1,FALSE)</f>
        <v>#N/A</v>
      </c>
      <c r="AI30" s="41" t="e">
        <f t="shared" si="33"/>
        <v>#N/A</v>
      </c>
      <c r="AJ30" s="41" t="e">
        <f t="shared" si="34"/>
        <v>#N/A</v>
      </c>
      <c r="AK30" s="41" t="e">
        <f>HLOOKUP(I30,GasAvoidedCostsWOCC!$A$5:$Q$50,G30+1,FALSE)*J30*L30</f>
        <v>#N/A</v>
      </c>
      <c r="AL30" s="41" t="e">
        <f t="shared" si="35"/>
        <v>#N/A</v>
      </c>
      <c r="AM30" s="45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5">
        <f t="shared" si="36"/>
        <v>0</v>
      </c>
      <c r="AO30" s="44">
        <f t="shared" si="37"/>
        <v>0</v>
      </c>
      <c r="AP30" s="44" t="e">
        <f t="shared" si="38"/>
        <v>#DIV/0!</v>
      </c>
    </row>
    <row r="31" spans="1:42" x14ac:dyDescent="0.25">
      <c r="B31" s="34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20"/>
        <v>0</v>
      </c>
      <c r="U31" s="44">
        <f t="shared" si="21"/>
        <v>0</v>
      </c>
      <c r="V31" s="45">
        <f t="shared" si="22"/>
        <v>0</v>
      </c>
      <c r="W31" s="46">
        <f t="shared" si="23"/>
        <v>0</v>
      </c>
      <c r="X31" s="41">
        <f t="shared" si="24"/>
        <v>0</v>
      </c>
      <c r="Y31" s="41">
        <f t="shared" si="25"/>
        <v>0</v>
      </c>
      <c r="Z31" s="41">
        <f t="shared" si="26"/>
        <v>0</v>
      </c>
      <c r="AA31" s="47">
        <f t="shared" si="27"/>
        <v>0</v>
      </c>
      <c r="AB31" s="48">
        <f t="shared" si="28"/>
        <v>0</v>
      </c>
      <c r="AC31" s="41">
        <f t="shared" si="29"/>
        <v>0</v>
      </c>
      <c r="AD31" s="41">
        <f t="shared" si="30"/>
        <v>0</v>
      </c>
      <c r="AE31" s="41">
        <f t="shared" si="31"/>
        <v>0</v>
      </c>
      <c r="AF31" s="49" t="e">
        <f>HLOOKUP(I31,GasAvoidedCostsWOCC!$A$5:$G$50,G31+1,FALSE)</f>
        <v>#N/A</v>
      </c>
      <c r="AG31" s="41" t="e">
        <f t="shared" si="32"/>
        <v>#N/A</v>
      </c>
      <c r="AH31" s="49" t="e">
        <f>HLOOKUP(I31,GasAvoidedCostsWOCC!$A$5:$Q$50,T31+1,FALSE)</f>
        <v>#N/A</v>
      </c>
      <c r="AI31" s="41" t="e">
        <f t="shared" si="33"/>
        <v>#N/A</v>
      </c>
      <c r="AJ31" s="41" t="e">
        <f t="shared" si="34"/>
        <v>#N/A</v>
      </c>
      <c r="AK31" s="41" t="e">
        <f>HLOOKUP(I31,GasAvoidedCostsWOCC!$A$5:$Q$50,G31+1,FALSE)*J31*L31</f>
        <v>#N/A</v>
      </c>
      <c r="AL31" s="41" t="e">
        <f t="shared" si="35"/>
        <v>#N/A</v>
      </c>
      <c r="AM31" s="45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5">
        <f t="shared" si="36"/>
        <v>0</v>
      </c>
      <c r="AO31" s="44">
        <f t="shared" si="37"/>
        <v>0</v>
      </c>
      <c r="AP31" s="44" t="e">
        <f t="shared" si="38"/>
        <v>#DIV/0!</v>
      </c>
    </row>
    <row r="32" spans="1:42" x14ac:dyDescent="0.25">
      <c r="B32" s="34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20"/>
        <v>0</v>
      </c>
      <c r="U32" s="44">
        <f t="shared" si="21"/>
        <v>0</v>
      </c>
      <c r="V32" s="45">
        <f t="shared" si="22"/>
        <v>0</v>
      </c>
      <c r="W32" s="46">
        <f t="shared" si="23"/>
        <v>0</v>
      </c>
      <c r="X32" s="41">
        <f t="shared" si="24"/>
        <v>0</v>
      </c>
      <c r="Y32" s="41">
        <f t="shared" si="25"/>
        <v>0</v>
      </c>
      <c r="Z32" s="41">
        <f t="shared" si="26"/>
        <v>0</v>
      </c>
      <c r="AA32" s="47">
        <f t="shared" si="27"/>
        <v>0</v>
      </c>
      <c r="AB32" s="48">
        <f t="shared" si="28"/>
        <v>0</v>
      </c>
      <c r="AC32" s="41">
        <f t="shared" si="29"/>
        <v>0</v>
      </c>
      <c r="AD32" s="41">
        <f t="shared" si="30"/>
        <v>0</v>
      </c>
      <c r="AE32" s="41">
        <f t="shared" si="31"/>
        <v>0</v>
      </c>
      <c r="AF32" s="49" t="e">
        <f>HLOOKUP(I32,GasAvoidedCostsWOCC!$A$5:$G$50,G32+1,FALSE)</f>
        <v>#N/A</v>
      </c>
      <c r="AG32" s="41" t="e">
        <f t="shared" si="32"/>
        <v>#N/A</v>
      </c>
      <c r="AH32" s="49" t="e">
        <f>HLOOKUP(I32,GasAvoidedCostsWOCC!$A$5:$Q$50,T32+1,FALSE)</f>
        <v>#N/A</v>
      </c>
      <c r="AI32" s="41" t="e">
        <f t="shared" si="33"/>
        <v>#N/A</v>
      </c>
      <c r="AJ32" s="41" t="e">
        <f t="shared" si="34"/>
        <v>#N/A</v>
      </c>
      <c r="AK32" s="41" t="e">
        <f>HLOOKUP(I32,GasAvoidedCostsWOCC!$A$5:$Q$50,G32+1,FALSE)*J32*L32</f>
        <v>#N/A</v>
      </c>
      <c r="AL32" s="41" t="e">
        <f t="shared" si="35"/>
        <v>#N/A</v>
      </c>
      <c r="AM32" s="45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5">
        <f t="shared" si="36"/>
        <v>0</v>
      </c>
      <c r="AO32" s="44">
        <f t="shared" si="37"/>
        <v>0</v>
      </c>
      <c r="AP32" s="44" t="e">
        <f t="shared" si="38"/>
        <v>#DIV/0!</v>
      </c>
    </row>
    <row r="33" spans="2:42" x14ac:dyDescent="0.25">
      <c r="B33" s="34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20"/>
        <v>0</v>
      </c>
      <c r="U33" s="44">
        <f t="shared" si="21"/>
        <v>0</v>
      </c>
      <c r="V33" s="45">
        <f t="shared" si="22"/>
        <v>0</v>
      </c>
      <c r="W33" s="46">
        <f t="shared" si="23"/>
        <v>0</v>
      </c>
      <c r="X33" s="41">
        <f t="shared" si="24"/>
        <v>0</v>
      </c>
      <c r="Y33" s="41">
        <f t="shared" si="25"/>
        <v>0</v>
      </c>
      <c r="Z33" s="41">
        <f t="shared" si="26"/>
        <v>0</v>
      </c>
      <c r="AA33" s="47">
        <f t="shared" si="27"/>
        <v>0</v>
      </c>
      <c r="AB33" s="48">
        <f t="shared" si="28"/>
        <v>0</v>
      </c>
      <c r="AC33" s="41">
        <f t="shared" si="29"/>
        <v>0</v>
      </c>
      <c r="AD33" s="41">
        <f t="shared" si="30"/>
        <v>0</v>
      </c>
      <c r="AE33" s="41">
        <f t="shared" si="31"/>
        <v>0</v>
      </c>
      <c r="AF33" s="49" t="e">
        <f>HLOOKUP(I33,GasAvoidedCostsWOCC!$A$5:$G$50,G33+1,FALSE)</f>
        <v>#N/A</v>
      </c>
      <c r="AG33" s="41" t="e">
        <f t="shared" si="32"/>
        <v>#N/A</v>
      </c>
      <c r="AH33" s="49" t="e">
        <f>HLOOKUP(I33,GasAvoidedCostsWOCC!$A$5:$Q$50,T33+1,FALSE)</f>
        <v>#N/A</v>
      </c>
      <c r="AI33" s="41" t="e">
        <f t="shared" si="33"/>
        <v>#N/A</v>
      </c>
      <c r="AJ33" s="41" t="e">
        <f t="shared" si="34"/>
        <v>#N/A</v>
      </c>
      <c r="AK33" s="41" t="e">
        <f>HLOOKUP(I33,GasAvoidedCostsWOCC!$A$5:$Q$50,G33+1,FALSE)*J33*L33</f>
        <v>#N/A</v>
      </c>
      <c r="AL33" s="41" t="e">
        <f t="shared" si="35"/>
        <v>#N/A</v>
      </c>
      <c r="AM33" s="45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5">
        <f t="shared" si="36"/>
        <v>0</v>
      </c>
      <c r="AO33" s="44">
        <f t="shared" si="37"/>
        <v>0</v>
      </c>
      <c r="AP33" s="44" t="e">
        <f t="shared" si="38"/>
        <v>#DIV/0!</v>
      </c>
    </row>
    <row r="34" spans="2:42" x14ac:dyDescent="0.25">
      <c r="B34" s="34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20"/>
        <v>0</v>
      </c>
      <c r="U34" s="44">
        <f t="shared" si="21"/>
        <v>0</v>
      </c>
      <c r="V34" s="45">
        <f t="shared" si="22"/>
        <v>0</v>
      </c>
      <c r="W34" s="46">
        <f t="shared" si="23"/>
        <v>0</v>
      </c>
      <c r="X34" s="41">
        <f t="shared" si="24"/>
        <v>0</v>
      </c>
      <c r="Y34" s="41">
        <f t="shared" si="25"/>
        <v>0</v>
      </c>
      <c r="Z34" s="41">
        <f t="shared" si="26"/>
        <v>0</v>
      </c>
      <c r="AA34" s="47">
        <f t="shared" si="27"/>
        <v>0</v>
      </c>
      <c r="AB34" s="48">
        <f t="shared" si="28"/>
        <v>0</v>
      </c>
      <c r="AC34" s="41">
        <f t="shared" si="29"/>
        <v>0</v>
      </c>
      <c r="AD34" s="41">
        <f t="shared" si="30"/>
        <v>0</v>
      </c>
      <c r="AE34" s="41">
        <f t="shared" si="31"/>
        <v>0</v>
      </c>
      <c r="AF34" s="49" t="e">
        <f>HLOOKUP(I34,GasAvoidedCostsWOCC!$A$5:$G$50,G34+1,FALSE)</f>
        <v>#N/A</v>
      </c>
      <c r="AG34" s="41" t="e">
        <f t="shared" si="32"/>
        <v>#N/A</v>
      </c>
      <c r="AH34" s="49" t="e">
        <f>HLOOKUP(I34,GasAvoidedCostsWOCC!$A$5:$Q$50,T34+1,FALSE)</f>
        <v>#N/A</v>
      </c>
      <c r="AI34" s="41" t="e">
        <f t="shared" si="33"/>
        <v>#N/A</v>
      </c>
      <c r="AJ34" s="41" t="e">
        <f t="shared" si="34"/>
        <v>#N/A</v>
      </c>
      <c r="AK34" s="41" t="e">
        <f>HLOOKUP(I34,GasAvoidedCostsWOCC!$A$5:$Q$50,G34+1,FALSE)*J34*L34</f>
        <v>#N/A</v>
      </c>
      <c r="AL34" s="41" t="e">
        <f t="shared" si="35"/>
        <v>#N/A</v>
      </c>
      <c r="AM34" s="45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5">
        <f t="shared" si="36"/>
        <v>0</v>
      </c>
      <c r="AO34" s="44">
        <f t="shared" si="37"/>
        <v>0</v>
      </c>
      <c r="AP34" s="44" t="e">
        <f t="shared" si="38"/>
        <v>#DIV/0!</v>
      </c>
    </row>
    <row r="35" spans="2:42" x14ac:dyDescent="0.25">
      <c r="B35" s="34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20"/>
        <v>0</v>
      </c>
      <c r="U35" s="44">
        <f t="shared" si="21"/>
        <v>0</v>
      </c>
      <c r="V35" s="45">
        <f t="shared" si="22"/>
        <v>0</v>
      </c>
      <c r="W35" s="46">
        <f t="shared" si="23"/>
        <v>0</v>
      </c>
      <c r="X35" s="41">
        <f t="shared" si="24"/>
        <v>0</v>
      </c>
      <c r="Y35" s="41">
        <f t="shared" si="25"/>
        <v>0</v>
      </c>
      <c r="Z35" s="41">
        <f t="shared" si="26"/>
        <v>0</v>
      </c>
      <c r="AA35" s="47">
        <f t="shared" si="27"/>
        <v>0</v>
      </c>
      <c r="AB35" s="48">
        <f t="shared" si="28"/>
        <v>0</v>
      </c>
      <c r="AC35" s="41">
        <f t="shared" si="29"/>
        <v>0</v>
      </c>
      <c r="AD35" s="41">
        <f t="shared" si="30"/>
        <v>0</v>
      </c>
      <c r="AE35" s="41">
        <f t="shared" si="31"/>
        <v>0</v>
      </c>
      <c r="AF35" s="49" t="e">
        <f>HLOOKUP(I35,GasAvoidedCostsWOCC!$A$5:$G$50,G35+1,FALSE)</f>
        <v>#N/A</v>
      </c>
      <c r="AG35" s="41" t="e">
        <f t="shared" si="32"/>
        <v>#N/A</v>
      </c>
      <c r="AH35" s="49" t="e">
        <f>HLOOKUP(I35,GasAvoidedCostsWOCC!$A$5:$Q$50,T35+1,FALSE)</f>
        <v>#N/A</v>
      </c>
      <c r="AI35" s="41" t="e">
        <f t="shared" si="33"/>
        <v>#N/A</v>
      </c>
      <c r="AJ35" s="41" t="e">
        <f t="shared" si="34"/>
        <v>#N/A</v>
      </c>
      <c r="AK35" s="41" t="e">
        <f>HLOOKUP(I35,GasAvoidedCostsWOCC!$A$5:$Q$50,G35+1,FALSE)*J35*L35</f>
        <v>#N/A</v>
      </c>
      <c r="AL35" s="41" t="e">
        <f t="shared" si="35"/>
        <v>#N/A</v>
      </c>
      <c r="AM35" s="45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5">
        <f t="shared" si="36"/>
        <v>0</v>
      </c>
      <c r="AO35" s="44">
        <f t="shared" si="37"/>
        <v>0</v>
      </c>
      <c r="AP35" s="44" t="e">
        <f t="shared" si="38"/>
        <v>#DIV/0!</v>
      </c>
    </row>
    <row r="36" spans="2:42" x14ac:dyDescent="0.25">
      <c r="B36" s="34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20"/>
        <v>0</v>
      </c>
      <c r="U36" s="44">
        <f t="shared" si="21"/>
        <v>0</v>
      </c>
      <c r="V36" s="45">
        <f t="shared" si="22"/>
        <v>0</v>
      </c>
      <c r="W36" s="46">
        <f t="shared" si="23"/>
        <v>0</v>
      </c>
      <c r="X36" s="41">
        <f t="shared" si="24"/>
        <v>0</v>
      </c>
      <c r="Y36" s="41">
        <f t="shared" si="25"/>
        <v>0</v>
      </c>
      <c r="Z36" s="41">
        <f t="shared" si="26"/>
        <v>0</v>
      </c>
      <c r="AA36" s="47">
        <f t="shared" si="27"/>
        <v>0</v>
      </c>
      <c r="AB36" s="48">
        <f t="shared" si="28"/>
        <v>0</v>
      </c>
      <c r="AC36" s="41">
        <f t="shared" si="29"/>
        <v>0</v>
      </c>
      <c r="AD36" s="41">
        <f t="shared" si="30"/>
        <v>0</v>
      </c>
      <c r="AE36" s="41">
        <f t="shared" si="31"/>
        <v>0</v>
      </c>
      <c r="AF36" s="49" t="e">
        <f>HLOOKUP(I36,GasAvoidedCostsWOCC!$A$5:$G$50,G36+1,FALSE)</f>
        <v>#N/A</v>
      </c>
      <c r="AG36" s="41" t="e">
        <f t="shared" si="32"/>
        <v>#N/A</v>
      </c>
      <c r="AH36" s="49" t="e">
        <f>HLOOKUP(I36,GasAvoidedCostsWOCC!$A$5:$Q$50,T36+1,FALSE)</f>
        <v>#N/A</v>
      </c>
      <c r="AI36" s="41" t="e">
        <f t="shared" si="33"/>
        <v>#N/A</v>
      </c>
      <c r="AJ36" s="41" t="e">
        <f t="shared" si="34"/>
        <v>#N/A</v>
      </c>
      <c r="AK36" s="41" t="e">
        <f>HLOOKUP(I36,GasAvoidedCostsWOCC!$A$5:$Q$50,G36+1,FALSE)*J36*L36</f>
        <v>#N/A</v>
      </c>
      <c r="AL36" s="41" t="e">
        <f t="shared" si="35"/>
        <v>#N/A</v>
      </c>
      <c r="AM36" s="45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5">
        <f t="shared" si="36"/>
        <v>0</v>
      </c>
      <c r="AO36" s="44">
        <f t="shared" si="37"/>
        <v>0</v>
      </c>
      <c r="AP36" s="44" t="e">
        <f t="shared" si="38"/>
        <v>#DIV/0!</v>
      </c>
    </row>
    <row r="37" spans="2:42" x14ac:dyDescent="0.25">
      <c r="B37" s="34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20"/>
        <v>0</v>
      </c>
      <c r="U37" s="44">
        <f t="shared" si="21"/>
        <v>0</v>
      </c>
      <c r="V37" s="45">
        <f t="shared" si="22"/>
        <v>0</v>
      </c>
      <c r="W37" s="46">
        <f t="shared" si="23"/>
        <v>0</v>
      </c>
      <c r="X37" s="41">
        <f t="shared" si="24"/>
        <v>0</v>
      </c>
      <c r="Y37" s="41">
        <f t="shared" si="25"/>
        <v>0</v>
      </c>
      <c r="Z37" s="41">
        <f t="shared" si="26"/>
        <v>0</v>
      </c>
      <c r="AA37" s="47">
        <f t="shared" si="27"/>
        <v>0</v>
      </c>
      <c r="AB37" s="48">
        <f t="shared" si="28"/>
        <v>0</v>
      </c>
      <c r="AC37" s="41">
        <f t="shared" si="29"/>
        <v>0</v>
      </c>
      <c r="AD37" s="41">
        <f t="shared" si="30"/>
        <v>0</v>
      </c>
      <c r="AE37" s="41">
        <f t="shared" si="31"/>
        <v>0</v>
      </c>
      <c r="AF37" s="49" t="e">
        <f>HLOOKUP(I37,GasAvoidedCostsWOCC!$A$5:$G$50,G37+1,FALSE)</f>
        <v>#N/A</v>
      </c>
      <c r="AG37" s="41" t="e">
        <f t="shared" si="32"/>
        <v>#N/A</v>
      </c>
      <c r="AH37" s="49" t="e">
        <f>HLOOKUP(I37,GasAvoidedCostsWOCC!$A$5:$Q$50,T37+1,FALSE)</f>
        <v>#N/A</v>
      </c>
      <c r="AI37" s="41" t="e">
        <f t="shared" si="33"/>
        <v>#N/A</v>
      </c>
      <c r="AJ37" s="41" t="e">
        <f t="shared" si="34"/>
        <v>#N/A</v>
      </c>
      <c r="AK37" s="41" t="e">
        <f>HLOOKUP(I37,GasAvoidedCostsWOCC!$A$5:$Q$50,G37+1,FALSE)*J37*L37</f>
        <v>#N/A</v>
      </c>
      <c r="AL37" s="41" t="e">
        <f t="shared" si="35"/>
        <v>#N/A</v>
      </c>
      <c r="AM37" s="45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5">
        <f t="shared" si="36"/>
        <v>0</v>
      </c>
      <c r="AO37" s="44">
        <f t="shared" si="37"/>
        <v>0</v>
      </c>
      <c r="AP37" s="44" t="e">
        <f t="shared" si="38"/>
        <v>#DIV/0!</v>
      </c>
    </row>
    <row r="38" spans="2:42" x14ac:dyDescent="0.25">
      <c r="B38" s="34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20"/>
        <v>0</v>
      </c>
      <c r="U38" s="44">
        <f t="shared" si="21"/>
        <v>0</v>
      </c>
      <c r="V38" s="45">
        <f t="shared" si="22"/>
        <v>0</v>
      </c>
      <c r="W38" s="46">
        <f t="shared" si="23"/>
        <v>0</v>
      </c>
      <c r="X38" s="41">
        <f t="shared" si="24"/>
        <v>0</v>
      </c>
      <c r="Y38" s="41">
        <f t="shared" si="25"/>
        <v>0</v>
      </c>
      <c r="Z38" s="41">
        <f t="shared" si="26"/>
        <v>0</v>
      </c>
      <c r="AA38" s="47">
        <f t="shared" si="27"/>
        <v>0</v>
      </c>
      <c r="AB38" s="48">
        <f t="shared" si="28"/>
        <v>0</v>
      </c>
      <c r="AC38" s="41">
        <f t="shared" si="29"/>
        <v>0</v>
      </c>
      <c r="AD38" s="41">
        <f t="shared" si="30"/>
        <v>0</v>
      </c>
      <c r="AE38" s="41">
        <f t="shared" si="31"/>
        <v>0</v>
      </c>
      <c r="AF38" s="49" t="e">
        <f>HLOOKUP(I38,GasAvoidedCostsWOCC!$A$5:$G$50,G38+1,FALSE)</f>
        <v>#N/A</v>
      </c>
      <c r="AG38" s="41" t="e">
        <f t="shared" si="32"/>
        <v>#N/A</v>
      </c>
      <c r="AH38" s="49" t="e">
        <f>HLOOKUP(I38,GasAvoidedCostsWOCC!$A$5:$Q$50,T38+1,FALSE)</f>
        <v>#N/A</v>
      </c>
      <c r="AI38" s="41" t="e">
        <f t="shared" si="33"/>
        <v>#N/A</v>
      </c>
      <c r="AJ38" s="41" t="e">
        <f t="shared" si="34"/>
        <v>#N/A</v>
      </c>
      <c r="AK38" s="41" t="e">
        <f>HLOOKUP(I38,GasAvoidedCostsWOCC!$A$5:$Q$50,G38+1,FALSE)*J38*L38</f>
        <v>#N/A</v>
      </c>
      <c r="AL38" s="41" t="e">
        <f t="shared" si="35"/>
        <v>#N/A</v>
      </c>
      <c r="AM38" s="45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5">
        <f t="shared" si="36"/>
        <v>0</v>
      </c>
      <c r="AO38" s="44">
        <f t="shared" si="37"/>
        <v>0</v>
      </c>
      <c r="AP38" s="44" t="e">
        <f t="shared" si="38"/>
        <v>#DIV/0!</v>
      </c>
    </row>
    <row r="39" spans="2:42" x14ac:dyDescent="0.25">
      <c r="B39" s="34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20"/>
        <v>0</v>
      </c>
      <c r="U39" s="44">
        <f t="shared" si="21"/>
        <v>0</v>
      </c>
      <c r="V39" s="45">
        <f t="shared" si="22"/>
        <v>0</v>
      </c>
      <c r="W39" s="46">
        <f t="shared" si="23"/>
        <v>0</v>
      </c>
      <c r="X39" s="41">
        <f t="shared" si="24"/>
        <v>0</v>
      </c>
      <c r="Y39" s="41">
        <f t="shared" si="25"/>
        <v>0</v>
      </c>
      <c r="Z39" s="41">
        <f t="shared" si="26"/>
        <v>0</v>
      </c>
      <c r="AA39" s="47">
        <f t="shared" si="27"/>
        <v>0</v>
      </c>
      <c r="AB39" s="48">
        <f t="shared" si="28"/>
        <v>0</v>
      </c>
      <c r="AC39" s="41">
        <f t="shared" si="29"/>
        <v>0</v>
      </c>
      <c r="AD39" s="41">
        <f t="shared" si="30"/>
        <v>0</v>
      </c>
      <c r="AE39" s="41">
        <f t="shared" si="31"/>
        <v>0</v>
      </c>
      <c r="AF39" s="49" t="e">
        <f>HLOOKUP(I39,GasAvoidedCostsWOCC!$A$5:$G$50,G39+1,FALSE)</f>
        <v>#N/A</v>
      </c>
      <c r="AG39" s="41" t="e">
        <f t="shared" si="32"/>
        <v>#N/A</v>
      </c>
      <c r="AH39" s="49" t="e">
        <f>HLOOKUP(I39,GasAvoidedCostsWOCC!$A$5:$Q$50,T39+1,FALSE)</f>
        <v>#N/A</v>
      </c>
      <c r="AI39" s="41" t="e">
        <f t="shared" si="33"/>
        <v>#N/A</v>
      </c>
      <c r="AJ39" s="41" t="e">
        <f t="shared" si="34"/>
        <v>#N/A</v>
      </c>
      <c r="AK39" s="41" t="e">
        <f>HLOOKUP(I39,GasAvoidedCostsWOCC!$A$5:$Q$50,G39+1,FALSE)*J39*L39</f>
        <v>#N/A</v>
      </c>
      <c r="AL39" s="41" t="e">
        <f t="shared" si="35"/>
        <v>#N/A</v>
      </c>
      <c r="AM39" s="45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5">
        <f t="shared" si="36"/>
        <v>0</v>
      </c>
      <c r="AO39" s="44">
        <f t="shared" si="37"/>
        <v>0</v>
      </c>
      <c r="AP39" s="44" t="e">
        <f t="shared" si="38"/>
        <v>#DIV/0!</v>
      </c>
    </row>
    <row r="40" spans="2:42" x14ac:dyDescent="0.25">
      <c r="B40" s="34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20"/>
        <v>0</v>
      </c>
      <c r="U40" s="44">
        <f t="shared" si="21"/>
        <v>0</v>
      </c>
      <c r="V40" s="45">
        <f t="shared" si="22"/>
        <v>0</v>
      </c>
      <c r="W40" s="46">
        <f t="shared" si="23"/>
        <v>0</v>
      </c>
      <c r="X40" s="41">
        <f t="shared" si="24"/>
        <v>0</v>
      </c>
      <c r="Y40" s="41">
        <f t="shared" si="25"/>
        <v>0</v>
      </c>
      <c r="Z40" s="41">
        <f t="shared" si="26"/>
        <v>0</v>
      </c>
      <c r="AA40" s="47">
        <f t="shared" si="27"/>
        <v>0</v>
      </c>
      <c r="AB40" s="48">
        <f t="shared" si="28"/>
        <v>0</v>
      </c>
      <c r="AC40" s="41">
        <f t="shared" si="29"/>
        <v>0</v>
      </c>
      <c r="AD40" s="41">
        <f t="shared" si="30"/>
        <v>0</v>
      </c>
      <c r="AE40" s="41">
        <f t="shared" si="31"/>
        <v>0</v>
      </c>
      <c r="AF40" s="49" t="e">
        <f>HLOOKUP(I40,GasAvoidedCostsWOCC!$A$5:$G$50,G40+1,FALSE)</f>
        <v>#N/A</v>
      </c>
      <c r="AG40" s="41" t="e">
        <f t="shared" si="32"/>
        <v>#N/A</v>
      </c>
      <c r="AH40" s="49" t="e">
        <f>HLOOKUP(I40,GasAvoidedCostsWOCC!$A$5:$Q$50,T40+1,FALSE)</f>
        <v>#N/A</v>
      </c>
      <c r="AI40" s="41" t="e">
        <f t="shared" si="33"/>
        <v>#N/A</v>
      </c>
      <c r="AJ40" s="41" t="e">
        <f t="shared" si="34"/>
        <v>#N/A</v>
      </c>
      <c r="AK40" s="41" t="e">
        <f>HLOOKUP(I40,GasAvoidedCostsWOCC!$A$5:$Q$50,G40+1,FALSE)*J40*L40</f>
        <v>#N/A</v>
      </c>
      <c r="AL40" s="41" t="e">
        <f t="shared" si="35"/>
        <v>#N/A</v>
      </c>
      <c r="AM40" s="45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5">
        <f t="shared" si="36"/>
        <v>0</v>
      </c>
      <c r="AO40" s="44">
        <f t="shared" si="37"/>
        <v>0</v>
      </c>
      <c r="AP40" s="44" t="e">
        <f t="shared" si="38"/>
        <v>#DIV/0!</v>
      </c>
    </row>
    <row r="41" spans="2:42" x14ac:dyDescent="0.25">
      <c r="B41" s="34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20"/>
        <v>0</v>
      </c>
      <c r="U41" s="44">
        <f t="shared" si="21"/>
        <v>0</v>
      </c>
      <c r="V41" s="45">
        <f t="shared" si="22"/>
        <v>0</v>
      </c>
      <c r="W41" s="46">
        <f t="shared" si="23"/>
        <v>0</v>
      </c>
      <c r="X41" s="41">
        <f t="shared" si="24"/>
        <v>0</v>
      </c>
      <c r="Y41" s="41">
        <f t="shared" si="25"/>
        <v>0</v>
      </c>
      <c r="Z41" s="41">
        <f t="shared" si="26"/>
        <v>0</v>
      </c>
      <c r="AA41" s="47">
        <f t="shared" si="27"/>
        <v>0</v>
      </c>
      <c r="AB41" s="48">
        <f t="shared" si="28"/>
        <v>0</v>
      </c>
      <c r="AC41" s="41">
        <f t="shared" si="29"/>
        <v>0</v>
      </c>
      <c r="AD41" s="41">
        <f t="shared" si="30"/>
        <v>0</v>
      </c>
      <c r="AE41" s="41">
        <f t="shared" si="31"/>
        <v>0</v>
      </c>
      <c r="AF41" s="49" t="e">
        <f>HLOOKUP(I41,GasAvoidedCostsWOCC!$A$5:$G$50,G41+1,FALSE)</f>
        <v>#N/A</v>
      </c>
      <c r="AG41" s="41" t="e">
        <f t="shared" si="32"/>
        <v>#N/A</v>
      </c>
      <c r="AH41" s="49" t="e">
        <f>HLOOKUP(I41,GasAvoidedCostsWOCC!$A$5:$Q$50,T41+1,FALSE)</f>
        <v>#N/A</v>
      </c>
      <c r="AI41" s="41" t="e">
        <f t="shared" si="33"/>
        <v>#N/A</v>
      </c>
      <c r="AJ41" s="41" t="e">
        <f t="shared" si="34"/>
        <v>#N/A</v>
      </c>
      <c r="AK41" s="41" t="e">
        <f>HLOOKUP(I41,GasAvoidedCostsWOCC!$A$5:$Q$50,G41+1,FALSE)*J41*L41</f>
        <v>#N/A</v>
      </c>
      <c r="AL41" s="41" t="e">
        <f t="shared" si="35"/>
        <v>#N/A</v>
      </c>
      <c r="AM41" s="45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5">
        <f t="shared" si="36"/>
        <v>0</v>
      </c>
      <c r="AO41" s="44">
        <f t="shared" si="37"/>
        <v>0</v>
      </c>
      <c r="AP41" s="44" t="e">
        <f t="shared" si="38"/>
        <v>#DIV/0!</v>
      </c>
    </row>
    <row r="42" spans="2:42" x14ac:dyDescent="0.25">
      <c r="B42" s="34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20"/>
        <v>0</v>
      </c>
      <c r="U42" s="44">
        <f t="shared" si="21"/>
        <v>0</v>
      </c>
      <c r="V42" s="45">
        <f t="shared" si="22"/>
        <v>0</v>
      </c>
      <c r="W42" s="46">
        <f t="shared" si="23"/>
        <v>0</v>
      </c>
      <c r="X42" s="41">
        <f t="shared" si="24"/>
        <v>0</v>
      </c>
      <c r="Y42" s="41">
        <f t="shared" si="25"/>
        <v>0</v>
      </c>
      <c r="Z42" s="41">
        <f t="shared" si="26"/>
        <v>0</v>
      </c>
      <c r="AA42" s="47">
        <f t="shared" si="27"/>
        <v>0</v>
      </c>
      <c r="AB42" s="48">
        <f t="shared" si="28"/>
        <v>0</v>
      </c>
      <c r="AC42" s="41">
        <f t="shared" si="29"/>
        <v>0</v>
      </c>
      <c r="AD42" s="41">
        <f t="shared" si="30"/>
        <v>0</v>
      </c>
      <c r="AE42" s="41">
        <f t="shared" si="31"/>
        <v>0</v>
      </c>
      <c r="AF42" s="49" t="e">
        <f>HLOOKUP(I42,GasAvoidedCostsWOCC!$A$5:$G$50,G42+1,FALSE)</f>
        <v>#N/A</v>
      </c>
      <c r="AG42" s="41" t="e">
        <f t="shared" si="32"/>
        <v>#N/A</v>
      </c>
      <c r="AH42" s="49" t="e">
        <f>HLOOKUP(I42,GasAvoidedCostsWOCC!$A$5:$Q$50,T42+1,FALSE)</f>
        <v>#N/A</v>
      </c>
      <c r="AI42" s="41" t="e">
        <f t="shared" si="33"/>
        <v>#N/A</v>
      </c>
      <c r="AJ42" s="41" t="e">
        <f t="shared" si="34"/>
        <v>#N/A</v>
      </c>
      <c r="AK42" s="41" t="e">
        <f>HLOOKUP(I42,GasAvoidedCostsWOCC!$A$5:$Q$50,G42+1,FALSE)*J42*L42</f>
        <v>#N/A</v>
      </c>
      <c r="AL42" s="41" t="e">
        <f t="shared" si="35"/>
        <v>#N/A</v>
      </c>
      <c r="AM42" s="45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5">
        <f t="shared" si="36"/>
        <v>0</v>
      </c>
      <c r="AO42" s="44">
        <f t="shared" si="37"/>
        <v>0</v>
      </c>
      <c r="AP42" s="44" t="e">
        <f t="shared" si="38"/>
        <v>#DIV/0!</v>
      </c>
    </row>
    <row r="43" spans="2:42" x14ac:dyDescent="0.25">
      <c r="B43" s="34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20"/>
        <v>0</v>
      </c>
      <c r="U43" s="44">
        <f t="shared" si="21"/>
        <v>0</v>
      </c>
      <c r="V43" s="45">
        <f t="shared" si="22"/>
        <v>0</v>
      </c>
      <c r="W43" s="46">
        <f t="shared" si="23"/>
        <v>0</v>
      </c>
      <c r="X43" s="41">
        <f t="shared" si="24"/>
        <v>0</v>
      </c>
      <c r="Y43" s="41">
        <f t="shared" si="25"/>
        <v>0</v>
      </c>
      <c r="Z43" s="41">
        <f t="shared" si="26"/>
        <v>0</v>
      </c>
      <c r="AA43" s="47">
        <f t="shared" si="27"/>
        <v>0</v>
      </c>
      <c r="AB43" s="48">
        <f t="shared" si="28"/>
        <v>0</v>
      </c>
      <c r="AC43" s="41">
        <f t="shared" si="29"/>
        <v>0</v>
      </c>
      <c r="AD43" s="41">
        <f t="shared" si="30"/>
        <v>0</v>
      </c>
      <c r="AE43" s="41">
        <f t="shared" si="31"/>
        <v>0</v>
      </c>
      <c r="AF43" s="49" t="e">
        <f>HLOOKUP(I43,GasAvoidedCostsWOCC!$A$5:$G$50,G43+1,FALSE)</f>
        <v>#N/A</v>
      </c>
      <c r="AG43" s="41" t="e">
        <f t="shared" si="32"/>
        <v>#N/A</v>
      </c>
      <c r="AH43" s="49" t="e">
        <f>HLOOKUP(I43,GasAvoidedCostsWOCC!$A$5:$Q$50,T43+1,FALSE)</f>
        <v>#N/A</v>
      </c>
      <c r="AI43" s="41" t="e">
        <f t="shared" si="33"/>
        <v>#N/A</v>
      </c>
      <c r="AJ43" s="41" t="e">
        <f t="shared" si="34"/>
        <v>#N/A</v>
      </c>
      <c r="AK43" s="41" t="e">
        <f>HLOOKUP(I43,GasAvoidedCostsWOCC!$A$5:$Q$50,G43+1,FALSE)*J43*L43</f>
        <v>#N/A</v>
      </c>
      <c r="AL43" s="41" t="e">
        <f t="shared" si="35"/>
        <v>#N/A</v>
      </c>
      <c r="AM43" s="45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5">
        <f t="shared" si="36"/>
        <v>0</v>
      </c>
      <c r="AO43" s="44">
        <f t="shared" si="37"/>
        <v>0</v>
      </c>
      <c r="AP43" s="44" t="e">
        <f t="shared" si="38"/>
        <v>#DIV/0!</v>
      </c>
    </row>
    <row r="44" spans="2:42" x14ac:dyDescent="0.25">
      <c r="B44" s="34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20"/>
        <v>0</v>
      </c>
      <c r="U44" s="44">
        <f t="shared" si="21"/>
        <v>0</v>
      </c>
      <c r="V44" s="45">
        <f t="shared" si="22"/>
        <v>0</v>
      </c>
      <c r="W44" s="46">
        <f t="shared" si="23"/>
        <v>0</v>
      </c>
      <c r="X44" s="41">
        <f t="shared" si="24"/>
        <v>0</v>
      </c>
      <c r="Y44" s="41">
        <f t="shared" si="25"/>
        <v>0</v>
      </c>
      <c r="Z44" s="41">
        <f t="shared" si="26"/>
        <v>0</v>
      </c>
      <c r="AA44" s="47">
        <f t="shared" si="27"/>
        <v>0</v>
      </c>
      <c r="AB44" s="48">
        <f t="shared" si="28"/>
        <v>0</v>
      </c>
      <c r="AC44" s="41">
        <f t="shared" si="29"/>
        <v>0</v>
      </c>
      <c r="AD44" s="41">
        <f t="shared" si="30"/>
        <v>0</v>
      </c>
      <c r="AE44" s="41">
        <f t="shared" si="31"/>
        <v>0</v>
      </c>
      <c r="AF44" s="49" t="e">
        <f>HLOOKUP(I44,GasAvoidedCostsWOCC!$A$5:$G$50,G44+1,FALSE)</f>
        <v>#N/A</v>
      </c>
      <c r="AG44" s="41" t="e">
        <f t="shared" si="32"/>
        <v>#N/A</v>
      </c>
      <c r="AH44" s="49" t="e">
        <f>HLOOKUP(I44,GasAvoidedCostsWOCC!$A$5:$Q$50,T44+1,FALSE)</f>
        <v>#N/A</v>
      </c>
      <c r="AI44" s="41" t="e">
        <f t="shared" si="33"/>
        <v>#N/A</v>
      </c>
      <c r="AJ44" s="41" t="e">
        <f t="shared" si="34"/>
        <v>#N/A</v>
      </c>
      <c r="AK44" s="41" t="e">
        <f>HLOOKUP(I44,GasAvoidedCostsWOCC!$A$5:$Q$50,G44+1,FALSE)*J44*L44</f>
        <v>#N/A</v>
      </c>
      <c r="AL44" s="41" t="e">
        <f t="shared" si="35"/>
        <v>#N/A</v>
      </c>
      <c r="AM44" s="45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5">
        <f t="shared" si="36"/>
        <v>0</v>
      </c>
      <c r="AO44" s="44">
        <f t="shared" si="37"/>
        <v>0</v>
      </c>
      <c r="AP44" s="44" t="e">
        <f t="shared" si="38"/>
        <v>#DIV/0!</v>
      </c>
    </row>
    <row r="45" spans="2:42" x14ac:dyDescent="0.25">
      <c r="B45" s="34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20"/>
        <v>0</v>
      </c>
      <c r="U45" s="44">
        <f t="shared" si="21"/>
        <v>0</v>
      </c>
      <c r="V45" s="45">
        <f t="shared" si="22"/>
        <v>0</v>
      </c>
      <c r="W45" s="46">
        <f t="shared" si="23"/>
        <v>0</v>
      </c>
      <c r="X45" s="41">
        <f t="shared" si="24"/>
        <v>0</v>
      </c>
      <c r="Y45" s="41">
        <f t="shared" si="25"/>
        <v>0</v>
      </c>
      <c r="Z45" s="41">
        <f t="shared" si="26"/>
        <v>0</v>
      </c>
      <c r="AA45" s="47">
        <f t="shared" si="27"/>
        <v>0</v>
      </c>
      <c r="AB45" s="48">
        <f t="shared" si="28"/>
        <v>0</v>
      </c>
      <c r="AC45" s="41">
        <f t="shared" si="29"/>
        <v>0</v>
      </c>
      <c r="AD45" s="41">
        <f t="shared" si="30"/>
        <v>0</v>
      </c>
      <c r="AE45" s="41">
        <f t="shared" si="31"/>
        <v>0</v>
      </c>
      <c r="AF45" s="49" t="e">
        <f>HLOOKUP(I45,GasAvoidedCostsWOCC!$A$5:$G$50,G45+1,FALSE)</f>
        <v>#N/A</v>
      </c>
      <c r="AG45" s="41" t="e">
        <f t="shared" si="32"/>
        <v>#N/A</v>
      </c>
      <c r="AH45" s="49" t="e">
        <f>HLOOKUP(I45,GasAvoidedCostsWOCC!$A$5:$Q$50,T45+1,FALSE)</f>
        <v>#N/A</v>
      </c>
      <c r="AI45" s="41" t="e">
        <f t="shared" si="33"/>
        <v>#N/A</v>
      </c>
      <c r="AJ45" s="41" t="e">
        <f t="shared" si="34"/>
        <v>#N/A</v>
      </c>
      <c r="AK45" s="41" t="e">
        <f>HLOOKUP(I45,GasAvoidedCostsWOCC!$A$5:$Q$50,G45+1,FALSE)*J45*L45</f>
        <v>#N/A</v>
      </c>
      <c r="AL45" s="41" t="e">
        <f t="shared" si="35"/>
        <v>#N/A</v>
      </c>
      <c r="AM45" s="45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5">
        <f t="shared" si="36"/>
        <v>0</v>
      </c>
      <c r="AO45" s="44">
        <f t="shared" si="37"/>
        <v>0</v>
      </c>
      <c r="AP45" s="44" t="e">
        <f t="shared" si="38"/>
        <v>#DIV/0!</v>
      </c>
    </row>
    <row r="46" spans="2:42" x14ac:dyDescent="0.25">
      <c r="B46" s="34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20"/>
        <v>0</v>
      </c>
      <c r="U46" s="44">
        <f t="shared" si="21"/>
        <v>0</v>
      </c>
      <c r="V46" s="45">
        <f t="shared" si="22"/>
        <v>0</v>
      </c>
      <c r="W46" s="46">
        <f t="shared" si="23"/>
        <v>0</v>
      </c>
      <c r="X46" s="41">
        <f t="shared" si="24"/>
        <v>0</v>
      </c>
      <c r="Y46" s="41">
        <f t="shared" si="25"/>
        <v>0</v>
      </c>
      <c r="Z46" s="41">
        <f t="shared" si="26"/>
        <v>0</v>
      </c>
      <c r="AA46" s="47">
        <f t="shared" si="27"/>
        <v>0</v>
      </c>
      <c r="AB46" s="48">
        <f t="shared" si="28"/>
        <v>0</v>
      </c>
      <c r="AC46" s="41">
        <f t="shared" si="29"/>
        <v>0</v>
      </c>
      <c r="AD46" s="41">
        <f t="shared" si="30"/>
        <v>0</v>
      </c>
      <c r="AE46" s="41">
        <f t="shared" si="31"/>
        <v>0</v>
      </c>
      <c r="AF46" s="49" t="e">
        <f>HLOOKUP(I46,GasAvoidedCostsWOCC!$A$5:$G$50,G46+1,FALSE)</f>
        <v>#N/A</v>
      </c>
      <c r="AG46" s="41" t="e">
        <f t="shared" si="32"/>
        <v>#N/A</v>
      </c>
      <c r="AH46" s="49" t="e">
        <f>HLOOKUP(I46,GasAvoidedCostsWOCC!$A$5:$Q$50,T46+1,FALSE)</f>
        <v>#N/A</v>
      </c>
      <c r="AI46" s="41" t="e">
        <f t="shared" si="33"/>
        <v>#N/A</v>
      </c>
      <c r="AJ46" s="41" t="e">
        <f t="shared" si="34"/>
        <v>#N/A</v>
      </c>
      <c r="AK46" s="41" t="e">
        <f>HLOOKUP(I46,GasAvoidedCostsWOCC!$A$5:$Q$50,G46+1,FALSE)*J46*L46</f>
        <v>#N/A</v>
      </c>
      <c r="AL46" s="41" t="e">
        <f t="shared" si="35"/>
        <v>#N/A</v>
      </c>
      <c r="AM46" s="45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5">
        <f t="shared" si="36"/>
        <v>0</v>
      </c>
      <c r="AO46" s="44">
        <f t="shared" si="37"/>
        <v>0</v>
      </c>
      <c r="AP46" s="44" t="e">
        <f t="shared" si="38"/>
        <v>#DIV/0!</v>
      </c>
    </row>
  </sheetData>
  <conditionalFormatting sqref="J5:N46 R5:S46">
    <cfRule type="expression" dxfId="14" priority="2">
      <formula>ISTEXT(J5)</formula>
    </cfRule>
    <cfRule type="notContainsBlanks" dxfId="13" priority="3">
      <formula>LEN(TRIM(J5))&gt;0</formula>
    </cfRule>
  </conditionalFormatting>
  <conditionalFormatting sqref="R5:S46">
    <cfRule type="expression" dxfId="12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3399"/>
  </sheetPr>
  <dimension ref="A1:AP307"/>
  <sheetViews>
    <sheetView zoomScale="85" zoomScaleNormal="85" workbookViewId="0">
      <selection activeCell="F13" sqref="F13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3" max="13" width="9.85546875" bestFit="1" customWidth="1"/>
    <col min="14" max="14" width="10.5703125" bestFit="1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18230628</v>
      </c>
      <c r="D2" s="17" t="s">
        <v>70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85">
        <v>18230628</v>
      </c>
      <c r="D5" s="85" t="s">
        <v>70</v>
      </c>
      <c r="E5" s="35">
        <v>13879</v>
      </c>
      <c r="F5" s="36" t="s">
        <v>909</v>
      </c>
      <c r="G5" s="36">
        <v>20</v>
      </c>
      <c r="H5" s="36"/>
      <c r="I5" s="37" t="s">
        <v>266</v>
      </c>
      <c r="J5" s="38">
        <v>70</v>
      </c>
      <c r="K5" s="38">
        <v>1134</v>
      </c>
      <c r="L5" s="38"/>
      <c r="M5" s="39">
        <v>1250</v>
      </c>
      <c r="N5" s="39">
        <v>2500</v>
      </c>
      <c r="O5" s="40">
        <v>79380</v>
      </c>
      <c r="P5" s="41">
        <v>87500</v>
      </c>
      <c r="Q5" s="41">
        <f>N5*J5</f>
        <v>175000</v>
      </c>
      <c r="R5" s="42">
        <v>14.8749</v>
      </c>
      <c r="S5" s="43"/>
      <c r="T5" s="36">
        <f t="shared" ref="T5:T24" si="0">G5+H5</f>
        <v>20</v>
      </c>
      <c r="U5" s="44">
        <f t="shared" ref="U5:U24" si="1">(O5/$A$10)*T5</f>
        <v>0.21672770380983988</v>
      </c>
      <c r="V5" s="45">
        <f t="shared" ref="V5:V24" si="2">N5-M5</f>
        <v>1250</v>
      </c>
      <c r="W5" s="46">
        <f t="shared" ref="W5:W24" si="3">(O5/A$10)</f>
        <v>1.0836385190491994E-2</v>
      </c>
      <c r="X5" s="41">
        <f t="shared" ref="X5:X24" si="4">W5*A$8</f>
        <v>5684.8268375952402</v>
      </c>
      <c r="Y5" s="41">
        <f t="shared" ref="Y5:Y24" si="5">Q5-P5</f>
        <v>87500</v>
      </c>
      <c r="Z5" s="41">
        <f t="shared" ref="Z5:Z24" si="6">X5+(A$6*W5)</f>
        <v>70664.181175787395</v>
      </c>
      <c r="AA5" s="47">
        <f t="shared" ref="AA5:AA24" si="7">Q5+X5</f>
        <v>180684.82683759523</v>
      </c>
      <c r="AB5" s="48">
        <f t="shared" ref="AB5:AC20" si="8">Z5/(1+ElecDiscountRate)^1</f>
        <v>66164.963647741009</v>
      </c>
      <c r="AC5" s="41">
        <f t="shared" si="8"/>
        <v>169180.54947340378</v>
      </c>
      <c r="AD5" s="41">
        <f t="shared" ref="AD5:AD24" si="9">-PV(ElecDiscountRate,T5,R5)*J5</f>
        <v>11204.513466527767</v>
      </c>
      <c r="AE5" s="41">
        <v>0</v>
      </c>
      <c r="AF5" s="49">
        <f>HLOOKUP(I5,ElecAvoidedCostsWOCC!$A$5:$Q$50,G5+1,FALSE)</f>
        <v>2.0629229085847913</v>
      </c>
      <c r="AG5" s="41">
        <f t="shared" ref="AG5:AG24" si="10">AF5*J5*K5</f>
        <v>163754.82048346073</v>
      </c>
      <c r="AH5" s="49">
        <f>HLOOKUP(I5,ElecAvoidedCostsWOCC!$A$5:$Q$50,T5+1,FALSE)</f>
        <v>2.0629229085847913</v>
      </c>
      <c r="AI5" s="41">
        <f t="shared" ref="AI5:AI24" si="11">AH5*J5*L5</f>
        <v>0</v>
      </c>
      <c r="AJ5" s="41">
        <f>AG5+AI5</f>
        <v>163754.82048346073</v>
      </c>
      <c r="AK5" s="41">
        <f>HLOOKUP(I5,ElecAvoidedCostsWOCC!$A$5:$Q$50,G5+1,FALSE)*J5*L5</f>
        <v>0</v>
      </c>
      <c r="AL5" s="41">
        <f>AG5+AI5-AK5</f>
        <v>163754.82048346073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163754.82048346073</v>
      </c>
      <c r="AN5" s="45">
        <f>AM5*1.1+AD5+AE5</f>
        <v>191334.81599833458</v>
      </c>
      <c r="AO5" s="44">
        <f>IFERROR(AM5/AB5,0)</f>
        <v>2.4749476377752324</v>
      </c>
      <c r="AP5" s="44">
        <f>AN5/AC5</f>
        <v>1.1309504348690722</v>
      </c>
    </row>
    <row r="6" spans="1:42" ht="13.5" customHeight="1" x14ac:dyDescent="0.25">
      <c r="A6" s="50">
        <f>SUMIF('Program Costs'!D:D,C2,'Program Costs'!L:L)</f>
        <v>5996405</v>
      </c>
      <c r="B6" s="84" t="s">
        <v>14</v>
      </c>
      <c r="C6" s="85">
        <v>18230628</v>
      </c>
      <c r="D6" s="85" t="s">
        <v>70</v>
      </c>
      <c r="E6" s="35">
        <v>13880</v>
      </c>
      <c r="F6" s="36" t="s">
        <v>910</v>
      </c>
      <c r="G6" s="36">
        <v>20</v>
      </c>
      <c r="H6" s="36"/>
      <c r="I6" s="37" t="s">
        <v>266</v>
      </c>
      <c r="J6" s="38">
        <v>240</v>
      </c>
      <c r="K6" s="38">
        <v>30</v>
      </c>
      <c r="L6" s="38"/>
      <c r="M6" s="39">
        <v>0</v>
      </c>
      <c r="N6" s="39">
        <v>0</v>
      </c>
      <c r="O6" s="40">
        <v>7200</v>
      </c>
      <c r="P6" s="41">
        <v>0</v>
      </c>
      <c r="Q6" s="41">
        <f t="shared" ref="Q6:Q47" si="12">N6*J6</f>
        <v>0</v>
      </c>
      <c r="R6" s="42">
        <v>14.8749</v>
      </c>
      <c r="S6" s="43"/>
      <c r="T6" s="36">
        <f t="shared" si="0"/>
        <v>20</v>
      </c>
      <c r="U6" s="44">
        <f t="shared" si="1"/>
        <v>1.9657841615404976E-2</v>
      </c>
      <c r="V6" s="45">
        <f t="shared" si="2"/>
        <v>0</v>
      </c>
      <c r="W6" s="46">
        <f t="shared" si="3"/>
        <v>9.8289208077024875E-4</v>
      </c>
      <c r="X6" s="41">
        <f t="shared" si="4"/>
        <v>515.63055216283351</v>
      </c>
      <c r="Y6" s="41">
        <f t="shared" si="5"/>
        <v>0</v>
      </c>
      <c r="Z6" s="41">
        <f t="shared" si="6"/>
        <v>6409.4495397539567</v>
      </c>
      <c r="AA6" s="47">
        <f t="shared" si="7"/>
        <v>515.63055216283351</v>
      </c>
      <c r="AB6" s="48">
        <f t="shared" si="8"/>
        <v>6001.3572469606333</v>
      </c>
      <c r="AC6" s="41">
        <f t="shared" si="8"/>
        <v>482.80014247456319</v>
      </c>
      <c r="AD6" s="41">
        <f t="shared" si="9"/>
        <v>38415.474742380917</v>
      </c>
      <c r="AE6" s="41">
        <v>0</v>
      </c>
      <c r="AF6" s="49">
        <f>HLOOKUP(I6,ElecAvoidedCostsWOCC!$A$5:$Q$50,G6+1,FALSE)</f>
        <v>2.0629229085847913</v>
      </c>
      <c r="AG6" s="41">
        <f t="shared" si="10"/>
        <v>14853.044941810498</v>
      </c>
      <c r="AH6" s="49">
        <f>HLOOKUP(I6,ElecAvoidedCostsWOCC!$A$5:$Q$50,T6+1,FALSE)</f>
        <v>2.0629229085847913</v>
      </c>
      <c r="AI6" s="41">
        <f t="shared" si="11"/>
        <v>0</v>
      </c>
      <c r="AJ6" s="41">
        <f t="shared" ref="AJ6:AJ24" si="13">AG6+AI6</f>
        <v>14853.044941810498</v>
      </c>
      <c r="AK6" s="41">
        <f>HLOOKUP(I6,ElecAvoidedCostsWOCC!$A$5:$Q$50,G6+1,FALSE)*J6*L6</f>
        <v>0</v>
      </c>
      <c r="AL6" s="41">
        <f t="shared" ref="AL6:AL24" si="14">AG6+AI6-AK6</f>
        <v>14853.044941810498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14853.044941810498</v>
      </c>
      <c r="AN6" s="45">
        <f t="shared" ref="AN6:AN24" si="15">AM6*1.1+AD6+AE6</f>
        <v>54753.824178372466</v>
      </c>
      <c r="AO6" s="44">
        <f t="shared" ref="AO6:AO24" si="16">IFERROR(AM6/AB6,0)</f>
        <v>2.4749476377752333</v>
      </c>
      <c r="AP6" s="44">
        <f t="shared" ref="AP6:AP24" si="17">AN6/AC6</f>
        <v>113.40888156688402</v>
      </c>
    </row>
    <row r="7" spans="1:42" ht="13.5" customHeight="1" x14ac:dyDescent="0.25">
      <c r="A7" s="33" t="s">
        <v>232</v>
      </c>
      <c r="B7" s="84" t="s">
        <v>14</v>
      </c>
      <c r="C7" s="85">
        <v>18230628</v>
      </c>
      <c r="D7" s="85" t="s">
        <v>70</v>
      </c>
      <c r="E7" s="35">
        <v>13881</v>
      </c>
      <c r="F7" s="36" t="s">
        <v>911</v>
      </c>
      <c r="G7" s="36">
        <v>20</v>
      </c>
      <c r="H7" s="36"/>
      <c r="I7" s="37" t="s">
        <v>266</v>
      </c>
      <c r="J7" s="38">
        <v>70</v>
      </c>
      <c r="K7" s="38">
        <v>1134</v>
      </c>
      <c r="L7" s="38"/>
      <c r="M7" s="39">
        <v>1250</v>
      </c>
      <c r="N7" s="39">
        <v>2500</v>
      </c>
      <c r="O7" s="40">
        <v>79380</v>
      </c>
      <c r="P7" s="41">
        <v>87500</v>
      </c>
      <c r="Q7" s="41">
        <f t="shared" si="12"/>
        <v>175000</v>
      </c>
      <c r="R7" s="42">
        <v>0</v>
      </c>
      <c r="S7" s="43"/>
      <c r="T7" s="36">
        <f t="shared" si="0"/>
        <v>20</v>
      </c>
      <c r="U7" s="44">
        <f t="shared" si="1"/>
        <v>0.21672770380983988</v>
      </c>
      <c r="V7" s="45">
        <f t="shared" si="2"/>
        <v>1250</v>
      </c>
      <c r="W7" s="46">
        <f t="shared" si="3"/>
        <v>1.0836385190491994E-2</v>
      </c>
      <c r="X7" s="41">
        <f t="shared" si="4"/>
        <v>5684.8268375952402</v>
      </c>
      <c r="Y7" s="41">
        <f t="shared" si="5"/>
        <v>87500</v>
      </c>
      <c r="Z7" s="41">
        <f t="shared" si="6"/>
        <v>70664.181175787395</v>
      </c>
      <c r="AA7" s="47">
        <f t="shared" si="7"/>
        <v>180684.82683759523</v>
      </c>
      <c r="AB7" s="48">
        <f t="shared" si="8"/>
        <v>66164.963647741009</v>
      </c>
      <c r="AC7" s="41">
        <f t="shared" si="8"/>
        <v>169180.54947340378</v>
      </c>
      <c r="AD7" s="41">
        <f t="shared" si="9"/>
        <v>0</v>
      </c>
      <c r="AE7" s="41">
        <v>0</v>
      </c>
      <c r="AF7" s="49">
        <f>HLOOKUP(I7,ElecAvoidedCostsWOCC!$A$5:$Q$50,G7+1,FALSE)</f>
        <v>2.0629229085847913</v>
      </c>
      <c r="AG7" s="41">
        <f t="shared" si="10"/>
        <v>163754.82048346073</v>
      </c>
      <c r="AH7" s="49">
        <f>HLOOKUP(I7,ElecAvoidedCostsWOCC!$A$5:$Q$50,T7+1,FALSE)</f>
        <v>2.0629229085847913</v>
      </c>
      <c r="AI7" s="41">
        <f t="shared" si="11"/>
        <v>0</v>
      </c>
      <c r="AJ7" s="41">
        <f t="shared" si="13"/>
        <v>163754.82048346073</v>
      </c>
      <c r="AK7" s="41">
        <f>HLOOKUP(I7,ElecAvoidedCostsWOCC!$A$5:$Q$50,G7+1,FALSE)*J7*L7</f>
        <v>0</v>
      </c>
      <c r="AL7" s="41">
        <f t="shared" si="14"/>
        <v>163754.82048346073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163754.82048346073</v>
      </c>
      <c r="AN7" s="45">
        <f t="shared" si="15"/>
        <v>180130.30253180681</v>
      </c>
      <c r="AO7" s="44">
        <f t="shared" si="16"/>
        <v>2.4749476377752324</v>
      </c>
      <c r="AP7" s="44">
        <f t="shared" si="17"/>
        <v>1.0647222927959836</v>
      </c>
    </row>
    <row r="8" spans="1:42" ht="13.5" customHeight="1" x14ac:dyDescent="0.25">
      <c r="A8" s="50">
        <f>SUMIF('Program Costs'!D:D,C2,'Program Costs'!O:O)</f>
        <v>524605.46</v>
      </c>
      <c r="B8" s="84" t="s">
        <v>14</v>
      </c>
      <c r="C8" s="85">
        <v>18230628</v>
      </c>
      <c r="D8" s="85" t="s">
        <v>70</v>
      </c>
      <c r="E8" s="35">
        <v>12321</v>
      </c>
      <c r="F8" s="36" t="s">
        <v>912</v>
      </c>
      <c r="G8" s="36">
        <v>15</v>
      </c>
      <c r="H8" s="36"/>
      <c r="I8" s="37" t="s">
        <v>265</v>
      </c>
      <c r="J8" s="38">
        <v>128</v>
      </c>
      <c r="K8" s="38">
        <v>2065</v>
      </c>
      <c r="L8" s="38"/>
      <c r="M8" s="39">
        <v>2400</v>
      </c>
      <c r="N8" s="39">
        <v>3906.22</v>
      </c>
      <c r="O8" s="40">
        <v>264320</v>
      </c>
      <c r="P8" s="41">
        <v>307200</v>
      </c>
      <c r="Q8" s="41">
        <f t="shared" si="12"/>
        <v>499996.15999999997</v>
      </c>
      <c r="R8" s="42">
        <v>41.613</v>
      </c>
      <c r="S8" s="43"/>
      <c r="T8" s="36">
        <f t="shared" si="0"/>
        <v>15</v>
      </c>
      <c r="U8" s="44">
        <f t="shared" si="1"/>
        <v>0.541245905810817</v>
      </c>
      <c r="V8" s="45">
        <f t="shared" si="2"/>
        <v>1506.2199999999998</v>
      </c>
      <c r="W8" s="46">
        <f t="shared" si="3"/>
        <v>3.6083060387387803E-2</v>
      </c>
      <c r="X8" s="41">
        <f t="shared" si="4"/>
        <v>18929.370492733357</v>
      </c>
      <c r="Y8" s="41">
        <f t="shared" si="5"/>
        <v>192796.15999999997</v>
      </c>
      <c r="Z8" s="41">
        <f t="shared" si="6"/>
        <v>235298.01421496749</v>
      </c>
      <c r="AA8" s="47">
        <f t="shared" si="7"/>
        <v>518925.53049273335</v>
      </c>
      <c r="AB8" s="48">
        <f t="shared" si="8"/>
        <v>220316.49271064371</v>
      </c>
      <c r="AC8" s="41">
        <f t="shared" si="8"/>
        <v>485885.32817671658</v>
      </c>
      <c r="AD8" s="41">
        <f t="shared" si="9"/>
        <v>49131.80239762464</v>
      </c>
      <c r="AE8" s="41">
        <v>0</v>
      </c>
      <c r="AF8" s="49">
        <f>HLOOKUP(I8,ElecAvoidedCostsWOCC!$A$5:$Q$50,G8+1,FALSE)</f>
        <v>1.7654180640246628</v>
      </c>
      <c r="AG8" s="41">
        <f t="shared" si="10"/>
        <v>466635.30268299888</v>
      </c>
      <c r="AH8" s="49">
        <f>HLOOKUP(I8,ElecAvoidedCostsWOCC!$A$5:$Q$50,T8+1,FALSE)</f>
        <v>1.7654180640246628</v>
      </c>
      <c r="AI8" s="41">
        <f t="shared" si="11"/>
        <v>0</v>
      </c>
      <c r="AJ8" s="41">
        <f t="shared" si="13"/>
        <v>466635.30268299888</v>
      </c>
      <c r="AK8" s="41">
        <f>HLOOKUP(I8,ElecAvoidedCostsWOCC!$A$5:$Q$50,G8+1,FALSE)*J8*L8</f>
        <v>0</v>
      </c>
      <c r="AL8" s="41">
        <f t="shared" si="14"/>
        <v>466635.30268299888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466635.30268299888</v>
      </c>
      <c r="AN8" s="45">
        <f t="shared" si="15"/>
        <v>562430.63534892339</v>
      </c>
      <c r="AO8" s="44">
        <f t="shared" si="16"/>
        <v>2.1180225635484407</v>
      </c>
      <c r="AP8" s="44">
        <f t="shared" si="17"/>
        <v>1.157537803126188</v>
      </c>
    </row>
    <row r="9" spans="1:42" ht="13.5" customHeight="1" x14ac:dyDescent="0.25">
      <c r="A9" s="33" t="s">
        <v>234</v>
      </c>
      <c r="B9" s="84" t="s">
        <v>14</v>
      </c>
      <c r="C9" s="85">
        <v>18230628</v>
      </c>
      <c r="D9" s="85" t="s">
        <v>70</v>
      </c>
      <c r="E9" s="35">
        <v>12322</v>
      </c>
      <c r="F9" s="36" t="s">
        <v>913</v>
      </c>
      <c r="G9" s="36">
        <v>15</v>
      </c>
      <c r="H9" s="36"/>
      <c r="I9" s="37" t="s">
        <v>265</v>
      </c>
      <c r="J9" s="38">
        <v>819</v>
      </c>
      <c r="K9" s="38">
        <v>2065</v>
      </c>
      <c r="L9" s="38"/>
      <c r="M9" s="39">
        <v>1500</v>
      </c>
      <c r="N9" s="39">
        <v>3906.22</v>
      </c>
      <c r="O9" s="40">
        <v>1691235</v>
      </c>
      <c r="P9" s="41">
        <v>1228500</v>
      </c>
      <c r="Q9" s="41">
        <f t="shared" si="12"/>
        <v>3199194.1799999997</v>
      </c>
      <c r="R9" s="42">
        <v>41.613</v>
      </c>
      <c r="S9" s="43"/>
      <c r="T9" s="36">
        <f t="shared" si="0"/>
        <v>15</v>
      </c>
      <c r="U9" s="44">
        <f t="shared" si="1"/>
        <v>3.4631281004613998</v>
      </c>
      <c r="V9" s="45">
        <f t="shared" si="2"/>
        <v>2406.2199999999998</v>
      </c>
      <c r="W9" s="46">
        <f t="shared" si="3"/>
        <v>0.23087520669742664</v>
      </c>
      <c r="X9" s="41">
        <f t="shared" si="4"/>
        <v>121118.39401209858</v>
      </c>
      <c r="Y9" s="41">
        <f t="shared" si="5"/>
        <v>1970694.1799999997</v>
      </c>
      <c r="Z9" s="41">
        <f t="shared" si="6"/>
        <v>1505539.6378285813</v>
      </c>
      <c r="AA9" s="47">
        <f t="shared" si="7"/>
        <v>3320312.5740120984</v>
      </c>
      <c r="AB9" s="48">
        <f t="shared" si="8"/>
        <v>1409681.3088282596</v>
      </c>
      <c r="AC9" s="41">
        <f t="shared" si="8"/>
        <v>3108906.9045057101</v>
      </c>
      <c r="AD9" s="41">
        <f t="shared" si="9"/>
        <v>314366.76690355141</v>
      </c>
      <c r="AE9" s="41">
        <f t="shared" ref="AE9:AE24" si="18">-PV(ElecDiscountRate,T9,S9)*J9</f>
        <v>0</v>
      </c>
      <c r="AF9" s="49">
        <f>HLOOKUP(I9,ElecAvoidedCostsWOCC!$A$5:$Q$50,G9+1,FALSE)</f>
        <v>1.7654180640246628</v>
      </c>
      <c r="AG9" s="41">
        <f t="shared" si="10"/>
        <v>2985736.8195107505</v>
      </c>
      <c r="AH9" s="49">
        <f>HLOOKUP(I9,ElecAvoidedCostsWOCC!$A$5:$Q$50,T9+1,FALSE)</f>
        <v>1.7654180640246628</v>
      </c>
      <c r="AI9" s="41">
        <f t="shared" si="11"/>
        <v>0</v>
      </c>
      <c r="AJ9" s="41">
        <f t="shared" si="13"/>
        <v>2985736.8195107505</v>
      </c>
      <c r="AK9" s="41">
        <f>HLOOKUP(I9,ElecAvoidedCostsWOCC!$A$5:$Q$50,G9+1,FALSE)*J9*L9</f>
        <v>0</v>
      </c>
      <c r="AL9" s="41">
        <f t="shared" si="14"/>
        <v>2985736.8195107505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2985736.8195107505</v>
      </c>
      <c r="AN9" s="45">
        <f t="shared" si="15"/>
        <v>3598677.2683653771</v>
      </c>
      <c r="AO9" s="44">
        <f t="shared" si="16"/>
        <v>2.1180225635484398</v>
      </c>
      <c r="AP9" s="44">
        <f t="shared" si="17"/>
        <v>1.157537803126188</v>
      </c>
    </row>
    <row r="10" spans="1:42" ht="13.5" customHeight="1" x14ac:dyDescent="0.25">
      <c r="A10" s="51">
        <f>SUM(O5:O999)</f>
        <v>7325321</v>
      </c>
      <c r="B10" s="84" t="s">
        <v>14</v>
      </c>
      <c r="C10" s="85">
        <v>18230628</v>
      </c>
      <c r="D10" s="85" t="s">
        <v>70</v>
      </c>
      <c r="E10" s="35">
        <v>12764</v>
      </c>
      <c r="F10" s="36" t="s">
        <v>916</v>
      </c>
      <c r="G10" s="36">
        <v>15</v>
      </c>
      <c r="H10" s="36"/>
      <c r="I10" s="37" t="s">
        <v>265</v>
      </c>
      <c r="J10" s="38">
        <v>59</v>
      </c>
      <c r="K10" s="38">
        <v>2065</v>
      </c>
      <c r="L10" s="38"/>
      <c r="M10" s="39">
        <v>2400</v>
      </c>
      <c r="N10" s="39">
        <v>3906.22</v>
      </c>
      <c r="O10" s="40">
        <v>121835</v>
      </c>
      <c r="P10" s="41">
        <v>141600</v>
      </c>
      <c r="Q10" s="41">
        <f t="shared" si="12"/>
        <v>230466.97999999998</v>
      </c>
      <c r="R10" s="42">
        <v>41.613</v>
      </c>
      <c r="S10" s="43"/>
      <c r="T10" s="36">
        <f t="shared" si="0"/>
        <v>15</v>
      </c>
      <c r="U10" s="44">
        <f t="shared" si="1"/>
        <v>0.24948053470967349</v>
      </c>
      <c r="V10" s="45">
        <f t="shared" si="2"/>
        <v>1506.2199999999998</v>
      </c>
      <c r="W10" s="46">
        <f t="shared" si="3"/>
        <v>1.6632035647311565E-2</v>
      </c>
      <c r="X10" s="41">
        <f t="shared" si="4"/>
        <v>8725.2567114942813</v>
      </c>
      <c r="Y10" s="41">
        <f t="shared" si="5"/>
        <v>88866.979999999981</v>
      </c>
      <c r="Z10" s="41">
        <f t="shared" si="6"/>
        <v>108457.67842721159</v>
      </c>
      <c r="AA10" s="47">
        <f t="shared" si="7"/>
        <v>239192.23671149428</v>
      </c>
      <c r="AB10" s="48">
        <f t="shared" si="8"/>
        <v>101552.13335881235</v>
      </c>
      <c r="AC10" s="41">
        <f t="shared" si="8"/>
        <v>223962.76845645529</v>
      </c>
      <c r="AD10" s="41">
        <f t="shared" si="9"/>
        <v>22646.690167655106</v>
      </c>
      <c r="AE10" s="41">
        <f t="shared" si="18"/>
        <v>0</v>
      </c>
      <c r="AF10" s="49">
        <f>HLOOKUP(I10,ElecAvoidedCostsWOCC!$A$5:$Q$50,G10+1,FALSE)</f>
        <v>1.7654180640246628</v>
      </c>
      <c r="AG10" s="41">
        <f t="shared" si="10"/>
        <v>215089.7098304448</v>
      </c>
      <c r="AH10" s="49">
        <f>HLOOKUP(I10,ElecAvoidedCostsWOCC!$A$5:$Q$50,T10+1,FALSE)</f>
        <v>1.7654180640246628</v>
      </c>
      <c r="AI10" s="41">
        <f t="shared" si="11"/>
        <v>0</v>
      </c>
      <c r="AJ10" s="41">
        <f t="shared" si="13"/>
        <v>215089.7098304448</v>
      </c>
      <c r="AK10" s="41">
        <f>HLOOKUP(I10,ElecAvoidedCostsWOCC!$A$5:$Q$50,G10+1,FALSE)*J10*L10</f>
        <v>0</v>
      </c>
      <c r="AL10" s="41">
        <f t="shared" si="14"/>
        <v>215089.7098304448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215089.7098304448</v>
      </c>
      <c r="AN10" s="45">
        <f t="shared" si="15"/>
        <v>259245.37098114443</v>
      </c>
      <c r="AO10" s="44">
        <f t="shared" si="16"/>
        <v>2.1180225635484402</v>
      </c>
      <c r="AP10" s="44">
        <f t="shared" si="17"/>
        <v>1.1575378031261883</v>
      </c>
    </row>
    <row r="11" spans="1:42" ht="13.5" customHeight="1" x14ac:dyDescent="0.25">
      <c r="A11" s="33" t="s">
        <v>235</v>
      </c>
      <c r="B11" s="84" t="s">
        <v>14</v>
      </c>
      <c r="C11" s="85">
        <v>18230628</v>
      </c>
      <c r="D11" s="85" t="s">
        <v>70</v>
      </c>
      <c r="E11" s="35">
        <v>13225</v>
      </c>
      <c r="F11" s="36" t="s">
        <v>921</v>
      </c>
      <c r="G11" s="36">
        <v>15</v>
      </c>
      <c r="H11" s="36"/>
      <c r="I11" s="37" t="s">
        <v>265</v>
      </c>
      <c r="J11" s="38">
        <v>98</v>
      </c>
      <c r="K11" s="38">
        <v>2918</v>
      </c>
      <c r="L11" s="38"/>
      <c r="M11" s="39">
        <v>2400</v>
      </c>
      <c r="N11" s="39">
        <v>4452.41</v>
      </c>
      <c r="O11" s="40">
        <v>285964</v>
      </c>
      <c r="P11" s="41">
        <v>235200</v>
      </c>
      <c r="Q11" s="41">
        <f t="shared" si="12"/>
        <v>436336.18</v>
      </c>
      <c r="R11" s="42">
        <v>66</v>
      </c>
      <c r="S11" s="43"/>
      <c r="T11" s="36">
        <f t="shared" si="0"/>
        <v>15</v>
      </c>
      <c r="U11" s="44">
        <f t="shared" si="1"/>
        <v>0.58556614788621553</v>
      </c>
      <c r="V11" s="45">
        <f t="shared" si="2"/>
        <v>2052.41</v>
      </c>
      <c r="W11" s="46">
        <f t="shared" si="3"/>
        <v>3.9037743192414369E-2</v>
      </c>
      <c r="X11" s="41">
        <f t="shared" si="4"/>
        <v>20479.413224818407</v>
      </c>
      <c r="Y11" s="41">
        <f t="shared" si="5"/>
        <v>201136.18</v>
      </c>
      <c r="Z11" s="41">
        <f t="shared" si="6"/>
        <v>254565.5316925279</v>
      </c>
      <c r="AA11" s="47">
        <f t="shared" si="7"/>
        <v>456815.59322481841</v>
      </c>
      <c r="AB11" s="48">
        <f t="shared" si="8"/>
        <v>238357.23941247931</v>
      </c>
      <c r="AC11" s="41">
        <f t="shared" si="8"/>
        <v>427729.95620301348</v>
      </c>
      <c r="AD11" s="41">
        <f t="shared" si="9"/>
        <v>59661.437288947454</v>
      </c>
      <c r="AE11" s="41">
        <f t="shared" si="18"/>
        <v>0</v>
      </c>
      <c r="AF11" s="49">
        <f>HLOOKUP(I11,ElecAvoidedCostsWOCC!$A$5:$Q$50,G11+1,FALSE)</f>
        <v>1.7654180640246628</v>
      </c>
      <c r="AG11" s="41">
        <f t="shared" si="10"/>
        <v>504846.01126074872</v>
      </c>
      <c r="AH11" s="49">
        <f>HLOOKUP(I11,ElecAvoidedCostsWOCC!$A$5:$Q$50,T11+1,FALSE)</f>
        <v>1.7654180640246628</v>
      </c>
      <c r="AI11" s="41">
        <f t="shared" si="11"/>
        <v>0</v>
      </c>
      <c r="AJ11" s="41">
        <f t="shared" si="13"/>
        <v>504846.01126074872</v>
      </c>
      <c r="AK11" s="41">
        <f>HLOOKUP(I11,ElecAvoidedCostsWOCC!$A$5:$Q$50,G11+1,FALSE)*J11*L11</f>
        <v>0</v>
      </c>
      <c r="AL11" s="41">
        <f t="shared" si="14"/>
        <v>504846.01126074872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504846.01126074867</v>
      </c>
      <c r="AN11" s="45">
        <f t="shared" si="15"/>
        <v>614992.04967577104</v>
      </c>
      <c r="AO11" s="44">
        <f t="shared" si="16"/>
        <v>2.1180225635484398</v>
      </c>
      <c r="AP11" s="44">
        <f t="shared" si="17"/>
        <v>1.4378044856504681</v>
      </c>
    </row>
    <row r="12" spans="1:42" ht="13.5" customHeight="1" x14ac:dyDescent="0.25">
      <c r="A12" s="52">
        <f>SUM(P5:P1000)</f>
        <v>5996405</v>
      </c>
      <c r="B12" s="84" t="s">
        <v>14</v>
      </c>
      <c r="C12" s="85">
        <v>18230628</v>
      </c>
      <c r="D12" s="85" t="s">
        <v>70</v>
      </c>
      <c r="E12" s="35">
        <v>13226</v>
      </c>
      <c r="F12" s="36" t="s">
        <v>922</v>
      </c>
      <c r="G12" s="36">
        <v>15</v>
      </c>
      <c r="H12" s="36"/>
      <c r="I12" s="37" t="s">
        <v>265</v>
      </c>
      <c r="J12" s="38">
        <v>97</v>
      </c>
      <c r="K12" s="38">
        <v>2550</v>
      </c>
      <c r="L12" s="38"/>
      <c r="M12" s="39">
        <v>1500</v>
      </c>
      <c r="N12" s="39">
        <v>4452.41</v>
      </c>
      <c r="O12" s="40">
        <v>247350</v>
      </c>
      <c r="P12" s="41">
        <v>145500</v>
      </c>
      <c r="Q12" s="41">
        <f t="shared" si="12"/>
        <v>431883.76999999996</v>
      </c>
      <c r="R12" s="42">
        <v>170</v>
      </c>
      <c r="S12" s="43"/>
      <c r="T12" s="36">
        <f t="shared" si="0"/>
        <v>15</v>
      </c>
      <c r="U12" s="44">
        <f t="shared" si="1"/>
        <v>0.50649657537191883</v>
      </c>
      <c r="V12" s="45">
        <f t="shared" si="2"/>
        <v>2952.41</v>
      </c>
      <c r="W12" s="46">
        <f t="shared" si="3"/>
        <v>3.3766438358127926E-2</v>
      </c>
      <c r="X12" s="41">
        <f t="shared" si="4"/>
        <v>17714.057927427344</v>
      </c>
      <c r="Y12" s="41">
        <f t="shared" si="5"/>
        <v>286383.76999999996</v>
      </c>
      <c r="Z12" s="41">
        <f t="shared" si="6"/>
        <v>220191.29773029743</v>
      </c>
      <c r="AA12" s="47">
        <f t="shared" si="7"/>
        <v>449597.82792742731</v>
      </c>
      <c r="AB12" s="48">
        <f t="shared" si="8"/>
        <v>206171.62708829346</v>
      </c>
      <c r="AC12" s="41">
        <f t="shared" si="8"/>
        <v>420971.74899571843</v>
      </c>
      <c r="AD12" s="41">
        <f t="shared" si="9"/>
        <v>152105.30316863689</v>
      </c>
      <c r="AE12" s="41">
        <f t="shared" si="18"/>
        <v>0</v>
      </c>
      <c r="AF12" s="49">
        <f>HLOOKUP(I12,ElecAvoidedCostsWOCC!$A$5:$Q$50,G12+1,FALSE)</f>
        <v>1.7654180640246628</v>
      </c>
      <c r="AG12" s="41">
        <f t="shared" si="10"/>
        <v>436676.15813650039</v>
      </c>
      <c r="AH12" s="49">
        <f>HLOOKUP(I12,ElecAvoidedCostsWOCC!$A$5:$Q$50,T12+1,FALSE)</f>
        <v>1.7654180640246628</v>
      </c>
      <c r="AI12" s="41">
        <f t="shared" si="11"/>
        <v>0</v>
      </c>
      <c r="AJ12" s="41">
        <f t="shared" si="13"/>
        <v>436676.15813650039</v>
      </c>
      <c r="AK12" s="41">
        <f>HLOOKUP(I12,ElecAvoidedCostsWOCC!$A$5:$Q$50,G12+1,FALSE)*J12*L12</f>
        <v>0</v>
      </c>
      <c r="AL12" s="41">
        <f t="shared" si="14"/>
        <v>436676.15813650039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436676.15813650039</v>
      </c>
      <c r="AN12" s="45">
        <f t="shared" si="15"/>
        <v>632449.07711878733</v>
      </c>
      <c r="AO12" s="44">
        <f t="shared" si="16"/>
        <v>2.1180225635484402</v>
      </c>
      <c r="AP12" s="44">
        <f t="shared" si="17"/>
        <v>1.5023551547760032</v>
      </c>
    </row>
    <row r="13" spans="1:42" ht="13.5" customHeight="1" x14ac:dyDescent="0.25">
      <c r="A13" s="53" t="s">
        <v>238</v>
      </c>
      <c r="B13" s="84" t="s">
        <v>14</v>
      </c>
      <c r="C13" s="85">
        <v>18230628</v>
      </c>
      <c r="D13" s="85" t="s">
        <v>70</v>
      </c>
      <c r="E13" s="35">
        <v>13227</v>
      </c>
      <c r="F13" s="36" t="s">
        <v>923</v>
      </c>
      <c r="G13" s="36">
        <v>15</v>
      </c>
      <c r="H13" s="36"/>
      <c r="I13" s="37" t="s">
        <v>265</v>
      </c>
      <c r="J13" s="38">
        <v>6</v>
      </c>
      <c r="K13" s="38">
        <v>2550</v>
      </c>
      <c r="L13" s="38"/>
      <c r="M13" s="39">
        <v>2400</v>
      </c>
      <c r="N13" s="39">
        <v>4452.41</v>
      </c>
      <c r="O13" s="40">
        <v>15300</v>
      </c>
      <c r="P13" s="41">
        <v>14400</v>
      </c>
      <c r="Q13" s="41">
        <f t="shared" si="12"/>
        <v>26714.46</v>
      </c>
      <c r="R13" s="42">
        <v>170</v>
      </c>
      <c r="S13" s="43"/>
      <c r="T13" s="36">
        <f t="shared" si="0"/>
        <v>15</v>
      </c>
      <c r="U13" s="44">
        <f t="shared" si="1"/>
        <v>3.132968507455168E-2</v>
      </c>
      <c r="V13" s="45">
        <f t="shared" si="2"/>
        <v>2052.41</v>
      </c>
      <c r="W13" s="46">
        <f t="shared" si="3"/>
        <v>2.0886456716367788E-3</v>
      </c>
      <c r="X13" s="41">
        <f t="shared" si="4"/>
        <v>1095.7149233460211</v>
      </c>
      <c r="Y13" s="41">
        <f t="shared" si="5"/>
        <v>12314.46</v>
      </c>
      <c r="Z13" s="41">
        <f t="shared" si="6"/>
        <v>13620.08027197716</v>
      </c>
      <c r="AA13" s="47">
        <f t="shared" si="7"/>
        <v>27810.174923346021</v>
      </c>
      <c r="AB13" s="48">
        <f t="shared" si="8"/>
        <v>12752.884149791347</v>
      </c>
      <c r="AC13" s="41">
        <f t="shared" si="8"/>
        <v>26039.489628601143</v>
      </c>
      <c r="AD13" s="41">
        <f t="shared" si="9"/>
        <v>9408.5754537301164</v>
      </c>
      <c r="AE13" s="41">
        <f t="shared" si="18"/>
        <v>0</v>
      </c>
      <c r="AF13" s="49">
        <f>HLOOKUP(I13,ElecAvoidedCostsWOCC!$A$5:$Q$50,G13+1,FALSE)</f>
        <v>1.7654180640246628</v>
      </c>
      <c r="AG13" s="41">
        <f t="shared" si="10"/>
        <v>27010.896379577338</v>
      </c>
      <c r="AH13" s="49">
        <f>HLOOKUP(I13,ElecAvoidedCostsWOCC!$A$5:$Q$50,T13+1,FALSE)</f>
        <v>1.7654180640246628</v>
      </c>
      <c r="AI13" s="41">
        <f t="shared" si="11"/>
        <v>0</v>
      </c>
      <c r="AJ13" s="41">
        <f t="shared" si="13"/>
        <v>27010.896379577338</v>
      </c>
      <c r="AK13" s="41">
        <f>HLOOKUP(I13,ElecAvoidedCostsWOCC!$A$5:$Q$50,G13+1,FALSE)*J13*L13</f>
        <v>0</v>
      </c>
      <c r="AL13" s="41">
        <f t="shared" si="14"/>
        <v>27010.896379577338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27010.896379577345</v>
      </c>
      <c r="AN13" s="45">
        <f t="shared" si="15"/>
        <v>39120.561471265195</v>
      </c>
      <c r="AO13" s="44">
        <f t="shared" si="16"/>
        <v>2.1180225635484407</v>
      </c>
      <c r="AP13" s="44">
        <f t="shared" si="17"/>
        <v>1.502355154776003</v>
      </c>
    </row>
    <row r="14" spans="1:42" ht="13.5" customHeight="1" x14ac:dyDescent="0.25">
      <c r="A14" s="52">
        <f>SUM(Y5:Y1000)</f>
        <v>9014545.8600000013</v>
      </c>
      <c r="B14" s="84" t="s">
        <v>14</v>
      </c>
      <c r="C14" s="85">
        <v>18230628</v>
      </c>
      <c r="D14" s="85" t="s">
        <v>70</v>
      </c>
      <c r="E14" s="35">
        <v>13806</v>
      </c>
      <c r="F14" s="36" t="s">
        <v>924</v>
      </c>
      <c r="G14" s="36">
        <v>15</v>
      </c>
      <c r="H14" s="36"/>
      <c r="I14" s="37" t="s">
        <v>265</v>
      </c>
      <c r="J14" s="38">
        <v>60</v>
      </c>
      <c r="K14" s="38">
        <v>2918</v>
      </c>
      <c r="L14" s="38"/>
      <c r="M14" s="39">
        <v>2900</v>
      </c>
      <c r="N14" s="39">
        <v>4452.41</v>
      </c>
      <c r="O14" s="40">
        <v>175080</v>
      </c>
      <c r="P14" s="41">
        <v>174000</v>
      </c>
      <c r="Q14" s="41">
        <f t="shared" si="12"/>
        <v>267144.59999999998</v>
      </c>
      <c r="R14" s="42">
        <v>66</v>
      </c>
      <c r="S14" s="43"/>
      <c r="T14" s="36">
        <f t="shared" si="0"/>
        <v>15</v>
      </c>
      <c r="U14" s="44">
        <f t="shared" si="1"/>
        <v>0.35850988646094828</v>
      </c>
      <c r="V14" s="45">
        <f t="shared" si="2"/>
        <v>1552.4099999999999</v>
      </c>
      <c r="W14" s="46">
        <f t="shared" si="3"/>
        <v>2.390065909739655E-2</v>
      </c>
      <c r="X14" s="41">
        <f t="shared" si="4"/>
        <v>12538.416260092901</v>
      </c>
      <c r="Y14" s="41">
        <f t="shared" si="5"/>
        <v>93144.599999999977</v>
      </c>
      <c r="Z14" s="41">
        <f t="shared" si="6"/>
        <v>155856.44797501707</v>
      </c>
      <c r="AA14" s="47">
        <f t="shared" si="7"/>
        <v>279683.0162600929</v>
      </c>
      <c r="AB14" s="48">
        <f t="shared" si="8"/>
        <v>145933.0037219261</v>
      </c>
      <c r="AC14" s="41">
        <f t="shared" si="8"/>
        <v>261875.48338960009</v>
      </c>
      <c r="AD14" s="41">
        <f t="shared" si="9"/>
        <v>36527.410585069869</v>
      </c>
      <c r="AE14" s="41">
        <f t="shared" si="18"/>
        <v>0</v>
      </c>
      <c r="AF14" s="49">
        <f>HLOOKUP(I14,ElecAvoidedCostsWOCC!$A$5:$Q$50,G14+1,FALSE)</f>
        <v>1.7654180640246628</v>
      </c>
      <c r="AG14" s="41">
        <f t="shared" si="10"/>
        <v>309089.39464943798</v>
      </c>
      <c r="AH14" s="49">
        <f>HLOOKUP(I14,ElecAvoidedCostsWOCC!$A$5:$Q$50,T14+1,FALSE)</f>
        <v>1.7654180640246628</v>
      </c>
      <c r="AI14" s="41">
        <f t="shared" si="11"/>
        <v>0</v>
      </c>
      <c r="AJ14" s="41">
        <f t="shared" si="13"/>
        <v>309089.39464943798</v>
      </c>
      <c r="AK14" s="41">
        <f>HLOOKUP(I14,ElecAvoidedCostsWOCC!$A$5:$Q$50,G14+1,FALSE)*J14*L14</f>
        <v>0</v>
      </c>
      <c r="AL14" s="41">
        <f t="shared" si="14"/>
        <v>309089.39464943798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309089.39464943798</v>
      </c>
      <c r="AN14" s="45">
        <f t="shared" si="15"/>
        <v>376525.74469945166</v>
      </c>
      <c r="AO14" s="44">
        <f t="shared" si="16"/>
        <v>2.1180225635484402</v>
      </c>
      <c r="AP14" s="44">
        <f t="shared" si="17"/>
        <v>1.4378044856504681</v>
      </c>
    </row>
    <row r="15" spans="1:42" ht="13.5" customHeight="1" x14ac:dyDescent="0.25">
      <c r="A15" s="33" t="s">
        <v>241</v>
      </c>
      <c r="B15" s="84" t="s">
        <v>14</v>
      </c>
      <c r="C15" s="85">
        <v>18230628</v>
      </c>
      <c r="D15" s="85" t="s">
        <v>70</v>
      </c>
      <c r="E15" s="35">
        <v>13807</v>
      </c>
      <c r="F15" s="36" t="s">
        <v>925</v>
      </c>
      <c r="G15" s="36">
        <v>15</v>
      </c>
      <c r="H15" s="36"/>
      <c r="I15" s="37" t="s">
        <v>265</v>
      </c>
      <c r="J15" s="38">
        <v>70</v>
      </c>
      <c r="K15" s="38">
        <v>2550</v>
      </c>
      <c r="L15" s="38"/>
      <c r="M15" s="39">
        <v>2000</v>
      </c>
      <c r="N15" s="39">
        <v>4452.41</v>
      </c>
      <c r="O15" s="40">
        <v>178500</v>
      </c>
      <c r="P15" s="41">
        <v>140000</v>
      </c>
      <c r="Q15" s="41">
        <f t="shared" si="12"/>
        <v>311668.7</v>
      </c>
      <c r="R15" s="42">
        <v>170</v>
      </c>
      <c r="S15" s="43"/>
      <c r="T15" s="36">
        <f t="shared" si="0"/>
        <v>15</v>
      </c>
      <c r="U15" s="44">
        <f t="shared" si="1"/>
        <v>0.36551299253643627</v>
      </c>
      <c r="V15" s="45">
        <f t="shared" si="2"/>
        <v>2452.41</v>
      </c>
      <c r="W15" s="46">
        <f t="shared" si="3"/>
        <v>2.4367532835762418E-2</v>
      </c>
      <c r="X15" s="41">
        <f t="shared" si="4"/>
        <v>12783.340772370248</v>
      </c>
      <c r="Y15" s="41">
        <f t="shared" si="5"/>
        <v>171668.7</v>
      </c>
      <c r="Z15" s="41">
        <f t="shared" si="6"/>
        <v>158900.9365064002</v>
      </c>
      <c r="AA15" s="47">
        <f t="shared" si="7"/>
        <v>324452.04077237024</v>
      </c>
      <c r="AB15" s="48">
        <f t="shared" si="8"/>
        <v>148783.64841423239</v>
      </c>
      <c r="AC15" s="41">
        <f t="shared" si="8"/>
        <v>303794.04566701333</v>
      </c>
      <c r="AD15" s="41">
        <f t="shared" si="9"/>
        <v>109766.71362685136</v>
      </c>
      <c r="AE15" s="41">
        <f t="shared" si="18"/>
        <v>0</v>
      </c>
      <c r="AF15" s="49">
        <f>HLOOKUP(I15,ElecAvoidedCostsWOCC!$A$5:$Q$50,G15+1,FALSE)</f>
        <v>1.7654180640246628</v>
      </c>
      <c r="AG15" s="41">
        <f t="shared" si="10"/>
        <v>315127.12442840234</v>
      </c>
      <c r="AH15" s="49">
        <f>HLOOKUP(I15,ElecAvoidedCostsWOCC!$A$5:$Q$50,T15+1,FALSE)</f>
        <v>1.7654180640246628</v>
      </c>
      <c r="AI15" s="41">
        <f t="shared" si="11"/>
        <v>0</v>
      </c>
      <c r="AJ15" s="41">
        <f t="shared" si="13"/>
        <v>315127.12442840234</v>
      </c>
      <c r="AK15" s="41">
        <f>HLOOKUP(I15,ElecAvoidedCostsWOCC!$A$5:$Q$50,G15+1,FALSE)*J15*L15</f>
        <v>0</v>
      </c>
      <c r="AL15" s="41">
        <f t="shared" si="14"/>
        <v>315127.12442840234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315127.12442840234</v>
      </c>
      <c r="AN15" s="45">
        <f t="shared" si="15"/>
        <v>456406.55049809394</v>
      </c>
      <c r="AO15" s="44">
        <f t="shared" si="16"/>
        <v>2.1180225635484407</v>
      </c>
      <c r="AP15" s="44">
        <f t="shared" si="17"/>
        <v>1.502355154776003</v>
      </c>
    </row>
    <row r="16" spans="1:42" ht="13.5" customHeight="1" x14ac:dyDescent="0.25">
      <c r="A16" s="51">
        <f>SUM(U5:U999)</f>
        <v>16.349263875262256</v>
      </c>
      <c r="B16" s="84" t="s">
        <v>14</v>
      </c>
      <c r="C16" s="85">
        <v>18230628</v>
      </c>
      <c r="D16" s="85" t="s">
        <v>70</v>
      </c>
      <c r="E16" s="35">
        <v>13808</v>
      </c>
      <c r="F16" s="36" t="s">
        <v>926</v>
      </c>
      <c r="G16" s="36">
        <v>15</v>
      </c>
      <c r="H16" s="36"/>
      <c r="I16" s="37" t="s">
        <v>265</v>
      </c>
      <c r="J16" s="38">
        <v>5</v>
      </c>
      <c r="K16" s="38">
        <v>2550</v>
      </c>
      <c r="L16" s="38"/>
      <c r="M16" s="39">
        <v>2900</v>
      </c>
      <c r="N16" s="39">
        <v>4452.41</v>
      </c>
      <c r="O16" s="40">
        <v>12750</v>
      </c>
      <c r="P16" s="41">
        <v>14500</v>
      </c>
      <c r="Q16" s="41">
        <f t="shared" si="12"/>
        <v>22262.05</v>
      </c>
      <c r="R16" s="42">
        <v>170</v>
      </c>
      <c r="S16" s="43"/>
      <c r="T16" s="36">
        <f t="shared" si="0"/>
        <v>15</v>
      </c>
      <c r="U16" s="44">
        <f t="shared" si="1"/>
        <v>2.6108070895459735E-2</v>
      </c>
      <c r="V16" s="45">
        <f t="shared" si="2"/>
        <v>1552.4099999999999</v>
      </c>
      <c r="W16" s="46">
        <f t="shared" si="3"/>
        <v>1.7405380596973157E-3</v>
      </c>
      <c r="X16" s="41">
        <f t="shared" si="4"/>
        <v>913.09576945501772</v>
      </c>
      <c r="Y16" s="41">
        <f t="shared" si="5"/>
        <v>7762.0499999999993</v>
      </c>
      <c r="Z16" s="41">
        <f t="shared" si="6"/>
        <v>11350.066893314301</v>
      </c>
      <c r="AA16" s="47">
        <f t="shared" si="7"/>
        <v>23175.145769455015</v>
      </c>
      <c r="AB16" s="48">
        <f t="shared" si="8"/>
        <v>10627.403458159457</v>
      </c>
      <c r="AC16" s="41">
        <f t="shared" si="8"/>
        <v>21699.574690500951</v>
      </c>
      <c r="AD16" s="41">
        <f t="shared" si="9"/>
        <v>7840.4795447750976</v>
      </c>
      <c r="AE16" s="41">
        <f t="shared" si="18"/>
        <v>0</v>
      </c>
      <c r="AF16" s="49">
        <f>HLOOKUP(I16,ElecAvoidedCostsWOCC!$A$5:$Q$50,G16+1,FALSE)</f>
        <v>1.7654180640246628</v>
      </c>
      <c r="AG16" s="41">
        <f t="shared" si="10"/>
        <v>22509.080316314452</v>
      </c>
      <c r="AH16" s="49">
        <f>HLOOKUP(I16,ElecAvoidedCostsWOCC!$A$5:$Q$50,T16+1,FALSE)</f>
        <v>1.7654180640246628</v>
      </c>
      <c r="AI16" s="41">
        <f t="shared" si="11"/>
        <v>0</v>
      </c>
      <c r="AJ16" s="41">
        <f t="shared" si="13"/>
        <v>22509.080316314452</v>
      </c>
      <c r="AK16" s="41">
        <f>HLOOKUP(I16,ElecAvoidedCostsWOCC!$A$5:$Q$50,G16+1,FALSE)*J16*L16</f>
        <v>0</v>
      </c>
      <c r="AL16" s="41">
        <f t="shared" si="14"/>
        <v>22509.080316314452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22509.080316314452</v>
      </c>
      <c r="AN16" s="45">
        <f t="shared" si="15"/>
        <v>32600.467892720997</v>
      </c>
      <c r="AO16" s="44">
        <f t="shared" si="16"/>
        <v>2.1180225635484402</v>
      </c>
      <c r="AP16" s="44">
        <f t="shared" si="17"/>
        <v>1.5023551547760032</v>
      </c>
    </row>
    <row r="17" spans="1:42" ht="13.5" customHeight="1" x14ac:dyDescent="0.25">
      <c r="A17" s="54" t="s">
        <v>244</v>
      </c>
      <c r="B17" s="84" t="s">
        <v>14</v>
      </c>
      <c r="C17" s="85">
        <v>18230628</v>
      </c>
      <c r="D17" s="85" t="s">
        <v>70</v>
      </c>
      <c r="E17" s="35">
        <v>13812</v>
      </c>
      <c r="F17" s="36" t="s">
        <v>927</v>
      </c>
      <c r="G17" s="36">
        <v>15</v>
      </c>
      <c r="H17" s="36"/>
      <c r="I17" s="37" t="s">
        <v>265</v>
      </c>
      <c r="J17" s="38">
        <v>10</v>
      </c>
      <c r="K17" s="38">
        <v>2065</v>
      </c>
      <c r="L17" s="38"/>
      <c r="M17" s="39">
        <v>2900</v>
      </c>
      <c r="N17" s="39">
        <v>3906.22</v>
      </c>
      <c r="O17" s="40">
        <v>20650</v>
      </c>
      <c r="P17" s="41">
        <v>29000</v>
      </c>
      <c r="Q17" s="41">
        <f t="shared" si="12"/>
        <v>39062.199999999997</v>
      </c>
      <c r="R17" s="42">
        <v>41.613</v>
      </c>
      <c r="S17" s="43"/>
      <c r="T17" s="36">
        <f t="shared" si="0"/>
        <v>15</v>
      </c>
      <c r="U17" s="44">
        <f t="shared" si="1"/>
        <v>4.2284836391470078E-2</v>
      </c>
      <c r="V17" s="45">
        <f t="shared" si="2"/>
        <v>1006.2199999999998</v>
      </c>
      <c r="W17" s="46">
        <f t="shared" si="3"/>
        <v>2.8189890927646719E-3</v>
      </c>
      <c r="X17" s="41">
        <f t="shared" si="4"/>
        <v>1478.8570697447933</v>
      </c>
      <c r="Y17" s="41">
        <f t="shared" si="5"/>
        <v>10062.199999999997</v>
      </c>
      <c r="Z17" s="41">
        <f t="shared" si="6"/>
        <v>18382.657360544337</v>
      </c>
      <c r="AA17" s="47">
        <f t="shared" si="7"/>
        <v>40541.057069744791</v>
      </c>
      <c r="AB17" s="48">
        <f t="shared" si="8"/>
        <v>17212.225993019041</v>
      </c>
      <c r="AC17" s="41">
        <f t="shared" si="8"/>
        <v>37959.791263805979</v>
      </c>
      <c r="AD17" s="41">
        <f t="shared" si="9"/>
        <v>3838.4220623144251</v>
      </c>
      <c r="AE17" s="41">
        <f t="shared" si="18"/>
        <v>0</v>
      </c>
      <c r="AF17" s="49">
        <f>HLOOKUP(I17,ElecAvoidedCostsWOCC!$A$5:$Q$50,G17+1,FALSE)</f>
        <v>1.7654180640246628</v>
      </c>
      <c r="AG17" s="41">
        <f t="shared" si="10"/>
        <v>36455.883022109287</v>
      </c>
      <c r="AH17" s="49">
        <f>HLOOKUP(I17,ElecAvoidedCostsWOCC!$A$5:$Q$50,T17+1,FALSE)</f>
        <v>1.7654180640246628</v>
      </c>
      <c r="AI17" s="41">
        <f t="shared" si="11"/>
        <v>0</v>
      </c>
      <c r="AJ17" s="41">
        <f t="shared" si="13"/>
        <v>36455.883022109287</v>
      </c>
      <c r="AK17" s="41">
        <f>HLOOKUP(I17,ElecAvoidedCostsWOCC!$A$5:$Q$50,G17+1,FALSE)*J17*L17</f>
        <v>0</v>
      </c>
      <c r="AL17" s="41">
        <f t="shared" si="14"/>
        <v>36455.883022109287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36455.883022109287</v>
      </c>
      <c r="AN17" s="45">
        <f t="shared" si="15"/>
        <v>43939.893386634649</v>
      </c>
      <c r="AO17" s="44">
        <f t="shared" si="16"/>
        <v>2.1180225635484402</v>
      </c>
      <c r="AP17" s="44">
        <f t="shared" si="17"/>
        <v>1.1575378031261883</v>
      </c>
    </row>
    <row r="18" spans="1:42" ht="13.5" customHeight="1" x14ac:dyDescent="0.25">
      <c r="A18" s="52">
        <f>A6+A8</f>
        <v>6521010.46</v>
      </c>
      <c r="B18" s="84" t="s">
        <v>14</v>
      </c>
      <c r="C18" s="85">
        <v>18230628</v>
      </c>
      <c r="D18" s="85" t="s">
        <v>70</v>
      </c>
      <c r="E18" s="35">
        <v>13813</v>
      </c>
      <c r="F18" s="36" t="s">
        <v>928</v>
      </c>
      <c r="G18" s="36">
        <v>15</v>
      </c>
      <c r="H18" s="36"/>
      <c r="I18" s="37" t="s">
        <v>265</v>
      </c>
      <c r="J18" s="38">
        <v>380</v>
      </c>
      <c r="K18" s="38">
        <v>2065</v>
      </c>
      <c r="L18" s="38"/>
      <c r="M18" s="39">
        <v>2000</v>
      </c>
      <c r="N18" s="39">
        <v>3906.22</v>
      </c>
      <c r="O18" s="40">
        <v>784700</v>
      </c>
      <c r="P18" s="41">
        <v>760000</v>
      </c>
      <c r="Q18" s="41">
        <f t="shared" si="12"/>
        <v>1484363.5999999999</v>
      </c>
      <c r="R18" s="42">
        <v>41.613</v>
      </c>
      <c r="S18" s="43"/>
      <c r="T18" s="36">
        <f t="shared" si="0"/>
        <v>15</v>
      </c>
      <c r="U18" s="44">
        <f t="shared" si="1"/>
        <v>1.6068237828758629</v>
      </c>
      <c r="V18" s="45">
        <f t="shared" si="2"/>
        <v>1906.2199999999998</v>
      </c>
      <c r="W18" s="46">
        <f t="shared" si="3"/>
        <v>0.10712158552505753</v>
      </c>
      <c r="X18" s="41">
        <f t="shared" si="4"/>
        <v>56196.568650302142</v>
      </c>
      <c r="Y18" s="41">
        <f t="shared" si="5"/>
        <v>724363.59999999986</v>
      </c>
      <c r="Z18" s="41">
        <f t="shared" si="6"/>
        <v>698540.97970068478</v>
      </c>
      <c r="AA18" s="47">
        <f t="shared" si="7"/>
        <v>1540560.1686503021</v>
      </c>
      <c r="AB18" s="48">
        <f t="shared" si="8"/>
        <v>654064.58773472358</v>
      </c>
      <c r="AC18" s="41">
        <f t="shared" si="8"/>
        <v>1442472.0680246274</v>
      </c>
      <c r="AD18" s="41">
        <f t="shared" si="9"/>
        <v>145860.03836794815</v>
      </c>
      <c r="AE18" s="41">
        <f t="shared" si="18"/>
        <v>0</v>
      </c>
      <c r="AF18" s="49">
        <f>HLOOKUP(I18,ElecAvoidedCostsWOCC!$A$5:$Q$50,G18+1,FALSE)</f>
        <v>1.7654180640246628</v>
      </c>
      <c r="AG18" s="41">
        <f t="shared" si="10"/>
        <v>1385323.5548401529</v>
      </c>
      <c r="AH18" s="49">
        <f>HLOOKUP(I18,ElecAvoidedCostsWOCC!$A$5:$Q$50,T18+1,FALSE)</f>
        <v>1.7654180640246628</v>
      </c>
      <c r="AI18" s="41">
        <f t="shared" si="11"/>
        <v>0</v>
      </c>
      <c r="AJ18" s="41">
        <f t="shared" si="13"/>
        <v>1385323.5548401529</v>
      </c>
      <c r="AK18" s="41">
        <f>HLOOKUP(I18,ElecAvoidedCostsWOCC!$A$5:$Q$50,G18+1,FALSE)*J18*L18</f>
        <v>0</v>
      </c>
      <c r="AL18" s="41">
        <f t="shared" si="14"/>
        <v>1385323.5548401529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1385323.5548401529</v>
      </c>
      <c r="AN18" s="45">
        <f t="shared" si="15"/>
        <v>1669715.9486921164</v>
      </c>
      <c r="AO18" s="44">
        <f t="shared" si="16"/>
        <v>2.1180225635484402</v>
      </c>
      <c r="AP18" s="44">
        <f t="shared" si="17"/>
        <v>1.157537803126188</v>
      </c>
    </row>
    <row r="19" spans="1:42" ht="13.5" customHeight="1" x14ac:dyDescent="0.25">
      <c r="A19" s="54" t="s">
        <v>214</v>
      </c>
      <c r="B19" s="84" t="s">
        <v>14</v>
      </c>
      <c r="C19" s="85">
        <v>18230628</v>
      </c>
      <c r="D19" s="85" t="s">
        <v>70</v>
      </c>
      <c r="E19" s="35">
        <v>13814</v>
      </c>
      <c r="F19" s="36" t="s">
        <v>929</v>
      </c>
      <c r="G19" s="36">
        <v>15</v>
      </c>
      <c r="H19" s="36"/>
      <c r="I19" s="37" t="s">
        <v>265</v>
      </c>
      <c r="J19" s="38">
        <v>50</v>
      </c>
      <c r="K19" s="38">
        <v>2065</v>
      </c>
      <c r="L19" s="38"/>
      <c r="M19" s="39">
        <v>2900</v>
      </c>
      <c r="N19" s="39">
        <v>3906.22</v>
      </c>
      <c r="O19" s="40">
        <v>103250</v>
      </c>
      <c r="P19" s="41">
        <v>145000</v>
      </c>
      <c r="Q19" s="41">
        <f t="shared" si="12"/>
        <v>195311</v>
      </c>
      <c r="R19" s="42">
        <v>41.613</v>
      </c>
      <c r="S19" s="43"/>
      <c r="T19" s="36">
        <f t="shared" si="0"/>
        <v>15</v>
      </c>
      <c r="U19" s="44">
        <f t="shared" si="1"/>
        <v>0.21142418195735038</v>
      </c>
      <c r="V19" s="45">
        <f t="shared" si="2"/>
        <v>1006.2199999999998</v>
      </c>
      <c r="W19" s="46">
        <f t="shared" si="3"/>
        <v>1.4094945463823359E-2</v>
      </c>
      <c r="X19" s="41">
        <f t="shared" si="4"/>
        <v>7394.2853487239663</v>
      </c>
      <c r="Y19" s="41">
        <f t="shared" si="5"/>
        <v>50311</v>
      </c>
      <c r="Z19" s="41">
        <f t="shared" si="6"/>
        <v>91913.286802721675</v>
      </c>
      <c r="AA19" s="47">
        <f t="shared" si="7"/>
        <v>202705.28534872396</v>
      </c>
      <c r="AB19" s="48">
        <f t="shared" si="8"/>
        <v>86061.129965095199</v>
      </c>
      <c r="AC19" s="41">
        <f t="shared" si="8"/>
        <v>189798.95631902991</v>
      </c>
      <c r="AD19" s="41">
        <f t="shared" si="9"/>
        <v>19192.110311572123</v>
      </c>
      <c r="AE19" s="41">
        <f t="shared" si="18"/>
        <v>0</v>
      </c>
      <c r="AF19" s="49">
        <f>HLOOKUP(I19,ElecAvoidedCostsWOCC!$A$5:$Q$50,G19+1,FALSE)</f>
        <v>1.7654180640246628</v>
      </c>
      <c r="AG19" s="41">
        <f t="shared" si="10"/>
        <v>182279.41511054643</v>
      </c>
      <c r="AH19" s="49">
        <f>HLOOKUP(I19,ElecAvoidedCostsWOCC!$A$5:$Q$50,T19+1,FALSE)</f>
        <v>1.7654180640246628</v>
      </c>
      <c r="AI19" s="41">
        <f t="shared" si="11"/>
        <v>0</v>
      </c>
      <c r="AJ19" s="41">
        <f t="shared" si="13"/>
        <v>182279.41511054643</v>
      </c>
      <c r="AK19" s="41">
        <f>HLOOKUP(I19,ElecAvoidedCostsWOCC!$A$5:$Q$50,G19+1,FALSE)*J19*L19</f>
        <v>0</v>
      </c>
      <c r="AL19" s="41">
        <f t="shared" si="14"/>
        <v>182279.41511054643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182279.41511054643</v>
      </c>
      <c r="AN19" s="45">
        <f t="shared" si="15"/>
        <v>219699.46693317321</v>
      </c>
      <c r="AO19" s="44">
        <f t="shared" si="16"/>
        <v>2.1180225635484402</v>
      </c>
      <c r="AP19" s="44">
        <f t="shared" si="17"/>
        <v>1.157537803126188</v>
      </c>
    </row>
    <row r="20" spans="1:42" ht="13.5" customHeight="1" x14ac:dyDescent="0.25">
      <c r="A20" s="52">
        <f>A8+SUM(Q5:Q906)</f>
        <v>15535556.319999997</v>
      </c>
      <c r="B20" s="84" t="s">
        <v>14</v>
      </c>
      <c r="C20" s="85">
        <v>18230628</v>
      </c>
      <c r="D20" s="85" t="s">
        <v>70</v>
      </c>
      <c r="E20" s="35">
        <v>13660</v>
      </c>
      <c r="F20" s="36" t="s">
        <v>936</v>
      </c>
      <c r="G20" s="36">
        <v>15</v>
      </c>
      <c r="H20" s="36"/>
      <c r="I20" s="37" t="s">
        <v>265</v>
      </c>
      <c r="J20" s="38">
        <v>10</v>
      </c>
      <c r="K20" s="38">
        <v>2065</v>
      </c>
      <c r="L20" s="38"/>
      <c r="M20" s="39">
        <v>3900</v>
      </c>
      <c r="N20" s="39">
        <v>3906.22</v>
      </c>
      <c r="O20" s="40">
        <v>20650</v>
      </c>
      <c r="P20" s="41">
        <v>39000</v>
      </c>
      <c r="Q20" s="41">
        <f t="shared" si="12"/>
        <v>39062.199999999997</v>
      </c>
      <c r="R20" s="42">
        <v>41.613</v>
      </c>
      <c r="S20" s="43"/>
      <c r="T20" s="36">
        <f t="shared" si="0"/>
        <v>15</v>
      </c>
      <c r="U20" s="44">
        <f t="shared" si="1"/>
        <v>4.2284836391470078E-2</v>
      </c>
      <c r="V20" s="45">
        <f t="shared" si="2"/>
        <v>6.2199999999997999</v>
      </c>
      <c r="W20" s="46">
        <f t="shared" si="3"/>
        <v>2.8189890927646719E-3</v>
      </c>
      <c r="X20" s="41">
        <f t="shared" si="4"/>
        <v>1478.8570697447933</v>
      </c>
      <c r="Y20" s="41">
        <f t="shared" si="5"/>
        <v>62.19999999999709</v>
      </c>
      <c r="Z20" s="41">
        <f t="shared" si="6"/>
        <v>18382.657360544337</v>
      </c>
      <c r="AA20" s="47">
        <f t="shared" si="7"/>
        <v>40541.057069744791</v>
      </c>
      <c r="AB20" s="48">
        <f t="shared" si="8"/>
        <v>17212.225993019041</v>
      </c>
      <c r="AC20" s="41">
        <f t="shared" si="8"/>
        <v>37959.791263805979</v>
      </c>
      <c r="AD20" s="41">
        <f t="shared" si="9"/>
        <v>3838.4220623144251</v>
      </c>
      <c r="AE20" s="41">
        <f t="shared" si="18"/>
        <v>0</v>
      </c>
      <c r="AF20" s="49">
        <f>HLOOKUP(I20,ElecAvoidedCostsWOCC!$A$5:$Q$50,G20+1,FALSE)</f>
        <v>1.7654180640246628</v>
      </c>
      <c r="AG20" s="41">
        <f t="shared" si="10"/>
        <v>36455.883022109287</v>
      </c>
      <c r="AH20" s="49">
        <f>HLOOKUP(I20,ElecAvoidedCostsWOCC!$A$5:$Q$50,T20+1,FALSE)</f>
        <v>1.7654180640246628</v>
      </c>
      <c r="AI20" s="41">
        <f t="shared" si="11"/>
        <v>0</v>
      </c>
      <c r="AJ20" s="41">
        <f t="shared" si="13"/>
        <v>36455.883022109287</v>
      </c>
      <c r="AK20" s="41">
        <f>HLOOKUP(I20,ElecAvoidedCostsWOCC!$A$5:$Q$50,G20+1,FALSE)*J20*L20</f>
        <v>0</v>
      </c>
      <c r="AL20" s="41">
        <f t="shared" si="14"/>
        <v>36455.883022109287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36455.883022109287</v>
      </c>
      <c r="AN20" s="45">
        <f t="shared" si="15"/>
        <v>43939.893386634649</v>
      </c>
      <c r="AO20" s="44">
        <f t="shared" si="16"/>
        <v>2.1180225635484402</v>
      </c>
      <c r="AP20" s="44">
        <f t="shared" si="17"/>
        <v>1.1575378031261883</v>
      </c>
    </row>
    <row r="21" spans="1:42" ht="13.5" customHeight="1" x14ac:dyDescent="0.25">
      <c r="A21" s="54" t="s">
        <v>228</v>
      </c>
      <c r="B21" s="84" t="s">
        <v>14</v>
      </c>
      <c r="C21" s="85">
        <v>18230628</v>
      </c>
      <c r="D21" s="85" t="s">
        <v>70</v>
      </c>
      <c r="E21" s="35">
        <v>13661</v>
      </c>
      <c r="F21" s="36" t="s">
        <v>937</v>
      </c>
      <c r="G21" s="36">
        <v>15</v>
      </c>
      <c r="H21" s="36"/>
      <c r="I21" s="37" t="s">
        <v>265</v>
      </c>
      <c r="J21" s="38">
        <v>10</v>
      </c>
      <c r="K21" s="38">
        <v>2065</v>
      </c>
      <c r="L21" s="38"/>
      <c r="M21" s="39">
        <v>3900</v>
      </c>
      <c r="N21" s="39">
        <v>3906.22</v>
      </c>
      <c r="O21" s="40">
        <v>20650</v>
      </c>
      <c r="P21" s="41">
        <v>39000</v>
      </c>
      <c r="Q21" s="41">
        <f t="shared" si="12"/>
        <v>39062.199999999997</v>
      </c>
      <c r="R21" s="42">
        <v>41.613</v>
      </c>
      <c r="S21" s="43"/>
      <c r="T21" s="36">
        <f t="shared" si="0"/>
        <v>15</v>
      </c>
      <c r="U21" s="44">
        <f t="shared" si="1"/>
        <v>4.2284836391470078E-2</v>
      </c>
      <c r="V21" s="45">
        <f t="shared" si="2"/>
        <v>6.2199999999997999</v>
      </c>
      <c r="W21" s="46">
        <f t="shared" si="3"/>
        <v>2.8189890927646719E-3</v>
      </c>
      <c r="X21" s="41">
        <f t="shared" si="4"/>
        <v>1478.8570697447933</v>
      </c>
      <c r="Y21" s="41">
        <f t="shared" si="5"/>
        <v>62.19999999999709</v>
      </c>
      <c r="Z21" s="41">
        <f t="shared" si="6"/>
        <v>18382.657360544337</v>
      </c>
      <c r="AA21" s="47">
        <f t="shared" si="7"/>
        <v>40541.057069744791</v>
      </c>
      <c r="AB21" s="48">
        <f t="shared" ref="AB21:AC24" si="19">Z21/(1+ElecDiscountRate)^1</f>
        <v>17212.225993019041</v>
      </c>
      <c r="AC21" s="41">
        <f t="shared" si="19"/>
        <v>37959.791263805979</v>
      </c>
      <c r="AD21" s="41">
        <f t="shared" si="9"/>
        <v>3838.4220623144251</v>
      </c>
      <c r="AE21" s="41">
        <f t="shared" si="18"/>
        <v>0</v>
      </c>
      <c r="AF21" s="49">
        <f>HLOOKUP(I21,ElecAvoidedCostsWOCC!$A$5:$Q$50,G21+1,FALSE)</f>
        <v>1.7654180640246628</v>
      </c>
      <c r="AG21" s="41">
        <f t="shared" si="10"/>
        <v>36455.883022109287</v>
      </c>
      <c r="AH21" s="49">
        <f>HLOOKUP(I21,ElecAvoidedCostsWOCC!$A$5:$Q$50,T21+1,FALSE)</f>
        <v>1.7654180640246628</v>
      </c>
      <c r="AI21" s="41">
        <f t="shared" si="11"/>
        <v>0</v>
      </c>
      <c r="AJ21" s="41">
        <f t="shared" si="13"/>
        <v>36455.883022109287</v>
      </c>
      <c r="AK21" s="41">
        <f>HLOOKUP(I21,ElecAvoidedCostsWOCC!$A$5:$Q$50,G21+1,FALSE)*J21*L21</f>
        <v>0</v>
      </c>
      <c r="AL21" s="41">
        <f t="shared" si="14"/>
        <v>36455.883022109287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36455.883022109287</v>
      </c>
      <c r="AN21" s="45">
        <f t="shared" si="15"/>
        <v>43939.893386634649</v>
      </c>
      <c r="AO21" s="44">
        <f t="shared" si="16"/>
        <v>2.1180225635484402</v>
      </c>
      <c r="AP21" s="44">
        <f t="shared" si="17"/>
        <v>1.1575378031261883</v>
      </c>
    </row>
    <row r="22" spans="1:42" ht="13.5" customHeight="1" x14ac:dyDescent="0.25">
      <c r="A22" s="55">
        <f>(SUM(AM5:AM1000)/(SUM(AB5:AB1000)))</f>
        <v>2.0535923084380157</v>
      </c>
      <c r="B22" s="84" t="s">
        <v>14</v>
      </c>
      <c r="C22" s="85">
        <v>18230628</v>
      </c>
      <c r="D22" s="85" t="s">
        <v>70</v>
      </c>
      <c r="E22" s="35">
        <v>13662</v>
      </c>
      <c r="F22" s="36" t="s">
        <v>938</v>
      </c>
      <c r="G22" s="36">
        <v>10</v>
      </c>
      <c r="H22" s="36">
        <v>8</v>
      </c>
      <c r="I22" s="37" t="s">
        <v>265</v>
      </c>
      <c r="J22" s="38">
        <v>10</v>
      </c>
      <c r="K22" s="38">
        <v>4268</v>
      </c>
      <c r="L22" s="38">
        <v>3201</v>
      </c>
      <c r="M22" s="39">
        <v>8400</v>
      </c>
      <c r="N22" s="39">
        <v>5020.6000000000004</v>
      </c>
      <c r="O22" s="40">
        <v>42680</v>
      </c>
      <c r="P22" s="41">
        <v>84000</v>
      </c>
      <c r="Q22" s="41">
        <f t="shared" si="12"/>
        <v>50206</v>
      </c>
      <c r="R22" s="42">
        <v>0</v>
      </c>
      <c r="S22" s="43"/>
      <c r="T22" s="36">
        <f t="shared" si="0"/>
        <v>18</v>
      </c>
      <c r="U22" s="44">
        <f t="shared" si="1"/>
        <v>0.10487458501818556</v>
      </c>
      <c r="V22" s="45">
        <f t="shared" si="2"/>
        <v>-3379.3999999999996</v>
      </c>
      <c r="W22" s="46">
        <f t="shared" si="3"/>
        <v>5.8263658343436419E-3</v>
      </c>
      <c r="X22" s="41">
        <f t="shared" si="4"/>
        <v>3056.5433286541297</v>
      </c>
      <c r="Y22" s="41">
        <f t="shared" si="5"/>
        <v>-33794</v>
      </c>
      <c r="Z22" s="41">
        <f t="shared" si="6"/>
        <v>37993.792549541518</v>
      </c>
      <c r="AA22" s="47">
        <f t="shared" si="7"/>
        <v>53262.54332865413</v>
      </c>
      <c r="AB22" s="48">
        <f t="shared" si="19"/>
        <v>35574.712125038874</v>
      </c>
      <c r="AC22" s="41">
        <f t="shared" si="19"/>
        <v>49871.295251548807</v>
      </c>
      <c r="AD22" s="41">
        <f t="shared" si="9"/>
        <v>0</v>
      </c>
      <c r="AE22" s="41">
        <f t="shared" si="18"/>
        <v>0</v>
      </c>
      <c r="AF22" s="49">
        <f>HLOOKUP(I22,ElecAvoidedCostsWOCC!$A$5:$Q$50,G22+1,FALSE)</f>
        <v>1.3287628949071131</v>
      </c>
      <c r="AG22" s="41">
        <f t="shared" si="10"/>
        <v>56711.600354635586</v>
      </c>
      <c r="AH22" s="49">
        <f>HLOOKUP(I22,ElecAvoidedCostsWOCC!$A$5:$Q$50,T22+1,FALSE)</f>
        <v>1.9675158436529916</v>
      </c>
      <c r="AI22" s="41">
        <f t="shared" si="11"/>
        <v>62980.182155332259</v>
      </c>
      <c r="AJ22" s="41">
        <f t="shared" si="13"/>
        <v>119691.78250996784</v>
      </c>
      <c r="AK22" s="41">
        <f>HLOOKUP(I22,ElecAvoidedCostsWOCC!$A$5:$Q$50,G22+1,FALSE)*J22*L22</f>
        <v>42533.700265976688</v>
      </c>
      <c r="AL22" s="41">
        <f t="shared" si="14"/>
        <v>77158.082243991157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77158.082243991157</v>
      </c>
      <c r="AN22" s="45">
        <f t="shared" si="15"/>
        <v>84873.89046839028</v>
      </c>
      <c r="AO22" s="44">
        <f t="shared" si="16"/>
        <v>2.1689025050376802</v>
      </c>
      <c r="AP22" s="44">
        <f t="shared" si="17"/>
        <v>1.7018585549119949</v>
      </c>
    </row>
    <row r="23" spans="1:42" ht="13.5" customHeight="1" x14ac:dyDescent="0.25">
      <c r="A23" s="54" t="s">
        <v>229</v>
      </c>
      <c r="B23" s="84" t="s">
        <v>14</v>
      </c>
      <c r="C23" s="85">
        <v>18230628</v>
      </c>
      <c r="D23" s="85" t="s">
        <v>70</v>
      </c>
      <c r="E23" s="35">
        <v>13663</v>
      </c>
      <c r="F23" s="36" t="s">
        <v>939</v>
      </c>
      <c r="G23" s="36">
        <v>10</v>
      </c>
      <c r="H23" s="36">
        <v>8</v>
      </c>
      <c r="I23" s="37" t="s">
        <v>265</v>
      </c>
      <c r="J23" s="38">
        <v>10</v>
      </c>
      <c r="K23" s="38">
        <v>3988</v>
      </c>
      <c r="L23" s="38">
        <v>2991</v>
      </c>
      <c r="M23" s="39">
        <v>7750</v>
      </c>
      <c r="N23" s="39">
        <v>4556.01</v>
      </c>
      <c r="O23" s="40">
        <v>39880</v>
      </c>
      <c r="P23" s="41">
        <v>77500</v>
      </c>
      <c r="Q23" s="41">
        <f t="shared" si="12"/>
        <v>45560.100000000006</v>
      </c>
      <c r="R23" s="42">
        <v>0</v>
      </c>
      <c r="S23" s="43"/>
      <c r="T23" s="36">
        <f t="shared" si="0"/>
        <v>18</v>
      </c>
      <c r="U23" s="44">
        <f t="shared" si="1"/>
        <v>9.7994340452793802E-2</v>
      </c>
      <c r="V23" s="45">
        <f t="shared" si="2"/>
        <v>-3193.99</v>
      </c>
      <c r="W23" s="46">
        <f t="shared" si="3"/>
        <v>5.4441300251552114E-3</v>
      </c>
      <c r="X23" s="41">
        <f t="shared" si="4"/>
        <v>2856.0203361463609</v>
      </c>
      <c r="Y23" s="41">
        <f t="shared" si="5"/>
        <v>-31939.899999999994</v>
      </c>
      <c r="Z23" s="41">
        <f t="shared" si="6"/>
        <v>35501.228839637195</v>
      </c>
      <c r="AA23" s="47">
        <f t="shared" si="7"/>
        <v>48416.12033614637</v>
      </c>
      <c r="AB23" s="48">
        <f t="shared" si="19"/>
        <v>33240.850973443063</v>
      </c>
      <c r="AC23" s="41">
        <f t="shared" si="19"/>
        <v>45333.446007627688</v>
      </c>
      <c r="AD23" s="41">
        <f t="shared" si="9"/>
        <v>0</v>
      </c>
      <c r="AE23" s="41">
        <f t="shared" si="18"/>
        <v>0</v>
      </c>
      <c r="AF23" s="49">
        <f>HLOOKUP(I23,ElecAvoidedCostsWOCC!$A$5:$Q$50,G23+1,FALSE)</f>
        <v>1.3287628949071131</v>
      </c>
      <c r="AG23" s="41">
        <f t="shared" si="10"/>
        <v>52991.064248895673</v>
      </c>
      <c r="AH23" s="49">
        <f>HLOOKUP(I23,ElecAvoidedCostsWOCC!$A$5:$Q$50,T23+1,FALSE)</f>
        <v>1.9675158436529916</v>
      </c>
      <c r="AI23" s="41">
        <f t="shared" si="11"/>
        <v>58848.398883660979</v>
      </c>
      <c r="AJ23" s="41">
        <f t="shared" si="13"/>
        <v>111839.46313255664</v>
      </c>
      <c r="AK23" s="41">
        <f>HLOOKUP(I23,ElecAvoidedCostsWOCC!$A$5:$Q$50,G23+1,FALSE)*J23*L23</f>
        <v>39743.298186671753</v>
      </c>
      <c r="AL23" s="41">
        <f t="shared" si="14"/>
        <v>72096.164945884899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72096.164945884899</v>
      </c>
      <c r="AN23" s="45">
        <f t="shared" si="15"/>
        <v>79305.781440473394</v>
      </c>
      <c r="AO23" s="44">
        <f t="shared" si="16"/>
        <v>2.1689025050376811</v>
      </c>
      <c r="AP23" s="44">
        <f t="shared" si="17"/>
        <v>1.7493878896197217</v>
      </c>
    </row>
    <row r="24" spans="1:42" ht="13.5" customHeight="1" x14ac:dyDescent="0.25">
      <c r="A24" s="55">
        <f>(SUM(AN5:AN1000)/SUM(AC5:AC1000))</f>
        <v>1.0347898798944892</v>
      </c>
      <c r="B24" s="84" t="s">
        <v>14</v>
      </c>
      <c r="C24" s="85">
        <v>18230628</v>
      </c>
      <c r="D24" s="85" t="s">
        <v>70</v>
      </c>
      <c r="E24" s="35">
        <v>13664</v>
      </c>
      <c r="F24" s="36" t="s">
        <v>940</v>
      </c>
      <c r="G24" s="36">
        <v>6</v>
      </c>
      <c r="H24" s="36">
        <v>12</v>
      </c>
      <c r="I24" s="37" t="s">
        <v>265</v>
      </c>
      <c r="J24" s="38">
        <v>10</v>
      </c>
      <c r="K24" s="38">
        <v>4193</v>
      </c>
      <c r="L24" s="38">
        <v>2096</v>
      </c>
      <c r="M24" s="39">
        <v>6350</v>
      </c>
      <c r="N24" s="39">
        <v>6220.8</v>
      </c>
      <c r="O24" s="40">
        <v>41930</v>
      </c>
      <c r="P24" s="41">
        <v>63500</v>
      </c>
      <c r="Q24" s="41">
        <f t="shared" si="12"/>
        <v>62208</v>
      </c>
      <c r="R24" s="42">
        <v>0</v>
      </c>
      <c r="S24" s="43"/>
      <c r="T24" s="36">
        <f t="shared" si="0"/>
        <v>18</v>
      </c>
      <c r="U24" s="44">
        <f t="shared" si="1"/>
        <v>0.10303166236674133</v>
      </c>
      <c r="V24" s="45">
        <f t="shared" si="2"/>
        <v>-129.19999999999982</v>
      </c>
      <c r="W24" s="46">
        <f t="shared" si="3"/>
        <v>5.7239812425967408E-3</v>
      </c>
      <c r="X24" s="41">
        <f t="shared" si="4"/>
        <v>3002.8318128038345</v>
      </c>
      <c r="Y24" s="41">
        <f t="shared" si="5"/>
        <v>-1292</v>
      </c>
      <c r="Z24" s="41">
        <f t="shared" si="6"/>
        <v>37326.14155581715</v>
      </c>
      <c r="AA24" s="47">
        <f t="shared" si="7"/>
        <v>65210.831812803837</v>
      </c>
      <c r="AB24" s="48">
        <f t="shared" si="19"/>
        <v>34949.570745147139</v>
      </c>
      <c r="AC24" s="41">
        <f t="shared" si="19"/>
        <v>61058.831285396845</v>
      </c>
      <c r="AD24" s="41">
        <f t="shared" si="9"/>
        <v>0</v>
      </c>
      <c r="AE24" s="41">
        <f t="shared" si="18"/>
        <v>0</v>
      </c>
      <c r="AF24" s="49">
        <f>HLOOKUP(I24,ElecAvoidedCostsWOCC!$A$5:$Q$50,G24+1,FALSE)</f>
        <v>0.87520974434482102</v>
      </c>
      <c r="AG24" s="41">
        <f t="shared" si="10"/>
        <v>36697.544580378344</v>
      </c>
      <c r="AH24" s="49">
        <f>HLOOKUP(I24,ElecAvoidedCostsWOCC!$A$5:$Q$50,T24+1,FALSE)</f>
        <v>1.9675158436529916</v>
      </c>
      <c r="AI24" s="41">
        <f t="shared" si="11"/>
        <v>41239.132082966702</v>
      </c>
      <c r="AJ24" s="41">
        <f t="shared" si="13"/>
        <v>77936.676663345046</v>
      </c>
      <c r="AK24" s="41">
        <f>HLOOKUP(I24,ElecAvoidedCostsWOCC!$A$5:$Q$50,G24+1,FALSE)*J24*L24</f>
        <v>18344.39624146745</v>
      </c>
      <c r="AL24" s="41">
        <f t="shared" si="14"/>
        <v>59592.2804218776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59592.2804218776</v>
      </c>
      <c r="AN24" s="45">
        <f t="shared" si="15"/>
        <v>65551.508464065366</v>
      </c>
      <c r="AO24" s="44">
        <f t="shared" si="16"/>
        <v>1.7050933431035682</v>
      </c>
      <c r="AP24" s="44">
        <f t="shared" si="17"/>
        <v>1.0735794820190574</v>
      </c>
    </row>
    <row r="25" spans="1:42" ht="13.5" customHeight="1" x14ac:dyDescent="0.25">
      <c r="B25" s="84" t="s">
        <v>14</v>
      </c>
      <c r="C25" s="85">
        <v>18230628</v>
      </c>
      <c r="D25" s="85" t="s">
        <v>70</v>
      </c>
      <c r="E25" s="35">
        <v>13665</v>
      </c>
      <c r="F25" s="36" t="s">
        <v>941</v>
      </c>
      <c r="G25" s="36">
        <v>6</v>
      </c>
      <c r="H25" s="36">
        <v>12</v>
      </c>
      <c r="I25" s="37" t="s">
        <v>265</v>
      </c>
      <c r="J25" s="38">
        <v>10</v>
      </c>
      <c r="K25" s="38">
        <v>4566</v>
      </c>
      <c r="L25" s="38">
        <v>2283</v>
      </c>
      <c r="M25" s="39">
        <v>6850</v>
      </c>
      <c r="N25" s="39">
        <v>6886.89</v>
      </c>
      <c r="O25" s="40">
        <v>45660</v>
      </c>
      <c r="P25" s="41">
        <v>68500</v>
      </c>
      <c r="Q25" s="41">
        <f t="shared" si="12"/>
        <v>68868.900000000009</v>
      </c>
      <c r="R25" s="42">
        <v>184.2304</v>
      </c>
      <c r="S25" s="43"/>
      <c r="T25" s="36">
        <f t="shared" ref="T25:T52" si="20">G25+H25</f>
        <v>18</v>
      </c>
      <c r="U25" s="44">
        <f t="shared" ref="U25:U52" si="21">(O25/$A$10)*T25</f>
        <v>0.1121971310199239</v>
      </c>
      <c r="V25" s="45">
        <f t="shared" ref="V25:V52" si="22">N25-M25</f>
        <v>36.890000000000327</v>
      </c>
      <c r="W25" s="46">
        <f t="shared" ref="W25:W52" si="23">(O25/A$10)</f>
        <v>6.233173945551328E-3</v>
      </c>
      <c r="X25" s="41">
        <f t="shared" ref="X25:X52" si="24">W25*A$8</f>
        <v>3269.957084965969</v>
      </c>
      <c r="Y25" s="41">
        <f t="shared" ref="Y25:Y52" si="25">Q25-P25</f>
        <v>368.90000000000873</v>
      </c>
      <c r="Z25" s="41">
        <f t="shared" ref="Z25:Z52" si="26">X25+(A$6*W25)</f>
        <v>40646.59249793968</v>
      </c>
      <c r="AA25" s="47">
        <f t="shared" ref="AA25:AA52" si="27">Q25+X25</f>
        <v>72138.857084965974</v>
      </c>
      <c r="AB25" s="48">
        <f t="shared" ref="AB25:AB52" si="28">Z25/(1+ElecDiscountRate)^1</f>
        <v>38058.607207808687</v>
      </c>
      <c r="AC25" s="41">
        <f t="shared" ref="AC25:AC52" si="29">AA25/(1+ElecDiscountRate)^1</f>
        <v>67545.746334237803</v>
      </c>
      <c r="AD25" s="41">
        <f t="shared" ref="AD25:AD52" si="30">-PV(ElecDiscountRate,T25,R25)*J25</f>
        <v>18802.413760878022</v>
      </c>
      <c r="AE25" s="41">
        <f t="shared" ref="AE25:AE52" si="31">-PV(ElecDiscountRate,T25,S25)*J25</f>
        <v>0</v>
      </c>
      <c r="AF25" s="49">
        <f>HLOOKUP(I25,ElecAvoidedCostsWOCC!$A$5:$Q$50,G25+1,FALSE)</f>
        <v>0.87520974434482102</v>
      </c>
      <c r="AG25" s="41">
        <f t="shared" ref="AG25:AG52" si="32">AF25*J25*K25</f>
        <v>39962.076926784532</v>
      </c>
      <c r="AH25" s="49">
        <f>HLOOKUP(I25,ElecAvoidedCostsWOCC!$A$5:$Q$50,T25+1,FALSE)</f>
        <v>1.9675158436529916</v>
      </c>
      <c r="AI25" s="41">
        <f t="shared" ref="AI25:AI52" si="33">AH25*J25*L25</f>
        <v>44918.386710597799</v>
      </c>
      <c r="AJ25" s="41">
        <f t="shared" ref="AJ25:AJ52" si="34">AG25+AI25</f>
        <v>84880.46363738233</v>
      </c>
      <c r="AK25" s="41">
        <f>HLOOKUP(I25,ElecAvoidedCostsWOCC!$A$5:$Q$50,G25+1,FALSE)*J25*L25</f>
        <v>19981.038463392266</v>
      </c>
      <c r="AL25" s="41">
        <f t="shared" ref="AL25:AL52" si="35">AG25+AI25-AK25</f>
        <v>64899.425173990065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64899.425173990065</v>
      </c>
      <c r="AN25" s="45">
        <f t="shared" ref="AN25:AN52" si="36">AM25*1.1+AD25+AE25</f>
        <v>90191.781452267111</v>
      </c>
      <c r="AO25" s="44">
        <f t="shared" ref="AO25:AO52" si="37">IFERROR(AM25/AB25,0)</f>
        <v>1.705249611989855</v>
      </c>
      <c r="AP25" s="44">
        <f t="shared" ref="AP25:AP52" si="38">AN25/AC25</f>
        <v>1.3352695964890156</v>
      </c>
    </row>
    <row r="26" spans="1:42" ht="13.5" customHeight="1" x14ac:dyDescent="0.25">
      <c r="B26" s="84" t="s">
        <v>14</v>
      </c>
      <c r="C26" s="85">
        <v>18230628</v>
      </c>
      <c r="D26" s="85" t="s">
        <v>70</v>
      </c>
      <c r="E26" s="35">
        <v>13666</v>
      </c>
      <c r="F26" s="36" t="s">
        <v>942</v>
      </c>
      <c r="G26" s="36">
        <v>15</v>
      </c>
      <c r="H26" s="36"/>
      <c r="I26" s="37" t="s">
        <v>265</v>
      </c>
      <c r="J26" s="38">
        <v>10</v>
      </c>
      <c r="K26" s="38">
        <v>2918</v>
      </c>
      <c r="L26" s="38"/>
      <c r="M26" s="39">
        <v>5700</v>
      </c>
      <c r="N26" s="39">
        <v>4452.41</v>
      </c>
      <c r="O26" s="40">
        <v>29180</v>
      </c>
      <c r="P26" s="41">
        <v>57000</v>
      </c>
      <c r="Q26" s="41">
        <f t="shared" si="12"/>
        <v>44524.1</v>
      </c>
      <c r="R26" s="42">
        <v>66</v>
      </c>
      <c r="S26" s="43"/>
      <c r="T26" s="36">
        <f t="shared" si="20"/>
        <v>15</v>
      </c>
      <c r="U26" s="44">
        <f t="shared" si="21"/>
        <v>5.9751647743491378E-2</v>
      </c>
      <c r="V26" s="45">
        <f t="shared" si="22"/>
        <v>-1247.5900000000001</v>
      </c>
      <c r="W26" s="46">
        <f t="shared" si="23"/>
        <v>3.9834431828994253E-3</v>
      </c>
      <c r="X26" s="41">
        <f t="shared" si="24"/>
        <v>2089.736043348817</v>
      </c>
      <c r="Y26" s="41">
        <f t="shared" si="25"/>
        <v>-12475.900000000001</v>
      </c>
      <c r="Z26" s="41">
        <f t="shared" si="26"/>
        <v>25976.074662502848</v>
      </c>
      <c r="AA26" s="47">
        <f t="shared" si="27"/>
        <v>46613.836043348812</v>
      </c>
      <c r="AB26" s="48">
        <f t="shared" si="28"/>
        <v>24322.167286987682</v>
      </c>
      <c r="AC26" s="41">
        <f t="shared" si="29"/>
        <v>43645.913898266677</v>
      </c>
      <c r="AD26" s="41">
        <f t="shared" si="30"/>
        <v>6087.9017641783121</v>
      </c>
      <c r="AE26" s="41">
        <f t="shared" si="31"/>
        <v>0</v>
      </c>
      <c r="AF26" s="49">
        <f>HLOOKUP(I26,ElecAvoidedCostsWOCC!$A$5:$Q$50,G26+1,FALSE)</f>
        <v>1.7654180640246628</v>
      </c>
      <c r="AG26" s="41">
        <f t="shared" si="32"/>
        <v>51514.899108239661</v>
      </c>
      <c r="AH26" s="49">
        <f>HLOOKUP(I26,ElecAvoidedCostsWOCC!$A$5:$Q$50,T26+1,FALSE)</f>
        <v>1.7654180640246628</v>
      </c>
      <c r="AI26" s="41">
        <f t="shared" si="33"/>
        <v>0</v>
      </c>
      <c r="AJ26" s="41">
        <f t="shared" si="34"/>
        <v>51514.899108239661</v>
      </c>
      <c r="AK26" s="41">
        <f>HLOOKUP(I26,ElecAvoidedCostsWOCC!$A$5:$Q$50,G26+1,FALSE)*J26*L26</f>
        <v>0</v>
      </c>
      <c r="AL26" s="41">
        <f t="shared" si="35"/>
        <v>51514.899108239661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51514.899108239661</v>
      </c>
      <c r="AN26" s="45">
        <f t="shared" si="36"/>
        <v>62754.290783241944</v>
      </c>
      <c r="AO26" s="44">
        <f t="shared" si="37"/>
        <v>2.1180225635484402</v>
      </c>
      <c r="AP26" s="44">
        <f t="shared" si="38"/>
        <v>1.4378044856504684</v>
      </c>
    </row>
    <row r="27" spans="1:42" ht="13.5" customHeight="1" x14ac:dyDescent="0.25">
      <c r="B27" s="84" t="s">
        <v>14</v>
      </c>
      <c r="C27" s="85">
        <v>18230628</v>
      </c>
      <c r="D27" s="85" t="s">
        <v>70</v>
      </c>
      <c r="E27" s="35">
        <v>13667</v>
      </c>
      <c r="F27" s="36" t="s">
        <v>943</v>
      </c>
      <c r="G27" s="36">
        <v>15</v>
      </c>
      <c r="H27" s="36"/>
      <c r="I27" s="37" t="s">
        <v>265</v>
      </c>
      <c r="J27" s="38">
        <v>10</v>
      </c>
      <c r="K27" s="38">
        <v>2550</v>
      </c>
      <c r="L27" s="38"/>
      <c r="M27" s="39">
        <v>4750</v>
      </c>
      <c r="N27" s="39">
        <v>4452.41</v>
      </c>
      <c r="O27" s="40">
        <v>25500</v>
      </c>
      <c r="P27" s="41">
        <v>47500</v>
      </c>
      <c r="Q27" s="41">
        <f t="shared" si="12"/>
        <v>44524.1</v>
      </c>
      <c r="R27" s="42">
        <v>170</v>
      </c>
      <c r="S27" s="43"/>
      <c r="T27" s="36">
        <f t="shared" si="20"/>
        <v>15</v>
      </c>
      <c r="U27" s="44">
        <f t="shared" si="21"/>
        <v>5.2216141790919469E-2</v>
      </c>
      <c r="V27" s="45">
        <f t="shared" si="22"/>
        <v>-297.59000000000015</v>
      </c>
      <c r="W27" s="46">
        <f t="shared" si="23"/>
        <v>3.4810761193946314E-3</v>
      </c>
      <c r="X27" s="41">
        <f t="shared" si="24"/>
        <v>1826.1915389100354</v>
      </c>
      <c r="Y27" s="41">
        <f t="shared" si="25"/>
        <v>-2975.9000000000015</v>
      </c>
      <c r="Z27" s="41">
        <f t="shared" si="26"/>
        <v>22700.133786628601</v>
      </c>
      <c r="AA27" s="47">
        <f t="shared" si="27"/>
        <v>46350.291538910031</v>
      </c>
      <c r="AB27" s="48">
        <f t="shared" si="28"/>
        <v>21254.806916318914</v>
      </c>
      <c r="AC27" s="41">
        <f t="shared" si="29"/>
        <v>43399.149381001902</v>
      </c>
      <c r="AD27" s="41">
        <f t="shared" si="30"/>
        <v>15680.959089550195</v>
      </c>
      <c r="AE27" s="41">
        <f t="shared" si="31"/>
        <v>0</v>
      </c>
      <c r="AF27" s="49">
        <f>HLOOKUP(I27,ElecAvoidedCostsWOCC!$A$5:$Q$50,G27+1,FALSE)</f>
        <v>1.7654180640246628</v>
      </c>
      <c r="AG27" s="41">
        <f t="shared" si="32"/>
        <v>45018.160632628904</v>
      </c>
      <c r="AH27" s="49">
        <f>HLOOKUP(I27,ElecAvoidedCostsWOCC!$A$5:$Q$50,T27+1,FALSE)</f>
        <v>1.7654180640246628</v>
      </c>
      <c r="AI27" s="41">
        <f t="shared" si="33"/>
        <v>0</v>
      </c>
      <c r="AJ27" s="41">
        <f t="shared" si="34"/>
        <v>45018.160632628904</v>
      </c>
      <c r="AK27" s="41">
        <f>HLOOKUP(I27,ElecAvoidedCostsWOCC!$A$5:$Q$50,G27+1,FALSE)*J27*L27</f>
        <v>0</v>
      </c>
      <c r="AL27" s="41">
        <f t="shared" si="35"/>
        <v>45018.160632628904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45018.160632628904</v>
      </c>
      <c r="AN27" s="45">
        <f t="shared" si="36"/>
        <v>65200.935785441994</v>
      </c>
      <c r="AO27" s="44">
        <f t="shared" si="37"/>
        <v>2.1180225635484402</v>
      </c>
      <c r="AP27" s="44">
        <f t="shared" si="38"/>
        <v>1.5023551547760032</v>
      </c>
    </row>
    <row r="28" spans="1:42" ht="13.5" customHeight="1" x14ac:dyDescent="0.25">
      <c r="B28" s="84" t="s">
        <v>14</v>
      </c>
      <c r="C28" s="85">
        <v>18230628</v>
      </c>
      <c r="D28" s="85" t="s">
        <v>70</v>
      </c>
      <c r="E28" s="35">
        <v>12736</v>
      </c>
      <c r="F28" s="36" t="s">
        <v>811</v>
      </c>
      <c r="G28" s="36">
        <v>7</v>
      </c>
      <c r="H28" s="36"/>
      <c r="I28" s="37" t="s">
        <v>266</v>
      </c>
      <c r="J28" s="38">
        <v>100</v>
      </c>
      <c r="K28" s="38">
        <v>260</v>
      </c>
      <c r="L28" s="38"/>
      <c r="M28" s="39">
        <v>75</v>
      </c>
      <c r="N28" s="39">
        <v>165.03</v>
      </c>
      <c r="O28" s="40">
        <v>26000</v>
      </c>
      <c r="P28" s="41">
        <v>7500</v>
      </c>
      <c r="Q28" s="41">
        <f t="shared" si="12"/>
        <v>16503</v>
      </c>
      <c r="R28" s="42">
        <v>11.28</v>
      </c>
      <c r="S28" s="43"/>
      <c r="T28" s="36">
        <f t="shared" si="20"/>
        <v>7</v>
      </c>
      <c r="U28" s="44">
        <f t="shared" si="21"/>
        <v>2.4845327597247956E-2</v>
      </c>
      <c r="V28" s="45">
        <f t="shared" si="22"/>
        <v>90.03</v>
      </c>
      <c r="W28" s="46">
        <f t="shared" si="23"/>
        <v>3.5493325138925653E-3</v>
      </c>
      <c r="X28" s="41">
        <f t="shared" si="24"/>
        <v>1861.9992161435655</v>
      </c>
      <c r="Y28" s="41">
        <f t="shared" si="25"/>
        <v>9003</v>
      </c>
      <c r="Z28" s="41">
        <f t="shared" si="26"/>
        <v>23145.234449111515</v>
      </c>
      <c r="AA28" s="47">
        <f t="shared" si="27"/>
        <v>18364.999216143566</v>
      </c>
      <c r="AB28" s="48">
        <f t="shared" si="28"/>
        <v>21671.567836246737</v>
      </c>
      <c r="AC28" s="41">
        <f t="shared" si="29"/>
        <v>17195.692149947157</v>
      </c>
      <c r="AD28" s="41">
        <f t="shared" si="30"/>
        <v>6121.7367325973246</v>
      </c>
      <c r="AE28" s="41">
        <f t="shared" si="31"/>
        <v>0</v>
      </c>
      <c r="AF28" s="49">
        <f>HLOOKUP(I28,ElecAvoidedCostsWOCC!$A$5:$Q$50,G28+1,FALSE)</f>
        <v>0.98146455242736486</v>
      </c>
      <c r="AG28" s="41">
        <f t="shared" si="32"/>
        <v>25518.078363111486</v>
      </c>
      <c r="AH28" s="49">
        <f>HLOOKUP(I28,ElecAvoidedCostsWOCC!$A$5:$Q$50,T28+1,FALSE)</f>
        <v>0.98146455242736486</v>
      </c>
      <c r="AI28" s="41">
        <f t="shared" si="33"/>
        <v>0</v>
      </c>
      <c r="AJ28" s="41">
        <f t="shared" si="34"/>
        <v>25518.078363111486</v>
      </c>
      <c r="AK28" s="41">
        <f>HLOOKUP(I28,ElecAvoidedCostsWOCC!$A$5:$Q$50,G28+1,FALSE)*J28*L28</f>
        <v>0</v>
      </c>
      <c r="AL28" s="41">
        <f t="shared" si="35"/>
        <v>25518.078363111486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25518.078363111486</v>
      </c>
      <c r="AN28" s="45">
        <f t="shared" si="36"/>
        <v>34191.622932019964</v>
      </c>
      <c r="AO28" s="44">
        <f t="shared" si="37"/>
        <v>1.1774911052088846</v>
      </c>
      <c r="AP28" s="44">
        <f t="shared" si="38"/>
        <v>1.9883830574464567</v>
      </c>
    </row>
    <row r="29" spans="1:42" x14ac:dyDescent="0.25">
      <c r="B29" s="84" t="s">
        <v>14</v>
      </c>
      <c r="C29" s="85">
        <v>18230628</v>
      </c>
      <c r="D29" s="85" t="s">
        <v>70</v>
      </c>
      <c r="E29" s="35">
        <v>12737</v>
      </c>
      <c r="F29" s="36" t="s">
        <v>812</v>
      </c>
      <c r="G29" s="36">
        <v>7</v>
      </c>
      <c r="H29" s="36"/>
      <c r="I29" s="37" t="s">
        <v>266</v>
      </c>
      <c r="J29" s="38">
        <v>20</v>
      </c>
      <c r="K29" s="38">
        <v>260</v>
      </c>
      <c r="L29" s="38"/>
      <c r="M29" s="39">
        <v>175</v>
      </c>
      <c r="N29" s="39">
        <v>165.03</v>
      </c>
      <c r="O29" s="40">
        <v>5200</v>
      </c>
      <c r="P29" s="41">
        <v>3500</v>
      </c>
      <c r="Q29" s="41">
        <f t="shared" si="12"/>
        <v>3300.6</v>
      </c>
      <c r="R29" s="42">
        <v>11.28</v>
      </c>
      <c r="S29" s="43"/>
      <c r="T29" s="36">
        <f t="shared" si="20"/>
        <v>7</v>
      </c>
      <c r="U29" s="44">
        <f t="shared" si="21"/>
        <v>4.9690655194495909E-3</v>
      </c>
      <c r="V29" s="45">
        <f t="shared" si="22"/>
        <v>-9.9699999999999989</v>
      </c>
      <c r="W29" s="46">
        <f t="shared" si="23"/>
        <v>7.0986650277851302E-4</v>
      </c>
      <c r="X29" s="41">
        <f t="shared" si="24"/>
        <v>372.39984322871305</v>
      </c>
      <c r="Y29" s="41">
        <f t="shared" si="25"/>
        <v>-199.40000000000009</v>
      </c>
      <c r="Z29" s="41">
        <f t="shared" si="26"/>
        <v>4629.0468898223025</v>
      </c>
      <c r="AA29" s="47">
        <f t="shared" si="27"/>
        <v>3672.999843228713</v>
      </c>
      <c r="AB29" s="48">
        <f t="shared" si="28"/>
        <v>4334.3135672493463</v>
      </c>
      <c r="AC29" s="41">
        <f t="shared" si="29"/>
        <v>3439.1384299894316</v>
      </c>
      <c r="AD29" s="41">
        <f t="shared" si="30"/>
        <v>1224.347346519465</v>
      </c>
      <c r="AE29" s="41">
        <f t="shared" si="31"/>
        <v>0</v>
      </c>
      <c r="AF29" s="49">
        <f>HLOOKUP(I29,ElecAvoidedCostsWOCC!$A$5:$Q$50,G29+1,FALSE)</f>
        <v>0.98146455242736486</v>
      </c>
      <c r="AG29" s="41">
        <f t="shared" si="32"/>
        <v>5103.6156726222971</v>
      </c>
      <c r="AH29" s="49">
        <f>HLOOKUP(I29,ElecAvoidedCostsWOCC!$A$5:$Q$50,T29+1,FALSE)</f>
        <v>0.98146455242736486</v>
      </c>
      <c r="AI29" s="41">
        <f t="shared" si="33"/>
        <v>0</v>
      </c>
      <c r="AJ29" s="41">
        <f t="shared" si="34"/>
        <v>5103.6156726222971</v>
      </c>
      <c r="AK29" s="41">
        <f>HLOOKUP(I29,ElecAvoidedCostsWOCC!$A$5:$Q$50,G29+1,FALSE)*J29*L29</f>
        <v>0</v>
      </c>
      <c r="AL29" s="41">
        <f t="shared" si="35"/>
        <v>5103.6156726222971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5103.6156726222971</v>
      </c>
      <c r="AN29" s="45">
        <f t="shared" si="36"/>
        <v>6838.3245864039918</v>
      </c>
      <c r="AO29" s="44">
        <f t="shared" si="37"/>
        <v>1.1774911052088848</v>
      </c>
      <c r="AP29" s="44">
        <f t="shared" si="38"/>
        <v>1.9883830574464563</v>
      </c>
    </row>
    <row r="30" spans="1:42" x14ac:dyDescent="0.25">
      <c r="B30" s="84" t="s">
        <v>14</v>
      </c>
      <c r="C30" s="85">
        <v>18230628</v>
      </c>
      <c r="D30" s="85" t="s">
        <v>70</v>
      </c>
      <c r="E30" s="35">
        <v>13266</v>
      </c>
      <c r="F30" s="36" t="s">
        <v>944</v>
      </c>
      <c r="G30" s="36">
        <v>7</v>
      </c>
      <c r="H30" s="36"/>
      <c r="I30" s="37" t="s">
        <v>266</v>
      </c>
      <c r="J30" s="38">
        <v>10</v>
      </c>
      <c r="K30" s="38">
        <v>260</v>
      </c>
      <c r="L30" s="38"/>
      <c r="M30" s="39">
        <v>100</v>
      </c>
      <c r="N30" s="39">
        <v>165.03</v>
      </c>
      <c r="O30" s="40">
        <v>2600</v>
      </c>
      <c r="P30" s="41">
        <v>1000</v>
      </c>
      <c r="Q30" s="41">
        <f t="shared" si="12"/>
        <v>1650.3</v>
      </c>
      <c r="R30" s="42">
        <v>11.28</v>
      </c>
      <c r="S30" s="43"/>
      <c r="T30" s="36">
        <f t="shared" si="20"/>
        <v>7</v>
      </c>
      <c r="U30" s="44">
        <f t="shared" si="21"/>
        <v>2.4845327597247955E-3</v>
      </c>
      <c r="V30" s="45">
        <f t="shared" si="22"/>
        <v>65.03</v>
      </c>
      <c r="W30" s="46">
        <f t="shared" si="23"/>
        <v>3.5493325138925651E-4</v>
      </c>
      <c r="X30" s="41">
        <f t="shared" si="24"/>
        <v>186.19992161435653</v>
      </c>
      <c r="Y30" s="41">
        <f t="shared" si="25"/>
        <v>650.29999999999995</v>
      </c>
      <c r="Z30" s="41">
        <f t="shared" si="26"/>
        <v>2314.5234449111513</v>
      </c>
      <c r="AA30" s="47">
        <f t="shared" si="27"/>
        <v>1836.4999216143565</v>
      </c>
      <c r="AB30" s="48">
        <f t="shared" si="28"/>
        <v>2167.1567836246732</v>
      </c>
      <c r="AC30" s="41">
        <f t="shared" si="29"/>
        <v>1719.5692149947158</v>
      </c>
      <c r="AD30" s="41">
        <f t="shared" si="30"/>
        <v>612.17367325973248</v>
      </c>
      <c r="AE30" s="41">
        <f t="shared" si="31"/>
        <v>0</v>
      </c>
      <c r="AF30" s="49">
        <f>HLOOKUP(I30,ElecAvoidedCostsWOCC!$A$5:$Q$50,G30+1,FALSE)</f>
        <v>0.98146455242736486</v>
      </c>
      <c r="AG30" s="41">
        <f t="shared" si="32"/>
        <v>2551.8078363111485</v>
      </c>
      <c r="AH30" s="49">
        <f>HLOOKUP(I30,ElecAvoidedCostsWOCC!$A$5:$Q$50,T30+1,FALSE)</f>
        <v>0.98146455242736486</v>
      </c>
      <c r="AI30" s="41">
        <f t="shared" si="33"/>
        <v>0</v>
      </c>
      <c r="AJ30" s="41">
        <f t="shared" si="34"/>
        <v>2551.8078363111485</v>
      </c>
      <c r="AK30" s="41">
        <f>HLOOKUP(I30,ElecAvoidedCostsWOCC!$A$5:$Q$50,G30+1,FALSE)*J30*L30</f>
        <v>0</v>
      </c>
      <c r="AL30" s="41">
        <f t="shared" si="35"/>
        <v>2551.8078363111485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2551.8078363111485</v>
      </c>
      <c r="AN30" s="45">
        <f t="shared" si="36"/>
        <v>3419.1622932019959</v>
      </c>
      <c r="AO30" s="44">
        <f t="shared" si="37"/>
        <v>1.1774911052088848</v>
      </c>
      <c r="AP30" s="44">
        <f t="shared" si="38"/>
        <v>1.9883830574464563</v>
      </c>
    </row>
    <row r="31" spans="1:42" x14ac:dyDescent="0.25">
      <c r="B31" s="84" t="s">
        <v>14</v>
      </c>
      <c r="C31" s="85">
        <v>18230628</v>
      </c>
      <c r="D31" s="85" t="s">
        <v>70</v>
      </c>
      <c r="E31" s="35">
        <v>13267</v>
      </c>
      <c r="F31" s="36" t="s">
        <v>945</v>
      </c>
      <c r="G31" s="36">
        <v>7</v>
      </c>
      <c r="H31" s="36"/>
      <c r="I31" s="37" t="s">
        <v>266</v>
      </c>
      <c r="J31" s="38">
        <v>20</v>
      </c>
      <c r="K31" s="38">
        <v>260</v>
      </c>
      <c r="L31" s="38"/>
      <c r="M31" s="39">
        <v>150</v>
      </c>
      <c r="N31" s="39">
        <v>165.03</v>
      </c>
      <c r="O31" s="40">
        <v>5200</v>
      </c>
      <c r="P31" s="41">
        <v>3000</v>
      </c>
      <c r="Q31" s="41">
        <f t="shared" si="12"/>
        <v>3300.6</v>
      </c>
      <c r="R31" s="42">
        <v>11.28</v>
      </c>
      <c r="S31" s="43"/>
      <c r="T31" s="36">
        <f t="shared" si="20"/>
        <v>7</v>
      </c>
      <c r="U31" s="44">
        <f t="shared" si="21"/>
        <v>4.9690655194495909E-3</v>
      </c>
      <c r="V31" s="45">
        <f t="shared" si="22"/>
        <v>15.030000000000001</v>
      </c>
      <c r="W31" s="46">
        <f t="shared" si="23"/>
        <v>7.0986650277851302E-4</v>
      </c>
      <c r="X31" s="41">
        <f t="shared" si="24"/>
        <v>372.39984322871305</v>
      </c>
      <c r="Y31" s="41">
        <f t="shared" si="25"/>
        <v>300.59999999999991</v>
      </c>
      <c r="Z31" s="41">
        <f t="shared" si="26"/>
        <v>4629.0468898223025</v>
      </c>
      <c r="AA31" s="47">
        <f t="shared" si="27"/>
        <v>3672.999843228713</v>
      </c>
      <c r="AB31" s="48">
        <f t="shared" si="28"/>
        <v>4334.3135672493463</v>
      </c>
      <c r="AC31" s="41">
        <f t="shared" si="29"/>
        <v>3439.1384299894316</v>
      </c>
      <c r="AD31" s="41">
        <f t="shared" si="30"/>
        <v>1224.347346519465</v>
      </c>
      <c r="AE31" s="41">
        <f t="shared" si="31"/>
        <v>0</v>
      </c>
      <c r="AF31" s="49">
        <f>HLOOKUP(I31,ElecAvoidedCostsWOCC!$A$5:$Q$50,G31+1,FALSE)</f>
        <v>0.98146455242736486</v>
      </c>
      <c r="AG31" s="41">
        <f t="shared" si="32"/>
        <v>5103.6156726222971</v>
      </c>
      <c r="AH31" s="49">
        <f>HLOOKUP(I31,ElecAvoidedCostsWOCC!$A$5:$Q$50,T31+1,FALSE)</f>
        <v>0.98146455242736486</v>
      </c>
      <c r="AI31" s="41">
        <f t="shared" si="33"/>
        <v>0</v>
      </c>
      <c r="AJ31" s="41">
        <f t="shared" si="34"/>
        <v>5103.6156726222971</v>
      </c>
      <c r="AK31" s="41">
        <f>HLOOKUP(I31,ElecAvoidedCostsWOCC!$A$5:$Q$50,G31+1,FALSE)*J31*L31</f>
        <v>0</v>
      </c>
      <c r="AL31" s="41">
        <f t="shared" si="35"/>
        <v>5103.6156726222971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5103.6156726222971</v>
      </c>
      <c r="AN31" s="45">
        <f t="shared" si="36"/>
        <v>6838.3245864039918</v>
      </c>
      <c r="AO31" s="44">
        <f t="shared" si="37"/>
        <v>1.1774911052088848</v>
      </c>
      <c r="AP31" s="44">
        <f t="shared" si="38"/>
        <v>1.9883830574464563</v>
      </c>
    </row>
    <row r="32" spans="1:42" x14ac:dyDescent="0.25">
      <c r="B32" s="84" t="s">
        <v>14</v>
      </c>
      <c r="C32" s="85">
        <v>18230628</v>
      </c>
      <c r="D32" s="85" t="s">
        <v>70</v>
      </c>
      <c r="E32" s="35">
        <v>12972</v>
      </c>
      <c r="F32" s="36" t="s">
        <v>946</v>
      </c>
      <c r="G32" s="36">
        <v>15</v>
      </c>
      <c r="H32" s="36"/>
      <c r="I32" s="37" t="s">
        <v>266</v>
      </c>
      <c r="J32" s="38">
        <v>7</v>
      </c>
      <c r="K32" s="38">
        <v>58</v>
      </c>
      <c r="L32" s="38"/>
      <c r="M32" s="39">
        <v>75</v>
      </c>
      <c r="N32" s="39">
        <v>91.85</v>
      </c>
      <c r="O32" s="40">
        <v>406</v>
      </c>
      <c r="P32" s="41">
        <v>525</v>
      </c>
      <c r="Q32" s="41">
        <f t="shared" si="12"/>
        <v>642.94999999999993</v>
      </c>
      <c r="R32" s="42">
        <v>2.0093999999999999</v>
      </c>
      <c r="S32" s="43"/>
      <c r="T32" s="36">
        <f t="shared" si="20"/>
        <v>15</v>
      </c>
      <c r="U32" s="44">
        <f t="shared" si="21"/>
        <v>8.3136288498483551E-4</v>
      </c>
      <c r="V32" s="45">
        <f t="shared" si="22"/>
        <v>16.849999999999994</v>
      </c>
      <c r="W32" s="46">
        <f t="shared" si="23"/>
        <v>5.5424192332322367E-5</v>
      </c>
      <c r="X32" s="41">
        <f t="shared" si="24"/>
        <v>29.075833913626447</v>
      </c>
      <c r="Y32" s="41">
        <f t="shared" si="25"/>
        <v>117.94999999999993</v>
      </c>
      <c r="Z32" s="41">
        <f t="shared" si="26"/>
        <v>361.42173793612596</v>
      </c>
      <c r="AA32" s="47">
        <f t="shared" si="27"/>
        <v>672.02583391362634</v>
      </c>
      <c r="AB32" s="48">
        <f t="shared" si="28"/>
        <v>338.40986698139136</v>
      </c>
      <c r="AC32" s="41">
        <f t="shared" si="29"/>
        <v>629.23767220376999</v>
      </c>
      <c r="AD32" s="41">
        <f t="shared" si="30"/>
        <v>129.74425550693832</v>
      </c>
      <c r="AE32" s="41">
        <f t="shared" si="31"/>
        <v>0</v>
      </c>
      <c r="AF32" s="49">
        <f>HLOOKUP(I32,ElecAvoidedCostsWOCC!$A$5:$Q$50,G32+1,FALSE)</f>
        <v>1.7462566560958237</v>
      </c>
      <c r="AG32" s="41">
        <f t="shared" si="32"/>
        <v>708.98020237490437</v>
      </c>
      <c r="AH32" s="49">
        <f>HLOOKUP(I32,ElecAvoidedCostsWOCC!$A$5:$Q$50,T32+1,FALSE)</f>
        <v>1.7462566560958237</v>
      </c>
      <c r="AI32" s="41">
        <f t="shared" si="33"/>
        <v>0</v>
      </c>
      <c r="AJ32" s="41">
        <f t="shared" si="34"/>
        <v>708.98020237490437</v>
      </c>
      <c r="AK32" s="41">
        <f>HLOOKUP(I32,ElecAvoidedCostsWOCC!$A$5:$Q$50,G32+1,FALSE)*J32*L32</f>
        <v>0</v>
      </c>
      <c r="AL32" s="41">
        <f t="shared" si="35"/>
        <v>708.98020237490437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708.98020237490437</v>
      </c>
      <c r="AN32" s="45">
        <f t="shared" si="36"/>
        <v>909.62247811933321</v>
      </c>
      <c r="AO32" s="44">
        <f t="shared" si="37"/>
        <v>2.0950340742100471</v>
      </c>
      <c r="AP32" s="44">
        <f t="shared" si="38"/>
        <v>1.445594436413153</v>
      </c>
    </row>
    <row r="33" spans="2:42" x14ac:dyDescent="0.25">
      <c r="B33" s="84" t="s">
        <v>14</v>
      </c>
      <c r="C33" s="85">
        <v>18230628</v>
      </c>
      <c r="D33" s="85" t="s">
        <v>70</v>
      </c>
      <c r="E33" s="35">
        <v>13263</v>
      </c>
      <c r="F33" s="36" t="s">
        <v>947</v>
      </c>
      <c r="G33" s="36">
        <v>15</v>
      </c>
      <c r="H33" s="36"/>
      <c r="I33" s="37" t="s">
        <v>266</v>
      </c>
      <c r="J33" s="38">
        <v>6</v>
      </c>
      <c r="K33" s="38">
        <v>58</v>
      </c>
      <c r="L33" s="38"/>
      <c r="M33" s="39">
        <v>130</v>
      </c>
      <c r="N33" s="39">
        <v>91.85</v>
      </c>
      <c r="O33" s="40">
        <v>348</v>
      </c>
      <c r="P33" s="41">
        <v>780</v>
      </c>
      <c r="Q33" s="41">
        <f t="shared" si="12"/>
        <v>551.09999999999991</v>
      </c>
      <c r="R33" s="42">
        <v>2.0093999999999999</v>
      </c>
      <c r="S33" s="43"/>
      <c r="T33" s="36">
        <f t="shared" si="20"/>
        <v>15</v>
      </c>
      <c r="U33" s="44">
        <f t="shared" si="21"/>
        <v>7.125967585584305E-4</v>
      </c>
      <c r="V33" s="45">
        <f t="shared" si="22"/>
        <v>-38.150000000000006</v>
      </c>
      <c r="W33" s="46">
        <f t="shared" si="23"/>
        <v>4.750645057056203E-5</v>
      </c>
      <c r="X33" s="41">
        <f t="shared" si="24"/>
        <v>24.922143354536953</v>
      </c>
      <c r="Y33" s="41">
        <f t="shared" si="25"/>
        <v>-228.90000000000009</v>
      </c>
      <c r="Z33" s="41">
        <f t="shared" si="26"/>
        <v>309.79006108810796</v>
      </c>
      <c r="AA33" s="47">
        <f t="shared" si="27"/>
        <v>576.02214335453687</v>
      </c>
      <c r="AB33" s="48">
        <f t="shared" si="28"/>
        <v>290.06560026976399</v>
      </c>
      <c r="AC33" s="41">
        <f t="shared" si="29"/>
        <v>539.34657617465996</v>
      </c>
      <c r="AD33" s="41">
        <f t="shared" si="30"/>
        <v>111.20936186308998</v>
      </c>
      <c r="AE33" s="41">
        <f t="shared" si="31"/>
        <v>0</v>
      </c>
      <c r="AF33" s="49">
        <f>HLOOKUP(I33,ElecAvoidedCostsWOCC!$A$5:$Q$50,G33+1,FALSE)</f>
        <v>1.7462566560958237</v>
      </c>
      <c r="AG33" s="41">
        <f t="shared" si="32"/>
        <v>607.69731632134665</v>
      </c>
      <c r="AH33" s="49">
        <f>HLOOKUP(I33,ElecAvoidedCostsWOCC!$A$5:$Q$50,T33+1,FALSE)</f>
        <v>1.7462566560958237</v>
      </c>
      <c r="AI33" s="41">
        <f t="shared" si="33"/>
        <v>0</v>
      </c>
      <c r="AJ33" s="41">
        <f t="shared" si="34"/>
        <v>607.69731632134665</v>
      </c>
      <c r="AK33" s="41">
        <f>HLOOKUP(I33,ElecAvoidedCostsWOCC!$A$5:$Q$50,G33+1,FALSE)*J33*L33</f>
        <v>0</v>
      </c>
      <c r="AL33" s="41">
        <f t="shared" si="35"/>
        <v>607.69731632134665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607.69731632134665</v>
      </c>
      <c r="AN33" s="45">
        <f t="shared" si="36"/>
        <v>779.67640981657132</v>
      </c>
      <c r="AO33" s="44">
        <f t="shared" si="37"/>
        <v>2.0950340742100475</v>
      </c>
      <c r="AP33" s="44">
        <f t="shared" si="38"/>
        <v>1.4455944364131532</v>
      </c>
    </row>
    <row r="34" spans="2:42" x14ac:dyDescent="0.25">
      <c r="B34" s="34"/>
      <c r="C34" s="56"/>
      <c r="D34" s="56"/>
      <c r="E34" s="35">
        <v>13841</v>
      </c>
      <c r="F34" s="36" t="s">
        <v>948</v>
      </c>
      <c r="G34" s="36">
        <v>15</v>
      </c>
      <c r="H34" s="36"/>
      <c r="I34" s="37" t="s">
        <v>266</v>
      </c>
      <c r="J34" s="38">
        <v>6</v>
      </c>
      <c r="K34" s="38">
        <v>58</v>
      </c>
      <c r="L34" s="38"/>
      <c r="M34" s="39">
        <v>100</v>
      </c>
      <c r="N34" s="39">
        <v>91.85</v>
      </c>
      <c r="O34" s="40">
        <v>348</v>
      </c>
      <c r="P34" s="41">
        <v>600</v>
      </c>
      <c r="Q34" s="41">
        <f t="shared" si="12"/>
        <v>551.09999999999991</v>
      </c>
      <c r="R34" s="42">
        <v>2.0093999999999999</v>
      </c>
      <c r="S34" s="43"/>
      <c r="T34" s="36">
        <f t="shared" si="20"/>
        <v>15</v>
      </c>
      <c r="U34" s="44">
        <f t="shared" si="21"/>
        <v>7.125967585584305E-4</v>
      </c>
      <c r="V34" s="45">
        <f t="shared" si="22"/>
        <v>-8.1500000000000057</v>
      </c>
      <c r="W34" s="46">
        <f t="shared" si="23"/>
        <v>4.750645057056203E-5</v>
      </c>
      <c r="X34" s="41">
        <f t="shared" si="24"/>
        <v>24.922143354536953</v>
      </c>
      <c r="Y34" s="41">
        <f t="shared" si="25"/>
        <v>-48.900000000000091</v>
      </c>
      <c r="Z34" s="41">
        <f t="shared" si="26"/>
        <v>309.79006108810796</v>
      </c>
      <c r="AA34" s="47">
        <f t="shared" si="27"/>
        <v>576.02214335453687</v>
      </c>
      <c r="AB34" s="48">
        <f t="shared" si="28"/>
        <v>290.06560026976399</v>
      </c>
      <c r="AC34" s="41">
        <f t="shared" si="29"/>
        <v>539.34657617465996</v>
      </c>
      <c r="AD34" s="41">
        <f t="shared" si="30"/>
        <v>111.20936186308998</v>
      </c>
      <c r="AE34" s="41">
        <f t="shared" si="31"/>
        <v>0</v>
      </c>
      <c r="AF34" s="49">
        <f>HLOOKUP(I34,ElecAvoidedCostsWOCC!$A$5:$Q$50,G34+1,FALSE)</f>
        <v>1.7462566560958237</v>
      </c>
      <c r="AG34" s="41">
        <f t="shared" si="32"/>
        <v>607.69731632134665</v>
      </c>
      <c r="AH34" s="49">
        <f>HLOOKUP(I34,ElecAvoidedCostsWOCC!$A$5:$Q$50,T34+1,FALSE)</f>
        <v>1.7462566560958237</v>
      </c>
      <c r="AI34" s="41">
        <f t="shared" si="33"/>
        <v>0</v>
      </c>
      <c r="AJ34" s="41">
        <f t="shared" si="34"/>
        <v>607.69731632134665</v>
      </c>
      <c r="AK34" s="41">
        <f>HLOOKUP(I34,ElecAvoidedCostsWOCC!$A$5:$Q$50,G34+1,FALSE)*J34*L34</f>
        <v>0</v>
      </c>
      <c r="AL34" s="41">
        <f t="shared" si="35"/>
        <v>607.69731632134665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607.69731632134665</v>
      </c>
      <c r="AN34" s="45">
        <f t="shared" si="36"/>
        <v>779.67640981657132</v>
      </c>
      <c r="AO34" s="44">
        <f t="shared" si="37"/>
        <v>2.0950340742100475</v>
      </c>
      <c r="AP34" s="44">
        <f t="shared" si="38"/>
        <v>1.4455944364131532</v>
      </c>
    </row>
    <row r="35" spans="2:42" x14ac:dyDescent="0.25">
      <c r="B35" s="34"/>
      <c r="C35" s="56"/>
      <c r="D35" s="56"/>
      <c r="E35" s="35">
        <v>13842</v>
      </c>
      <c r="F35" s="36" t="s">
        <v>949</v>
      </c>
      <c r="G35" s="36">
        <v>15</v>
      </c>
      <c r="H35" s="36"/>
      <c r="I35" s="37" t="s">
        <v>266</v>
      </c>
      <c r="J35" s="38">
        <v>6</v>
      </c>
      <c r="K35" s="38">
        <v>58</v>
      </c>
      <c r="L35" s="38"/>
      <c r="M35" s="39">
        <v>100</v>
      </c>
      <c r="N35" s="39">
        <v>91.85</v>
      </c>
      <c r="O35" s="40">
        <v>348</v>
      </c>
      <c r="P35" s="41">
        <v>600</v>
      </c>
      <c r="Q35" s="41">
        <f t="shared" si="12"/>
        <v>551.09999999999991</v>
      </c>
      <c r="R35" s="42">
        <v>2.0093999999999999</v>
      </c>
      <c r="S35" s="43"/>
      <c r="T35" s="36">
        <f t="shared" si="20"/>
        <v>15</v>
      </c>
      <c r="U35" s="44">
        <f t="shared" si="21"/>
        <v>7.125967585584305E-4</v>
      </c>
      <c r="V35" s="45">
        <f t="shared" si="22"/>
        <v>-8.1500000000000057</v>
      </c>
      <c r="W35" s="46">
        <f t="shared" si="23"/>
        <v>4.750645057056203E-5</v>
      </c>
      <c r="X35" s="41">
        <f t="shared" si="24"/>
        <v>24.922143354536953</v>
      </c>
      <c r="Y35" s="41">
        <f t="shared" si="25"/>
        <v>-48.900000000000091</v>
      </c>
      <c r="Z35" s="41">
        <f t="shared" si="26"/>
        <v>309.79006108810796</v>
      </c>
      <c r="AA35" s="47">
        <f t="shared" si="27"/>
        <v>576.02214335453687</v>
      </c>
      <c r="AB35" s="48">
        <f t="shared" si="28"/>
        <v>290.06560026976399</v>
      </c>
      <c r="AC35" s="41">
        <f t="shared" si="29"/>
        <v>539.34657617465996</v>
      </c>
      <c r="AD35" s="41">
        <f t="shared" si="30"/>
        <v>111.20936186308998</v>
      </c>
      <c r="AE35" s="41">
        <f t="shared" si="31"/>
        <v>0</v>
      </c>
      <c r="AF35" s="49">
        <f>HLOOKUP(I35,ElecAvoidedCostsWOCC!$A$5:$Q$50,G35+1,FALSE)</f>
        <v>1.7462566560958237</v>
      </c>
      <c r="AG35" s="41">
        <f t="shared" si="32"/>
        <v>607.69731632134665</v>
      </c>
      <c r="AH35" s="49">
        <f>HLOOKUP(I35,ElecAvoidedCostsWOCC!$A$5:$Q$50,T35+1,FALSE)</f>
        <v>1.7462566560958237</v>
      </c>
      <c r="AI35" s="41">
        <f t="shared" si="33"/>
        <v>0</v>
      </c>
      <c r="AJ35" s="41">
        <f t="shared" si="34"/>
        <v>607.69731632134665</v>
      </c>
      <c r="AK35" s="41">
        <f>HLOOKUP(I35,ElecAvoidedCostsWOCC!$A$5:$Q$50,G35+1,FALSE)*J35*L35</f>
        <v>0</v>
      </c>
      <c r="AL35" s="41">
        <f t="shared" si="35"/>
        <v>607.69731632134665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607.69731632134665</v>
      </c>
      <c r="AN35" s="45">
        <f t="shared" si="36"/>
        <v>779.67640981657132</v>
      </c>
      <c r="AO35" s="44">
        <f t="shared" si="37"/>
        <v>2.0950340742100475</v>
      </c>
      <c r="AP35" s="44">
        <f t="shared" si="38"/>
        <v>1.4455944364131532</v>
      </c>
    </row>
    <row r="36" spans="2:42" x14ac:dyDescent="0.25">
      <c r="B36" s="34"/>
      <c r="C36" s="56"/>
      <c r="D36" s="56"/>
      <c r="E36" s="35">
        <v>12326</v>
      </c>
      <c r="F36" s="36" t="s">
        <v>914</v>
      </c>
      <c r="G36" s="36">
        <v>10</v>
      </c>
      <c r="H36" s="36">
        <v>8</v>
      </c>
      <c r="I36" s="37" t="s">
        <v>265</v>
      </c>
      <c r="J36" s="38">
        <v>354</v>
      </c>
      <c r="K36" s="38">
        <v>2893</v>
      </c>
      <c r="L36" s="38">
        <v>1596</v>
      </c>
      <c r="M36" s="39">
        <v>1500</v>
      </c>
      <c r="N36" s="39">
        <v>7613.99</v>
      </c>
      <c r="O36" s="40">
        <v>1024122</v>
      </c>
      <c r="P36" s="41">
        <v>531000</v>
      </c>
      <c r="Q36" s="41">
        <f t="shared" si="12"/>
        <v>2695352.46</v>
      </c>
      <c r="R36" s="42">
        <v>0</v>
      </c>
      <c r="S36" s="43"/>
      <c r="T36" s="36">
        <f t="shared" si="20"/>
        <v>18</v>
      </c>
      <c r="U36" s="44">
        <f t="shared" si="21"/>
        <v>2.5165035088564722</v>
      </c>
      <c r="V36" s="45">
        <f t="shared" si="22"/>
        <v>6113.99</v>
      </c>
      <c r="W36" s="46">
        <f t="shared" si="23"/>
        <v>0.13980575049202623</v>
      </c>
      <c r="X36" s="41">
        <f t="shared" si="24"/>
        <v>73342.860047514638</v>
      </c>
      <c r="Y36" s="41">
        <f t="shared" si="25"/>
        <v>2164352.46</v>
      </c>
      <c r="Z36" s="41">
        <f t="shared" si="26"/>
        <v>911674.76132665318</v>
      </c>
      <c r="AA36" s="47">
        <f t="shared" si="27"/>
        <v>2768695.3200475145</v>
      </c>
      <c r="AB36" s="48">
        <f t="shared" si="28"/>
        <v>853628.05367664155</v>
      </c>
      <c r="AC36" s="41">
        <f t="shared" si="29"/>
        <v>2592411.3483590959</v>
      </c>
      <c r="AD36" s="41">
        <f t="shared" si="30"/>
        <v>0</v>
      </c>
      <c r="AE36" s="41">
        <f t="shared" si="31"/>
        <v>0</v>
      </c>
      <c r="AF36" s="49">
        <f>HLOOKUP(I36,ElecAvoidedCostsWOCC!$A$5:$Q$50,G36+1,FALSE)</f>
        <v>1.3287628949071131</v>
      </c>
      <c r="AG36" s="41">
        <f t="shared" si="32"/>
        <v>1360815.3134580625</v>
      </c>
      <c r="AH36" s="49">
        <f>HLOOKUP(I36,ElecAvoidedCostsWOCC!$A$5:$Q$50,T36+1,FALSE)</f>
        <v>1.9675158436529916</v>
      </c>
      <c r="AI36" s="41">
        <f t="shared" si="33"/>
        <v>1111614.9714104419</v>
      </c>
      <c r="AJ36" s="41">
        <f t="shared" si="34"/>
        <v>2472430.2848685044</v>
      </c>
      <c r="AK36" s="41">
        <f>HLOOKUP(I36,ElecAvoidedCostsWOCC!$A$5:$Q$50,G36+1,FALSE)*J36*L36</f>
        <v>750729.77541620028</v>
      </c>
      <c r="AL36" s="41">
        <f t="shared" si="35"/>
        <v>1721700.5094523041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1721700.5094523036</v>
      </c>
      <c r="AN36" s="45">
        <f t="shared" si="36"/>
        <v>1893870.5603975342</v>
      </c>
      <c r="AO36" s="44">
        <f t="shared" si="37"/>
        <v>2.0169211895471424</v>
      </c>
      <c r="AP36" s="44">
        <f t="shared" si="38"/>
        <v>0.73054400166713007</v>
      </c>
    </row>
    <row r="37" spans="2:42" x14ac:dyDescent="0.25">
      <c r="B37" s="34"/>
      <c r="C37" s="56"/>
      <c r="D37" s="56"/>
      <c r="E37" s="35">
        <v>12547</v>
      </c>
      <c r="F37" s="36" t="s">
        <v>915</v>
      </c>
      <c r="G37" s="36">
        <v>10</v>
      </c>
      <c r="H37" s="36">
        <v>8</v>
      </c>
      <c r="I37" s="37" t="s">
        <v>265</v>
      </c>
      <c r="J37" s="38">
        <v>216</v>
      </c>
      <c r="K37" s="38">
        <v>2975</v>
      </c>
      <c r="L37" s="38">
        <v>1590</v>
      </c>
      <c r="M37" s="39">
        <v>2400</v>
      </c>
      <c r="N37" s="39">
        <v>5114</v>
      </c>
      <c r="O37" s="40">
        <v>642600</v>
      </c>
      <c r="P37" s="41">
        <v>518400</v>
      </c>
      <c r="Q37" s="41">
        <f t="shared" si="12"/>
        <v>1104624</v>
      </c>
      <c r="R37" s="42">
        <v>0</v>
      </c>
      <c r="S37" s="43"/>
      <c r="T37" s="36">
        <f t="shared" si="20"/>
        <v>18</v>
      </c>
      <c r="U37" s="44">
        <f t="shared" si="21"/>
        <v>1.5790161277574046</v>
      </c>
      <c r="V37" s="45">
        <f t="shared" si="22"/>
        <v>2714</v>
      </c>
      <c r="W37" s="46">
        <f t="shared" si="23"/>
        <v>8.7723118208744705E-2</v>
      </c>
      <c r="X37" s="41">
        <f t="shared" si="24"/>
        <v>46020.026780532891</v>
      </c>
      <c r="Y37" s="41">
        <f t="shared" si="25"/>
        <v>586224</v>
      </c>
      <c r="Z37" s="41">
        <f t="shared" si="26"/>
        <v>572043.37142304075</v>
      </c>
      <c r="AA37" s="47">
        <f t="shared" si="27"/>
        <v>1150644.0267805329</v>
      </c>
      <c r="AB37" s="48">
        <f t="shared" si="28"/>
        <v>535621.13429123664</v>
      </c>
      <c r="AC37" s="41">
        <f t="shared" si="29"/>
        <v>1077382.0475473155</v>
      </c>
      <c r="AD37" s="41">
        <f t="shared" si="30"/>
        <v>0</v>
      </c>
      <c r="AE37" s="41">
        <f t="shared" si="31"/>
        <v>0</v>
      </c>
      <c r="AF37" s="49">
        <f>HLOOKUP(I37,ElecAvoidedCostsWOCC!$A$5:$Q$50,G37+1,FALSE)</f>
        <v>1.3287628949071131</v>
      </c>
      <c r="AG37" s="41">
        <f t="shared" si="32"/>
        <v>853863.03626731085</v>
      </c>
      <c r="AH37" s="49">
        <f>HLOOKUP(I37,ElecAvoidedCostsWOCC!$A$5:$Q$50,T37+1,FALSE)</f>
        <v>1.9675158436529916</v>
      </c>
      <c r="AI37" s="41">
        <f t="shared" si="33"/>
        <v>675723.64134418347</v>
      </c>
      <c r="AJ37" s="41">
        <f t="shared" si="34"/>
        <v>1529586.6776114944</v>
      </c>
      <c r="AK37" s="41">
        <f>HLOOKUP(I37,ElecAvoidedCostsWOCC!$A$5:$Q$50,G37+1,FALSE)*J37*L37</f>
        <v>456350.32862689887</v>
      </c>
      <c r="AL37" s="41">
        <f t="shared" si="35"/>
        <v>1073236.3489845956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1073236.3489845956</v>
      </c>
      <c r="AN37" s="45">
        <f t="shared" si="36"/>
        <v>1180559.9838830554</v>
      </c>
      <c r="AO37" s="44">
        <f t="shared" si="37"/>
        <v>2.0037229307703868</v>
      </c>
      <c r="AP37" s="44">
        <f t="shared" si="38"/>
        <v>1.0957672689744802</v>
      </c>
    </row>
    <row r="38" spans="2:42" x14ac:dyDescent="0.25">
      <c r="B38" s="34"/>
      <c r="C38" s="56"/>
      <c r="D38" s="56"/>
      <c r="E38" s="35">
        <v>12766</v>
      </c>
      <c r="F38" s="36" t="s">
        <v>917</v>
      </c>
      <c r="G38" s="36">
        <v>10</v>
      </c>
      <c r="H38" s="36">
        <v>8</v>
      </c>
      <c r="I38" s="37" t="s">
        <v>265</v>
      </c>
      <c r="J38" s="38">
        <v>38</v>
      </c>
      <c r="K38" s="38">
        <v>2893</v>
      </c>
      <c r="L38" s="38">
        <v>1596</v>
      </c>
      <c r="M38" s="39">
        <v>2400</v>
      </c>
      <c r="N38" s="39">
        <v>7613.99</v>
      </c>
      <c r="O38" s="40">
        <v>109934</v>
      </c>
      <c r="P38" s="41">
        <v>91200</v>
      </c>
      <c r="Q38" s="41">
        <f t="shared" si="12"/>
        <v>289331.62</v>
      </c>
      <c r="R38" s="42">
        <v>0</v>
      </c>
      <c r="S38" s="43"/>
      <c r="T38" s="36">
        <f t="shared" si="20"/>
        <v>18</v>
      </c>
      <c r="U38" s="44">
        <f t="shared" si="21"/>
        <v>0.27013314501849134</v>
      </c>
      <c r="V38" s="45">
        <f t="shared" si="22"/>
        <v>5213.99</v>
      </c>
      <c r="W38" s="46">
        <f t="shared" si="23"/>
        <v>1.5007396945471742E-2</v>
      </c>
      <c r="X38" s="41">
        <f t="shared" si="24"/>
        <v>7872.9623779817975</v>
      </c>
      <c r="Y38" s="41">
        <f t="shared" si="25"/>
        <v>198131.62</v>
      </c>
      <c r="Z38" s="41">
        <f t="shared" si="26"/>
        <v>97863.392458793271</v>
      </c>
      <c r="AA38" s="47">
        <f t="shared" si="27"/>
        <v>297204.5823779818</v>
      </c>
      <c r="AB38" s="48">
        <f t="shared" si="28"/>
        <v>91632.389942690323</v>
      </c>
      <c r="AC38" s="41">
        <f t="shared" si="29"/>
        <v>278281.44417414023</v>
      </c>
      <c r="AD38" s="41">
        <f t="shared" si="30"/>
        <v>0</v>
      </c>
      <c r="AE38" s="41">
        <f t="shared" si="31"/>
        <v>0</v>
      </c>
      <c r="AF38" s="49">
        <f>HLOOKUP(I38,ElecAvoidedCostsWOCC!$A$5:$Q$50,G38+1,FALSE)</f>
        <v>1.3287628949071131</v>
      </c>
      <c r="AG38" s="41">
        <f t="shared" si="32"/>
        <v>146076.22008871855</v>
      </c>
      <c r="AH38" s="49">
        <f>HLOOKUP(I38,ElecAvoidedCostsWOCC!$A$5:$Q$50,T38+1,FALSE)</f>
        <v>1.9675158436529916</v>
      </c>
      <c r="AI38" s="41">
        <f t="shared" si="33"/>
        <v>119325.90088586663</v>
      </c>
      <c r="AJ38" s="41">
        <f t="shared" si="34"/>
        <v>265402.12097458518</v>
      </c>
      <c r="AK38" s="41">
        <f>HLOOKUP(I38,ElecAvoidedCostsWOCC!$A$5:$Q$50,G38+1,FALSE)*J38*L38</f>
        <v>80586.812050326582</v>
      </c>
      <c r="AL38" s="41">
        <f t="shared" si="35"/>
        <v>184815.3089242586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184815.3089242586</v>
      </c>
      <c r="AN38" s="45">
        <f t="shared" si="36"/>
        <v>203296.83981668449</v>
      </c>
      <c r="AO38" s="44">
        <f t="shared" si="37"/>
        <v>2.0169211895471428</v>
      </c>
      <c r="AP38" s="44">
        <f t="shared" si="38"/>
        <v>0.73054400166713018</v>
      </c>
    </row>
    <row r="39" spans="2:42" x14ac:dyDescent="0.25">
      <c r="B39" s="34"/>
      <c r="C39" s="56"/>
      <c r="D39" s="56"/>
      <c r="E39" s="35">
        <v>12767</v>
      </c>
      <c r="F39" s="36" t="s">
        <v>918</v>
      </c>
      <c r="G39" s="36">
        <v>6</v>
      </c>
      <c r="H39" s="36">
        <v>12</v>
      </c>
      <c r="I39" s="37" t="s">
        <v>265</v>
      </c>
      <c r="J39" s="38">
        <v>15</v>
      </c>
      <c r="K39" s="38">
        <v>3180</v>
      </c>
      <c r="L39" s="38">
        <v>1590</v>
      </c>
      <c r="M39" s="39">
        <v>2400</v>
      </c>
      <c r="N39" s="39">
        <v>7388</v>
      </c>
      <c r="O39" s="40">
        <v>47700</v>
      </c>
      <c r="P39" s="41">
        <v>36000</v>
      </c>
      <c r="Q39" s="41">
        <f t="shared" si="12"/>
        <v>110820</v>
      </c>
      <c r="R39" s="42">
        <v>0</v>
      </c>
      <c r="S39" s="43"/>
      <c r="T39" s="36">
        <f t="shared" si="20"/>
        <v>18</v>
      </c>
      <c r="U39" s="44">
        <f t="shared" si="21"/>
        <v>0.11720988063185217</v>
      </c>
      <c r="V39" s="45">
        <f t="shared" si="22"/>
        <v>4988</v>
      </c>
      <c r="W39" s="46">
        <f t="shared" si="23"/>
        <v>6.5116600351028987E-3</v>
      </c>
      <c r="X39" s="41">
        <f t="shared" si="24"/>
        <v>3416.0524080787723</v>
      </c>
      <c r="Y39" s="41">
        <f t="shared" si="25"/>
        <v>74820</v>
      </c>
      <c r="Z39" s="41">
        <f t="shared" si="26"/>
        <v>42462.603200869969</v>
      </c>
      <c r="AA39" s="47">
        <f t="shared" si="27"/>
        <v>114236.05240807877</v>
      </c>
      <c r="AB39" s="48">
        <f t="shared" si="28"/>
        <v>39758.991761114201</v>
      </c>
      <c r="AC39" s="41">
        <f t="shared" si="29"/>
        <v>106962.5958877142</v>
      </c>
      <c r="AD39" s="41">
        <f t="shared" si="30"/>
        <v>0</v>
      </c>
      <c r="AE39" s="41">
        <f t="shared" si="31"/>
        <v>0</v>
      </c>
      <c r="AF39" s="49">
        <f>HLOOKUP(I39,ElecAvoidedCostsWOCC!$A$5:$Q$50,G39+1,FALSE)</f>
        <v>0.87520974434482102</v>
      </c>
      <c r="AG39" s="41">
        <f t="shared" si="32"/>
        <v>41747.504805247961</v>
      </c>
      <c r="AH39" s="49">
        <f>HLOOKUP(I39,ElecAvoidedCostsWOCC!$A$5:$Q$50,T39+1,FALSE)</f>
        <v>1.9675158436529916</v>
      </c>
      <c r="AI39" s="41">
        <f t="shared" si="33"/>
        <v>46925.252871123856</v>
      </c>
      <c r="AJ39" s="41">
        <f t="shared" si="34"/>
        <v>88672.75767637181</v>
      </c>
      <c r="AK39" s="41">
        <f>HLOOKUP(I39,ElecAvoidedCostsWOCC!$A$5:$Q$50,G39+1,FALSE)*J39*L39</f>
        <v>20873.752402623981</v>
      </c>
      <c r="AL39" s="41">
        <f t="shared" si="35"/>
        <v>67799.005273747825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67799.005273747825</v>
      </c>
      <c r="AN39" s="45">
        <f t="shared" si="36"/>
        <v>74578.905801122615</v>
      </c>
      <c r="AO39" s="44">
        <f t="shared" si="37"/>
        <v>1.7052496119898548</v>
      </c>
      <c r="AP39" s="44">
        <f t="shared" si="38"/>
        <v>0.69724285561854804</v>
      </c>
    </row>
    <row r="40" spans="2:42" x14ac:dyDescent="0.25">
      <c r="B40" s="34"/>
      <c r="C40" s="56"/>
      <c r="D40" s="56"/>
      <c r="E40" s="35">
        <v>12768</v>
      </c>
      <c r="F40" s="36" t="s">
        <v>919</v>
      </c>
      <c r="G40" s="36">
        <v>6</v>
      </c>
      <c r="H40" s="36">
        <v>12</v>
      </c>
      <c r="I40" s="37" t="s">
        <v>265</v>
      </c>
      <c r="J40" s="38">
        <v>90</v>
      </c>
      <c r="K40" s="38">
        <v>3192</v>
      </c>
      <c r="L40" s="38">
        <v>1596</v>
      </c>
      <c r="M40" s="39">
        <v>1500</v>
      </c>
      <c r="N40" s="39">
        <v>10028</v>
      </c>
      <c r="O40" s="40">
        <v>287280</v>
      </c>
      <c r="P40" s="41">
        <v>135000</v>
      </c>
      <c r="Q40" s="41">
        <f t="shared" si="12"/>
        <v>902520</v>
      </c>
      <c r="R40" s="42">
        <v>184.2304</v>
      </c>
      <c r="S40" s="43"/>
      <c r="T40" s="36">
        <f t="shared" si="20"/>
        <v>18</v>
      </c>
      <c r="U40" s="44">
        <f t="shared" si="21"/>
        <v>0.70591309240919276</v>
      </c>
      <c r="V40" s="45">
        <f t="shared" si="22"/>
        <v>8528</v>
      </c>
      <c r="W40" s="46">
        <f t="shared" si="23"/>
        <v>3.9217394022732929E-2</v>
      </c>
      <c r="X40" s="41">
        <f t="shared" si="24"/>
        <v>20573.659031297058</v>
      </c>
      <c r="Y40" s="41">
        <f t="shared" si="25"/>
        <v>767520</v>
      </c>
      <c r="Z40" s="41">
        <f t="shared" si="26"/>
        <v>255737.03663618289</v>
      </c>
      <c r="AA40" s="47">
        <f t="shared" si="27"/>
        <v>923093.65903129708</v>
      </c>
      <c r="AB40" s="48">
        <f t="shared" si="28"/>
        <v>239454.15415372929</v>
      </c>
      <c r="AC40" s="41">
        <f t="shared" si="29"/>
        <v>864319.90546001599</v>
      </c>
      <c r="AD40" s="41">
        <f t="shared" si="30"/>
        <v>169221.72384790218</v>
      </c>
      <c r="AE40" s="41">
        <f t="shared" si="31"/>
        <v>0</v>
      </c>
      <c r="AF40" s="49">
        <f>HLOOKUP(I40,ElecAvoidedCostsWOCC!$A$5:$Q$50,G40+1,FALSE)</f>
        <v>0.87520974434482102</v>
      </c>
      <c r="AG40" s="41">
        <f t="shared" si="32"/>
        <v>251430.25535538018</v>
      </c>
      <c r="AH40" s="49">
        <f>HLOOKUP(I40,ElecAvoidedCostsWOCC!$A$5:$Q$50,T40+1,FALSE)</f>
        <v>1.9675158436529916</v>
      </c>
      <c r="AI40" s="41">
        <f t="shared" si="33"/>
        <v>282613.97578231571</v>
      </c>
      <c r="AJ40" s="41">
        <f t="shared" si="34"/>
        <v>534044.23113769596</v>
      </c>
      <c r="AK40" s="41">
        <f>HLOOKUP(I40,ElecAvoidedCostsWOCC!$A$5:$Q$50,G40+1,FALSE)*J40*L40</f>
        <v>125715.12767769009</v>
      </c>
      <c r="AL40" s="41">
        <f t="shared" si="35"/>
        <v>408329.10346000583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408329.10346000578</v>
      </c>
      <c r="AN40" s="45">
        <f t="shared" si="36"/>
        <v>618383.73765390855</v>
      </c>
      <c r="AO40" s="44">
        <f t="shared" si="37"/>
        <v>1.7052496119898548</v>
      </c>
      <c r="AP40" s="44">
        <f t="shared" si="38"/>
        <v>0.71545701278832274</v>
      </c>
    </row>
    <row r="41" spans="2:42" x14ac:dyDescent="0.25">
      <c r="B41" s="34"/>
      <c r="C41" s="56"/>
      <c r="D41" s="56"/>
      <c r="E41" s="35">
        <v>12769</v>
      </c>
      <c r="F41" s="36" t="s">
        <v>920</v>
      </c>
      <c r="G41" s="36">
        <v>6</v>
      </c>
      <c r="H41" s="36">
        <v>12</v>
      </c>
      <c r="I41" s="37" t="s">
        <v>265</v>
      </c>
      <c r="J41" s="38">
        <v>5</v>
      </c>
      <c r="K41" s="38">
        <v>3192</v>
      </c>
      <c r="L41" s="38">
        <v>1596</v>
      </c>
      <c r="M41" s="39">
        <v>2400</v>
      </c>
      <c r="N41" s="39">
        <v>10028</v>
      </c>
      <c r="O41" s="40">
        <v>15960</v>
      </c>
      <c r="P41" s="41">
        <v>12000</v>
      </c>
      <c r="Q41" s="41">
        <f t="shared" si="12"/>
        <v>50140</v>
      </c>
      <c r="R41" s="42">
        <v>184.2304</v>
      </c>
      <c r="S41" s="43"/>
      <c r="T41" s="36">
        <f t="shared" si="20"/>
        <v>18</v>
      </c>
      <c r="U41" s="44">
        <f t="shared" si="21"/>
        <v>3.9217394022732929E-2</v>
      </c>
      <c r="V41" s="45">
        <f t="shared" si="22"/>
        <v>7628</v>
      </c>
      <c r="W41" s="46">
        <f t="shared" si="23"/>
        <v>2.1787441123740517E-3</v>
      </c>
      <c r="X41" s="41">
        <f t="shared" si="24"/>
        <v>1142.9810572942811</v>
      </c>
      <c r="Y41" s="41">
        <f t="shared" si="25"/>
        <v>38140</v>
      </c>
      <c r="Z41" s="41">
        <f t="shared" si="26"/>
        <v>14207.613146454607</v>
      </c>
      <c r="AA41" s="47">
        <f t="shared" si="27"/>
        <v>51282.981057294281</v>
      </c>
      <c r="AB41" s="48">
        <f t="shared" si="28"/>
        <v>13303.008564096073</v>
      </c>
      <c r="AC41" s="41">
        <f t="shared" si="29"/>
        <v>48017.772525556436</v>
      </c>
      <c r="AD41" s="41">
        <f t="shared" si="30"/>
        <v>9401.206880439011</v>
      </c>
      <c r="AE41" s="41">
        <f t="shared" si="31"/>
        <v>0</v>
      </c>
      <c r="AF41" s="49">
        <f>HLOOKUP(I41,ElecAvoidedCostsWOCC!$A$5:$Q$50,G41+1,FALSE)</f>
        <v>0.87520974434482102</v>
      </c>
      <c r="AG41" s="41">
        <f t="shared" si="32"/>
        <v>13968.347519743344</v>
      </c>
      <c r="AH41" s="49">
        <f>HLOOKUP(I41,ElecAvoidedCostsWOCC!$A$5:$Q$50,T41+1,FALSE)</f>
        <v>1.9675158436529916</v>
      </c>
      <c r="AI41" s="41">
        <f t="shared" si="33"/>
        <v>15700.776432350873</v>
      </c>
      <c r="AJ41" s="41">
        <f t="shared" si="34"/>
        <v>29669.123952094218</v>
      </c>
      <c r="AK41" s="41">
        <f>HLOOKUP(I41,ElecAvoidedCostsWOCC!$A$5:$Q$50,G41+1,FALSE)*J41*L41</f>
        <v>6984.1737598716718</v>
      </c>
      <c r="AL41" s="41">
        <f t="shared" si="35"/>
        <v>22684.950192222546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22684.950192222543</v>
      </c>
      <c r="AN41" s="45">
        <f t="shared" si="36"/>
        <v>34354.652091883807</v>
      </c>
      <c r="AO41" s="44">
        <f t="shared" si="37"/>
        <v>1.7052496119898546</v>
      </c>
      <c r="AP41" s="44">
        <f t="shared" si="38"/>
        <v>0.71545701278832285</v>
      </c>
    </row>
    <row r="42" spans="2:42" x14ac:dyDescent="0.25">
      <c r="B42" s="34"/>
      <c r="C42" s="56"/>
      <c r="D42" s="56"/>
      <c r="E42" s="35">
        <v>13824</v>
      </c>
      <c r="F42" s="36" t="s">
        <v>930</v>
      </c>
      <c r="G42" s="36">
        <v>10</v>
      </c>
      <c r="H42" s="36">
        <v>8</v>
      </c>
      <c r="I42" s="37" t="s">
        <v>265</v>
      </c>
      <c r="J42" s="38">
        <v>90</v>
      </c>
      <c r="K42" s="38">
        <v>2975</v>
      </c>
      <c r="L42" s="38">
        <v>1590</v>
      </c>
      <c r="M42" s="39">
        <v>2900</v>
      </c>
      <c r="N42" s="39">
        <v>5114</v>
      </c>
      <c r="O42" s="40">
        <v>267750</v>
      </c>
      <c r="P42" s="41">
        <v>261000</v>
      </c>
      <c r="Q42" s="41">
        <f t="shared" si="12"/>
        <v>460260</v>
      </c>
      <c r="R42" s="42">
        <v>0</v>
      </c>
      <c r="S42" s="43"/>
      <c r="T42" s="36">
        <f t="shared" si="20"/>
        <v>18</v>
      </c>
      <c r="U42" s="44">
        <f t="shared" si="21"/>
        <v>0.65792338656558536</v>
      </c>
      <c r="V42" s="45">
        <f t="shared" si="22"/>
        <v>2214</v>
      </c>
      <c r="W42" s="46">
        <f t="shared" si="23"/>
        <v>3.6551299253643629E-2</v>
      </c>
      <c r="X42" s="41">
        <f t="shared" si="24"/>
        <v>19175.011158555371</v>
      </c>
      <c r="Y42" s="41">
        <f t="shared" si="25"/>
        <v>199260</v>
      </c>
      <c r="Z42" s="41">
        <f t="shared" si="26"/>
        <v>238351.40475960029</v>
      </c>
      <c r="AA42" s="47">
        <f t="shared" si="27"/>
        <v>479435.0111585554</v>
      </c>
      <c r="AB42" s="48">
        <f t="shared" si="28"/>
        <v>223175.47262134857</v>
      </c>
      <c r="AC42" s="41">
        <f t="shared" si="29"/>
        <v>448909.1864780481</v>
      </c>
      <c r="AD42" s="41">
        <f t="shared" si="30"/>
        <v>0</v>
      </c>
      <c r="AE42" s="41">
        <f t="shared" si="31"/>
        <v>0</v>
      </c>
      <c r="AF42" s="49">
        <f>HLOOKUP(I42,ElecAvoidedCostsWOCC!$A$5:$Q$50,G42+1,FALSE)</f>
        <v>1.3287628949071131</v>
      </c>
      <c r="AG42" s="41">
        <f t="shared" si="32"/>
        <v>355776.26511137956</v>
      </c>
      <c r="AH42" s="49">
        <f>HLOOKUP(I42,ElecAvoidedCostsWOCC!$A$5:$Q$50,T42+1,FALSE)</f>
        <v>1.9675158436529916</v>
      </c>
      <c r="AI42" s="41">
        <f t="shared" si="33"/>
        <v>281551.5172267431</v>
      </c>
      <c r="AJ42" s="41">
        <f t="shared" si="34"/>
        <v>637327.7823381226</v>
      </c>
      <c r="AK42" s="41">
        <f>HLOOKUP(I42,ElecAvoidedCostsWOCC!$A$5:$Q$50,G42+1,FALSE)*J42*L42</f>
        <v>190145.9702612079</v>
      </c>
      <c r="AL42" s="41">
        <f t="shared" si="35"/>
        <v>447181.81207691471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447181.81207691471</v>
      </c>
      <c r="AN42" s="45">
        <f t="shared" si="36"/>
        <v>491899.9932846062</v>
      </c>
      <c r="AO42" s="44">
        <f t="shared" si="37"/>
        <v>2.0037229307703863</v>
      </c>
      <c r="AP42" s="44">
        <f t="shared" si="38"/>
        <v>1.0957672689744797</v>
      </c>
    </row>
    <row r="43" spans="2:42" x14ac:dyDescent="0.25">
      <c r="B43" s="34"/>
      <c r="C43" s="56"/>
      <c r="D43" s="56"/>
      <c r="E43" s="35">
        <v>13825</v>
      </c>
      <c r="F43" s="36" t="s">
        <v>931</v>
      </c>
      <c r="G43" s="36">
        <v>10</v>
      </c>
      <c r="H43" s="36">
        <v>8</v>
      </c>
      <c r="I43" s="37" t="s">
        <v>265</v>
      </c>
      <c r="J43" s="38">
        <v>130</v>
      </c>
      <c r="K43" s="38">
        <v>2893</v>
      </c>
      <c r="L43" s="38">
        <v>1596</v>
      </c>
      <c r="M43" s="39">
        <v>2000</v>
      </c>
      <c r="N43" s="39">
        <v>7613.99</v>
      </c>
      <c r="O43" s="40">
        <v>376090</v>
      </c>
      <c r="P43" s="41">
        <v>260000</v>
      </c>
      <c r="Q43" s="41">
        <f t="shared" si="12"/>
        <v>989818.7</v>
      </c>
      <c r="R43" s="42">
        <v>0</v>
      </c>
      <c r="S43" s="43"/>
      <c r="T43" s="36">
        <f t="shared" si="20"/>
        <v>18</v>
      </c>
      <c r="U43" s="44">
        <f t="shared" si="21"/>
        <v>0.92413970664220724</v>
      </c>
      <c r="V43" s="45">
        <f t="shared" si="22"/>
        <v>5613.99</v>
      </c>
      <c r="W43" s="46">
        <f t="shared" si="23"/>
        <v>5.1341094813455959E-2</v>
      </c>
      <c r="X43" s="41">
        <f t="shared" si="24"/>
        <v>26933.818661516674</v>
      </c>
      <c r="Y43" s="41">
        <f t="shared" si="25"/>
        <v>729818.7</v>
      </c>
      <c r="Z43" s="41">
        <f t="shared" si="26"/>
        <v>334795.81630639802</v>
      </c>
      <c r="AA43" s="47">
        <f t="shared" si="27"/>
        <v>1016752.5186615166</v>
      </c>
      <c r="AB43" s="48">
        <f t="shared" si="28"/>
        <v>313479.22875130898</v>
      </c>
      <c r="AC43" s="41">
        <f t="shared" si="29"/>
        <v>952015.46691153233</v>
      </c>
      <c r="AD43" s="41">
        <f t="shared" si="30"/>
        <v>0</v>
      </c>
      <c r="AE43" s="41">
        <f t="shared" si="31"/>
        <v>0</v>
      </c>
      <c r="AF43" s="49">
        <f>HLOOKUP(I43,ElecAvoidedCostsWOCC!$A$5:$Q$50,G43+1,FALSE)</f>
        <v>1.3287628949071131</v>
      </c>
      <c r="AG43" s="41">
        <f t="shared" si="32"/>
        <v>499734.43714561616</v>
      </c>
      <c r="AH43" s="49">
        <f>HLOOKUP(I43,ElecAvoidedCostsWOCC!$A$5:$Q$50,T43+1,FALSE)</f>
        <v>1.9675158436529916</v>
      </c>
      <c r="AI43" s="41">
        <f t="shared" si="33"/>
        <v>408220.18724112271</v>
      </c>
      <c r="AJ43" s="41">
        <f t="shared" si="34"/>
        <v>907954.62438673887</v>
      </c>
      <c r="AK43" s="41">
        <f>HLOOKUP(I43,ElecAvoidedCostsWOCC!$A$5:$Q$50,G43+1,FALSE)*J43*L43</f>
        <v>275691.72543532785</v>
      </c>
      <c r="AL43" s="41">
        <f t="shared" si="35"/>
        <v>632262.89895141101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632262.89895141101</v>
      </c>
      <c r="AN43" s="45">
        <f t="shared" si="36"/>
        <v>695489.18884655216</v>
      </c>
      <c r="AO43" s="44">
        <f t="shared" si="37"/>
        <v>2.0169211895471428</v>
      </c>
      <c r="AP43" s="44">
        <f t="shared" si="38"/>
        <v>0.73054400166713018</v>
      </c>
    </row>
    <row r="44" spans="2:42" x14ac:dyDescent="0.25">
      <c r="B44" s="34"/>
      <c r="C44" s="56"/>
      <c r="D44" s="56"/>
      <c r="E44" s="35">
        <v>13826</v>
      </c>
      <c r="F44" s="36" t="s">
        <v>932</v>
      </c>
      <c r="G44" s="36">
        <v>10</v>
      </c>
      <c r="H44" s="36">
        <v>8</v>
      </c>
      <c r="I44" s="37" t="s">
        <v>265</v>
      </c>
      <c r="J44" s="38">
        <v>15</v>
      </c>
      <c r="K44" s="38">
        <v>2893</v>
      </c>
      <c r="L44" s="38">
        <v>1596</v>
      </c>
      <c r="M44" s="39">
        <v>2900</v>
      </c>
      <c r="N44" s="39">
        <v>7613.99</v>
      </c>
      <c r="O44" s="40">
        <v>43395</v>
      </c>
      <c r="P44" s="41">
        <v>43500</v>
      </c>
      <c r="Q44" s="41">
        <f t="shared" si="12"/>
        <v>114209.84999999999</v>
      </c>
      <c r="R44" s="42">
        <v>0</v>
      </c>
      <c r="S44" s="43"/>
      <c r="T44" s="36">
        <f t="shared" si="20"/>
        <v>18</v>
      </c>
      <c r="U44" s="44">
        <f t="shared" si="21"/>
        <v>0.10663150461256238</v>
      </c>
      <c r="V44" s="45">
        <f t="shared" si="22"/>
        <v>4713.99</v>
      </c>
      <c r="W44" s="46">
        <f t="shared" si="23"/>
        <v>5.9239724784756875E-3</v>
      </c>
      <c r="X44" s="41">
        <f t="shared" si="24"/>
        <v>3107.7483070980779</v>
      </c>
      <c r="Y44" s="41">
        <f t="shared" si="25"/>
        <v>70709.849999999991</v>
      </c>
      <c r="Z44" s="41">
        <f t="shared" si="26"/>
        <v>38630.286496892077</v>
      </c>
      <c r="AA44" s="47">
        <f t="shared" si="27"/>
        <v>117317.59830709807</v>
      </c>
      <c r="AB44" s="48">
        <f t="shared" si="28"/>
        <v>36170.68024053565</v>
      </c>
      <c r="AC44" s="41">
        <f t="shared" si="29"/>
        <v>109847.9384897922</v>
      </c>
      <c r="AD44" s="41">
        <f t="shared" si="30"/>
        <v>0</v>
      </c>
      <c r="AE44" s="41">
        <f t="shared" si="31"/>
        <v>0</v>
      </c>
      <c r="AF44" s="49">
        <f>HLOOKUP(I44,ElecAvoidedCostsWOCC!$A$5:$Q$50,G44+1,FALSE)</f>
        <v>1.3287628949071131</v>
      </c>
      <c r="AG44" s="41">
        <f t="shared" si="32"/>
        <v>57661.665824494165</v>
      </c>
      <c r="AH44" s="49">
        <f>HLOOKUP(I44,ElecAvoidedCostsWOCC!$A$5:$Q$50,T44+1,FALSE)</f>
        <v>1.9675158436529916</v>
      </c>
      <c r="AI44" s="41">
        <f t="shared" si="33"/>
        <v>47102.329297052624</v>
      </c>
      <c r="AJ44" s="41">
        <f t="shared" si="34"/>
        <v>104763.99512154679</v>
      </c>
      <c r="AK44" s="41">
        <f>HLOOKUP(I44,ElecAvoidedCostsWOCC!$A$5:$Q$50,G44+1,FALSE)*J44*L44</f>
        <v>31810.583704076285</v>
      </c>
      <c r="AL44" s="41">
        <f t="shared" si="35"/>
        <v>72953.411417470503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72953.411417470503</v>
      </c>
      <c r="AN44" s="45">
        <f t="shared" si="36"/>
        <v>80248.752559217566</v>
      </c>
      <c r="AO44" s="44">
        <f t="shared" si="37"/>
        <v>2.0169211895471428</v>
      </c>
      <c r="AP44" s="44">
        <f t="shared" si="38"/>
        <v>0.73054400166713018</v>
      </c>
    </row>
    <row r="45" spans="2:42" x14ac:dyDescent="0.25">
      <c r="B45" s="34"/>
      <c r="C45" s="56"/>
      <c r="D45" s="56"/>
      <c r="E45" s="35">
        <v>13837</v>
      </c>
      <c r="F45" s="36" t="s">
        <v>933</v>
      </c>
      <c r="G45" s="36">
        <v>6</v>
      </c>
      <c r="H45" s="36">
        <v>12</v>
      </c>
      <c r="I45" s="37" t="s">
        <v>265</v>
      </c>
      <c r="J45" s="38">
        <v>20</v>
      </c>
      <c r="K45" s="38">
        <v>3180</v>
      </c>
      <c r="L45" s="38">
        <v>1590</v>
      </c>
      <c r="M45" s="39">
        <v>2900</v>
      </c>
      <c r="N45" s="39">
        <v>7388</v>
      </c>
      <c r="O45" s="40">
        <v>63600</v>
      </c>
      <c r="P45" s="41">
        <v>58000</v>
      </c>
      <c r="Q45" s="41">
        <f t="shared" si="12"/>
        <v>147760</v>
      </c>
      <c r="R45" s="42">
        <v>0</v>
      </c>
      <c r="S45" s="43"/>
      <c r="T45" s="36">
        <f t="shared" si="20"/>
        <v>18</v>
      </c>
      <c r="U45" s="44">
        <f t="shared" si="21"/>
        <v>0.15627984084246957</v>
      </c>
      <c r="V45" s="45">
        <f t="shared" si="22"/>
        <v>4488</v>
      </c>
      <c r="W45" s="46">
        <f t="shared" si="23"/>
        <v>8.6822133801371989E-3</v>
      </c>
      <c r="X45" s="41">
        <f t="shared" si="24"/>
        <v>4554.7365441050297</v>
      </c>
      <c r="Y45" s="41">
        <f t="shared" si="25"/>
        <v>89760</v>
      </c>
      <c r="Z45" s="41">
        <f t="shared" si="26"/>
        <v>56616.804267826628</v>
      </c>
      <c r="AA45" s="47">
        <f t="shared" si="27"/>
        <v>152314.73654410502</v>
      </c>
      <c r="AB45" s="48">
        <f t="shared" si="28"/>
        <v>53011.989014818937</v>
      </c>
      <c r="AC45" s="41">
        <f t="shared" si="29"/>
        <v>142616.79451695227</v>
      </c>
      <c r="AD45" s="41">
        <f t="shared" si="30"/>
        <v>0</v>
      </c>
      <c r="AE45" s="41">
        <f t="shared" si="31"/>
        <v>0</v>
      </c>
      <c r="AF45" s="49">
        <f>HLOOKUP(I45,ElecAvoidedCostsWOCC!$A$5:$Q$50,G45+1,FALSE)</f>
        <v>0.87520974434482102</v>
      </c>
      <c r="AG45" s="41">
        <f t="shared" si="32"/>
        <v>55663.339740330623</v>
      </c>
      <c r="AH45" s="49">
        <f>HLOOKUP(I45,ElecAvoidedCostsWOCC!$A$5:$Q$50,T45+1,FALSE)</f>
        <v>1.9675158436529916</v>
      </c>
      <c r="AI45" s="41">
        <f t="shared" si="33"/>
        <v>62567.003828165136</v>
      </c>
      <c r="AJ45" s="41">
        <f t="shared" si="34"/>
        <v>118230.34356849577</v>
      </c>
      <c r="AK45" s="41">
        <f>HLOOKUP(I45,ElecAvoidedCostsWOCC!$A$5:$Q$50,G45+1,FALSE)*J45*L45</f>
        <v>27831.669870165311</v>
      </c>
      <c r="AL45" s="41">
        <f t="shared" si="35"/>
        <v>90398.673698330458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90398.673698330458</v>
      </c>
      <c r="AN45" s="45">
        <f t="shared" si="36"/>
        <v>99438.541068163511</v>
      </c>
      <c r="AO45" s="44">
        <f t="shared" si="37"/>
        <v>1.7052496119898553</v>
      </c>
      <c r="AP45" s="44">
        <f t="shared" si="38"/>
        <v>0.69724285561854826</v>
      </c>
    </row>
    <row r="46" spans="2:42" x14ac:dyDescent="0.25">
      <c r="B46" s="34"/>
      <c r="C46" s="56"/>
      <c r="D46" s="56"/>
      <c r="E46" s="35">
        <v>13838</v>
      </c>
      <c r="F46" s="36" t="s">
        <v>934</v>
      </c>
      <c r="G46" s="36">
        <v>6</v>
      </c>
      <c r="H46" s="36">
        <v>12</v>
      </c>
      <c r="I46" s="37" t="s">
        <v>265</v>
      </c>
      <c r="J46" s="38">
        <v>22</v>
      </c>
      <c r="K46" s="38">
        <v>3192</v>
      </c>
      <c r="L46" s="38">
        <v>1596</v>
      </c>
      <c r="M46" s="39">
        <v>2000</v>
      </c>
      <c r="N46" s="39">
        <v>10028</v>
      </c>
      <c r="O46" s="40">
        <v>70224</v>
      </c>
      <c r="P46" s="41">
        <v>44000</v>
      </c>
      <c r="Q46" s="41">
        <f t="shared" si="12"/>
        <v>220616</v>
      </c>
      <c r="R46" s="42">
        <v>184.2304</v>
      </c>
      <c r="S46" s="43"/>
      <c r="T46" s="36">
        <f t="shared" si="20"/>
        <v>18</v>
      </c>
      <c r="U46" s="44">
        <f t="shared" si="21"/>
        <v>0.17255653370002488</v>
      </c>
      <c r="V46" s="45">
        <f t="shared" si="22"/>
        <v>8028</v>
      </c>
      <c r="W46" s="46">
        <f t="shared" si="23"/>
        <v>9.5864740944458272E-3</v>
      </c>
      <c r="X46" s="41">
        <f t="shared" si="24"/>
        <v>5029.1166520948364</v>
      </c>
      <c r="Y46" s="41">
        <f t="shared" si="25"/>
        <v>176616</v>
      </c>
      <c r="Z46" s="41">
        <f t="shared" si="26"/>
        <v>62513.49784440027</v>
      </c>
      <c r="AA46" s="47">
        <f t="shared" si="27"/>
        <v>225645.11665209485</v>
      </c>
      <c r="AB46" s="48">
        <f t="shared" si="28"/>
        <v>58533.237682022722</v>
      </c>
      <c r="AC46" s="41">
        <f t="shared" si="29"/>
        <v>211278.19911244835</v>
      </c>
      <c r="AD46" s="41">
        <f t="shared" si="30"/>
        <v>41365.310273931645</v>
      </c>
      <c r="AE46" s="41">
        <f t="shared" si="31"/>
        <v>0</v>
      </c>
      <c r="AF46" s="49">
        <f>HLOOKUP(I46,ElecAvoidedCostsWOCC!$A$5:$Q$50,G46+1,FALSE)</f>
        <v>0.87520974434482102</v>
      </c>
      <c r="AG46" s="41">
        <f t="shared" si="32"/>
        <v>61460.729086870713</v>
      </c>
      <c r="AH46" s="49">
        <f>HLOOKUP(I46,ElecAvoidedCostsWOCC!$A$5:$Q$50,T46+1,FALSE)</f>
        <v>1.9675158436529916</v>
      </c>
      <c r="AI46" s="41">
        <f t="shared" si="33"/>
        <v>69083.416302343845</v>
      </c>
      <c r="AJ46" s="41">
        <f t="shared" si="34"/>
        <v>130544.14538921457</v>
      </c>
      <c r="AK46" s="41">
        <f>HLOOKUP(I46,ElecAvoidedCostsWOCC!$A$5:$Q$50,G46+1,FALSE)*J46*L46</f>
        <v>30730.364543435357</v>
      </c>
      <c r="AL46" s="41">
        <f t="shared" si="35"/>
        <v>99813.780845779213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99813.780845779183</v>
      </c>
      <c r="AN46" s="45">
        <f t="shared" si="36"/>
        <v>151160.46920428876</v>
      </c>
      <c r="AO46" s="44">
        <f t="shared" si="37"/>
        <v>1.7052496119898546</v>
      </c>
      <c r="AP46" s="44">
        <f t="shared" si="38"/>
        <v>0.71545701278832274</v>
      </c>
    </row>
    <row r="47" spans="2:42" x14ac:dyDescent="0.25">
      <c r="B47" s="34"/>
      <c r="C47" s="56"/>
      <c r="D47" s="56"/>
      <c r="E47" s="35">
        <v>13839</v>
      </c>
      <c r="F47" s="36" t="s">
        <v>935</v>
      </c>
      <c r="G47" s="36">
        <v>6</v>
      </c>
      <c r="H47" s="36">
        <v>12</v>
      </c>
      <c r="I47" s="37" t="s">
        <v>265</v>
      </c>
      <c r="J47" s="38">
        <v>1</v>
      </c>
      <c r="K47" s="38">
        <v>3192</v>
      </c>
      <c r="L47" s="38">
        <v>1596</v>
      </c>
      <c r="M47" s="39">
        <v>2900</v>
      </c>
      <c r="N47" s="39">
        <v>10028</v>
      </c>
      <c r="O47" s="40">
        <v>3192</v>
      </c>
      <c r="P47" s="41">
        <v>2900</v>
      </c>
      <c r="Q47" s="41">
        <f t="shared" si="12"/>
        <v>10028</v>
      </c>
      <c r="R47" s="42">
        <v>184.2304</v>
      </c>
      <c r="S47" s="43"/>
      <c r="T47" s="36">
        <f t="shared" si="20"/>
        <v>18</v>
      </c>
      <c r="U47" s="44">
        <f t="shared" si="21"/>
        <v>7.8434788045465866E-3</v>
      </c>
      <c r="V47" s="45">
        <f t="shared" si="22"/>
        <v>7128</v>
      </c>
      <c r="W47" s="46">
        <f t="shared" si="23"/>
        <v>4.3574882247481033E-4</v>
      </c>
      <c r="X47" s="41">
        <f t="shared" si="24"/>
        <v>228.5962114588562</v>
      </c>
      <c r="Y47" s="41">
        <f t="shared" si="25"/>
        <v>7128</v>
      </c>
      <c r="Z47" s="41">
        <f t="shared" si="26"/>
        <v>2841.522629290921</v>
      </c>
      <c r="AA47" s="47">
        <f t="shared" si="27"/>
        <v>10256.596211458856</v>
      </c>
      <c r="AB47" s="48">
        <f t="shared" si="28"/>
        <v>2660.6017128192143</v>
      </c>
      <c r="AC47" s="41">
        <f t="shared" si="29"/>
        <v>9603.5545051112877</v>
      </c>
      <c r="AD47" s="41">
        <f t="shared" si="30"/>
        <v>1880.2413760878021</v>
      </c>
      <c r="AE47" s="41">
        <f t="shared" si="31"/>
        <v>0</v>
      </c>
      <c r="AF47" s="49">
        <f>HLOOKUP(I47,ElecAvoidedCostsWOCC!$A$5:$Q$50,G47+1,FALSE)</f>
        <v>0.87520974434482102</v>
      </c>
      <c r="AG47" s="41">
        <f t="shared" si="32"/>
        <v>2793.6695039486685</v>
      </c>
      <c r="AH47" s="49">
        <f>HLOOKUP(I47,ElecAvoidedCostsWOCC!$A$5:$Q$50,T47+1,FALSE)</f>
        <v>1.9675158436529916</v>
      </c>
      <c r="AI47" s="41">
        <f t="shared" si="33"/>
        <v>3140.1552864701744</v>
      </c>
      <c r="AJ47" s="41">
        <f t="shared" si="34"/>
        <v>5933.8247904188429</v>
      </c>
      <c r="AK47" s="41">
        <f>HLOOKUP(I47,ElecAvoidedCostsWOCC!$A$5:$Q$50,G47+1,FALSE)*J47*L47</f>
        <v>1396.8347519743343</v>
      </c>
      <c r="AL47" s="41">
        <f t="shared" si="35"/>
        <v>4536.9900384445082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4536.9900384445082</v>
      </c>
      <c r="AN47" s="45">
        <f t="shared" si="36"/>
        <v>6870.9304183767617</v>
      </c>
      <c r="AO47" s="44">
        <f t="shared" si="37"/>
        <v>1.7052496119898548</v>
      </c>
      <c r="AP47" s="44">
        <f t="shared" si="38"/>
        <v>0.71545701278832285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20"/>
        <v>0</v>
      </c>
      <c r="U48" s="44">
        <f t="shared" si="21"/>
        <v>0</v>
      </c>
      <c r="V48" s="45">
        <f t="shared" si="22"/>
        <v>0</v>
      </c>
      <c r="W48" s="46">
        <f t="shared" si="23"/>
        <v>0</v>
      </c>
      <c r="X48" s="41">
        <f t="shared" si="24"/>
        <v>0</v>
      </c>
      <c r="Y48" s="41">
        <f t="shared" si="25"/>
        <v>0</v>
      </c>
      <c r="Z48" s="41">
        <f t="shared" si="26"/>
        <v>0</v>
      </c>
      <c r="AA48" s="47">
        <f t="shared" si="27"/>
        <v>0</v>
      </c>
      <c r="AB48" s="48">
        <f t="shared" si="28"/>
        <v>0</v>
      </c>
      <c r="AC48" s="41">
        <f t="shared" si="29"/>
        <v>0</v>
      </c>
      <c r="AD48" s="41">
        <f t="shared" si="30"/>
        <v>0</v>
      </c>
      <c r="AE48" s="41">
        <f t="shared" si="31"/>
        <v>0</v>
      </c>
      <c r="AF48" s="49" t="e">
        <f>HLOOKUP(I48,ElecAvoidedCostsWOCC!$A$5:$Q$50,G48+1,FALSE)</f>
        <v>#N/A</v>
      </c>
      <c r="AG48" s="41" t="e">
        <f t="shared" si="32"/>
        <v>#N/A</v>
      </c>
      <c r="AH48" s="49" t="e">
        <f>HLOOKUP(I48,ElecAvoidedCostsWOCC!$A$5:$Q$50,T48+1,FALSE)</f>
        <v>#N/A</v>
      </c>
      <c r="AI48" s="41" t="e">
        <f t="shared" si="33"/>
        <v>#N/A</v>
      </c>
      <c r="AJ48" s="41" t="e">
        <f t="shared" si="34"/>
        <v>#N/A</v>
      </c>
      <c r="AK48" s="41" t="e">
        <f>HLOOKUP(I48,ElecAvoidedCostsWOCC!$A$5:$Q$50,G48+1,FALSE)*J48*L48</f>
        <v>#N/A</v>
      </c>
      <c r="AL48" s="41" t="e">
        <f t="shared" si="35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36"/>
        <v>0</v>
      </c>
      <c r="AO48" s="44">
        <f t="shared" si="37"/>
        <v>0</v>
      </c>
      <c r="AP48" s="44" t="e">
        <f t="shared" si="38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20"/>
        <v>0</v>
      </c>
      <c r="U49" s="44">
        <f t="shared" si="21"/>
        <v>0</v>
      </c>
      <c r="V49" s="45">
        <f t="shared" si="22"/>
        <v>0</v>
      </c>
      <c r="W49" s="46">
        <f t="shared" si="23"/>
        <v>0</v>
      </c>
      <c r="X49" s="41">
        <f t="shared" si="24"/>
        <v>0</v>
      </c>
      <c r="Y49" s="41">
        <f t="shared" si="25"/>
        <v>0</v>
      </c>
      <c r="Z49" s="41">
        <f t="shared" si="26"/>
        <v>0</v>
      </c>
      <c r="AA49" s="47">
        <f t="shared" si="27"/>
        <v>0</v>
      </c>
      <c r="AB49" s="48">
        <f t="shared" si="28"/>
        <v>0</v>
      </c>
      <c r="AC49" s="41">
        <f t="shared" si="29"/>
        <v>0</v>
      </c>
      <c r="AD49" s="41">
        <f t="shared" si="30"/>
        <v>0</v>
      </c>
      <c r="AE49" s="41">
        <f t="shared" si="31"/>
        <v>0</v>
      </c>
      <c r="AF49" s="49" t="e">
        <f>HLOOKUP(I49,ElecAvoidedCostsWOCC!$A$5:$Q$50,G49+1,FALSE)</f>
        <v>#N/A</v>
      </c>
      <c r="AG49" s="41" t="e">
        <f t="shared" si="32"/>
        <v>#N/A</v>
      </c>
      <c r="AH49" s="49" t="e">
        <f>HLOOKUP(I49,ElecAvoidedCostsWOCC!$A$5:$Q$50,T49+1,FALSE)</f>
        <v>#N/A</v>
      </c>
      <c r="AI49" s="41" t="e">
        <f t="shared" si="33"/>
        <v>#N/A</v>
      </c>
      <c r="AJ49" s="41" t="e">
        <f t="shared" si="34"/>
        <v>#N/A</v>
      </c>
      <c r="AK49" s="41" t="e">
        <f>HLOOKUP(I49,ElecAvoidedCostsWOCC!$A$5:$Q$50,G49+1,FALSE)*J49*L49</f>
        <v>#N/A</v>
      </c>
      <c r="AL49" s="41" t="e">
        <f t="shared" si="35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36"/>
        <v>0</v>
      </c>
      <c r="AO49" s="44">
        <f t="shared" si="37"/>
        <v>0</v>
      </c>
      <c r="AP49" s="44" t="e">
        <f t="shared" si="38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20"/>
        <v>0</v>
      </c>
      <c r="U50" s="44">
        <f t="shared" si="21"/>
        <v>0</v>
      </c>
      <c r="V50" s="45">
        <f t="shared" si="22"/>
        <v>0</v>
      </c>
      <c r="W50" s="46">
        <f t="shared" si="23"/>
        <v>0</v>
      </c>
      <c r="X50" s="41">
        <f t="shared" si="24"/>
        <v>0</v>
      </c>
      <c r="Y50" s="41">
        <f t="shared" si="25"/>
        <v>0</v>
      </c>
      <c r="Z50" s="41">
        <f t="shared" si="26"/>
        <v>0</v>
      </c>
      <c r="AA50" s="47">
        <f t="shared" si="27"/>
        <v>0</v>
      </c>
      <c r="AB50" s="48">
        <f t="shared" si="28"/>
        <v>0</v>
      </c>
      <c r="AC50" s="41">
        <f t="shared" si="29"/>
        <v>0</v>
      </c>
      <c r="AD50" s="41">
        <f t="shared" si="30"/>
        <v>0</v>
      </c>
      <c r="AE50" s="41">
        <f t="shared" si="31"/>
        <v>0</v>
      </c>
      <c r="AF50" s="49" t="e">
        <f>HLOOKUP(I50,ElecAvoidedCostsWOCC!$A$5:$Q$50,G50+1,FALSE)</f>
        <v>#N/A</v>
      </c>
      <c r="AG50" s="41" t="e">
        <f t="shared" si="32"/>
        <v>#N/A</v>
      </c>
      <c r="AH50" s="49" t="e">
        <f>HLOOKUP(I50,ElecAvoidedCostsWOCC!$A$5:$Q$50,T50+1,FALSE)</f>
        <v>#N/A</v>
      </c>
      <c r="AI50" s="41" t="e">
        <f t="shared" si="33"/>
        <v>#N/A</v>
      </c>
      <c r="AJ50" s="41" t="e">
        <f t="shared" si="34"/>
        <v>#N/A</v>
      </c>
      <c r="AK50" s="41" t="e">
        <f>HLOOKUP(I50,ElecAvoidedCostsWOCC!$A$5:$Q$50,G50+1,FALSE)*J50*L50</f>
        <v>#N/A</v>
      </c>
      <c r="AL50" s="41" t="e">
        <f t="shared" si="35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36"/>
        <v>0</v>
      </c>
      <c r="AO50" s="44">
        <f t="shared" si="37"/>
        <v>0</v>
      </c>
      <c r="AP50" s="44" t="e">
        <f t="shared" si="38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20"/>
        <v>0</v>
      </c>
      <c r="U51" s="44">
        <f t="shared" si="21"/>
        <v>0</v>
      </c>
      <c r="V51" s="45">
        <f t="shared" si="22"/>
        <v>0</v>
      </c>
      <c r="W51" s="46">
        <f t="shared" si="23"/>
        <v>0</v>
      </c>
      <c r="X51" s="41">
        <f t="shared" si="24"/>
        <v>0</v>
      </c>
      <c r="Y51" s="41">
        <f t="shared" si="25"/>
        <v>0</v>
      </c>
      <c r="Z51" s="41">
        <f t="shared" si="26"/>
        <v>0</v>
      </c>
      <c r="AA51" s="47">
        <f t="shared" si="27"/>
        <v>0</v>
      </c>
      <c r="AB51" s="48">
        <f t="shared" si="28"/>
        <v>0</v>
      </c>
      <c r="AC51" s="41">
        <f t="shared" si="29"/>
        <v>0</v>
      </c>
      <c r="AD51" s="41">
        <f t="shared" si="30"/>
        <v>0</v>
      </c>
      <c r="AE51" s="41">
        <f t="shared" si="31"/>
        <v>0</v>
      </c>
      <c r="AF51" s="49" t="e">
        <f>HLOOKUP(I51,ElecAvoidedCostsWOCC!$A$5:$Q$50,G51+1,FALSE)</f>
        <v>#N/A</v>
      </c>
      <c r="AG51" s="41" t="e">
        <f t="shared" si="32"/>
        <v>#N/A</v>
      </c>
      <c r="AH51" s="49" t="e">
        <f>HLOOKUP(I51,ElecAvoidedCostsWOCC!$A$5:$Q$50,T51+1,FALSE)</f>
        <v>#N/A</v>
      </c>
      <c r="AI51" s="41" t="e">
        <f t="shared" si="33"/>
        <v>#N/A</v>
      </c>
      <c r="AJ51" s="41" t="e">
        <f t="shared" si="34"/>
        <v>#N/A</v>
      </c>
      <c r="AK51" s="41" t="e">
        <f>HLOOKUP(I51,ElecAvoidedCostsWOCC!$A$5:$Q$50,G51+1,FALSE)*J51*L51</f>
        <v>#N/A</v>
      </c>
      <c r="AL51" s="41" t="e">
        <f t="shared" si="35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36"/>
        <v>0</v>
      </c>
      <c r="AO51" s="44">
        <f t="shared" si="37"/>
        <v>0</v>
      </c>
      <c r="AP51" s="44" t="e">
        <f t="shared" si="38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20"/>
        <v>0</v>
      </c>
      <c r="U52" s="44">
        <f t="shared" si="21"/>
        <v>0</v>
      </c>
      <c r="V52" s="45">
        <f t="shared" si="22"/>
        <v>0</v>
      </c>
      <c r="W52" s="46">
        <f t="shared" si="23"/>
        <v>0</v>
      </c>
      <c r="X52" s="41">
        <f t="shared" si="24"/>
        <v>0</v>
      </c>
      <c r="Y52" s="41">
        <f t="shared" si="25"/>
        <v>0</v>
      </c>
      <c r="Z52" s="41">
        <f t="shared" si="26"/>
        <v>0</v>
      </c>
      <c r="AA52" s="47">
        <f t="shared" si="27"/>
        <v>0</v>
      </c>
      <c r="AB52" s="48">
        <f t="shared" si="28"/>
        <v>0</v>
      </c>
      <c r="AC52" s="41">
        <f t="shared" si="29"/>
        <v>0</v>
      </c>
      <c r="AD52" s="41">
        <f t="shared" si="30"/>
        <v>0</v>
      </c>
      <c r="AE52" s="41">
        <f t="shared" si="31"/>
        <v>0</v>
      </c>
      <c r="AF52" s="49" t="e">
        <f>HLOOKUP(I52,ElecAvoidedCostsWOCC!$A$5:$Q$50,G52+1,FALSE)</f>
        <v>#N/A</v>
      </c>
      <c r="AG52" s="41" t="e">
        <f t="shared" si="32"/>
        <v>#N/A</v>
      </c>
      <c r="AH52" s="49" t="e">
        <f>HLOOKUP(I52,ElecAvoidedCostsWOCC!$A$5:$Q$50,T52+1,FALSE)</f>
        <v>#N/A</v>
      </c>
      <c r="AI52" s="41" t="e">
        <f t="shared" si="33"/>
        <v>#N/A</v>
      </c>
      <c r="AJ52" s="41" t="e">
        <f t="shared" si="34"/>
        <v>#N/A</v>
      </c>
      <c r="AK52" s="41" t="e">
        <f>HLOOKUP(I52,ElecAvoidedCostsWOCC!$A$5:$Q$50,G52+1,FALSE)*J52*L52</f>
        <v>#N/A</v>
      </c>
      <c r="AL52" s="41" t="e">
        <f t="shared" si="35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36"/>
        <v>0</v>
      </c>
      <c r="AO52" s="44">
        <f t="shared" si="37"/>
        <v>0</v>
      </c>
      <c r="AP52" s="44" t="e">
        <f t="shared" si="38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ref="T53:T116" si="39">G53+H53</f>
        <v>0</v>
      </c>
      <c r="U53" s="44">
        <f t="shared" ref="U53:U116" si="40">(O53/$A$10)*T53</f>
        <v>0</v>
      </c>
      <c r="V53" s="45">
        <f t="shared" ref="V53:V116" si="41">N53-M53</f>
        <v>0</v>
      </c>
      <c r="W53" s="46">
        <f t="shared" ref="W53:W116" si="42">(O53/A$10)</f>
        <v>0</v>
      </c>
      <c r="X53" s="41">
        <f t="shared" ref="X53:X116" si="43">W53*A$8</f>
        <v>0</v>
      </c>
      <c r="Y53" s="41">
        <f t="shared" ref="Y53:Y116" si="44">Q53-P53</f>
        <v>0</v>
      </c>
      <c r="Z53" s="41">
        <f t="shared" ref="Z53:Z116" si="45">X53+(A$6*W53)</f>
        <v>0</v>
      </c>
      <c r="AA53" s="47">
        <f t="shared" ref="AA53:AA116" si="46">Q53+X53</f>
        <v>0</v>
      </c>
      <c r="AB53" s="48">
        <f t="shared" ref="AB53:AB116" si="47">Z53/(1+ElecDiscountRate)^1</f>
        <v>0</v>
      </c>
      <c r="AC53" s="41">
        <f t="shared" ref="AC53:AC116" si="48">AA53/(1+ElecDiscountRate)^1</f>
        <v>0</v>
      </c>
      <c r="AD53" s="41">
        <f t="shared" ref="AD53:AD116" si="49">-PV(ElecDiscountRate,T53,R53)*J53</f>
        <v>0</v>
      </c>
      <c r="AE53" s="41">
        <f t="shared" ref="AE53:AE116" si="50">-PV(ElecDiscountRate,T53,S53)*J53</f>
        <v>0</v>
      </c>
      <c r="AF53" s="49" t="e">
        <f>HLOOKUP(I53,ElecAvoidedCostsWOCC!$A$5:$Q$50,G53+1,FALSE)</f>
        <v>#N/A</v>
      </c>
      <c r="AG53" s="41" t="e">
        <f t="shared" ref="AG53:AG116" si="51">AF53*J53*K53</f>
        <v>#N/A</v>
      </c>
      <c r="AH53" s="49" t="e">
        <f>HLOOKUP(I53,ElecAvoidedCostsWOCC!$A$5:$Q$50,T53+1,FALSE)</f>
        <v>#N/A</v>
      </c>
      <c r="AI53" s="41" t="e">
        <f t="shared" ref="AI53:AI116" si="52">AH53*J53*L53</f>
        <v>#N/A</v>
      </c>
      <c r="AJ53" s="41" t="e">
        <f t="shared" ref="AJ53:AJ116" si="53">AG53+AI53</f>
        <v>#N/A</v>
      </c>
      <c r="AK53" s="41" t="e">
        <f>HLOOKUP(I53,ElecAvoidedCostsWOCC!$A$5:$Q$50,G53+1,FALSE)*J53*L53</f>
        <v>#N/A</v>
      </c>
      <c r="AL53" s="41" t="e">
        <f t="shared" ref="AL53:AL116" si="54">AG53+AI53-AK53</f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ref="AN53:AN116" si="55">AM53*1.1+AD53+AE53</f>
        <v>0</v>
      </c>
      <c r="AO53" s="44">
        <f t="shared" ref="AO53:AO116" si="56">IFERROR(AM53/AB53,0)</f>
        <v>0</v>
      </c>
      <c r="AP53" s="44" t="e">
        <f t="shared" ref="AP53:AP116" si="57">AN53/AC53</f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39"/>
        <v>0</v>
      </c>
      <c r="U54" s="44">
        <f t="shared" si="40"/>
        <v>0</v>
      </c>
      <c r="V54" s="45">
        <f t="shared" si="41"/>
        <v>0</v>
      </c>
      <c r="W54" s="46">
        <f t="shared" si="42"/>
        <v>0</v>
      </c>
      <c r="X54" s="41">
        <f t="shared" si="43"/>
        <v>0</v>
      </c>
      <c r="Y54" s="41">
        <f t="shared" si="44"/>
        <v>0</v>
      </c>
      <c r="Z54" s="41">
        <f t="shared" si="45"/>
        <v>0</v>
      </c>
      <c r="AA54" s="47">
        <f t="shared" si="46"/>
        <v>0</v>
      </c>
      <c r="AB54" s="48">
        <f t="shared" si="47"/>
        <v>0</v>
      </c>
      <c r="AC54" s="41">
        <f t="shared" si="48"/>
        <v>0</v>
      </c>
      <c r="AD54" s="41">
        <f t="shared" si="49"/>
        <v>0</v>
      </c>
      <c r="AE54" s="41">
        <f t="shared" si="50"/>
        <v>0</v>
      </c>
      <c r="AF54" s="49" t="e">
        <f>HLOOKUP(I54,ElecAvoidedCostsWOCC!$A$5:$Q$50,G54+1,FALSE)</f>
        <v>#N/A</v>
      </c>
      <c r="AG54" s="41" t="e">
        <f t="shared" si="51"/>
        <v>#N/A</v>
      </c>
      <c r="AH54" s="49" t="e">
        <f>HLOOKUP(I54,ElecAvoidedCostsWOCC!$A$5:$Q$50,T54+1,FALSE)</f>
        <v>#N/A</v>
      </c>
      <c r="AI54" s="41" t="e">
        <f t="shared" si="52"/>
        <v>#N/A</v>
      </c>
      <c r="AJ54" s="41" t="e">
        <f t="shared" si="53"/>
        <v>#N/A</v>
      </c>
      <c r="AK54" s="41" t="e">
        <f>HLOOKUP(I54,ElecAvoidedCostsWOCC!$A$5:$Q$50,G54+1,FALSE)*J54*L54</f>
        <v>#N/A</v>
      </c>
      <c r="AL54" s="41" t="e">
        <f t="shared" si="54"/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si="55"/>
        <v>0</v>
      </c>
      <c r="AO54" s="44">
        <f t="shared" si="56"/>
        <v>0</v>
      </c>
      <c r="AP54" s="44" t="e">
        <f t="shared" si="57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39"/>
        <v>0</v>
      </c>
      <c r="U55" s="44">
        <f t="shared" si="40"/>
        <v>0</v>
      </c>
      <c r="V55" s="45">
        <f t="shared" si="41"/>
        <v>0</v>
      </c>
      <c r="W55" s="46">
        <f t="shared" si="42"/>
        <v>0</v>
      </c>
      <c r="X55" s="41">
        <f t="shared" si="43"/>
        <v>0</v>
      </c>
      <c r="Y55" s="41">
        <f t="shared" si="44"/>
        <v>0</v>
      </c>
      <c r="Z55" s="41">
        <f t="shared" si="45"/>
        <v>0</v>
      </c>
      <c r="AA55" s="47">
        <f t="shared" si="46"/>
        <v>0</v>
      </c>
      <c r="AB55" s="48">
        <f t="shared" si="47"/>
        <v>0</v>
      </c>
      <c r="AC55" s="41">
        <f t="shared" si="48"/>
        <v>0</v>
      </c>
      <c r="AD55" s="41">
        <f t="shared" si="49"/>
        <v>0</v>
      </c>
      <c r="AE55" s="41">
        <f t="shared" si="50"/>
        <v>0</v>
      </c>
      <c r="AF55" s="49" t="e">
        <f>HLOOKUP(I55,ElecAvoidedCostsWOCC!$A$5:$Q$50,G55+1,FALSE)</f>
        <v>#N/A</v>
      </c>
      <c r="AG55" s="41" t="e">
        <f t="shared" si="51"/>
        <v>#N/A</v>
      </c>
      <c r="AH55" s="49" t="e">
        <f>HLOOKUP(I55,ElecAvoidedCostsWOCC!$A$5:$Q$50,T55+1,FALSE)</f>
        <v>#N/A</v>
      </c>
      <c r="AI55" s="41" t="e">
        <f t="shared" si="52"/>
        <v>#N/A</v>
      </c>
      <c r="AJ55" s="41" t="e">
        <f t="shared" si="53"/>
        <v>#N/A</v>
      </c>
      <c r="AK55" s="41" t="e">
        <f>HLOOKUP(I55,ElecAvoidedCostsWOCC!$A$5:$Q$50,G55+1,FALSE)*J55*L55</f>
        <v>#N/A</v>
      </c>
      <c r="AL55" s="41" t="e">
        <f t="shared" si="54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55"/>
        <v>0</v>
      </c>
      <c r="AO55" s="44">
        <f t="shared" si="56"/>
        <v>0</v>
      </c>
      <c r="AP55" s="44" t="e">
        <f t="shared" si="57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39"/>
        <v>0</v>
      </c>
      <c r="U56" s="44">
        <f t="shared" si="40"/>
        <v>0</v>
      </c>
      <c r="V56" s="45">
        <f t="shared" si="41"/>
        <v>0</v>
      </c>
      <c r="W56" s="46">
        <f t="shared" si="42"/>
        <v>0</v>
      </c>
      <c r="X56" s="41">
        <f t="shared" si="43"/>
        <v>0</v>
      </c>
      <c r="Y56" s="41">
        <f t="shared" si="44"/>
        <v>0</v>
      </c>
      <c r="Z56" s="41">
        <f t="shared" si="45"/>
        <v>0</v>
      </c>
      <c r="AA56" s="47">
        <f t="shared" si="46"/>
        <v>0</v>
      </c>
      <c r="AB56" s="48">
        <f t="shared" si="47"/>
        <v>0</v>
      </c>
      <c r="AC56" s="41">
        <f t="shared" si="48"/>
        <v>0</v>
      </c>
      <c r="AD56" s="41">
        <f t="shared" si="49"/>
        <v>0</v>
      </c>
      <c r="AE56" s="41">
        <f t="shared" si="50"/>
        <v>0</v>
      </c>
      <c r="AF56" s="49" t="e">
        <f>HLOOKUP(I56,ElecAvoidedCostsWOCC!$A$5:$Q$50,G56+1,FALSE)</f>
        <v>#N/A</v>
      </c>
      <c r="AG56" s="41" t="e">
        <f t="shared" si="51"/>
        <v>#N/A</v>
      </c>
      <c r="AH56" s="49" t="e">
        <f>HLOOKUP(I56,ElecAvoidedCostsWOCC!$A$5:$Q$50,T56+1,FALSE)</f>
        <v>#N/A</v>
      </c>
      <c r="AI56" s="41" t="e">
        <f t="shared" si="52"/>
        <v>#N/A</v>
      </c>
      <c r="AJ56" s="41" t="e">
        <f t="shared" si="53"/>
        <v>#N/A</v>
      </c>
      <c r="AK56" s="41" t="e">
        <f>HLOOKUP(I56,ElecAvoidedCostsWOCC!$A$5:$Q$50,G56+1,FALSE)*J56*L56</f>
        <v>#N/A</v>
      </c>
      <c r="AL56" s="41" t="e">
        <f t="shared" si="54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55"/>
        <v>0</v>
      </c>
      <c r="AO56" s="44">
        <f t="shared" si="56"/>
        <v>0</v>
      </c>
      <c r="AP56" s="44" t="e">
        <f t="shared" si="57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39"/>
        <v>0</v>
      </c>
      <c r="U57" s="44">
        <f t="shared" si="40"/>
        <v>0</v>
      </c>
      <c r="V57" s="45">
        <f t="shared" si="41"/>
        <v>0</v>
      </c>
      <c r="W57" s="46">
        <f t="shared" si="42"/>
        <v>0</v>
      </c>
      <c r="X57" s="41">
        <f t="shared" si="43"/>
        <v>0</v>
      </c>
      <c r="Y57" s="41">
        <f t="shared" si="44"/>
        <v>0</v>
      </c>
      <c r="Z57" s="41">
        <f t="shared" si="45"/>
        <v>0</v>
      </c>
      <c r="AA57" s="47">
        <f t="shared" si="46"/>
        <v>0</v>
      </c>
      <c r="AB57" s="48">
        <f t="shared" si="47"/>
        <v>0</v>
      </c>
      <c r="AC57" s="41">
        <f t="shared" si="48"/>
        <v>0</v>
      </c>
      <c r="AD57" s="41">
        <f t="shared" si="49"/>
        <v>0</v>
      </c>
      <c r="AE57" s="41">
        <f t="shared" si="50"/>
        <v>0</v>
      </c>
      <c r="AF57" s="49" t="e">
        <f>HLOOKUP(I57,ElecAvoidedCostsWOCC!$A$5:$Q$50,G57+1,FALSE)</f>
        <v>#N/A</v>
      </c>
      <c r="AG57" s="41" t="e">
        <f t="shared" si="51"/>
        <v>#N/A</v>
      </c>
      <c r="AH57" s="49" t="e">
        <f>HLOOKUP(I57,ElecAvoidedCostsWOCC!$A$5:$Q$50,T57+1,FALSE)</f>
        <v>#N/A</v>
      </c>
      <c r="AI57" s="41" t="e">
        <f t="shared" si="52"/>
        <v>#N/A</v>
      </c>
      <c r="AJ57" s="41" t="e">
        <f t="shared" si="53"/>
        <v>#N/A</v>
      </c>
      <c r="AK57" s="41" t="e">
        <f>HLOOKUP(I57,ElecAvoidedCostsWOCC!$A$5:$Q$50,G57+1,FALSE)*J57*L57</f>
        <v>#N/A</v>
      </c>
      <c r="AL57" s="41" t="e">
        <f t="shared" si="54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55"/>
        <v>0</v>
      </c>
      <c r="AO57" s="44">
        <f t="shared" si="56"/>
        <v>0</v>
      </c>
      <c r="AP57" s="44" t="e">
        <f t="shared" si="57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39"/>
        <v>0</v>
      </c>
      <c r="U58" s="44">
        <f t="shared" si="40"/>
        <v>0</v>
      </c>
      <c r="V58" s="45">
        <f t="shared" si="41"/>
        <v>0</v>
      </c>
      <c r="W58" s="46">
        <f t="shared" si="42"/>
        <v>0</v>
      </c>
      <c r="X58" s="41">
        <f t="shared" si="43"/>
        <v>0</v>
      </c>
      <c r="Y58" s="41">
        <f t="shared" si="44"/>
        <v>0</v>
      </c>
      <c r="Z58" s="41">
        <f t="shared" si="45"/>
        <v>0</v>
      </c>
      <c r="AA58" s="47">
        <f t="shared" si="46"/>
        <v>0</v>
      </c>
      <c r="AB58" s="48">
        <f t="shared" si="47"/>
        <v>0</v>
      </c>
      <c r="AC58" s="41">
        <f t="shared" si="48"/>
        <v>0</v>
      </c>
      <c r="AD58" s="41">
        <f t="shared" si="49"/>
        <v>0</v>
      </c>
      <c r="AE58" s="41">
        <f t="shared" si="50"/>
        <v>0</v>
      </c>
      <c r="AF58" s="49" t="e">
        <f>HLOOKUP(I58,ElecAvoidedCostsWOCC!$A$5:$Q$50,G58+1,FALSE)</f>
        <v>#N/A</v>
      </c>
      <c r="AG58" s="41" t="e">
        <f t="shared" si="51"/>
        <v>#N/A</v>
      </c>
      <c r="AH58" s="49" t="e">
        <f>HLOOKUP(I58,ElecAvoidedCostsWOCC!$A$5:$Q$50,T58+1,FALSE)</f>
        <v>#N/A</v>
      </c>
      <c r="AI58" s="41" t="e">
        <f t="shared" si="52"/>
        <v>#N/A</v>
      </c>
      <c r="AJ58" s="41" t="e">
        <f t="shared" si="53"/>
        <v>#N/A</v>
      </c>
      <c r="AK58" s="41" t="e">
        <f>HLOOKUP(I58,ElecAvoidedCostsWOCC!$A$5:$Q$50,G58+1,FALSE)*J58*L58</f>
        <v>#N/A</v>
      </c>
      <c r="AL58" s="41" t="e">
        <f t="shared" si="54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55"/>
        <v>0</v>
      </c>
      <c r="AO58" s="44">
        <f t="shared" si="56"/>
        <v>0</v>
      </c>
      <c r="AP58" s="44" t="e">
        <f t="shared" si="57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39"/>
        <v>0</v>
      </c>
      <c r="U59" s="44">
        <f t="shared" si="40"/>
        <v>0</v>
      </c>
      <c r="V59" s="45">
        <f t="shared" si="41"/>
        <v>0</v>
      </c>
      <c r="W59" s="46">
        <f t="shared" si="42"/>
        <v>0</v>
      </c>
      <c r="X59" s="41">
        <f t="shared" si="43"/>
        <v>0</v>
      </c>
      <c r="Y59" s="41">
        <f t="shared" si="44"/>
        <v>0</v>
      </c>
      <c r="Z59" s="41">
        <f t="shared" si="45"/>
        <v>0</v>
      </c>
      <c r="AA59" s="47">
        <f t="shared" si="46"/>
        <v>0</v>
      </c>
      <c r="AB59" s="48">
        <f t="shared" si="47"/>
        <v>0</v>
      </c>
      <c r="AC59" s="41">
        <f t="shared" si="48"/>
        <v>0</v>
      </c>
      <c r="AD59" s="41">
        <f t="shared" si="49"/>
        <v>0</v>
      </c>
      <c r="AE59" s="41">
        <f t="shared" si="50"/>
        <v>0</v>
      </c>
      <c r="AF59" s="49" t="e">
        <f>HLOOKUP(I59,ElecAvoidedCostsWOCC!$A$5:$Q$50,G59+1,FALSE)</f>
        <v>#N/A</v>
      </c>
      <c r="AG59" s="41" t="e">
        <f t="shared" si="51"/>
        <v>#N/A</v>
      </c>
      <c r="AH59" s="49" t="e">
        <f>HLOOKUP(I59,ElecAvoidedCostsWOCC!$A$5:$Q$50,T59+1,FALSE)</f>
        <v>#N/A</v>
      </c>
      <c r="AI59" s="41" t="e">
        <f t="shared" si="52"/>
        <v>#N/A</v>
      </c>
      <c r="AJ59" s="41" t="e">
        <f t="shared" si="53"/>
        <v>#N/A</v>
      </c>
      <c r="AK59" s="41" t="e">
        <f>HLOOKUP(I59,ElecAvoidedCostsWOCC!$A$5:$Q$50,G59+1,FALSE)*J59*L59</f>
        <v>#N/A</v>
      </c>
      <c r="AL59" s="41" t="e">
        <f t="shared" si="54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55"/>
        <v>0</v>
      </c>
      <c r="AO59" s="44">
        <f t="shared" si="56"/>
        <v>0</v>
      </c>
      <c r="AP59" s="44" t="e">
        <f t="shared" si="57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39"/>
        <v>0</v>
      </c>
      <c r="U60" s="44">
        <f t="shared" si="40"/>
        <v>0</v>
      </c>
      <c r="V60" s="45">
        <f t="shared" si="41"/>
        <v>0</v>
      </c>
      <c r="W60" s="46">
        <f t="shared" si="42"/>
        <v>0</v>
      </c>
      <c r="X60" s="41">
        <f t="shared" si="43"/>
        <v>0</v>
      </c>
      <c r="Y60" s="41">
        <f t="shared" si="44"/>
        <v>0</v>
      </c>
      <c r="Z60" s="41">
        <f t="shared" si="45"/>
        <v>0</v>
      </c>
      <c r="AA60" s="47">
        <f t="shared" si="46"/>
        <v>0</v>
      </c>
      <c r="AB60" s="48">
        <f t="shared" si="47"/>
        <v>0</v>
      </c>
      <c r="AC60" s="41">
        <f t="shared" si="48"/>
        <v>0</v>
      </c>
      <c r="AD60" s="41">
        <f t="shared" si="49"/>
        <v>0</v>
      </c>
      <c r="AE60" s="41">
        <f t="shared" si="50"/>
        <v>0</v>
      </c>
      <c r="AF60" s="49" t="e">
        <f>HLOOKUP(I60,ElecAvoidedCostsWOCC!$A$5:$Q$50,G60+1,FALSE)</f>
        <v>#N/A</v>
      </c>
      <c r="AG60" s="41" t="e">
        <f t="shared" si="51"/>
        <v>#N/A</v>
      </c>
      <c r="AH60" s="49" t="e">
        <f>HLOOKUP(I60,ElecAvoidedCostsWOCC!$A$5:$Q$50,T60+1,FALSE)</f>
        <v>#N/A</v>
      </c>
      <c r="AI60" s="41" t="e">
        <f t="shared" si="52"/>
        <v>#N/A</v>
      </c>
      <c r="AJ60" s="41" t="e">
        <f t="shared" si="53"/>
        <v>#N/A</v>
      </c>
      <c r="AK60" s="41" t="e">
        <f>HLOOKUP(I60,ElecAvoidedCostsWOCC!$A$5:$Q$50,G60+1,FALSE)*J60*L60</f>
        <v>#N/A</v>
      </c>
      <c r="AL60" s="41" t="e">
        <f t="shared" si="54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55"/>
        <v>0</v>
      </c>
      <c r="AO60" s="44">
        <f t="shared" si="56"/>
        <v>0</v>
      </c>
      <c r="AP60" s="44" t="e">
        <f t="shared" si="57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39"/>
        <v>0</v>
      </c>
      <c r="U61" s="44">
        <f t="shared" si="40"/>
        <v>0</v>
      </c>
      <c r="V61" s="45">
        <f t="shared" si="41"/>
        <v>0</v>
      </c>
      <c r="W61" s="46">
        <f t="shared" si="42"/>
        <v>0</v>
      </c>
      <c r="X61" s="41">
        <f t="shared" si="43"/>
        <v>0</v>
      </c>
      <c r="Y61" s="41">
        <f t="shared" si="44"/>
        <v>0</v>
      </c>
      <c r="Z61" s="41">
        <f t="shared" si="45"/>
        <v>0</v>
      </c>
      <c r="AA61" s="47">
        <f t="shared" si="46"/>
        <v>0</v>
      </c>
      <c r="AB61" s="48">
        <f t="shared" si="47"/>
        <v>0</v>
      </c>
      <c r="AC61" s="41">
        <f t="shared" si="48"/>
        <v>0</v>
      </c>
      <c r="AD61" s="41">
        <f t="shared" si="49"/>
        <v>0</v>
      </c>
      <c r="AE61" s="41">
        <f t="shared" si="50"/>
        <v>0</v>
      </c>
      <c r="AF61" s="49" t="e">
        <f>HLOOKUP(I61,ElecAvoidedCostsWOCC!$A$5:$Q$50,G61+1,FALSE)</f>
        <v>#N/A</v>
      </c>
      <c r="AG61" s="41" t="e">
        <f t="shared" si="51"/>
        <v>#N/A</v>
      </c>
      <c r="AH61" s="49" t="e">
        <f>HLOOKUP(I61,ElecAvoidedCostsWOCC!$A$5:$Q$50,T61+1,FALSE)</f>
        <v>#N/A</v>
      </c>
      <c r="AI61" s="41" t="e">
        <f t="shared" si="52"/>
        <v>#N/A</v>
      </c>
      <c r="AJ61" s="41" t="e">
        <f t="shared" si="53"/>
        <v>#N/A</v>
      </c>
      <c r="AK61" s="41" t="e">
        <f>HLOOKUP(I61,ElecAvoidedCostsWOCC!$A$5:$Q$50,G61+1,FALSE)*J61*L61</f>
        <v>#N/A</v>
      </c>
      <c r="AL61" s="41" t="e">
        <f t="shared" si="54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55"/>
        <v>0</v>
      </c>
      <c r="AO61" s="44">
        <f t="shared" si="56"/>
        <v>0</v>
      </c>
      <c r="AP61" s="44" t="e">
        <f t="shared" si="57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39"/>
        <v>0</v>
      </c>
      <c r="U62" s="44">
        <f t="shared" si="40"/>
        <v>0</v>
      </c>
      <c r="V62" s="45">
        <f t="shared" si="41"/>
        <v>0</v>
      </c>
      <c r="W62" s="46">
        <f t="shared" si="42"/>
        <v>0</v>
      </c>
      <c r="X62" s="41">
        <f t="shared" si="43"/>
        <v>0</v>
      </c>
      <c r="Y62" s="41">
        <f t="shared" si="44"/>
        <v>0</v>
      </c>
      <c r="Z62" s="41">
        <f t="shared" si="45"/>
        <v>0</v>
      </c>
      <c r="AA62" s="47">
        <f t="shared" si="46"/>
        <v>0</v>
      </c>
      <c r="AB62" s="48">
        <f t="shared" si="47"/>
        <v>0</v>
      </c>
      <c r="AC62" s="41">
        <f t="shared" si="48"/>
        <v>0</v>
      </c>
      <c r="AD62" s="41">
        <f t="shared" si="49"/>
        <v>0</v>
      </c>
      <c r="AE62" s="41">
        <f t="shared" si="50"/>
        <v>0</v>
      </c>
      <c r="AF62" s="49" t="e">
        <f>HLOOKUP(I62,ElecAvoidedCostsWOCC!$A$5:$Q$50,G62+1,FALSE)</f>
        <v>#N/A</v>
      </c>
      <c r="AG62" s="41" t="e">
        <f t="shared" si="51"/>
        <v>#N/A</v>
      </c>
      <c r="AH62" s="49" t="e">
        <f>HLOOKUP(I62,ElecAvoidedCostsWOCC!$A$5:$Q$50,T62+1,FALSE)</f>
        <v>#N/A</v>
      </c>
      <c r="AI62" s="41" t="e">
        <f t="shared" si="52"/>
        <v>#N/A</v>
      </c>
      <c r="AJ62" s="41" t="e">
        <f t="shared" si="53"/>
        <v>#N/A</v>
      </c>
      <c r="AK62" s="41" t="e">
        <f>HLOOKUP(I62,ElecAvoidedCostsWOCC!$A$5:$Q$50,G62+1,FALSE)*J62*L62</f>
        <v>#N/A</v>
      </c>
      <c r="AL62" s="41" t="e">
        <f t="shared" si="54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55"/>
        <v>0</v>
      </c>
      <c r="AO62" s="44">
        <f t="shared" si="56"/>
        <v>0</v>
      </c>
      <c r="AP62" s="44" t="e">
        <f t="shared" si="57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39"/>
        <v>0</v>
      </c>
      <c r="U63" s="44">
        <f t="shared" si="40"/>
        <v>0</v>
      </c>
      <c r="V63" s="45">
        <f t="shared" si="41"/>
        <v>0</v>
      </c>
      <c r="W63" s="46">
        <f t="shared" si="42"/>
        <v>0</v>
      </c>
      <c r="X63" s="41">
        <f t="shared" si="43"/>
        <v>0</v>
      </c>
      <c r="Y63" s="41">
        <f t="shared" si="44"/>
        <v>0</v>
      </c>
      <c r="Z63" s="41">
        <f t="shared" si="45"/>
        <v>0</v>
      </c>
      <c r="AA63" s="47">
        <f t="shared" si="46"/>
        <v>0</v>
      </c>
      <c r="AB63" s="48">
        <f t="shared" si="47"/>
        <v>0</v>
      </c>
      <c r="AC63" s="41">
        <f t="shared" si="48"/>
        <v>0</v>
      </c>
      <c r="AD63" s="41">
        <f t="shared" si="49"/>
        <v>0</v>
      </c>
      <c r="AE63" s="41">
        <f t="shared" si="50"/>
        <v>0</v>
      </c>
      <c r="AF63" s="49" t="e">
        <f>HLOOKUP(I63,ElecAvoidedCostsWOCC!$A$5:$Q$50,G63+1,FALSE)</f>
        <v>#N/A</v>
      </c>
      <c r="AG63" s="41" t="e">
        <f t="shared" si="51"/>
        <v>#N/A</v>
      </c>
      <c r="AH63" s="49" t="e">
        <f>HLOOKUP(I63,ElecAvoidedCostsWOCC!$A$5:$Q$50,T63+1,FALSE)</f>
        <v>#N/A</v>
      </c>
      <c r="AI63" s="41" t="e">
        <f t="shared" si="52"/>
        <v>#N/A</v>
      </c>
      <c r="AJ63" s="41" t="e">
        <f t="shared" si="53"/>
        <v>#N/A</v>
      </c>
      <c r="AK63" s="41" t="e">
        <f>HLOOKUP(I63,ElecAvoidedCostsWOCC!$A$5:$Q$50,G63+1,FALSE)*J63*L63</f>
        <v>#N/A</v>
      </c>
      <c r="AL63" s="41" t="e">
        <f t="shared" si="54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55"/>
        <v>0</v>
      </c>
      <c r="AO63" s="44">
        <f t="shared" si="56"/>
        <v>0</v>
      </c>
      <c r="AP63" s="44" t="e">
        <f t="shared" si="57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39"/>
        <v>0</v>
      </c>
      <c r="U64" s="44">
        <f t="shared" si="40"/>
        <v>0</v>
      </c>
      <c r="V64" s="45">
        <f t="shared" si="41"/>
        <v>0</v>
      </c>
      <c r="W64" s="46">
        <f t="shared" si="42"/>
        <v>0</v>
      </c>
      <c r="X64" s="41">
        <f t="shared" si="43"/>
        <v>0</v>
      </c>
      <c r="Y64" s="41">
        <f t="shared" si="44"/>
        <v>0</v>
      </c>
      <c r="Z64" s="41">
        <f t="shared" si="45"/>
        <v>0</v>
      </c>
      <c r="AA64" s="47">
        <f t="shared" si="46"/>
        <v>0</v>
      </c>
      <c r="AB64" s="48">
        <f t="shared" si="47"/>
        <v>0</v>
      </c>
      <c r="AC64" s="41">
        <f t="shared" si="48"/>
        <v>0</v>
      </c>
      <c r="AD64" s="41">
        <f t="shared" si="49"/>
        <v>0</v>
      </c>
      <c r="AE64" s="41">
        <f t="shared" si="50"/>
        <v>0</v>
      </c>
      <c r="AF64" s="49" t="e">
        <f>HLOOKUP(I64,ElecAvoidedCostsWOCC!$A$5:$Q$50,G64+1,FALSE)</f>
        <v>#N/A</v>
      </c>
      <c r="AG64" s="41" t="e">
        <f t="shared" si="51"/>
        <v>#N/A</v>
      </c>
      <c r="AH64" s="49" t="e">
        <f>HLOOKUP(I64,ElecAvoidedCostsWOCC!$A$5:$Q$50,T64+1,FALSE)</f>
        <v>#N/A</v>
      </c>
      <c r="AI64" s="41" t="e">
        <f t="shared" si="52"/>
        <v>#N/A</v>
      </c>
      <c r="AJ64" s="41" t="e">
        <f t="shared" si="53"/>
        <v>#N/A</v>
      </c>
      <c r="AK64" s="41" t="e">
        <f>HLOOKUP(I64,ElecAvoidedCostsWOCC!$A$5:$Q$50,G64+1,FALSE)*J64*L64</f>
        <v>#N/A</v>
      </c>
      <c r="AL64" s="41" t="e">
        <f t="shared" si="54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55"/>
        <v>0</v>
      </c>
      <c r="AO64" s="44">
        <f t="shared" si="56"/>
        <v>0</v>
      </c>
      <c r="AP64" s="44" t="e">
        <f t="shared" si="57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39"/>
        <v>0</v>
      </c>
      <c r="U65" s="44">
        <f t="shared" si="40"/>
        <v>0</v>
      </c>
      <c r="V65" s="45">
        <f t="shared" si="41"/>
        <v>0</v>
      </c>
      <c r="W65" s="46">
        <f t="shared" si="42"/>
        <v>0</v>
      </c>
      <c r="X65" s="41">
        <f t="shared" si="43"/>
        <v>0</v>
      </c>
      <c r="Y65" s="41">
        <f t="shared" si="44"/>
        <v>0</v>
      </c>
      <c r="Z65" s="41">
        <f t="shared" si="45"/>
        <v>0</v>
      </c>
      <c r="AA65" s="47">
        <f t="shared" si="46"/>
        <v>0</v>
      </c>
      <c r="AB65" s="48">
        <f t="shared" si="47"/>
        <v>0</v>
      </c>
      <c r="AC65" s="41">
        <f t="shared" si="48"/>
        <v>0</v>
      </c>
      <c r="AD65" s="41">
        <f t="shared" si="49"/>
        <v>0</v>
      </c>
      <c r="AE65" s="41">
        <f t="shared" si="50"/>
        <v>0</v>
      </c>
      <c r="AF65" s="49" t="e">
        <f>HLOOKUP(I65,ElecAvoidedCostsWOCC!$A$5:$Q$50,G65+1,FALSE)</f>
        <v>#N/A</v>
      </c>
      <c r="AG65" s="41" t="e">
        <f t="shared" si="51"/>
        <v>#N/A</v>
      </c>
      <c r="AH65" s="49" t="e">
        <f>HLOOKUP(I65,ElecAvoidedCostsWOCC!$A$5:$Q$50,T65+1,FALSE)</f>
        <v>#N/A</v>
      </c>
      <c r="AI65" s="41" t="e">
        <f t="shared" si="52"/>
        <v>#N/A</v>
      </c>
      <c r="AJ65" s="41" t="e">
        <f t="shared" si="53"/>
        <v>#N/A</v>
      </c>
      <c r="AK65" s="41" t="e">
        <f>HLOOKUP(I65,ElecAvoidedCostsWOCC!$A$5:$Q$50,G65+1,FALSE)*J65*L65</f>
        <v>#N/A</v>
      </c>
      <c r="AL65" s="41" t="e">
        <f t="shared" si="54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55"/>
        <v>0</v>
      </c>
      <c r="AO65" s="44">
        <f t="shared" si="56"/>
        <v>0</v>
      </c>
      <c r="AP65" s="44" t="e">
        <f t="shared" si="57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39"/>
        <v>0</v>
      </c>
      <c r="U66" s="44">
        <f t="shared" si="40"/>
        <v>0</v>
      </c>
      <c r="V66" s="45">
        <f t="shared" si="41"/>
        <v>0</v>
      </c>
      <c r="W66" s="46">
        <f t="shared" si="42"/>
        <v>0</v>
      </c>
      <c r="X66" s="41">
        <f t="shared" si="43"/>
        <v>0</v>
      </c>
      <c r="Y66" s="41">
        <f t="shared" si="44"/>
        <v>0</v>
      </c>
      <c r="Z66" s="41">
        <f t="shared" si="45"/>
        <v>0</v>
      </c>
      <c r="AA66" s="47">
        <f t="shared" si="46"/>
        <v>0</v>
      </c>
      <c r="AB66" s="48">
        <f t="shared" si="47"/>
        <v>0</v>
      </c>
      <c r="AC66" s="41">
        <f t="shared" si="48"/>
        <v>0</v>
      </c>
      <c r="AD66" s="41">
        <f t="shared" si="49"/>
        <v>0</v>
      </c>
      <c r="AE66" s="41">
        <f t="shared" si="50"/>
        <v>0</v>
      </c>
      <c r="AF66" s="49" t="e">
        <f>HLOOKUP(I66,ElecAvoidedCostsWOCC!$A$5:$Q$50,G66+1,FALSE)</f>
        <v>#N/A</v>
      </c>
      <c r="AG66" s="41" t="e">
        <f t="shared" si="51"/>
        <v>#N/A</v>
      </c>
      <c r="AH66" s="49" t="e">
        <f>HLOOKUP(I66,ElecAvoidedCostsWOCC!$A$5:$Q$50,T66+1,FALSE)</f>
        <v>#N/A</v>
      </c>
      <c r="AI66" s="41" t="e">
        <f t="shared" si="52"/>
        <v>#N/A</v>
      </c>
      <c r="AJ66" s="41" t="e">
        <f t="shared" si="53"/>
        <v>#N/A</v>
      </c>
      <c r="AK66" s="41" t="e">
        <f>HLOOKUP(I66,ElecAvoidedCostsWOCC!$A$5:$Q$50,G66+1,FALSE)*J66*L66</f>
        <v>#N/A</v>
      </c>
      <c r="AL66" s="41" t="e">
        <f t="shared" si="54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55"/>
        <v>0</v>
      </c>
      <c r="AO66" s="44">
        <f t="shared" si="56"/>
        <v>0</v>
      </c>
      <c r="AP66" s="44" t="e">
        <f t="shared" si="57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39"/>
        <v>0</v>
      </c>
      <c r="U67" s="44">
        <f t="shared" si="40"/>
        <v>0</v>
      </c>
      <c r="V67" s="45">
        <f t="shared" si="41"/>
        <v>0</v>
      </c>
      <c r="W67" s="46">
        <f t="shared" si="42"/>
        <v>0</v>
      </c>
      <c r="X67" s="41">
        <f t="shared" si="43"/>
        <v>0</v>
      </c>
      <c r="Y67" s="41">
        <f t="shared" si="44"/>
        <v>0</v>
      </c>
      <c r="Z67" s="41">
        <f t="shared" si="45"/>
        <v>0</v>
      </c>
      <c r="AA67" s="47">
        <f t="shared" si="46"/>
        <v>0</v>
      </c>
      <c r="AB67" s="48">
        <f t="shared" si="47"/>
        <v>0</v>
      </c>
      <c r="AC67" s="41">
        <f t="shared" si="48"/>
        <v>0</v>
      </c>
      <c r="AD67" s="41">
        <f t="shared" si="49"/>
        <v>0</v>
      </c>
      <c r="AE67" s="41">
        <f t="shared" si="50"/>
        <v>0</v>
      </c>
      <c r="AF67" s="49" t="e">
        <f>HLOOKUP(I67,ElecAvoidedCostsWOCC!$A$5:$Q$50,G67+1,FALSE)</f>
        <v>#N/A</v>
      </c>
      <c r="AG67" s="41" t="e">
        <f t="shared" si="51"/>
        <v>#N/A</v>
      </c>
      <c r="AH67" s="49" t="e">
        <f>HLOOKUP(I67,ElecAvoidedCostsWOCC!$A$5:$Q$50,T67+1,FALSE)</f>
        <v>#N/A</v>
      </c>
      <c r="AI67" s="41" t="e">
        <f t="shared" si="52"/>
        <v>#N/A</v>
      </c>
      <c r="AJ67" s="41" t="e">
        <f t="shared" si="53"/>
        <v>#N/A</v>
      </c>
      <c r="AK67" s="41" t="e">
        <f>HLOOKUP(I67,ElecAvoidedCostsWOCC!$A$5:$Q$50,G67+1,FALSE)*J67*L67</f>
        <v>#N/A</v>
      </c>
      <c r="AL67" s="41" t="e">
        <f t="shared" si="54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55"/>
        <v>0</v>
      </c>
      <c r="AO67" s="44">
        <f t="shared" si="56"/>
        <v>0</v>
      </c>
      <c r="AP67" s="44" t="e">
        <f t="shared" si="57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39"/>
        <v>0</v>
      </c>
      <c r="U68" s="44">
        <f t="shared" si="40"/>
        <v>0</v>
      </c>
      <c r="V68" s="45">
        <f t="shared" si="41"/>
        <v>0</v>
      </c>
      <c r="W68" s="46">
        <f t="shared" si="42"/>
        <v>0</v>
      </c>
      <c r="X68" s="41">
        <f t="shared" si="43"/>
        <v>0</v>
      </c>
      <c r="Y68" s="41">
        <f t="shared" si="44"/>
        <v>0</v>
      </c>
      <c r="Z68" s="41">
        <f t="shared" si="45"/>
        <v>0</v>
      </c>
      <c r="AA68" s="47">
        <f t="shared" si="46"/>
        <v>0</v>
      </c>
      <c r="AB68" s="48">
        <f t="shared" si="47"/>
        <v>0</v>
      </c>
      <c r="AC68" s="41">
        <f t="shared" si="48"/>
        <v>0</v>
      </c>
      <c r="AD68" s="41">
        <f t="shared" si="49"/>
        <v>0</v>
      </c>
      <c r="AE68" s="41">
        <f t="shared" si="50"/>
        <v>0</v>
      </c>
      <c r="AF68" s="49" t="e">
        <f>HLOOKUP(I68,ElecAvoidedCostsWOCC!$A$5:$Q$50,G68+1,FALSE)</f>
        <v>#N/A</v>
      </c>
      <c r="AG68" s="41" t="e">
        <f t="shared" si="51"/>
        <v>#N/A</v>
      </c>
      <c r="AH68" s="49" t="e">
        <f>HLOOKUP(I68,ElecAvoidedCostsWOCC!$A$5:$Q$50,T68+1,FALSE)</f>
        <v>#N/A</v>
      </c>
      <c r="AI68" s="41" t="e">
        <f t="shared" si="52"/>
        <v>#N/A</v>
      </c>
      <c r="AJ68" s="41" t="e">
        <f t="shared" si="53"/>
        <v>#N/A</v>
      </c>
      <c r="AK68" s="41" t="e">
        <f>HLOOKUP(I68,ElecAvoidedCostsWOCC!$A$5:$Q$50,G68+1,FALSE)*J68*L68</f>
        <v>#N/A</v>
      </c>
      <c r="AL68" s="41" t="e">
        <f t="shared" si="54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55"/>
        <v>0</v>
      </c>
      <c r="AO68" s="44">
        <f t="shared" si="56"/>
        <v>0</v>
      </c>
      <c r="AP68" s="44" t="e">
        <f t="shared" si="57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39"/>
        <v>0</v>
      </c>
      <c r="U69" s="44">
        <f t="shared" si="40"/>
        <v>0</v>
      </c>
      <c r="V69" s="45">
        <f t="shared" si="41"/>
        <v>0</v>
      </c>
      <c r="W69" s="46">
        <f t="shared" si="42"/>
        <v>0</v>
      </c>
      <c r="X69" s="41">
        <f t="shared" si="43"/>
        <v>0</v>
      </c>
      <c r="Y69" s="41">
        <f t="shared" si="44"/>
        <v>0</v>
      </c>
      <c r="Z69" s="41">
        <f t="shared" si="45"/>
        <v>0</v>
      </c>
      <c r="AA69" s="47">
        <f t="shared" si="46"/>
        <v>0</v>
      </c>
      <c r="AB69" s="48">
        <f t="shared" si="47"/>
        <v>0</v>
      </c>
      <c r="AC69" s="41">
        <f t="shared" si="48"/>
        <v>0</v>
      </c>
      <c r="AD69" s="41">
        <f t="shared" si="49"/>
        <v>0</v>
      </c>
      <c r="AE69" s="41">
        <f t="shared" si="50"/>
        <v>0</v>
      </c>
      <c r="AF69" s="49" t="e">
        <f>HLOOKUP(I69,ElecAvoidedCostsWOCC!$A$5:$Q$50,G69+1,FALSE)</f>
        <v>#N/A</v>
      </c>
      <c r="AG69" s="41" t="e">
        <f t="shared" si="51"/>
        <v>#N/A</v>
      </c>
      <c r="AH69" s="49" t="e">
        <f>HLOOKUP(I69,ElecAvoidedCostsWOCC!$A$5:$Q$50,T69+1,FALSE)</f>
        <v>#N/A</v>
      </c>
      <c r="AI69" s="41" t="e">
        <f t="shared" si="52"/>
        <v>#N/A</v>
      </c>
      <c r="AJ69" s="41" t="e">
        <f t="shared" si="53"/>
        <v>#N/A</v>
      </c>
      <c r="AK69" s="41" t="e">
        <f>HLOOKUP(I69,ElecAvoidedCostsWOCC!$A$5:$Q$50,G69+1,FALSE)*J69*L69</f>
        <v>#N/A</v>
      </c>
      <c r="AL69" s="41" t="e">
        <f t="shared" si="54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55"/>
        <v>0</v>
      </c>
      <c r="AO69" s="44">
        <f t="shared" si="56"/>
        <v>0</v>
      </c>
      <c r="AP69" s="44" t="e">
        <f t="shared" si="57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39"/>
        <v>0</v>
      </c>
      <c r="U70" s="44">
        <f t="shared" si="40"/>
        <v>0</v>
      </c>
      <c r="V70" s="45">
        <f t="shared" si="41"/>
        <v>0</v>
      </c>
      <c r="W70" s="46">
        <f t="shared" si="42"/>
        <v>0</v>
      </c>
      <c r="X70" s="41">
        <f t="shared" si="43"/>
        <v>0</v>
      </c>
      <c r="Y70" s="41">
        <f t="shared" si="44"/>
        <v>0</v>
      </c>
      <c r="Z70" s="41">
        <f t="shared" si="45"/>
        <v>0</v>
      </c>
      <c r="AA70" s="47">
        <f t="shared" si="46"/>
        <v>0</v>
      </c>
      <c r="AB70" s="48">
        <f t="shared" si="47"/>
        <v>0</v>
      </c>
      <c r="AC70" s="41">
        <f t="shared" si="48"/>
        <v>0</v>
      </c>
      <c r="AD70" s="41">
        <f t="shared" si="49"/>
        <v>0</v>
      </c>
      <c r="AE70" s="41">
        <f t="shared" si="50"/>
        <v>0</v>
      </c>
      <c r="AF70" s="49" t="e">
        <f>HLOOKUP(I70,ElecAvoidedCostsWOCC!$A$5:$Q$50,G70+1,FALSE)</f>
        <v>#N/A</v>
      </c>
      <c r="AG70" s="41" t="e">
        <f t="shared" si="51"/>
        <v>#N/A</v>
      </c>
      <c r="AH70" s="49" t="e">
        <f>HLOOKUP(I70,ElecAvoidedCostsWOCC!$A$5:$Q$50,T70+1,FALSE)</f>
        <v>#N/A</v>
      </c>
      <c r="AI70" s="41" t="e">
        <f t="shared" si="52"/>
        <v>#N/A</v>
      </c>
      <c r="AJ70" s="41" t="e">
        <f t="shared" si="53"/>
        <v>#N/A</v>
      </c>
      <c r="AK70" s="41" t="e">
        <f>HLOOKUP(I70,ElecAvoidedCostsWOCC!$A$5:$Q$50,G70+1,FALSE)*J70*L70</f>
        <v>#N/A</v>
      </c>
      <c r="AL70" s="41" t="e">
        <f t="shared" si="54"/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si="55"/>
        <v>0</v>
      </c>
      <c r="AO70" s="44">
        <f t="shared" si="56"/>
        <v>0</v>
      </c>
      <c r="AP70" s="44" t="e">
        <f t="shared" si="57"/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39"/>
        <v>0</v>
      </c>
      <c r="U71" s="44">
        <f t="shared" si="40"/>
        <v>0</v>
      </c>
      <c r="V71" s="45">
        <f t="shared" si="41"/>
        <v>0</v>
      </c>
      <c r="W71" s="46">
        <f t="shared" si="42"/>
        <v>0</v>
      </c>
      <c r="X71" s="41">
        <f t="shared" si="43"/>
        <v>0</v>
      </c>
      <c r="Y71" s="41">
        <f t="shared" si="44"/>
        <v>0</v>
      </c>
      <c r="Z71" s="41">
        <f t="shared" si="45"/>
        <v>0</v>
      </c>
      <c r="AA71" s="47">
        <f t="shared" si="46"/>
        <v>0</v>
      </c>
      <c r="AB71" s="48">
        <f t="shared" si="47"/>
        <v>0</v>
      </c>
      <c r="AC71" s="41">
        <f t="shared" si="48"/>
        <v>0</v>
      </c>
      <c r="AD71" s="41">
        <f t="shared" si="49"/>
        <v>0</v>
      </c>
      <c r="AE71" s="41">
        <f t="shared" si="50"/>
        <v>0</v>
      </c>
      <c r="AF71" s="49" t="e">
        <f>HLOOKUP(I71,ElecAvoidedCostsWOCC!$A$5:$Q$50,G71+1,FALSE)</f>
        <v>#N/A</v>
      </c>
      <c r="AG71" s="41" t="e">
        <f t="shared" si="51"/>
        <v>#N/A</v>
      </c>
      <c r="AH71" s="49" t="e">
        <f>HLOOKUP(I71,ElecAvoidedCostsWOCC!$A$5:$Q$50,T71+1,FALSE)</f>
        <v>#N/A</v>
      </c>
      <c r="AI71" s="41" t="e">
        <f t="shared" si="52"/>
        <v>#N/A</v>
      </c>
      <c r="AJ71" s="41" t="e">
        <f t="shared" si="53"/>
        <v>#N/A</v>
      </c>
      <c r="AK71" s="41" t="e">
        <f>HLOOKUP(I71,ElecAvoidedCostsWOCC!$A$5:$Q$50,G71+1,FALSE)*J71*L71</f>
        <v>#N/A</v>
      </c>
      <c r="AL71" s="41" t="e">
        <f t="shared" si="54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55"/>
        <v>0</v>
      </c>
      <c r="AO71" s="44">
        <f t="shared" si="56"/>
        <v>0</v>
      </c>
      <c r="AP71" s="44" t="e">
        <f t="shared" si="57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39"/>
        <v>0</v>
      </c>
      <c r="U72" s="44">
        <f t="shared" si="40"/>
        <v>0</v>
      </c>
      <c r="V72" s="45">
        <f t="shared" si="41"/>
        <v>0</v>
      </c>
      <c r="W72" s="46">
        <f t="shared" si="42"/>
        <v>0</v>
      </c>
      <c r="X72" s="41">
        <f t="shared" si="43"/>
        <v>0</v>
      </c>
      <c r="Y72" s="41">
        <f t="shared" si="44"/>
        <v>0</v>
      </c>
      <c r="Z72" s="41">
        <f t="shared" si="45"/>
        <v>0</v>
      </c>
      <c r="AA72" s="47">
        <f t="shared" si="46"/>
        <v>0</v>
      </c>
      <c r="AB72" s="48">
        <f t="shared" si="47"/>
        <v>0</v>
      </c>
      <c r="AC72" s="41">
        <f t="shared" si="48"/>
        <v>0</v>
      </c>
      <c r="AD72" s="41">
        <f t="shared" si="49"/>
        <v>0</v>
      </c>
      <c r="AE72" s="41">
        <f t="shared" si="50"/>
        <v>0</v>
      </c>
      <c r="AF72" s="49" t="e">
        <f>HLOOKUP(I72,ElecAvoidedCostsWOCC!$A$5:$Q$50,G72+1,FALSE)</f>
        <v>#N/A</v>
      </c>
      <c r="AG72" s="41" t="e">
        <f t="shared" si="51"/>
        <v>#N/A</v>
      </c>
      <c r="AH72" s="49" t="e">
        <f>HLOOKUP(I72,ElecAvoidedCostsWOCC!$A$5:$Q$50,T72+1,FALSE)</f>
        <v>#N/A</v>
      </c>
      <c r="AI72" s="41" t="e">
        <f t="shared" si="52"/>
        <v>#N/A</v>
      </c>
      <c r="AJ72" s="41" t="e">
        <f t="shared" si="53"/>
        <v>#N/A</v>
      </c>
      <c r="AK72" s="41" t="e">
        <f>HLOOKUP(I72,ElecAvoidedCostsWOCC!$A$5:$Q$50,G72+1,FALSE)*J72*L72</f>
        <v>#N/A</v>
      </c>
      <c r="AL72" s="41" t="e">
        <f t="shared" si="54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55"/>
        <v>0</v>
      </c>
      <c r="AO72" s="44">
        <f t="shared" si="56"/>
        <v>0</v>
      </c>
      <c r="AP72" s="44" t="e">
        <f t="shared" si="57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39"/>
        <v>0</v>
      </c>
      <c r="U73" s="44">
        <f t="shared" si="40"/>
        <v>0</v>
      </c>
      <c r="V73" s="45">
        <f t="shared" si="41"/>
        <v>0</v>
      </c>
      <c r="W73" s="46">
        <f t="shared" si="42"/>
        <v>0</v>
      </c>
      <c r="X73" s="41">
        <f t="shared" si="43"/>
        <v>0</v>
      </c>
      <c r="Y73" s="41">
        <f t="shared" si="44"/>
        <v>0</v>
      </c>
      <c r="Z73" s="41">
        <f t="shared" si="45"/>
        <v>0</v>
      </c>
      <c r="AA73" s="47">
        <f t="shared" si="46"/>
        <v>0</v>
      </c>
      <c r="AB73" s="48">
        <f t="shared" si="47"/>
        <v>0</v>
      </c>
      <c r="AC73" s="41">
        <f t="shared" si="48"/>
        <v>0</v>
      </c>
      <c r="AD73" s="41">
        <f t="shared" si="49"/>
        <v>0</v>
      </c>
      <c r="AE73" s="41">
        <f t="shared" si="50"/>
        <v>0</v>
      </c>
      <c r="AF73" s="49" t="e">
        <f>HLOOKUP(I73,ElecAvoidedCostsWOCC!$A$5:$Q$50,G73+1,FALSE)</f>
        <v>#N/A</v>
      </c>
      <c r="AG73" s="41" t="e">
        <f t="shared" si="51"/>
        <v>#N/A</v>
      </c>
      <c r="AH73" s="49" t="e">
        <f>HLOOKUP(I73,ElecAvoidedCostsWOCC!$A$5:$Q$50,T73+1,FALSE)</f>
        <v>#N/A</v>
      </c>
      <c r="AI73" s="41" t="e">
        <f t="shared" si="52"/>
        <v>#N/A</v>
      </c>
      <c r="AJ73" s="41" t="e">
        <f t="shared" si="53"/>
        <v>#N/A</v>
      </c>
      <c r="AK73" s="41" t="e">
        <f>HLOOKUP(I73,ElecAvoidedCostsWOCC!$A$5:$Q$50,G73+1,FALSE)*J73*L73</f>
        <v>#N/A</v>
      </c>
      <c r="AL73" s="41" t="e">
        <f t="shared" si="54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55"/>
        <v>0</v>
      </c>
      <c r="AO73" s="44">
        <f t="shared" si="56"/>
        <v>0</v>
      </c>
      <c r="AP73" s="44" t="e">
        <f t="shared" si="57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39"/>
        <v>0</v>
      </c>
      <c r="U74" s="44">
        <f t="shared" si="40"/>
        <v>0</v>
      </c>
      <c r="V74" s="45">
        <f t="shared" si="41"/>
        <v>0</v>
      </c>
      <c r="W74" s="46">
        <f t="shared" si="42"/>
        <v>0</v>
      </c>
      <c r="X74" s="41">
        <f t="shared" si="43"/>
        <v>0</v>
      </c>
      <c r="Y74" s="41">
        <f t="shared" si="44"/>
        <v>0</v>
      </c>
      <c r="Z74" s="41">
        <f t="shared" si="45"/>
        <v>0</v>
      </c>
      <c r="AA74" s="47">
        <f t="shared" si="46"/>
        <v>0</v>
      </c>
      <c r="AB74" s="48">
        <f t="shared" si="47"/>
        <v>0</v>
      </c>
      <c r="AC74" s="41">
        <f t="shared" si="48"/>
        <v>0</v>
      </c>
      <c r="AD74" s="41">
        <f t="shared" si="49"/>
        <v>0</v>
      </c>
      <c r="AE74" s="41">
        <f t="shared" si="50"/>
        <v>0</v>
      </c>
      <c r="AF74" s="49" t="e">
        <f>HLOOKUP(I74,ElecAvoidedCostsWOCC!$A$5:$Q$50,G74+1,FALSE)</f>
        <v>#N/A</v>
      </c>
      <c r="AG74" s="41" t="e">
        <f t="shared" si="51"/>
        <v>#N/A</v>
      </c>
      <c r="AH74" s="49" t="e">
        <f>HLOOKUP(I74,ElecAvoidedCostsWOCC!$A$5:$Q$50,T74+1,FALSE)</f>
        <v>#N/A</v>
      </c>
      <c r="AI74" s="41" t="e">
        <f t="shared" si="52"/>
        <v>#N/A</v>
      </c>
      <c r="AJ74" s="41" t="e">
        <f t="shared" si="53"/>
        <v>#N/A</v>
      </c>
      <c r="AK74" s="41" t="e">
        <f>HLOOKUP(I74,ElecAvoidedCostsWOCC!$A$5:$Q$50,G74+1,FALSE)*J74*L74</f>
        <v>#N/A</v>
      </c>
      <c r="AL74" s="41" t="e">
        <f t="shared" si="54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55"/>
        <v>0</v>
      </c>
      <c r="AO74" s="44">
        <f t="shared" si="56"/>
        <v>0</v>
      </c>
      <c r="AP74" s="44" t="e">
        <f t="shared" si="57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39"/>
        <v>0</v>
      </c>
      <c r="U75" s="44">
        <f t="shared" si="40"/>
        <v>0</v>
      </c>
      <c r="V75" s="45">
        <f t="shared" si="41"/>
        <v>0</v>
      </c>
      <c r="W75" s="46">
        <f t="shared" si="42"/>
        <v>0</v>
      </c>
      <c r="X75" s="41">
        <f t="shared" si="43"/>
        <v>0</v>
      </c>
      <c r="Y75" s="41">
        <f t="shared" si="44"/>
        <v>0</v>
      </c>
      <c r="Z75" s="41">
        <f t="shared" si="45"/>
        <v>0</v>
      </c>
      <c r="AA75" s="47">
        <f t="shared" si="46"/>
        <v>0</v>
      </c>
      <c r="AB75" s="48">
        <f t="shared" si="47"/>
        <v>0</v>
      </c>
      <c r="AC75" s="41">
        <f t="shared" si="48"/>
        <v>0</v>
      </c>
      <c r="AD75" s="41">
        <f t="shared" si="49"/>
        <v>0</v>
      </c>
      <c r="AE75" s="41">
        <f t="shared" si="50"/>
        <v>0</v>
      </c>
      <c r="AF75" s="49" t="e">
        <f>HLOOKUP(I75,ElecAvoidedCostsWOCC!$A$5:$Q$50,G75+1,FALSE)</f>
        <v>#N/A</v>
      </c>
      <c r="AG75" s="41" t="e">
        <f t="shared" si="51"/>
        <v>#N/A</v>
      </c>
      <c r="AH75" s="49" t="e">
        <f>HLOOKUP(I75,ElecAvoidedCostsWOCC!$A$5:$Q$50,T75+1,FALSE)</f>
        <v>#N/A</v>
      </c>
      <c r="AI75" s="41" t="e">
        <f t="shared" si="52"/>
        <v>#N/A</v>
      </c>
      <c r="AJ75" s="41" t="e">
        <f t="shared" si="53"/>
        <v>#N/A</v>
      </c>
      <c r="AK75" s="41" t="e">
        <f>HLOOKUP(I75,ElecAvoidedCostsWOCC!$A$5:$Q$50,G75+1,FALSE)*J75*L75</f>
        <v>#N/A</v>
      </c>
      <c r="AL75" s="41" t="e">
        <f t="shared" si="54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55"/>
        <v>0</v>
      </c>
      <c r="AO75" s="44">
        <f t="shared" si="56"/>
        <v>0</v>
      </c>
      <c r="AP75" s="44" t="e">
        <f t="shared" si="57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39"/>
        <v>0</v>
      </c>
      <c r="U76" s="44">
        <f t="shared" si="40"/>
        <v>0</v>
      </c>
      <c r="V76" s="45">
        <f t="shared" si="41"/>
        <v>0</v>
      </c>
      <c r="W76" s="46">
        <f t="shared" si="42"/>
        <v>0</v>
      </c>
      <c r="X76" s="41">
        <f t="shared" si="43"/>
        <v>0</v>
      </c>
      <c r="Y76" s="41">
        <f t="shared" si="44"/>
        <v>0</v>
      </c>
      <c r="Z76" s="41">
        <f t="shared" si="45"/>
        <v>0</v>
      </c>
      <c r="AA76" s="47">
        <f t="shared" si="46"/>
        <v>0</v>
      </c>
      <c r="AB76" s="48">
        <f t="shared" si="47"/>
        <v>0</v>
      </c>
      <c r="AC76" s="41">
        <f t="shared" si="48"/>
        <v>0</v>
      </c>
      <c r="AD76" s="41">
        <f t="shared" si="49"/>
        <v>0</v>
      </c>
      <c r="AE76" s="41">
        <f t="shared" si="50"/>
        <v>0</v>
      </c>
      <c r="AF76" s="49" t="e">
        <f>HLOOKUP(I76,ElecAvoidedCostsWOCC!$A$5:$Q$50,G76+1,FALSE)</f>
        <v>#N/A</v>
      </c>
      <c r="AG76" s="41" t="e">
        <f t="shared" si="51"/>
        <v>#N/A</v>
      </c>
      <c r="AH76" s="49" t="e">
        <f>HLOOKUP(I76,ElecAvoidedCostsWOCC!$A$5:$Q$50,T76+1,FALSE)</f>
        <v>#N/A</v>
      </c>
      <c r="AI76" s="41" t="e">
        <f t="shared" si="52"/>
        <v>#N/A</v>
      </c>
      <c r="AJ76" s="41" t="e">
        <f t="shared" si="53"/>
        <v>#N/A</v>
      </c>
      <c r="AK76" s="41" t="e">
        <f>HLOOKUP(I76,ElecAvoidedCostsWOCC!$A$5:$Q$50,G76+1,FALSE)*J76*L76</f>
        <v>#N/A</v>
      </c>
      <c r="AL76" s="41" t="e">
        <f t="shared" si="54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55"/>
        <v>0</v>
      </c>
      <c r="AO76" s="44">
        <f t="shared" si="56"/>
        <v>0</v>
      </c>
      <c r="AP76" s="44" t="e">
        <f t="shared" si="57"/>
        <v>#DIV/0!</v>
      </c>
    </row>
    <row r="77" spans="2:42" x14ac:dyDescent="0.25">
      <c r="B77" s="34"/>
      <c r="C77" s="56"/>
      <c r="D77" s="56"/>
      <c r="E77" s="35"/>
      <c r="F77" s="36"/>
      <c r="G77" s="36"/>
      <c r="H77" s="36"/>
      <c r="I77" s="37"/>
      <c r="J77" s="38"/>
      <c r="K77" s="38"/>
      <c r="L77" s="38"/>
      <c r="M77" s="39"/>
      <c r="N77" s="39"/>
      <c r="O77" s="40"/>
      <c r="P77" s="41"/>
      <c r="Q77" s="41"/>
      <c r="R77" s="42"/>
      <c r="S77" s="43"/>
      <c r="T77" s="36">
        <f t="shared" si="39"/>
        <v>0</v>
      </c>
      <c r="U77" s="44">
        <f t="shared" si="40"/>
        <v>0</v>
      </c>
      <c r="V77" s="45">
        <f t="shared" si="41"/>
        <v>0</v>
      </c>
      <c r="W77" s="46">
        <f t="shared" si="42"/>
        <v>0</v>
      </c>
      <c r="X77" s="41">
        <f t="shared" si="43"/>
        <v>0</v>
      </c>
      <c r="Y77" s="41">
        <f t="shared" si="44"/>
        <v>0</v>
      </c>
      <c r="Z77" s="41">
        <f t="shared" si="45"/>
        <v>0</v>
      </c>
      <c r="AA77" s="47">
        <f t="shared" si="46"/>
        <v>0</v>
      </c>
      <c r="AB77" s="48">
        <f t="shared" si="47"/>
        <v>0</v>
      </c>
      <c r="AC77" s="41">
        <f t="shared" si="48"/>
        <v>0</v>
      </c>
      <c r="AD77" s="41">
        <f t="shared" si="49"/>
        <v>0</v>
      </c>
      <c r="AE77" s="41">
        <f t="shared" si="50"/>
        <v>0</v>
      </c>
      <c r="AF77" s="49" t="e">
        <f>HLOOKUP(I77,ElecAvoidedCostsWOCC!$A$5:$Q$50,G77+1,FALSE)</f>
        <v>#N/A</v>
      </c>
      <c r="AG77" s="41" t="e">
        <f t="shared" si="51"/>
        <v>#N/A</v>
      </c>
      <c r="AH77" s="49" t="e">
        <f>HLOOKUP(I77,ElecAvoidedCostsWOCC!$A$5:$Q$50,T77+1,FALSE)</f>
        <v>#N/A</v>
      </c>
      <c r="AI77" s="41" t="e">
        <f t="shared" si="52"/>
        <v>#N/A</v>
      </c>
      <c r="AJ77" s="41" t="e">
        <f t="shared" si="53"/>
        <v>#N/A</v>
      </c>
      <c r="AK77" s="41" t="e">
        <f>HLOOKUP(I77,ElecAvoidedCostsWOCC!$A$5:$Q$50,G77+1,FALSE)*J77*L77</f>
        <v>#N/A</v>
      </c>
      <c r="AL77" s="41" t="e">
        <f t="shared" si="54"/>
        <v>#N/A</v>
      </c>
      <c r="AM77" s="45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5">
        <f t="shared" si="55"/>
        <v>0</v>
      </c>
      <c r="AO77" s="44">
        <f t="shared" si="56"/>
        <v>0</v>
      </c>
      <c r="AP77" s="44" t="e">
        <f t="shared" si="57"/>
        <v>#DIV/0!</v>
      </c>
    </row>
    <row r="78" spans="2:42" x14ac:dyDescent="0.25">
      <c r="B78" s="34"/>
      <c r="C78" s="56"/>
      <c r="D78" s="56"/>
      <c r="E78" s="35"/>
      <c r="F78" s="36"/>
      <c r="G78" s="36"/>
      <c r="H78" s="36"/>
      <c r="I78" s="37"/>
      <c r="J78" s="38"/>
      <c r="K78" s="38"/>
      <c r="L78" s="38"/>
      <c r="M78" s="39"/>
      <c r="N78" s="39"/>
      <c r="O78" s="40"/>
      <c r="P78" s="41"/>
      <c r="Q78" s="41"/>
      <c r="R78" s="42"/>
      <c r="S78" s="43"/>
      <c r="T78" s="36">
        <f t="shared" si="39"/>
        <v>0</v>
      </c>
      <c r="U78" s="44">
        <f t="shared" si="40"/>
        <v>0</v>
      </c>
      <c r="V78" s="45">
        <f t="shared" si="41"/>
        <v>0</v>
      </c>
      <c r="W78" s="46">
        <f t="shared" si="42"/>
        <v>0</v>
      </c>
      <c r="X78" s="41">
        <f t="shared" si="43"/>
        <v>0</v>
      </c>
      <c r="Y78" s="41">
        <f t="shared" si="44"/>
        <v>0</v>
      </c>
      <c r="Z78" s="41">
        <f t="shared" si="45"/>
        <v>0</v>
      </c>
      <c r="AA78" s="47">
        <f t="shared" si="46"/>
        <v>0</v>
      </c>
      <c r="AB78" s="48">
        <f t="shared" si="47"/>
        <v>0</v>
      </c>
      <c r="AC78" s="41">
        <f t="shared" si="48"/>
        <v>0</v>
      </c>
      <c r="AD78" s="41">
        <f t="shared" si="49"/>
        <v>0</v>
      </c>
      <c r="AE78" s="41">
        <f t="shared" si="50"/>
        <v>0</v>
      </c>
      <c r="AF78" s="49" t="e">
        <f>HLOOKUP(I78,ElecAvoidedCostsWOCC!$A$5:$Q$50,G78+1,FALSE)</f>
        <v>#N/A</v>
      </c>
      <c r="AG78" s="41" t="e">
        <f t="shared" si="51"/>
        <v>#N/A</v>
      </c>
      <c r="AH78" s="49" t="e">
        <f>HLOOKUP(I78,ElecAvoidedCostsWOCC!$A$5:$Q$50,T78+1,FALSE)</f>
        <v>#N/A</v>
      </c>
      <c r="AI78" s="41" t="e">
        <f t="shared" si="52"/>
        <v>#N/A</v>
      </c>
      <c r="AJ78" s="41" t="e">
        <f t="shared" si="53"/>
        <v>#N/A</v>
      </c>
      <c r="AK78" s="41" t="e">
        <f>HLOOKUP(I78,ElecAvoidedCostsWOCC!$A$5:$Q$50,G78+1,FALSE)*J78*L78</f>
        <v>#N/A</v>
      </c>
      <c r="AL78" s="41" t="e">
        <f t="shared" si="54"/>
        <v>#N/A</v>
      </c>
      <c r="AM78" s="45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5">
        <f t="shared" si="55"/>
        <v>0</v>
      </c>
      <c r="AO78" s="44">
        <f t="shared" si="56"/>
        <v>0</v>
      </c>
      <c r="AP78" s="44" t="e">
        <f t="shared" si="57"/>
        <v>#DIV/0!</v>
      </c>
    </row>
    <row r="79" spans="2:42" x14ac:dyDescent="0.25">
      <c r="B79" s="34"/>
      <c r="C79" s="56"/>
      <c r="D79" s="56"/>
      <c r="E79" s="35"/>
      <c r="F79" s="36"/>
      <c r="G79" s="36"/>
      <c r="H79" s="36"/>
      <c r="I79" s="37"/>
      <c r="J79" s="38"/>
      <c r="K79" s="38"/>
      <c r="L79" s="38"/>
      <c r="M79" s="39"/>
      <c r="N79" s="39"/>
      <c r="O79" s="40"/>
      <c r="P79" s="41"/>
      <c r="Q79" s="41"/>
      <c r="R79" s="42"/>
      <c r="S79" s="43"/>
      <c r="T79" s="36">
        <f t="shared" si="39"/>
        <v>0</v>
      </c>
      <c r="U79" s="44">
        <f t="shared" si="40"/>
        <v>0</v>
      </c>
      <c r="V79" s="45">
        <f t="shared" si="41"/>
        <v>0</v>
      </c>
      <c r="W79" s="46">
        <f t="shared" si="42"/>
        <v>0</v>
      </c>
      <c r="X79" s="41">
        <f t="shared" si="43"/>
        <v>0</v>
      </c>
      <c r="Y79" s="41">
        <f t="shared" si="44"/>
        <v>0</v>
      </c>
      <c r="Z79" s="41">
        <f t="shared" si="45"/>
        <v>0</v>
      </c>
      <c r="AA79" s="47">
        <f t="shared" si="46"/>
        <v>0</v>
      </c>
      <c r="AB79" s="48">
        <f t="shared" si="47"/>
        <v>0</v>
      </c>
      <c r="AC79" s="41">
        <f t="shared" si="48"/>
        <v>0</v>
      </c>
      <c r="AD79" s="41">
        <f t="shared" si="49"/>
        <v>0</v>
      </c>
      <c r="AE79" s="41">
        <f t="shared" si="50"/>
        <v>0</v>
      </c>
      <c r="AF79" s="49" t="e">
        <f>HLOOKUP(I79,ElecAvoidedCostsWOCC!$A$5:$Q$50,G79+1,FALSE)</f>
        <v>#N/A</v>
      </c>
      <c r="AG79" s="41" t="e">
        <f t="shared" si="51"/>
        <v>#N/A</v>
      </c>
      <c r="AH79" s="49" t="e">
        <f>HLOOKUP(I79,ElecAvoidedCostsWOCC!$A$5:$Q$50,T79+1,FALSE)</f>
        <v>#N/A</v>
      </c>
      <c r="AI79" s="41" t="e">
        <f t="shared" si="52"/>
        <v>#N/A</v>
      </c>
      <c r="AJ79" s="41" t="e">
        <f t="shared" si="53"/>
        <v>#N/A</v>
      </c>
      <c r="AK79" s="41" t="e">
        <f>HLOOKUP(I79,ElecAvoidedCostsWOCC!$A$5:$Q$50,G79+1,FALSE)*J79*L79</f>
        <v>#N/A</v>
      </c>
      <c r="AL79" s="41" t="e">
        <f t="shared" si="54"/>
        <v>#N/A</v>
      </c>
      <c r="AM79" s="45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5">
        <f t="shared" si="55"/>
        <v>0</v>
      </c>
      <c r="AO79" s="44">
        <f t="shared" si="56"/>
        <v>0</v>
      </c>
      <c r="AP79" s="44" t="e">
        <f t="shared" si="57"/>
        <v>#DIV/0!</v>
      </c>
    </row>
    <row r="80" spans="2:42" x14ac:dyDescent="0.25">
      <c r="B80" s="34"/>
      <c r="C80" s="56"/>
      <c r="D80" s="56"/>
      <c r="E80" s="35"/>
      <c r="F80" s="36"/>
      <c r="G80" s="36"/>
      <c r="H80" s="36"/>
      <c r="I80" s="37"/>
      <c r="J80" s="38"/>
      <c r="K80" s="38"/>
      <c r="L80" s="38"/>
      <c r="M80" s="39"/>
      <c r="N80" s="39"/>
      <c r="O80" s="40"/>
      <c r="P80" s="41"/>
      <c r="Q80" s="41"/>
      <c r="R80" s="42"/>
      <c r="S80" s="43"/>
      <c r="T80" s="36">
        <f t="shared" si="39"/>
        <v>0</v>
      </c>
      <c r="U80" s="44">
        <f t="shared" si="40"/>
        <v>0</v>
      </c>
      <c r="V80" s="45">
        <f t="shared" si="41"/>
        <v>0</v>
      </c>
      <c r="W80" s="46">
        <f t="shared" si="42"/>
        <v>0</v>
      </c>
      <c r="X80" s="41">
        <f t="shared" si="43"/>
        <v>0</v>
      </c>
      <c r="Y80" s="41">
        <f t="shared" si="44"/>
        <v>0</v>
      </c>
      <c r="Z80" s="41">
        <f t="shared" si="45"/>
        <v>0</v>
      </c>
      <c r="AA80" s="47">
        <f t="shared" si="46"/>
        <v>0</v>
      </c>
      <c r="AB80" s="48">
        <f t="shared" si="47"/>
        <v>0</v>
      </c>
      <c r="AC80" s="41">
        <f t="shared" si="48"/>
        <v>0</v>
      </c>
      <c r="AD80" s="41">
        <f t="shared" si="49"/>
        <v>0</v>
      </c>
      <c r="AE80" s="41">
        <f t="shared" si="50"/>
        <v>0</v>
      </c>
      <c r="AF80" s="49" t="e">
        <f>HLOOKUP(I80,ElecAvoidedCostsWOCC!$A$5:$Q$50,G80+1,FALSE)</f>
        <v>#N/A</v>
      </c>
      <c r="AG80" s="41" t="e">
        <f t="shared" si="51"/>
        <v>#N/A</v>
      </c>
      <c r="AH80" s="49" t="e">
        <f>HLOOKUP(I80,ElecAvoidedCostsWOCC!$A$5:$Q$50,T80+1,FALSE)</f>
        <v>#N/A</v>
      </c>
      <c r="AI80" s="41" t="e">
        <f t="shared" si="52"/>
        <v>#N/A</v>
      </c>
      <c r="AJ80" s="41" t="e">
        <f t="shared" si="53"/>
        <v>#N/A</v>
      </c>
      <c r="AK80" s="41" t="e">
        <f>HLOOKUP(I80,ElecAvoidedCostsWOCC!$A$5:$Q$50,G80+1,FALSE)*J80*L80</f>
        <v>#N/A</v>
      </c>
      <c r="AL80" s="41" t="e">
        <f t="shared" si="54"/>
        <v>#N/A</v>
      </c>
      <c r="AM80" s="45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5">
        <f t="shared" si="55"/>
        <v>0</v>
      </c>
      <c r="AO80" s="44">
        <f t="shared" si="56"/>
        <v>0</v>
      </c>
      <c r="AP80" s="44" t="e">
        <f t="shared" si="57"/>
        <v>#DIV/0!</v>
      </c>
    </row>
    <row r="81" spans="2:42" x14ac:dyDescent="0.25">
      <c r="B81" s="34"/>
      <c r="C81" s="56"/>
      <c r="D81" s="56"/>
      <c r="E81" s="35"/>
      <c r="F81" s="36"/>
      <c r="G81" s="36"/>
      <c r="H81" s="36"/>
      <c r="I81" s="37"/>
      <c r="J81" s="38"/>
      <c r="K81" s="38"/>
      <c r="L81" s="38"/>
      <c r="M81" s="39"/>
      <c r="N81" s="39"/>
      <c r="O81" s="40"/>
      <c r="P81" s="41"/>
      <c r="Q81" s="41"/>
      <c r="R81" s="42"/>
      <c r="S81" s="43"/>
      <c r="T81" s="36">
        <f t="shared" si="39"/>
        <v>0</v>
      </c>
      <c r="U81" s="44">
        <f t="shared" si="40"/>
        <v>0</v>
      </c>
      <c r="V81" s="45">
        <f t="shared" si="41"/>
        <v>0</v>
      </c>
      <c r="W81" s="46">
        <f t="shared" si="42"/>
        <v>0</v>
      </c>
      <c r="X81" s="41">
        <f t="shared" si="43"/>
        <v>0</v>
      </c>
      <c r="Y81" s="41">
        <f t="shared" si="44"/>
        <v>0</v>
      </c>
      <c r="Z81" s="41">
        <f t="shared" si="45"/>
        <v>0</v>
      </c>
      <c r="AA81" s="47">
        <f t="shared" si="46"/>
        <v>0</v>
      </c>
      <c r="AB81" s="48">
        <f t="shared" si="47"/>
        <v>0</v>
      </c>
      <c r="AC81" s="41">
        <f t="shared" si="48"/>
        <v>0</v>
      </c>
      <c r="AD81" s="41">
        <f t="shared" si="49"/>
        <v>0</v>
      </c>
      <c r="AE81" s="41">
        <f t="shared" si="50"/>
        <v>0</v>
      </c>
      <c r="AF81" s="49" t="e">
        <f>HLOOKUP(I81,ElecAvoidedCostsWOCC!$A$5:$Q$50,G81+1,FALSE)</f>
        <v>#N/A</v>
      </c>
      <c r="AG81" s="41" t="e">
        <f t="shared" si="51"/>
        <v>#N/A</v>
      </c>
      <c r="AH81" s="49" t="e">
        <f>HLOOKUP(I81,ElecAvoidedCostsWOCC!$A$5:$Q$50,T81+1,FALSE)</f>
        <v>#N/A</v>
      </c>
      <c r="AI81" s="41" t="e">
        <f t="shared" si="52"/>
        <v>#N/A</v>
      </c>
      <c r="AJ81" s="41" t="e">
        <f t="shared" si="53"/>
        <v>#N/A</v>
      </c>
      <c r="AK81" s="41" t="e">
        <f>HLOOKUP(I81,ElecAvoidedCostsWOCC!$A$5:$Q$50,G81+1,FALSE)*J81*L81</f>
        <v>#N/A</v>
      </c>
      <c r="AL81" s="41" t="e">
        <f t="shared" si="54"/>
        <v>#N/A</v>
      </c>
      <c r="AM81" s="45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5">
        <f t="shared" si="55"/>
        <v>0</v>
      </c>
      <c r="AO81" s="44">
        <f t="shared" si="56"/>
        <v>0</v>
      </c>
      <c r="AP81" s="44" t="e">
        <f t="shared" si="57"/>
        <v>#DIV/0!</v>
      </c>
    </row>
    <row r="82" spans="2:42" x14ac:dyDescent="0.25">
      <c r="B82" s="34"/>
      <c r="C82" s="56"/>
      <c r="D82" s="56"/>
      <c r="E82" s="35"/>
      <c r="F82" s="36"/>
      <c r="G82" s="36"/>
      <c r="H82" s="36"/>
      <c r="I82" s="37"/>
      <c r="J82" s="38"/>
      <c r="K82" s="38"/>
      <c r="L82" s="38"/>
      <c r="M82" s="39"/>
      <c r="N82" s="39"/>
      <c r="O82" s="40"/>
      <c r="P82" s="41"/>
      <c r="Q82" s="41"/>
      <c r="R82" s="42"/>
      <c r="S82" s="43"/>
      <c r="T82" s="36">
        <f t="shared" si="39"/>
        <v>0</v>
      </c>
      <c r="U82" s="44">
        <f t="shared" si="40"/>
        <v>0</v>
      </c>
      <c r="V82" s="45">
        <f t="shared" si="41"/>
        <v>0</v>
      </c>
      <c r="W82" s="46">
        <f t="shared" si="42"/>
        <v>0</v>
      </c>
      <c r="X82" s="41">
        <f t="shared" si="43"/>
        <v>0</v>
      </c>
      <c r="Y82" s="41">
        <f t="shared" si="44"/>
        <v>0</v>
      </c>
      <c r="Z82" s="41">
        <f t="shared" si="45"/>
        <v>0</v>
      </c>
      <c r="AA82" s="47">
        <f t="shared" si="46"/>
        <v>0</v>
      </c>
      <c r="AB82" s="48">
        <f t="shared" si="47"/>
        <v>0</v>
      </c>
      <c r="AC82" s="41">
        <f t="shared" si="48"/>
        <v>0</v>
      </c>
      <c r="AD82" s="41">
        <f t="shared" si="49"/>
        <v>0</v>
      </c>
      <c r="AE82" s="41">
        <f t="shared" si="50"/>
        <v>0</v>
      </c>
      <c r="AF82" s="49" t="e">
        <f>HLOOKUP(I82,ElecAvoidedCostsWOCC!$A$5:$Q$50,G82+1,FALSE)</f>
        <v>#N/A</v>
      </c>
      <c r="AG82" s="41" t="e">
        <f t="shared" si="51"/>
        <v>#N/A</v>
      </c>
      <c r="AH82" s="49" t="e">
        <f>HLOOKUP(I82,ElecAvoidedCostsWOCC!$A$5:$Q$50,T82+1,FALSE)</f>
        <v>#N/A</v>
      </c>
      <c r="AI82" s="41" t="e">
        <f t="shared" si="52"/>
        <v>#N/A</v>
      </c>
      <c r="AJ82" s="41" t="e">
        <f t="shared" si="53"/>
        <v>#N/A</v>
      </c>
      <c r="AK82" s="41" t="e">
        <f>HLOOKUP(I82,ElecAvoidedCostsWOCC!$A$5:$Q$50,G82+1,FALSE)*J82*L82</f>
        <v>#N/A</v>
      </c>
      <c r="AL82" s="41" t="e">
        <f t="shared" si="54"/>
        <v>#N/A</v>
      </c>
      <c r="AM82" s="45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5">
        <f t="shared" si="55"/>
        <v>0</v>
      </c>
      <c r="AO82" s="44">
        <f t="shared" si="56"/>
        <v>0</v>
      </c>
      <c r="AP82" s="44" t="e">
        <f t="shared" si="57"/>
        <v>#DIV/0!</v>
      </c>
    </row>
    <row r="83" spans="2:42" x14ac:dyDescent="0.25">
      <c r="B83" s="34"/>
      <c r="C83" s="56"/>
      <c r="D83" s="56"/>
      <c r="E83" s="35"/>
      <c r="F83" s="36"/>
      <c r="G83" s="36"/>
      <c r="H83" s="36"/>
      <c r="I83" s="37"/>
      <c r="J83" s="38"/>
      <c r="K83" s="38"/>
      <c r="L83" s="38"/>
      <c r="M83" s="39"/>
      <c r="N83" s="39"/>
      <c r="O83" s="40"/>
      <c r="P83" s="41"/>
      <c r="Q83" s="41"/>
      <c r="R83" s="42"/>
      <c r="S83" s="43"/>
      <c r="T83" s="36">
        <f t="shared" si="39"/>
        <v>0</v>
      </c>
      <c r="U83" s="44">
        <f t="shared" si="40"/>
        <v>0</v>
      </c>
      <c r="V83" s="45">
        <f t="shared" si="41"/>
        <v>0</v>
      </c>
      <c r="W83" s="46">
        <f t="shared" si="42"/>
        <v>0</v>
      </c>
      <c r="X83" s="41">
        <f t="shared" si="43"/>
        <v>0</v>
      </c>
      <c r="Y83" s="41">
        <f t="shared" si="44"/>
        <v>0</v>
      </c>
      <c r="Z83" s="41">
        <f t="shared" si="45"/>
        <v>0</v>
      </c>
      <c r="AA83" s="47">
        <f t="shared" si="46"/>
        <v>0</v>
      </c>
      <c r="AB83" s="48">
        <f t="shared" si="47"/>
        <v>0</v>
      </c>
      <c r="AC83" s="41">
        <f t="shared" si="48"/>
        <v>0</v>
      </c>
      <c r="AD83" s="41">
        <f t="shared" si="49"/>
        <v>0</v>
      </c>
      <c r="AE83" s="41">
        <f t="shared" si="50"/>
        <v>0</v>
      </c>
      <c r="AF83" s="49" t="e">
        <f>HLOOKUP(I83,ElecAvoidedCostsWOCC!$A$5:$Q$50,G83+1,FALSE)</f>
        <v>#N/A</v>
      </c>
      <c r="AG83" s="41" t="e">
        <f t="shared" si="51"/>
        <v>#N/A</v>
      </c>
      <c r="AH83" s="49" t="e">
        <f>HLOOKUP(I83,ElecAvoidedCostsWOCC!$A$5:$Q$50,T83+1,FALSE)</f>
        <v>#N/A</v>
      </c>
      <c r="AI83" s="41" t="e">
        <f t="shared" si="52"/>
        <v>#N/A</v>
      </c>
      <c r="AJ83" s="41" t="e">
        <f t="shared" si="53"/>
        <v>#N/A</v>
      </c>
      <c r="AK83" s="41" t="e">
        <f>HLOOKUP(I83,ElecAvoidedCostsWOCC!$A$5:$Q$50,G83+1,FALSE)*J83*L83</f>
        <v>#N/A</v>
      </c>
      <c r="AL83" s="41" t="e">
        <f t="shared" si="54"/>
        <v>#N/A</v>
      </c>
      <c r="AM83" s="45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5">
        <f t="shared" si="55"/>
        <v>0</v>
      </c>
      <c r="AO83" s="44">
        <f t="shared" si="56"/>
        <v>0</v>
      </c>
      <c r="AP83" s="44" t="e">
        <f t="shared" si="57"/>
        <v>#DIV/0!</v>
      </c>
    </row>
    <row r="84" spans="2:42" x14ac:dyDescent="0.25">
      <c r="B84" s="34"/>
      <c r="C84" s="56"/>
      <c r="D84" s="56"/>
      <c r="E84" s="35"/>
      <c r="F84" s="36"/>
      <c r="G84" s="36"/>
      <c r="H84" s="36"/>
      <c r="I84" s="37"/>
      <c r="J84" s="38"/>
      <c r="K84" s="38"/>
      <c r="L84" s="38"/>
      <c r="M84" s="39"/>
      <c r="N84" s="39"/>
      <c r="O84" s="40"/>
      <c r="P84" s="41"/>
      <c r="Q84" s="41"/>
      <c r="R84" s="42"/>
      <c r="S84" s="43"/>
      <c r="T84" s="36">
        <f t="shared" si="39"/>
        <v>0</v>
      </c>
      <c r="U84" s="44">
        <f t="shared" si="40"/>
        <v>0</v>
      </c>
      <c r="V84" s="45">
        <f t="shared" si="41"/>
        <v>0</v>
      </c>
      <c r="W84" s="46">
        <f t="shared" si="42"/>
        <v>0</v>
      </c>
      <c r="X84" s="41">
        <f t="shared" si="43"/>
        <v>0</v>
      </c>
      <c r="Y84" s="41">
        <f t="shared" si="44"/>
        <v>0</v>
      </c>
      <c r="Z84" s="41">
        <f t="shared" si="45"/>
        <v>0</v>
      </c>
      <c r="AA84" s="47">
        <f t="shared" si="46"/>
        <v>0</v>
      </c>
      <c r="AB84" s="48">
        <f t="shared" si="47"/>
        <v>0</v>
      </c>
      <c r="AC84" s="41">
        <f t="shared" si="48"/>
        <v>0</v>
      </c>
      <c r="AD84" s="41">
        <f t="shared" si="49"/>
        <v>0</v>
      </c>
      <c r="AE84" s="41">
        <f t="shared" si="50"/>
        <v>0</v>
      </c>
      <c r="AF84" s="49" t="e">
        <f>HLOOKUP(I84,ElecAvoidedCostsWOCC!$A$5:$Q$50,G84+1,FALSE)</f>
        <v>#N/A</v>
      </c>
      <c r="AG84" s="41" t="e">
        <f t="shared" si="51"/>
        <v>#N/A</v>
      </c>
      <c r="AH84" s="49" t="e">
        <f>HLOOKUP(I84,ElecAvoidedCostsWOCC!$A$5:$Q$50,T84+1,FALSE)</f>
        <v>#N/A</v>
      </c>
      <c r="AI84" s="41" t="e">
        <f t="shared" si="52"/>
        <v>#N/A</v>
      </c>
      <c r="AJ84" s="41" t="e">
        <f t="shared" si="53"/>
        <v>#N/A</v>
      </c>
      <c r="AK84" s="41" t="e">
        <f>HLOOKUP(I84,ElecAvoidedCostsWOCC!$A$5:$Q$50,G84+1,FALSE)*J84*L84</f>
        <v>#N/A</v>
      </c>
      <c r="AL84" s="41" t="e">
        <f t="shared" si="54"/>
        <v>#N/A</v>
      </c>
      <c r="AM84" s="45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5">
        <f t="shared" si="55"/>
        <v>0</v>
      </c>
      <c r="AO84" s="44">
        <f t="shared" si="56"/>
        <v>0</v>
      </c>
      <c r="AP84" s="44" t="e">
        <f t="shared" si="57"/>
        <v>#DIV/0!</v>
      </c>
    </row>
    <row r="85" spans="2:42" x14ac:dyDescent="0.25">
      <c r="B85" s="34"/>
      <c r="C85" s="56"/>
      <c r="D85" s="56"/>
      <c r="E85" s="35"/>
      <c r="F85" s="36"/>
      <c r="G85" s="36"/>
      <c r="H85" s="36"/>
      <c r="I85" s="37"/>
      <c r="J85" s="38"/>
      <c r="K85" s="38"/>
      <c r="L85" s="38"/>
      <c r="M85" s="39"/>
      <c r="N85" s="39"/>
      <c r="O85" s="40"/>
      <c r="P85" s="41"/>
      <c r="Q85" s="41"/>
      <c r="R85" s="42"/>
      <c r="S85" s="43"/>
      <c r="T85" s="36">
        <f t="shared" si="39"/>
        <v>0</v>
      </c>
      <c r="U85" s="44">
        <f t="shared" si="40"/>
        <v>0</v>
      </c>
      <c r="V85" s="45">
        <f t="shared" si="41"/>
        <v>0</v>
      </c>
      <c r="W85" s="46">
        <f t="shared" si="42"/>
        <v>0</v>
      </c>
      <c r="X85" s="41">
        <f t="shared" si="43"/>
        <v>0</v>
      </c>
      <c r="Y85" s="41">
        <f t="shared" si="44"/>
        <v>0</v>
      </c>
      <c r="Z85" s="41">
        <f t="shared" si="45"/>
        <v>0</v>
      </c>
      <c r="AA85" s="47">
        <f t="shared" si="46"/>
        <v>0</v>
      </c>
      <c r="AB85" s="48">
        <f t="shared" si="47"/>
        <v>0</v>
      </c>
      <c r="AC85" s="41">
        <f t="shared" si="48"/>
        <v>0</v>
      </c>
      <c r="AD85" s="41">
        <f t="shared" si="49"/>
        <v>0</v>
      </c>
      <c r="AE85" s="41">
        <f t="shared" si="50"/>
        <v>0</v>
      </c>
      <c r="AF85" s="49" t="e">
        <f>HLOOKUP(I85,ElecAvoidedCostsWOCC!$A$5:$Q$50,G85+1,FALSE)</f>
        <v>#N/A</v>
      </c>
      <c r="AG85" s="41" t="e">
        <f t="shared" si="51"/>
        <v>#N/A</v>
      </c>
      <c r="AH85" s="49" t="e">
        <f>HLOOKUP(I85,ElecAvoidedCostsWOCC!$A$5:$Q$50,T85+1,FALSE)</f>
        <v>#N/A</v>
      </c>
      <c r="AI85" s="41" t="e">
        <f t="shared" si="52"/>
        <v>#N/A</v>
      </c>
      <c r="AJ85" s="41" t="e">
        <f t="shared" si="53"/>
        <v>#N/A</v>
      </c>
      <c r="AK85" s="41" t="e">
        <f>HLOOKUP(I85,ElecAvoidedCostsWOCC!$A$5:$Q$50,G85+1,FALSE)*J85*L85</f>
        <v>#N/A</v>
      </c>
      <c r="AL85" s="41" t="e">
        <f t="shared" si="54"/>
        <v>#N/A</v>
      </c>
      <c r="AM85" s="45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5">
        <f t="shared" si="55"/>
        <v>0</v>
      </c>
      <c r="AO85" s="44">
        <f t="shared" si="56"/>
        <v>0</v>
      </c>
      <c r="AP85" s="44" t="e">
        <f t="shared" si="57"/>
        <v>#DIV/0!</v>
      </c>
    </row>
    <row r="86" spans="2:42" x14ac:dyDescent="0.25">
      <c r="B86" s="34"/>
      <c r="C86" s="56"/>
      <c r="D86" s="56"/>
      <c r="E86" s="35"/>
      <c r="F86" s="36"/>
      <c r="G86" s="36"/>
      <c r="H86" s="36"/>
      <c r="I86" s="37"/>
      <c r="J86" s="38"/>
      <c r="K86" s="38"/>
      <c r="L86" s="38"/>
      <c r="M86" s="39"/>
      <c r="N86" s="39"/>
      <c r="O86" s="40"/>
      <c r="P86" s="41"/>
      <c r="Q86" s="41"/>
      <c r="R86" s="42"/>
      <c r="S86" s="43"/>
      <c r="T86" s="36">
        <f t="shared" si="39"/>
        <v>0</v>
      </c>
      <c r="U86" s="44">
        <f t="shared" si="40"/>
        <v>0</v>
      </c>
      <c r="V86" s="45">
        <f t="shared" si="41"/>
        <v>0</v>
      </c>
      <c r="W86" s="46">
        <f t="shared" si="42"/>
        <v>0</v>
      </c>
      <c r="X86" s="41">
        <f t="shared" si="43"/>
        <v>0</v>
      </c>
      <c r="Y86" s="41">
        <f t="shared" si="44"/>
        <v>0</v>
      </c>
      <c r="Z86" s="41">
        <f t="shared" si="45"/>
        <v>0</v>
      </c>
      <c r="AA86" s="47">
        <f t="shared" si="46"/>
        <v>0</v>
      </c>
      <c r="AB86" s="48">
        <f t="shared" si="47"/>
        <v>0</v>
      </c>
      <c r="AC86" s="41">
        <f t="shared" si="48"/>
        <v>0</v>
      </c>
      <c r="AD86" s="41">
        <f t="shared" si="49"/>
        <v>0</v>
      </c>
      <c r="AE86" s="41">
        <f t="shared" si="50"/>
        <v>0</v>
      </c>
      <c r="AF86" s="49" t="e">
        <f>HLOOKUP(I86,ElecAvoidedCostsWOCC!$A$5:$Q$50,G86+1,FALSE)</f>
        <v>#N/A</v>
      </c>
      <c r="AG86" s="41" t="e">
        <f t="shared" si="51"/>
        <v>#N/A</v>
      </c>
      <c r="AH86" s="49" t="e">
        <f>HLOOKUP(I86,ElecAvoidedCostsWOCC!$A$5:$Q$50,T86+1,FALSE)</f>
        <v>#N/A</v>
      </c>
      <c r="AI86" s="41" t="e">
        <f t="shared" si="52"/>
        <v>#N/A</v>
      </c>
      <c r="AJ86" s="41" t="e">
        <f t="shared" si="53"/>
        <v>#N/A</v>
      </c>
      <c r="AK86" s="41" t="e">
        <f>HLOOKUP(I86,ElecAvoidedCostsWOCC!$A$5:$Q$50,G86+1,FALSE)*J86*L86</f>
        <v>#N/A</v>
      </c>
      <c r="AL86" s="41" t="e">
        <f t="shared" si="54"/>
        <v>#N/A</v>
      </c>
      <c r="AM86" s="45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5">
        <f t="shared" si="55"/>
        <v>0</v>
      </c>
      <c r="AO86" s="44">
        <f t="shared" si="56"/>
        <v>0</v>
      </c>
      <c r="AP86" s="44" t="e">
        <f t="shared" si="57"/>
        <v>#DIV/0!</v>
      </c>
    </row>
    <row r="87" spans="2:42" x14ac:dyDescent="0.25">
      <c r="B87" s="34"/>
      <c r="C87" s="56"/>
      <c r="D87" s="56"/>
      <c r="E87" s="35"/>
      <c r="F87" s="36"/>
      <c r="G87" s="36"/>
      <c r="H87" s="36"/>
      <c r="I87" s="37"/>
      <c r="J87" s="38"/>
      <c r="K87" s="38"/>
      <c r="L87" s="38"/>
      <c r="M87" s="39"/>
      <c r="N87" s="39"/>
      <c r="O87" s="40"/>
      <c r="P87" s="41"/>
      <c r="Q87" s="41"/>
      <c r="R87" s="42"/>
      <c r="S87" s="43"/>
      <c r="T87" s="36">
        <f t="shared" si="39"/>
        <v>0</v>
      </c>
      <c r="U87" s="44">
        <f t="shared" si="40"/>
        <v>0</v>
      </c>
      <c r="V87" s="45">
        <f t="shared" si="41"/>
        <v>0</v>
      </c>
      <c r="W87" s="46">
        <f t="shared" si="42"/>
        <v>0</v>
      </c>
      <c r="X87" s="41">
        <f t="shared" si="43"/>
        <v>0</v>
      </c>
      <c r="Y87" s="41">
        <f t="shared" si="44"/>
        <v>0</v>
      </c>
      <c r="Z87" s="41">
        <f t="shared" si="45"/>
        <v>0</v>
      </c>
      <c r="AA87" s="47">
        <f t="shared" si="46"/>
        <v>0</v>
      </c>
      <c r="AB87" s="48">
        <f t="shared" si="47"/>
        <v>0</v>
      </c>
      <c r="AC87" s="41">
        <f t="shared" si="48"/>
        <v>0</v>
      </c>
      <c r="AD87" s="41">
        <f t="shared" si="49"/>
        <v>0</v>
      </c>
      <c r="AE87" s="41">
        <f t="shared" si="50"/>
        <v>0</v>
      </c>
      <c r="AF87" s="49" t="e">
        <f>HLOOKUP(I87,ElecAvoidedCostsWOCC!$A$5:$Q$50,G87+1,FALSE)</f>
        <v>#N/A</v>
      </c>
      <c r="AG87" s="41" t="e">
        <f t="shared" si="51"/>
        <v>#N/A</v>
      </c>
      <c r="AH87" s="49" t="e">
        <f>HLOOKUP(I87,ElecAvoidedCostsWOCC!$A$5:$Q$50,T87+1,FALSE)</f>
        <v>#N/A</v>
      </c>
      <c r="AI87" s="41" t="e">
        <f t="shared" si="52"/>
        <v>#N/A</v>
      </c>
      <c r="AJ87" s="41" t="e">
        <f t="shared" si="53"/>
        <v>#N/A</v>
      </c>
      <c r="AK87" s="41" t="e">
        <f>HLOOKUP(I87,ElecAvoidedCostsWOCC!$A$5:$Q$50,G87+1,FALSE)*J87*L87</f>
        <v>#N/A</v>
      </c>
      <c r="AL87" s="41" t="e">
        <f t="shared" si="54"/>
        <v>#N/A</v>
      </c>
      <c r="AM87" s="45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5">
        <f t="shared" si="55"/>
        <v>0</v>
      </c>
      <c r="AO87" s="44">
        <f t="shared" si="56"/>
        <v>0</v>
      </c>
      <c r="AP87" s="44" t="e">
        <f t="shared" si="57"/>
        <v>#DIV/0!</v>
      </c>
    </row>
    <row r="88" spans="2:42" x14ac:dyDescent="0.25">
      <c r="B88" s="34"/>
      <c r="C88" s="56"/>
      <c r="D88" s="56"/>
      <c r="E88" s="35"/>
      <c r="F88" s="36"/>
      <c r="G88" s="36"/>
      <c r="H88" s="36"/>
      <c r="I88" s="37"/>
      <c r="J88" s="38"/>
      <c r="K88" s="38"/>
      <c r="L88" s="38"/>
      <c r="M88" s="39"/>
      <c r="N88" s="39"/>
      <c r="O88" s="40"/>
      <c r="P88" s="41"/>
      <c r="Q88" s="41"/>
      <c r="R88" s="42"/>
      <c r="S88" s="43"/>
      <c r="T88" s="36">
        <f t="shared" si="39"/>
        <v>0</v>
      </c>
      <c r="U88" s="44">
        <f t="shared" si="40"/>
        <v>0</v>
      </c>
      <c r="V88" s="45">
        <f t="shared" si="41"/>
        <v>0</v>
      </c>
      <c r="W88" s="46">
        <f t="shared" si="42"/>
        <v>0</v>
      </c>
      <c r="X88" s="41">
        <f t="shared" si="43"/>
        <v>0</v>
      </c>
      <c r="Y88" s="41">
        <f t="shared" si="44"/>
        <v>0</v>
      </c>
      <c r="Z88" s="41">
        <f t="shared" si="45"/>
        <v>0</v>
      </c>
      <c r="AA88" s="47">
        <f t="shared" si="46"/>
        <v>0</v>
      </c>
      <c r="AB88" s="48">
        <f t="shared" si="47"/>
        <v>0</v>
      </c>
      <c r="AC88" s="41">
        <f t="shared" si="48"/>
        <v>0</v>
      </c>
      <c r="AD88" s="41">
        <f t="shared" si="49"/>
        <v>0</v>
      </c>
      <c r="AE88" s="41">
        <f t="shared" si="50"/>
        <v>0</v>
      </c>
      <c r="AF88" s="49" t="e">
        <f>HLOOKUP(I88,ElecAvoidedCostsWOCC!$A$5:$Q$50,G88+1,FALSE)</f>
        <v>#N/A</v>
      </c>
      <c r="AG88" s="41" t="e">
        <f t="shared" si="51"/>
        <v>#N/A</v>
      </c>
      <c r="AH88" s="49" t="e">
        <f>HLOOKUP(I88,ElecAvoidedCostsWOCC!$A$5:$Q$50,T88+1,FALSE)</f>
        <v>#N/A</v>
      </c>
      <c r="AI88" s="41" t="e">
        <f t="shared" si="52"/>
        <v>#N/A</v>
      </c>
      <c r="AJ88" s="41" t="e">
        <f t="shared" si="53"/>
        <v>#N/A</v>
      </c>
      <c r="AK88" s="41" t="e">
        <f>HLOOKUP(I88,ElecAvoidedCostsWOCC!$A$5:$Q$50,G88+1,FALSE)*J88*L88</f>
        <v>#N/A</v>
      </c>
      <c r="AL88" s="41" t="e">
        <f t="shared" si="54"/>
        <v>#N/A</v>
      </c>
      <c r="AM88" s="45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5">
        <f t="shared" si="55"/>
        <v>0</v>
      </c>
      <c r="AO88" s="44">
        <f t="shared" si="56"/>
        <v>0</v>
      </c>
      <c r="AP88" s="44" t="e">
        <f t="shared" si="57"/>
        <v>#DIV/0!</v>
      </c>
    </row>
    <row r="89" spans="2:42" x14ac:dyDescent="0.25">
      <c r="B89" s="34"/>
      <c r="C89" s="56"/>
      <c r="D89" s="56"/>
      <c r="E89" s="35"/>
      <c r="F89" s="36"/>
      <c r="G89" s="36"/>
      <c r="H89" s="36"/>
      <c r="I89" s="37"/>
      <c r="J89" s="38"/>
      <c r="K89" s="38"/>
      <c r="L89" s="38"/>
      <c r="M89" s="39"/>
      <c r="N89" s="39"/>
      <c r="O89" s="40"/>
      <c r="P89" s="41"/>
      <c r="Q89" s="41"/>
      <c r="R89" s="42"/>
      <c r="S89" s="43"/>
      <c r="T89" s="36">
        <f t="shared" si="39"/>
        <v>0</v>
      </c>
      <c r="U89" s="44">
        <f t="shared" si="40"/>
        <v>0</v>
      </c>
      <c r="V89" s="45">
        <f t="shared" si="41"/>
        <v>0</v>
      </c>
      <c r="W89" s="46">
        <f t="shared" si="42"/>
        <v>0</v>
      </c>
      <c r="X89" s="41">
        <f t="shared" si="43"/>
        <v>0</v>
      </c>
      <c r="Y89" s="41">
        <f t="shared" si="44"/>
        <v>0</v>
      </c>
      <c r="Z89" s="41">
        <f t="shared" si="45"/>
        <v>0</v>
      </c>
      <c r="AA89" s="47">
        <f t="shared" si="46"/>
        <v>0</v>
      </c>
      <c r="AB89" s="48">
        <f t="shared" si="47"/>
        <v>0</v>
      </c>
      <c r="AC89" s="41">
        <f t="shared" si="48"/>
        <v>0</v>
      </c>
      <c r="AD89" s="41">
        <f t="shared" si="49"/>
        <v>0</v>
      </c>
      <c r="AE89" s="41">
        <f t="shared" si="50"/>
        <v>0</v>
      </c>
      <c r="AF89" s="49" t="e">
        <f>HLOOKUP(I89,ElecAvoidedCostsWOCC!$A$5:$Q$50,G89+1,FALSE)</f>
        <v>#N/A</v>
      </c>
      <c r="AG89" s="41" t="e">
        <f t="shared" si="51"/>
        <v>#N/A</v>
      </c>
      <c r="AH89" s="49" t="e">
        <f>HLOOKUP(I89,ElecAvoidedCostsWOCC!$A$5:$Q$50,T89+1,FALSE)</f>
        <v>#N/A</v>
      </c>
      <c r="AI89" s="41" t="e">
        <f t="shared" si="52"/>
        <v>#N/A</v>
      </c>
      <c r="AJ89" s="41" t="e">
        <f t="shared" si="53"/>
        <v>#N/A</v>
      </c>
      <c r="AK89" s="41" t="e">
        <f>HLOOKUP(I89,ElecAvoidedCostsWOCC!$A$5:$Q$50,G89+1,FALSE)*J89*L89</f>
        <v>#N/A</v>
      </c>
      <c r="AL89" s="41" t="e">
        <f t="shared" si="54"/>
        <v>#N/A</v>
      </c>
      <c r="AM89" s="45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5">
        <f t="shared" si="55"/>
        <v>0</v>
      </c>
      <c r="AO89" s="44">
        <f t="shared" si="56"/>
        <v>0</v>
      </c>
      <c r="AP89" s="44" t="e">
        <f t="shared" si="57"/>
        <v>#DIV/0!</v>
      </c>
    </row>
    <row r="90" spans="2:42" x14ac:dyDescent="0.25">
      <c r="B90" s="34"/>
      <c r="C90" s="56"/>
      <c r="D90" s="56"/>
      <c r="E90" s="35"/>
      <c r="F90" s="36"/>
      <c r="G90" s="36"/>
      <c r="H90" s="36"/>
      <c r="I90" s="37"/>
      <c r="J90" s="38"/>
      <c r="K90" s="38"/>
      <c r="L90" s="38"/>
      <c r="M90" s="39"/>
      <c r="N90" s="39"/>
      <c r="O90" s="40"/>
      <c r="P90" s="41"/>
      <c r="Q90" s="41"/>
      <c r="R90" s="42"/>
      <c r="S90" s="43"/>
      <c r="T90" s="36">
        <f t="shared" si="39"/>
        <v>0</v>
      </c>
      <c r="U90" s="44">
        <f t="shared" si="40"/>
        <v>0</v>
      </c>
      <c r="V90" s="45">
        <f t="shared" si="41"/>
        <v>0</v>
      </c>
      <c r="W90" s="46">
        <f t="shared" si="42"/>
        <v>0</v>
      </c>
      <c r="X90" s="41">
        <f t="shared" si="43"/>
        <v>0</v>
      </c>
      <c r="Y90" s="41">
        <f t="shared" si="44"/>
        <v>0</v>
      </c>
      <c r="Z90" s="41">
        <f t="shared" si="45"/>
        <v>0</v>
      </c>
      <c r="AA90" s="47">
        <f t="shared" si="46"/>
        <v>0</v>
      </c>
      <c r="AB90" s="48">
        <f t="shared" si="47"/>
        <v>0</v>
      </c>
      <c r="AC90" s="41">
        <f t="shared" si="48"/>
        <v>0</v>
      </c>
      <c r="AD90" s="41">
        <f t="shared" si="49"/>
        <v>0</v>
      </c>
      <c r="AE90" s="41">
        <f t="shared" si="50"/>
        <v>0</v>
      </c>
      <c r="AF90" s="49" t="e">
        <f>HLOOKUP(I90,ElecAvoidedCostsWOCC!$A$5:$Q$50,G90+1,FALSE)</f>
        <v>#N/A</v>
      </c>
      <c r="AG90" s="41" t="e">
        <f t="shared" si="51"/>
        <v>#N/A</v>
      </c>
      <c r="AH90" s="49" t="e">
        <f>HLOOKUP(I90,ElecAvoidedCostsWOCC!$A$5:$Q$50,T90+1,FALSE)</f>
        <v>#N/A</v>
      </c>
      <c r="AI90" s="41" t="e">
        <f t="shared" si="52"/>
        <v>#N/A</v>
      </c>
      <c r="AJ90" s="41" t="e">
        <f t="shared" si="53"/>
        <v>#N/A</v>
      </c>
      <c r="AK90" s="41" t="e">
        <f>HLOOKUP(I90,ElecAvoidedCostsWOCC!$A$5:$Q$50,G90+1,FALSE)*J90*L90</f>
        <v>#N/A</v>
      </c>
      <c r="AL90" s="41" t="e">
        <f t="shared" si="54"/>
        <v>#N/A</v>
      </c>
      <c r="AM90" s="45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5">
        <f t="shared" si="55"/>
        <v>0</v>
      </c>
      <c r="AO90" s="44">
        <f t="shared" si="56"/>
        <v>0</v>
      </c>
      <c r="AP90" s="44" t="e">
        <f t="shared" si="57"/>
        <v>#DIV/0!</v>
      </c>
    </row>
    <row r="91" spans="2:42" x14ac:dyDescent="0.25">
      <c r="B91" s="34"/>
      <c r="C91" s="56"/>
      <c r="D91" s="56"/>
      <c r="E91" s="35"/>
      <c r="F91" s="36"/>
      <c r="G91" s="36"/>
      <c r="H91" s="36"/>
      <c r="I91" s="37"/>
      <c r="J91" s="38"/>
      <c r="K91" s="38"/>
      <c r="L91" s="38"/>
      <c r="M91" s="39"/>
      <c r="N91" s="39"/>
      <c r="O91" s="40"/>
      <c r="P91" s="41"/>
      <c r="Q91" s="41"/>
      <c r="R91" s="42"/>
      <c r="S91" s="43"/>
      <c r="T91" s="36">
        <f t="shared" si="39"/>
        <v>0</v>
      </c>
      <c r="U91" s="44">
        <f t="shared" si="40"/>
        <v>0</v>
      </c>
      <c r="V91" s="45">
        <f t="shared" si="41"/>
        <v>0</v>
      </c>
      <c r="W91" s="46">
        <f t="shared" si="42"/>
        <v>0</v>
      </c>
      <c r="X91" s="41">
        <f t="shared" si="43"/>
        <v>0</v>
      </c>
      <c r="Y91" s="41">
        <f t="shared" si="44"/>
        <v>0</v>
      </c>
      <c r="Z91" s="41">
        <f t="shared" si="45"/>
        <v>0</v>
      </c>
      <c r="AA91" s="47">
        <f t="shared" si="46"/>
        <v>0</v>
      </c>
      <c r="AB91" s="48">
        <f t="shared" si="47"/>
        <v>0</v>
      </c>
      <c r="AC91" s="41">
        <f t="shared" si="48"/>
        <v>0</v>
      </c>
      <c r="AD91" s="41">
        <f t="shared" si="49"/>
        <v>0</v>
      </c>
      <c r="AE91" s="41">
        <f t="shared" si="50"/>
        <v>0</v>
      </c>
      <c r="AF91" s="49" t="e">
        <f>HLOOKUP(I91,ElecAvoidedCostsWOCC!$A$5:$Q$50,G91+1,FALSE)</f>
        <v>#N/A</v>
      </c>
      <c r="AG91" s="41" t="e">
        <f t="shared" si="51"/>
        <v>#N/A</v>
      </c>
      <c r="AH91" s="49" t="e">
        <f>HLOOKUP(I91,ElecAvoidedCostsWOCC!$A$5:$Q$50,T91+1,FALSE)</f>
        <v>#N/A</v>
      </c>
      <c r="AI91" s="41" t="e">
        <f t="shared" si="52"/>
        <v>#N/A</v>
      </c>
      <c r="AJ91" s="41" t="e">
        <f t="shared" si="53"/>
        <v>#N/A</v>
      </c>
      <c r="AK91" s="41" t="e">
        <f>HLOOKUP(I91,ElecAvoidedCostsWOCC!$A$5:$Q$50,G91+1,FALSE)*J91*L91</f>
        <v>#N/A</v>
      </c>
      <c r="AL91" s="41" t="e">
        <f t="shared" si="54"/>
        <v>#N/A</v>
      </c>
      <c r="AM91" s="45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5">
        <f t="shared" si="55"/>
        <v>0</v>
      </c>
      <c r="AO91" s="44">
        <f t="shared" si="56"/>
        <v>0</v>
      </c>
      <c r="AP91" s="44" t="e">
        <f t="shared" si="57"/>
        <v>#DIV/0!</v>
      </c>
    </row>
    <row r="92" spans="2:42" x14ac:dyDescent="0.25">
      <c r="B92" s="34"/>
      <c r="C92" s="56"/>
      <c r="D92" s="56"/>
      <c r="E92" s="35"/>
      <c r="F92" s="36"/>
      <c r="G92" s="36"/>
      <c r="H92" s="36"/>
      <c r="I92" s="37"/>
      <c r="J92" s="38"/>
      <c r="K92" s="38"/>
      <c r="L92" s="38"/>
      <c r="M92" s="39"/>
      <c r="N92" s="39"/>
      <c r="O92" s="40"/>
      <c r="P92" s="41"/>
      <c r="Q92" s="41"/>
      <c r="R92" s="42"/>
      <c r="S92" s="43"/>
      <c r="T92" s="36">
        <f t="shared" si="39"/>
        <v>0</v>
      </c>
      <c r="U92" s="44">
        <f t="shared" si="40"/>
        <v>0</v>
      </c>
      <c r="V92" s="45">
        <f t="shared" si="41"/>
        <v>0</v>
      </c>
      <c r="W92" s="46">
        <f t="shared" si="42"/>
        <v>0</v>
      </c>
      <c r="X92" s="41">
        <f t="shared" si="43"/>
        <v>0</v>
      </c>
      <c r="Y92" s="41">
        <f t="shared" si="44"/>
        <v>0</v>
      </c>
      <c r="Z92" s="41">
        <f t="shared" si="45"/>
        <v>0</v>
      </c>
      <c r="AA92" s="47">
        <f t="shared" si="46"/>
        <v>0</v>
      </c>
      <c r="AB92" s="48">
        <f t="shared" si="47"/>
        <v>0</v>
      </c>
      <c r="AC92" s="41">
        <f t="shared" si="48"/>
        <v>0</v>
      </c>
      <c r="AD92" s="41">
        <f t="shared" si="49"/>
        <v>0</v>
      </c>
      <c r="AE92" s="41">
        <f t="shared" si="50"/>
        <v>0</v>
      </c>
      <c r="AF92" s="49" t="e">
        <f>HLOOKUP(I92,ElecAvoidedCostsWOCC!$A$5:$Q$50,G92+1,FALSE)</f>
        <v>#N/A</v>
      </c>
      <c r="AG92" s="41" t="e">
        <f t="shared" si="51"/>
        <v>#N/A</v>
      </c>
      <c r="AH92" s="49" t="e">
        <f>HLOOKUP(I92,ElecAvoidedCostsWOCC!$A$5:$Q$50,T92+1,FALSE)</f>
        <v>#N/A</v>
      </c>
      <c r="AI92" s="41" t="e">
        <f t="shared" si="52"/>
        <v>#N/A</v>
      </c>
      <c r="AJ92" s="41" t="e">
        <f t="shared" si="53"/>
        <v>#N/A</v>
      </c>
      <c r="AK92" s="41" t="e">
        <f>HLOOKUP(I92,ElecAvoidedCostsWOCC!$A$5:$Q$50,G92+1,FALSE)*J92*L92</f>
        <v>#N/A</v>
      </c>
      <c r="AL92" s="41" t="e">
        <f t="shared" si="54"/>
        <v>#N/A</v>
      </c>
      <c r="AM92" s="45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5">
        <f t="shared" si="55"/>
        <v>0</v>
      </c>
      <c r="AO92" s="44">
        <f t="shared" si="56"/>
        <v>0</v>
      </c>
      <c r="AP92" s="44" t="e">
        <f t="shared" si="57"/>
        <v>#DIV/0!</v>
      </c>
    </row>
    <row r="93" spans="2:42" x14ac:dyDescent="0.25">
      <c r="B93" s="34"/>
      <c r="C93" s="56"/>
      <c r="D93" s="56"/>
      <c r="E93" s="35"/>
      <c r="F93" s="36"/>
      <c r="G93" s="36"/>
      <c r="H93" s="36"/>
      <c r="I93" s="37"/>
      <c r="J93" s="38"/>
      <c r="K93" s="38"/>
      <c r="L93" s="38"/>
      <c r="M93" s="39"/>
      <c r="N93" s="39"/>
      <c r="O93" s="40"/>
      <c r="P93" s="41"/>
      <c r="Q93" s="41"/>
      <c r="R93" s="42"/>
      <c r="S93" s="43"/>
      <c r="T93" s="36">
        <f t="shared" si="39"/>
        <v>0</v>
      </c>
      <c r="U93" s="44">
        <f t="shared" si="40"/>
        <v>0</v>
      </c>
      <c r="V93" s="45">
        <f t="shared" si="41"/>
        <v>0</v>
      </c>
      <c r="W93" s="46">
        <f t="shared" si="42"/>
        <v>0</v>
      </c>
      <c r="X93" s="41">
        <f t="shared" si="43"/>
        <v>0</v>
      </c>
      <c r="Y93" s="41">
        <f t="shared" si="44"/>
        <v>0</v>
      </c>
      <c r="Z93" s="41">
        <f t="shared" si="45"/>
        <v>0</v>
      </c>
      <c r="AA93" s="47">
        <f t="shared" si="46"/>
        <v>0</v>
      </c>
      <c r="AB93" s="48">
        <f t="shared" si="47"/>
        <v>0</v>
      </c>
      <c r="AC93" s="41">
        <f t="shared" si="48"/>
        <v>0</v>
      </c>
      <c r="AD93" s="41">
        <f t="shared" si="49"/>
        <v>0</v>
      </c>
      <c r="AE93" s="41">
        <f t="shared" si="50"/>
        <v>0</v>
      </c>
      <c r="AF93" s="49" t="e">
        <f>HLOOKUP(I93,ElecAvoidedCostsWOCC!$A$5:$Q$50,G93+1,FALSE)</f>
        <v>#N/A</v>
      </c>
      <c r="AG93" s="41" t="e">
        <f t="shared" si="51"/>
        <v>#N/A</v>
      </c>
      <c r="AH93" s="49" t="e">
        <f>HLOOKUP(I93,ElecAvoidedCostsWOCC!$A$5:$Q$50,T93+1,FALSE)</f>
        <v>#N/A</v>
      </c>
      <c r="AI93" s="41" t="e">
        <f t="shared" si="52"/>
        <v>#N/A</v>
      </c>
      <c r="AJ93" s="41" t="e">
        <f t="shared" si="53"/>
        <v>#N/A</v>
      </c>
      <c r="AK93" s="41" t="e">
        <f>HLOOKUP(I93,ElecAvoidedCostsWOCC!$A$5:$Q$50,G93+1,FALSE)*J93*L93</f>
        <v>#N/A</v>
      </c>
      <c r="AL93" s="41" t="e">
        <f t="shared" si="54"/>
        <v>#N/A</v>
      </c>
      <c r="AM93" s="45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5">
        <f t="shared" si="55"/>
        <v>0</v>
      </c>
      <c r="AO93" s="44">
        <f t="shared" si="56"/>
        <v>0</v>
      </c>
      <c r="AP93" s="44" t="e">
        <f t="shared" si="57"/>
        <v>#DIV/0!</v>
      </c>
    </row>
    <row r="94" spans="2:42" x14ac:dyDescent="0.25">
      <c r="B94" s="34"/>
      <c r="C94" s="56"/>
      <c r="D94" s="56"/>
      <c r="E94" s="35"/>
      <c r="F94" s="36"/>
      <c r="G94" s="36"/>
      <c r="H94" s="36"/>
      <c r="I94" s="37"/>
      <c r="J94" s="38"/>
      <c r="K94" s="38"/>
      <c r="L94" s="38"/>
      <c r="M94" s="39"/>
      <c r="N94" s="39"/>
      <c r="O94" s="40"/>
      <c r="P94" s="41"/>
      <c r="Q94" s="41"/>
      <c r="R94" s="42"/>
      <c r="S94" s="43"/>
      <c r="T94" s="36">
        <f t="shared" si="39"/>
        <v>0</v>
      </c>
      <c r="U94" s="44">
        <f t="shared" si="40"/>
        <v>0</v>
      </c>
      <c r="V94" s="45">
        <f t="shared" si="41"/>
        <v>0</v>
      </c>
      <c r="W94" s="46">
        <f t="shared" si="42"/>
        <v>0</v>
      </c>
      <c r="X94" s="41">
        <f t="shared" si="43"/>
        <v>0</v>
      </c>
      <c r="Y94" s="41">
        <f t="shared" si="44"/>
        <v>0</v>
      </c>
      <c r="Z94" s="41">
        <f t="shared" si="45"/>
        <v>0</v>
      </c>
      <c r="AA94" s="47">
        <f t="shared" si="46"/>
        <v>0</v>
      </c>
      <c r="AB94" s="48">
        <f t="shared" si="47"/>
        <v>0</v>
      </c>
      <c r="AC94" s="41">
        <f t="shared" si="48"/>
        <v>0</v>
      </c>
      <c r="AD94" s="41">
        <f t="shared" si="49"/>
        <v>0</v>
      </c>
      <c r="AE94" s="41">
        <f t="shared" si="50"/>
        <v>0</v>
      </c>
      <c r="AF94" s="49" t="e">
        <f>HLOOKUP(I94,ElecAvoidedCostsWOCC!$A$5:$Q$50,G94+1,FALSE)</f>
        <v>#N/A</v>
      </c>
      <c r="AG94" s="41" t="e">
        <f t="shared" si="51"/>
        <v>#N/A</v>
      </c>
      <c r="AH94" s="49" t="e">
        <f>HLOOKUP(I94,ElecAvoidedCostsWOCC!$A$5:$Q$50,T94+1,FALSE)</f>
        <v>#N/A</v>
      </c>
      <c r="AI94" s="41" t="e">
        <f t="shared" si="52"/>
        <v>#N/A</v>
      </c>
      <c r="AJ94" s="41" t="e">
        <f t="shared" si="53"/>
        <v>#N/A</v>
      </c>
      <c r="AK94" s="41" t="e">
        <f>HLOOKUP(I94,ElecAvoidedCostsWOCC!$A$5:$Q$50,G94+1,FALSE)*J94*L94</f>
        <v>#N/A</v>
      </c>
      <c r="AL94" s="41" t="e">
        <f t="shared" si="54"/>
        <v>#N/A</v>
      </c>
      <c r="AM94" s="45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5">
        <f t="shared" si="55"/>
        <v>0</v>
      </c>
      <c r="AO94" s="44">
        <f t="shared" si="56"/>
        <v>0</v>
      </c>
      <c r="AP94" s="44" t="e">
        <f t="shared" si="57"/>
        <v>#DIV/0!</v>
      </c>
    </row>
    <row r="95" spans="2:42" x14ac:dyDescent="0.25">
      <c r="B95" s="34"/>
      <c r="C95" s="56"/>
      <c r="D95" s="56"/>
      <c r="E95" s="35"/>
      <c r="F95" s="36"/>
      <c r="G95" s="36"/>
      <c r="H95" s="36"/>
      <c r="I95" s="37"/>
      <c r="J95" s="38"/>
      <c r="K95" s="38"/>
      <c r="L95" s="38"/>
      <c r="M95" s="39"/>
      <c r="N95" s="39"/>
      <c r="O95" s="40"/>
      <c r="P95" s="41"/>
      <c r="Q95" s="41"/>
      <c r="R95" s="42"/>
      <c r="S95" s="43"/>
      <c r="T95" s="36">
        <f t="shared" si="39"/>
        <v>0</v>
      </c>
      <c r="U95" s="44">
        <f t="shared" si="40"/>
        <v>0</v>
      </c>
      <c r="V95" s="45">
        <f t="shared" si="41"/>
        <v>0</v>
      </c>
      <c r="W95" s="46">
        <f t="shared" si="42"/>
        <v>0</v>
      </c>
      <c r="X95" s="41">
        <f t="shared" si="43"/>
        <v>0</v>
      </c>
      <c r="Y95" s="41">
        <f t="shared" si="44"/>
        <v>0</v>
      </c>
      <c r="Z95" s="41">
        <f t="shared" si="45"/>
        <v>0</v>
      </c>
      <c r="AA95" s="47">
        <f t="shared" si="46"/>
        <v>0</v>
      </c>
      <c r="AB95" s="48">
        <f t="shared" si="47"/>
        <v>0</v>
      </c>
      <c r="AC95" s="41">
        <f t="shared" si="48"/>
        <v>0</v>
      </c>
      <c r="AD95" s="41">
        <f t="shared" si="49"/>
        <v>0</v>
      </c>
      <c r="AE95" s="41">
        <f t="shared" si="50"/>
        <v>0</v>
      </c>
      <c r="AF95" s="49" t="e">
        <f>HLOOKUP(I95,ElecAvoidedCostsWOCC!$A$5:$Q$50,G95+1,FALSE)</f>
        <v>#N/A</v>
      </c>
      <c r="AG95" s="41" t="e">
        <f t="shared" si="51"/>
        <v>#N/A</v>
      </c>
      <c r="AH95" s="49" t="e">
        <f>HLOOKUP(I95,ElecAvoidedCostsWOCC!$A$5:$Q$50,T95+1,FALSE)</f>
        <v>#N/A</v>
      </c>
      <c r="AI95" s="41" t="e">
        <f t="shared" si="52"/>
        <v>#N/A</v>
      </c>
      <c r="AJ95" s="41" t="e">
        <f t="shared" si="53"/>
        <v>#N/A</v>
      </c>
      <c r="AK95" s="41" t="e">
        <f>HLOOKUP(I95,ElecAvoidedCostsWOCC!$A$5:$Q$50,G95+1,FALSE)*J95*L95</f>
        <v>#N/A</v>
      </c>
      <c r="AL95" s="41" t="e">
        <f t="shared" si="54"/>
        <v>#N/A</v>
      </c>
      <c r="AM95" s="45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5">
        <f t="shared" si="55"/>
        <v>0</v>
      </c>
      <c r="AO95" s="44">
        <f t="shared" si="56"/>
        <v>0</v>
      </c>
      <c r="AP95" s="44" t="e">
        <f t="shared" si="57"/>
        <v>#DIV/0!</v>
      </c>
    </row>
    <row r="96" spans="2:42" x14ac:dyDescent="0.25">
      <c r="B96" s="34"/>
      <c r="C96" s="56"/>
      <c r="D96" s="56"/>
      <c r="E96" s="35"/>
      <c r="F96" s="36"/>
      <c r="G96" s="36"/>
      <c r="H96" s="36"/>
      <c r="I96" s="37"/>
      <c r="J96" s="38"/>
      <c r="K96" s="38"/>
      <c r="L96" s="38"/>
      <c r="M96" s="39"/>
      <c r="N96" s="39"/>
      <c r="O96" s="40"/>
      <c r="P96" s="41"/>
      <c r="Q96" s="41"/>
      <c r="R96" s="42"/>
      <c r="S96" s="43"/>
      <c r="T96" s="36">
        <f t="shared" si="39"/>
        <v>0</v>
      </c>
      <c r="U96" s="44">
        <f t="shared" si="40"/>
        <v>0</v>
      </c>
      <c r="V96" s="45">
        <f t="shared" si="41"/>
        <v>0</v>
      </c>
      <c r="W96" s="46">
        <f t="shared" si="42"/>
        <v>0</v>
      </c>
      <c r="X96" s="41">
        <f t="shared" si="43"/>
        <v>0</v>
      </c>
      <c r="Y96" s="41">
        <f t="shared" si="44"/>
        <v>0</v>
      </c>
      <c r="Z96" s="41">
        <f t="shared" si="45"/>
        <v>0</v>
      </c>
      <c r="AA96" s="47">
        <f t="shared" si="46"/>
        <v>0</v>
      </c>
      <c r="AB96" s="48">
        <f t="shared" si="47"/>
        <v>0</v>
      </c>
      <c r="AC96" s="41">
        <f t="shared" si="48"/>
        <v>0</v>
      </c>
      <c r="AD96" s="41">
        <f t="shared" si="49"/>
        <v>0</v>
      </c>
      <c r="AE96" s="41">
        <f t="shared" si="50"/>
        <v>0</v>
      </c>
      <c r="AF96" s="49" t="e">
        <f>HLOOKUP(I96,ElecAvoidedCostsWOCC!$A$5:$Q$50,G96+1,FALSE)</f>
        <v>#N/A</v>
      </c>
      <c r="AG96" s="41" t="e">
        <f t="shared" si="51"/>
        <v>#N/A</v>
      </c>
      <c r="AH96" s="49" t="e">
        <f>HLOOKUP(I96,ElecAvoidedCostsWOCC!$A$5:$Q$50,T96+1,FALSE)</f>
        <v>#N/A</v>
      </c>
      <c r="AI96" s="41" t="e">
        <f t="shared" si="52"/>
        <v>#N/A</v>
      </c>
      <c r="AJ96" s="41" t="e">
        <f t="shared" si="53"/>
        <v>#N/A</v>
      </c>
      <c r="AK96" s="41" t="e">
        <f>HLOOKUP(I96,ElecAvoidedCostsWOCC!$A$5:$Q$50,G96+1,FALSE)*J96*L96</f>
        <v>#N/A</v>
      </c>
      <c r="AL96" s="41" t="e">
        <f t="shared" si="54"/>
        <v>#N/A</v>
      </c>
      <c r="AM96" s="45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5">
        <f t="shared" si="55"/>
        <v>0</v>
      </c>
      <c r="AO96" s="44">
        <f t="shared" si="56"/>
        <v>0</v>
      </c>
      <c r="AP96" s="44" t="e">
        <f t="shared" si="57"/>
        <v>#DIV/0!</v>
      </c>
    </row>
    <row r="97" spans="2:42" x14ac:dyDescent="0.25">
      <c r="B97" s="34"/>
      <c r="C97" s="56"/>
      <c r="D97" s="56"/>
      <c r="E97" s="35"/>
      <c r="F97" s="36"/>
      <c r="G97" s="36"/>
      <c r="H97" s="36"/>
      <c r="I97" s="37"/>
      <c r="J97" s="38"/>
      <c r="K97" s="38"/>
      <c r="L97" s="38"/>
      <c r="M97" s="39"/>
      <c r="N97" s="39"/>
      <c r="O97" s="40"/>
      <c r="P97" s="41"/>
      <c r="Q97" s="41"/>
      <c r="R97" s="42"/>
      <c r="S97" s="43"/>
      <c r="T97" s="36">
        <f t="shared" si="39"/>
        <v>0</v>
      </c>
      <c r="U97" s="44">
        <f t="shared" si="40"/>
        <v>0</v>
      </c>
      <c r="V97" s="45">
        <f t="shared" si="41"/>
        <v>0</v>
      </c>
      <c r="W97" s="46">
        <f t="shared" si="42"/>
        <v>0</v>
      </c>
      <c r="X97" s="41">
        <f t="shared" si="43"/>
        <v>0</v>
      </c>
      <c r="Y97" s="41">
        <f t="shared" si="44"/>
        <v>0</v>
      </c>
      <c r="Z97" s="41">
        <f t="shared" si="45"/>
        <v>0</v>
      </c>
      <c r="AA97" s="47">
        <f t="shared" si="46"/>
        <v>0</v>
      </c>
      <c r="AB97" s="48">
        <f t="shared" si="47"/>
        <v>0</v>
      </c>
      <c r="AC97" s="41">
        <f t="shared" si="48"/>
        <v>0</v>
      </c>
      <c r="AD97" s="41">
        <f t="shared" si="49"/>
        <v>0</v>
      </c>
      <c r="AE97" s="41">
        <f t="shared" si="50"/>
        <v>0</v>
      </c>
      <c r="AF97" s="49" t="e">
        <f>HLOOKUP(I97,ElecAvoidedCostsWOCC!$A$5:$Q$50,G97+1,FALSE)</f>
        <v>#N/A</v>
      </c>
      <c r="AG97" s="41" t="e">
        <f t="shared" si="51"/>
        <v>#N/A</v>
      </c>
      <c r="AH97" s="49" t="e">
        <f>HLOOKUP(I97,ElecAvoidedCostsWOCC!$A$5:$Q$50,T97+1,FALSE)</f>
        <v>#N/A</v>
      </c>
      <c r="AI97" s="41" t="e">
        <f t="shared" si="52"/>
        <v>#N/A</v>
      </c>
      <c r="AJ97" s="41" t="e">
        <f t="shared" si="53"/>
        <v>#N/A</v>
      </c>
      <c r="AK97" s="41" t="e">
        <f>HLOOKUP(I97,ElecAvoidedCostsWOCC!$A$5:$Q$50,G97+1,FALSE)*J97*L97</f>
        <v>#N/A</v>
      </c>
      <c r="AL97" s="41" t="e">
        <f t="shared" si="54"/>
        <v>#N/A</v>
      </c>
      <c r="AM97" s="45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5">
        <f t="shared" si="55"/>
        <v>0</v>
      </c>
      <c r="AO97" s="44">
        <f t="shared" si="56"/>
        <v>0</v>
      </c>
      <c r="AP97" s="44" t="e">
        <f t="shared" si="57"/>
        <v>#DIV/0!</v>
      </c>
    </row>
    <row r="98" spans="2:42" x14ac:dyDescent="0.25">
      <c r="B98" s="34"/>
      <c r="C98" s="56"/>
      <c r="D98" s="56"/>
      <c r="E98" s="35"/>
      <c r="F98" s="36"/>
      <c r="G98" s="36"/>
      <c r="H98" s="36"/>
      <c r="I98" s="37"/>
      <c r="J98" s="38"/>
      <c r="K98" s="38"/>
      <c r="L98" s="38"/>
      <c r="M98" s="39"/>
      <c r="N98" s="39"/>
      <c r="O98" s="40"/>
      <c r="P98" s="41"/>
      <c r="Q98" s="41"/>
      <c r="R98" s="42"/>
      <c r="S98" s="43"/>
      <c r="T98" s="36">
        <f t="shared" si="39"/>
        <v>0</v>
      </c>
      <c r="U98" s="44">
        <f t="shared" si="40"/>
        <v>0</v>
      </c>
      <c r="V98" s="45">
        <f t="shared" si="41"/>
        <v>0</v>
      </c>
      <c r="W98" s="46">
        <f t="shared" si="42"/>
        <v>0</v>
      </c>
      <c r="X98" s="41">
        <f t="shared" si="43"/>
        <v>0</v>
      </c>
      <c r="Y98" s="41">
        <f t="shared" si="44"/>
        <v>0</v>
      </c>
      <c r="Z98" s="41">
        <f t="shared" si="45"/>
        <v>0</v>
      </c>
      <c r="AA98" s="47">
        <f t="shared" si="46"/>
        <v>0</v>
      </c>
      <c r="AB98" s="48">
        <f t="shared" si="47"/>
        <v>0</v>
      </c>
      <c r="AC98" s="41">
        <f t="shared" si="48"/>
        <v>0</v>
      </c>
      <c r="AD98" s="41">
        <f t="shared" si="49"/>
        <v>0</v>
      </c>
      <c r="AE98" s="41">
        <f t="shared" si="50"/>
        <v>0</v>
      </c>
      <c r="AF98" s="49" t="e">
        <f>HLOOKUP(I98,ElecAvoidedCostsWOCC!$A$5:$Q$50,G98+1,FALSE)</f>
        <v>#N/A</v>
      </c>
      <c r="AG98" s="41" t="e">
        <f t="shared" si="51"/>
        <v>#N/A</v>
      </c>
      <c r="AH98" s="49" t="e">
        <f>HLOOKUP(I98,ElecAvoidedCostsWOCC!$A$5:$Q$50,T98+1,FALSE)</f>
        <v>#N/A</v>
      </c>
      <c r="AI98" s="41" t="e">
        <f t="shared" si="52"/>
        <v>#N/A</v>
      </c>
      <c r="AJ98" s="41" t="e">
        <f t="shared" si="53"/>
        <v>#N/A</v>
      </c>
      <c r="AK98" s="41" t="e">
        <f>HLOOKUP(I98,ElecAvoidedCostsWOCC!$A$5:$Q$50,G98+1,FALSE)*J98*L98</f>
        <v>#N/A</v>
      </c>
      <c r="AL98" s="41" t="e">
        <f t="shared" si="54"/>
        <v>#N/A</v>
      </c>
      <c r="AM98" s="45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5">
        <f t="shared" si="55"/>
        <v>0</v>
      </c>
      <c r="AO98" s="44">
        <f t="shared" si="56"/>
        <v>0</v>
      </c>
      <c r="AP98" s="44" t="e">
        <f t="shared" si="57"/>
        <v>#DIV/0!</v>
      </c>
    </row>
    <row r="99" spans="2:42" x14ac:dyDescent="0.25">
      <c r="B99" s="34"/>
      <c r="C99" s="56"/>
      <c r="D99" s="56"/>
      <c r="E99" s="35"/>
      <c r="F99" s="36"/>
      <c r="G99" s="36"/>
      <c r="H99" s="36"/>
      <c r="I99" s="37"/>
      <c r="J99" s="38"/>
      <c r="K99" s="38"/>
      <c r="L99" s="38"/>
      <c r="M99" s="39"/>
      <c r="N99" s="39"/>
      <c r="O99" s="40"/>
      <c r="P99" s="41"/>
      <c r="Q99" s="41"/>
      <c r="R99" s="42"/>
      <c r="S99" s="43"/>
      <c r="T99" s="36">
        <f t="shared" si="39"/>
        <v>0</v>
      </c>
      <c r="U99" s="44">
        <f t="shared" si="40"/>
        <v>0</v>
      </c>
      <c r="V99" s="45">
        <f t="shared" si="41"/>
        <v>0</v>
      </c>
      <c r="W99" s="46">
        <f t="shared" si="42"/>
        <v>0</v>
      </c>
      <c r="X99" s="41">
        <f t="shared" si="43"/>
        <v>0</v>
      </c>
      <c r="Y99" s="41">
        <f t="shared" si="44"/>
        <v>0</v>
      </c>
      <c r="Z99" s="41">
        <f t="shared" si="45"/>
        <v>0</v>
      </c>
      <c r="AA99" s="47">
        <f t="shared" si="46"/>
        <v>0</v>
      </c>
      <c r="AB99" s="48">
        <f t="shared" si="47"/>
        <v>0</v>
      </c>
      <c r="AC99" s="41">
        <f t="shared" si="48"/>
        <v>0</v>
      </c>
      <c r="AD99" s="41">
        <f t="shared" si="49"/>
        <v>0</v>
      </c>
      <c r="AE99" s="41">
        <f t="shared" si="50"/>
        <v>0</v>
      </c>
      <c r="AF99" s="49" t="e">
        <f>HLOOKUP(I99,ElecAvoidedCostsWOCC!$A$5:$Q$50,G99+1,FALSE)</f>
        <v>#N/A</v>
      </c>
      <c r="AG99" s="41" t="e">
        <f t="shared" si="51"/>
        <v>#N/A</v>
      </c>
      <c r="AH99" s="49" t="e">
        <f>HLOOKUP(I99,ElecAvoidedCostsWOCC!$A$5:$Q$50,T99+1,FALSE)</f>
        <v>#N/A</v>
      </c>
      <c r="AI99" s="41" t="e">
        <f t="shared" si="52"/>
        <v>#N/A</v>
      </c>
      <c r="AJ99" s="41" t="e">
        <f t="shared" si="53"/>
        <v>#N/A</v>
      </c>
      <c r="AK99" s="41" t="e">
        <f>HLOOKUP(I99,ElecAvoidedCostsWOCC!$A$5:$Q$50,G99+1,FALSE)*J99*L99</f>
        <v>#N/A</v>
      </c>
      <c r="AL99" s="41" t="e">
        <f t="shared" si="54"/>
        <v>#N/A</v>
      </c>
      <c r="AM99" s="45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5">
        <f t="shared" si="55"/>
        <v>0</v>
      </c>
      <c r="AO99" s="44">
        <f t="shared" si="56"/>
        <v>0</v>
      </c>
      <c r="AP99" s="44" t="e">
        <f t="shared" si="57"/>
        <v>#DIV/0!</v>
      </c>
    </row>
    <row r="100" spans="2:42" x14ac:dyDescent="0.25">
      <c r="B100" s="34"/>
      <c r="C100" s="56"/>
      <c r="D100" s="56"/>
      <c r="E100" s="35"/>
      <c r="F100" s="36"/>
      <c r="G100" s="36"/>
      <c r="H100" s="36"/>
      <c r="I100" s="37"/>
      <c r="J100" s="38"/>
      <c r="K100" s="38"/>
      <c r="L100" s="38"/>
      <c r="M100" s="39"/>
      <c r="N100" s="39"/>
      <c r="O100" s="40"/>
      <c r="P100" s="41"/>
      <c r="Q100" s="41"/>
      <c r="R100" s="42"/>
      <c r="S100" s="43"/>
      <c r="T100" s="36">
        <f t="shared" si="39"/>
        <v>0</v>
      </c>
      <c r="U100" s="44">
        <f t="shared" si="40"/>
        <v>0</v>
      </c>
      <c r="V100" s="45">
        <f t="shared" si="41"/>
        <v>0</v>
      </c>
      <c r="W100" s="46">
        <f t="shared" si="42"/>
        <v>0</v>
      </c>
      <c r="X100" s="41">
        <f t="shared" si="43"/>
        <v>0</v>
      </c>
      <c r="Y100" s="41">
        <f t="shared" si="44"/>
        <v>0</v>
      </c>
      <c r="Z100" s="41">
        <f t="shared" si="45"/>
        <v>0</v>
      </c>
      <c r="AA100" s="47">
        <f t="shared" si="46"/>
        <v>0</v>
      </c>
      <c r="AB100" s="48">
        <f t="shared" si="47"/>
        <v>0</v>
      </c>
      <c r="AC100" s="41">
        <f t="shared" si="48"/>
        <v>0</v>
      </c>
      <c r="AD100" s="41">
        <f t="shared" si="49"/>
        <v>0</v>
      </c>
      <c r="AE100" s="41">
        <f t="shared" si="50"/>
        <v>0</v>
      </c>
      <c r="AF100" s="49" t="e">
        <f>HLOOKUP(I100,ElecAvoidedCostsWOCC!$A$5:$Q$50,G100+1,FALSE)</f>
        <v>#N/A</v>
      </c>
      <c r="AG100" s="41" t="e">
        <f t="shared" si="51"/>
        <v>#N/A</v>
      </c>
      <c r="AH100" s="49" t="e">
        <f>HLOOKUP(I100,ElecAvoidedCostsWOCC!$A$5:$Q$50,T100+1,FALSE)</f>
        <v>#N/A</v>
      </c>
      <c r="AI100" s="41" t="e">
        <f t="shared" si="52"/>
        <v>#N/A</v>
      </c>
      <c r="AJ100" s="41" t="e">
        <f t="shared" si="53"/>
        <v>#N/A</v>
      </c>
      <c r="AK100" s="41" t="e">
        <f>HLOOKUP(I100,ElecAvoidedCostsWOCC!$A$5:$Q$50,G100+1,FALSE)*J100*L100</f>
        <v>#N/A</v>
      </c>
      <c r="AL100" s="41" t="e">
        <f t="shared" si="54"/>
        <v>#N/A</v>
      </c>
      <c r="AM100" s="45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5">
        <f t="shared" si="55"/>
        <v>0</v>
      </c>
      <c r="AO100" s="44">
        <f t="shared" si="56"/>
        <v>0</v>
      </c>
      <c r="AP100" s="44" t="e">
        <f t="shared" si="57"/>
        <v>#DIV/0!</v>
      </c>
    </row>
    <row r="101" spans="2:42" x14ac:dyDescent="0.25">
      <c r="B101" s="34"/>
      <c r="C101" s="56"/>
      <c r="D101" s="56"/>
      <c r="E101" s="35"/>
      <c r="F101" s="36"/>
      <c r="G101" s="36"/>
      <c r="H101" s="36"/>
      <c r="I101" s="37"/>
      <c r="J101" s="38"/>
      <c r="K101" s="38"/>
      <c r="L101" s="38"/>
      <c r="M101" s="39"/>
      <c r="N101" s="39"/>
      <c r="O101" s="40"/>
      <c r="P101" s="41"/>
      <c r="Q101" s="41"/>
      <c r="R101" s="42"/>
      <c r="S101" s="43"/>
      <c r="T101" s="36">
        <f t="shared" si="39"/>
        <v>0</v>
      </c>
      <c r="U101" s="44">
        <f t="shared" si="40"/>
        <v>0</v>
      </c>
      <c r="V101" s="45">
        <f t="shared" si="41"/>
        <v>0</v>
      </c>
      <c r="W101" s="46">
        <f t="shared" si="42"/>
        <v>0</v>
      </c>
      <c r="X101" s="41">
        <f t="shared" si="43"/>
        <v>0</v>
      </c>
      <c r="Y101" s="41">
        <f t="shared" si="44"/>
        <v>0</v>
      </c>
      <c r="Z101" s="41">
        <f t="shared" si="45"/>
        <v>0</v>
      </c>
      <c r="AA101" s="47">
        <f t="shared" si="46"/>
        <v>0</v>
      </c>
      <c r="AB101" s="48">
        <f t="shared" si="47"/>
        <v>0</v>
      </c>
      <c r="AC101" s="41">
        <f t="shared" si="48"/>
        <v>0</v>
      </c>
      <c r="AD101" s="41">
        <f t="shared" si="49"/>
        <v>0</v>
      </c>
      <c r="AE101" s="41">
        <f t="shared" si="50"/>
        <v>0</v>
      </c>
      <c r="AF101" s="49" t="e">
        <f>HLOOKUP(I101,ElecAvoidedCostsWOCC!$A$5:$Q$50,G101+1,FALSE)</f>
        <v>#N/A</v>
      </c>
      <c r="AG101" s="41" t="e">
        <f t="shared" si="51"/>
        <v>#N/A</v>
      </c>
      <c r="AH101" s="49" t="e">
        <f>HLOOKUP(I101,ElecAvoidedCostsWOCC!$A$5:$Q$50,T101+1,FALSE)</f>
        <v>#N/A</v>
      </c>
      <c r="AI101" s="41" t="e">
        <f t="shared" si="52"/>
        <v>#N/A</v>
      </c>
      <c r="AJ101" s="41" t="e">
        <f t="shared" si="53"/>
        <v>#N/A</v>
      </c>
      <c r="AK101" s="41" t="e">
        <f>HLOOKUP(I101,ElecAvoidedCostsWOCC!$A$5:$Q$50,G101+1,FALSE)*J101*L101</f>
        <v>#N/A</v>
      </c>
      <c r="AL101" s="41" t="e">
        <f t="shared" si="54"/>
        <v>#N/A</v>
      </c>
      <c r="AM101" s="45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5">
        <f t="shared" si="55"/>
        <v>0</v>
      </c>
      <c r="AO101" s="44">
        <f t="shared" si="56"/>
        <v>0</v>
      </c>
      <c r="AP101" s="44" t="e">
        <f t="shared" si="57"/>
        <v>#DIV/0!</v>
      </c>
    </row>
    <row r="102" spans="2:42" x14ac:dyDescent="0.25">
      <c r="B102" s="34"/>
      <c r="C102" s="56"/>
      <c r="D102" s="56"/>
      <c r="E102" s="35"/>
      <c r="F102" s="36"/>
      <c r="G102" s="36"/>
      <c r="H102" s="36"/>
      <c r="I102" s="37"/>
      <c r="J102" s="38"/>
      <c r="K102" s="38"/>
      <c r="L102" s="38"/>
      <c r="M102" s="39"/>
      <c r="N102" s="39"/>
      <c r="O102" s="40"/>
      <c r="P102" s="41"/>
      <c r="Q102" s="41"/>
      <c r="R102" s="42"/>
      <c r="S102" s="43"/>
      <c r="T102" s="36">
        <f t="shared" si="39"/>
        <v>0</v>
      </c>
      <c r="U102" s="44">
        <f t="shared" si="40"/>
        <v>0</v>
      </c>
      <c r="V102" s="45">
        <f t="shared" si="41"/>
        <v>0</v>
      </c>
      <c r="W102" s="46">
        <f t="shared" si="42"/>
        <v>0</v>
      </c>
      <c r="X102" s="41">
        <f t="shared" si="43"/>
        <v>0</v>
      </c>
      <c r="Y102" s="41">
        <f t="shared" si="44"/>
        <v>0</v>
      </c>
      <c r="Z102" s="41">
        <f t="shared" si="45"/>
        <v>0</v>
      </c>
      <c r="AA102" s="47">
        <f t="shared" si="46"/>
        <v>0</v>
      </c>
      <c r="AB102" s="48">
        <f t="shared" si="47"/>
        <v>0</v>
      </c>
      <c r="AC102" s="41">
        <f t="shared" si="48"/>
        <v>0</v>
      </c>
      <c r="AD102" s="41">
        <f t="shared" si="49"/>
        <v>0</v>
      </c>
      <c r="AE102" s="41">
        <f t="shared" si="50"/>
        <v>0</v>
      </c>
      <c r="AF102" s="49" t="e">
        <f>HLOOKUP(I102,ElecAvoidedCostsWOCC!$A$5:$Q$50,G102+1,FALSE)</f>
        <v>#N/A</v>
      </c>
      <c r="AG102" s="41" t="e">
        <f t="shared" si="51"/>
        <v>#N/A</v>
      </c>
      <c r="AH102" s="49" t="e">
        <f>HLOOKUP(I102,ElecAvoidedCostsWOCC!$A$5:$Q$50,T102+1,FALSE)</f>
        <v>#N/A</v>
      </c>
      <c r="AI102" s="41" t="e">
        <f t="shared" si="52"/>
        <v>#N/A</v>
      </c>
      <c r="AJ102" s="41" t="e">
        <f t="shared" si="53"/>
        <v>#N/A</v>
      </c>
      <c r="AK102" s="41" t="e">
        <f>HLOOKUP(I102,ElecAvoidedCostsWOCC!$A$5:$Q$50,G102+1,FALSE)*J102*L102</f>
        <v>#N/A</v>
      </c>
      <c r="AL102" s="41" t="e">
        <f t="shared" si="54"/>
        <v>#N/A</v>
      </c>
      <c r="AM102" s="45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5">
        <f t="shared" si="55"/>
        <v>0</v>
      </c>
      <c r="AO102" s="44">
        <f t="shared" si="56"/>
        <v>0</v>
      </c>
      <c r="AP102" s="44" t="e">
        <f t="shared" si="57"/>
        <v>#DIV/0!</v>
      </c>
    </row>
    <row r="103" spans="2:42" x14ac:dyDescent="0.25">
      <c r="B103" s="34"/>
      <c r="C103" s="56"/>
      <c r="D103" s="56"/>
      <c r="E103" s="35"/>
      <c r="F103" s="36"/>
      <c r="G103" s="36"/>
      <c r="H103" s="36"/>
      <c r="I103" s="37"/>
      <c r="J103" s="38"/>
      <c r="K103" s="38"/>
      <c r="L103" s="38"/>
      <c r="M103" s="39"/>
      <c r="N103" s="39"/>
      <c r="O103" s="40"/>
      <c r="P103" s="41"/>
      <c r="Q103" s="41"/>
      <c r="R103" s="42"/>
      <c r="S103" s="43"/>
      <c r="T103" s="36">
        <f t="shared" si="39"/>
        <v>0</v>
      </c>
      <c r="U103" s="44">
        <f t="shared" si="40"/>
        <v>0</v>
      </c>
      <c r="V103" s="45">
        <f t="shared" si="41"/>
        <v>0</v>
      </c>
      <c r="W103" s="46">
        <f t="shared" si="42"/>
        <v>0</v>
      </c>
      <c r="X103" s="41">
        <f t="shared" si="43"/>
        <v>0</v>
      </c>
      <c r="Y103" s="41">
        <f t="shared" si="44"/>
        <v>0</v>
      </c>
      <c r="Z103" s="41">
        <f t="shared" si="45"/>
        <v>0</v>
      </c>
      <c r="AA103" s="47">
        <f t="shared" si="46"/>
        <v>0</v>
      </c>
      <c r="AB103" s="48">
        <f t="shared" si="47"/>
        <v>0</v>
      </c>
      <c r="AC103" s="41">
        <f t="shared" si="48"/>
        <v>0</v>
      </c>
      <c r="AD103" s="41">
        <f t="shared" si="49"/>
        <v>0</v>
      </c>
      <c r="AE103" s="41">
        <f t="shared" si="50"/>
        <v>0</v>
      </c>
      <c r="AF103" s="49" t="e">
        <f>HLOOKUP(I103,ElecAvoidedCostsWOCC!$A$5:$Q$50,G103+1,FALSE)</f>
        <v>#N/A</v>
      </c>
      <c r="AG103" s="41" t="e">
        <f t="shared" si="51"/>
        <v>#N/A</v>
      </c>
      <c r="AH103" s="49" t="e">
        <f>HLOOKUP(I103,ElecAvoidedCostsWOCC!$A$5:$Q$50,T103+1,FALSE)</f>
        <v>#N/A</v>
      </c>
      <c r="AI103" s="41" t="e">
        <f t="shared" si="52"/>
        <v>#N/A</v>
      </c>
      <c r="AJ103" s="41" t="e">
        <f t="shared" si="53"/>
        <v>#N/A</v>
      </c>
      <c r="AK103" s="41" t="e">
        <f>HLOOKUP(I103,ElecAvoidedCostsWOCC!$A$5:$Q$50,G103+1,FALSE)*J103*L103</f>
        <v>#N/A</v>
      </c>
      <c r="AL103" s="41" t="e">
        <f t="shared" si="54"/>
        <v>#N/A</v>
      </c>
      <c r="AM103" s="45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5">
        <f t="shared" si="55"/>
        <v>0</v>
      </c>
      <c r="AO103" s="44">
        <f t="shared" si="56"/>
        <v>0</v>
      </c>
      <c r="AP103" s="44" t="e">
        <f t="shared" si="57"/>
        <v>#DIV/0!</v>
      </c>
    </row>
    <row r="104" spans="2:42" x14ac:dyDescent="0.25">
      <c r="B104" s="34"/>
      <c r="C104" s="56"/>
      <c r="D104" s="56"/>
      <c r="E104" s="35"/>
      <c r="F104" s="36"/>
      <c r="G104" s="36"/>
      <c r="H104" s="36"/>
      <c r="I104" s="37"/>
      <c r="J104" s="38"/>
      <c r="K104" s="38"/>
      <c r="L104" s="38"/>
      <c r="M104" s="39"/>
      <c r="N104" s="39"/>
      <c r="O104" s="40"/>
      <c r="P104" s="41"/>
      <c r="Q104" s="41"/>
      <c r="R104" s="42"/>
      <c r="S104" s="43"/>
      <c r="T104" s="36">
        <f t="shared" si="39"/>
        <v>0</v>
      </c>
      <c r="U104" s="44">
        <f t="shared" si="40"/>
        <v>0</v>
      </c>
      <c r="V104" s="45">
        <f t="shared" si="41"/>
        <v>0</v>
      </c>
      <c r="W104" s="46">
        <f t="shared" si="42"/>
        <v>0</v>
      </c>
      <c r="X104" s="41">
        <f t="shared" si="43"/>
        <v>0</v>
      </c>
      <c r="Y104" s="41">
        <f t="shared" si="44"/>
        <v>0</v>
      </c>
      <c r="Z104" s="41">
        <f t="shared" si="45"/>
        <v>0</v>
      </c>
      <c r="AA104" s="47">
        <f t="shared" si="46"/>
        <v>0</v>
      </c>
      <c r="AB104" s="48">
        <f t="shared" si="47"/>
        <v>0</v>
      </c>
      <c r="AC104" s="41">
        <f t="shared" si="48"/>
        <v>0</v>
      </c>
      <c r="AD104" s="41">
        <f t="shared" si="49"/>
        <v>0</v>
      </c>
      <c r="AE104" s="41">
        <f t="shared" si="50"/>
        <v>0</v>
      </c>
      <c r="AF104" s="49" t="e">
        <f>HLOOKUP(I104,ElecAvoidedCostsWOCC!$A$5:$Q$50,G104+1,FALSE)</f>
        <v>#N/A</v>
      </c>
      <c r="AG104" s="41" t="e">
        <f t="shared" si="51"/>
        <v>#N/A</v>
      </c>
      <c r="AH104" s="49" t="e">
        <f>HLOOKUP(I104,ElecAvoidedCostsWOCC!$A$5:$Q$50,T104+1,FALSE)</f>
        <v>#N/A</v>
      </c>
      <c r="AI104" s="41" t="e">
        <f t="shared" si="52"/>
        <v>#N/A</v>
      </c>
      <c r="AJ104" s="41" t="e">
        <f t="shared" si="53"/>
        <v>#N/A</v>
      </c>
      <c r="AK104" s="41" t="e">
        <f>HLOOKUP(I104,ElecAvoidedCostsWOCC!$A$5:$Q$50,G104+1,FALSE)*J104*L104</f>
        <v>#N/A</v>
      </c>
      <c r="AL104" s="41" t="e">
        <f t="shared" si="54"/>
        <v>#N/A</v>
      </c>
      <c r="AM104" s="45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5">
        <f t="shared" si="55"/>
        <v>0</v>
      </c>
      <c r="AO104" s="44">
        <f t="shared" si="56"/>
        <v>0</v>
      </c>
      <c r="AP104" s="44" t="e">
        <f t="shared" si="57"/>
        <v>#DIV/0!</v>
      </c>
    </row>
    <row r="105" spans="2:42" x14ac:dyDescent="0.25">
      <c r="B105" s="34"/>
      <c r="C105" s="56"/>
      <c r="D105" s="56"/>
      <c r="E105" s="35"/>
      <c r="F105" s="36"/>
      <c r="G105" s="36"/>
      <c r="H105" s="36"/>
      <c r="I105" s="37"/>
      <c r="J105" s="38"/>
      <c r="K105" s="38"/>
      <c r="L105" s="38"/>
      <c r="M105" s="39"/>
      <c r="N105" s="39"/>
      <c r="O105" s="40"/>
      <c r="P105" s="41"/>
      <c r="Q105" s="41"/>
      <c r="R105" s="42"/>
      <c r="S105" s="43"/>
      <c r="T105" s="36">
        <f t="shared" si="39"/>
        <v>0</v>
      </c>
      <c r="U105" s="44">
        <f t="shared" si="40"/>
        <v>0</v>
      </c>
      <c r="V105" s="45">
        <f t="shared" si="41"/>
        <v>0</v>
      </c>
      <c r="W105" s="46">
        <f t="shared" si="42"/>
        <v>0</v>
      </c>
      <c r="X105" s="41">
        <f t="shared" si="43"/>
        <v>0</v>
      </c>
      <c r="Y105" s="41">
        <f t="shared" si="44"/>
        <v>0</v>
      </c>
      <c r="Z105" s="41">
        <f t="shared" si="45"/>
        <v>0</v>
      </c>
      <c r="AA105" s="47">
        <f t="shared" si="46"/>
        <v>0</v>
      </c>
      <c r="AB105" s="48">
        <f t="shared" si="47"/>
        <v>0</v>
      </c>
      <c r="AC105" s="41">
        <f t="shared" si="48"/>
        <v>0</v>
      </c>
      <c r="AD105" s="41">
        <f t="shared" si="49"/>
        <v>0</v>
      </c>
      <c r="AE105" s="41">
        <f t="shared" si="50"/>
        <v>0</v>
      </c>
      <c r="AF105" s="49" t="e">
        <f>HLOOKUP(I105,ElecAvoidedCostsWOCC!$A$5:$Q$50,G105+1,FALSE)</f>
        <v>#N/A</v>
      </c>
      <c r="AG105" s="41" t="e">
        <f t="shared" si="51"/>
        <v>#N/A</v>
      </c>
      <c r="AH105" s="49" t="e">
        <f>HLOOKUP(I105,ElecAvoidedCostsWOCC!$A$5:$Q$50,T105+1,FALSE)</f>
        <v>#N/A</v>
      </c>
      <c r="AI105" s="41" t="e">
        <f t="shared" si="52"/>
        <v>#N/A</v>
      </c>
      <c r="AJ105" s="41" t="e">
        <f t="shared" si="53"/>
        <v>#N/A</v>
      </c>
      <c r="AK105" s="41" t="e">
        <f>HLOOKUP(I105,ElecAvoidedCostsWOCC!$A$5:$Q$50,G105+1,FALSE)*J105*L105</f>
        <v>#N/A</v>
      </c>
      <c r="AL105" s="41" t="e">
        <f t="shared" si="54"/>
        <v>#N/A</v>
      </c>
      <c r="AM105" s="45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5">
        <f t="shared" si="55"/>
        <v>0</v>
      </c>
      <c r="AO105" s="44">
        <f t="shared" si="56"/>
        <v>0</v>
      </c>
      <c r="AP105" s="44" t="e">
        <f t="shared" si="57"/>
        <v>#DIV/0!</v>
      </c>
    </row>
    <row r="106" spans="2:42" x14ac:dyDescent="0.25">
      <c r="B106" s="34"/>
      <c r="C106" s="56"/>
      <c r="D106" s="56"/>
      <c r="E106" s="35"/>
      <c r="F106" s="36"/>
      <c r="G106" s="36"/>
      <c r="H106" s="36"/>
      <c r="I106" s="37"/>
      <c r="J106" s="38"/>
      <c r="K106" s="38"/>
      <c r="L106" s="38"/>
      <c r="M106" s="39"/>
      <c r="N106" s="39"/>
      <c r="O106" s="40"/>
      <c r="P106" s="41"/>
      <c r="Q106" s="41"/>
      <c r="R106" s="42"/>
      <c r="S106" s="43"/>
      <c r="T106" s="36">
        <f t="shared" si="39"/>
        <v>0</v>
      </c>
      <c r="U106" s="44">
        <f t="shared" si="40"/>
        <v>0</v>
      </c>
      <c r="V106" s="45">
        <f t="shared" si="41"/>
        <v>0</v>
      </c>
      <c r="W106" s="46">
        <f t="shared" si="42"/>
        <v>0</v>
      </c>
      <c r="X106" s="41">
        <f t="shared" si="43"/>
        <v>0</v>
      </c>
      <c r="Y106" s="41">
        <f t="shared" si="44"/>
        <v>0</v>
      </c>
      <c r="Z106" s="41">
        <f t="shared" si="45"/>
        <v>0</v>
      </c>
      <c r="AA106" s="47">
        <f t="shared" si="46"/>
        <v>0</v>
      </c>
      <c r="AB106" s="48">
        <f t="shared" si="47"/>
        <v>0</v>
      </c>
      <c r="AC106" s="41">
        <f t="shared" si="48"/>
        <v>0</v>
      </c>
      <c r="AD106" s="41">
        <f t="shared" si="49"/>
        <v>0</v>
      </c>
      <c r="AE106" s="41">
        <f t="shared" si="50"/>
        <v>0</v>
      </c>
      <c r="AF106" s="49" t="e">
        <f>HLOOKUP(I106,ElecAvoidedCostsWOCC!$A$5:$Q$50,G106+1,FALSE)</f>
        <v>#N/A</v>
      </c>
      <c r="AG106" s="41" t="e">
        <f t="shared" si="51"/>
        <v>#N/A</v>
      </c>
      <c r="AH106" s="49" t="e">
        <f>HLOOKUP(I106,ElecAvoidedCostsWOCC!$A$5:$Q$50,T106+1,FALSE)</f>
        <v>#N/A</v>
      </c>
      <c r="AI106" s="41" t="e">
        <f t="shared" si="52"/>
        <v>#N/A</v>
      </c>
      <c r="AJ106" s="41" t="e">
        <f t="shared" si="53"/>
        <v>#N/A</v>
      </c>
      <c r="AK106" s="41" t="e">
        <f>HLOOKUP(I106,ElecAvoidedCostsWOCC!$A$5:$Q$50,G106+1,FALSE)*J106*L106</f>
        <v>#N/A</v>
      </c>
      <c r="AL106" s="41" t="e">
        <f t="shared" si="54"/>
        <v>#N/A</v>
      </c>
      <c r="AM106" s="45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5">
        <f t="shared" si="55"/>
        <v>0</v>
      </c>
      <c r="AO106" s="44">
        <f t="shared" si="56"/>
        <v>0</v>
      </c>
      <c r="AP106" s="44" t="e">
        <f t="shared" si="57"/>
        <v>#DIV/0!</v>
      </c>
    </row>
    <row r="107" spans="2:42" x14ac:dyDescent="0.25">
      <c r="B107" s="34"/>
      <c r="C107" s="56"/>
      <c r="D107" s="56"/>
      <c r="E107" s="35"/>
      <c r="F107" s="36"/>
      <c r="G107" s="36"/>
      <c r="H107" s="36"/>
      <c r="I107" s="37"/>
      <c r="J107" s="38"/>
      <c r="K107" s="38"/>
      <c r="L107" s="38"/>
      <c r="M107" s="39"/>
      <c r="N107" s="39"/>
      <c r="O107" s="40"/>
      <c r="P107" s="41"/>
      <c r="Q107" s="41"/>
      <c r="R107" s="42"/>
      <c r="S107" s="43"/>
      <c r="T107" s="36">
        <f t="shared" si="39"/>
        <v>0</v>
      </c>
      <c r="U107" s="44">
        <f t="shared" si="40"/>
        <v>0</v>
      </c>
      <c r="V107" s="45">
        <f t="shared" si="41"/>
        <v>0</v>
      </c>
      <c r="W107" s="46">
        <f t="shared" si="42"/>
        <v>0</v>
      </c>
      <c r="X107" s="41">
        <f t="shared" si="43"/>
        <v>0</v>
      </c>
      <c r="Y107" s="41">
        <f t="shared" si="44"/>
        <v>0</v>
      </c>
      <c r="Z107" s="41">
        <f t="shared" si="45"/>
        <v>0</v>
      </c>
      <c r="AA107" s="47">
        <f t="shared" si="46"/>
        <v>0</v>
      </c>
      <c r="AB107" s="48">
        <f t="shared" si="47"/>
        <v>0</v>
      </c>
      <c r="AC107" s="41">
        <f t="shared" si="48"/>
        <v>0</v>
      </c>
      <c r="AD107" s="41">
        <f t="shared" si="49"/>
        <v>0</v>
      </c>
      <c r="AE107" s="41">
        <f t="shared" si="50"/>
        <v>0</v>
      </c>
      <c r="AF107" s="49" t="e">
        <f>HLOOKUP(I107,ElecAvoidedCostsWOCC!$A$5:$Q$50,G107+1,FALSE)</f>
        <v>#N/A</v>
      </c>
      <c r="AG107" s="41" t="e">
        <f t="shared" si="51"/>
        <v>#N/A</v>
      </c>
      <c r="AH107" s="49" t="e">
        <f>HLOOKUP(I107,ElecAvoidedCostsWOCC!$A$5:$Q$50,T107+1,FALSE)</f>
        <v>#N/A</v>
      </c>
      <c r="AI107" s="41" t="e">
        <f t="shared" si="52"/>
        <v>#N/A</v>
      </c>
      <c r="AJ107" s="41" t="e">
        <f t="shared" si="53"/>
        <v>#N/A</v>
      </c>
      <c r="AK107" s="41" t="e">
        <f>HLOOKUP(I107,ElecAvoidedCostsWOCC!$A$5:$Q$50,G107+1,FALSE)*J107*L107</f>
        <v>#N/A</v>
      </c>
      <c r="AL107" s="41" t="e">
        <f t="shared" si="54"/>
        <v>#N/A</v>
      </c>
      <c r="AM107" s="45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5">
        <f t="shared" si="55"/>
        <v>0</v>
      </c>
      <c r="AO107" s="44">
        <f t="shared" si="56"/>
        <v>0</v>
      </c>
      <c r="AP107" s="44" t="e">
        <f t="shared" si="57"/>
        <v>#DIV/0!</v>
      </c>
    </row>
    <row r="108" spans="2:42" x14ac:dyDescent="0.25">
      <c r="B108" s="34"/>
      <c r="C108" s="56"/>
      <c r="D108" s="56"/>
      <c r="E108" s="35"/>
      <c r="F108" s="36"/>
      <c r="G108" s="36"/>
      <c r="H108" s="36"/>
      <c r="I108" s="37"/>
      <c r="J108" s="38"/>
      <c r="K108" s="38"/>
      <c r="L108" s="38"/>
      <c r="M108" s="39"/>
      <c r="N108" s="39"/>
      <c r="O108" s="40"/>
      <c r="P108" s="41"/>
      <c r="Q108" s="41"/>
      <c r="R108" s="42"/>
      <c r="S108" s="43"/>
      <c r="T108" s="36">
        <f t="shared" si="39"/>
        <v>0</v>
      </c>
      <c r="U108" s="44">
        <f t="shared" si="40"/>
        <v>0</v>
      </c>
      <c r="V108" s="45">
        <f t="shared" si="41"/>
        <v>0</v>
      </c>
      <c r="W108" s="46">
        <f t="shared" si="42"/>
        <v>0</v>
      </c>
      <c r="X108" s="41">
        <f t="shared" si="43"/>
        <v>0</v>
      </c>
      <c r="Y108" s="41">
        <f t="shared" si="44"/>
        <v>0</v>
      </c>
      <c r="Z108" s="41">
        <f t="shared" si="45"/>
        <v>0</v>
      </c>
      <c r="AA108" s="47">
        <f t="shared" si="46"/>
        <v>0</v>
      </c>
      <c r="AB108" s="48">
        <f t="shared" si="47"/>
        <v>0</v>
      </c>
      <c r="AC108" s="41">
        <f t="shared" si="48"/>
        <v>0</v>
      </c>
      <c r="AD108" s="41">
        <f t="shared" si="49"/>
        <v>0</v>
      </c>
      <c r="AE108" s="41">
        <f t="shared" si="50"/>
        <v>0</v>
      </c>
      <c r="AF108" s="49" t="e">
        <f>HLOOKUP(I108,ElecAvoidedCostsWOCC!$A$5:$Q$50,G108+1,FALSE)</f>
        <v>#N/A</v>
      </c>
      <c r="AG108" s="41" t="e">
        <f t="shared" si="51"/>
        <v>#N/A</v>
      </c>
      <c r="AH108" s="49" t="e">
        <f>HLOOKUP(I108,ElecAvoidedCostsWOCC!$A$5:$Q$50,T108+1,FALSE)</f>
        <v>#N/A</v>
      </c>
      <c r="AI108" s="41" t="e">
        <f t="shared" si="52"/>
        <v>#N/A</v>
      </c>
      <c r="AJ108" s="41" t="e">
        <f t="shared" si="53"/>
        <v>#N/A</v>
      </c>
      <c r="AK108" s="41" t="e">
        <f>HLOOKUP(I108,ElecAvoidedCostsWOCC!$A$5:$Q$50,G108+1,FALSE)*J108*L108</f>
        <v>#N/A</v>
      </c>
      <c r="AL108" s="41" t="e">
        <f t="shared" si="54"/>
        <v>#N/A</v>
      </c>
      <c r="AM108" s="45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5">
        <f t="shared" si="55"/>
        <v>0</v>
      </c>
      <c r="AO108" s="44">
        <f t="shared" si="56"/>
        <v>0</v>
      </c>
      <c r="AP108" s="44" t="e">
        <f t="shared" si="57"/>
        <v>#DIV/0!</v>
      </c>
    </row>
    <row r="109" spans="2:42" x14ac:dyDescent="0.25">
      <c r="B109" s="34"/>
      <c r="C109" s="56"/>
      <c r="D109" s="56"/>
      <c r="E109" s="35"/>
      <c r="F109" s="36"/>
      <c r="G109" s="36"/>
      <c r="H109" s="36"/>
      <c r="I109" s="37"/>
      <c r="J109" s="38"/>
      <c r="K109" s="38"/>
      <c r="L109" s="38"/>
      <c r="M109" s="39"/>
      <c r="N109" s="39"/>
      <c r="O109" s="40"/>
      <c r="P109" s="41"/>
      <c r="Q109" s="41"/>
      <c r="R109" s="42"/>
      <c r="S109" s="43"/>
      <c r="T109" s="36">
        <f t="shared" si="39"/>
        <v>0</v>
      </c>
      <c r="U109" s="44">
        <f t="shared" si="40"/>
        <v>0</v>
      </c>
      <c r="V109" s="45">
        <f t="shared" si="41"/>
        <v>0</v>
      </c>
      <c r="W109" s="46">
        <f t="shared" si="42"/>
        <v>0</v>
      </c>
      <c r="X109" s="41">
        <f t="shared" si="43"/>
        <v>0</v>
      </c>
      <c r="Y109" s="41">
        <f t="shared" si="44"/>
        <v>0</v>
      </c>
      <c r="Z109" s="41">
        <f t="shared" si="45"/>
        <v>0</v>
      </c>
      <c r="AA109" s="47">
        <f t="shared" si="46"/>
        <v>0</v>
      </c>
      <c r="AB109" s="48">
        <f t="shared" si="47"/>
        <v>0</v>
      </c>
      <c r="AC109" s="41">
        <f t="shared" si="48"/>
        <v>0</v>
      </c>
      <c r="AD109" s="41">
        <f t="shared" si="49"/>
        <v>0</v>
      </c>
      <c r="AE109" s="41">
        <f t="shared" si="50"/>
        <v>0</v>
      </c>
      <c r="AF109" s="49" t="e">
        <f>HLOOKUP(I109,ElecAvoidedCostsWOCC!$A$5:$Q$50,G109+1,FALSE)</f>
        <v>#N/A</v>
      </c>
      <c r="AG109" s="41" t="e">
        <f t="shared" si="51"/>
        <v>#N/A</v>
      </c>
      <c r="AH109" s="49" t="e">
        <f>HLOOKUP(I109,ElecAvoidedCostsWOCC!$A$5:$Q$50,T109+1,FALSE)</f>
        <v>#N/A</v>
      </c>
      <c r="AI109" s="41" t="e">
        <f t="shared" si="52"/>
        <v>#N/A</v>
      </c>
      <c r="AJ109" s="41" t="e">
        <f t="shared" si="53"/>
        <v>#N/A</v>
      </c>
      <c r="AK109" s="41" t="e">
        <f>HLOOKUP(I109,ElecAvoidedCostsWOCC!$A$5:$Q$50,G109+1,FALSE)*J109*L109</f>
        <v>#N/A</v>
      </c>
      <c r="AL109" s="41" t="e">
        <f t="shared" si="54"/>
        <v>#N/A</v>
      </c>
      <c r="AM109" s="45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5">
        <f t="shared" si="55"/>
        <v>0</v>
      </c>
      <c r="AO109" s="44">
        <f t="shared" si="56"/>
        <v>0</v>
      </c>
      <c r="AP109" s="44" t="e">
        <f t="shared" si="57"/>
        <v>#DIV/0!</v>
      </c>
    </row>
    <row r="110" spans="2:42" x14ac:dyDescent="0.25">
      <c r="B110" s="34"/>
      <c r="C110" s="56"/>
      <c r="D110" s="56"/>
      <c r="E110" s="35"/>
      <c r="F110" s="36"/>
      <c r="G110" s="36"/>
      <c r="H110" s="36"/>
      <c r="I110" s="37"/>
      <c r="J110" s="38"/>
      <c r="K110" s="38"/>
      <c r="L110" s="38"/>
      <c r="M110" s="39"/>
      <c r="N110" s="39"/>
      <c r="O110" s="40"/>
      <c r="P110" s="41"/>
      <c r="Q110" s="41"/>
      <c r="R110" s="42"/>
      <c r="S110" s="43"/>
      <c r="T110" s="36">
        <f t="shared" si="39"/>
        <v>0</v>
      </c>
      <c r="U110" s="44">
        <f t="shared" si="40"/>
        <v>0</v>
      </c>
      <c r="V110" s="45">
        <f t="shared" si="41"/>
        <v>0</v>
      </c>
      <c r="W110" s="46">
        <f t="shared" si="42"/>
        <v>0</v>
      </c>
      <c r="X110" s="41">
        <f t="shared" si="43"/>
        <v>0</v>
      </c>
      <c r="Y110" s="41">
        <f t="shared" si="44"/>
        <v>0</v>
      </c>
      <c r="Z110" s="41">
        <f t="shared" si="45"/>
        <v>0</v>
      </c>
      <c r="AA110" s="47">
        <f t="shared" si="46"/>
        <v>0</v>
      </c>
      <c r="AB110" s="48">
        <f t="shared" si="47"/>
        <v>0</v>
      </c>
      <c r="AC110" s="41">
        <f t="shared" si="48"/>
        <v>0</v>
      </c>
      <c r="AD110" s="41">
        <f t="shared" si="49"/>
        <v>0</v>
      </c>
      <c r="AE110" s="41">
        <f t="shared" si="50"/>
        <v>0</v>
      </c>
      <c r="AF110" s="49" t="e">
        <f>HLOOKUP(I110,ElecAvoidedCostsWOCC!$A$5:$Q$50,G110+1,FALSE)</f>
        <v>#N/A</v>
      </c>
      <c r="AG110" s="41" t="e">
        <f t="shared" si="51"/>
        <v>#N/A</v>
      </c>
      <c r="AH110" s="49" t="e">
        <f>HLOOKUP(I110,ElecAvoidedCostsWOCC!$A$5:$Q$50,T110+1,FALSE)</f>
        <v>#N/A</v>
      </c>
      <c r="AI110" s="41" t="e">
        <f t="shared" si="52"/>
        <v>#N/A</v>
      </c>
      <c r="AJ110" s="41" t="e">
        <f t="shared" si="53"/>
        <v>#N/A</v>
      </c>
      <c r="AK110" s="41" t="e">
        <f>HLOOKUP(I110,ElecAvoidedCostsWOCC!$A$5:$Q$50,G110+1,FALSE)*J110*L110</f>
        <v>#N/A</v>
      </c>
      <c r="AL110" s="41" t="e">
        <f t="shared" si="54"/>
        <v>#N/A</v>
      </c>
      <c r="AM110" s="45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5">
        <f t="shared" si="55"/>
        <v>0</v>
      </c>
      <c r="AO110" s="44">
        <f t="shared" si="56"/>
        <v>0</v>
      </c>
      <c r="AP110" s="44" t="e">
        <f t="shared" si="57"/>
        <v>#DIV/0!</v>
      </c>
    </row>
    <row r="111" spans="2:42" x14ac:dyDescent="0.25">
      <c r="B111" s="34"/>
      <c r="C111" s="56"/>
      <c r="D111" s="56"/>
      <c r="E111" s="35"/>
      <c r="F111" s="36"/>
      <c r="G111" s="36"/>
      <c r="H111" s="36"/>
      <c r="I111" s="37"/>
      <c r="J111" s="38"/>
      <c r="K111" s="38"/>
      <c r="L111" s="38"/>
      <c r="M111" s="39"/>
      <c r="N111" s="39"/>
      <c r="O111" s="40"/>
      <c r="P111" s="41"/>
      <c r="Q111" s="41"/>
      <c r="R111" s="42"/>
      <c r="S111" s="43"/>
      <c r="T111" s="36">
        <f t="shared" si="39"/>
        <v>0</v>
      </c>
      <c r="U111" s="44">
        <f t="shared" si="40"/>
        <v>0</v>
      </c>
      <c r="V111" s="45">
        <f t="shared" si="41"/>
        <v>0</v>
      </c>
      <c r="W111" s="46">
        <f t="shared" si="42"/>
        <v>0</v>
      </c>
      <c r="X111" s="41">
        <f t="shared" si="43"/>
        <v>0</v>
      </c>
      <c r="Y111" s="41">
        <f t="shared" si="44"/>
        <v>0</v>
      </c>
      <c r="Z111" s="41">
        <f t="shared" si="45"/>
        <v>0</v>
      </c>
      <c r="AA111" s="47">
        <f t="shared" si="46"/>
        <v>0</v>
      </c>
      <c r="AB111" s="48">
        <f t="shared" si="47"/>
        <v>0</v>
      </c>
      <c r="AC111" s="41">
        <f t="shared" si="48"/>
        <v>0</v>
      </c>
      <c r="AD111" s="41">
        <f t="shared" si="49"/>
        <v>0</v>
      </c>
      <c r="AE111" s="41">
        <f t="shared" si="50"/>
        <v>0</v>
      </c>
      <c r="AF111" s="49" t="e">
        <f>HLOOKUP(I111,ElecAvoidedCostsWOCC!$A$5:$Q$50,G111+1,FALSE)</f>
        <v>#N/A</v>
      </c>
      <c r="AG111" s="41" t="e">
        <f t="shared" si="51"/>
        <v>#N/A</v>
      </c>
      <c r="AH111" s="49" t="e">
        <f>HLOOKUP(I111,ElecAvoidedCostsWOCC!$A$5:$Q$50,T111+1,FALSE)</f>
        <v>#N/A</v>
      </c>
      <c r="AI111" s="41" t="e">
        <f t="shared" si="52"/>
        <v>#N/A</v>
      </c>
      <c r="AJ111" s="41" t="e">
        <f t="shared" si="53"/>
        <v>#N/A</v>
      </c>
      <c r="AK111" s="41" t="e">
        <f>HLOOKUP(I111,ElecAvoidedCostsWOCC!$A$5:$Q$50,G111+1,FALSE)*J111*L111</f>
        <v>#N/A</v>
      </c>
      <c r="AL111" s="41" t="e">
        <f t="shared" si="54"/>
        <v>#N/A</v>
      </c>
      <c r="AM111" s="45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5">
        <f t="shared" si="55"/>
        <v>0</v>
      </c>
      <c r="AO111" s="44">
        <f t="shared" si="56"/>
        <v>0</v>
      </c>
      <c r="AP111" s="44" t="e">
        <f t="shared" si="57"/>
        <v>#DIV/0!</v>
      </c>
    </row>
    <row r="112" spans="2:42" x14ac:dyDescent="0.25">
      <c r="B112" s="34"/>
      <c r="C112" s="56"/>
      <c r="D112" s="56"/>
      <c r="E112" s="35"/>
      <c r="F112" s="36"/>
      <c r="G112" s="36"/>
      <c r="H112" s="36"/>
      <c r="I112" s="37"/>
      <c r="J112" s="38"/>
      <c r="K112" s="38"/>
      <c r="L112" s="38"/>
      <c r="M112" s="39"/>
      <c r="N112" s="39"/>
      <c r="O112" s="40"/>
      <c r="P112" s="41"/>
      <c r="Q112" s="41"/>
      <c r="R112" s="42"/>
      <c r="S112" s="43"/>
      <c r="T112" s="36">
        <f t="shared" si="39"/>
        <v>0</v>
      </c>
      <c r="U112" s="44">
        <f t="shared" si="40"/>
        <v>0</v>
      </c>
      <c r="V112" s="45">
        <f t="shared" si="41"/>
        <v>0</v>
      </c>
      <c r="W112" s="46">
        <f t="shared" si="42"/>
        <v>0</v>
      </c>
      <c r="X112" s="41">
        <f t="shared" si="43"/>
        <v>0</v>
      </c>
      <c r="Y112" s="41">
        <f t="shared" si="44"/>
        <v>0</v>
      </c>
      <c r="Z112" s="41">
        <f t="shared" si="45"/>
        <v>0</v>
      </c>
      <c r="AA112" s="47">
        <f t="shared" si="46"/>
        <v>0</v>
      </c>
      <c r="AB112" s="48">
        <f t="shared" si="47"/>
        <v>0</v>
      </c>
      <c r="AC112" s="41">
        <f t="shared" si="48"/>
        <v>0</v>
      </c>
      <c r="AD112" s="41">
        <f t="shared" si="49"/>
        <v>0</v>
      </c>
      <c r="AE112" s="41">
        <f t="shared" si="50"/>
        <v>0</v>
      </c>
      <c r="AF112" s="49" t="e">
        <f>HLOOKUP(I112,ElecAvoidedCostsWOCC!$A$5:$Q$50,G112+1,FALSE)</f>
        <v>#N/A</v>
      </c>
      <c r="AG112" s="41" t="e">
        <f t="shared" si="51"/>
        <v>#N/A</v>
      </c>
      <c r="AH112" s="49" t="e">
        <f>HLOOKUP(I112,ElecAvoidedCostsWOCC!$A$5:$Q$50,T112+1,FALSE)</f>
        <v>#N/A</v>
      </c>
      <c r="AI112" s="41" t="e">
        <f t="shared" si="52"/>
        <v>#N/A</v>
      </c>
      <c r="AJ112" s="41" t="e">
        <f t="shared" si="53"/>
        <v>#N/A</v>
      </c>
      <c r="AK112" s="41" t="e">
        <f>HLOOKUP(I112,ElecAvoidedCostsWOCC!$A$5:$Q$50,G112+1,FALSE)*J112*L112</f>
        <v>#N/A</v>
      </c>
      <c r="AL112" s="41" t="e">
        <f t="shared" si="54"/>
        <v>#N/A</v>
      </c>
      <c r="AM112" s="45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5">
        <f t="shared" si="55"/>
        <v>0</v>
      </c>
      <c r="AO112" s="44">
        <f t="shared" si="56"/>
        <v>0</v>
      </c>
      <c r="AP112" s="44" t="e">
        <f t="shared" si="57"/>
        <v>#DIV/0!</v>
      </c>
    </row>
    <row r="113" spans="2:42" x14ac:dyDescent="0.25">
      <c r="B113" s="34"/>
      <c r="C113" s="56"/>
      <c r="D113" s="56"/>
      <c r="E113" s="35"/>
      <c r="F113" s="36"/>
      <c r="G113" s="36"/>
      <c r="H113" s="36"/>
      <c r="I113" s="37"/>
      <c r="J113" s="38"/>
      <c r="K113" s="38"/>
      <c r="L113" s="38"/>
      <c r="M113" s="39"/>
      <c r="N113" s="39"/>
      <c r="O113" s="40"/>
      <c r="P113" s="41"/>
      <c r="Q113" s="41"/>
      <c r="R113" s="42"/>
      <c r="S113" s="43"/>
      <c r="T113" s="36">
        <f t="shared" si="39"/>
        <v>0</v>
      </c>
      <c r="U113" s="44">
        <f t="shared" si="40"/>
        <v>0</v>
      </c>
      <c r="V113" s="45">
        <f t="shared" si="41"/>
        <v>0</v>
      </c>
      <c r="W113" s="46">
        <f t="shared" si="42"/>
        <v>0</v>
      </c>
      <c r="X113" s="41">
        <f t="shared" si="43"/>
        <v>0</v>
      </c>
      <c r="Y113" s="41">
        <f t="shared" si="44"/>
        <v>0</v>
      </c>
      <c r="Z113" s="41">
        <f t="shared" si="45"/>
        <v>0</v>
      </c>
      <c r="AA113" s="47">
        <f t="shared" si="46"/>
        <v>0</v>
      </c>
      <c r="AB113" s="48">
        <f t="shared" si="47"/>
        <v>0</v>
      </c>
      <c r="AC113" s="41">
        <f t="shared" si="48"/>
        <v>0</v>
      </c>
      <c r="AD113" s="41">
        <f t="shared" si="49"/>
        <v>0</v>
      </c>
      <c r="AE113" s="41">
        <f t="shared" si="50"/>
        <v>0</v>
      </c>
      <c r="AF113" s="49" t="e">
        <f>HLOOKUP(I113,ElecAvoidedCostsWOCC!$A$5:$Q$50,G113+1,FALSE)</f>
        <v>#N/A</v>
      </c>
      <c r="AG113" s="41" t="e">
        <f t="shared" si="51"/>
        <v>#N/A</v>
      </c>
      <c r="AH113" s="49" t="e">
        <f>HLOOKUP(I113,ElecAvoidedCostsWOCC!$A$5:$Q$50,T113+1,FALSE)</f>
        <v>#N/A</v>
      </c>
      <c r="AI113" s="41" t="e">
        <f t="shared" si="52"/>
        <v>#N/A</v>
      </c>
      <c r="AJ113" s="41" t="e">
        <f t="shared" si="53"/>
        <v>#N/A</v>
      </c>
      <c r="AK113" s="41" t="e">
        <f>HLOOKUP(I113,ElecAvoidedCostsWOCC!$A$5:$Q$50,G113+1,FALSE)*J113*L113</f>
        <v>#N/A</v>
      </c>
      <c r="AL113" s="41" t="e">
        <f t="shared" si="54"/>
        <v>#N/A</v>
      </c>
      <c r="AM113" s="45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5">
        <f t="shared" si="55"/>
        <v>0</v>
      </c>
      <c r="AO113" s="44">
        <f t="shared" si="56"/>
        <v>0</v>
      </c>
      <c r="AP113" s="44" t="e">
        <f t="shared" si="57"/>
        <v>#DIV/0!</v>
      </c>
    </row>
    <row r="114" spans="2:42" x14ac:dyDescent="0.25">
      <c r="B114" s="34"/>
      <c r="C114" s="56"/>
      <c r="D114" s="56"/>
      <c r="E114" s="35"/>
      <c r="F114" s="36"/>
      <c r="G114" s="36"/>
      <c r="H114" s="36"/>
      <c r="I114" s="37"/>
      <c r="J114" s="38"/>
      <c r="K114" s="38"/>
      <c r="L114" s="38"/>
      <c r="M114" s="39"/>
      <c r="N114" s="39"/>
      <c r="O114" s="40"/>
      <c r="P114" s="41"/>
      <c r="Q114" s="41"/>
      <c r="R114" s="42"/>
      <c r="S114" s="43"/>
      <c r="T114" s="36">
        <f t="shared" si="39"/>
        <v>0</v>
      </c>
      <c r="U114" s="44">
        <f t="shared" si="40"/>
        <v>0</v>
      </c>
      <c r="V114" s="45">
        <f t="shared" si="41"/>
        <v>0</v>
      </c>
      <c r="W114" s="46">
        <f t="shared" si="42"/>
        <v>0</v>
      </c>
      <c r="X114" s="41">
        <f t="shared" si="43"/>
        <v>0</v>
      </c>
      <c r="Y114" s="41">
        <f t="shared" si="44"/>
        <v>0</v>
      </c>
      <c r="Z114" s="41">
        <f t="shared" si="45"/>
        <v>0</v>
      </c>
      <c r="AA114" s="47">
        <f t="shared" si="46"/>
        <v>0</v>
      </c>
      <c r="AB114" s="48">
        <f t="shared" si="47"/>
        <v>0</v>
      </c>
      <c r="AC114" s="41">
        <f t="shared" si="48"/>
        <v>0</v>
      </c>
      <c r="AD114" s="41">
        <f t="shared" si="49"/>
        <v>0</v>
      </c>
      <c r="AE114" s="41">
        <f t="shared" si="50"/>
        <v>0</v>
      </c>
      <c r="AF114" s="49" t="e">
        <f>HLOOKUP(I114,ElecAvoidedCostsWOCC!$A$5:$Q$50,G114+1,FALSE)</f>
        <v>#N/A</v>
      </c>
      <c r="AG114" s="41" t="e">
        <f t="shared" si="51"/>
        <v>#N/A</v>
      </c>
      <c r="AH114" s="49" t="e">
        <f>HLOOKUP(I114,ElecAvoidedCostsWOCC!$A$5:$Q$50,T114+1,FALSE)</f>
        <v>#N/A</v>
      </c>
      <c r="AI114" s="41" t="e">
        <f t="shared" si="52"/>
        <v>#N/A</v>
      </c>
      <c r="AJ114" s="41" t="e">
        <f t="shared" si="53"/>
        <v>#N/A</v>
      </c>
      <c r="AK114" s="41" t="e">
        <f>HLOOKUP(I114,ElecAvoidedCostsWOCC!$A$5:$Q$50,G114+1,FALSE)*J114*L114</f>
        <v>#N/A</v>
      </c>
      <c r="AL114" s="41" t="e">
        <f t="shared" si="54"/>
        <v>#N/A</v>
      </c>
      <c r="AM114" s="45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5">
        <f t="shared" si="55"/>
        <v>0</v>
      </c>
      <c r="AO114" s="44">
        <f t="shared" si="56"/>
        <v>0</v>
      </c>
      <c r="AP114" s="44" t="e">
        <f t="shared" si="57"/>
        <v>#DIV/0!</v>
      </c>
    </row>
    <row r="115" spans="2:42" x14ac:dyDescent="0.25">
      <c r="B115" s="34"/>
      <c r="C115" s="56"/>
      <c r="D115" s="56"/>
      <c r="E115" s="35"/>
      <c r="F115" s="36"/>
      <c r="G115" s="36"/>
      <c r="H115" s="36"/>
      <c r="I115" s="37"/>
      <c r="J115" s="38"/>
      <c r="K115" s="38"/>
      <c r="L115" s="38"/>
      <c r="M115" s="39"/>
      <c r="N115" s="39"/>
      <c r="O115" s="40"/>
      <c r="P115" s="41"/>
      <c r="Q115" s="41"/>
      <c r="R115" s="42"/>
      <c r="S115" s="43"/>
      <c r="T115" s="36">
        <f t="shared" si="39"/>
        <v>0</v>
      </c>
      <c r="U115" s="44">
        <f t="shared" si="40"/>
        <v>0</v>
      </c>
      <c r="V115" s="45">
        <f t="shared" si="41"/>
        <v>0</v>
      </c>
      <c r="W115" s="46">
        <f t="shared" si="42"/>
        <v>0</v>
      </c>
      <c r="X115" s="41">
        <f t="shared" si="43"/>
        <v>0</v>
      </c>
      <c r="Y115" s="41">
        <f t="shared" si="44"/>
        <v>0</v>
      </c>
      <c r="Z115" s="41">
        <f t="shared" si="45"/>
        <v>0</v>
      </c>
      <c r="AA115" s="47">
        <f t="shared" si="46"/>
        <v>0</v>
      </c>
      <c r="AB115" s="48">
        <f t="shared" si="47"/>
        <v>0</v>
      </c>
      <c r="AC115" s="41">
        <f t="shared" si="48"/>
        <v>0</v>
      </c>
      <c r="AD115" s="41">
        <f t="shared" si="49"/>
        <v>0</v>
      </c>
      <c r="AE115" s="41">
        <f t="shared" si="50"/>
        <v>0</v>
      </c>
      <c r="AF115" s="49" t="e">
        <f>HLOOKUP(I115,ElecAvoidedCostsWOCC!$A$5:$Q$50,G115+1,FALSE)</f>
        <v>#N/A</v>
      </c>
      <c r="AG115" s="41" t="e">
        <f t="shared" si="51"/>
        <v>#N/A</v>
      </c>
      <c r="AH115" s="49" t="e">
        <f>HLOOKUP(I115,ElecAvoidedCostsWOCC!$A$5:$Q$50,T115+1,FALSE)</f>
        <v>#N/A</v>
      </c>
      <c r="AI115" s="41" t="e">
        <f t="shared" si="52"/>
        <v>#N/A</v>
      </c>
      <c r="AJ115" s="41" t="e">
        <f t="shared" si="53"/>
        <v>#N/A</v>
      </c>
      <c r="AK115" s="41" t="e">
        <f>HLOOKUP(I115,ElecAvoidedCostsWOCC!$A$5:$Q$50,G115+1,FALSE)*J115*L115</f>
        <v>#N/A</v>
      </c>
      <c r="AL115" s="41" t="e">
        <f t="shared" si="54"/>
        <v>#N/A</v>
      </c>
      <c r="AM115" s="45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5">
        <f t="shared" si="55"/>
        <v>0</v>
      </c>
      <c r="AO115" s="44">
        <f t="shared" si="56"/>
        <v>0</v>
      </c>
      <c r="AP115" s="44" t="e">
        <f t="shared" si="57"/>
        <v>#DIV/0!</v>
      </c>
    </row>
    <row r="116" spans="2:42" x14ac:dyDescent="0.25">
      <c r="B116" s="34"/>
      <c r="C116" s="56"/>
      <c r="D116" s="56"/>
      <c r="E116" s="35"/>
      <c r="F116" s="36"/>
      <c r="G116" s="36"/>
      <c r="H116" s="36"/>
      <c r="I116" s="37"/>
      <c r="J116" s="38"/>
      <c r="K116" s="38"/>
      <c r="L116" s="38"/>
      <c r="M116" s="39"/>
      <c r="N116" s="39"/>
      <c r="O116" s="40"/>
      <c r="P116" s="41"/>
      <c r="Q116" s="41"/>
      <c r="R116" s="42"/>
      <c r="S116" s="43"/>
      <c r="T116" s="36">
        <f t="shared" si="39"/>
        <v>0</v>
      </c>
      <c r="U116" s="44">
        <f t="shared" si="40"/>
        <v>0</v>
      </c>
      <c r="V116" s="45">
        <f t="shared" si="41"/>
        <v>0</v>
      </c>
      <c r="W116" s="46">
        <f t="shared" si="42"/>
        <v>0</v>
      </c>
      <c r="X116" s="41">
        <f t="shared" si="43"/>
        <v>0</v>
      </c>
      <c r="Y116" s="41">
        <f t="shared" si="44"/>
        <v>0</v>
      </c>
      <c r="Z116" s="41">
        <f t="shared" si="45"/>
        <v>0</v>
      </c>
      <c r="AA116" s="47">
        <f t="shared" si="46"/>
        <v>0</v>
      </c>
      <c r="AB116" s="48">
        <f t="shared" si="47"/>
        <v>0</v>
      </c>
      <c r="AC116" s="41">
        <f t="shared" si="48"/>
        <v>0</v>
      </c>
      <c r="AD116" s="41">
        <f t="shared" si="49"/>
        <v>0</v>
      </c>
      <c r="AE116" s="41">
        <f t="shared" si="50"/>
        <v>0</v>
      </c>
      <c r="AF116" s="49" t="e">
        <f>HLOOKUP(I116,ElecAvoidedCostsWOCC!$A$5:$Q$50,G116+1,FALSE)</f>
        <v>#N/A</v>
      </c>
      <c r="AG116" s="41" t="e">
        <f t="shared" si="51"/>
        <v>#N/A</v>
      </c>
      <c r="AH116" s="49" t="e">
        <f>HLOOKUP(I116,ElecAvoidedCostsWOCC!$A$5:$Q$50,T116+1,FALSE)</f>
        <v>#N/A</v>
      </c>
      <c r="AI116" s="41" t="e">
        <f t="shared" si="52"/>
        <v>#N/A</v>
      </c>
      <c r="AJ116" s="41" t="e">
        <f t="shared" si="53"/>
        <v>#N/A</v>
      </c>
      <c r="AK116" s="41" t="e">
        <f>HLOOKUP(I116,ElecAvoidedCostsWOCC!$A$5:$Q$50,G116+1,FALSE)*J116*L116</f>
        <v>#N/A</v>
      </c>
      <c r="AL116" s="41" t="e">
        <f t="shared" si="54"/>
        <v>#N/A</v>
      </c>
      <c r="AM116" s="45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5">
        <f t="shared" si="55"/>
        <v>0</v>
      </c>
      <c r="AO116" s="44">
        <f t="shared" si="56"/>
        <v>0</v>
      </c>
      <c r="AP116" s="44" t="e">
        <f t="shared" si="57"/>
        <v>#DIV/0!</v>
      </c>
    </row>
    <row r="117" spans="2:42" x14ac:dyDescent="0.25">
      <c r="B117" s="34"/>
      <c r="C117" s="56"/>
      <c r="D117" s="56"/>
      <c r="E117" s="35"/>
      <c r="F117" s="36"/>
      <c r="G117" s="36"/>
      <c r="H117" s="36"/>
      <c r="I117" s="37"/>
      <c r="J117" s="38"/>
      <c r="K117" s="38"/>
      <c r="L117" s="38"/>
      <c r="M117" s="39"/>
      <c r="N117" s="39"/>
      <c r="O117" s="40"/>
      <c r="P117" s="41"/>
      <c r="Q117" s="41"/>
      <c r="R117" s="42"/>
      <c r="S117" s="43"/>
      <c r="T117" s="36">
        <f t="shared" ref="T117:T180" si="58">G117+H117</f>
        <v>0</v>
      </c>
      <c r="U117" s="44">
        <f t="shared" ref="U117:U180" si="59">(O117/$A$10)*T117</f>
        <v>0</v>
      </c>
      <c r="V117" s="45">
        <f t="shared" ref="V117:V180" si="60">N117-M117</f>
        <v>0</v>
      </c>
      <c r="W117" s="46">
        <f t="shared" ref="W117:W180" si="61">(O117/A$10)</f>
        <v>0</v>
      </c>
      <c r="X117" s="41">
        <f t="shared" ref="X117:X180" si="62">W117*A$8</f>
        <v>0</v>
      </c>
      <c r="Y117" s="41">
        <f t="shared" ref="Y117:Y180" si="63">Q117-P117</f>
        <v>0</v>
      </c>
      <c r="Z117" s="41">
        <f t="shared" ref="Z117:Z180" si="64">X117+(A$6*W117)</f>
        <v>0</v>
      </c>
      <c r="AA117" s="47">
        <f t="shared" ref="AA117:AA180" si="65">Q117+X117</f>
        <v>0</v>
      </c>
      <c r="AB117" s="48">
        <f t="shared" ref="AB117:AB180" si="66">Z117/(1+ElecDiscountRate)^1</f>
        <v>0</v>
      </c>
      <c r="AC117" s="41">
        <f t="shared" ref="AC117:AC180" si="67">AA117/(1+ElecDiscountRate)^1</f>
        <v>0</v>
      </c>
      <c r="AD117" s="41">
        <f t="shared" ref="AD117:AD180" si="68">-PV(ElecDiscountRate,T117,R117)*J117</f>
        <v>0</v>
      </c>
      <c r="AE117" s="41">
        <f t="shared" ref="AE117:AE180" si="69">-PV(ElecDiscountRate,T117,S117)*J117</f>
        <v>0</v>
      </c>
      <c r="AF117" s="49" t="e">
        <f>HLOOKUP(I117,ElecAvoidedCostsWOCC!$A$5:$Q$50,G117+1,FALSE)</f>
        <v>#N/A</v>
      </c>
      <c r="AG117" s="41" t="e">
        <f t="shared" ref="AG117:AG180" si="70">AF117*J117*K117</f>
        <v>#N/A</v>
      </c>
      <c r="AH117" s="49" t="e">
        <f>HLOOKUP(I117,ElecAvoidedCostsWOCC!$A$5:$Q$50,T117+1,FALSE)</f>
        <v>#N/A</v>
      </c>
      <c r="AI117" s="41" t="e">
        <f t="shared" ref="AI117:AI180" si="71">AH117*J117*L117</f>
        <v>#N/A</v>
      </c>
      <c r="AJ117" s="41" t="e">
        <f t="shared" ref="AJ117:AJ180" si="72">AG117+AI117</f>
        <v>#N/A</v>
      </c>
      <c r="AK117" s="41" t="e">
        <f>HLOOKUP(I117,ElecAvoidedCostsWOCC!$A$5:$Q$50,G117+1,FALSE)*J117*L117</f>
        <v>#N/A</v>
      </c>
      <c r="AL117" s="41" t="e">
        <f t="shared" ref="AL117:AL180" si="73">AG117+AI117-AK117</f>
        <v>#N/A</v>
      </c>
      <c r="AM117" s="45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5">
        <f t="shared" ref="AN117:AN180" si="74">AM117*1.1+AD117+AE117</f>
        <v>0</v>
      </c>
      <c r="AO117" s="44">
        <f t="shared" ref="AO117:AO180" si="75">IFERROR(AM117/AB117,0)</f>
        <v>0</v>
      </c>
      <c r="AP117" s="44" t="e">
        <f t="shared" ref="AP117:AP180" si="76">AN117/AC117</f>
        <v>#DIV/0!</v>
      </c>
    </row>
    <row r="118" spans="2:42" x14ac:dyDescent="0.25">
      <c r="B118" s="34"/>
      <c r="C118" s="56"/>
      <c r="D118" s="56"/>
      <c r="E118" s="35"/>
      <c r="F118" s="36"/>
      <c r="G118" s="36"/>
      <c r="H118" s="36"/>
      <c r="I118" s="37"/>
      <c r="J118" s="38"/>
      <c r="K118" s="38"/>
      <c r="L118" s="38"/>
      <c r="M118" s="39"/>
      <c r="N118" s="39"/>
      <c r="O118" s="40"/>
      <c r="P118" s="41"/>
      <c r="Q118" s="41"/>
      <c r="R118" s="42"/>
      <c r="S118" s="43"/>
      <c r="T118" s="36">
        <f t="shared" si="58"/>
        <v>0</v>
      </c>
      <c r="U118" s="44">
        <f t="shared" si="59"/>
        <v>0</v>
      </c>
      <c r="V118" s="45">
        <f t="shared" si="60"/>
        <v>0</v>
      </c>
      <c r="W118" s="46">
        <f t="shared" si="61"/>
        <v>0</v>
      </c>
      <c r="X118" s="41">
        <f t="shared" si="62"/>
        <v>0</v>
      </c>
      <c r="Y118" s="41">
        <f t="shared" si="63"/>
        <v>0</v>
      </c>
      <c r="Z118" s="41">
        <f t="shared" si="64"/>
        <v>0</v>
      </c>
      <c r="AA118" s="47">
        <f t="shared" si="65"/>
        <v>0</v>
      </c>
      <c r="AB118" s="48">
        <f t="shared" si="66"/>
        <v>0</v>
      </c>
      <c r="AC118" s="41">
        <f t="shared" si="67"/>
        <v>0</v>
      </c>
      <c r="AD118" s="41">
        <f t="shared" si="68"/>
        <v>0</v>
      </c>
      <c r="AE118" s="41">
        <f t="shared" si="69"/>
        <v>0</v>
      </c>
      <c r="AF118" s="49" t="e">
        <f>HLOOKUP(I118,ElecAvoidedCostsWOCC!$A$5:$Q$50,G118+1,FALSE)</f>
        <v>#N/A</v>
      </c>
      <c r="AG118" s="41" t="e">
        <f t="shared" si="70"/>
        <v>#N/A</v>
      </c>
      <c r="AH118" s="49" t="e">
        <f>HLOOKUP(I118,ElecAvoidedCostsWOCC!$A$5:$Q$50,T118+1,FALSE)</f>
        <v>#N/A</v>
      </c>
      <c r="AI118" s="41" t="e">
        <f t="shared" si="71"/>
        <v>#N/A</v>
      </c>
      <c r="AJ118" s="41" t="e">
        <f t="shared" si="72"/>
        <v>#N/A</v>
      </c>
      <c r="AK118" s="41" t="e">
        <f>HLOOKUP(I118,ElecAvoidedCostsWOCC!$A$5:$Q$50,G118+1,FALSE)*J118*L118</f>
        <v>#N/A</v>
      </c>
      <c r="AL118" s="41" t="e">
        <f t="shared" si="73"/>
        <v>#N/A</v>
      </c>
      <c r="AM118" s="45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5">
        <f t="shared" si="74"/>
        <v>0</v>
      </c>
      <c r="AO118" s="44">
        <f t="shared" si="75"/>
        <v>0</v>
      </c>
      <c r="AP118" s="44" t="e">
        <f t="shared" si="76"/>
        <v>#DIV/0!</v>
      </c>
    </row>
    <row r="119" spans="2:42" x14ac:dyDescent="0.25">
      <c r="B119" s="34"/>
      <c r="C119" s="56"/>
      <c r="D119" s="56"/>
      <c r="E119" s="35"/>
      <c r="F119" s="36"/>
      <c r="G119" s="36"/>
      <c r="H119" s="36"/>
      <c r="I119" s="37"/>
      <c r="J119" s="38"/>
      <c r="K119" s="38"/>
      <c r="L119" s="38"/>
      <c r="M119" s="39"/>
      <c r="N119" s="39"/>
      <c r="O119" s="40"/>
      <c r="P119" s="41"/>
      <c r="Q119" s="41"/>
      <c r="R119" s="42"/>
      <c r="S119" s="43"/>
      <c r="T119" s="36">
        <f t="shared" si="58"/>
        <v>0</v>
      </c>
      <c r="U119" s="44">
        <f t="shared" si="59"/>
        <v>0</v>
      </c>
      <c r="V119" s="45">
        <f t="shared" si="60"/>
        <v>0</v>
      </c>
      <c r="W119" s="46">
        <f t="shared" si="61"/>
        <v>0</v>
      </c>
      <c r="X119" s="41">
        <f t="shared" si="62"/>
        <v>0</v>
      </c>
      <c r="Y119" s="41">
        <f t="shared" si="63"/>
        <v>0</v>
      </c>
      <c r="Z119" s="41">
        <f t="shared" si="64"/>
        <v>0</v>
      </c>
      <c r="AA119" s="47">
        <f t="shared" si="65"/>
        <v>0</v>
      </c>
      <c r="AB119" s="48">
        <f t="shared" si="66"/>
        <v>0</v>
      </c>
      <c r="AC119" s="41">
        <f t="shared" si="67"/>
        <v>0</v>
      </c>
      <c r="AD119" s="41">
        <f t="shared" si="68"/>
        <v>0</v>
      </c>
      <c r="AE119" s="41">
        <f t="shared" si="69"/>
        <v>0</v>
      </c>
      <c r="AF119" s="49" t="e">
        <f>HLOOKUP(I119,ElecAvoidedCostsWOCC!$A$5:$Q$50,G119+1,FALSE)</f>
        <v>#N/A</v>
      </c>
      <c r="AG119" s="41" t="e">
        <f t="shared" si="70"/>
        <v>#N/A</v>
      </c>
      <c r="AH119" s="49" t="e">
        <f>HLOOKUP(I119,ElecAvoidedCostsWOCC!$A$5:$Q$50,T119+1,FALSE)</f>
        <v>#N/A</v>
      </c>
      <c r="AI119" s="41" t="e">
        <f t="shared" si="71"/>
        <v>#N/A</v>
      </c>
      <c r="AJ119" s="41" t="e">
        <f t="shared" si="72"/>
        <v>#N/A</v>
      </c>
      <c r="AK119" s="41" t="e">
        <f>HLOOKUP(I119,ElecAvoidedCostsWOCC!$A$5:$Q$50,G119+1,FALSE)*J119*L119</f>
        <v>#N/A</v>
      </c>
      <c r="AL119" s="41" t="e">
        <f t="shared" si="73"/>
        <v>#N/A</v>
      </c>
      <c r="AM119" s="45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5">
        <f t="shared" si="74"/>
        <v>0</v>
      </c>
      <c r="AO119" s="44">
        <f t="shared" si="75"/>
        <v>0</v>
      </c>
      <c r="AP119" s="44" t="e">
        <f t="shared" si="76"/>
        <v>#DIV/0!</v>
      </c>
    </row>
    <row r="120" spans="2:42" x14ac:dyDescent="0.25">
      <c r="B120" s="34"/>
      <c r="C120" s="56"/>
      <c r="D120" s="56"/>
      <c r="E120" s="35"/>
      <c r="F120" s="36"/>
      <c r="G120" s="36"/>
      <c r="H120" s="36"/>
      <c r="I120" s="37"/>
      <c r="J120" s="38"/>
      <c r="K120" s="38"/>
      <c r="L120" s="38"/>
      <c r="M120" s="39"/>
      <c r="N120" s="39"/>
      <c r="O120" s="40"/>
      <c r="P120" s="41"/>
      <c r="Q120" s="41"/>
      <c r="R120" s="42"/>
      <c r="S120" s="43"/>
      <c r="T120" s="36">
        <f t="shared" si="58"/>
        <v>0</v>
      </c>
      <c r="U120" s="44">
        <f t="shared" si="59"/>
        <v>0</v>
      </c>
      <c r="V120" s="45">
        <f t="shared" si="60"/>
        <v>0</v>
      </c>
      <c r="W120" s="46">
        <f t="shared" si="61"/>
        <v>0</v>
      </c>
      <c r="X120" s="41">
        <f t="shared" si="62"/>
        <v>0</v>
      </c>
      <c r="Y120" s="41">
        <f t="shared" si="63"/>
        <v>0</v>
      </c>
      <c r="Z120" s="41">
        <f t="shared" si="64"/>
        <v>0</v>
      </c>
      <c r="AA120" s="47">
        <f t="shared" si="65"/>
        <v>0</v>
      </c>
      <c r="AB120" s="48">
        <f t="shared" si="66"/>
        <v>0</v>
      </c>
      <c r="AC120" s="41">
        <f t="shared" si="67"/>
        <v>0</v>
      </c>
      <c r="AD120" s="41">
        <f t="shared" si="68"/>
        <v>0</v>
      </c>
      <c r="AE120" s="41">
        <f t="shared" si="69"/>
        <v>0</v>
      </c>
      <c r="AF120" s="49" t="e">
        <f>HLOOKUP(I120,ElecAvoidedCostsWOCC!$A$5:$Q$50,G120+1,FALSE)</f>
        <v>#N/A</v>
      </c>
      <c r="AG120" s="41" t="e">
        <f t="shared" si="70"/>
        <v>#N/A</v>
      </c>
      <c r="AH120" s="49" t="e">
        <f>HLOOKUP(I120,ElecAvoidedCostsWOCC!$A$5:$Q$50,T120+1,FALSE)</f>
        <v>#N/A</v>
      </c>
      <c r="AI120" s="41" t="e">
        <f t="shared" si="71"/>
        <v>#N/A</v>
      </c>
      <c r="AJ120" s="41" t="e">
        <f t="shared" si="72"/>
        <v>#N/A</v>
      </c>
      <c r="AK120" s="41" t="e">
        <f>HLOOKUP(I120,ElecAvoidedCostsWOCC!$A$5:$Q$50,G120+1,FALSE)*J120*L120</f>
        <v>#N/A</v>
      </c>
      <c r="AL120" s="41" t="e">
        <f t="shared" si="73"/>
        <v>#N/A</v>
      </c>
      <c r="AM120" s="45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5">
        <f t="shared" si="74"/>
        <v>0</v>
      </c>
      <c r="AO120" s="44">
        <f t="shared" si="75"/>
        <v>0</v>
      </c>
      <c r="AP120" s="44" t="e">
        <f t="shared" si="76"/>
        <v>#DIV/0!</v>
      </c>
    </row>
    <row r="121" spans="2:42" x14ac:dyDescent="0.25">
      <c r="B121" s="34"/>
      <c r="C121" s="56"/>
      <c r="D121" s="56"/>
      <c r="E121" s="35"/>
      <c r="F121" s="36"/>
      <c r="G121" s="36"/>
      <c r="H121" s="36"/>
      <c r="I121" s="37"/>
      <c r="J121" s="38"/>
      <c r="K121" s="38"/>
      <c r="L121" s="38"/>
      <c r="M121" s="39"/>
      <c r="N121" s="39"/>
      <c r="O121" s="40"/>
      <c r="P121" s="41"/>
      <c r="Q121" s="41"/>
      <c r="R121" s="42"/>
      <c r="S121" s="43"/>
      <c r="T121" s="36">
        <f t="shared" si="58"/>
        <v>0</v>
      </c>
      <c r="U121" s="44">
        <f t="shared" si="59"/>
        <v>0</v>
      </c>
      <c r="V121" s="45">
        <f t="shared" si="60"/>
        <v>0</v>
      </c>
      <c r="W121" s="46">
        <f t="shared" si="61"/>
        <v>0</v>
      </c>
      <c r="X121" s="41">
        <f t="shared" si="62"/>
        <v>0</v>
      </c>
      <c r="Y121" s="41">
        <f t="shared" si="63"/>
        <v>0</v>
      </c>
      <c r="Z121" s="41">
        <f t="shared" si="64"/>
        <v>0</v>
      </c>
      <c r="AA121" s="47">
        <f t="shared" si="65"/>
        <v>0</v>
      </c>
      <c r="AB121" s="48">
        <f t="shared" si="66"/>
        <v>0</v>
      </c>
      <c r="AC121" s="41">
        <f t="shared" si="67"/>
        <v>0</v>
      </c>
      <c r="AD121" s="41">
        <f t="shared" si="68"/>
        <v>0</v>
      </c>
      <c r="AE121" s="41">
        <f t="shared" si="69"/>
        <v>0</v>
      </c>
      <c r="AF121" s="49" t="e">
        <f>HLOOKUP(I121,ElecAvoidedCostsWOCC!$A$5:$Q$50,G121+1,FALSE)</f>
        <v>#N/A</v>
      </c>
      <c r="AG121" s="41" t="e">
        <f t="shared" si="70"/>
        <v>#N/A</v>
      </c>
      <c r="AH121" s="49" t="e">
        <f>HLOOKUP(I121,ElecAvoidedCostsWOCC!$A$5:$Q$50,T121+1,FALSE)</f>
        <v>#N/A</v>
      </c>
      <c r="AI121" s="41" t="e">
        <f t="shared" si="71"/>
        <v>#N/A</v>
      </c>
      <c r="AJ121" s="41" t="e">
        <f t="shared" si="72"/>
        <v>#N/A</v>
      </c>
      <c r="AK121" s="41" t="e">
        <f>HLOOKUP(I121,ElecAvoidedCostsWOCC!$A$5:$Q$50,G121+1,FALSE)*J121*L121</f>
        <v>#N/A</v>
      </c>
      <c r="AL121" s="41" t="e">
        <f t="shared" si="73"/>
        <v>#N/A</v>
      </c>
      <c r="AM121" s="45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5">
        <f t="shared" si="74"/>
        <v>0</v>
      </c>
      <c r="AO121" s="44">
        <f t="shared" si="75"/>
        <v>0</v>
      </c>
      <c r="AP121" s="44" t="e">
        <f t="shared" si="76"/>
        <v>#DIV/0!</v>
      </c>
    </row>
    <row r="122" spans="2:42" x14ac:dyDescent="0.25">
      <c r="B122" s="34"/>
      <c r="C122" s="56"/>
      <c r="D122" s="56"/>
      <c r="E122" s="35"/>
      <c r="F122" s="36"/>
      <c r="G122" s="36"/>
      <c r="H122" s="36"/>
      <c r="I122" s="37"/>
      <c r="J122" s="38"/>
      <c r="K122" s="38"/>
      <c r="L122" s="38"/>
      <c r="M122" s="39"/>
      <c r="N122" s="39"/>
      <c r="O122" s="40"/>
      <c r="P122" s="41"/>
      <c r="Q122" s="41"/>
      <c r="R122" s="42"/>
      <c r="S122" s="43"/>
      <c r="T122" s="36">
        <f t="shared" si="58"/>
        <v>0</v>
      </c>
      <c r="U122" s="44">
        <f t="shared" si="59"/>
        <v>0</v>
      </c>
      <c r="V122" s="45">
        <f t="shared" si="60"/>
        <v>0</v>
      </c>
      <c r="W122" s="46">
        <f t="shared" si="61"/>
        <v>0</v>
      </c>
      <c r="X122" s="41">
        <f t="shared" si="62"/>
        <v>0</v>
      </c>
      <c r="Y122" s="41">
        <f t="shared" si="63"/>
        <v>0</v>
      </c>
      <c r="Z122" s="41">
        <f t="shared" si="64"/>
        <v>0</v>
      </c>
      <c r="AA122" s="47">
        <f t="shared" si="65"/>
        <v>0</v>
      </c>
      <c r="AB122" s="48">
        <f t="shared" si="66"/>
        <v>0</v>
      </c>
      <c r="AC122" s="41">
        <f t="shared" si="67"/>
        <v>0</v>
      </c>
      <c r="AD122" s="41">
        <f t="shared" si="68"/>
        <v>0</v>
      </c>
      <c r="AE122" s="41">
        <f t="shared" si="69"/>
        <v>0</v>
      </c>
      <c r="AF122" s="49" t="e">
        <f>HLOOKUP(I122,ElecAvoidedCostsWOCC!$A$5:$Q$50,G122+1,FALSE)</f>
        <v>#N/A</v>
      </c>
      <c r="AG122" s="41" t="e">
        <f t="shared" si="70"/>
        <v>#N/A</v>
      </c>
      <c r="AH122" s="49" t="e">
        <f>HLOOKUP(I122,ElecAvoidedCostsWOCC!$A$5:$Q$50,T122+1,FALSE)</f>
        <v>#N/A</v>
      </c>
      <c r="AI122" s="41" t="e">
        <f t="shared" si="71"/>
        <v>#N/A</v>
      </c>
      <c r="AJ122" s="41" t="e">
        <f t="shared" si="72"/>
        <v>#N/A</v>
      </c>
      <c r="AK122" s="41" t="e">
        <f>HLOOKUP(I122,ElecAvoidedCostsWOCC!$A$5:$Q$50,G122+1,FALSE)*J122*L122</f>
        <v>#N/A</v>
      </c>
      <c r="AL122" s="41" t="e">
        <f t="shared" si="73"/>
        <v>#N/A</v>
      </c>
      <c r="AM122" s="45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5">
        <f t="shared" si="74"/>
        <v>0</v>
      </c>
      <c r="AO122" s="44">
        <f t="shared" si="75"/>
        <v>0</v>
      </c>
      <c r="AP122" s="44" t="e">
        <f t="shared" si="76"/>
        <v>#DIV/0!</v>
      </c>
    </row>
    <row r="123" spans="2:42" x14ac:dyDescent="0.25">
      <c r="B123" s="34"/>
      <c r="C123" s="56"/>
      <c r="D123" s="56"/>
      <c r="E123" s="35"/>
      <c r="F123" s="36"/>
      <c r="G123" s="36"/>
      <c r="H123" s="36"/>
      <c r="I123" s="37"/>
      <c r="J123" s="38"/>
      <c r="K123" s="38"/>
      <c r="L123" s="38"/>
      <c r="M123" s="39"/>
      <c r="N123" s="39"/>
      <c r="O123" s="40"/>
      <c r="P123" s="41"/>
      <c r="Q123" s="41"/>
      <c r="R123" s="42"/>
      <c r="S123" s="43"/>
      <c r="T123" s="36">
        <f t="shared" si="58"/>
        <v>0</v>
      </c>
      <c r="U123" s="44">
        <f t="shared" si="59"/>
        <v>0</v>
      </c>
      <c r="V123" s="45">
        <f t="shared" si="60"/>
        <v>0</v>
      </c>
      <c r="W123" s="46">
        <f t="shared" si="61"/>
        <v>0</v>
      </c>
      <c r="X123" s="41">
        <f t="shared" si="62"/>
        <v>0</v>
      </c>
      <c r="Y123" s="41">
        <f t="shared" si="63"/>
        <v>0</v>
      </c>
      <c r="Z123" s="41">
        <f t="shared" si="64"/>
        <v>0</v>
      </c>
      <c r="AA123" s="47">
        <f t="shared" si="65"/>
        <v>0</v>
      </c>
      <c r="AB123" s="48">
        <f t="shared" si="66"/>
        <v>0</v>
      </c>
      <c r="AC123" s="41">
        <f t="shared" si="67"/>
        <v>0</v>
      </c>
      <c r="AD123" s="41">
        <f t="shared" si="68"/>
        <v>0</v>
      </c>
      <c r="AE123" s="41">
        <f t="shared" si="69"/>
        <v>0</v>
      </c>
      <c r="AF123" s="49" t="e">
        <f>HLOOKUP(I123,ElecAvoidedCostsWOCC!$A$5:$Q$50,G123+1,FALSE)</f>
        <v>#N/A</v>
      </c>
      <c r="AG123" s="41" t="e">
        <f t="shared" si="70"/>
        <v>#N/A</v>
      </c>
      <c r="AH123" s="49" t="e">
        <f>HLOOKUP(I123,ElecAvoidedCostsWOCC!$A$5:$Q$50,T123+1,FALSE)</f>
        <v>#N/A</v>
      </c>
      <c r="AI123" s="41" t="e">
        <f t="shared" si="71"/>
        <v>#N/A</v>
      </c>
      <c r="AJ123" s="41" t="e">
        <f t="shared" si="72"/>
        <v>#N/A</v>
      </c>
      <c r="AK123" s="41" t="e">
        <f>HLOOKUP(I123,ElecAvoidedCostsWOCC!$A$5:$Q$50,G123+1,FALSE)*J123*L123</f>
        <v>#N/A</v>
      </c>
      <c r="AL123" s="41" t="e">
        <f t="shared" si="73"/>
        <v>#N/A</v>
      </c>
      <c r="AM123" s="45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5">
        <f t="shared" si="74"/>
        <v>0</v>
      </c>
      <c r="AO123" s="44">
        <f t="shared" si="75"/>
        <v>0</v>
      </c>
      <c r="AP123" s="44" t="e">
        <f t="shared" si="76"/>
        <v>#DIV/0!</v>
      </c>
    </row>
    <row r="124" spans="2:42" x14ac:dyDescent="0.25">
      <c r="B124" s="34"/>
      <c r="C124" s="56"/>
      <c r="D124" s="56"/>
      <c r="E124" s="35"/>
      <c r="F124" s="36"/>
      <c r="G124" s="36"/>
      <c r="H124" s="36"/>
      <c r="I124" s="37"/>
      <c r="J124" s="38"/>
      <c r="K124" s="38"/>
      <c r="L124" s="38"/>
      <c r="M124" s="39"/>
      <c r="N124" s="39"/>
      <c r="O124" s="40"/>
      <c r="P124" s="41"/>
      <c r="Q124" s="41"/>
      <c r="R124" s="42"/>
      <c r="S124" s="43"/>
      <c r="T124" s="36">
        <f t="shared" si="58"/>
        <v>0</v>
      </c>
      <c r="U124" s="44">
        <f t="shared" si="59"/>
        <v>0</v>
      </c>
      <c r="V124" s="45">
        <f t="shared" si="60"/>
        <v>0</v>
      </c>
      <c r="W124" s="46">
        <f t="shared" si="61"/>
        <v>0</v>
      </c>
      <c r="X124" s="41">
        <f t="shared" si="62"/>
        <v>0</v>
      </c>
      <c r="Y124" s="41">
        <f t="shared" si="63"/>
        <v>0</v>
      </c>
      <c r="Z124" s="41">
        <f t="shared" si="64"/>
        <v>0</v>
      </c>
      <c r="AA124" s="47">
        <f t="shared" si="65"/>
        <v>0</v>
      </c>
      <c r="AB124" s="48">
        <f t="shared" si="66"/>
        <v>0</v>
      </c>
      <c r="AC124" s="41">
        <f t="shared" si="67"/>
        <v>0</v>
      </c>
      <c r="AD124" s="41">
        <f t="shared" si="68"/>
        <v>0</v>
      </c>
      <c r="AE124" s="41">
        <f t="shared" si="69"/>
        <v>0</v>
      </c>
      <c r="AF124" s="49" t="e">
        <f>HLOOKUP(I124,ElecAvoidedCostsWOCC!$A$5:$Q$50,G124+1,FALSE)</f>
        <v>#N/A</v>
      </c>
      <c r="AG124" s="41" t="e">
        <f t="shared" si="70"/>
        <v>#N/A</v>
      </c>
      <c r="AH124" s="49" t="e">
        <f>HLOOKUP(I124,ElecAvoidedCostsWOCC!$A$5:$Q$50,T124+1,FALSE)</f>
        <v>#N/A</v>
      </c>
      <c r="AI124" s="41" t="e">
        <f t="shared" si="71"/>
        <v>#N/A</v>
      </c>
      <c r="AJ124" s="41" t="e">
        <f t="shared" si="72"/>
        <v>#N/A</v>
      </c>
      <c r="AK124" s="41" t="e">
        <f>HLOOKUP(I124,ElecAvoidedCostsWOCC!$A$5:$Q$50,G124+1,FALSE)*J124*L124</f>
        <v>#N/A</v>
      </c>
      <c r="AL124" s="41" t="e">
        <f t="shared" si="73"/>
        <v>#N/A</v>
      </c>
      <c r="AM124" s="45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5">
        <f t="shared" si="74"/>
        <v>0</v>
      </c>
      <c r="AO124" s="44">
        <f t="shared" si="75"/>
        <v>0</v>
      </c>
      <c r="AP124" s="44" t="e">
        <f t="shared" si="76"/>
        <v>#DIV/0!</v>
      </c>
    </row>
    <row r="125" spans="2:42" x14ac:dyDescent="0.25">
      <c r="B125" s="34"/>
      <c r="C125" s="56"/>
      <c r="D125" s="56"/>
      <c r="E125" s="35"/>
      <c r="F125" s="36"/>
      <c r="G125" s="36"/>
      <c r="H125" s="36"/>
      <c r="I125" s="37"/>
      <c r="J125" s="38"/>
      <c r="K125" s="38"/>
      <c r="L125" s="38"/>
      <c r="M125" s="39"/>
      <c r="N125" s="39"/>
      <c r="O125" s="40"/>
      <c r="P125" s="41"/>
      <c r="Q125" s="41"/>
      <c r="R125" s="42"/>
      <c r="S125" s="43"/>
      <c r="T125" s="36">
        <f t="shared" si="58"/>
        <v>0</v>
      </c>
      <c r="U125" s="44">
        <f t="shared" si="59"/>
        <v>0</v>
      </c>
      <c r="V125" s="45">
        <f t="shared" si="60"/>
        <v>0</v>
      </c>
      <c r="W125" s="46">
        <f t="shared" si="61"/>
        <v>0</v>
      </c>
      <c r="X125" s="41">
        <f t="shared" si="62"/>
        <v>0</v>
      </c>
      <c r="Y125" s="41">
        <f t="shared" si="63"/>
        <v>0</v>
      </c>
      <c r="Z125" s="41">
        <f t="shared" si="64"/>
        <v>0</v>
      </c>
      <c r="AA125" s="47">
        <f t="shared" si="65"/>
        <v>0</v>
      </c>
      <c r="AB125" s="48">
        <f t="shared" si="66"/>
        <v>0</v>
      </c>
      <c r="AC125" s="41">
        <f t="shared" si="67"/>
        <v>0</v>
      </c>
      <c r="AD125" s="41">
        <f t="shared" si="68"/>
        <v>0</v>
      </c>
      <c r="AE125" s="41">
        <f t="shared" si="69"/>
        <v>0</v>
      </c>
      <c r="AF125" s="49" t="e">
        <f>HLOOKUP(I125,ElecAvoidedCostsWOCC!$A$5:$Q$50,G125+1,FALSE)</f>
        <v>#N/A</v>
      </c>
      <c r="AG125" s="41" t="e">
        <f t="shared" si="70"/>
        <v>#N/A</v>
      </c>
      <c r="AH125" s="49" t="e">
        <f>HLOOKUP(I125,ElecAvoidedCostsWOCC!$A$5:$Q$50,T125+1,FALSE)</f>
        <v>#N/A</v>
      </c>
      <c r="AI125" s="41" t="e">
        <f t="shared" si="71"/>
        <v>#N/A</v>
      </c>
      <c r="AJ125" s="41" t="e">
        <f t="shared" si="72"/>
        <v>#N/A</v>
      </c>
      <c r="AK125" s="41" t="e">
        <f>HLOOKUP(I125,ElecAvoidedCostsWOCC!$A$5:$Q$50,G125+1,FALSE)*J125*L125</f>
        <v>#N/A</v>
      </c>
      <c r="AL125" s="41" t="e">
        <f t="shared" si="73"/>
        <v>#N/A</v>
      </c>
      <c r="AM125" s="45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5">
        <f t="shared" si="74"/>
        <v>0</v>
      </c>
      <c r="AO125" s="44">
        <f t="shared" si="75"/>
        <v>0</v>
      </c>
      <c r="AP125" s="44" t="e">
        <f t="shared" si="76"/>
        <v>#DIV/0!</v>
      </c>
    </row>
    <row r="126" spans="2:42" x14ac:dyDescent="0.25">
      <c r="B126" s="34"/>
      <c r="C126" s="56"/>
      <c r="D126" s="56"/>
      <c r="E126" s="35"/>
      <c r="F126" s="36"/>
      <c r="G126" s="36"/>
      <c r="H126" s="36"/>
      <c r="I126" s="37"/>
      <c r="J126" s="38"/>
      <c r="K126" s="38"/>
      <c r="L126" s="38"/>
      <c r="M126" s="39"/>
      <c r="N126" s="39"/>
      <c r="O126" s="40"/>
      <c r="P126" s="41"/>
      <c r="Q126" s="41"/>
      <c r="R126" s="42"/>
      <c r="S126" s="43"/>
      <c r="T126" s="36">
        <f t="shared" si="58"/>
        <v>0</v>
      </c>
      <c r="U126" s="44">
        <f t="shared" si="59"/>
        <v>0</v>
      </c>
      <c r="V126" s="45">
        <f t="shared" si="60"/>
        <v>0</v>
      </c>
      <c r="W126" s="46">
        <f t="shared" si="61"/>
        <v>0</v>
      </c>
      <c r="X126" s="41">
        <f t="shared" si="62"/>
        <v>0</v>
      </c>
      <c r="Y126" s="41">
        <f t="shared" si="63"/>
        <v>0</v>
      </c>
      <c r="Z126" s="41">
        <f t="shared" si="64"/>
        <v>0</v>
      </c>
      <c r="AA126" s="47">
        <f t="shared" si="65"/>
        <v>0</v>
      </c>
      <c r="AB126" s="48">
        <f t="shared" si="66"/>
        <v>0</v>
      </c>
      <c r="AC126" s="41">
        <f t="shared" si="67"/>
        <v>0</v>
      </c>
      <c r="AD126" s="41">
        <f t="shared" si="68"/>
        <v>0</v>
      </c>
      <c r="AE126" s="41">
        <f t="shared" si="69"/>
        <v>0</v>
      </c>
      <c r="AF126" s="49" t="e">
        <f>HLOOKUP(I126,ElecAvoidedCostsWOCC!$A$5:$Q$50,G126+1,FALSE)</f>
        <v>#N/A</v>
      </c>
      <c r="AG126" s="41" t="e">
        <f t="shared" si="70"/>
        <v>#N/A</v>
      </c>
      <c r="AH126" s="49" t="e">
        <f>HLOOKUP(I126,ElecAvoidedCostsWOCC!$A$5:$Q$50,T126+1,FALSE)</f>
        <v>#N/A</v>
      </c>
      <c r="AI126" s="41" t="e">
        <f t="shared" si="71"/>
        <v>#N/A</v>
      </c>
      <c r="AJ126" s="41" t="e">
        <f t="shared" si="72"/>
        <v>#N/A</v>
      </c>
      <c r="AK126" s="41" t="e">
        <f>HLOOKUP(I126,ElecAvoidedCostsWOCC!$A$5:$Q$50,G126+1,FALSE)*J126*L126</f>
        <v>#N/A</v>
      </c>
      <c r="AL126" s="41" t="e">
        <f t="shared" si="73"/>
        <v>#N/A</v>
      </c>
      <c r="AM126" s="45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5">
        <f t="shared" si="74"/>
        <v>0</v>
      </c>
      <c r="AO126" s="44">
        <f t="shared" si="75"/>
        <v>0</v>
      </c>
      <c r="AP126" s="44" t="e">
        <f t="shared" si="76"/>
        <v>#DIV/0!</v>
      </c>
    </row>
    <row r="127" spans="2:42" x14ac:dyDescent="0.25">
      <c r="B127" s="34"/>
      <c r="C127" s="56"/>
      <c r="D127" s="56"/>
      <c r="E127" s="35"/>
      <c r="F127" s="36"/>
      <c r="G127" s="36"/>
      <c r="H127" s="36"/>
      <c r="I127" s="37"/>
      <c r="J127" s="38"/>
      <c r="K127" s="38"/>
      <c r="L127" s="38"/>
      <c r="M127" s="39"/>
      <c r="N127" s="39"/>
      <c r="O127" s="40"/>
      <c r="P127" s="41"/>
      <c r="Q127" s="41"/>
      <c r="R127" s="42"/>
      <c r="S127" s="43"/>
      <c r="T127" s="36">
        <f t="shared" si="58"/>
        <v>0</v>
      </c>
      <c r="U127" s="44">
        <f t="shared" si="59"/>
        <v>0</v>
      </c>
      <c r="V127" s="45">
        <f t="shared" si="60"/>
        <v>0</v>
      </c>
      <c r="W127" s="46">
        <f t="shared" si="61"/>
        <v>0</v>
      </c>
      <c r="X127" s="41">
        <f t="shared" si="62"/>
        <v>0</v>
      </c>
      <c r="Y127" s="41">
        <f t="shared" si="63"/>
        <v>0</v>
      </c>
      <c r="Z127" s="41">
        <f t="shared" si="64"/>
        <v>0</v>
      </c>
      <c r="AA127" s="47">
        <f t="shared" si="65"/>
        <v>0</v>
      </c>
      <c r="AB127" s="48">
        <f t="shared" si="66"/>
        <v>0</v>
      </c>
      <c r="AC127" s="41">
        <f t="shared" si="67"/>
        <v>0</v>
      </c>
      <c r="AD127" s="41">
        <f t="shared" si="68"/>
        <v>0</v>
      </c>
      <c r="AE127" s="41">
        <f t="shared" si="69"/>
        <v>0</v>
      </c>
      <c r="AF127" s="49" t="e">
        <f>HLOOKUP(I127,ElecAvoidedCostsWOCC!$A$5:$Q$50,G127+1,FALSE)</f>
        <v>#N/A</v>
      </c>
      <c r="AG127" s="41" t="e">
        <f t="shared" si="70"/>
        <v>#N/A</v>
      </c>
      <c r="AH127" s="49" t="e">
        <f>HLOOKUP(I127,ElecAvoidedCostsWOCC!$A$5:$Q$50,T127+1,FALSE)</f>
        <v>#N/A</v>
      </c>
      <c r="AI127" s="41" t="e">
        <f t="shared" si="71"/>
        <v>#N/A</v>
      </c>
      <c r="AJ127" s="41" t="e">
        <f t="shared" si="72"/>
        <v>#N/A</v>
      </c>
      <c r="AK127" s="41" t="e">
        <f>HLOOKUP(I127,ElecAvoidedCostsWOCC!$A$5:$Q$50,G127+1,FALSE)*J127*L127</f>
        <v>#N/A</v>
      </c>
      <c r="AL127" s="41" t="e">
        <f t="shared" si="73"/>
        <v>#N/A</v>
      </c>
      <c r="AM127" s="45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5">
        <f t="shared" si="74"/>
        <v>0</v>
      </c>
      <c r="AO127" s="44">
        <f t="shared" si="75"/>
        <v>0</v>
      </c>
      <c r="AP127" s="44" t="e">
        <f t="shared" si="76"/>
        <v>#DIV/0!</v>
      </c>
    </row>
    <row r="128" spans="2:42" x14ac:dyDescent="0.25">
      <c r="B128" s="34"/>
      <c r="C128" s="56"/>
      <c r="D128" s="56"/>
      <c r="E128" s="35"/>
      <c r="F128" s="36"/>
      <c r="G128" s="36"/>
      <c r="H128" s="36"/>
      <c r="I128" s="37"/>
      <c r="J128" s="38"/>
      <c r="K128" s="38"/>
      <c r="L128" s="38"/>
      <c r="M128" s="39"/>
      <c r="N128" s="39"/>
      <c r="O128" s="40"/>
      <c r="P128" s="41"/>
      <c r="Q128" s="41"/>
      <c r="R128" s="42"/>
      <c r="S128" s="43"/>
      <c r="T128" s="36">
        <f t="shared" si="58"/>
        <v>0</v>
      </c>
      <c r="U128" s="44">
        <f t="shared" si="59"/>
        <v>0</v>
      </c>
      <c r="V128" s="45">
        <f t="shared" si="60"/>
        <v>0</v>
      </c>
      <c r="W128" s="46">
        <f t="shared" si="61"/>
        <v>0</v>
      </c>
      <c r="X128" s="41">
        <f t="shared" si="62"/>
        <v>0</v>
      </c>
      <c r="Y128" s="41">
        <f t="shared" si="63"/>
        <v>0</v>
      </c>
      <c r="Z128" s="41">
        <f t="shared" si="64"/>
        <v>0</v>
      </c>
      <c r="AA128" s="47">
        <f t="shared" si="65"/>
        <v>0</v>
      </c>
      <c r="AB128" s="48">
        <f t="shared" si="66"/>
        <v>0</v>
      </c>
      <c r="AC128" s="41">
        <f t="shared" si="67"/>
        <v>0</v>
      </c>
      <c r="AD128" s="41">
        <f t="shared" si="68"/>
        <v>0</v>
      </c>
      <c r="AE128" s="41">
        <f t="shared" si="69"/>
        <v>0</v>
      </c>
      <c r="AF128" s="49" t="e">
        <f>HLOOKUP(I128,ElecAvoidedCostsWOCC!$A$5:$Q$50,G128+1,FALSE)</f>
        <v>#N/A</v>
      </c>
      <c r="AG128" s="41" t="e">
        <f t="shared" si="70"/>
        <v>#N/A</v>
      </c>
      <c r="AH128" s="49" t="e">
        <f>HLOOKUP(I128,ElecAvoidedCostsWOCC!$A$5:$Q$50,T128+1,FALSE)</f>
        <v>#N/A</v>
      </c>
      <c r="AI128" s="41" t="e">
        <f t="shared" si="71"/>
        <v>#N/A</v>
      </c>
      <c r="AJ128" s="41" t="e">
        <f t="shared" si="72"/>
        <v>#N/A</v>
      </c>
      <c r="AK128" s="41" t="e">
        <f>HLOOKUP(I128,ElecAvoidedCostsWOCC!$A$5:$Q$50,G128+1,FALSE)*J128*L128</f>
        <v>#N/A</v>
      </c>
      <c r="AL128" s="41" t="e">
        <f t="shared" si="73"/>
        <v>#N/A</v>
      </c>
      <c r="AM128" s="45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5">
        <f t="shared" si="74"/>
        <v>0</v>
      </c>
      <c r="AO128" s="44">
        <f t="shared" si="75"/>
        <v>0</v>
      </c>
      <c r="AP128" s="44" t="e">
        <f t="shared" si="76"/>
        <v>#DIV/0!</v>
      </c>
    </row>
    <row r="129" spans="2:42" x14ac:dyDescent="0.25">
      <c r="B129" s="34"/>
      <c r="C129" s="56"/>
      <c r="D129" s="56"/>
      <c r="E129" s="35"/>
      <c r="F129" s="36"/>
      <c r="G129" s="36"/>
      <c r="H129" s="36"/>
      <c r="I129" s="37"/>
      <c r="J129" s="38"/>
      <c r="K129" s="38"/>
      <c r="L129" s="38"/>
      <c r="M129" s="39"/>
      <c r="N129" s="39"/>
      <c r="O129" s="40"/>
      <c r="P129" s="41"/>
      <c r="Q129" s="41"/>
      <c r="R129" s="42"/>
      <c r="S129" s="43"/>
      <c r="T129" s="36">
        <f t="shared" si="58"/>
        <v>0</v>
      </c>
      <c r="U129" s="44">
        <f t="shared" si="59"/>
        <v>0</v>
      </c>
      <c r="V129" s="45">
        <f t="shared" si="60"/>
        <v>0</v>
      </c>
      <c r="W129" s="46">
        <f t="shared" si="61"/>
        <v>0</v>
      </c>
      <c r="X129" s="41">
        <f t="shared" si="62"/>
        <v>0</v>
      </c>
      <c r="Y129" s="41">
        <f t="shared" si="63"/>
        <v>0</v>
      </c>
      <c r="Z129" s="41">
        <f t="shared" si="64"/>
        <v>0</v>
      </c>
      <c r="AA129" s="47">
        <f t="shared" si="65"/>
        <v>0</v>
      </c>
      <c r="AB129" s="48">
        <f t="shared" si="66"/>
        <v>0</v>
      </c>
      <c r="AC129" s="41">
        <f t="shared" si="67"/>
        <v>0</v>
      </c>
      <c r="AD129" s="41">
        <f t="shared" si="68"/>
        <v>0</v>
      </c>
      <c r="AE129" s="41">
        <f t="shared" si="69"/>
        <v>0</v>
      </c>
      <c r="AF129" s="49" t="e">
        <f>HLOOKUP(I129,ElecAvoidedCostsWOCC!$A$5:$Q$50,G129+1,FALSE)</f>
        <v>#N/A</v>
      </c>
      <c r="AG129" s="41" t="e">
        <f t="shared" si="70"/>
        <v>#N/A</v>
      </c>
      <c r="AH129" s="49" t="e">
        <f>HLOOKUP(I129,ElecAvoidedCostsWOCC!$A$5:$Q$50,T129+1,FALSE)</f>
        <v>#N/A</v>
      </c>
      <c r="AI129" s="41" t="e">
        <f t="shared" si="71"/>
        <v>#N/A</v>
      </c>
      <c r="AJ129" s="41" t="e">
        <f t="shared" si="72"/>
        <v>#N/A</v>
      </c>
      <c r="AK129" s="41" t="e">
        <f>HLOOKUP(I129,ElecAvoidedCostsWOCC!$A$5:$Q$50,G129+1,FALSE)*J129*L129</f>
        <v>#N/A</v>
      </c>
      <c r="AL129" s="41" t="e">
        <f t="shared" si="73"/>
        <v>#N/A</v>
      </c>
      <c r="AM129" s="45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5">
        <f t="shared" si="74"/>
        <v>0</v>
      </c>
      <c r="AO129" s="44">
        <f t="shared" si="75"/>
        <v>0</v>
      </c>
      <c r="AP129" s="44" t="e">
        <f t="shared" si="76"/>
        <v>#DIV/0!</v>
      </c>
    </row>
    <row r="130" spans="2:42" x14ac:dyDescent="0.25">
      <c r="B130" s="34"/>
      <c r="C130" s="56"/>
      <c r="D130" s="56"/>
      <c r="E130" s="35"/>
      <c r="F130" s="36"/>
      <c r="G130" s="36"/>
      <c r="H130" s="36"/>
      <c r="I130" s="37"/>
      <c r="J130" s="38"/>
      <c r="K130" s="38"/>
      <c r="L130" s="38"/>
      <c r="M130" s="39"/>
      <c r="N130" s="39"/>
      <c r="O130" s="40"/>
      <c r="P130" s="41"/>
      <c r="Q130" s="41"/>
      <c r="R130" s="42"/>
      <c r="S130" s="43"/>
      <c r="T130" s="36">
        <f t="shared" si="58"/>
        <v>0</v>
      </c>
      <c r="U130" s="44">
        <f t="shared" si="59"/>
        <v>0</v>
      </c>
      <c r="V130" s="45">
        <f t="shared" si="60"/>
        <v>0</v>
      </c>
      <c r="W130" s="46">
        <f t="shared" si="61"/>
        <v>0</v>
      </c>
      <c r="X130" s="41">
        <f t="shared" si="62"/>
        <v>0</v>
      </c>
      <c r="Y130" s="41">
        <f t="shared" si="63"/>
        <v>0</v>
      </c>
      <c r="Z130" s="41">
        <f t="shared" si="64"/>
        <v>0</v>
      </c>
      <c r="AA130" s="47">
        <f t="shared" si="65"/>
        <v>0</v>
      </c>
      <c r="AB130" s="48">
        <f t="shared" si="66"/>
        <v>0</v>
      </c>
      <c r="AC130" s="41">
        <f t="shared" si="67"/>
        <v>0</v>
      </c>
      <c r="AD130" s="41">
        <f t="shared" si="68"/>
        <v>0</v>
      </c>
      <c r="AE130" s="41">
        <f t="shared" si="69"/>
        <v>0</v>
      </c>
      <c r="AF130" s="49" t="e">
        <f>HLOOKUP(I130,ElecAvoidedCostsWOCC!$A$5:$Q$50,G130+1,FALSE)</f>
        <v>#N/A</v>
      </c>
      <c r="AG130" s="41" t="e">
        <f t="shared" si="70"/>
        <v>#N/A</v>
      </c>
      <c r="AH130" s="49" t="e">
        <f>HLOOKUP(I130,ElecAvoidedCostsWOCC!$A$5:$Q$50,T130+1,FALSE)</f>
        <v>#N/A</v>
      </c>
      <c r="AI130" s="41" t="e">
        <f t="shared" si="71"/>
        <v>#N/A</v>
      </c>
      <c r="AJ130" s="41" t="e">
        <f t="shared" si="72"/>
        <v>#N/A</v>
      </c>
      <c r="AK130" s="41" t="e">
        <f>HLOOKUP(I130,ElecAvoidedCostsWOCC!$A$5:$Q$50,G130+1,FALSE)*J130*L130</f>
        <v>#N/A</v>
      </c>
      <c r="AL130" s="41" t="e">
        <f t="shared" si="73"/>
        <v>#N/A</v>
      </c>
      <c r="AM130" s="45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5">
        <f t="shared" si="74"/>
        <v>0</v>
      </c>
      <c r="AO130" s="44">
        <f t="shared" si="75"/>
        <v>0</v>
      </c>
      <c r="AP130" s="44" t="e">
        <f t="shared" si="76"/>
        <v>#DIV/0!</v>
      </c>
    </row>
    <row r="131" spans="2:42" x14ac:dyDescent="0.25">
      <c r="B131" s="34"/>
      <c r="C131" s="56"/>
      <c r="D131" s="56"/>
      <c r="E131" s="35"/>
      <c r="F131" s="36"/>
      <c r="G131" s="36"/>
      <c r="H131" s="36"/>
      <c r="I131" s="37"/>
      <c r="J131" s="38"/>
      <c r="K131" s="38"/>
      <c r="L131" s="38"/>
      <c r="M131" s="39"/>
      <c r="N131" s="39"/>
      <c r="O131" s="40"/>
      <c r="P131" s="41"/>
      <c r="Q131" s="41"/>
      <c r="R131" s="42"/>
      <c r="S131" s="43"/>
      <c r="T131" s="36">
        <f t="shared" si="58"/>
        <v>0</v>
      </c>
      <c r="U131" s="44">
        <f t="shared" si="59"/>
        <v>0</v>
      </c>
      <c r="V131" s="45">
        <f t="shared" si="60"/>
        <v>0</v>
      </c>
      <c r="W131" s="46">
        <f t="shared" si="61"/>
        <v>0</v>
      </c>
      <c r="X131" s="41">
        <f t="shared" si="62"/>
        <v>0</v>
      </c>
      <c r="Y131" s="41">
        <f t="shared" si="63"/>
        <v>0</v>
      </c>
      <c r="Z131" s="41">
        <f t="shared" si="64"/>
        <v>0</v>
      </c>
      <c r="AA131" s="47">
        <f t="shared" si="65"/>
        <v>0</v>
      </c>
      <c r="AB131" s="48">
        <f t="shared" si="66"/>
        <v>0</v>
      </c>
      <c r="AC131" s="41">
        <f t="shared" si="67"/>
        <v>0</v>
      </c>
      <c r="AD131" s="41">
        <f t="shared" si="68"/>
        <v>0</v>
      </c>
      <c r="AE131" s="41">
        <f t="shared" si="69"/>
        <v>0</v>
      </c>
      <c r="AF131" s="49" t="e">
        <f>HLOOKUP(I131,ElecAvoidedCostsWOCC!$A$5:$Q$50,G131+1,FALSE)</f>
        <v>#N/A</v>
      </c>
      <c r="AG131" s="41" t="e">
        <f t="shared" si="70"/>
        <v>#N/A</v>
      </c>
      <c r="AH131" s="49" t="e">
        <f>HLOOKUP(I131,ElecAvoidedCostsWOCC!$A$5:$Q$50,T131+1,FALSE)</f>
        <v>#N/A</v>
      </c>
      <c r="AI131" s="41" t="e">
        <f t="shared" si="71"/>
        <v>#N/A</v>
      </c>
      <c r="AJ131" s="41" t="e">
        <f t="shared" si="72"/>
        <v>#N/A</v>
      </c>
      <c r="AK131" s="41" t="e">
        <f>HLOOKUP(I131,ElecAvoidedCostsWOCC!$A$5:$Q$50,G131+1,FALSE)*J131*L131</f>
        <v>#N/A</v>
      </c>
      <c r="AL131" s="41" t="e">
        <f t="shared" si="73"/>
        <v>#N/A</v>
      </c>
      <c r="AM131" s="45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5">
        <f t="shared" si="74"/>
        <v>0</v>
      </c>
      <c r="AO131" s="44">
        <f t="shared" si="75"/>
        <v>0</v>
      </c>
      <c r="AP131" s="44" t="e">
        <f t="shared" si="76"/>
        <v>#DIV/0!</v>
      </c>
    </row>
    <row r="132" spans="2:42" x14ac:dyDescent="0.25">
      <c r="B132" s="34"/>
      <c r="C132" s="56"/>
      <c r="D132" s="56"/>
      <c r="E132" s="35"/>
      <c r="F132" s="36"/>
      <c r="G132" s="36"/>
      <c r="H132" s="36"/>
      <c r="I132" s="37"/>
      <c r="J132" s="38"/>
      <c r="K132" s="38"/>
      <c r="L132" s="38"/>
      <c r="M132" s="39"/>
      <c r="N132" s="39"/>
      <c r="O132" s="40"/>
      <c r="P132" s="41"/>
      <c r="Q132" s="41"/>
      <c r="R132" s="42"/>
      <c r="S132" s="43"/>
      <c r="T132" s="36">
        <f t="shared" si="58"/>
        <v>0</v>
      </c>
      <c r="U132" s="44">
        <f t="shared" si="59"/>
        <v>0</v>
      </c>
      <c r="V132" s="45">
        <f t="shared" si="60"/>
        <v>0</v>
      </c>
      <c r="W132" s="46">
        <f t="shared" si="61"/>
        <v>0</v>
      </c>
      <c r="X132" s="41">
        <f t="shared" si="62"/>
        <v>0</v>
      </c>
      <c r="Y132" s="41">
        <f t="shared" si="63"/>
        <v>0</v>
      </c>
      <c r="Z132" s="41">
        <f t="shared" si="64"/>
        <v>0</v>
      </c>
      <c r="AA132" s="47">
        <f t="shared" si="65"/>
        <v>0</v>
      </c>
      <c r="AB132" s="48">
        <f t="shared" si="66"/>
        <v>0</v>
      </c>
      <c r="AC132" s="41">
        <f t="shared" si="67"/>
        <v>0</v>
      </c>
      <c r="AD132" s="41">
        <f t="shared" si="68"/>
        <v>0</v>
      </c>
      <c r="AE132" s="41">
        <f t="shared" si="69"/>
        <v>0</v>
      </c>
      <c r="AF132" s="49" t="e">
        <f>HLOOKUP(I132,ElecAvoidedCostsWOCC!$A$5:$Q$50,G132+1,FALSE)</f>
        <v>#N/A</v>
      </c>
      <c r="AG132" s="41" t="e">
        <f t="shared" si="70"/>
        <v>#N/A</v>
      </c>
      <c r="AH132" s="49" t="e">
        <f>HLOOKUP(I132,ElecAvoidedCostsWOCC!$A$5:$Q$50,T132+1,FALSE)</f>
        <v>#N/A</v>
      </c>
      <c r="AI132" s="41" t="e">
        <f t="shared" si="71"/>
        <v>#N/A</v>
      </c>
      <c r="AJ132" s="41" t="e">
        <f t="shared" si="72"/>
        <v>#N/A</v>
      </c>
      <c r="AK132" s="41" t="e">
        <f>HLOOKUP(I132,ElecAvoidedCostsWOCC!$A$5:$Q$50,G132+1,FALSE)*J132*L132</f>
        <v>#N/A</v>
      </c>
      <c r="AL132" s="41" t="e">
        <f t="shared" si="73"/>
        <v>#N/A</v>
      </c>
      <c r="AM132" s="45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5">
        <f t="shared" si="74"/>
        <v>0</v>
      </c>
      <c r="AO132" s="44">
        <f t="shared" si="75"/>
        <v>0</v>
      </c>
      <c r="AP132" s="44" t="e">
        <f t="shared" si="76"/>
        <v>#DIV/0!</v>
      </c>
    </row>
    <row r="133" spans="2:42" x14ac:dyDescent="0.25">
      <c r="B133" s="34"/>
      <c r="C133" s="56"/>
      <c r="D133" s="56"/>
      <c r="E133" s="35"/>
      <c r="F133" s="36"/>
      <c r="G133" s="36"/>
      <c r="H133" s="36"/>
      <c r="I133" s="37"/>
      <c r="J133" s="38"/>
      <c r="K133" s="38"/>
      <c r="L133" s="38"/>
      <c r="M133" s="39"/>
      <c r="N133" s="39"/>
      <c r="O133" s="40"/>
      <c r="P133" s="41"/>
      <c r="Q133" s="41"/>
      <c r="R133" s="42"/>
      <c r="S133" s="43"/>
      <c r="T133" s="36">
        <f t="shared" si="58"/>
        <v>0</v>
      </c>
      <c r="U133" s="44">
        <f t="shared" si="59"/>
        <v>0</v>
      </c>
      <c r="V133" s="45">
        <f t="shared" si="60"/>
        <v>0</v>
      </c>
      <c r="W133" s="46">
        <f t="shared" si="61"/>
        <v>0</v>
      </c>
      <c r="X133" s="41">
        <f t="shared" si="62"/>
        <v>0</v>
      </c>
      <c r="Y133" s="41">
        <f t="shared" si="63"/>
        <v>0</v>
      </c>
      <c r="Z133" s="41">
        <f t="shared" si="64"/>
        <v>0</v>
      </c>
      <c r="AA133" s="47">
        <f t="shared" si="65"/>
        <v>0</v>
      </c>
      <c r="AB133" s="48">
        <f t="shared" si="66"/>
        <v>0</v>
      </c>
      <c r="AC133" s="41">
        <f t="shared" si="67"/>
        <v>0</v>
      </c>
      <c r="AD133" s="41">
        <f t="shared" si="68"/>
        <v>0</v>
      </c>
      <c r="AE133" s="41">
        <f t="shared" si="69"/>
        <v>0</v>
      </c>
      <c r="AF133" s="49" t="e">
        <f>HLOOKUP(I133,ElecAvoidedCostsWOCC!$A$5:$Q$50,G133+1,FALSE)</f>
        <v>#N/A</v>
      </c>
      <c r="AG133" s="41" t="e">
        <f t="shared" si="70"/>
        <v>#N/A</v>
      </c>
      <c r="AH133" s="49" t="e">
        <f>HLOOKUP(I133,ElecAvoidedCostsWOCC!$A$5:$Q$50,T133+1,FALSE)</f>
        <v>#N/A</v>
      </c>
      <c r="AI133" s="41" t="e">
        <f t="shared" si="71"/>
        <v>#N/A</v>
      </c>
      <c r="AJ133" s="41" t="e">
        <f t="shared" si="72"/>
        <v>#N/A</v>
      </c>
      <c r="AK133" s="41" t="e">
        <f>HLOOKUP(I133,ElecAvoidedCostsWOCC!$A$5:$Q$50,G133+1,FALSE)*J133*L133</f>
        <v>#N/A</v>
      </c>
      <c r="AL133" s="41" t="e">
        <f t="shared" si="73"/>
        <v>#N/A</v>
      </c>
      <c r="AM133" s="45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5">
        <f t="shared" si="74"/>
        <v>0</v>
      </c>
      <c r="AO133" s="44">
        <f t="shared" si="75"/>
        <v>0</v>
      </c>
      <c r="AP133" s="44" t="e">
        <f t="shared" si="76"/>
        <v>#DIV/0!</v>
      </c>
    </row>
    <row r="134" spans="2:42" x14ac:dyDescent="0.25">
      <c r="B134" s="34"/>
      <c r="C134" s="56"/>
      <c r="D134" s="56"/>
      <c r="E134" s="35"/>
      <c r="F134" s="36"/>
      <c r="G134" s="36"/>
      <c r="H134" s="36"/>
      <c r="I134" s="37"/>
      <c r="J134" s="38"/>
      <c r="K134" s="38"/>
      <c r="L134" s="38"/>
      <c r="M134" s="39"/>
      <c r="N134" s="39"/>
      <c r="O134" s="40"/>
      <c r="P134" s="41"/>
      <c r="Q134" s="41"/>
      <c r="R134" s="42"/>
      <c r="S134" s="43"/>
      <c r="T134" s="36">
        <f t="shared" si="58"/>
        <v>0</v>
      </c>
      <c r="U134" s="44">
        <f t="shared" si="59"/>
        <v>0</v>
      </c>
      <c r="V134" s="45">
        <f t="shared" si="60"/>
        <v>0</v>
      </c>
      <c r="W134" s="46">
        <f t="shared" si="61"/>
        <v>0</v>
      </c>
      <c r="X134" s="41">
        <f t="shared" si="62"/>
        <v>0</v>
      </c>
      <c r="Y134" s="41">
        <f t="shared" si="63"/>
        <v>0</v>
      </c>
      <c r="Z134" s="41">
        <f t="shared" si="64"/>
        <v>0</v>
      </c>
      <c r="AA134" s="47">
        <f t="shared" si="65"/>
        <v>0</v>
      </c>
      <c r="AB134" s="48">
        <f t="shared" si="66"/>
        <v>0</v>
      </c>
      <c r="AC134" s="41">
        <f t="shared" si="67"/>
        <v>0</v>
      </c>
      <c r="AD134" s="41">
        <f t="shared" si="68"/>
        <v>0</v>
      </c>
      <c r="AE134" s="41">
        <f t="shared" si="69"/>
        <v>0</v>
      </c>
      <c r="AF134" s="49" t="e">
        <f>HLOOKUP(I134,ElecAvoidedCostsWOCC!$A$5:$Q$50,G134+1,FALSE)</f>
        <v>#N/A</v>
      </c>
      <c r="AG134" s="41" t="e">
        <f t="shared" si="70"/>
        <v>#N/A</v>
      </c>
      <c r="AH134" s="49" t="e">
        <f>HLOOKUP(I134,ElecAvoidedCostsWOCC!$A$5:$Q$50,T134+1,FALSE)</f>
        <v>#N/A</v>
      </c>
      <c r="AI134" s="41" t="e">
        <f t="shared" si="71"/>
        <v>#N/A</v>
      </c>
      <c r="AJ134" s="41" t="e">
        <f t="shared" si="72"/>
        <v>#N/A</v>
      </c>
      <c r="AK134" s="41" t="e">
        <f>HLOOKUP(I134,ElecAvoidedCostsWOCC!$A$5:$Q$50,G134+1,FALSE)*J134*L134</f>
        <v>#N/A</v>
      </c>
      <c r="AL134" s="41" t="e">
        <f t="shared" si="73"/>
        <v>#N/A</v>
      </c>
      <c r="AM134" s="45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5">
        <f t="shared" si="74"/>
        <v>0</v>
      </c>
      <c r="AO134" s="44">
        <f t="shared" si="75"/>
        <v>0</v>
      </c>
      <c r="AP134" s="44" t="e">
        <f t="shared" si="76"/>
        <v>#DIV/0!</v>
      </c>
    </row>
    <row r="135" spans="2:42" x14ac:dyDescent="0.25">
      <c r="B135" s="34"/>
      <c r="C135" s="56"/>
      <c r="D135" s="56"/>
      <c r="E135" s="35"/>
      <c r="F135" s="36"/>
      <c r="G135" s="36"/>
      <c r="H135" s="36"/>
      <c r="I135" s="37"/>
      <c r="J135" s="38"/>
      <c r="K135" s="38"/>
      <c r="L135" s="38"/>
      <c r="M135" s="39"/>
      <c r="N135" s="39"/>
      <c r="O135" s="40"/>
      <c r="P135" s="41"/>
      <c r="Q135" s="41"/>
      <c r="R135" s="42"/>
      <c r="S135" s="43"/>
      <c r="T135" s="36">
        <f t="shared" si="58"/>
        <v>0</v>
      </c>
      <c r="U135" s="44">
        <f t="shared" si="59"/>
        <v>0</v>
      </c>
      <c r="V135" s="45">
        <f t="shared" si="60"/>
        <v>0</v>
      </c>
      <c r="W135" s="46">
        <f t="shared" si="61"/>
        <v>0</v>
      </c>
      <c r="X135" s="41">
        <f t="shared" si="62"/>
        <v>0</v>
      </c>
      <c r="Y135" s="41">
        <f t="shared" si="63"/>
        <v>0</v>
      </c>
      <c r="Z135" s="41">
        <f t="shared" si="64"/>
        <v>0</v>
      </c>
      <c r="AA135" s="47">
        <f t="shared" si="65"/>
        <v>0</v>
      </c>
      <c r="AB135" s="48">
        <f t="shared" si="66"/>
        <v>0</v>
      </c>
      <c r="AC135" s="41">
        <f t="shared" si="67"/>
        <v>0</v>
      </c>
      <c r="AD135" s="41">
        <f t="shared" si="68"/>
        <v>0</v>
      </c>
      <c r="AE135" s="41">
        <f t="shared" si="69"/>
        <v>0</v>
      </c>
      <c r="AF135" s="49" t="e">
        <f>HLOOKUP(I135,ElecAvoidedCostsWOCC!$A$5:$Q$50,G135+1,FALSE)</f>
        <v>#N/A</v>
      </c>
      <c r="AG135" s="41" t="e">
        <f t="shared" si="70"/>
        <v>#N/A</v>
      </c>
      <c r="AH135" s="49" t="e">
        <f>HLOOKUP(I135,ElecAvoidedCostsWOCC!$A$5:$Q$50,T135+1,FALSE)</f>
        <v>#N/A</v>
      </c>
      <c r="AI135" s="41" t="e">
        <f t="shared" si="71"/>
        <v>#N/A</v>
      </c>
      <c r="AJ135" s="41" t="e">
        <f t="shared" si="72"/>
        <v>#N/A</v>
      </c>
      <c r="AK135" s="41" t="e">
        <f>HLOOKUP(I135,ElecAvoidedCostsWOCC!$A$5:$Q$50,G135+1,FALSE)*J135*L135</f>
        <v>#N/A</v>
      </c>
      <c r="AL135" s="41" t="e">
        <f t="shared" si="73"/>
        <v>#N/A</v>
      </c>
      <c r="AM135" s="45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5">
        <f t="shared" si="74"/>
        <v>0</v>
      </c>
      <c r="AO135" s="44">
        <f t="shared" si="75"/>
        <v>0</v>
      </c>
      <c r="AP135" s="44" t="e">
        <f t="shared" si="76"/>
        <v>#DIV/0!</v>
      </c>
    </row>
    <row r="136" spans="2:42" x14ac:dyDescent="0.25">
      <c r="B136" s="34"/>
      <c r="C136" s="56"/>
      <c r="D136" s="56"/>
      <c r="E136" s="35"/>
      <c r="F136" s="36"/>
      <c r="G136" s="36"/>
      <c r="H136" s="36"/>
      <c r="I136" s="37"/>
      <c r="J136" s="38"/>
      <c r="K136" s="38"/>
      <c r="L136" s="38"/>
      <c r="M136" s="39"/>
      <c r="N136" s="39"/>
      <c r="O136" s="40"/>
      <c r="P136" s="41"/>
      <c r="Q136" s="41"/>
      <c r="R136" s="42"/>
      <c r="S136" s="43"/>
      <c r="T136" s="36">
        <f t="shared" si="58"/>
        <v>0</v>
      </c>
      <c r="U136" s="44">
        <f t="shared" si="59"/>
        <v>0</v>
      </c>
      <c r="V136" s="45">
        <f t="shared" si="60"/>
        <v>0</v>
      </c>
      <c r="W136" s="46">
        <f t="shared" si="61"/>
        <v>0</v>
      </c>
      <c r="X136" s="41">
        <f t="shared" si="62"/>
        <v>0</v>
      </c>
      <c r="Y136" s="41">
        <f t="shared" si="63"/>
        <v>0</v>
      </c>
      <c r="Z136" s="41">
        <f t="shared" si="64"/>
        <v>0</v>
      </c>
      <c r="AA136" s="47">
        <f t="shared" si="65"/>
        <v>0</v>
      </c>
      <c r="AB136" s="48">
        <f t="shared" si="66"/>
        <v>0</v>
      </c>
      <c r="AC136" s="41">
        <f t="shared" si="67"/>
        <v>0</v>
      </c>
      <c r="AD136" s="41">
        <f t="shared" si="68"/>
        <v>0</v>
      </c>
      <c r="AE136" s="41">
        <f t="shared" si="69"/>
        <v>0</v>
      </c>
      <c r="AF136" s="49" t="e">
        <f>HLOOKUP(I136,ElecAvoidedCostsWOCC!$A$5:$Q$50,G136+1,FALSE)</f>
        <v>#N/A</v>
      </c>
      <c r="AG136" s="41" t="e">
        <f t="shared" si="70"/>
        <v>#N/A</v>
      </c>
      <c r="AH136" s="49" t="e">
        <f>HLOOKUP(I136,ElecAvoidedCostsWOCC!$A$5:$Q$50,T136+1,FALSE)</f>
        <v>#N/A</v>
      </c>
      <c r="AI136" s="41" t="e">
        <f t="shared" si="71"/>
        <v>#N/A</v>
      </c>
      <c r="AJ136" s="41" t="e">
        <f t="shared" si="72"/>
        <v>#N/A</v>
      </c>
      <c r="AK136" s="41" t="e">
        <f>HLOOKUP(I136,ElecAvoidedCostsWOCC!$A$5:$Q$50,G136+1,FALSE)*J136*L136</f>
        <v>#N/A</v>
      </c>
      <c r="AL136" s="41" t="e">
        <f t="shared" si="73"/>
        <v>#N/A</v>
      </c>
      <c r="AM136" s="45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5">
        <f t="shared" si="74"/>
        <v>0</v>
      </c>
      <c r="AO136" s="44">
        <f t="shared" si="75"/>
        <v>0</v>
      </c>
      <c r="AP136" s="44" t="e">
        <f t="shared" si="76"/>
        <v>#DIV/0!</v>
      </c>
    </row>
    <row r="137" spans="2:42" x14ac:dyDescent="0.25">
      <c r="B137" s="34"/>
      <c r="C137" s="56"/>
      <c r="D137" s="56"/>
      <c r="E137" s="35"/>
      <c r="F137" s="36"/>
      <c r="G137" s="36"/>
      <c r="H137" s="36"/>
      <c r="I137" s="37"/>
      <c r="J137" s="38"/>
      <c r="K137" s="38"/>
      <c r="L137" s="38"/>
      <c r="M137" s="39"/>
      <c r="N137" s="39"/>
      <c r="O137" s="40"/>
      <c r="P137" s="41"/>
      <c r="Q137" s="41"/>
      <c r="R137" s="42"/>
      <c r="S137" s="43"/>
      <c r="T137" s="36">
        <f t="shared" si="58"/>
        <v>0</v>
      </c>
      <c r="U137" s="44">
        <f t="shared" si="59"/>
        <v>0</v>
      </c>
      <c r="V137" s="45">
        <f t="shared" si="60"/>
        <v>0</v>
      </c>
      <c r="W137" s="46">
        <f t="shared" si="61"/>
        <v>0</v>
      </c>
      <c r="X137" s="41">
        <f t="shared" si="62"/>
        <v>0</v>
      </c>
      <c r="Y137" s="41">
        <f t="shared" si="63"/>
        <v>0</v>
      </c>
      <c r="Z137" s="41">
        <f t="shared" si="64"/>
        <v>0</v>
      </c>
      <c r="AA137" s="47">
        <f t="shared" si="65"/>
        <v>0</v>
      </c>
      <c r="AB137" s="48">
        <f t="shared" si="66"/>
        <v>0</v>
      </c>
      <c r="AC137" s="41">
        <f t="shared" si="67"/>
        <v>0</v>
      </c>
      <c r="AD137" s="41">
        <f t="shared" si="68"/>
        <v>0</v>
      </c>
      <c r="AE137" s="41">
        <f t="shared" si="69"/>
        <v>0</v>
      </c>
      <c r="AF137" s="49" t="e">
        <f>HLOOKUP(I137,ElecAvoidedCostsWOCC!$A$5:$Q$50,G137+1,FALSE)</f>
        <v>#N/A</v>
      </c>
      <c r="AG137" s="41" t="e">
        <f t="shared" si="70"/>
        <v>#N/A</v>
      </c>
      <c r="AH137" s="49" t="e">
        <f>HLOOKUP(I137,ElecAvoidedCostsWOCC!$A$5:$Q$50,T137+1,FALSE)</f>
        <v>#N/A</v>
      </c>
      <c r="AI137" s="41" t="e">
        <f t="shared" si="71"/>
        <v>#N/A</v>
      </c>
      <c r="AJ137" s="41" t="e">
        <f t="shared" si="72"/>
        <v>#N/A</v>
      </c>
      <c r="AK137" s="41" t="e">
        <f>HLOOKUP(I137,ElecAvoidedCostsWOCC!$A$5:$Q$50,G137+1,FALSE)*J137*L137</f>
        <v>#N/A</v>
      </c>
      <c r="AL137" s="41" t="e">
        <f t="shared" si="73"/>
        <v>#N/A</v>
      </c>
      <c r="AM137" s="45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5">
        <f t="shared" si="74"/>
        <v>0</v>
      </c>
      <c r="AO137" s="44">
        <f t="shared" si="75"/>
        <v>0</v>
      </c>
      <c r="AP137" s="44" t="e">
        <f t="shared" si="76"/>
        <v>#DIV/0!</v>
      </c>
    </row>
    <row r="138" spans="2:42" x14ac:dyDescent="0.25">
      <c r="B138" s="34"/>
      <c r="C138" s="56"/>
      <c r="D138" s="56"/>
      <c r="E138" s="35"/>
      <c r="F138" s="36"/>
      <c r="G138" s="36"/>
      <c r="H138" s="36"/>
      <c r="I138" s="37"/>
      <c r="J138" s="38"/>
      <c r="K138" s="38"/>
      <c r="L138" s="38"/>
      <c r="M138" s="39"/>
      <c r="N138" s="39"/>
      <c r="O138" s="40"/>
      <c r="P138" s="41"/>
      <c r="Q138" s="41"/>
      <c r="R138" s="42"/>
      <c r="S138" s="43"/>
      <c r="T138" s="36">
        <f t="shared" si="58"/>
        <v>0</v>
      </c>
      <c r="U138" s="44">
        <f t="shared" si="59"/>
        <v>0</v>
      </c>
      <c r="V138" s="45">
        <f t="shared" si="60"/>
        <v>0</v>
      </c>
      <c r="W138" s="46">
        <f t="shared" si="61"/>
        <v>0</v>
      </c>
      <c r="X138" s="41">
        <f t="shared" si="62"/>
        <v>0</v>
      </c>
      <c r="Y138" s="41">
        <f t="shared" si="63"/>
        <v>0</v>
      </c>
      <c r="Z138" s="41">
        <f t="shared" si="64"/>
        <v>0</v>
      </c>
      <c r="AA138" s="47">
        <f t="shared" si="65"/>
        <v>0</v>
      </c>
      <c r="AB138" s="48">
        <f t="shared" si="66"/>
        <v>0</v>
      </c>
      <c r="AC138" s="41">
        <f t="shared" si="67"/>
        <v>0</v>
      </c>
      <c r="AD138" s="41">
        <f t="shared" si="68"/>
        <v>0</v>
      </c>
      <c r="AE138" s="41">
        <f t="shared" si="69"/>
        <v>0</v>
      </c>
      <c r="AF138" s="49" t="e">
        <f>HLOOKUP(I138,ElecAvoidedCostsWOCC!$A$5:$Q$50,G138+1,FALSE)</f>
        <v>#N/A</v>
      </c>
      <c r="AG138" s="41" t="e">
        <f t="shared" si="70"/>
        <v>#N/A</v>
      </c>
      <c r="AH138" s="49" t="e">
        <f>HLOOKUP(I138,ElecAvoidedCostsWOCC!$A$5:$Q$50,T138+1,FALSE)</f>
        <v>#N/A</v>
      </c>
      <c r="AI138" s="41" t="e">
        <f t="shared" si="71"/>
        <v>#N/A</v>
      </c>
      <c r="AJ138" s="41" t="e">
        <f t="shared" si="72"/>
        <v>#N/A</v>
      </c>
      <c r="AK138" s="41" t="e">
        <f>HLOOKUP(I138,ElecAvoidedCostsWOCC!$A$5:$Q$50,G138+1,FALSE)*J138*L138</f>
        <v>#N/A</v>
      </c>
      <c r="AL138" s="41" t="e">
        <f t="shared" si="73"/>
        <v>#N/A</v>
      </c>
      <c r="AM138" s="45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5">
        <f t="shared" si="74"/>
        <v>0</v>
      </c>
      <c r="AO138" s="44">
        <f t="shared" si="75"/>
        <v>0</v>
      </c>
      <c r="AP138" s="44" t="e">
        <f t="shared" si="76"/>
        <v>#DIV/0!</v>
      </c>
    </row>
    <row r="139" spans="2:42" x14ac:dyDescent="0.25">
      <c r="B139" s="34"/>
      <c r="C139" s="56"/>
      <c r="D139" s="56"/>
      <c r="E139" s="35"/>
      <c r="F139" s="36"/>
      <c r="G139" s="36"/>
      <c r="H139" s="36"/>
      <c r="I139" s="37"/>
      <c r="J139" s="38"/>
      <c r="K139" s="38"/>
      <c r="L139" s="38"/>
      <c r="M139" s="39"/>
      <c r="N139" s="39"/>
      <c r="O139" s="40"/>
      <c r="P139" s="41"/>
      <c r="Q139" s="41"/>
      <c r="R139" s="42"/>
      <c r="S139" s="43"/>
      <c r="T139" s="36">
        <f t="shared" si="58"/>
        <v>0</v>
      </c>
      <c r="U139" s="44">
        <f t="shared" si="59"/>
        <v>0</v>
      </c>
      <c r="V139" s="45">
        <f t="shared" si="60"/>
        <v>0</v>
      </c>
      <c r="W139" s="46">
        <f t="shared" si="61"/>
        <v>0</v>
      </c>
      <c r="X139" s="41">
        <f t="shared" si="62"/>
        <v>0</v>
      </c>
      <c r="Y139" s="41">
        <f t="shared" si="63"/>
        <v>0</v>
      </c>
      <c r="Z139" s="41">
        <f t="shared" si="64"/>
        <v>0</v>
      </c>
      <c r="AA139" s="47">
        <f t="shared" si="65"/>
        <v>0</v>
      </c>
      <c r="AB139" s="48">
        <f t="shared" si="66"/>
        <v>0</v>
      </c>
      <c r="AC139" s="41">
        <f t="shared" si="67"/>
        <v>0</v>
      </c>
      <c r="AD139" s="41">
        <f t="shared" si="68"/>
        <v>0</v>
      </c>
      <c r="AE139" s="41">
        <f t="shared" si="69"/>
        <v>0</v>
      </c>
      <c r="AF139" s="49" t="e">
        <f>HLOOKUP(I139,ElecAvoidedCostsWOCC!$A$5:$Q$50,G139+1,FALSE)</f>
        <v>#N/A</v>
      </c>
      <c r="AG139" s="41" t="e">
        <f t="shared" si="70"/>
        <v>#N/A</v>
      </c>
      <c r="AH139" s="49" t="e">
        <f>HLOOKUP(I139,ElecAvoidedCostsWOCC!$A$5:$Q$50,T139+1,FALSE)</f>
        <v>#N/A</v>
      </c>
      <c r="AI139" s="41" t="e">
        <f t="shared" si="71"/>
        <v>#N/A</v>
      </c>
      <c r="AJ139" s="41" t="e">
        <f t="shared" si="72"/>
        <v>#N/A</v>
      </c>
      <c r="AK139" s="41" t="e">
        <f>HLOOKUP(I139,ElecAvoidedCostsWOCC!$A$5:$Q$50,G139+1,FALSE)*J139*L139</f>
        <v>#N/A</v>
      </c>
      <c r="AL139" s="41" t="e">
        <f t="shared" si="73"/>
        <v>#N/A</v>
      </c>
      <c r="AM139" s="45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5">
        <f t="shared" si="74"/>
        <v>0</v>
      </c>
      <c r="AO139" s="44">
        <f t="shared" si="75"/>
        <v>0</v>
      </c>
      <c r="AP139" s="44" t="e">
        <f t="shared" si="76"/>
        <v>#DIV/0!</v>
      </c>
    </row>
    <row r="140" spans="2:42" x14ac:dyDescent="0.25">
      <c r="B140" s="34"/>
      <c r="C140" s="56"/>
      <c r="D140" s="56"/>
      <c r="E140" s="35"/>
      <c r="F140" s="36"/>
      <c r="G140" s="36"/>
      <c r="H140" s="36"/>
      <c r="I140" s="37"/>
      <c r="J140" s="38"/>
      <c r="K140" s="38"/>
      <c r="L140" s="38"/>
      <c r="M140" s="39"/>
      <c r="N140" s="39"/>
      <c r="O140" s="40"/>
      <c r="P140" s="41"/>
      <c r="Q140" s="41"/>
      <c r="R140" s="42"/>
      <c r="S140" s="43"/>
      <c r="T140" s="36">
        <f t="shared" si="58"/>
        <v>0</v>
      </c>
      <c r="U140" s="44">
        <f t="shared" si="59"/>
        <v>0</v>
      </c>
      <c r="V140" s="45">
        <f t="shared" si="60"/>
        <v>0</v>
      </c>
      <c r="W140" s="46">
        <f t="shared" si="61"/>
        <v>0</v>
      </c>
      <c r="X140" s="41">
        <f t="shared" si="62"/>
        <v>0</v>
      </c>
      <c r="Y140" s="41">
        <f t="shared" si="63"/>
        <v>0</v>
      </c>
      <c r="Z140" s="41">
        <f t="shared" si="64"/>
        <v>0</v>
      </c>
      <c r="AA140" s="47">
        <f t="shared" si="65"/>
        <v>0</v>
      </c>
      <c r="AB140" s="48">
        <f t="shared" si="66"/>
        <v>0</v>
      </c>
      <c r="AC140" s="41">
        <f t="shared" si="67"/>
        <v>0</v>
      </c>
      <c r="AD140" s="41">
        <f t="shared" si="68"/>
        <v>0</v>
      </c>
      <c r="AE140" s="41">
        <f t="shared" si="69"/>
        <v>0</v>
      </c>
      <c r="AF140" s="49" t="e">
        <f>HLOOKUP(I140,ElecAvoidedCostsWOCC!$A$5:$Q$50,G140+1,FALSE)</f>
        <v>#N/A</v>
      </c>
      <c r="AG140" s="41" t="e">
        <f t="shared" si="70"/>
        <v>#N/A</v>
      </c>
      <c r="AH140" s="49" t="e">
        <f>HLOOKUP(I140,ElecAvoidedCostsWOCC!$A$5:$Q$50,T140+1,FALSE)</f>
        <v>#N/A</v>
      </c>
      <c r="AI140" s="41" t="e">
        <f t="shared" si="71"/>
        <v>#N/A</v>
      </c>
      <c r="AJ140" s="41" t="e">
        <f t="shared" si="72"/>
        <v>#N/A</v>
      </c>
      <c r="AK140" s="41" t="e">
        <f>HLOOKUP(I140,ElecAvoidedCostsWOCC!$A$5:$Q$50,G140+1,FALSE)*J140*L140</f>
        <v>#N/A</v>
      </c>
      <c r="AL140" s="41" t="e">
        <f t="shared" si="73"/>
        <v>#N/A</v>
      </c>
      <c r="AM140" s="45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5">
        <f t="shared" si="74"/>
        <v>0</v>
      </c>
      <c r="AO140" s="44">
        <f t="shared" si="75"/>
        <v>0</v>
      </c>
      <c r="AP140" s="44" t="e">
        <f t="shared" si="76"/>
        <v>#DIV/0!</v>
      </c>
    </row>
    <row r="141" spans="2:42" x14ac:dyDescent="0.25">
      <c r="B141" s="34"/>
      <c r="C141" s="56"/>
      <c r="D141" s="56"/>
      <c r="E141" s="35"/>
      <c r="F141" s="36"/>
      <c r="G141" s="36"/>
      <c r="H141" s="36"/>
      <c r="I141" s="37"/>
      <c r="J141" s="38"/>
      <c r="K141" s="38"/>
      <c r="L141" s="38"/>
      <c r="M141" s="39"/>
      <c r="N141" s="39"/>
      <c r="O141" s="40"/>
      <c r="P141" s="41"/>
      <c r="Q141" s="41"/>
      <c r="R141" s="42"/>
      <c r="S141" s="43"/>
      <c r="T141" s="36">
        <f t="shared" si="58"/>
        <v>0</v>
      </c>
      <c r="U141" s="44">
        <f t="shared" si="59"/>
        <v>0</v>
      </c>
      <c r="V141" s="45">
        <f t="shared" si="60"/>
        <v>0</v>
      </c>
      <c r="W141" s="46">
        <f t="shared" si="61"/>
        <v>0</v>
      </c>
      <c r="X141" s="41">
        <f t="shared" si="62"/>
        <v>0</v>
      </c>
      <c r="Y141" s="41">
        <f t="shared" si="63"/>
        <v>0</v>
      </c>
      <c r="Z141" s="41">
        <f t="shared" si="64"/>
        <v>0</v>
      </c>
      <c r="AA141" s="47">
        <f t="shared" si="65"/>
        <v>0</v>
      </c>
      <c r="AB141" s="48">
        <f t="shared" si="66"/>
        <v>0</v>
      </c>
      <c r="AC141" s="41">
        <f t="shared" si="67"/>
        <v>0</v>
      </c>
      <c r="AD141" s="41">
        <f t="shared" si="68"/>
        <v>0</v>
      </c>
      <c r="AE141" s="41">
        <f t="shared" si="69"/>
        <v>0</v>
      </c>
      <c r="AF141" s="49" t="e">
        <f>HLOOKUP(I141,ElecAvoidedCostsWOCC!$A$5:$Q$50,G141+1,FALSE)</f>
        <v>#N/A</v>
      </c>
      <c r="AG141" s="41" t="e">
        <f t="shared" si="70"/>
        <v>#N/A</v>
      </c>
      <c r="AH141" s="49" t="e">
        <f>HLOOKUP(I141,ElecAvoidedCostsWOCC!$A$5:$Q$50,T141+1,FALSE)</f>
        <v>#N/A</v>
      </c>
      <c r="AI141" s="41" t="e">
        <f t="shared" si="71"/>
        <v>#N/A</v>
      </c>
      <c r="AJ141" s="41" t="e">
        <f t="shared" si="72"/>
        <v>#N/A</v>
      </c>
      <c r="AK141" s="41" t="e">
        <f>HLOOKUP(I141,ElecAvoidedCostsWOCC!$A$5:$Q$50,G141+1,FALSE)*J141*L141</f>
        <v>#N/A</v>
      </c>
      <c r="AL141" s="41" t="e">
        <f t="shared" si="73"/>
        <v>#N/A</v>
      </c>
      <c r="AM141" s="45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5">
        <f t="shared" si="74"/>
        <v>0</v>
      </c>
      <c r="AO141" s="44">
        <f t="shared" si="75"/>
        <v>0</v>
      </c>
      <c r="AP141" s="44" t="e">
        <f t="shared" si="76"/>
        <v>#DIV/0!</v>
      </c>
    </row>
    <row r="142" spans="2:42" x14ac:dyDescent="0.25">
      <c r="B142" s="34"/>
      <c r="C142" s="56"/>
      <c r="D142" s="56"/>
      <c r="E142" s="35"/>
      <c r="F142" s="36"/>
      <c r="G142" s="36"/>
      <c r="H142" s="36"/>
      <c r="I142" s="37"/>
      <c r="J142" s="38"/>
      <c r="K142" s="38"/>
      <c r="L142" s="38"/>
      <c r="M142" s="39"/>
      <c r="N142" s="39"/>
      <c r="O142" s="40"/>
      <c r="P142" s="41"/>
      <c r="Q142" s="41"/>
      <c r="R142" s="42"/>
      <c r="S142" s="43"/>
      <c r="T142" s="36">
        <f t="shared" si="58"/>
        <v>0</v>
      </c>
      <c r="U142" s="44">
        <f t="shared" si="59"/>
        <v>0</v>
      </c>
      <c r="V142" s="45">
        <f t="shared" si="60"/>
        <v>0</v>
      </c>
      <c r="W142" s="46">
        <f t="shared" si="61"/>
        <v>0</v>
      </c>
      <c r="X142" s="41">
        <f t="shared" si="62"/>
        <v>0</v>
      </c>
      <c r="Y142" s="41">
        <f t="shared" si="63"/>
        <v>0</v>
      </c>
      <c r="Z142" s="41">
        <f t="shared" si="64"/>
        <v>0</v>
      </c>
      <c r="AA142" s="47">
        <f t="shared" si="65"/>
        <v>0</v>
      </c>
      <c r="AB142" s="48">
        <f t="shared" si="66"/>
        <v>0</v>
      </c>
      <c r="AC142" s="41">
        <f t="shared" si="67"/>
        <v>0</v>
      </c>
      <c r="AD142" s="41">
        <f t="shared" si="68"/>
        <v>0</v>
      </c>
      <c r="AE142" s="41">
        <f t="shared" si="69"/>
        <v>0</v>
      </c>
      <c r="AF142" s="49" t="e">
        <f>HLOOKUP(I142,ElecAvoidedCostsWOCC!$A$5:$Q$50,G142+1,FALSE)</f>
        <v>#N/A</v>
      </c>
      <c r="AG142" s="41" t="e">
        <f t="shared" si="70"/>
        <v>#N/A</v>
      </c>
      <c r="AH142" s="49" t="e">
        <f>HLOOKUP(I142,ElecAvoidedCostsWOCC!$A$5:$Q$50,T142+1,FALSE)</f>
        <v>#N/A</v>
      </c>
      <c r="AI142" s="41" t="e">
        <f t="shared" si="71"/>
        <v>#N/A</v>
      </c>
      <c r="AJ142" s="41" t="e">
        <f t="shared" si="72"/>
        <v>#N/A</v>
      </c>
      <c r="AK142" s="41" t="e">
        <f>HLOOKUP(I142,ElecAvoidedCostsWOCC!$A$5:$Q$50,G142+1,FALSE)*J142*L142</f>
        <v>#N/A</v>
      </c>
      <c r="AL142" s="41" t="e">
        <f t="shared" si="73"/>
        <v>#N/A</v>
      </c>
      <c r="AM142" s="45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5">
        <f t="shared" si="74"/>
        <v>0</v>
      </c>
      <c r="AO142" s="44">
        <f t="shared" si="75"/>
        <v>0</v>
      </c>
      <c r="AP142" s="44" t="e">
        <f t="shared" si="76"/>
        <v>#DIV/0!</v>
      </c>
    </row>
    <row r="143" spans="2:42" x14ac:dyDescent="0.25">
      <c r="B143" s="34"/>
      <c r="C143" s="56"/>
      <c r="D143" s="56"/>
      <c r="E143" s="35"/>
      <c r="F143" s="36"/>
      <c r="G143" s="36"/>
      <c r="H143" s="36"/>
      <c r="I143" s="37"/>
      <c r="J143" s="38"/>
      <c r="K143" s="38"/>
      <c r="L143" s="38"/>
      <c r="M143" s="39"/>
      <c r="N143" s="39"/>
      <c r="O143" s="40"/>
      <c r="P143" s="41"/>
      <c r="Q143" s="41"/>
      <c r="R143" s="42"/>
      <c r="S143" s="43"/>
      <c r="T143" s="36">
        <f t="shared" si="58"/>
        <v>0</v>
      </c>
      <c r="U143" s="44">
        <f t="shared" si="59"/>
        <v>0</v>
      </c>
      <c r="V143" s="45">
        <f t="shared" si="60"/>
        <v>0</v>
      </c>
      <c r="W143" s="46">
        <f t="shared" si="61"/>
        <v>0</v>
      </c>
      <c r="X143" s="41">
        <f t="shared" si="62"/>
        <v>0</v>
      </c>
      <c r="Y143" s="41">
        <f t="shared" si="63"/>
        <v>0</v>
      </c>
      <c r="Z143" s="41">
        <f t="shared" si="64"/>
        <v>0</v>
      </c>
      <c r="AA143" s="47">
        <f t="shared" si="65"/>
        <v>0</v>
      </c>
      <c r="AB143" s="48">
        <f t="shared" si="66"/>
        <v>0</v>
      </c>
      <c r="AC143" s="41">
        <f t="shared" si="67"/>
        <v>0</v>
      </c>
      <c r="AD143" s="41">
        <f t="shared" si="68"/>
        <v>0</v>
      </c>
      <c r="AE143" s="41">
        <f t="shared" si="69"/>
        <v>0</v>
      </c>
      <c r="AF143" s="49" t="e">
        <f>HLOOKUP(I143,ElecAvoidedCostsWOCC!$A$5:$Q$50,G143+1,FALSE)</f>
        <v>#N/A</v>
      </c>
      <c r="AG143" s="41" t="e">
        <f t="shared" si="70"/>
        <v>#N/A</v>
      </c>
      <c r="AH143" s="49" t="e">
        <f>HLOOKUP(I143,ElecAvoidedCostsWOCC!$A$5:$Q$50,T143+1,FALSE)</f>
        <v>#N/A</v>
      </c>
      <c r="AI143" s="41" t="e">
        <f t="shared" si="71"/>
        <v>#N/A</v>
      </c>
      <c r="AJ143" s="41" t="e">
        <f t="shared" si="72"/>
        <v>#N/A</v>
      </c>
      <c r="AK143" s="41" t="e">
        <f>HLOOKUP(I143,ElecAvoidedCostsWOCC!$A$5:$Q$50,G143+1,FALSE)*J143*L143</f>
        <v>#N/A</v>
      </c>
      <c r="AL143" s="41" t="e">
        <f t="shared" si="73"/>
        <v>#N/A</v>
      </c>
      <c r="AM143" s="45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5">
        <f t="shared" si="74"/>
        <v>0</v>
      </c>
      <c r="AO143" s="44">
        <f t="shared" si="75"/>
        <v>0</v>
      </c>
      <c r="AP143" s="44" t="e">
        <f t="shared" si="76"/>
        <v>#DIV/0!</v>
      </c>
    </row>
    <row r="144" spans="2:42" x14ac:dyDescent="0.25">
      <c r="B144" s="34"/>
      <c r="C144" s="56"/>
      <c r="D144" s="56"/>
      <c r="E144" s="35"/>
      <c r="F144" s="36"/>
      <c r="G144" s="36"/>
      <c r="H144" s="36"/>
      <c r="I144" s="37"/>
      <c r="J144" s="38"/>
      <c r="K144" s="38"/>
      <c r="L144" s="38"/>
      <c r="M144" s="39"/>
      <c r="N144" s="39"/>
      <c r="O144" s="40"/>
      <c r="P144" s="41"/>
      <c r="Q144" s="41"/>
      <c r="R144" s="42"/>
      <c r="S144" s="43"/>
      <c r="T144" s="36">
        <f t="shared" si="58"/>
        <v>0</v>
      </c>
      <c r="U144" s="44">
        <f t="shared" si="59"/>
        <v>0</v>
      </c>
      <c r="V144" s="45">
        <f t="shared" si="60"/>
        <v>0</v>
      </c>
      <c r="W144" s="46">
        <f t="shared" si="61"/>
        <v>0</v>
      </c>
      <c r="X144" s="41">
        <f t="shared" si="62"/>
        <v>0</v>
      </c>
      <c r="Y144" s="41">
        <f t="shared" si="63"/>
        <v>0</v>
      </c>
      <c r="Z144" s="41">
        <f t="shared" si="64"/>
        <v>0</v>
      </c>
      <c r="AA144" s="47">
        <f t="shared" si="65"/>
        <v>0</v>
      </c>
      <c r="AB144" s="48">
        <f t="shared" si="66"/>
        <v>0</v>
      </c>
      <c r="AC144" s="41">
        <f t="shared" si="67"/>
        <v>0</v>
      </c>
      <c r="AD144" s="41">
        <f t="shared" si="68"/>
        <v>0</v>
      </c>
      <c r="AE144" s="41">
        <f t="shared" si="69"/>
        <v>0</v>
      </c>
      <c r="AF144" s="49" t="e">
        <f>HLOOKUP(I144,ElecAvoidedCostsWOCC!$A$5:$Q$50,G144+1,FALSE)</f>
        <v>#N/A</v>
      </c>
      <c r="AG144" s="41" t="e">
        <f t="shared" si="70"/>
        <v>#N/A</v>
      </c>
      <c r="AH144" s="49" t="e">
        <f>HLOOKUP(I144,ElecAvoidedCostsWOCC!$A$5:$Q$50,T144+1,FALSE)</f>
        <v>#N/A</v>
      </c>
      <c r="AI144" s="41" t="e">
        <f t="shared" si="71"/>
        <v>#N/A</v>
      </c>
      <c r="AJ144" s="41" t="e">
        <f t="shared" si="72"/>
        <v>#N/A</v>
      </c>
      <c r="AK144" s="41" t="e">
        <f>HLOOKUP(I144,ElecAvoidedCostsWOCC!$A$5:$Q$50,G144+1,FALSE)*J144*L144</f>
        <v>#N/A</v>
      </c>
      <c r="AL144" s="41" t="e">
        <f t="shared" si="73"/>
        <v>#N/A</v>
      </c>
      <c r="AM144" s="45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5">
        <f t="shared" si="74"/>
        <v>0</v>
      </c>
      <c r="AO144" s="44">
        <f t="shared" si="75"/>
        <v>0</v>
      </c>
      <c r="AP144" s="44" t="e">
        <f t="shared" si="76"/>
        <v>#DIV/0!</v>
      </c>
    </row>
    <row r="145" spans="2:42" x14ac:dyDescent="0.25">
      <c r="B145" s="34"/>
      <c r="C145" s="56"/>
      <c r="D145" s="56"/>
      <c r="E145" s="35"/>
      <c r="F145" s="36"/>
      <c r="G145" s="36"/>
      <c r="H145" s="36"/>
      <c r="I145" s="37"/>
      <c r="J145" s="38"/>
      <c r="K145" s="38"/>
      <c r="L145" s="38"/>
      <c r="M145" s="39"/>
      <c r="N145" s="39"/>
      <c r="O145" s="40"/>
      <c r="P145" s="41"/>
      <c r="Q145" s="41"/>
      <c r="R145" s="42"/>
      <c r="S145" s="43"/>
      <c r="T145" s="36">
        <f t="shared" si="58"/>
        <v>0</v>
      </c>
      <c r="U145" s="44">
        <f t="shared" si="59"/>
        <v>0</v>
      </c>
      <c r="V145" s="45">
        <f t="shared" si="60"/>
        <v>0</v>
      </c>
      <c r="W145" s="46">
        <f t="shared" si="61"/>
        <v>0</v>
      </c>
      <c r="X145" s="41">
        <f t="shared" si="62"/>
        <v>0</v>
      </c>
      <c r="Y145" s="41">
        <f t="shared" si="63"/>
        <v>0</v>
      </c>
      <c r="Z145" s="41">
        <f t="shared" si="64"/>
        <v>0</v>
      </c>
      <c r="AA145" s="47">
        <f t="shared" si="65"/>
        <v>0</v>
      </c>
      <c r="AB145" s="48">
        <f t="shared" si="66"/>
        <v>0</v>
      </c>
      <c r="AC145" s="41">
        <f t="shared" si="67"/>
        <v>0</v>
      </c>
      <c r="AD145" s="41">
        <f t="shared" si="68"/>
        <v>0</v>
      </c>
      <c r="AE145" s="41">
        <f t="shared" si="69"/>
        <v>0</v>
      </c>
      <c r="AF145" s="49" t="e">
        <f>HLOOKUP(I145,ElecAvoidedCostsWOCC!$A$5:$Q$50,G145+1,FALSE)</f>
        <v>#N/A</v>
      </c>
      <c r="AG145" s="41" t="e">
        <f t="shared" si="70"/>
        <v>#N/A</v>
      </c>
      <c r="AH145" s="49" t="e">
        <f>HLOOKUP(I145,ElecAvoidedCostsWOCC!$A$5:$Q$50,T145+1,FALSE)</f>
        <v>#N/A</v>
      </c>
      <c r="AI145" s="41" t="e">
        <f t="shared" si="71"/>
        <v>#N/A</v>
      </c>
      <c r="AJ145" s="41" t="e">
        <f t="shared" si="72"/>
        <v>#N/A</v>
      </c>
      <c r="AK145" s="41" t="e">
        <f>HLOOKUP(I145,ElecAvoidedCostsWOCC!$A$5:$Q$50,G145+1,FALSE)*J145*L145</f>
        <v>#N/A</v>
      </c>
      <c r="AL145" s="41" t="e">
        <f t="shared" si="73"/>
        <v>#N/A</v>
      </c>
      <c r="AM145" s="45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5">
        <f t="shared" si="74"/>
        <v>0</v>
      </c>
      <c r="AO145" s="44">
        <f t="shared" si="75"/>
        <v>0</v>
      </c>
      <c r="AP145" s="44" t="e">
        <f t="shared" si="76"/>
        <v>#DIV/0!</v>
      </c>
    </row>
    <row r="146" spans="2:42" x14ac:dyDescent="0.25">
      <c r="B146" s="34"/>
      <c r="C146" s="56"/>
      <c r="D146" s="56"/>
      <c r="E146" s="35"/>
      <c r="F146" s="36"/>
      <c r="G146" s="36"/>
      <c r="H146" s="36"/>
      <c r="I146" s="37"/>
      <c r="J146" s="38"/>
      <c r="K146" s="38"/>
      <c r="L146" s="38"/>
      <c r="M146" s="39"/>
      <c r="N146" s="39"/>
      <c r="O146" s="40"/>
      <c r="P146" s="41"/>
      <c r="Q146" s="41"/>
      <c r="R146" s="42"/>
      <c r="S146" s="43"/>
      <c r="T146" s="36">
        <f t="shared" si="58"/>
        <v>0</v>
      </c>
      <c r="U146" s="44">
        <f t="shared" si="59"/>
        <v>0</v>
      </c>
      <c r="V146" s="45">
        <f t="shared" si="60"/>
        <v>0</v>
      </c>
      <c r="W146" s="46">
        <f t="shared" si="61"/>
        <v>0</v>
      </c>
      <c r="X146" s="41">
        <f t="shared" si="62"/>
        <v>0</v>
      </c>
      <c r="Y146" s="41">
        <f t="shared" si="63"/>
        <v>0</v>
      </c>
      <c r="Z146" s="41">
        <f t="shared" si="64"/>
        <v>0</v>
      </c>
      <c r="AA146" s="47">
        <f t="shared" si="65"/>
        <v>0</v>
      </c>
      <c r="AB146" s="48">
        <f t="shared" si="66"/>
        <v>0</v>
      </c>
      <c r="AC146" s="41">
        <f t="shared" si="67"/>
        <v>0</v>
      </c>
      <c r="AD146" s="41">
        <f t="shared" si="68"/>
        <v>0</v>
      </c>
      <c r="AE146" s="41">
        <f t="shared" si="69"/>
        <v>0</v>
      </c>
      <c r="AF146" s="49" t="e">
        <f>HLOOKUP(I146,ElecAvoidedCostsWOCC!$A$5:$Q$50,G146+1,FALSE)</f>
        <v>#N/A</v>
      </c>
      <c r="AG146" s="41" t="e">
        <f t="shared" si="70"/>
        <v>#N/A</v>
      </c>
      <c r="AH146" s="49" t="e">
        <f>HLOOKUP(I146,ElecAvoidedCostsWOCC!$A$5:$Q$50,T146+1,FALSE)</f>
        <v>#N/A</v>
      </c>
      <c r="AI146" s="41" t="e">
        <f t="shared" si="71"/>
        <v>#N/A</v>
      </c>
      <c r="AJ146" s="41" t="e">
        <f t="shared" si="72"/>
        <v>#N/A</v>
      </c>
      <c r="AK146" s="41" t="e">
        <f>HLOOKUP(I146,ElecAvoidedCostsWOCC!$A$5:$Q$50,G146+1,FALSE)*J146*L146</f>
        <v>#N/A</v>
      </c>
      <c r="AL146" s="41" t="e">
        <f t="shared" si="73"/>
        <v>#N/A</v>
      </c>
      <c r="AM146" s="45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5">
        <f t="shared" si="74"/>
        <v>0</v>
      </c>
      <c r="AO146" s="44">
        <f t="shared" si="75"/>
        <v>0</v>
      </c>
      <c r="AP146" s="44" t="e">
        <f t="shared" si="76"/>
        <v>#DIV/0!</v>
      </c>
    </row>
    <row r="147" spans="2:42" x14ac:dyDescent="0.25">
      <c r="B147" s="34"/>
      <c r="C147" s="56"/>
      <c r="D147" s="56"/>
      <c r="E147" s="35"/>
      <c r="F147" s="36"/>
      <c r="G147" s="36"/>
      <c r="H147" s="36"/>
      <c r="I147" s="37"/>
      <c r="J147" s="38"/>
      <c r="K147" s="38"/>
      <c r="L147" s="38"/>
      <c r="M147" s="39"/>
      <c r="N147" s="39"/>
      <c r="O147" s="40"/>
      <c r="P147" s="41"/>
      <c r="Q147" s="41"/>
      <c r="R147" s="42"/>
      <c r="S147" s="43"/>
      <c r="T147" s="36">
        <f t="shared" si="58"/>
        <v>0</v>
      </c>
      <c r="U147" s="44">
        <f t="shared" si="59"/>
        <v>0</v>
      </c>
      <c r="V147" s="45">
        <f t="shared" si="60"/>
        <v>0</v>
      </c>
      <c r="W147" s="46">
        <f t="shared" si="61"/>
        <v>0</v>
      </c>
      <c r="X147" s="41">
        <f t="shared" si="62"/>
        <v>0</v>
      </c>
      <c r="Y147" s="41">
        <f t="shared" si="63"/>
        <v>0</v>
      </c>
      <c r="Z147" s="41">
        <f t="shared" si="64"/>
        <v>0</v>
      </c>
      <c r="AA147" s="47">
        <f t="shared" si="65"/>
        <v>0</v>
      </c>
      <c r="AB147" s="48">
        <f t="shared" si="66"/>
        <v>0</v>
      </c>
      <c r="AC147" s="41">
        <f t="shared" si="67"/>
        <v>0</v>
      </c>
      <c r="AD147" s="41">
        <f t="shared" si="68"/>
        <v>0</v>
      </c>
      <c r="AE147" s="41">
        <f t="shared" si="69"/>
        <v>0</v>
      </c>
      <c r="AF147" s="49" t="e">
        <f>HLOOKUP(I147,ElecAvoidedCostsWOCC!$A$5:$Q$50,G147+1,FALSE)</f>
        <v>#N/A</v>
      </c>
      <c r="AG147" s="41" t="e">
        <f t="shared" si="70"/>
        <v>#N/A</v>
      </c>
      <c r="AH147" s="49" t="e">
        <f>HLOOKUP(I147,ElecAvoidedCostsWOCC!$A$5:$Q$50,T147+1,FALSE)</f>
        <v>#N/A</v>
      </c>
      <c r="AI147" s="41" t="e">
        <f t="shared" si="71"/>
        <v>#N/A</v>
      </c>
      <c r="AJ147" s="41" t="e">
        <f t="shared" si="72"/>
        <v>#N/A</v>
      </c>
      <c r="AK147" s="41" t="e">
        <f>HLOOKUP(I147,ElecAvoidedCostsWOCC!$A$5:$Q$50,G147+1,FALSE)*J147*L147</f>
        <v>#N/A</v>
      </c>
      <c r="AL147" s="41" t="e">
        <f t="shared" si="73"/>
        <v>#N/A</v>
      </c>
      <c r="AM147" s="45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5">
        <f t="shared" si="74"/>
        <v>0</v>
      </c>
      <c r="AO147" s="44">
        <f t="shared" si="75"/>
        <v>0</v>
      </c>
      <c r="AP147" s="44" t="e">
        <f t="shared" si="76"/>
        <v>#DIV/0!</v>
      </c>
    </row>
    <row r="148" spans="2:42" x14ac:dyDescent="0.25">
      <c r="B148" s="34"/>
      <c r="C148" s="56"/>
      <c r="D148" s="56"/>
      <c r="E148" s="35"/>
      <c r="F148" s="36"/>
      <c r="G148" s="36"/>
      <c r="H148" s="36"/>
      <c r="I148" s="37"/>
      <c r="J148" s="38"/>
      <c r="K148" s="38"/>
      <c r="L148" s="38"/>
      <c r="M148" s="39"/>
      <c r="N148" s="39"/>
      <c r="O148" s="40"/>
      <c r="P148" s="41"/>
      <c r="Q148" s="41"/>
      <c r="R148" s="42"/>
      <c r="S148" s="43"/>
      <c r="T148" s="36">
        <f t="shared" si="58"/>
        <v>0</v>
      </c>
      <c r="U148" s="44">
        <f t="shared" si="59"/>
        <v>0</v>
      </c>
      <c r="V148" s="45">
        <f t="shared" si="60"/>
        <v>0</v>
      </c>
      <c r="W148" s="46">
        <f t="shared" si="61"/>
        <v>0</v>
      </c>
      <c r="X148" s="41">
        <f t="shared" si="62"/>
        <v>0</v>
      </c>
      <c r="Y148" s="41">
        <f t="shared" si="63"/>
        <v>0</v>
      </c>
      <c r="Z148" s="41">
        <f t="shared" si="64"/>
        <v>0</v>
      </c>
      <c r="AA148" s="47">
        <f t="shared" si="65"/>
        <v>0</v>
      </c>
      <c r="AB148" s="48">
        <f t="shared" si="66"/>
        <v>0</v>
      </c>
      <c r="AC148" s="41">
        <f t="shared" si="67"/>
        <v>0</v>
      </c>
      <c r="AD148" s="41">
        <f t="shared" si="68"/>
        <v>0</v>
      </c>
      <c r="AE148" s="41">
        <f t="shared" si="69"/>
        <v>0</v>
      </c>
      <c r="AF148" s="49" t="e">
        <f>HLOOKUP(I148,ElecAvoidedCostsWOCC!$A$5:$Q$50,G148+1,FALSE)</f>
        <v>#N/A</v>
      </c>
      <c r="AG148" s="41" t="e">
        <f t="shared" si="70"/>
        <v>#N/A</v>
      </c>
      <c r="AH148" s="49" t="e">
        <f>HLOOKUP(I148,ElecAvoidedCostsWOCC!$A$5:$Q$50,T148+1,FALSE)</f>
        <v>#N/A</v>
      </c>
      <c r="AI148" s="41" t="e">
        <f t="shared" si="71"/>
        <v>#N/A</v>
      </c>
      <c r="AJ148" s="41" t="e">
        <f t="shared" si="72"/>
        <v>#N/A</v>
      </c>
      <c r="AK148" s="41" t="e">
        <f>HLOOKUP(I148,ElecAvoidedCostsWOCC!$A$5:$Q$50,G148+1,FALSE)*J148*L148</f>
        <v>#N/A</v>
      </c>
      <c r="AL148" s="41" t="e">
        <f t="shared" si="73"/>
        <v>#N/A</v>
      </c>
      <c r="AM148" s="45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5">
        <f t="shared" si="74"/>
        <v>0</v>
      </c>
      <c r="AO148" s="44">
        <f t="shared" si="75"/>
        <v>0</v>
      </c>
      <c r="AP148" s="44" t="e">
        <f t="shared" si="76"/>
        <v>#DIV/0!</v>
      </c>
    </row>
    <row r="149" spans="2:42" x14ac:dyDescent="0.25">
      <c r="B149" s="34"/>
      <c r="C149" s="56"/>
      <c r="D149" s="56"/>
      <c r="E149" s="35"/>
      <c r="F149" s="36"/>
      <c r="G149" s="36"/>
      <c r="H149" s="36"/>
      <c r="I149" s="37"/>
      <c r="J149" s="38"/>
      <c r="K149" s="38"/>
      <c r="L149" s="38"/>
      <c r="M149" s="39"/>
      <c r="N149" s="39"/>
      <c r="O149" s="40"/>
      <c r="P149" s="41"/>
      <c r="Q149" s="41"/>
      <c r="R149" s="42"/>
      <c r="S149" s="43"/>
      <c r="T149" s="36">
        <f t="shared" si="58"/>
        <v>0</v>
      </c>
      <c r="U149" s="44">
        <f t="shared" si="59"/>
        <v>0</v>
      </c>
      <c r="V149" s="45">
        <f t="shared" si="60"/>
        <v>0</v>
      </c>
      <c r="W149" s="46">
        <f t="shared" si="61"/>
        <v>0</v>
      </c>
      <c r="X149" s="41">
        <f t="shared" si="62"/>
        <v>0</v>
      </c>
      <c r="Y149" s="41">
        <f t="shared" si="63"/>
        <v>0</v>
      </c>
      <c r="Z149" s="41">
        <f t="shared" si="64"/>
        <v>0</v>
      </c>
      <c r="AA149" s="47">
        <f t="shared" si="65"/>
        <v>0</v>
      </c>
      <c r="AB149" s="48">
        <f t="shared" si="66"/>
        <v>0</v>
      </c>
      <c r="AC149" s="41">
        <f t="shared" si="67"/>
        <v>0</v>
      </c>
      <c r="AD149" s="41">
        <f t="shared" si="68"/>
        <v>0</v>
      </c>
      <c r="AE149" s="41">
        <f t="shared" si="69"/>
        <v>0</v>
      </c>
      <c r="AF149" s="49" t="e">
        <f>HLOOKUP(I149,ElecAvoidedCostsWOCC!$A$5:$Q$50,G149+1,FALSE)</f>
        <v>#N/A</v>
      </c>
      <c r="AG149" s="41" t="e">
        <f t="shared" si="70"/>
        <v>#N/A</v>
      </c>
      <c r="AH149" s="49" t="e">
        <f>HLOOKUP(I149,ElecAvoidedCostsWOCC!$A$5:$Q$50,T149+1,FALSE)</f>
        <v>#N/A</v>
      </c>
      <c r="AI149" s="41" t="e">
        <f t="shared" si="71"/>
        <v>#N/A</v>
      </c>
      <c r="AJ149" s="41" t="e">
        <f t="shared" si="72"/>
        <v>#N/A</v>
      </c>
      <c r="AK149" s="41" t="e">
        <f>HLOOKUP(I149,ElecAvoidedCostsWOCC!$A$5:$Q$50,G149+1,FALSE)*J149*L149</f>
        <v>#N/A</v>
      </c>
      <c r="AL149" s="41" t="e">
        <f t="shared" si="73"/>
        <v>#N/A</v>
      </c>
      <c r="AM149" s="45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5">
        <f t="shared" si="74"/>
        <v>0</v>
      </c>
      <c r="AO149" s="44">
        <f t="shared" si="75"/>
        <v>0</v>
      </c>
      <c r="AP149" s="44" t="e">
        <f t="shared" si="76"/>
        <v>#DIV/0!</v>
      </c>
    </row>
    <row r="150" spans="2:42" x14ac:dyDescent="0.25">
      <c r="B150" s="34"/>
      <c r="C150" s="56"/>
      <c r="D150" s="56"/>
      <c r="E150" s="35"/>
      <c r="F150" s="36"/>
      <c r="G150" s="36"/>
      <c r="H150" s="36"/>
      <c r="I150" s="37"/>
      <c r="J150" s="38"/>
      <c r="K150" s="38"/>
      <c r="L150" s="38"/>
      <c r="M150" s="39"/>
      <c r="N150" s="39"/>
      <c r="O150" s="40"/>
      <c r="P150" s="41"/>
      <c r="Q150" s="41"/>
      <c r="R150" s="42"/>
      <c r="S150" s="43"/>
      <c r="T150" s="36">
        <f t="shared" si="58"/>
        <v>0</v>
      </c>
      <c r="U150" s="44">
        <f t="shared" si="59"/>
        <v>0</v>
      </c>
      <c r="V150" s="45">
        <f t="shared" si="60"/>
        <v>0</v>
      </c>
      <c r="W150" s="46">
        <f t="shared" si="61"/>
        <v>0</v>
      </c>
      <c r="X150" s="41">
        <f t="shared" si="62"/>
        <v>0</v>
      </c>
      <c r="Y150" s="41">
        <f t="shared" si="63"/>
        <v>0</v>
      </c>
      <c r="Z150" s="41">
        <f t="shared" si="64"/>
        <v>0</v>
      </c>
      <c r="AA150" s="47">
        <f t="shared" si="65"/>
        <v>0</v>
      </c>
      <c r="AB150" s="48">
        <f t="shared" si="66"/>
        <v>0</v>
      </c>
      <c r="AC150" s="41">
        <f t="shared" si="67"/>
        <v>0</v>
      </c>
      <c r="AD150" s="41">
        <f t="shared" si="68"/>
        <v>0</v>
      </c>
      <c r="AE150" s="41">
        <f t="shared" si="69"/>
        <v>0</v>
      </c>
      <c r="AF150" s="49" t="e">
        <f>HLOOKUP(I150,ElecAvoidedCostsWOCC!$A$5:$Q$50,G150+1,FALSE)</f>
        <v>#N/A</v>
      </c>
      <c r="AG150" s="41" t="e">
        <f t="shared" si="70"/>
        <v>#N/A</v>
      </c>
      <c r="AH150" s="49" t="e">
        <f>HLOOKUP(I150,ElecAvoidedCostsWOCC!$A$5:$Q$50,T150+1,FALSE)</f>
        <v>#N/A</v>
      </c>
      <c r="AI150" s="41" t="e">
        <f t="shared" si="71"/>
        <v>#N/A</v>
      </c>
      <c r="AJ150" s="41" t="e">
        <f t="shared" si="72"/>
        <v>#N/A</v>
      </c>
      <c r="AK150" s="41" t="e">
        <f>HLOOKUP(I150,ElecAvoidedCostsWOCC!$A$5:$Q$50,G150+1,FALSE)*J150*L150</f>
        <v>#N/A</v>
      </c>
      <c r="AL150" s="41" t="e">
        <f t="shared" si="73"/>
        <v>#N/A</v>
      </c>
      <c r="AM150" s="45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5">
        <f t="shared" si="74"/>
        <v>0</v>
      </c>
      <c r="AO150" s="44">
        <f t="shared" si="75"/>
        <v>0</v>
      </c>
      <c r="AP150" s="44" t="e">
        <f t="shared" si="76"/>
        <v>#DIV/0!</v>
      </c>
    </row>
    <row r="151" spans="2:42" x14ac:dyDescent="0.25">
      <c r="B151" s="34"/>
      <c r="C151" s="56"/>
      <c r="D151" s="56"/>
      <c r="E151" s="35"/>
      <c r="F151" s="36"/>
      <c r="G151" s="36"/>
      <c r="H151" s="36"/>
      <c r="I151" s="37"/>
      <c r="J151" s="38"/>
      <c r="K151" s="38"/>
      <c r="L151" s="38"/>
      <c r="M151" s="39"/>
      <c r="N151" s="39"/>
      <c r="O151" s="40"/>
      <c r="P151" s="41"/>
      <c r="Q151" s="41"/>
      <c r="R151" s="42"/>
      <c r="S151" s="43"/>
      <c r="T151" s="36">
        <f t="shared" si="58"/>
        <v>0</v>
      </c>
      <c r="U151" s="44">
        <f t="shared" si="59"/>
        <v>0</v>
      </c>
      <c r="V151" s="45">
        <f t="shared" si="60"/>
        <v>0</v>
      </c>
      <c r="W151" s="46">
        <f t="shared" si="61"/>
        <v>0</v>
      </c>
      <c r="X151" s="41">
        <f t="shared" si="62"/>
        <v>0</v>
      </c>
      <c r="Y151" s="41">
        <f t="shared" si="63"/>
        <v>0</v>
      </c>
      <c r="Z151" s="41">
        <f t="shared" si="64"/>
        <v>0</v>
      </c>
      <c r="AA151" s="47">
        <f t="shared" si="65"/>
        <v>0</v>
      </c>
      <c r="AB151" s="48">
        <f t="shared" si="66"/>
        <v>0</v>
      </c>
      <c r="AC151" s="41">
        <f t="shared" si="67"/>
        <v>0</v>
      </c>
      <c r="AD151" s="41">
        <f t="shared" si="68"/>
        <v>0</v>
      </c>
      <c r="AE151" s="41">
        <f t="shared" si="69"/>
        <v>0</v>
      </c>
      <c r="AF151" s="49" t="e">
        <f>HLOOKUP(I151,ElecAvoidedCostsWOCC!$A$5:$Q$50,G151+1,FALSE)</f>
        <v>#N/A</v>
      </c>
      <c r="AG151" s="41" t="e">
        <f t="shared" si="70"/>
        <v>#N/A</v>
      </c>
      <c r="AH151" s="49" t="e">
        <f>HLOOKUP(I151,ElecAvoidedCostsWOCC!$A$5:$Q$50,T151+1,FALSE)</f>
        <v>#N/A</v>
      </c>
      <c r="AI151" s="41" t="e">
        <f t="shared" si="71"/>
        <v>#N/A</v>
      </c>
      <c r="AJ151" s="41" t="e">
        <f t="shared" si="72"/>
        <v>#N/A</v>
      </c>
      <c r="AK151" s="41" t="e">
        <f>HLOOKUP(I151,ElecAvoidedCostsWOCC!$A$5:$Q$50,G151+1,FALSE)*J151*L151</f>
        <v>#N/A</v>
      </c>
      <c r="AL151" s="41" t="e">
        <f t="shared" si="73"/>
        <v>#N/A</v>
      </c>
      <c r="AM151" s="45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5">
        <f t="shared" si="74"/>
        <v>0</v>
      </c>
      <c r="AO151" s="44">
        <f t="shared" si="75"/>
        <v>0</v>
      </c>
      <c r="AP151" s="44" t="e">
        <f t="shared" si="76"/>
        <v>#DIV/0!</v>
      </c>
    </row>
    <row r="152" spans="2:42" x14ac:dyDescent="0.25">
      <c r="B152" s="34"/>
      <c r="C152" s="56"/>
      <c r="D152" s="56"/>
      <c r="E152" s="35"/>
      <c r="F152" s="36"/>
      <c r="G152" s="36"/>
      <c r="H152" s="36"/>
      <c r="I152" s="37"/>
      <c r="J152" s="38"/>
      <c r="K152" s="38"/>
      <c r="L152" s="38"/>
      <c r="M152" s="39"/>
      <c r="N152" s="39"/>
      <c r="O152" s="40"/>
      <c r="P152" s="41"/>
      <c r="Q152" s="41"/>
      <c r="R152" s="42"/>
      <c r="S152" s="43"/>
      <c r="T152" s="36">
        <f t="shared" si="58"/>
        <v>0</v>
      </c>
      <c r="U152" s="44">
        <f t="shared" si="59"/>
        <v>0</v>
      </c>
      <c r="V152" s="45">
        <f t="shared" si="60"/>
        <v>0</v>
      </c>
      <c r="W152" s="46">
        <f t="shared" si="61"/>
        <v>0</v>
      </c>
      <c r="X152" s="41">
        <f t="shared" si="62"/>
        <v>0</v>
      </c>
      <c r="Y152" s="41">
        <f t="shared" si="63"/>
        <v>0</v>
      </c>
      <c r="Z152" s="41">
        <f t="shared" si="64"/>
        <v>0</v>
      </c>
      <c r="AA152" s="47">
        <f t="shared" si="65"/>
        <v>0</v>
      </c>
      <c r="AB152" s="48">
        <f t="shared" si="66"/>
        <v>0</v>
      </c>
      <c r="AC152" s="41">
        <f t="shared" si="67"/>
        <v>0</v>
      </c>
      <c r="AD152" s="41">
        <f t="shared" si="68"/>
        <v>0</v>
      </c>
      <c r="AE152" s="41">
        <f t="shared" si="69"/>
        <v>0</v>
      </c>
      <c r="AF152" s="49" t="e">
        <f>HLOOKUP(I152,ElecAvoidedCostsWOCC!$A$5:$Q$50,G152+1,FALSE)</f>
        <v>#N/A</v>
      </c>
      <c r="AG152" s="41" t="e">
        <f t="shared" si="70"/>
        <v>#N/A</v>
      </c>
      <c r="AH152" s="49" t="e">
        <f>HLOOKUP(I152,ElecAvoidedCostsWOCC!$A$5:$Q$50,T152+1,FALSE)</f>
        <v>#N/A</v>
      </c>
      <c r="AI152" s="41" t="e">
        <f t="shared" si="71"/>
        <v>#N/A</v>
      </c>
      <c r="AJ152" s="41" t="e">
        <f t="shared" si="72"/>
        <v>#N/A</v>
      </c>
      <c r="AK152" s="41" t="e">
        <f>HLOOKUP(I152,ElecAvoidedCostsWOCC!$A$5:$Q$50,G152+1,FALSE)*J152*L152</f>
        <v>#N/A</v>
      </c>
      <c r="AL152" s="41" t="e">
        <f t="shared" si="73"/>
        <v>#N/A</v>
      </c>
      <c r="AM152" s="45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5">
        <f t="shared" si="74"/>
        <v>0</v>
      </c>
      <c r="AO152" s="44">
        <f t="shared" si="75"/>
        <v>0</v>
      </c>
      <c r="AP152" s="44" t="e">
        <f t="shared" si="76"/>
        <v>#DIV/0!</v>
      </c>
    </row>
    <row r="153" spans="2:42" x14ac:dyDescent="0.25">
      <c r="B153" s="34"/>
      <c r="C153" s="56"/>
      <c r="D153" s="56"/>
      <c r="E153" s="35"/>
      <c r="F153" s="36"/>
      <c r="G153" s="36"/>
      <c r="H153" s="36"/>
      <c r="I153" s="37"/>
      <c r="J153" s="38"/>
      <c r="K153" s="38"/>
      <c r="L153" s="38"/>
      <c r="M153" s="39"/>
      <c r="N153" s="39"/>
      <c r="O153" s="40"/>
      <c r="P153" s="41"/>
      <c r="Q153" s="41"/>
      <c r="R153" s="42"/>
      <c r="S153" s="43"/>
      <c r="T153" s="36">
        <f t="shared" si="58"/>
        <v>0</v>
      </c>
      <c r="U153" s="44">
        <f t="shared" si="59"/>
        <v>0</v>
      </c>
      <c r="V153" s="45">
        <f t="shared" si="60"/>
        <v>0</v>
      </c>
      <c r="W153" s="46">
        <f t="shared" si="61"/>
        <v>0</v>
      </c>
      <c r="X153" s="41">
        <f t="shared" si="62"/>
        <v>0</v>
      </c>
      <c r="Y153" s="41">
        <f t="shared" si="63"/>
        <v>0</v>
      </c>
      <c r="Z153" s="41">
        <f t="shared" si="64"/>
        <v>0</v>
      </c>
      <c r="AA153" s="47">
        <f t="shared" si="65"/>
        <v>0</v>
      </c>
      <c r="AB153" s="48">
        <f t="shared" si="66"/>
        <v>0</v>
      </c>
      <c r="AC153" s="41">
        <f t="shared" si="67"/>
        <v>0</v>
      </c>
      <c r="AD153" s="41">
        <f t="shared" si="68"/>
        <v>0</v>
      </c>
      <c r="AE153" s="41">
        <f t="shared" si="69"/>
        <v>0</v>
      </c>
      <c r="AF153" s="49" t="e">
        <f>HLOOKUP(I153,ElecAvoidedCostsWOCC!$A$5:$Q$50,G153+1,FALSE)</f>
        <v>#N/A</v>
      </c>
      <c r="AG153" s="41" t="e">
        <f t="shared" si="70"/>
        <v>#N/A</v>
      </c>
      <c r="AH153" s="49" t="e">
        <f>HLOOKUP(I153,ElecAvoidedCostsWOCC!$A$5:$Q$50,T153+1,FALSE)</f>
        <v>#N/A</v>
      </c>
      <c r="AI153" s="41" t="e">
        <f t="shared" si="71"/>
        <v>#N/A</v>
      </c>
      <c r="AJ153" s="41" t="e">
        <f t="shared" si="72"/>
        <v>#N/A</v>
      </c>
      <c r="AK153" s="41" t="e">
        <f>HLOOKUP(I153,ElecAvoidedCostsWOCC!$A$5:$Q$50,G153+1,FALSE)*J153*L153</f>
        <v>#N/A</v>
      </c>
      <c r="AL153" s="41" t="e">
        <f t="shared" si="73"/>
        <v>#N/A</v>
      </c>
      <c r="AM153" s="45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5">
        <f t="shared" si="74"/>
        <v>0</v>
      </c>
      <c r="AO153" s="44">
        <f t="shared" si="75"/>
        <v>0</v>
      </c>
      <c r="AP153" s="44" t="e">
        <f t="shared" si="76"/>
        <v>#DIV/0!</v>
      </c>
    </row>
    <row r="154" spans="2:42" x14ac:dyDescent="0.25">
      <c r="B154" s="34"/>
      <c r="C154" s="56"/>
      <c r="D154" s="56"/>
      <c r="E154" s="35"/>
      <c r="F154" s="36"/>
      <c r="G154" s="36"/>
      <c r="H154" s="36"/>
      <c r="I154" s="37"/>
      <c r="J154" s="38"/>
      <c r="K154" s="38"/>
      <c r="L154" s="38"/>
      <c r="M154" s="39"/>
      <c r="N154" s="39"/>
      <c r="O154" s="40"/>
      <c r="P154" s="41"/>
      <c r="Q154" s="41"/>
      <c r="R154" s="42"/>
      <c r="S154" s="43"/>
      <c r="T154" s="36">
        <f t="shared" si="58"/>
        <v>0</v>
      </c>
      <c r="U154" s="44">
        <f t="shared" si="59"/>
        <v>0</v>
      </c>
      <c r="V154" s="45">
        <f t="shared" si="60"/>
        <v>0</v>
      </c>
      <c r="W154" s="46">
        <f t="shared" si="61"/>
        <v>0</v>
      </c>
      <c r="X154" s="41">
        <f t="shared" si="62"/>
        <v>0</v>
      </c>
      <c r="Y154" s="41">
        <f t="shared" si="63"/>
        <v>0</v>
      </c>
      <c r="Z154" s="41">
        <f t="shared" si="64"/>
        <v>0</v>
      </c>
      <c r="AA154" s="47">
        <f t="shared" si="65"/>
        <v>0</v>
      </c>
      <c r="AB154" s="48">
        <f t="shared" si="66"/>
        <v>0</v>
      </c>
      <c r="AC154" s="41">
        <f t="shared" si="67"/>
        <v>0</v>
      </c>
      <c r="AD154" s="41">
        <f t="shared" si="68"/>
        <v>0</v>
      </c>
      <c r="AE154" s="41">
        <f t="shared" si="69"/>
        <v>0</v>
      </c>
      <c r="AF154" s="49" t="e">
        <f>HLOOKUP(I154,ElecAvoidedCostsWOCC!$A$5:$Q$50,G154+1,FALSE)</f>
        <v>#N/A</v>
      </c>
      <c r="AG154" s="41" t="e">
        <f t="shared" si="70"/>
        <v>#N/A</v>
      </c>
      <c r="AH154" s="49" t="e">
        <f>HLOOKUP(I154,ElecAvoidedCostsWOCC!$A$5:$Q$50,T154+1,FALSE)</f>
        <v>#N/A</v>
      </c>
      <c r="AI154" s="41" t="e">
        <f t="shared" si="71"/>
        <v>#N/A</v>
      </c>
      <c r="AJ154" s="41" t="e">
        <f t="shared" si="72"/>
        <v>#N/A</v>
      </c>
      <c r="AK154" s="41" t="e">
        <f>HLOOKUP(I154,ElecAvoidedCostsWOCC!$A$5:$Q$50,G154+1,FALSE)*J154*L154</f>
        <v>#N/A</v>
      </c>
      <c r="AL154" s="41" t="e">
        <f t="shared" si="73"/>
        <v>#N/A</v>
      </c>
      <c r="AM154" s="45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5">
        <f t="shared" si="74"/>
        <v>0</v>
      </c>
      <c r="AO154" s="44">
        <f t="shared" si="75"/>
        <v>0</v>
      </c>
      <c r="AP154" s="44" t="e">
        <f t="shared" si="76"/>
        <v>#DIV/0!</v>
      </c>
    </row>
    <row r="155" spans="2:42" x14ac:dyDescent="0.25">
      <c r="B155" s="34"/>
      <c r="C155" s="56"/>
      <c r="D155" s="56"/>
      <c r="E155" s="35"/>
      <c r="F155" s="36"/>
      <c r="G155" s="36"/>
      <c r="H155" s="36"/>
      <c r="I155" s="37"/>
      <c r="J155" s="38"/>
      <c r="K155" s="38"/>
      <c r="L155" s="38"/>
      <c r="M155" s="39"/>
      <c r="N155" s="39"/>
      <c r="O155" s="40"/>
      <c r="P155" s="41"/>
      <c r="Q155" s="41"/>
      <c r="R155" s="42"/>
      <c r="S155" s="43"/>
      <c r="T155" s="36">
        <f t="shared" si="58"/>
        <v>0</v>
      </c>
      <c r="U155" s="44">
        <f t="shared" si="59"/>
        <v>0</v>
      </c>
      <c r="V155" s="45">
        <f t="shared" si="60"/>
        <v>0</v>
      </c>
      <c r="W155" s="46">
        <f t="shared" si="61"/>
        <v>0</v>
      </c>
      <c r="X155" s="41">
        <f t="shared" si="62"/>
        <v>0</v>
      </c>
      <c r="Y155" s="41">
        <f t="shared" si="63"/>
        <v>0</v>
      </c>
      <c r="Z155" s="41">
        <f t="shared" si="64"/>
        <v>0</v>
      </c>
      <c r="AA155" s="47">
        <f t="shared" si="65"/>
        <v>0</v>
      </c>
      <c r="AB155" s="48">
        <f t="shared" si="66"/>
        <v>0</v>
      </c>
      <c r="AC155" s="41">
        <f t="shared" si="67"/>
        <v>0</v>
      </c>
      <c r="AD155" s="41">
        <f t="shared" si="68"/>
        <v>0</v>
      </c>
      <c r="AE155" s="41">
        <f t="shared" si="69"/>
        <v>0</v>
      </c>
      <c r="AF155" s="49" t="e">
        <f>HLOOKUP(I155,ElecAvoidedCostsWOCC!$A$5:$Q$50,G155+1,FALSE)</f>
        <v>#N/A</v>
      </c>
      <c r="AG155" s="41" t="e">
        <f t="shared" si="70"/>
        <v>#N/A</v>
      </c>
      <c r="AH155" s="49" t="e">
        <f>HLOOKUP(I155,ElecAvoidedCostsWOCC!$A$5:$Q$50,T155+1,FALSE)</f>
        <v>#N/A</v>
      </c>
      <c r="AI155" s="41" t="e">
        <f t="shared" si="71"/>
        <v>#N/A</v>
      </c>
      <c r="AJ155" s="41" t="e">
        <f t="shared" si="72"/>
        <v>#N/A</v>
      </c>
      <c r="AK155" s="41" t="e">
        <f>HLOOKUP(I155,ElecAvoidedCostsWOCC!$A$5:$Q$50,G155+1,FALSE)*J155*L155</f>
        <v>#N/A</v>
      </c>
      <c r="AL155" s="41" t="e">
        <f t="shared" si="73"/>
        <v>#N/A</v>
      </c>
      <c r="AM155" s="45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5">
        <f t="shared" si="74"/>
        <v>0</v>
      </c>
      <c r="AO155" s="44">
        <f t="shared" si="75"/>
        <v>0</v>
      </c>
      <c r="AP155" s="44" t="e">
        <f t="shared" si="76"/>
        <v>#DIV/0!</v>
      </c>
    </row>
    <row r="156" spans="2:42" x14ac:dyDescent="0.25">
      <c r="B156" s="34"/>
      <c r="C156" s="56"/>
      <c r="D156" s="56"/>
      <c r="E156" s="35"/>
      <c r="F156" s="36"/>
      <c r="G156" s="36"/>
      <c r="H156" s="36"/>
      <c r="I156" s="37"/>
      <c r="J156" s="38"/>
      <c r="K156" s="38"/>
      <c r="L156" s="38"/>
      <c r="M156" s="39"/>
      <c r="N156" s="39"/>
      <c r="O156" s="40"/>
      <c r="P156" s="41"/>
      <c r="Q156" s="41"/>
      <c r="R156" s="42"/>
      <c r="S156" s="43"/>
      <c r="T156" s="36">
        <f t="shared" si="58"/>
        <v>0</v>
      </c>
      <c r="U156" s="44">
        <f t="shared" si="59"/>
        <v>0</v>
      </c>
      <c r="V156" s="45">
        <f t="shared" si="60"/>
        <v>0</v>
      </c>
      <c r="W156" s="46">
        <f t="shared" si="61"/>
        <v>0</v>
      </c>
      <c r="X156" s="41">
        <f t="shared" si="62"/>
        <v>0</v>
      </c>
      <c r="Y156" s="41">
        <f t="shared" si="63"/>
        <v>0</v>
      </c>
      <c r="Z156" s="41">
        <f t="shared" si="64"/>
        <v>0</v>
      </c>
      <c r="AA156" s="47">
        <f t="shared" si="65"/>
        <v>0</v>
      </c>
      <c r="AB156" s="48">
        <f t="shared" si="66"/>
        <v>0</v>
      </c>
      <c r="AC156" s="41">
        <f t="shared" si="67"/>
        <v>0</v>
      </c>
      <c r="AD156" s="41">
        <f t="shared" si="68"/>
        <v>0</v>
      </c>
      <c r="AE156" s="41">
        <f t="shared" si="69"/>
        <v>0</v>
      </c>
      <c r="AF156" s="49" t="e">
        <f>HLOOKUP(I156,ElecAvoidedCostsWOCC!$A$5:$Q$50,G156+1,FALSE)</f>
        <v>#N/A</v>
      </c>
      <c r="AG156" s="41" t="e">
        <f t="shared" si="70"/>
        <v>#N/A</v>
      </c>
      <c r="AH156" s="49" t="e">
        <f>HLOOKUP(I156,ElecAvoidedCostsWOCC!$A$5:$Q$50,T156+1,FALSE)</f>
        <v>#N/A</v>
      </c>
      <c r="AI156" s="41" t="e">
        <f t="shared" si="71"/>
        <v>#N/A</v>
      </c>
      <c r="AJ156" s="41" t="e">
        <f t="shared" si="72"/>
        <v>#N/A</v>
      </c>
      <c r="AK156" s="41" t="e">
        <f>HLOOKUP(I156,ElecAvoidedCostsWOCC!$A$5:$Q$50,G156+1,FALSE)*J156*L156</f>
        <v>#N/A</v>
      </c>
      <c r="AL156" s="41" t="e">
        <f t="shared" si="73"/>
        <v>#N/A</v>
      </c>
      <c r="AM156" s="45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5">
        <f t="shared" si="74"/>
        <v>0</v>
      </c>
      <c r="AO156" s="44">
        <f t="shared" si="75"/>
        <v>0</v>
      </c>
      <c r="AP156" s="44" t="e">
        <f t="shared" si="76"/>
        <v>#DIV/0!</v>
      </c>
    </row>
    <row r="157" spans="2:42" x14ac:dyDescent="0.25">
      <c r="B157" s="34"/>
      <c r="C157" s="56"/>
      <c r="D157" s="56"/>
      <c r="E157" s="35"/>
      <c r="F157" s="36"/>
      <c r="G157" s="36"/>
      <c r="H157" s="36"/>
      <c r="I157" s="37"/>
      <c r="J157" s="38"/>
      <c r="K157" s="38"/>
      <c r="L157" s="38"/>
      <c r="M157" s="39"/>
      <c r="N157" s="39"/>
      <c r="O157" s="40"/>
      <c r="P157" s="41"/>
      <c r="Q157" s="41"/>
      <c r="R157" s="42"/>
      <c r="S157" s="43"/>
      <c r="T157" s="36">
        <f t="shared" si="58"/>
        <v>0</v>
      </c>
      <c r="U157" s="44">
        <f t="shared" si="59"/>
        <v>0</v>
      </c>
      <c r="V157" s="45">
        <f t="shared" si="60"/>
        <v>0</v>
      </c>
      <c r="W157" s="46">
        <f t="shared" si="61"/>
        <v>0</v>
      </c>
      <c r="X157" s="41">
        <f t="shared" si="62"/>
        <v>0</v>
      </c>
      <c r="Y157" s="41">
        <f t="shared" si="63"/>
        <v>0</v>
      </c>
      <c r="Z157" s="41">
        <f t="shared" si="64"/>
        <v>0</v>
      </c>
      <c r="AA157" s="47">
        <f t="shared" si="65"/>
        <v>0</v>
      </c>
      <c r="AB157" s="48">
        <f t="shared" si="66"/>
        <v>0</v>
      </c>
      <c r="AC157" s="41">
        <f t="shared" si="67"/>
        <v>0</v>
      </c>
      <c r="AD157" s="41">
        <f t="shared" si="68"/>
        <v>0</v>
      </c>
      <c r="AE157" s="41">
        <f t="shared" si="69"/>
        <v>0</v>
      </c>
      <c r="AF157" s="49" t="e">
        <f>HLOOKUP(I157,ElecAvoidedCostsWOCC!$A$5:$Q$50,G157+1,FALSE)</f>
        <v>#N/A</v>
      </c>
      <c r="AG157" s="41" t="e">
        <f t="shared" si="70"/>
        <v>#N/A</v>
      </c>
      <c r="AH157" s="49" t="e">
        <f>HLOOKUP(I157,ElecAvoidedCostsWOCC!$A$5:$Q$50,T157+1,FALSE)</f>
        <v>#N/A</v>
      </c>
      <c r="AI157" s="41" t="e">
        <f t="shared" si="71"/>
        <v>#N/A</v>
      </c>
      <c r="AJ157" s="41" t="e">
        <f t="shared" si="72"/>
        <v>#N/A</v>
      </c>
      <c r="AK157" s="41" t="e">
        <f>HLOOKUP(I157,ElecAvoidedCostsWOCC!$A$5:$Q$50,G157+1,FALSE)*J157*L157</f>
        <v>#N/A</v>
      </c>
      <c r="AL157" s="41" t="e">
        <f t="shared" si="73"/>
        <v>#N/A</v>
      </c>
      <c r="AM157" s="45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5">
        <f t="shared" si="74"/>
        <v>0</v>
      </c>
      <c r="AO157" s="44">
        <f t="shared" si="75"/>
        <v>0</v>
      </c>
      <c r="AP157" s="44" t="e">
        <f t="shared" si="76"/>
        <v>#DIV/0!</v>
      </c>
    </row>
    <row r="158" spans="2:42" x14ac:dyDescent="0.25">
      <c r="B158" s="34"/>
      <c r="C158" s="56"/>
      <c r="D158" s="56"/>
      <c r="E158" s="35"/>
      <c r="F158" s="36"/>
      <c r="G158" s="36"/>
      <c r="H158" s="36"/>
      <c r="I158" s="37"/>
      <c r="J158" s="38"/>
      <c r="K158" s="38"/>
      <c r="L158" s="38"/>
      <c r="M158" s="39"/>
      <c r="N158" s="39"/>
      <c r="O158" s="40"/>
      <c r="P158" s="41"/>
      <c r="Q158" s="41"/>
      <c r="R158" s="42"/>
      <c r="S158" s="43"/>
      <c r="T158" s="36">
        <f t="shared" si="58"/>
        <v>0</v>
      </c>
      <c r="U158" s="44">
        <f t="shared" si="59"/>
        <v>0</v>
      </c>
      <c r="V158" s="45">
        <f t="shared" si="60"/>
        <v>0</v>
      </c>
      <c r="W158" s="46">
        <f t="shared" si="61"/>
        <v>0</v>
      </c>
      <c r="X158" s="41">
        <f t="shared" si="62"/>
        <v>0</v>
      </c>
      <c r="Y158" s="41">
        <f t="shared" si="63"/>
        <v>0</v>
      </c>
      <c r="Z158" s="41">
        <f t="shared" si="64"/>
        <v>0</v>
      </c>
      <c r="AA158" s="47">
        <f t="shared" si="65"/>
        <v>0</v>
      </c>
      <c r="AB158" s="48">
        <f t="shared" si="66"/>
        <v>0</v>
      </c>
      <c r="AC158" s="41">
        <f t="shared" si="67"/>
        <v>0</v>
      </c>
      <c r="AD158" s="41">
        <f t="shared" si="68"/>
        <v>0</v>
      </c>
      <c r="AE158" s="41">
        <f t="shared" si="69"/>
        <v>0</v>
      </c>
      <c r="AF158" s="49" t="e">
        <f>HLOOKUP(I158,ElecAvoidedCostsWOCC!$A$5:$Q$50,G158+1,FALSE)</f>
        <v>#N/A</v>
      </c>
      <c r="AG158" s="41" t="e">
        <f t="shared" si="70"/>
        <v>#N/A</v>
      </c>
      <c r="AH158" s="49" t="e">
        <f>HLOOKUP(I158,ElecAvoidedCostsWOCC!$A$5:$Q$50,T158+1,FALSE)</f>
        <v>#N/A</v>
      </c>
      <c r="AI158" s="41" t="e">
        <f t="shared" si="71"/>
        <v>#N/A</v>
      </c>
      <c r="AJ158" s="41" t="e">
        <f t="shared" si="72"/>
        <v>#N/A</v>
      </c>
      <c r="AK158" s="41" t="e">
        <f>HLOOKUP(I158,ElecAvoidedCostsWOCC!$A$5:$Q$50,G158+1,FALSE)*J158*L158</f>
        <v>#N/A</v>
      </c>
      <c r="AL158" s="41" t="e">
        <f t="shared" si="73"/>
        <v>#N/A</v>
      </c>
      <c r="AM158" s="45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5">
        <f t="shared" si="74"/>
        <v>0</v>
      </c>
      <c r="AO158" s="44">
        <f t="shared" si="75"/>
        <v>0</v>
      </c>
      <c r="AP158" s="44" t="e">
        <f t="shared" si="76"/>
        <v>#DIV/0!</v>
      </c>
    </row>
    <row r="159" spans="2:42" x14ac:dyDescent="0.25">
      <c r="B159" s="34"/>
      <c r="C159" s="56"/>
      <c r="D159" s="56"/>
      <c r="E159" s="35"/>
      <c r="F159" s="36"/>
      <c r="G159" s="36"/>
      <c r="H159" s="36"/>
      <c r="I159" s="37"/>
      <c r="J159" s="38"/>
      <c r="K159" s="38"/>
      <c r="L159" s="38"/>
      <c r="M159" s="39"/>
      <c r="N159" s="39"/>
      <c r="O159" s="40"/>
      <c r="P159" s="41"/>
      <c r="Q159" s="41"/>
      <c r="R159" s="42"/>
      <c r="S159" s="43"/>
      <c r="T159" s="36">
        <f t="shared" si="58"/>
        <v>0</v>
      </c>
      <c r="U159" s="44">
        <f t="shared" si="59"/>
        <v>0</v>
      </c>
      <c r="V159" s="45">
        <f t="shared" si="60"/>
        <v>0</v>
      </c>
      <c r="W159" s="46">
        <f t="shared" si="61"/>
        <v>0</v>
      </c>
      <c r="X159" s="41">
        <f t="shared" si="62"/>
        <v>0</v>
      </c>
      <c r="Y159" s="41">
        <f t="shared" si="63"/>
        <v>0</v>
      </c>
      <c r="Z159" s="41">
        <f t="shared" si="64"/>
        <v>0</v>
      </c>
      <c r="AA159" s="47">
        <f t="shared" si="65"/>
        <v>0</v>
      </c>
      <c r="AB159" s="48">
        <f t="shared" si="66"/>
        <v>0</v>
      </c>
      <c r="AC159" s="41">
        <f t="shared" si="67"/>
        <v>0</v>
      </c>
      <c r="AD159" s="41">
        <f t="shared" si="68"/>
        <v>0</v>
      </c>
      <c r="AE159" s="41">
        <f t="shared" si="69"/>
        <v>0</v>
      </c>
      <c r="AF159" s="49" t="e">
        <f>HLOOKUP(I159,ElecAvoidedCostsWOCC!$A$5:$Q$50,G159+1,FALSE)</f>
        <v>#N/A</v>
      </c>
      <c r="AG159" s="41" t="e">
        <f t="shared" si="70"/>
        <v>#N/A</v>
      </c>
      <c r="AH159" s="49" t="e">
        <f>HLOOKUP(I159,ElecAvoidedCostsWOCC!$A$5:$Q$50,T159+1,FALSE)</f>
        <v>#N/A</v>
      </c>
      <c r="AI159" s="41" t="e">
        <f t="shared" si="71"/>
        <v>#N/A</v>
      </c>
      <c r="AJ159" s="41" t="e">
        <f t="shared" si="72"/>
        <v>#N/A</v>
      </c>
      <c r="AK159" s="41" t="e">
        <f>HLOOKUP(I159,ElecAvoidedCostsWOCC!$A$5:$Q$50,G159+1,FALSE)*J159*L159</f>
        <v>#N/A</v>
      </c>
      <c r="AL159" s="41" t="e">
        <f t="shared" si="73"/>
        <v>#N/A</v>
      </c>
      <c r="AM159" s="45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5">
        <f t="shared" si="74"/>
        <v>0</v>
      </c>
      <c r="AO159" s="44">
        <f t="shared" si="75"/>
        <v>0</v>
      </c>
      <c r="AP159" s="44" t="e">
        <f t="shared" si="76"/>
        <v>#DIV/0!</v>
      </c>
    </row>
    <row r="160" spans="2:42" x14ac:dyDescent="0.25">
      <c r="B160" s="34"/>
      <c r="C160" s="56"/>
      <c r="D160" s="56"/>
      <c r="E160" s="35"/>
      <c r="F160" s="36"/>
      <c r="G160" s="36"/>
      <c r="H160" s="36"/>
      <c r="I160" s="37"/>
      <c r="J160" s="38"/>
      <c r="K160" s="38"/>
      <c r="L160" s="38"/>
      <c r="M160" s="39"/>
      <c r="N160" s="39"/>
      <c r="O160" s="40"/>
      <c r="P160" s="41"/>
      <c r="Q160" s="41"/>
      <c r="R160" s="42"/>
      <c r="S160" s="43"/>
      <c r="T160" s="36">
        <f t="shared" si="58"/>
        <v>0</v>
      </c>
      <c r="U160" s="44">
        <f t="shared" si="59"/>
        <v>0</v>
      </c>
      <c r="V160" s="45">
        <f t="shared" si="60"/>
        <v>0</v>
      </c>
      <c r="W160" s="46">
        <f t="shared" si="61"/>
        <v>0</v>
      </c>
      <c r="X160" s="41">
        <f t="shared" si="62"/>
        <v>0</v>
      </c>
      <c r="Y160" s="41">
        <f t="shared" si="63"/>
        <v>0</v>
      </c>
      <c r="Z160" s="41">
        <f t="shared" si="64"/>
        <v>0</v>
      </c>
      <c r="AA160" s="47">
        <f t="shared" si="65"/>
        <v>0</v>
      </c>
      <c r="AB160" s="48">
        <f t="shared" si="66"/>
        <v>0</v>
      </c>
      <c r="AC160" s="41">
        <f t="shared" si="67"/>
        <v>0</v>
      </c>
      <c r="AD160" s="41">
        <f t="shared" si="68"/>
        <v>0</v>
      </c>
      <c r="AE160" s="41">
        <f t="shared" si="69"/>
        <v>0</v>
      </c>
      <c r="AF160" s="49" t="e">
        <f>HLOOKUP(I160,ElecAvoidedCostsWOCC!$A$5:$Q$50,G160+1,FALSE)</f>
        <v>#N/A</v>
      </c>
      <c r="AG160" s="41" t="e">
        <f t="shared" si="70"/>
        <v>#N/A</v>
      </c>
      <c r="AH160" s="49" t="e">
        <f>HLOOKUP(I160,ElecAvoidedCostsWOCC!$A$5:$Q$50,T160+1,FALSE)</f>
        <v>#N/A</v>
      </c>
      <c r="AI160" s="41" t="e">
        <f t="shared" si="71"/>
        <v>#N/A</v>
      </c>
      <c r="AJ160" s="41" t="e">
        <f t="shared" si="72"/>
        <v>#N/A</v>
      </c>
      <c r="AK160" s="41" t="e">
        <f>HLOOKUP(I160,ElecAvoidedCostsWOCC!$A$5:$Q$50,G160+1,FALSE)*J160*L160</f>
        <v>#N/A</v>
      </c>
      <c r="AL160" s="41" t="e">
        <f t="shared" si="73"/>
        <v>#N/A</v>
      </c>
      <c r="AM160" s="45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5">
        <f t="shared" si="74"/>
        <v>0</v>
      </c>
      <c r="AO160" s="44">
        <f t="shared" si="75"/>
        <v>0</v>
      </c>
      <c r="AP160" s="44" t="e">
        <f t="shared" si="76"/>
        <v>#DIV/0!</v>
      </c>
    </row>
    <row r="161" spans="2:42" x14ac:dyDescent="0.25">
      <c r="B161" s="34"/>
      <c r="C161" s="56"/>
      <c r="D161" s="56"/>
      <c r="E161" s="35"/>
      <c r="F161" s="36"/>
      <c r="G161" s="36"/>
      <c r="H161" s="36"/>
      <c r="I161" s="37"/>
      <c r="J161" s="38"/>
      <c r="K161" s="38"/>
      <c r="L161" s="38"/>
      <c r="M161" s="39"/>
      <c r="N161" s="39"/>
      <c r="O161" s="40"/>
      <c r="P161" s="41"/>
      <c r="Q161" s="41"/>
      <c r="R161" s="42"/>
      <c r="S161" s="43"/>
      <c r="T161" s="36">
        <f t="shared" si="58"/>
        <v>0</v>
      </c>
      <c r="U161" s="44">
        <f t="shared" si="59"/>
        <v>0</v>
      </c>
      <c r="V161" s="45">
        <f t="shared" si="60"/>
        <v>0</v>
      </c>
      <c r="W161" s="46">
        <f t="shared" si="61"/>
        <v>0</v>
      </c>
      <c r="X161" s="41">
        <f t="shared" si="62"/>
        <v>0</v>
      </c>
      <c r="Y161" s="41">
        <f t="shared" si="63"/>
        <v>0</v>
      </c>
      <c r="Z161" s="41">
        <f t="shared" si="64"/>
        <v>0</v>
      </c>
      <c r="AA161" s="47">
        <f t="shared" si="65"/>
        <v>0</v>
      </c>
      <c r="AB161" s="48">
        <f t="shared" si="66"/>
        <v>0</v>
      </c>
      <c r="AC161" s="41">
        <f t="shared" si="67"/>
        <v>0</v>
      </c>
      <c r="AD161" s="41">
        <f t="shared" si="68"/>
        <v>0</v>
      </c>
      <c r="AE161" s="41">
        <f t="shared" si="69"/>
        <v>0</v>
      </c>
      <c r="AF161" s="49" t="e">
        <f>HLOOKUP(I161,ElecAvoidedCostsWOCC!$A$5:$Q$50,G161+1,FALSE)</f>
        <v>#N/A</v>
      </c>
      <c r="AG161" s="41" t="e">
        <f t="shared" si="70"/>
        <v>#N/A</v>
      </c>
      <c r="AH161" s="49" t="e">
        <f>HLOOKUP(I161,ElecAvoidedCostsWOCC!$A$5:$Q$50,T161+1,FALSE)</f>
        <v>#N/A</v>
      </c>
      <c r="AI161" s="41" t="e">
        <f t="shared" si="71"/>
        <v>#N/A</v>
      </c>
      <c r="AJ161" s="41" t="e">
        <f t="shared" si="72"/>
        <v>#N/A</v>
      </c>
      <c r="AK161" s="41" t="e">
        <f>HLOOKUP(I161,ElecAvoidedCostsWOCC!$A$5:$Q$50,G161+1,FALSE)*J161*L161</f>
        <v>#N/A</v>
      </c>
      <c r="AL161" s="41" t="e">
        <f t="shared" si="73"/>
        <v>#N/A</v>
      </c>
      <c r="AM161" s="45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5">
        <f t="shared" si="74"/>
        <v>0</v>
      </c>
      <c r="AO161" s="44">
        <f t="shared" si="75"/>
        <v>0</v>
      </c>
      <c r="AP161" s="44" t="e">
        <f t="shared" si="76"/>
        <v>#DIV/0!</v>
      </c>
    </row>
    <row r="162" spans="2:42" x14ac:dyDescent="0.25">
      <c r="B162" s="34"/>
      <c r="C162" s="56"/>
      <c r="D162" s="56"/>
      <c r="E162" s="35"/>
      <c r="F162" s="36"/>
      <c r="G162" s="36"/>
      <c r="H162" s="36"/>
      <c r="I162" s="37"/>
      <c r="J162" s="38"/>
      <c r="K162" s="38"/>
      <c r="L162" s="38"/>
      <c r="M162" s="39"/>
      <c r="N162" s="39"/>
      <c r="O162" s="40"/>
      <c r="P162" s="41"/>
      <c r="Q162" s="41"/>
      <c r="R162" s="42"/>
      <c r="S162" s="43"/>
      <c r="T162" s="36">
        <f t="shared" si="58"/>
        <v>0</v>
      </c>
      <c r="U162" s="44">
        <f t="shared" si="59"/>
        <v>0</v>
      </c>
      <c r="V162" s="45">
        <f t="shared" si="60"/>
        <v>0</v>
      </c>
      <c r="W162" s="46">
        <f t="shared" si="61"/>
        <v>0</v>
      </c>
      <c r="X162" s="41">
        <f t="shared" si="62"/>
        <v>0</v>
      </c>
      <c r="Y162" s="41">
        <f t="shared" si="63"/>
        <v>0</v>
      </c>
      <c r="Z162" s="41">
        <f t="shared" si="64"/>
        <v>0</v>
      </c>
      <c r="AA162" s="47">
        <f t="shared" si="65"/>
        <v>0</v>
      </c>
      <c r="AB162" s="48">
        <f t="shared" si="66"/>
        <v>0</v>
      </c>
      <c r="AC162" s="41">
        <f t="shared" si="67"/>
        <v>0</v>
      </c>
      <c r="AD162" s="41">
        <f t="shared" si="68"/>
        <v>0</v>
      </c>
      <c r="AE162" s="41">
        <f t="shared" si="69"/>
        <v>0</v>
      </c>
      <c r="AF162" s="49" t="e">
        <f>HLOOKUP(I162,ElecAvoidedCostsWOCC!$A$5:$Q$50,G162+1,FALSE)</f>
        <v>#N/A</v>
      </c>
      <c r="AG162" s="41" t="e">
        <f t="shared" si="70"/>
        <v>#N/A</v>
      </c>
      <c r="AH162" s="49" t="e">
        <f>HLOOKUP(I162,ElecAvoidedCostsWOCC!$A$5:$Q$50,T162+1,FALSE)</f>
        <v>#N/A</v>
      </c>
      <c r="AI162" s="41" t="e">
        <f t="shared" si="71"/>
        <v>#N/A</v>
      </c>
      <c r="AJ162" s="41" t="e">
        <f t="shared" si="72"/>
        <v>#N/A</v>
      </c>
      <c r="AK162" s="41" t="e">
        <f>HLOOKUP(I162,ElecAvoidedCostsWOCC!$A$5:$Q$50,G162+1,FALSE)*J162*L162</f>
        <v>#N/A</v>
      </c>
      <c r="AL162" s="41" t="e">
        <f t="shared" si="73"/>
        <v>#N/A</v>
      </c>
      <c r="AM162" s="45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5">
        <f t="shared" si="74"/>
        <v>0</v>
      </c>
      <c r="AO162" s="44">
        <f t="shared" si="75"/>
        <v>0</v>
      </c>
      <c r="AP162" s="44" t="e">
        <f t="shared" si="76"/>
        <v>#DIV/0!</v>
      </c>
    </row>
    <row r="163" spans="2:42" x14ac:dyDescent="0.25">
      <c r="B163" s="34"/>
      <c r="C163" s="56"/>
      <c r="D163" s="56"/>
      <c r="E163" s="35"/>
      <c r="F163" s="36"/>
      <c r="G163" s="36"/>
      <c r="H163" s="36"/>
      <c r="I163" s="37"/>
      <c r="J163" s="38"/>
      <c r="K163" s="38"/>
      <c r="L163" s="38"/>
      <c r="M163" s="39"/>
      <c r="N163" s="39"/>
      <c r="O163" s="40"/>
      <c r="P163" s="41"/>
      <c r="Q163" s="41"/>
      <c r="R163" s="42"/>
      <c r="S163" s="43"/>
      <c r="T163" s="36">
        <f t="shared" si="58"/>
        <v>0</v>
      </c>
      <c r="U163" s="44">
        <f t="shared" si="59"/>
        <v>0</v>
      </c>
      <c r="V163" s="45">
        <f t="shared" si="60"/>
        <v>0</v>
      </c>
      <c r="W163" s="46">
        <f t="shared" si="61"/>
        <v>0</v>
      </c>
      <c r="X163" s="41">
        <f t="shared" si="62"/>
        <v>0</v>
      </c>
      <c r="Y163" s="41">
        <f t="shared" si="63"/>
        <v>0</v>
      </c>
      <c r="Z163" s="41">
        <f t="shared" si="64"/>
        <v>0</v>
      </c>
      <c r="AA163" s="47">
        <f t="shared" si="65"/>
        <v>0</v>
      </c>
      <c r="AB163" s="48">
        <f t="shared" si="66"/>
        <v>0</v>
      </c>
      <c r="AC163" s="41">
        <f t="shared" si="67"/>
        <v>0</v>
      </c>
      <c r="AD163" s="41">
        <f t="shared" si="68"/>
        <v>0</v>
      </c>
      <c r="AE163" s="41">
        <f t="shared" si="69"/>
        <v>0</v>
      </c>
      <c r="AF163" s="49" t="e">
        <f>HLOOKUP(I163,ElecAvoidedCostsWOCC!$A$5:$Q$50,G163+1,FALSE)</f>
        <v>#N/A</v>
      </c>
      <c r="AG163" s="41" t="e">
        <f t="shared" si="70"/>
        <v>#N/A</v>
      </c>
      <c r="AH163" s="49" t="e">
        <f>HLOOKUP(I163,ElecAvoidedCostsWOCC!$A$5:$Q$50,T163+1,FALSE)</f>
        <v>#N/A</v>
      </c>
      <c r="AI163" s="41" t="e">
        <f t="shared" si="71"/>
        <v>#N/A</v>
      </c>
      <c r="AJ163" s="41" t="e">
        <f t="shared" si="72"/>
        <v>#N/A</v>
      </c>
      <c r="AK163" s="41" t="e">
        <f>HLOOKUP(I163,ElecAvoidedCostsWOCC!$A$5:$Q$50,G163+1,FALSE)*J163*L163</f>
        <v>#N/A</v>
      </c>
      <c r="AL163" s="41" t="e">
        <f t="shared" si="73"/>
        <v>#N/A</v>
      </c>
      <c r="AM163" s="45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5">
        <f t="shared" si="74"/>
        <v>0</v>
      </c>
      <c r="AO163" s="44">
        <f t="shared" si="75"/>
        <v>0</v>
      </c>
      <c r="AP163" s="44" t="e">
        <f t="shared" si="76"/>
        <v>#DIV/0!</v>
      </c>
    </row>
    <row r="164" spans="2:42" x14ac:dyDescent="0.25">
      <c r="B164" s="34"/>
      <c r="C164" s="56"/>
      <c r="D164" s="56"/>
      <c r="E164" s="35"/>
      <c r="F164" s="36"/>
      <c r="G164" s="36"/>
      <c r="H164" s="36"/>
      <c r="I164" s="37"/>
      <c r="J164" s="38"/>
      <c r="K164" s="38"/>
      <c r="L164" s="38"/>
      <c r="M164" s="39"/>
      <c r="N164" s="39"/>
      <c r="O164" s="40"/>
      <c r="P164" s="41"/>
      <c r="Q164" s="41"/>
      <c r="R164" s="42"/>
      <c r="S164" s="43"/>
      <c r="T164" s="36">
        <f t="shared" si="58"/>
        <v>0</v>
      </c>
      <c r="U164" s="44">
        <f t="shared" si="59"/>
        <v>0</v>
      </c>
      <c r="V164" s="45">
        <f t="shared" si="60"/>
        <v>0</v>
      </c>
      <c r="W164" s="46">
        <f t="shared" si="61"/>
        <v>0</v>
      </c>
      <c r="X164" s="41">
        <f t="shared" si="62"/>
        <v>0</v>
      </c>
      <c r="Y164" s="41">
        <f t="shared" si="63"/>
        <v>0</v>
      </c>
      <c r="Z164" s="41">
        <f t="shared" si="64"/>
        <v>0</v>
      </c>
      <c r="AA164" s="47">
        <f t="shared" si="65"/>
        <v>0</v>
      </c>
      <c r="AB164" s="48">
        <f t="shared" si="66"/>
        <v>0</v>
      </c>
      <c r="AC164" s="41">
        <f t="shared" si="67"/>
        <v>0</v>
      </c>
      <c r="AD164" s="41">
        <f t="shared" si="68"/>
        <v>0</v>
      </c>
      <c r="AE164" s="41">
        <f t="shared" si="69"/>
        <v>0</v>
      </c>
      <c r="AF164" s="49" t="e">
        <f>HLOOKUP(I164,ElecAvoidedCostsWOCC!$A$5:$Q$50,G164+1,FALSE)</f>
        <v>#N/A</v>
      </c>
      <c r="AG164" s="41" t="e">
        <f t="shared" si="70"/>
        <v>#N/A</v>
      </c>
      <c r="AH164" s="49" t="e">
        <f>HLOOKUP(I164,ElecAvoidedCostsWOCC!$A$5:$Q$50,T164+1,FALSE)</f>
        <v>#N/A</v>
      </c>
      <c r="AI164" s="41" t="e">
        <f t="shared" si="71"/>
        <v>#N/A</v>
      </c>
      <c r="AJ164" s="41" t="e">
        <f t="shared" si="72"/>
        <v>#N/A</v>
      </c>
      <c r="AK164" s="41" t="e">
        <f>HLOOKUP(I164,ElecAvoidedCostsWOCC!$A$5:$Q$50,G164+1,FALSE)*J164*L164</f>
        <v>#N/A</v>
      </c>
      <c r="AL164" s="41" t="e">
        <f t="shared" si="73"/>
        <v>#N/A</v>
      </c>
      <c r="AM164" s="45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5">
        <f t="shared" si="74"/>
        <v>0</v>
      </c>
      <c r="AO164" s="44">
        <f t="shared" si="75"/>
        <v>0</v>
      </c>
      <c r="AP164" s="44" t="e">
        <f t="shared" si="76"/>
        <v>#DIV/0!</v>
      </c>
    </row>
    <row r="165" spans="2:42" x14ac:dyDescent="0.25">
      <c r="B165" s="34"/>
      <c r="C165" s="56"/>
      <c r="D165" s="56"/>
      <c r="E165" s="35"/>
      <c r="F165" s="36"/>
      <c r="G165" s="36"/>
      <c r="H165" s="36"/>
      <c r="I165" s="37"/>
      <c r="J165" s="38"/>
      <c r="K165" s="38"/>
      <c r="L165" s="38"/>
      <c r="M165" s="39"/>
      <c r="N165" s="39"/>
      <c r="O165" s="40"/>
      <c r="P165" s="41"/>
      <c r="Q165" s="41"/>
      <c r="R165" s="42"/>
      <c r="S165" s="43"/>
      <c r="T165" s="36">
        <f t="shared" si="58"/>
        <v>0</v>
      </c>
      <c r="U165" s="44">
        <f t="shared" si="59"/>
        <v>0</v>
      </c>
      <c r="V165" s="45">
        <f t="shared" si="60"/>
        <v>0</v>
      </c>
      <c r="W165" s="46">
        <f t="shared" si="61"/>
        <v>0</v>
      </c>
      <c r="X165" s="41">
        <f t="shared" si="62"/>
        <v>0</v>
      </c>
      <c r="Y165" s="41">
        <f t="shared" si="63"/>
        <v>0</v>
      </c>
      <c r="Z165" s="41">
        <f t="shared" si="64"/>
        <v>0</v>
      </c>
      <c r="AA165" s="47">
        <f t="shared" si="65"/>
        <v>0</v>
      </c>
      <c r="AB165" s="48">
        <f t="shared" si="66"/>
        <v>0</v>
      </c>
      <c r="AC165" s="41">
        <f t="shared" si="67"/>
        <v>0</v>
      </c>
      <c r="AD165" s="41">
        <f t="shared" si="68"/>
        <v>0</v>
      </c>
      <c r="AE165" s="41">
        <f t="shared" si="69"/>
        <v>0</v>
      </c>
      <c r="AF165" s="49" t="e">
        <f>HLOOKUP(I165,ElecAvoidedCostsWOCC!$A$5:$Q$50,G165+1,FALSE)</f>
        <v>#N/A</v>
      </c>
      <c r="AG165" s="41" t="e">
        <f t="shared" si="70"/>
        <v>#N/A</v>
      </c>
      <c r="AH165" s="49" t="e">
        <f>HLOOKUP(I165,ElecAvoidedCostsWOCC!$A$5:$Q$50,T165+1,FALSE)</f>
        <v>#N/A</v>
      </c>
      <c r="AI165" s="41" t="e">
        <f t="shared" si="71"/>
        <v>#N/A</v>
      </c>
      <c r="AJ165" s="41" t="e">
        <f t="shared" si="72"/>
        <v>#N/A</v>
      </c>
      <c r="AK165" s="41" t="e">
        <f>HLOOKUP(I165,ElecAvoidedCostsWOCC!$A$5:$Q$50,G165+1,FALSE)*J165*L165</f>
        <v>#N/A</v>
      </c>
      <c r="AL165" s="41" t="e">
        <f t="shared" si="73"/>
        <v>#N/A</v>
      </c>
      <c r="AM165" s="45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5">
        <f t="shared" si="74"/>
        <v>0</v>
      </c>
      <c r="AO165" s="44">
        <f t="shared" si="75"/>
        <v>0</v>
      </c>
      <c r="AP165" s="44" t="e">
        <f t="shared" si="76"/>
        <v>#DIV/0!</v>
      </c>
    </row>
    <row r="166" spans="2:42" x14ac:dyDescent="0.25">
      <c r="B166" s="34"/>
      <c r="C166" s="56"/>
      <c r="D166" s="56"/>
      <c r="E166" s="35"/>
      <c r="F166" s="36"/>
      <c r="G166" s="36"/>
      <c r="H166" s="36"/>
      <c r="I166" s="37"/>
      <c r="J166" s="38"/>
      <c r="K166" s="38"/>
      <c r="L166" s="38"/>
      <c r="M166" s="39"/>
      <c r="N166" s="39"/>
      <c r="O166" s="40"/>
      <c r="P166" s="41"/>
      <c r="Q166" s="41"/>
      <c r="R166" s="42"/>
      <c r="S166" s="43"/>
      <c r="T166" s="36">
        <f t="shared" si="58"/>
        <v>0</v>
      </c>
      <c r="U166" s="44">
        <f t="shared" si="59"/>
        <v>0</v>
      </c>
      <c r="V166" s="45">
        <f t="shared" si="60"/>
        <v>0</v>
      </c>
      <c r="W166" s="46">
        <f t="shared" si="61"/>
        <v>0</v>
      </c>
      <c r="X166" s="41">
        <f t="shared" si="62"/>
        <v>0</v>
      </c>
      <c r="Y166" s="41">
        <f t="shared" si="63"/>
        <v>0</v>
      </c>
      <c r="Z166" s="41">
        <f t="shared" si="64"/>
        <v>0</v>
      </c>
      <c r="AA166" s="47">
        <f t="shared" si="65"/>
        <v>0</v>
      </c>
      <c r="AB166" s="48">
        <f t="shared" si="66"/>
        <v>0</v>
      </c>
      <c r="AC166" s="41">
        <f t="shared" si="67"/>
        <v>0</v>
      </c>
      <c r="AD166" s="41">
        <f t="shared" si="68"/>
        <v>0</v>
      </c>
      <c r="AE166" s="41">
        <f t="shared" si="69"/>
        <v>0</v>
      </c>
      <c r="AF166" s="49" t="e">
        <f>HLOOKUP(I166,ElecAvoidedCostsWOCC!$A$5:$Q$50,G166+1,FALSE)</f>
        <v>#N/A</v>
      </c>
      <c r="AG166" s="41" t="e">
        <f t="shared" si="70"/>
        <v>#N/A</v>
      </c>
      <c r="AH166" s="49" t="e">
        <f>HLOOKUP(I166,ElecAvoidedCostsWOCC!$A$5:$Q$50,T166+1,FALSE)</f>
        <v>#N/A</v>
      </c>
      <c r="AI166" s="41" t="e">
        <f t="shared" si="71"/>
        <v>#N/A</v>
      </c>
      <c r="AJ166" s="41" t="e">
        <f t="shared" si="72"/>
        <v>#N/A</v>
      </c>
      <c r="AK166" s="41" t="e">
        <f>HLOOKUP(I166,ElecAvoidedCostsWOCC!$A$5:$Q$50,G166+1,FALSE)*J166*L166</f>
        <v>#N/A</v>
      </c>
      <c r="AL166" s="41" t="e">
        <f t="shared" si="73"/>
        <v>#N/A</v>
      </c>
      <c r="AM166" s="45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5">
        <f t="shared" si="74"/>
        <v>0</v>
      </c>
      <c r="AO166" s="44">
        <f t="shared" si="75"/>
        <v>0</v>
      </c>
      <c r="AP166" s="44" t="e">
        <f t="shared" si="76"/>
        <v>#DIV/0!</v>
      </c>
    </row>
    <row r="167" spans="2:42" x14ac:dyDescent="0.25">
      <c r="B167" s="34"/>
      <c r="C167" s="56"/>
      <c r="D167" s="56"/>
      <c r="E167" s="35"/>
      <c r="F167" s="36"/>
      <c r="G167" s="36"/>
      <c r="H167" s="36"/>
      <c r="I167" s="37"/>
      <c r="J167" s="38"/>
      <c r="K167" s="38"/>
      <c r="L167" s="38"/>
      <c r="M167" s="39"/>
      <c r="N167" s="39"/>
      <c r="O167" s="40"/>
      <c r="P167" s="41"/>
      <c r="Q167" s="41"/>
      <c r="R167" s="42"/>
      <c r="S167" s="43"/>
      <c r="T167" s="36">
        <f t="shared" si="58"/>
        <v>0</v>
      </c>
      <c r="U167" s="44">
        <f t="shared" si="59"/>
        <v>0</v>
      </c>
      <c r="V167" s="45">
        <f t="shared" si="60"/>
        <v>0</v>
      </c>
      <c r="W167" s="46">
        <f t="shared" si="61"/>
        <v>0</v>
      </c>
      <c r="X167" s="41">
        <f t="shared" si="62"/>
        <v>0</v>
      </c>
      <c r="Y167" s="41">
        <f t="shared" si="63"/>
        <v>0</v>
      </c>
      <c r="Z167" s="41">
        <f t="shared" si="64"/>
        <v>0</v>
      </c>
      <c r="AA167" s="47">
        <f t="shared" si="65"/>
        <v>0</v>
      </c>
      <c r="AB167" s="48">
        <f t="shared" si="66"/>
        <v>0</v>
      </c>
      <c r="AC167" s="41">
        <f t="shared" si="67"/>
        <v>0</v>
      </c>
      <c r="AD167" s="41">
        <f t="shared" si="68"/>
        <v>0</v>
      </c>
      <c r="AE167" s="41">
        <f t="shared" si="69"/>
        <v>0</v>
      </c>
      <c r="AF167" s="49" t="e">
        <f>HLOOKUP(I167,ElecAvoidedCostsWOCC!$A$5:$Q$50,G167+1,FALSE)</f>
        <v>#N/A</v>
      </c>
      <c r="AG167" s="41" t="e">
        <f t="shared" si="70"/>
        <v>#N/A</v>
      </c>
      <c r="AH167" s="49" t="e">
        <f>HLOOKUP(I167,ElecAvoidedCostsWOCC!$A$5:$Q$50,T167+1,FALSE)</f>
        <v>#N/A</v>
      </c>
      <c r="AI167" s="41" t="e">
        <f t="shared" si="71"/>
        <v>#N/A</v>
      </c>
      <c r="AJ167" s="41" t="e">
        <f t="shared" si="72"/>
        <v>#N/A</v>
      </c>
      <c r="AK167" s="41" t="e">
        <f>HLOOKUP(I167,ElecAvoidedCostsWOCC!$A$5:$Q$50,G167+1,FALSE)*J167*L167</f>
        <v>#N/A</v>
      </c>
      <c r="AL167" s="41" t="e">
        <f t="shared" si="73"/>
        <v>#N/A</v>
      </c>
      <c r="AM167" s="45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5">
        <f t="shared" si="74"/>
        <v>0</v>
      </c>
      <c r="AO167" s="44">
        <f t="shared" si="75"/>
        <v>0</v>
      </c>
      <c r="AP167" s="44" t="e">
        <f t="shared" si="76"/>
        <v>#DIV/0!</v>
      </c>
    </row>
    <row r="168" spans="2:42" x14ac:dyDescent="0.25">
      <c r="B168" s="34"/>
      <c r="C168" s="56"/>
      <c r="D168" s="56"/>
      <c r="E168" s="35"/>
      <c r="F168" s="36"/>
      <c r="G168" s="36"/>
      <c r="H168" s="36"/>
      <c r="I168" s="37"/>
      <c r="J168" s="38"/>
      <c r="K168" s="38"/>
      <c r="L168" s="38"/>
      <c r="M168" s="39"/>
      <c r="N168" s="39"/>
      <c r="O168" s="40"/>
      <c r="P168" s="41"/>
      <c r="Q168" s="41"/>
      <c r="R168" s="42"/>
      <c r="S168" s="43"/>
      <c r="T168" s="36">
        <f t="shared" si="58"/>
        <v>0</v>
      </c>
      <c r="U168" s="44">
        <f t="shared" si="59"/>
        <v>0</v>
      </c>
      <c r="V168" s="45">
        <f t="shared" si="60"/>
        <v>0</v>
      </c>
      <c r="W168" s="46">
        <f t="shared" si="61"/>
        <v>0</v>
      </c>
      <c r="X168" s="41">
        <f t="shared" si="62"/>
        <v>0</v>
      </c>
      <c r="Y168" s="41">
        <f t="shared" si="63"/>
        <v>0</v>
      </c>
      <c r="Z168" s="41">
        <f t="shared" si="64"/>
        <v>0</v>
      </c>
      <c r="AA168" s="47">
        <f t="shared" si="65"/>
        <v>0</v>
      </c>
      <c r="AB168" s="48">
        <f t="shared" si="66"/>
        <v>0</v>
      </c>
      <c r="AC168" s="41">
        <f t="shared" si="67"/>
        <v>0</v>
      </c>
      <c r="AD168" s="41">
        <f t="shared" si="68"/>
        <v>0</v>
      </c>
      <c r="AE168" s="41">
        <f t="shared" si="69"/>
        <v>0</v>
      </c>
      <c r="AF168" s="49" t="e">
        <f>HLOOKUP(I168,ElecAvoidedCostsWOCC!$A$5:$Q$50,G168+1,FALSE)</f>
        <v>#N/A</v>
      </c>
      <c r="AG168" s="41" t="e">
        <f t="shared" si="70"/>
        <v>#N/A</v>
      </c>
      <c r="AH168" s="49" t="e">
        <f>HLOOKUP(I168,ElecAvoidedCostsWOCC!$A$5:$Q$50,T168+1,FALSE)</f>
        <v>#N/A</v>
      </c>
      <c r="AI168" s="41" t="e">
        <f t="shared" si="71"/>
        <v>#N/A</v>
      </c>
      <c r="AJ168" s="41" t="e">
        <f t="shared" si="72"/>
        <v>#N/A</v>
      </c>
      <c r="AK168" s="41" t="e">
        <f>HLOOKUP(I168,ElecAvoidedCostsWOCC!$A$5:$Q$50,G168+1,FALSE)*J168*L168</f>
        <v>#N/A</v>
      </c>
      <c r="AL168" s="41" t="e">
        <f t="shared" si="73"/>
        <v>#N/A</v>
      </c>
      <c r="AM168" s="45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5">
        <f t="shared" si="74"/>
        <v>0</v>
      </c>
      <c r="AO168" s="44">
        <f t="shared" si="75"/>
        <v>0</v>
      </c>
      <c r="AP168" s="44" t="e">
        <f t="shared" si="76"/>
        <v>#DIV/0!</v>
      </c>
    </row>
    <row r="169" spans="2:42" x14ac:dyDescent="0.25">
      <c r="B169" s="34"/>
      <c r="C169" s="56"/>
      <c r="D169" s="56"/>
      <c r="E169" s="35"/>
      <c r="F169" s="36"/>
      <c r="G169" s="36"/>
      <c r="H169" s="36"/>
      <c r="I169" s="37"/>
      <c r="J169" s="38"/>
      <c r="K169" s="38"/>
      <c r="L169" s="38"/>
      <c r="M169" s="39"/>
      <c r="N169" s="39"/>
      <c r="O169" s="40"/>
      <c r="P169" s="41"/>
      <c r="Q169" s="41"/>
      <c r="R169" s="42"/>
      <c r="S169" s="43"/>
      <c r="T169" s="36">
        <f t="shared" si="58"/>
        <v>0</v>
      </c>
      <c r="U169" s="44">
        <f t="shared" si="59"/>
        <v>0</v>
      </c>
      <c r="V169" s="45">
        <f t="shared" si="60"/>
        <v>0</v>
      </c>
      <c r="W169" s="46">
        <f t="shared" si="61"/>
        <v>0</v>
      </c>
      <c r="X169" s="41">
        <f t="shared" si="62"/>
        <v>0</v>
      </c>
      <c r="Y169" s="41">
        <f t="shared" si="63"/>
        <v>0</v>
      </c>
      <c r="Z169" s="41">
        <f t="shared" si="64"/>
        <v>0</v>
      </c>
      <c r="AA169" s="47">
        <f t="shared" si="65"/>
        <v>0</v>
      </c>
      <c r="AB169" s="48">
        <f t="shared" si="66"/>
        <v>0</v>
      </c>
      <c r="AC169" s="41">
        <f t="shared" si="67"/>
        <v>0</v>
      </c>
      <c r="AD169" s="41">
        <f t="shared" si="68"/>
        <v>0</v>
      </c>
      <c r="AE169" s="41">
        <f t="shared" si="69"/>
        <v>0</v>
      </c>
      <c r="AF169" s="49" t="e">
        <f>HLOOKUP(I169,ElecAvoidedCostsWOCC!$A$5:$Q$50,G169+1,FALSE)</f>
        <v>#N/A</v>
      </c>
      <c r="AG169" s="41" t="e">
        <f t="shared" si="70"/>
        <v>#N/A</v>
      </c>
      <c r="AH169" s="49" t="e">
        <f>HLOOKUP(I169,ElecAvoidedCostsWOCC!$A$5:$Q$50,T169+1,FALSE)</f>
        <v>#N/A</v>
      </c>
      <c r="AI169" s="41" t="e">
        <f t="shared" si="71"/>
        <v>#N/A</v>
      </c>
      <c r="AJ169" s="41" t="e">
        <f t="shared" si="72"/>
        <v>#N/A</v>
      </c>
      <c r="AK169" s="41" t="e">
        <f>HLOOKUP(I169,ElecAvoidedCostsWOCC!$A$5:$Q$50,G169+1,FALSE)*J169*L169</f>
        <v>#N/A</v>
      </c>
      <c r="AL169" s="41" t="e">
        <f t="shared" si="73"/>
        <v>#N/A</v>
      </c>
      <c r="AM169" s="45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5">
        <f t="shared" si="74"/>
        <v>0</v>
      </c>
      <c r="AO169" s="44">
        <f t="shared" si="75"/>
        <v>0</v>
      </c>
      <c r="AP169" s="44" t="e">
        <f t="shared" si="76"/>
        <v>#DIV/0!</v>
      </c>
    </row>
    <row r="170" spans="2:42" x14ac:dyDescent="0.25">
      <c r="B170" s="34"/>
      <c r="C170" s="56"/>
      <c r="D170" s="56"/>
      <c r="E170" s="35"/>
      <c r="F170" s="36"/>
      <c r="G170" s="36"/>
      <c r="H170" s="36"/>
      <c r="I170" s="37"/>
      <c r="J170" s="38"/>
      <c r="K170" s="38"/>
      <c r="L170" s="38"/>
      <c r="M170" s="39"/>
      <c r="N170" s="39"/>
      <c r="O170" s="40"/>
      <c r="P170" s="41"/>
      <c r="Q170" s="41"/>
      <c r="R170" s="42"/>
      <c r="S170" s="43"/>
      <c r="T170" s="36">
        <f t="shared" si="58"/>
        <v>0</v>
      </c>
      <c r="U170" s="44">
        <f t="shared" si="59"/>
        <v>0</v>
      </c>
      <c r="V170" s="45">
        <f t="shared" si="60"/>
        <v>0</v>
      </c>
      <c r="W170" s="46">
        <f t="shared" si="61"/>
        <v>0</v>
      </c>
      <c r="X170" s="41">
        <f t="shared" si="62"/>
        <v>0</v>
      </c>
      <c r="Y170" s="41">
        <f t="shared" si="63"/>
        <v>0</v>
      </c>
      <c r="Z170" s="41">
        <f t="shared" si="64"/>
        <v>0</v>
      </c>
      <c r="AA170" s="47">
        <f t="shared" si="65"/>
        <v>0</v>
      </c>
      <c r="AB170" s="48">
        <f t="shared" si="66"/>
        <v>0</v>
      </c>
      <c r="AC170" s="41">
        <f t="shared" si="67"/>
        <v>0</v>
      </c>
      <c r="AD170" s="41">
        <f t="shared" si="68"/>
        <v>0</v>
      </c>
      <c r="AE170" s="41">
        <f t="shared" si="69"/>
        <v>0</v>
      </c>
      <c r="AF170" s="49" t="e">
        <f>HLOOKUP(I170,ElecAvoidedCostsWOCC!$A$5:$Q$50,G170+1,FALSE)</f>
        <v>#N/A</v>
      </c>
      <c r="AG170" s="41" t="e">
        <f t="shared" si="70"/>
        <v>#N/A</v>
      </c>
      <c r="AH170" s="49" t="e">
        <f>HLOOKUP(I170,ElecAvoidedCostsWOCC!$A$5:$Q$50,T170+1,FALSE)</f>
        <v>#N/A</v>
      </c>
      <c r="AI170" s="41" t="e">
        <f t="shared" si="71"/>
        <v>#N/A</v>
      </c>
      <c r="AJ170" s="41" t="e">
        <f t="shared" si="72"/>
        <v>#N/A</v>
      </c>
      <c r="AK170" s="41" t="e">
        <f>HLOOKUP(I170,ElecAvoidedCostsWOCC!$A$5:$Q$50,G170+1,FALSE)*J170*L170</f>
        <v>#N/A</v>
      </c>
      <c r="AL170" s="41" t="e">
        <f t="shared" si="73"/>
        <v>#N/A</v>
      </c>
      <c r="AM170" s="45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5">
        <f t="shared" si="74"/>
        <v>0</v>
      </c>
      <c r="AO170" s="44">
        <f t="shared" si="75"/>
        <v>0</v>
      </c>
      <c r="AP170" s="44" t="e">
        <f t="shared" si="76"/>
        <v>#DIV/0!</v>
      </c>
    </row>
    <row r="171" spans="2:42" x14ac:dyDescent="0.25">
      <c r="B171" s="34"/>
      <c r="C171" s="56"/>
      <c r="D171" s="56"/>
      <c r="E171" s="35"/>
      <c r="F171" s="36"/>
      <c r="G171" s="36"/>
      <c r="H171" s="36"/>
      <c r="I171" s="37"/>
      <c r="J171" s="38"/>
      <c r="K171" s="38"/>
      <c r="L171" s="38"/>
      <c r="M171" s="39"/>
      <c r="N171" s="39"/>
      <c r="O171" s="40"/>
      <c r="P171" s="41"/>
      <c r="Q171" s="41"/>
      <c r="R171" s="42"/>
      <c r="S171" s="43"/>
      <c r="T171" s="36">
        <f t="shared" si="58"/>
        <v>0</v>
      </c>
      <c r="U171" s="44">
        <f t="shared" si="59"/>
        <v>0</v>
      </c>
      <c r="V171" s="45">
        <f t="shared" si="60"/>
        <v>0</v>
      </c>
      <c r="W171" s="46">
        <f t="shared" si="61"/>
        <v>0</v>
      </c>
      <c r="X171" s="41">
        <f t="shared" si="62"/>
        <v>0</v>
      </c>
      <c r="Y171" s="41">
        <f t="shared" si="63"/>
        <v>0</v>
      </c>
      <c r="Z171" s="41">
        <f t="shared" si="64"/>
        <v>0</v>
      </c>
      <c r="AA171" s="47">
        <f t="shared" si="65"/>
        <v>0</v>
      </c>
      <c r="AB171" s="48">
        <f t="shared" si="66"/>
        <v>0</v>
      </c>
      <c r="AC171" s="41">
        <f t="shared" si="67"/>
        <v>0</v>
      </c>
      <c r="AD171" s="41">
        <f t="shared" si="68"/>
        <v>0</v>
      </c>
      <c r="AE171" s="41">
        <f t="shared" si="69"/>
        <v>0</v>
      </c>
      <c r="AF171" s="49" t="e">
        <f>HLOOKUP(I171,ElecAvoidedCostsWOCC!$A$5:$Q$50,G171+1,FALSE)</f>
        <v>#N/A</v>
      </c>
      <c r="AG171" s="41" t="e">
        <f t="shared" si="70"/>
        <v>#N/A</v>
      </c>
      <c r="AH171" s="49" t="e">
        <f>HLOOKUP(I171,ElecAvoidedCostsWOCC!$A$5:$Q$50,T171+1,FALSE)</f>
        <v>#N/A</v>
      </c>
      <c r="AI171" s="41" t="e">
        <f t="shared" si="71"/>
        <v>#N/A</v>
      </c>
      <c r="AJ171" s="41" t="e">
        <f t="shared" si="72"/>
        <v>#N/A</v>
      </c>
      <c r="AK171" s="41" t="e">
        <f>HLOOKUP(I171,ElecAvoidedCostsWOCC!$A$5:$Q$50,G171+1,FALSE)*J171*L171</f>
        <v>#N/A</v>
      </c>
      <c r="AL171" s="41" t="e">
        <f t="shared" si="73"/>
        <v>#N/A</v>
      </c>
      <c r="AM171" s="45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5">
        <f t="shared" si="74"/>
        <v>0</v>
      </c>
      <c r="AO171" s="44">
        <f t="shared" si="75"/>
        <v>0</v>
      </c>
      <c r="AP171" s="44" t="e">
        <f t="shared" si="76"/>
        <v>#DIV/0!</v>
      </c>
    </row>
    <row r="172" spans="2:42" x14ac:dyDescent="0.25">
      <c r="B172" s="34"/>
      <c r="C172" s="56"/>
      <c r="D172" s="56"/>
      <c r="E172" s="35"/>
      <c r="F172" s="36"/>
      <c r="G172" s="36"/>
      <c r="H172" s="36"/>
      <c r="I172" s="37"/>
      <c r="J172" s="38"/>
      <c r="K172" s="38"/>
      <c r="L172" s="38"/>
      <c r="M172" s="39"/>
      <c r="N172" s="39"/>
      <c r="O172" s="40"/>
      <c r="P172" s="41"/>
      <c r="Q172" s="41"/>
      <c r="R172" s="42"/>
      <c r="S172" s="43"/>
      <c r="T172" s="36">
        <f t="shared" si="58"/>
        <v>0</v>
      </c>
      <c r="U172" s="44">
        <f t="shared" si="59"/>
        <v>0</v>
      </c>
      <c r="V172" s="45">
        <f t="shared" si="60"/>
        <v>0</v>
      </c>
      <c r="W172" s="46">
        <f t="shared" si="61"/>
        <v>0</v>
      </c>
      <c r="X172" s="41">
        <f t="shared" si="62"/>
        <v>0</v>
      </c>
      <c r="Y172" s="41">
        <f t="shared" si="63"/>
        <v>0</v>
      </c>
      <c r="Z172" s="41">
        <f t="shared" si="64"/>
        <v>0</v>
      </c>
      <c r="AA172" s="47">
        <f t="shared" si="65"/>
        <v>0</v>
      </c>
      <c r="AB172" s="48">
        <f t="shared" si="66"/>
        <v>0</v>
      </c>
      <c r="AC172" s="41">
        <f t="shared" si="67"/>
        <v>0</v>
      </c>
      <c r="AD172" s="41">
        <f t="shared" si="68"/>
        <v>0</v>
      </c>
      <c r="AE172" s="41">
        <f t="shared" si="69"/>
        <v>0</v>
      </c>
      <c r="AF172" s="49" t="e">
        <f>HLOOKUP(I172,ElecAvoidedCostsWOCC!$A$5:$Q$50,G172+1,FALSE)</f>
        <v>#N/A</v>
      </c>
      <c r="AG172" s="41" t="e">
        <f t="shared" si="70"/>
        <v>#N/A</v>
      </c>
      <c r="AH172" s="49" t="e">
        <f>HLOOKUP(I172,ElecAvoidedCostsWOCC!$A$5:$Q$50,T172+1,FALSE)</f>
        <v>#N/A</v>
      </c>
      <c r="AI172" s="41" t="e">
        <f t="shared" si="71"/>
        <v>#N/A</v>
      </c>
      <c r="AJ172" s="41" t="e">
        <f t="shared" si="72"/>
        <v>#N/A</v>
      </c>
      <c r="AK172" s="41" t="e">
        <f>HLOOKUP(I172,ElecAvoidedCostsWOCC!$A$5:$Q$50,G172+1,FALSE)*J172*L172</f>
        <v>#N/A</v>
      </c>
      <c r="AL172" s="41" t="e">
        <f t="shared" si="73"/>
        <v>#N/A</v>
      </c>
      <c r="AM172" s="45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5">
        <f t="shared" si="74"/>
        <v>0</v>
      </c>
      <c r="AO172" s="44">
        <f t="shared" si="75"/>
        <v>0</v>
      </c>
      <c r="AP172" s="44" t="e">
        <f t="shared" si="76"/>
        <v>#DIV/0!</v>
      </c>
    </row>
    <row r="173" spans="2:42" x14ac:dyDescent="0.25">
      <c r="B173" s="34"/>
      <c r="C173" s="56"/>
      <c r="D173" s="56"/>
      <c r="E173" s="35"/>
      <c r="F173" s="36"/>
      <c r="G173" s="36"/>
      <c r="H173" s="36"/>
      <c r="I173" s="37"/>
      <c r="J173" s="38"/>
      <c r="K173" s="38"/>
      <c r="L173" s="38"/>
      <c r="M173" s="39"/>
      <c r="N173" s="39"/>
      <c r="O173" s="40"/>
      <c r="P173" s="41"/>
      <c r="Q173" s="41"/>
      <c r="R173" s="42"/>
      <c r="S173" s="43"/>
      <c r="T173" s="36">
        <f t="shared" si="58"/>
        <v>0</v>
      </c>
      <c r="U173" s="44">
        <f t="shared" si="59"/>
        <v>0</v>
      </c>
      <c r="V173" s="45">
        <f t="shared" si="60"/>
        <v>0</v>
      </c>
      <c r="W173" s="46">
        <f t="shared" si="61"/>
        <v>0</v>
      </c>
      <c r="X173" s="41">
        <f t="shared" si="62"/>
        <v>0</v>
      </c>
      <c r="Y173" s="41">
        <f t="shared" si="63"/>
        <v>0</v>
      </c>
      <c r="Z173" s="41">
        <f t="shared" si="64"/>
        <v>0</v>
      </c>
      <c r="AA173" s="47">
        <f t="shared" si="65"/>
        <v>0</v>
      </c>
      <c r="AB173" s="48">
        <f t="shared" si="66"/>
        <v>0</v>
      </c>
      <c r="AC173" s="41">
        <f t="shared" si="67"/>
        <v>0</v>
      </c>
      <c r="AD173" s="41">
        <f t="shared" si="68"/>
        <v>0</v>
      </c>
      <c r="AE173" s="41">
        <f t="shared" si="69"/>
        <v>0</v>
      </c>
      <c r="AF173" s="49" t="e">
        <f>HLOOKUP(I173,ElecAvoidedCostsWOCC!$A$5:$Q$50,G173+1,FALSE)</f>
        <v>#N/A</v>
      </c>
      <c r="AG173" s="41" t="e">
        <f t="shared" si="70"/>
        <v>#N/A</v>
      </c>
      <c r="AH173" s="49" t="e">
        <f>HLOOKUP(I173,ElecAvoidedCostsWOCC!$A$5:$Q$50,T173+1,FALSE)</f>
        <v>#N/A</v>
      </c>
      <c r="AI173" s="41" t="e">
        <f t="shared" si="71"/>
        <v>#N/A</v>
      </c>
      <c r="AJ173" s="41" t="e">
        <f t="shared" si="72"/>
        <v>#N/A</v>
      </c>
      <c r="AK173" s="41" t="e">
        <f>HLOOKUP(I173,ElecAvoidedCostsWOCC!$A$5:$Q$50,G173+1,FALSE)*J173*L173</f>
        <v>#N/A</v>
      </c>
      <c r="AL173" s="41" t="e">
        <f t="shared" si="73"/>
        <v>#N/A</v>
      </c>
      <c r="AM173" s="45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5">
        <f t="shared" si="74"/>
        <v>0</v>
      </c>
      <c r="AO173" s="44">
        <f t="shared" si="75"/>
        <v>0</v>
      </c>
      <c r="AP173" s="44" t="e">
        <f t="shared" si="76"/>
        <v>#DIV/0!</v>
      </c>
    </row>
    <row r="174" spans="2:42" x14ac:dyDescent="0.25">
      <c r="B174" s="34"/>
      <c r="C174" s="56"/>
      <c r="D174" s="56"/>
      <c r="E174" s="35"/>
      <c r="F174" s="36"/>
      <c r="G174" s="36"/>
      <c r="H174" s="36"/>
      <c r="I174" s="37"/>
      <c r="J174" s="38"/>
      <c r="K174" s="38"/>
      <c r="L174" s="38"/>
      <c r="M174" s="39"/>
      <c r="N174" s="39"/>
      <c r="O174" s="40"/>
      <c r="P174" s="41"/>
      <c r="Q174" s="41"/>
      <c r="R174" s="42"/>
      <c r="S174" s="43"/>
      <c r="T174" s="36">
        <f t="shared" si="58"/>
        <v>0</v>
      </c>
      <c r="U174" s="44">
        <f t="shared" si="59"/>
        <v>0</v>
      </c>
      <c r="V174" s="45">
        <f t="shared" si="60"/>
        <v>0</v>
      </c>
      <c r="W174" s="46">
        <f t="shared" si="61"/>
        <v>0</v>
      </c>
      <c r="X174" s="41">
        <f t="shared" si="62"/>
        <v>0</v>
      </c>
      <c r="Y174" s="41">
        <f t="shared" si="63"/>
        <v>0</v>
      </c>
      <c r="Z174" s="41">
        <f t="shared" si="64"/>
        <v>0</v>
      </c>
      <c r="AA174" s="47">
        <f t="shared" si="65"/>
        <v>0</v>
      </c>
      <c r="AB174" s="48">
        <f t="shared" si="66"/>
        <v>0</v>
      </c>
      <c r="AC174" s="41">
        <f t="shared" si="67"/>
        <v>0</v>
      </c>
      <c r="AD174" s="41">
        <f t="shared" si="68"/>
        <v>0</v>
      </c>
      <c r="AE174" s="41">
        <f t="shared" si="69"/>
        <v>0</v>
      </c>
      <c r="AF174" s="49" t="e">
        <f>HLOOKUP(I174,ElecAvoidedCostsWOCC!$A$5:$Q$50,G174+1,FALSE)</f>
        <v>#N/A</v>
      </c>
      <c r="AG174" s="41" t="e">
        <f t="shared" si="70"/>
        <v>#N/A</v>
      </c>
      <c r="AH174" s="49" t="e">
        <f>HLOOKUP(I174,ElecAvoidedCostsWOCC!$A$5:$Q$50,T174+1,FALSE)</f>
        <v>#N/A</v>
      </c>
      <c r="AI174" s="41" t="e">
        <f t="shared" si="71"/>
        <v>#N/A</v>
      </c>
      <c r="AJ174" s="41" t="e">
        <f t="shared" si="72"/>
        <v>#N/A</v>
      </c>
      <c r="AK174" s="41" t="e">
        <f>HLOOKUP(I174,ElecAvoidedCostsWOCC!$A$5:$Q$50,G174+1,FALSE)*J174*L174</f>
        <v>#N/A</v>
      </c>
      <c r="AL174" s="41" t="e">
        <f t="shared" si="73"/>
        <v>#N/A</v>
      </c>
      <c r="AM174" s="45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5">
        <f t="shared" si="74"/>
        <v>0</v>
      </c>
      <c r="AO174" s="44">
        <f t="shared" si="75"/>
        <v>0</v>
      </c>
      <c r="AP174" s="44" t="e">
        <f t="shared" si="76"/>
        <v>#DIV/0!</v>
      </c>
    </row>
    <row r="175" spans="2:42" x14ac:dyDescent="0.25">
      <c r="B175" s="34"/>
      <c r="C175" s="56"/>
      <c r="D175" s="56"/>
      <c r="E175" s="35"/>
      <c r="F175" s="36"/>
      <c r="G175" s="36"/>
      <c r="H175" s="36"/>
      <c r="I175" s="37"/>
      <c r="J175" s="38"/>
      <c r="K175" s="38"/>
      <c r="L175" s="38"/>
      <c r="M175" s="39"/>
      <c r="N175" s="39"/>
      <c r="O175" s="40"/>
      <c r="P175" s="41"/>
      <c r="Q175" s="41"/>
      <c r="R175" s="42"/>
      <c r="S175" s="43"/>
      <c r="T175" s="36">
        <f t="shared" si="58"/>
        <v>0</v>
      </c>
      <c r="U175" s="44">
        <f t="shared" si="59"/>
        <v>0</v>
      </c>
      <c r="V175" s="45">
        <f t="shared" si="60"/>
        <v>0</v>
      </c>
      <c r="W175" s="46">
        <f t="shared" si="61"/>
        <v>0</v>
      </c>
      <c r="X175" s="41">
        <f t="shared" si="62"/>
        <v>0</v>
      </c>
      <c r="Y175" s="41">
        <f t="shared" si="63"/>
        <v>0</v>
      </c>
      <c r="Z175" s="41">
        <f t="shared" si="64"/>
        <v>0</v>
      </c>
      <c r="AA175" s="47">
        <f t="shared" si="65"/>
        <v>0</v>
      </c>
      <c r="AB175" s="48">
        <f t="shared" si="66"/>
        <v>0</v>
      </c>
      <c r="AC175" s="41">
        <f t="shared" si="67"/>
        <v>0</v>
      </c>
      <c r="AD175" s="41">
        <f t="shared" si="68"/>
        <v>0</v>
      </c>
      <c r="AE175" s="41">
        <f t="shared" si="69"/>
        <v>0</v>
      </c>
      <c r="AF175" s="49" t="e">
        <f>HLOOKUP(I175,ElecAvoidedCostsWOCC!$A$5:$Q$50,G175+1,FALSE)</f>
        <v>#N/A</v>
      </c>
      <c r="AG175" s="41" t="e">
        <f t="shared" si="70"/>
        <v>#N/A</v>
      </c>
      <c r="AH175" s="49" t="e">
        <f>HLOOKUP(I175,ElecAvoidedCostsWOCC!$A$5:$Q$50,T175+1,FALSE)</f>
        <v>#N/A</v>
      </c>
      <c r="AI175" s="41" t="e">
        <f t="shared" si="71"/>
        <v>#N/A</v>
      </c>
      <c r="AJ175" s="41" t="e">
        <f t="shared" si="72"/>
        <v>#N/A</v>
      </c>
      <c r="AK175" s="41" t="e">
        <f>HLOOKUP(I175,ElecAvoidedCostsWOCC!$A$5:$Q$50,G175+1,FALSE)*J175*L175</f>
        <v>#N/A</v>
      </c>
      <c r="AL175" s="41" t="e">
        <f t="shared" si="73"/>
        <v>#N/A</v>
      </c>
      <c r="AM175" s="45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5">
        <f t="shared" si="74"/>
        <v>0</v>
      </c>
      <c r="AO175" s="44">
        <f t="shared" si="75"/>
        <v>0</v>
      </c>
      <c r="AP175" s="44" t="e">
        <f t="shared" si="76"/>
        <v>#DIV/0!</v>
      </c>
    </row>
    <row r="176" spans="2:42" x14ac:dyDescent="0.25">
      <c r="B176" s="34"/>
      <c r="C176" s="56"/>
      <c r="D176" s="56"/>
      <c r="E176" s="35"/>
      <c r="F176" s="36"/>
      <c r="G176" s="36"/>
      <c r="H176" s="36"/>
      <c r="I176" s="37"/>
      <c r="J176" s="38"/>
      <c r="K176" s="38"/>
      <c r="L176" s="38"/>
      <c r="M176" s="39"/>
      <c r="N176" s="39"/>
      <c r="O176" s="40"/>
      <c r="P176" s="41"/>
      <c r="Q176" s="41"/>
      <c r="R176" s="42"/>
      <c r="S176" s="43"/>
      <c r="T176" s="36">
        <f t="shared" si="58"/>
        <v>0</v>
      </c>
      <c r="U176" s="44">
        <f t="shared" si="59"/>
        <v>0</v>
      </c>
      <c r="V176" s="45">
        <f t="shared" si="60"/>
        <v>0</v>
      </c>
      <c r="W176" s="46">
        <f t="shared" si="61"/>
        <v>0</v>
      </c>
      <c r="X176" s="41">
        <f t="shared" si="62"/>
        <v>0</v>
      </c>
      <c r="Y176" s="41">
        <f t="shared" si="63"/>
        <v>0</v>
      </c>
      <c r="Z176" s="41">
        <f t="shared" si="64"/>
        <v>0</v>
      </c>
      <c r="AA176" s="47">
        <f t="shared" si="65"/>
        <v>0</v>
      </c>
      <c r="AB176" s="48">
        <f t="shared" si="66"/>
        <v>0</v>
      </c>
      <c r="AC176" s="41">
        <f t="shared" si="67"/>
        <v>0</v>
      </c>
      <c r="AD176" s="41">
        <f t="shared" si="68"/>
        <v>0</v>
      </c>
      <c r="AE176" s="41">
        <f t="shared" si="69"/>
        <v>0</v>
      </c>
      <c r="AF176" s="49" t="e">
        <f>HLOOKUP(I176,ElecAvoidedCostsWOCC!$A$5:$Q$50,G176+1,FALSE)</f>
        <v>#N/A</v>
      </c>
      <c r="AG176" s="41" t="e">
        <f t="shared" si="70"/>
        <v>#N/A</v>
      </c>
      <c r="AH176" s="49" t="e">
        <f>HLOOKUP(I176,ElecAvoidedCostsWOCC!$A$5:$Q$50,T176+1,FALSE)</f>
        <v>#N/A</v>
      </c>
      <c r="AI176" s="41" t="e">
        <f t="shared" si="71"/>
        <v>#N/A</v>
      </c>
      <c r="AJ176" s="41" t="e">
        <f t="shared" si="72"/>
        <v>#N/A</v>
      </c>
      <c r="AK176" s="41" t="e">
        <f>HLOOKUP(I176,ElecAvoidedCostsWOCC!$A$5:$Q$50,G176+1,FALSE)*J176*L176</f>
        <v>#N/A</v>
      </c>
      <c r="AL176" s="41" t="e">
        <f t="shared" si="73"/>
        <v>#N/A</v>
      </c>
      <c r="AM176" s="45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5">
        <f t="shared" si="74"/>
        <v>0</v>
      </c>
      <c r="AO176" s="44">
        <f t="shared" si="75"/>
        <v>0</v>
      </c>
      <c r="AP176" s="44" t="e">
        <f t="shared" si="76"/>
        <v>#DIV/0!</v>
      </c>
    </row>
    <row r="177" spans="2:42" x14ac:dyDescent="0.25">
      <c r="B177" s="34"/>
      <c r="C177" s="56"/>
      <c r="D177" s="56"/>
      <c r="E177" s="35"/>
      <c r="F177" s="36"/>
      <c r="G177" s="36"/>
      <c r="H177" s="36"/>
      <c r="I177" s="37"/>
      <c r="J177" s="38"/>
      <c r="K177" s="38"/>
      <c r="L177" s="38"/>
      <c r="M177" s="39"/>
      <c r="N177" s="39"/>
      <c r="O177" s="40"/>
      <c r="P177" s="41"/>
      <c r="Q177" s="41"/>
      <c r="R177" s="42"/>
      <c r="S177" s="43"/>
      <c r="T177" s="36">
        <f t="shared" si="58"/>
        <v>0</v>
      </c>
      <c r="U177" s="44">
        <f t="shared" si="59"/>
        <v>0</v>
      </c>
      <c r="V177" s="45">
        <f t="shared" si="60"/>
        <v>0</v>
      </c>
      <c r="W177" s="46">
        <f t="shared" si="61"/>
        <v>0</v>
      </c>
      <c r="X177" s="41">
        <f t="shared" si="62"/>
        <v>0</v>
      </c>
      <c r="Y177" s="41">
        <f t="shared" si="63"/>
        <v>0</v>
      </c>
      <c r="Z177" s="41">
        <f t="shared" si="64"/>
        <v>0</v>
      </c>
      <c r="AA177" s="47">
        <f t="shared" si="65"/>
        <v>0</v>
      </c>
      <c r="AB177" s="48">
        <f t="shared" si="66"/>
        <v>0</v>
      </c>
      <c r="AC177" s="41">
        <f t="shared" si="67"/>
        <v>0</v>
      </c>
      <c r="AD177" s="41">
        <f t="shared" si="68"/>
        <v>0</v>
      </c>
      <c r="AE177" s="41">
        <f t="shared" si="69"/>
        <v>0</v>
      </c>
      <c r="AF177" s="49" t="e">
        <f>HLOOKUP(I177,ElecAvoidedCostsWOCC!$A$5:$Q$50,G177+1,FALSE)</f>
        <v>#N/A</v>
      </c>
      <c r="AG177" s="41" t="e">
        <f t="shared" si="70"/>
        <v>#N/A</v>
      </c>
      <c r="AH177" s="49" t="e">
        <f>HLOOKUP(I177,ElecAvoidedCostsWOCC!$A$5:$Q$50,T177+1,FALSE)</f>
        <v>#N/A</v>
      </c>
      <c r="AI177" s="41" t="e">
        <f t="shared" si="71"/>
        <v>#N/A</v>
      </c>
      <c r="AJ177" s="41" t="e">
        <f t="shared" si="72"/>
        <v>#N/A</v>
      </c>
      <c r="AK177" s="41" t="e">
        <f>HLOOKUP(I177,ElecAvoidedCostsWOCC!$A$5:$Q$50,G177+1,FALSE)*J177*L177</f>
        <v>#N/A</v>
      </c>
      <c r="AL177" s="41" t="e">
        <f t="shared" si="73"/>
        <v>#N/A</v>
      </c>
      <c r="AM177" s="45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5">
        <f t="shared" si="74"/>
        <v>0</v>
      </c>
      <c r="AO177" s="44">
        <f t="shared" si="75"/>
        <v>0</v>
      </c>
      <c r="AP177" s="44" t="e">
        <f t="shared" si="76"/>
        <v>#DIV/0!</v>
      </c>
    </row>
    <row r="178" spans="2:42" x14ac:dyDescent="0.25">
      <c r="B178" s="34"/>
      <c r="C178" s="56"/>
      <c r="D178" s="56"/>
      <c r="E178" s="35"/>
      <c r="F178" s="36"/>
      <c r="G178" s="36"/>
      <c r="H178" s="36"/>
      <c r="I178" s="37"/>
      <c r="J178" s="38"/>
      <c r="K178" s="38"/>
      <c r="L178" s="38"/>
      <c r="M178" s="39"/>
      <c r="N178" s="39"/>
      <c r="O178" s="40"/>
      <c r="P178" s="41"/>
      <c r="Q178" s="41"/>
      <c r="R178" s="42"/>
      <c r="S178" s="43"/>
      <c r="T178" s="36">
        <f t="shared" si="58"/>
        <v>0</v>
      </c>
      <c r="U178" s="44">
        <f t="shared" si="59"/>
        <v>0</v>
      </c>
      <c r="V178" s="45">
        <f t="shared" si="60"/>
        <v>0</v>
      </c>
      <c r="W178" s="46">
        <f t="shared" si="61"/>
        <v>0</v>
      </c>
      <c r="X178" s="41">
        <f t="shared" si="62"/>
        <v>0</v>
      </c>
      <c r="Y178" s="41">
        <f t="shared" si="63"/>
        <v>0</v>
      </c>
      <c r="Z178" s="41">
        <f t="shared" si="64"/>
        <v>0</v>
      </c>
      <c r="AA178" s="47">
        <f t="shared" si="65"/>
        <v>0</v>
      </c>
      <c r="AB178" s="48">
        <f t="shared" si="66"/>
        <v>0</v>
      </c>
      <c r="AC178" s="41">
        <f t="shared" si="67"/>
        <v>0</v>
      </c>
      <c r="AD178" s="41">
        <f t="shared" si="68"/>
        <v>0</v>
      </c>
      <c r="AE178" s="41">
        <f t="shared" si="69"/>
        <v>0</v>
      </c>
      <c r="AF178" s="49" t="e">
        <f>HLOOKUP(I178,ElecAvoidedCostsWOCC!$A$5:$Q$50,G178+1,FALSE)</f>
        <v>#N/A</v>
      </c>
      <c r="AG178" s="41" t="e">
        <f t="shared" si="70"/>
        <v>#N/A</v>
      </c>
      <c r="AH178" s="49" t="e">
        <f>HLOOKUP(I178,ElecAvoidedCostsWOCC!$A$5:$Q$50,T178+1,FALSE)</f>
        <v>#N/A</v>
      </c>
      <c r="AI178" s="41" t="e">
        <f t="shared" si="71"/>
        <v>#N/A</v>
      </c>
      <c r="AJ178" s="41" t="e">
        <f t="shared" si="72"/>
        <v>#N/A</v>
      </c>
      <c r="AK178" s="41" t="e">
        <f>HLOOKUP(I178,ElecAvoidedCostsWOCC!$A$5:$Q$50,G178+1,FALSE)*J178*L178</f>
        <v>#N/A</v>
      </c>
      <c r="AL178" s="41" t="e">
        <f t="shared" si="73"/>
        <v>#N/A</v>
      </c>
      <c r="AM178" s="45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5">
        <f t="shared" si="74"/>
        <v>0</v>
      </c>
      <c r="AO178" s="44">
        <f t="shared" si="75"/>
        <v>0</v>
      </c>
      <c r="AP178" s="44" t="e">
        <f t="shared" si="76"/>
        <v>#DIV/0!</v>
      </c>
    </row>
    <row r="179" spans="2:42" x14ac:dyDescent="0.25">
      <c r="B179" s="34"/>
      <c r="C179" s="56"/>
      <c r="D179" s="56"/>
      <c r="E179" s="35"/>
      <c r="F179" s="36"/>
      <c r="G179" s="36"/>
      <c r="H179" s="36"/>
      <c r="I179" s="37"/>
      <c r="J179" s="38"/>
      <c r="K179" s="38"/>
      <c r="L179" s="38"/>
      <c r="M179" s="39"/>
      <c r="N179" s="39"/>
      <c r="O179" s="40"/>
      <c r="P179" s="41"/>
      <c r="Q179" s="41"/>
      <c r="R179" s="42"/>
      <c r="S179" s="43"/>
      <c r="T179" s="36">
        <f t="shared" si="58"/>
        <v>0</v>
      </c>
      <c r="U179" s="44">
        <f t="shared" si="59"/>
        <v>0</v>
      </c>
      <c r="V179" s="45">
        <f t="shared" si="60"/>
        <v>0</v>
      </c>
      <c r="W179" s="46">
        <f t="shared" si="61"/>
        <v>0</v>
      </c>
      <c r="X179" s="41">
        <f t="shared" si="62"/>
        <v>0</v>
      </c>
      <c r="Y179" s="41">
        <f t="shared" si="63"/>
        <v>0</v>
      </c>
      <c r="Z179" s="41">
        <f t="shared" si="64"/>
        <v>0</v>
      </c>
      <c r="AA179" s="47">
        <f t="shared" si="65"/>
        <v>0</v>
      </c>
      <c r="AB179" s="48">
        <f t="shared" si="66"/>
        <v>0</v>
      </c>
      <c r="AC179" s="41">
        <f t="shared" si="67"/>
        <v>0</v>
      </c>
      <c r="AD179" s="41">
        <f t="shared" si="68"/>
        <v>0</v>
      </c>
      <c r="AE179" s="41">
        <f t="shared" si="69"/>
        <v>0</v>
      </c>
      <c r="AF179" s="49" t="e">
        <f>HLOOKUP(I179,ElecAvoidedCostsWOCC!$A$5:$Q$50,G179+1,FALSE)</f>
        <v>#N/A</v>
      </c>
      <c r="AG179" s="41" t="e">
        <f t="shared" si="70"/>
        <v>#N/A</v>
      </c>
      <c r="AH179" s="49" t="e">
        <f>HLOOKUP(I179,ElecAvoidedCostsWOCC!$A$5:$Q$50,T179+1,FALSE)</f>
        <v>#N/A</v>
      </c>
      <c r="AI179" s="41" t="e">
        <f t="shared" si="71"/>
        <v>#N/A</v>
      </c>
      <c r="AJ179" s="41" t="e">
        <f t="shared" si="72"/>
        <v>#N/A</v>
      </c>
      <c r="AK179" s="41" t="e">
        <f>HLOOKUP(I179,ElecAvoidedCostsWOCC!$A$5:$Q$50,G179+1,FALSE)*J179*L179</f>
        <v>#N/A</v>
      </c>
      <c r="AL179" s="41" t="e">
        <f t="shared" si="73"/>
        <v>#N/A</v>
      </c>
      <c r="AM179" s="45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5">
        <f t="shared" si="74"/>
        <v>0</v>
      </c>
      <c r="AO179" s="44">
        <f t="shared" si="75"/>
        <v>0</v>
      </c>
      <c r="AP179" s="44" t="e">
        <f t="shared" si="76"/>
        <v>#DIV/0!</v>
      </c>
    </row>
    <row r="180" spans="2:42" x14ac:dyDescent="0.25">
      <c r="B180" s="34"/>
      <c r="C180" s="56"/>
      <c r="D180" s="56"/>
      <c r="E180" s="35"/>
      <c r="F180" s="36"/>
      <c r="G180" s="36"/>
      <c r="H180" s="36"/>
      <c r="I180" s="37"/>
      <c r="J180" s="38"/>
      <c r="K180" s="38"/>
      <c r="L180" s="38"/>
      <c r="M180" s="39"/>
      <c r="N180" s="39"/>
      <c r="O180" s="40"/>
      <c r="P180" s="41"/>
      <c r="Q180" s="41"/>
      <c r="R180" s="42"/>
      <c r="S180" s="43"/>
      <c r="T180" s="36">
        <f t="shared" si="58"/>
        <v>0</v>
      </c>
      <c r="U180" s="44">
        <f t="shared" si="59"/>
        <v>0</v>
      </c>
      <c r="V180" s="45">
        <f t="shared" si="60"/>
        <v>0</v>
      </c>
      <c r="W180" s="46">
        <f t="shared" si="61"/>
        <v>0</v>
      </c>
      <c r="X180" s="41">
        <f t="shared" si="62"/>
        <v>0</v>
      </c>
      <c r="Y180" s="41">
        <f t="shared" si="63"/>
        <v>0</v>
      </c>
      <c r="Z180" s="41">
        <f t="shared" si="64"/>
        <v>0</v>
      </c>
      <c r="AA180" s="47">
        <f t="shared" si="65"/>
        <v>0</v>
      </c>
      <c r="AB180" s="48">
        <f t="shared" si="66"/>
        <v>0</v>
      </c>
      <c r="AC180" s="41">
        <f t="shared" si="67"/>
        <v>0</v>
      </c>
      <c r="AD180" s="41">
        <f t="shared" si="68"/>
        <v>0</v>
      </c>
      <c r="AE180" s="41">
        <f t="shared" si="69"/>
        <v>0</v>
      </c>
      <c r="AF180" s="49" t="e">
        <f>HLOOKUP(I180,ElecAvoidedCostsWOCC!$A$5:$Q$50,G180+1,FALSE)</f>
        <v>#N/A</v>
      </c>
      <c r="AG180" s="41" t="e">
        <f t="shared" si="70"/>
        <v>#N/A</v>
      </c>
      <c r="AH180" s="49" t="e">
        <f>HLOOKUP(I180,ElecAvoidedCostsWOCC!$A$5:$Q$50,T180+1,FALSE)</f>
        <v>#N/A</v>
      </c>
      <c r="AI180" s="41" t="e">
        <f t="shared" si="71"/>
        <v>#N/A</v>
      </c>
      <c r="AJ180" s="41" t="e">
        <f t="shared" si="72"/>
        <v>#N/A</v>
      </c>
      <c r="AK180" s="41" t="e">
        <f>HLOOKUP(I180,ElecAvoidedCostsWOCC!$A$5:$Q$50,G180+1,FALSE)*J180*L180</f>
        <v>#N/A</v>
      </c>
      <c r="AL180" s="41" t="e">
        <f t="shared" si="73"/>
        <v>#N/A</v>
      </c>
      <c r="AM180" s="45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5">
        <f t="shared" si="74"/>
        <v>0</v>
      </c>
      <c r="AO180" s="44">
        <f t="shared" si="75"/>
        <v>0</v>
      </c>
      <c r="AP180" s="44" t="e">
        <f t="shared" si="76"/>
        <v>#DIV/0!</v>
      </c>
    </row>
    <row r="181" spans="2:42" x14ac:dyDescent="0.25">
      <c r="B181" s="34"/>
      <c r="C181" s="56"/>
      <c r="D181" s="56"/>
      <c r="E181" s="35"/>
      <c r="F181" s="36"/>
      <c r="G181" s="36"/>
      <c r="H181" s="36"/>
      <c r="I181" s="37"/>
      <c r="J181" s="38"/>
      <c r="K181" s="38"/>
      <c r="L181" s="38"/>
      <c r="M181" s="39"/>
      <c r="N181" s="39"/>
      <c r="O181" s="40"/>
      <c r="P181" s="41"/>
      <c r="Q181" s="41"/>
      <c r="R181" s="42"/>
      <c r="S181" s="43"/>
      <c r="T181" s="36">
        <f t="shared" ref="T181:T244" si="77">G181+H181</f>
        <v>0</v>
      </c>
      <c r="U181" s="44">
        <f t="shared" ref="U181:U244" si="78">(O181/$A$10)*T181</f>
        <v>0</v>
      </c>
      <c r="V181" s="45">
        <f t="shared" ref="V181:V244" si="79">N181-M181</f>
        <v>0</v>
      </c>
      <c r="W181" s="46">
        <f t="shared" ref="W181:W244" si="80">(O181/A$10)</f>
        <v>0</v>
      </c>
      <c r="X181" s="41">
        <f t="shared" ref="X181:X244" si="81">W181*A$8</f>
        <v>0</v>
      </c>
      <c r="Y181" s="41">
        <f t="shared" ref="Y181:Y244" si="82">Q181-P181</f>
        <v>0</v>
      </c>
      <c r="Z181" s="41">
        <f t="shared" ref="Z181:Z244" si="83">X181+(A$6*W181)</f>
        <v>0</v>
      </c>
      <c r="AA181" s="47">
        <f t="shared" ref="AA181:AA244" si="84">Q181+X181</f>
        <v>0</v>
      </c>
      <c r="AB181" s="48">
        <f t="shared" ref="AB181:AB244" si="85">Z181/(1+ElecDiscountRate)^1</f>
        <v>0</v>
      </c>
      <c r="AC181" s="41">
        <f t="shared" ref="AC181:AC244" si="86">AA181/(1+ElecDiscountRate)^1</f>
        <v>0</v>
      </c>
      <c r="AD181" s="41">
        <f t="shared" ref="AD181:AD244" si="87">-PV(ElecDiscountRate,T181,R181)*J181</f>
        <v>0</v>
      </c>
      <c r="AE181" s="41">
        <f t="shared" ref="AE181:AE244" si="88">-PV(ElecDiscountRate,T181,S181)*J181</f>
        <v>0</v>
      </c>
      <c r="AF181" s="49" t="e">
        <f>HLOOKUP(I181,ElecAvoidedCostsWOCC!$A$5:$Q$50,G181+1,FALSE)</f>
        <v>#N/A</v>
      </c>
      <c r="AG181" s="41" t="e">
        <f t="shared" ref="AG181:AG244" si="89">AF181*J181*K181</f>
        <v>#N/A</v>
      </c>
      <c r="AH181" s="49" t="e">
        <f>HLOOKUP(I181,ElecAvoidedCostsWOCC!$A$5:$Q$50,T181+1,FALSE)</f>
        <v>#N/A</v>
      </c>
      <c r="AI181" s="41" t="e">
        <f t="shared" ref="AI181:AI244" si="90">AH181*J181*L181</f>
        <v>#N/A</v>
      </c>
      <c r="AJ181" s="41" t="e">
        <f t="shared" ref="AJ181:AJ244" si="91">AG181+AI181</f>
        <v>#N/A</v>
      </c>
      <c r="AK181" s="41" t="e">
        <f>HLOOKUP(I181,ElecAvoidedCostsWOCC!$A$5:$Q$50,G181+1,FALSE)*J181*L181</f>
        <v>#N/A</v>
      </c>
      <c r="AL181" s="41" t="e">
        <f t="shared" ref="AL181:AL244" si="92">AG181+AI181-AK181</f>
        <v>#N/A</v>
      </c>
      <c r="AM181" s="45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5">
        <f t="shared" ref="AN181:AN244" si="93">AM181*1.1+AD181+AE181</f>
        <v>0</v>
      </c>
      <c r="AO181" s="44">
        <f t="shared" ref="AO181:AO244" si="94">IFERROR(AM181/AB181,0)</f>
        <v>0</v>
      </c>
      <c r="AP181" s="44" t="e">
        <f t="shared" ref="AP181:AP244" si="95">AN181/AC181</f>
        <v>#DIV/0!</v>
      </c>
    </row>
    <row r="182" spans="2:42" x14ac:dyDescent="0.25">
      <c r="B182" s="34"/>
      <c r="C182" s="56"/>
      <c r="D182" s="56"/>
      <c r="E182" s="35"/>
      <c r="F182" s="36"/>
      <c r="G182" s="36"/>
      <c r="H182" s="36"/>
      <c r="I182" s="37"/>
      <c r="J182" s="38"/>
      <c r="K182" s="38"/>
      <c r="L182" s="38"/>
      <c r="M182" s="39"/>
      <c r="N182" s="39"/>
      <c r="O182" s="40"/>
      <c r="P182" s="41"/>
      <c r="Q182" s="41"/>
      <c r="R182" s="42"/>
      <c r="S182" s="43"/>
      <c r="T182" s="36">
        <f t="shared" si="77"/>
        <v>0</v>
      </c>
      <c r="U182" s="44">
        <f t="shared" si="78"/>
        <v>0</v>
      </c>
      <c r="V182" s="45">
        <f t="shared" si="79"/>
        <v>0</v>
      </c>
      <c r="W182" s="46">
        <f t="shared" si="80"/>
        <v>0</v>
      </c>
      <c r="X182" s="41">
        <f t="shared" si="81"/>
        <v>0</v>
      </c>
      <c r="Y182" s="41">
        <f t="shared" si="82"/>
        <v>0</v>
      </c>
      <c r="Z182" s="41">
        <f t="shared" si="83"/>
        <v>0</v>
      </c>
      <c r="AA182" s="47">
        <f t="shared" si="84"/>
        <v>0</v>
      </c>
      <c r="AB182" s="48">
        <f t="shared" si="85"/>
        <v>0</v>
      </c>
      <c r="AC182" s="41">
        <f t="shared" si="86"/>
        <v>0</v>
      </c>
      <c r="AD182" s="41">
        <f t="shared" si="87"/>
        <v>0</v>
      </c>
      <c r="AE182" s="41">
        <f t="shared" si="88"/>
        <v>0</v>
      </c>
      <c r="AF182" s="49" t="e">
        <f>HLOOKUP(I182,ElecAvoidedCostsWOCC!$A$5:$Q$50,G182+1,FALSE)</f>
        <v>#N/A</v>
      </c>
      <c r="AG182" s="41" t="e">
        <f t="shared" si="89"/>
        <v>#N/A</v>
      </c>
      <c r="AH182" s="49" t="e">
        <f>HLOOKUP(I182,ElecAvoidedCostsWOCC!$A$5:$Q$50,T182+1,FALSE)</f>
        <v>#N/A</v>
      </c>
      <c r="AI182" s="41" t="e">
        <f t="shared" si="90"/>
        <v>#N/A</v>
      </c>
      <c r="AJ182" s="41" t="e">
        <f t="shared" si="91"/>
        <v>#N/A</v>
      </c>
      <c r="AK182" s="41" t="e">
        <f>HLOOKUP(I182,ElecAvoidedCostsWOCC!$A$5:$Q$50,G182+1,FALSE)*J182*L182</f>
        <v>#N/A</v>
      </c>
      <c r="AL182" s="41" t="e">
        <f t="shared" si="92"/>
        <v>#N/A</v>
      </c>
      <c r="AM182" s="45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5">
        <f t="shared" si="93"/>
        <v>0</v>
      </c>
      <c r="AO182" s="44">
        <f t="shared" si="94"/>
        <v>0</v>
      </c>
      <c r="AP182" s="44" t="e">
        <f t="shared" si="95"/>
        <v>#DIV/0!</v>
      </c>
    </row>
    <row r="183" spans="2:42" x14ac:dyDescent="0.25">
      <c r="B183" s="34"/>
      <c r="C183" s="56"/>
      <c r="D183" s="56"/>
      <c r="E183" s="35"/>
      <c r="F183" s="36"/>
      <c r="G183" s="36"/>
      <c r="H183" s="36"/>
      <c r="I183" s="37"/>
      <c r="J183" s="38"/>
      <c r="K183" s="38"/>
      <c r="L183" s="38"/>
      <c r="M183" s="39"/>
      <c r="N183" s="39"/>
      <c r="O183" s="40"/>
      <c r="P183" s="41"/>
      <c r="Q183" s="41"/>
      <c r="R183" s="42"/>
      <c r="S183" s="43"/>
      <c r="T183" s="36">
        <f t="shared" si="77"/>
        <v>0</v>
      </c>
      <c r="U183" s="44">
        <f t="shared" si="78"/>
        <v>0</v>
      </c>
      <c r="V183" s="45">
        <f t="shared" si="79"/>
        <v>0</v>
      </c>
      <c r="W183" s="46">
        <f t="shared" si="80"/>
        <v>0</v>
      </c>
      <c r="X183" s="41">
        <f t="shared" si="81"/>
        <v>0</v>
      </c>
      <c r="Y183" s="41">
        <f t="shared" si="82"/>
        <v>0</v>
      </c>
      <c r="Z183" s="41">
        <f t="shared" si="83"/>
        <v>0</v>
      </c>
      <c r="AA183" s="47">
        <f t="shared" si="84"/>
        <v>0</v>
      </c>
      <c r="AB183" s="48">
        <f t="shared" si="85"/>
        <v>0</v>
      </c>
      <c r="AC183" s="41">
        <f t="shared" si="86"/>
        <v>0</v>
      </c>
      <c r="AD183" s="41">
        <f t="shared" si="87"/>
        <v>0</v>
      </c>
      <c r="AE183" s="41">
        <f t="shared" si="88"/>
        <v>0</v>
      </c>
      <c r="AF183" s="49" t="e">
        <f>HLOOKUP(I183,ElecAvoidedCostsWOCC!$A$5:$Q$50,G183+1,FALSE)</f>
        <v>#N/A</v>
      </c>
      <c r="AG183" s="41" t="e">
        <f t="shared" si="89"/>
        <v>#N/A</v>
      </c>
      <c r="AH183" s="49" t="e">
        <f>HLOOKUP(I183,ElecAvoidedCostsWOCC!$A$5:$Q$50,T183+1,FALSE)</f>
        <v>#N/A</v>
      </c>
      <c r="AI183" s="41" t="e">
        <f t="shared" si="90"/>
        <v>#N/A</v>
      </c>
      <c r="AJ183" s="41" t="e">
        <f t="shared" si="91"/>
        <v>#N/A</v>
      </c>
      <c r="AK183" s="41" t="e">
        <f>HLOOKUP(I183,ElecAvoidedCostsWOCC!$A$5:$Q$50,G183+1,FALSE)*J183*L183</f>
        <v>#N/A</v>
      </c>
      <c r="AL183" s="41" t="e">
        <f t="shared" si="92"/>
        <v>#N/A</v>
      </c>
      <c r="AM183" s="45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5">
        <f t="shared" si="93"/>
        <v>0</v>
      </c>
      <c r="AO183" s="44">
        <f t="shared" si="94"/>
        <v>0</v>
      </c>
      <c r="AP183" s="44" t="e">
        <f t="shared" si="95"/>
        <v>#DIV/0!</v>
      </c>
    </row>
    <row r="184" spans="2:42" x14ac:dyDescent="0.25">
      <c r="B184" s="34"/>
      <c r="C184" s="56"/>
      <c r="D184" s="56"/>
      <c r="E184" s="35"/>
      <c r="F184" s="36"/>
      <c r="G184" s="36"/>
      <c r="H184" s="36"/>
      <c r="I184" s="37"/>
      <c r="J184" s="38"/>
      <c r="K184" s="38"/>
      <c r="L184" s="38"/>
      <c r="M184" s="39"/>
      <c r="N184" s="39"/>
      <c r="O184" s="40"/>
      <c r="P184" s="41"/>
      <c r="Q184" s="41"/>
      <c r="R184" s="42"/>
      <c r="S184" s="43"/>
      <c r="T184" s="36">
        <f t="shared" si="77"/>
        <v>0</v>
      </c>
      <c r="U184" s="44">
        <f t="shared" si="78"/>
        <v>0</v>
      </c>
      <c r="V184" s="45">
        <f t="shared" si="79"/>
        <v>0</v>
      </c>
      <c r="W184" s="46">
        <f t="shared" si="80"/>
        <v>0</v>
      </c>
      <c r="X184" s="41">
        <f t="shared" si="81"/>
        <v>0</v>
      </c>
      <c r="Y184" s="41">
        <f t="shared" si="82"/>
        <v>0</v>
      </c>
      <c r="Z184" s="41">
        <f t="shared" si="83"/>
        <v>0</v>
      </c>
      <c r="AA184" s="47">
        <f t="shared" si="84"/>
        <v>0</v>
      </c>
      <c r="AB184" s="48">
        <f t="shared" si="85"/>
        <v>0</v>
      </c>
      <c r="AC184" s="41">
        <f t="shared" si="86"/>
        <v>0</v>
      </c>
      <c r="AD184" s="41">
        <f t="shared" si="87"/>
        <v>0</v>
      </c>
      <c r="AE184" s="41">
        <f t="shared" si="88"/>
        <v>0</v>
      </c>
      <c r="AF184" s="49" t="e">
        <f>HLOOKUP(I184,ElecAvoidedCostsWOCC!$A$5:$Q$50,G184+1,FALSE)</f>
        <v>#N/A</v>
      </c>
      <c r="AG184" s="41" t="e">
        <f t="shared" si="89"/>
        <v>#N/A</v>
      </c>
      <c r="AH184" s="49" t="e">
        <f>HLOOKUP(I184,ElecAvoidedCostsWOCC!$A$5:$Q$50,T184+1,FALSE)</f>
        <v>#N/A</v>
      </c>
      <c r="AI184" s="41" t="e">
        <f t="shared" si="90"/>
        <v>#N/A</v>
      </c>
      <c r="AJ184" s="41" t="e">
        <f t="shared" si="91"/>
        <v>#N/A</v>
      </c>
      <c r="AK184" s="41" t="e">
        <f>HLOOKUP(I184,ElecAvoidedCostsWOCC!$A$5:$Q$50,G184+1,FALSE)*J184*L184</f>
        <v>#N/A</v>
      </c>
      <c r="AL184" s="41" t="e">
        <f t="shared" si="92"/>
        <v>#N/A</v>
      </c>
      <c r="AM184" s="45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5">
        <f t="shared" si="93"/>
        <v>0</v>
      </c>
      <c r="AO184" s="44">
        <f t="shared" si="94"/>
        <v>0</v>
      </c>
      <c r="AP184" s="44" t="e">
        <f t="shared" si="95"/>
        <v>#DIV/0!</v>
      </c>
    </row>
    <row r="185" spans="2:42" x14ac:dyDescent="0.25">
      <c r="B185" s="34"/>
      <c r="C185" s="56"/>
      <c r="D185" s="56"/>
      <c r="E185" s="35"/>
      <c r="F185" s="36"/>
      <c r="G185" s="36"/>
      <c r="H185" s="36"/>
      <c r="I185" s="37"/>
      <c r="J185" s="38"/>
      <c r="K185" s="38"/>
      <c r="L185" s="38"/>
      <c r="M185" s="39"/>
      <c r="N185" s="39"/>
      <c r="O185" s="40"/>
      <c r="P185" s="41"/>
      <c r="Q185" s="41"/>
      <c r="R185" s="42"/>
      <c r="S185" s="43"/>
      <c r="T185" s="36">
        <f t="shared" si="77"/>
        <v>0</v>
      </c>
      <c r="U185" s="44">
        <f t="shared" si="78"/>
        <v>0</v>
      </c>
      <c r="V185" s="45">
        <f t="shared" si="79"/>
        <v>0</v>
      </c>
      <c r="W185" s="46">
        <f t="shared" si="80"/>
        <v>0</v>
      </c>
      <c r="X185" s="41">
        <f t="shared" si="81"/>
        <v>0</v>
      </c>
      <c r="Y185" s="41">
        <f t="shared" si="82"/>
        <v>0</v>
      </c>
      <c r="Z185" s="41">
        <f t="shared" si="83"/>
        <v>0</v>
      </c>
      <c r="AA185" s="47">
        <f t="shared" si="84"/>
        <v>0</v>
      </c>
      <c r="AB185" s="48">
        <f t="shared" si="85"/>
        <v>0</v>
      </c>
      <c r="AC185" s="41">
        <f t="shared" si="86"/>
        <v>0</v>
      </c>
      <c r="AD185" s="41">
        <f t="shared" si="87"/>
        <v>0</v>
      </c>
      <c r="AE185" s="41">
        <f t="shared" si="88"/>
        <v>0</v>
      </c>
      <c r="AF185" s="49" t="e">
        <f>HLOOKUP(I185,ElecAvoidedCostsWOCC!$A$5:$Q$50,G185+1,FALSE)</f>
        <v>#N/A</v>
      </c>
      <c r="AG185" s="41" t="e">
        <f t="shared" si="89"/>
        <v>#N/A</v>
      </c>
      <c r="AH185" s="49" t="e">
        <f>HLOOKUP(I185,ElecAvoidedCostsWOCC!$A$5:$Q$50,T185+1,FALSE)</f>
        <v>#N/A</v>
      </c>
      <c r="AI185" s="41" t="e">
        <f t="shared" si="90"/>
        <v>#N/A</v>
      </c>
      <c r="AJ185" s="41" t="e">
        <f t="shared" si="91"/>
        <v>#N/A</v>
      </c>
      <c r="AK185" s="41" t="e">
        <f>HLOOKUP(I185,ElecAvoidedCostsWOCC!$A$5:$Q$50,G185+1,FALSE)*J185*L185</f>
        <v>#N/A</v>
      </c>
      <c r="AL185" s="41" t="e">
        <f t="shared" si="92"/>
        <v>#N/A</v>
      </c>
      <c r="AM185" s="45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5">
        <f t="shared" si="93"/>
        <v>0</v>
      </c>
      <c r="AO185" s="44">
        <f t="shared" si="94"/>
        <v>0</v>
      </c>
      <c r="AP185" s="44" t="e">
        <f t="shared" si="95"/>
        <v>#DIV/0!</v>
      </c>
    </row>
    <row r="186" spans="2:42" x14ac:dyDescent="0.25">
      <c r="B186" s="34"/>
      <c r="C186" s="56"/>
      <c r="D186" s="56"/>
      <c r="E186" s="35"/>
      <c r="F186" s="36"/>
      <c r="G186" s="36"/>
      <c r="H186" s="36"/>
      <c r="I186" s="37"/>
      <c r="J186" s="38"/>
      <c r="K186" s="38"/>
      <c r="L186" s="38"/>
      <c r="M186" s="39"/>
      <c r="N186" s="39"/>
      <c r="O186" s="40"/>
      <c r="P186" s="41"/>
      <c r="Q186" s="41"/>
      <c r="R186" s="42"/>
      <c r="S186" s="43"/>
      <c r="T186" s="36">
        <f t="shared" si="77"/>
        <v>0</v>
      </c>
      <c r="U186" s="44">
        <f t="shared" si="78"/>
        <v>0</v>
      </c>
      <c r="V186" s="45">
        <f t="shared" si="79"/>
        <v>0</v>
      </c>
      <c r="W186" s="46">
        <f t="shared" si="80"/>
        <v>0</v>
      </c>
      <c r="X186" s="41">
        <f t="shared" si="81"/>
        <v>0</v>
      </c>
      <c r="Y186" s="41">
        <f t="shared" si="82"/>
        <v>0</v>
      </c>
      <c r="Z186" s="41">
        <f t="shared" si="83"/>
        <v>0</v>
      </c>
      <c r="AA186" s="47">
        <f t="shared" si="84"/>
        <v>0</v>
      </c>
      <c r="AB186" s="48">
        <f t="shared" si="85"/>
        <v>0</v>
      </c>
      <c r="AC186" s="41">
        <f t="shared" si="86"/>
        <v>0</v>
      </c>
      <c r="AD186" s="41">
        <f t="shared" si="87"/>
        <v>0</v>
      </c>
      <c r="AE186" s="41">
        <f t="shared" si="88"/>
        <v>0</v>
      </c>
      <c r="AF186" s="49" t="e">
        <f>HLOOKUP(I186,ElecAvoidedCostsWOCC!$A$5:$Q$50,G186+1,FALSE)</f>
        <v>#N/A</v>
      </c>
      <c r="AG186" s="41" t="e">
        <f t="shared" si="89"/>
        <v>#N/A</v>
      </c>
      <c r="AH186" s="49" t="e">
        <f>HLOOKUP(I186,ElecAvoidedCostsWOCC!$A$5:$Q$50,T186+1,FALSE)</f>
        <v>#N/A</v>
      </c>
      <c r="AI186" s="41" t="e">
        <f t="shared" si="90"/>
        <v>#N/A</v>
      </c>
      <c r="AJ186" s="41" t="e">
        <f t="shared" si="91"/>
        <v>#N/A</v>
      </c>
      <c r="AK186" s="41" t="e">
        <f>HLOOKUP(I186,ElecAvoidedCostsWOCC!$A$5:$Q$50,G186+1,FALSE)*J186*L186</f>
        <v>#N/A</v>
      </c>
      <c r="AL186" s="41" t="e">
        <f t="shared" si="92"/>
        <v>#N/A</v>
      </c>
      <c r="AM186" s="45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5">
        <f t="shared" si="93"/>
        <v>0</v>
      </c>
      <c r="AO186" s="44">
        <f t="shared" si="94"/>
        <v>0</v>
      </c>
      <c r="AP186" s="44" t="e">
        <f t="shared" si="95"/>
        <v>#DIV/0!</v>
      </c>
    </row>
    <row r="187" spans="2:42" x14ac:dyDescent="0.25">
      <c r="B187" s="34"/>
      <c r="C187" s="56"/>
      <c r="D187" s="56"/>
      <c r="E187" s="35"/>
      <c r="F187" s="36"/>
      <c r="G187" s="36"/>
      <c r="H187" s="36"/>
      <c r="I187" s="37"/>
      <c r="J187" s="38"/>
      <c r="K187" s="38"/>
      <c r="L187" s="38"/>
      <c r="M187" s="39"/>
      <c r="N187" s="39"/>
      <c r="O187" s="40"/>
      <c r="P187" s="41"/>
      <c r="Q187" s="41"/>
      <c r="R187" s="42"/>
      <c r="S187" s="43"/>
      <c r="T187" s="36">
        <f t="shared" si="77"/>
        <v>0</v>
      </c>
      <c r="U187" s="44">
        <f t="shared" si="78"/>
        <v>0</v>
      </c>
      <c r="V187" s="45">
        <f t="shared" si="79"/>
        <v>0</v>
      </c>
      <c r="W187" s="46">
        <f t="shared" si="80"/>
        <v>0</v>
      </c>
      <c r="X187" s="41">
        <f t="shared" si="81"/>
        <v>0</v>
      </c>
      <c r="Y187" s="41">
        <f t="shared" si="82"/>
        <v>0</v>
      </c>
      <c r="Z187" s="41">
        <f t="shared" si="83"/>
        <v>0</v>
      </c>
      <c r="AA187" s="47">
        <f t="shared" si="84"/>
        <v>0</v>
      </c>
      <c r="AB187" s="48">
        <f t="shared" si="85"/>
        <v>0</v>
      </c>
      <c r="AC187" s="41">
        <f t="shared" si="86"/>
        <v>0</v>
      </c>
      <c r="AD187" s="41">
        <f t="shared" si="87"/>
        <v>0</v>
      </c>
      <c r="AE187" s="41">
        <f t="shared" si="88"/>
        <v>0</v>
      </c>
      <c r="AF187" s="49" t="e">
        <f>HLOOKUP(I187,ElecAvoidedCostsWOCC!$A$5:$Q$50,G187+1,FALSE)</f>
        <v>#N/A</v>
      </c>
      <c r="AG187" s="41" t="e">
        <f t="shared" si="89"/>
        <v>#N/A</v>
      </c>
      <c r="AH187" s="49" t="e">
        <f>HLOOKUP(I187,ElecAvoidedCostsWOCC!$A$5:$Q$50,T187+1,FALSE)</f>
        <v>#N/A</v>
      </c>
      <c r="AI187" s="41" t="e">
        <f t="shared" si="90"/>
        <v>#N/A</v>
      </c>
      <c r="AJ187" s="41" t="e">
        <f t="shared" si="91"/>
        <v>#N/A</v>
      </c>
      <c r="AK187" s="41" t="e">
        <f>HLOOKUP(I187,ElecAvoidedCostsWOCC!$A$5:$Q$50,G187+1,FALSE)*J187*L187</f>
        <v>#N/A</v>
      </c>
      <c r="AL187" s="41" t="e">
        <f t="shared" si="92"/>
        <v>#N/A</v>
      </c>
      <c r="AM187" s="45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5">
        <f t="shared" si="93"/>
        <v>0</v>
      </c>
      <c r="AO187" s="44">
        <f t="shared" si="94"/>
        <v>0</v>
      </c>
      <c r="AP187" s="44" t="e">
        <f t="shared" si="95"/>
        <v>#DIV/0!</v>
      </c>
    </row>
    <row r="188" spans="2:42" x14ac:dyDescent="0.25">
      <c r="B188" s="34"/>
      <c r="C188" s="56"/>
      <c r="D188" s="56"/>
      <c r="E188" s="35"/>
      <c r="F188" s="36"/>
      <c r="G188" s="36"/>
      <c r="H188" s="36"/>
      <c r="I188" s="37"/>
      <c r="J188" s="38"/>
      <c r="K188" s="38"/>
      <c r="L188" s="38"/>
      <c r="M188" s="39"/>
      <c r="N188" s="39"/>
      <c r="O188" s="40"/>
      <c r="P188" s="41"/>
      <c r="Q188" s="41"/>
      <c r="R188" s="42"/>
      <c r="S188" s="43"/>
      <c r="T188" s="36">
        <f t="shared" si="77"/>
        <v>0</v>
      </c>
      <c r="U188" s="44">
        <f t="shared" si="78"/>
        <v>0</v>
      </c>
      <c r="V188" s="45">
        <f t="shared" si="79"/>
        <v>0</v>
      </c>
      <c r="W188" s="46">
        <f t="shared" si="80"/>
        <v>0</v>
      </c>
      <c r="X188" s="41">
        <f t="shared" si="81"/>
        <v>0</v>
      </c>
      <c r="Y188" s="41">
        <f t="shared" si="82"/>
        <v>0</v>
      </c>
      <c r="Z188" s="41">
        <f t="shared" si="83"/>
        <v>0</v>
      </c>
      <c r="AA188" s="47">
        <f t="shared" si="84"/>
        <v>0</v>
      </c>
      <c r="AB188" s="48">
        <f t="shared" si="85"/>
        <v>0</v>
      </c>
      <c r="AC188" s="41">
        <f t="shared" si="86"/>
        <v>0</v>
      </c>
      <c r="AD188" s="41">
        <f t="shared" si="87"/>
        <v>0</v>
      </c>
      <c r="AE188" s="41">
        <f t="shared" si="88"/>
        <v>0</v>
      </c>
      <c r="AF188" s="49" t="e">
        <f>HLOOKUP(I188,ElecAvoidedCostsWOCC!$A$5:$Q$50,G188+1,FALSE)</f>
        <v>#N/A</v>
      </c>
      <c r="AG188" s="41" t="e">
        <f t="shared" si="89"/>
        <v>#N/A</v>
      </c>
      <c r="AH188" s="49" t="e">
        <f>HLOOKUP(I188,ElecAvoidedCostsWOCC!$A$5:$Q$50,T188+1,FALSE)</f>
        <v>#N/A</v>
      </c>
      <c r="AI188" s="41" t="e">
        <f t="shared" si="90"/>
        <v>#N/A</v>
      </c>
      <c r="AJ188" s="41" t="e">
        <f t="shared" si="91"/>
        <v>#N/A</v>
      </c>
      <c r="AK188" s="41" t="e">
        <f>HLOOKUP(I188,ElecAvoidedCostsWOCC!$A$5:$Q$50,G188+1,FALSE)*J188*L188</f>
        <v>#N/A</v>
      </c>
      <c r="AL188" s="41" t="e">
        <f t="shared" si="92"/>
        <v>#N/A</v>
      </c>
      <c r="AM188" s="45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5">
        <f t="shared" si="93"/>
        <v>0</v>
      </c>
      <c r="AO188" s="44">
        <f t="shared" si="94"/>
        <v>0</v>
      </c>
      <c r="AP188" s="44" t="e">
        <f t="shared" si="95"/>
        <v>#DIV/0!</v>
      </c>
    </row>
    <row r="189" spans="2:42" x14ac:dyDescent="0.25">
      <c r="B189" s="34"/>
      <c r="C189" s="56"/>
      <c r="D189" s="56"/>
      <c r="E189" s="35"/>
      <c r="F189" s="36"/>
      <c r="G189" s="36"/>
      <c r="H189" s="36"/>
      <c r="I189" s="37"/>
      <c r="J189" s="38"/>
      <c r="K189" s="38"/>
      <c r="L189" s="38"/>
      <c r="M189" s="39"/>
      <c r="N189" s="39"/>
      <c r="O189" s="40"/>
      <c r="P189" s="41"/>
      <c r="Q189" s="41"/>
      <c r="R189" s="42"/>
      <c r="S189" s="43"/>
      <c r="T189" s="36">
        <f t="shared" si="77"/>
        <v>0</v>
      </c>
      <c r="U189" s="44">
        <f t="shared" si="78"/>
        <v>0</v>
      </c>
      <c r="V189" s="45">
        <f t="shared" si="79"/>
        <v>0</v>
      </c>
      <c r="W189" s="46">
        <f t="shared" si="80"/>
        <v>0</v>
      </c>
      <c r="X189" s="41">
        <f t="shared" si="81"/>
        <v>0</v>
      </c>
      <c r="Y189" s="41">
        <f t="shared" si="82"/>
        <v>0</v>
      </c>
      <c r="Z189" s="41">
        <f t="shared" si="83"/>
        <v>0</v>
      </c>
      <c r="AA189" s="47">
        <f t="shared" si="84"/>
        <v>0</v>
      </c>
      <c r="AB189" s="48">
        <f t="shared" si="85"/>
        <v>0</v>
      </c>
      <c r="AC189" s="41">
        <f t="shared" si="86"/>
        <v>0</v>
      </c>
      <c r="AD189" s="41">
        <f t="shared" si="87"/>
        <v>0</v>
      </c>
      <c r="AE189" s="41">
        <f t="shared" si="88"/>
        <v>0</v>
      </c>
      <c r="AF189" s="49" t="e">
        <f>HLOOKUP(I189,ElecAvoidedCostsWOCC!$A$5:$Q$50,G189+1,FALSE)</f>
        <v>#N/A</v>
      </c>
      <c r="AG189" s="41" t="e">
        <f t="shared" si="89"/>
        <v>#N/A</v>
      </c>
      <c r="AH189" s="49" t="e">
        <f>HLOOKUP(I189,ElecAvoidedCostsWOCC!$A$5:$Q$50,T189+1,FALSE)</f>
        <v>#N/A</v>
      </c>
      <c r="AI189" s="41" t="e">
        <f t="shared" si="90"/>
        <v>#N/A</v>
      </c>
      <c r="AJ189" s="41" t="e">
        <f t="shared" si="91"/>
        <v>#N/A</v>
      </c>
      <c r="AK189" s="41" t="e">
        <f>HLOOKUP(I189,ElecAvoidedCostsWOCC!$A$5:$Q$50,G189+1,FALSE)*J189*L189</f>
        <v>#N/A</v>
      </c>
      <c r="AL189" s="41" t="e">
        <f t="shared" si="92"/>
        <v>#N/A</v>
      </c>
      <c r="AM189" s="45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5">
        <f t="shared" si="93"/>
        <v>0</v>
      </c>
      <c r="AO189" s="44">
        <f t="shared" si="94"/>
        <v>0</v>
      </c>
      <c r="AP189" s="44" t="e">
        <f t="shared" si="95"/>
        <v>#DIV/0!</v>
      </c>
    </row>
    <row r="190" spans="2:42" x14ac:dyDescent="0.25">
      <c r="B190" s="34"/>
      <c r="C190" s="56"/>
      <c r="D190" s="56"/>
      <c r="E190" s="35"/>
      <c r="F190" s="36"/>
      <c r="G190" s="36"/>
      <c r="H190" s="36"/>
      <c r="I190" s="37"/>
      <c r="J190" s="38"/>
      <c r="K190" s="38"/>
      <c r="L190" s="38"/>
      <c r="M190" s="39"/>
      <c r="N190" s="39"/>
      <c r="O190" s="40"/>
      <c r="P190" s="41"/>
      <c r="Q190" s="41"/>
      <c r="R190" s="42"/>
      <c r="S190" s="43"/>
      <c r="T190" s="36">
        <f t="shared" si="77"/>
        <v>0</v>
      </c>
      <c r="U190" s="44">
        <f t="shared" si="78"/>
        <v>0</v>
      </c>
      <c r="V190" s="45">
        <f t="shared" si="79"/>
        <v>0</v>
      </c>
      <c r="W190" s="46">
        <f t="shared" si="80"/>
        <v>0</v>
      </c>
      <c r="X190" s="41">
        <f t="shared" si="81"/>
        <v>0</v>
      </c>
      <c r="Y190" s="41">
        <f t="shared" si="82"/>
        <v>0</v>
      </c>
      <c r="Z190" s="41">
        <f t="shared" si="83"/>
        <v>0</v>
      </c>
      <c r="AA190" s="47">
        <f t="shared" si="84"/>
        <v>0</v>
      </c>
      <c r="AB190" s="48">
        <f t="shared" si="85"/>
        <v>0</v>
      </c>
      <c r="AC190" s="41">
        <f t="shared" si="86"/>
        <v>0</v>
      </c>
      <c r="AD190" s="41">
        <f t="shared" si="87"/>
        <v>0</v>
      </c>
      <c r="AE190" s="41">
        <f t="shared" si="88"/>
        <v>0</v>
      </c>
      <c r="AF190" s="49" t="e">
        <f>HLOOKUP(I190,ElecAvoidedCostsWOCC!$A$5:$Q$50,G190+1,FALSE)</f>
        <v>#N/A</v>
      </c>
      <c r="AG190" s="41" t="e">
        <f t="shared" si="89"/>
        <v>#N/A</v>
      </c>
      <c r="AH190" s="49" t="e">
        <f>HLOOKUP(I190,ElecAvoidedCostsWOCC!$A$5:$Q$50,T190+1,FALSE)</f>
        <v>#N/A</v>
      </c>
      <c r="AI190" s="41" t="e">
        <f t="shared" si="90"/>
        <v>#N/A</v>
      </c>
      <c r="AJ190" s="41" t="e">
        <f t="shared" si="91"/>
        <v>#N/A</v>
      </c>
      <c r="AK190" s="41" t="e">
        <f>HLOOKUP(I190,ElecAvoidedCostsWOCC!$A$5:$Q$50,G190+1,FALSE)*J190*L190</f>
        <v>#N/A</v>
      </c>
      <c r="AL190" s="41" t="e">
        <f t="shared" si="92"/>
        <v>#N/A</v>
      </c>
      <c r="AM190" s="45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5">
        <f t="shared" si="93"/>
        <v>0</v>
      </c>
      <c r="AO190" s="44">
        <f t="shared" si="94"/>
        <v>0</v>
      </c>
      <c r="AP190" s="44" t="e">
        <f t="shared" si="95"/>
        <v>#DIV/0!</v>
      </c>
    </row>
    <row r="191" spans="2:42" x14ac:dyDescent="0.25">
      <c r="B191" s="34"/>
      <c r="C191" s="56"/>
      <c r="D191" s="56"/>
      <c r="E191" s="35"/>
      <c r="F191" s="36"/>
      <c r="G191" s="36"/>
      <c r="H191" s="36"/>
      <c r="I191" s="37"/>
      <c r="J191" s="38"/>
      <c r="K191" s="38"/>
      <c r="L191" s="38"/>
      <c r="M191" s="39"/>
      <c r="N191" s="39"/>
      <c r="O191" s="40"/>
      <c r="P191" s="41"/>
      <c r="Q191" s="41"/>
      <c r="R191" s="42"/>
      <c r="S191" s="43"/>
      <c r="T191" s="36">
        <f t="shared" si="77"/>
        <v>0</v>
      </c>
      <c r="U191" s="44">
        <f t="shared" si="78"/>
        <v>0</v>
      </c>
      <c r="V191" s="45">
        <f t="shared" si="79"/>
        <v>0</v>
      </c>
      <c r="W191" s="46">
        <f t="shared" si="80"/>
        <v>0</v>
      </c>
      <c r="X191" s="41">
        <f t="shared" si="81"/>
        <v>0</v>
      </c>
      <c r="Y191" s="41">
        <f t="shared" si="82"/>
        <v>0</v>
      </c>
      <c r="Z191" s="41">
        <f t="shared" si="83"/>
        <v>0</v>
      </c>
      <c r="AA191" s="47">
        <f t="shared" si="84"/>
        <v>0</v>
      </c>
      <c r="AB191" s="48">
        <f t="shared" si="85"/>
        <v>0</v>
      </c>
      <c r="AC191" s="41">
        <f t="shared" si="86"/>
        <v>0</v>
      </c>
      <c r="AD191" s="41">
        <f t="shared" si="87"/>
        <v>0</v>
      </c>
      <c r="AE191" s="41">
        <f t="shared" si="88"/>
        <v>0</v>
      </c>
      <c r="AF191" s="49" t="e">
        <f>HLOOKUP(I191,ElecAvoidedCostsWOCC!$A$5:$Q$50,G191+1,FALSE)</f>
        <v>#N/A</v>
      </c>
      <c r="AG191" s="41" t="e">
        <f t="shared" si="89"/>
        <v>#N/A</v>
      </c>
      <c r="AH191" s="49" t="e">
        <f>HLOOKUP(I191,ElecAvoidedCostsWOCC!$A$5:$Q$50,T191+1,FALSE)</f>
        <v>#N/A</v>
      </c>
      <c r="AI191" s="41" t="e">
        <f t="shared" si="90"/>
        <v>#N/A</v>
      </c>
      <c r="AJ191" s="41" t="e">
        <f t="shared" si="91"/>
        <v>#N/A</v>
      </c>
      <c r="AK191" s="41" t="e">
        <f>HLOOKUP(I191,ElecAvoidedCostsWOCC!$A$5:$Q$50,G191+1,FALSE)*J191*L191</f>
        <v>#N/A</v>
      </c>
      <c r="AL191" s="41" t="e">
        <f t="shared" si="92"/>
        <v>#N/A</v>
      </c>
      <c r="AM191" s="45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5">
        <f t="shared" si="93"/>
        <v>0</v>
      </c>
      <c r="AO191" s="44">
        <f t="shared" si="94"/>
        <v>0</v>
      </c>
      <c r="AP191" s="44" t="e">
        <f t="shared" si="95"/>
        <v>#DIV/0!</v>
      </c>
    </row>
    <row r="192" spans="2:42" x14ac:dyDescent="0.25">
      <c r="B192" s="34"/>
      <c r="C192" s="56"/>
      <c r="D192" s="56"/>
      <c r="E192" s="35"/>
      <c r="F192" s="36"/>
      <c r="G192" s="36"/>
      <c r="H192" s="36"/>
      <c r="I192" s="37"/>
      <c r="J192" s="38"/>
      <c r="K192" s="38"/>
      <c r="L192" s="38"/>
      <c r="M192" s="39"/>
      <c r="N192" s="39"/>
      <c r="O192" s="40"/>
      <c r="P192" s="41"/>
      <c r="Q192" s="41"/>
      <c r="R192" s="42"/>
      <c r="S192" s="43"/>
      <c r="T192" s="36">
        <f t="shared" si="77"/>
        <v>0</v>
      </c>
      <c r="U192" s="44">
        <f t="shared" si="78"/>
        <v>0</v>
      </c>
      <c r="V192" s="45">
        <f t="shared" si="79"/>
        <v>0</v>
      </c>
      <c r="W192" s="46">
        <f t="shared" si="80"/>
        <v>0</v>
      </c>
      <c r="X192" s="41">
        <f t="shared" si="81"/>
        <v>0</v>
      </c>
      <c r="Y192" s="41">
        <f t="shared" si="82"/>
        <v>0</v>
      </c>
      <c r="Z192" s="41">
        <f t="shared" si="83"/>
        <v>0</v>
      </c>
      <c r="AA192" s="47">
        <f t="shared" si="84"/>
        <v>0</v>
      </c>
      <c r="AB192" s="48">
        <f t="shared" si="85"/>
        <v>0</v>
      </c>
      <c r="AC192" s="41">
        <f t="shared" si="86"/>
        <v>0</v>
      </c>
      <c r="AD192" s="41">
        <f t="shared" si="87"/>
        <v>0</v>
      </c>
      <c r="AE192" s="41">
        <f t="shared" si="88"/>
        <v>0</v>
      </c>
      <c r="AF192" s="49" t="e">
        <f>HLOOKUP(I192,ElecAvoidedCostsWOCC!$A$5:$Q$50,G192+1,FALSE)</f>
        <v>#N/A</v>
      </c>
      <c r="AG192" s="41" t="e">
        <f t="shared" si="89"/>
        <v>#N/A</v>
      </c>
      <c r="AH192" s="49" t="e">
        <f>HLOOKUP(I192,ElecAvoidedCostsWOCC!$A$5:$Q$50,T192+1,FALSE)</f>
        <v>#N/A</v>
      </c>
      <c r="AI192" s="41" t="e">
        <f t="shared" si="90"/>
        <v>#N/A</v>
      </c>
      <c r="AJ192" s="41" t="e">
        <f t="shared" si="91"/>
        <v>#N/A</v>
      </c>
      <c r="AK192" s="41" t="e">
        <f>HLOOKUP(I192,ElecAvoidedCostsWOCC!$A$5:$Q$50,G192+1,FALSE)*J192*L192</f>
        <v>#N/A</v>
      </c>
      <c r="AL192" s="41" t="e">
        <f t="shared" si="92"/>
        <v>#N/A</v>
      </c>
      <c r="AM192" s="45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5">
        <f t="shared" si="93"/>
        <v>0</v>
      </c>
      <c r="AO192" s="44">
        <f t="shared" si="94"/>
        <v>0</v>
      </c>
      <c r="AP192" s="44" t="e">
        <f t="shared" si="95"/>
        <v>#DIV/0!</v>
      </c>
    </row>
    <row r="193" spans="2:42" x14ac:dyDescent="0.25">
      <c r="B193" s="34"/>
      <c r="C193" s="56"/>
      <c r="D193" s="56"/>
      <c r="E193" s="35"/>
      <c r="F193" s="36"/>
      <c r="G193" s="36"/>
      <c r="H193" s="36"/>
      <c r="I193" s="37"/>
      <c r="J193" s="38"/>
      <c r="K193" s="38"/>
      <c r="L193" s="38"/>
      <c r="M193" s="39"/>
      <c r="N193" s="39"/>
      <c r="O193" s="40"/>
      <c r="P193" s="41"/>
      <c r="Q193" s="41"/>
      <c r="R193" s="42"/>
      <c r="S193" s="43"/>
      <c r="T193" s="36">
        <f t="shared" si="77"/>
        <v>0</v>
      </c>
      <c r="U193" s="44">
        <f t="shared" si="78"/>
        <v>0</v>
      </c>
      <c r="V193" s="45">
        <f t="shared" si="79"/>
        <v>0</v>
      </c>
      <c r="W193" s="46">
        <f t="shared" si="80"/>
        <v>0</v>
      </c>
      <c r="X193" s="41">
        <f t="shared" si="81"/>
        <v>0</v>
      </c>
      <c r="Y193" s="41">
        <f t="shared" si="82"/>
        <v>0</v>
      </c>
      <c r="Z193" s="41">
        <f t="shared" si="83"/>
        <v>0</v>
      </c>
      <c r="AA193" s="47">
        <f t="shared" si="84"/>
        <v>0</v>
      </c>
      <c r="AB193" s="48">
        <f t="shared" si="85"/>
        <v>0</v>
      </c>
      <c r="AC193" s="41">
        <f t="shared" si="86"/>
        <v>0</v>
      </c>
      <c r="AD193" s="41">
        <f t="shared" si="87"/>
        <v>0</v>
      </c>
      <c r="AE193" s="41">
        <f t="shared" si="88"/>
        <v>0</v>
      </c>
      <c r="AF193" s="49" t="e">
        <f>HLOOKUP(I193,ElecAvoidedCostsWOCC!$A$5:$Q$50,G193+1,FALSE)</f>
        <v>#N/A</v>
      </c>
      <c r="AG193" s="41" t="e">
        <f t="shared" si="89"/>
        <v>#N/A</v>
      </c>
      <c r="AH193" s="49" t="e">
        <f>HLOOKUP(I193,ElecAvoidedCostsWOCC!$A$5:$Q$50,T193+1,FALSE)</f>
        <v>#N/A</v>
      </c>
      <c r="AI193" s="41" t="e">
        <f t="shared" si="90"/>
        <v>#N/A</v>
      </c>
      <c r="AJ193" s="41" t="e">
        <f t="shared" si="91"/>
        <v>#N/A</v>
      </c>
      <c r="AK193" s="41" t="e">
        <f>HLOOKUP(I193,ElecAvoidedCostsWOCC!$A$5:$Q$50,G193+1,FALSE)*J193*L193</f>
        <v>#N/A</v>
      </c>
      <c r="AL193" s="41" t="e">
        <f t="shared" si="92"/>
        <v>#N/A</v>
      </c>
      <c r="AM193" s="45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5">
        <f t="shared" si="93"/>
        <v>0</v>
      </c>
      <c r="AO193" s="44">
        <f t="shared" si="94"/>
        <v>0</v>
      </c>
      <c r="AP193" s="44" t="e">
        <f t="shared" si="95"/>
        <v>#DIV/0!</v>
      </c>
    </row>
    <row r="194" spans="2:42" x14ac:dyDescent="0.25">
      <c r="B194" s="34"/>
      <c r="C194" s="56"/>
      <c r="D194" s="56"/>
      <c r="E194" s="35"/>
      <c r="F194" s="36"/>
      <c r="G194" s="36"/>
      <c r="H194" s="36"/>
      <c r="I194" s="37"/>
      <c r="J194" s="38"/>
      <c r="K194" s="38"/>
      <c r="L194" s="38"/>
      <c r="M194" s="39"/>
      <c r="N194" s="39"/>
      <c r="O194" s="40"/>
      <c r="P194" s="41"/>
      <c r="Q194" s="41"/>
      <c r="R194" s="42"/>
      <c r="S194" s="43"/>
      <c r="T194" s="36">
        <f t="shared" si="77"/>
        <v>0</v>
      </c>
      <c r="U194" s="44">
        <f t="shared" si="78"/>
        <v>0</v>
      </c>
      <c r="V194" s="45">
        <f t="shared" si="79"/>
        <v>0</v>
      </c>
      <c r="W194" s="46">
        <f t="shared" si="80"/>
        <v>0</v>
      </c>
      <c r="X194" s="41">
        <f t="shared" si="81"/>
        <v>0</v>
      </c>
      <c r="Y194" s="41">
        <f t="shared" si="82"/>
        <v>0</v>
      </c>
      <c r="Z194" s="41">
        <f t="shared" si="83"/>
        <v>0</v>
      </c>
      <c r="AA194" s="47">
        <f t="shared" si="84"/>
        <v>0</v>
      </c>
      <c r="AB194" s="48">
        <f t="shared" si="85"/>
        <v>0</v>
      </c>
      <c r="AC194" s="41">
        <f t="shared" si="86"/>
        <v>0</v>
      </c>
      <c r="AD194" s="41">
        <f t="shared" si="87"/>
        <v>0</v>
      </c>
      <c r="AE194" s="41">
        <f t="shared" si="88"/>
        <v>0</v>
      </c>
      <c r="AF194" s="49" t="e">
        <f>HLOOKUP(I194,ElecAvoidedCostsWOCC!$A$5:$Q$50,G194+1,FALSE)</f>
        <v>#N/A</v>
      </c>
      <c r="AG194" s="41" t="e">
        <f t="shared" si="89"/>
        <v>#N/A</v>
      </c>
      <c r="AH194" s="49" t="e">
        <f>HLOOKUP(I194,ElecAvoidedCostsWOCC!$A$5:$Q$50,T194+1,FALSE)</f>
        <v>#N/A</v>
      </c>
      <c r="AI194" s="41" t="e">
        <f t="shared" si="90"/>
        <v>#N/A</v>
      </c>
      <c r="AJ194" s="41" t="e">
        <f t="shared" si="91"/>
        <v>#N/A</v>
      </c>
      <c r="AK194" s="41" t="e">
        <f>HLOOKUP(I194,ElecAvoidedCostsWOCC!$A$5:$Q$50,G194+1,FALSE)*J194*L194</f>
        <v>#N/A</v>
      </c>
      <c r="AL194" s="41" t="e">
        <f t="shared" si="92"/>
        <v>#N/A</v>
      </c>
      <c r="AM194" s="45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5">
        <f t="shared" si="93"/>
        <v>0</v>
      </c>
      <c r="AO194" s="44">
        <f t="shared" si="94"/>
        <v>0</v>
      </c>
      <c r="AP194" s="44" t="e">
        <f t="shared" si="95"/>
        <v>#DIV/0!</v>
      </c>
    </row>
    <row r="195" spans="2:42" x14ac:dyDescent="0.25">
      <c r="B195" s="34"/>
      <c r="C195" s="56"/>
      <c r="D195" s="56"/>
      <c r="E195" s="35"/>
      <c r="F195" s="36"/>
      <c r="G195" s="36"/>
      <c r="H195" s="36"/>
      <c r="I195" s="37"/>
      <c r="J195" s="38"/>
      <c r="K195" s="38"/>
      <c r="L195" s="38"/>
      <c r="M195" s="39"/>
      <c r="N195" s="39"/>
      <c r="O195" s="40"/>
      <c r="P195" s="41"/>
      <c r="Q195" s="41"/>
      <c r="R195" s="42"/>
      <c r="S195" s="43"/>
      <c r="T195" s="36">
        <f t="shared" si="77"/>
        <v>0</v>
      </c>
      <c r="U195" s="44">
        <f t="shared" si="78"/>
        <v>0</v>
      </c>
      <c r="V195" s="45">
        <f t="shared" si="79"/>
        <v>0</v>
      </c>
      <c r="W195" s="46">
        <f t="shared" si="80"/>
        <v>0</v>
      </c>
      <c r="X195" s="41">
        <f t="shared" si="81"/>
        <v>0</v>
      </c>
      <c r="Y195" s="41">
        <f t="shared" si="82"/>
        <v>0</v>
      </c>
      <c r="Z195" s="41">
        <f t="shared" si="83"/>
        <v>0</v>
      </c>
      <c r="AA195" s="47">
        <f t="shared" si="84"/>
        <v>0</v>
      </c>
      <c r="AB195" s="48">
        <f t="shared" si="85"/>
        <v>0</v>
      </c>
      <c r="AC195" s="41">
        <f t="shared" si="86"/>
        <v>0</v>
      </c>
      <c r="AD195" s="41">
        <f t="shared" si="87"/>
        <v>0</v>
      </c>
      <c r="AE195" s="41">
        <f t="shared" si="88"/>
        <v>0</v>
      </c>
      <c r="AF195" s="49" t="e">
        <f>HLOOKUP(I195,ElecAvoidedCostsWOCC!$A$5:$Q$50,G195+1,FALSE)</f>
        <v>#N/A</v>
      </c>
      <c r="AG195" s="41" t="e">
        <f t="shared" si="89"/>
        <v>#N/A</v>
      </c>
      <c r="AH195" s="49" t="e">
        <f>HLOOKUP(I195,ElecAvoidedCostsWOCC!$A$5:$Q$50,T195+1,FALSE)</f>
        <v>#N/A</v>
      </c>
      <c r="AI195" s="41" t="e">
        <f t="shared" si="90"/>
        <v>#N/A</v>
      </c>
      <c r="AJ195" s="41" t="e">
        <f t="shared" si="91"/>
        <v>#N/A</v>
      </c>
      <c r="AK195" s="41" t="e">
        <f>HLOOKUP(I195,ElecAvoidedCostsWOCC!$A$5:$Q$50,G195+1,FALSE)*J195*L195</f>
        <v>#N/A</v>
      </c>
      <c r="AL195" s="41" t="e">
        <f t="shared" si="92"/>
        <v>#N/A</v>
      </c>
      <c r="AM195" s="45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5">
        <f t="shared" si="93"/>
        <v>0</v>
      </c>
      <c r="AO195" s="44">
        <f t="shared" si="94"/>
        <v>0</v>
      </c>
      <c r="AP195" s="44" t="e">
        <f t="shared" si="95"/>
        <v>#DIV/0!</v>
      </c>
    </row>
    <row r="196" spans="2:42" x14ac:dyDescent="0.25">
      <c r="B196" s="34"/>
      <c r="C196" s="56"/>
      <c r="D196" s="56"/>
      <c r="E196" s="35"/>
      <c r="F196" s="36"/>
      <c r="G196" s="36"/>
      <c r="H196" s="36"/>
      <c r="I196" s="37"/>
      <c r="J196" s="38"/>
      <c r="K196" s="38"/>
      <c r="L196" s="38"/>
      <c r="M196" s="39"/>
      <c r="N196" s="39"/>
      <c r="O196" s="40"/>
      <c r="P196" s="41"/>
      <c r="Q196" s="41"/>
      <c r="R196" s="42"/>
      <c r="S196" s="43"/>
      <c r="T196" s="36">
        <f t="shared" si="77"/>
        <v>0</v>
      </c>
      <c r="U196" s="44">
        <f t="shared" si="78"/>
        <v>0</v>
      </c>
      <c r="V196" s="45">
        <f t="shared" si="79"/>
        <v>0</v>
      </c>
      <c r="W196" s="46">
        <f t="shared" si="80"/>
        <v>0</v>
      </c>
      <c r="X196" s="41">
        <f t="shared" si="81"/>
        <v>0</v>
      </c>
      <c r="Y196" s="41">
        <f t="shared" si="82"/>
        <v>0</v>
      </c>
      <c r="Z196" s="41">
        <f t="shared" si="83"/>
        <v>0</v>
      </c>
      <c r="AA196" s="47">
        <f t="shared" si="84"/>
        <v>0</v>
      </c>
      <c r="AB196" s="48">
        <f t="shared" si="85"/>
        <v>0</v>
      </c>
      <c r="AC196" s="41">
        <f t="shared" si="86"/>
        <v>0</v>
      </c>
      <c r="AD196" s="41">
        <f t="shared" si="87"/>
        <v>0</v>
      </c>
      <c r="AE196" s="41">
        <f t="shared" si="88"/>
        <v>0</v>
      </c>
      <c r="AF196" s="49" t="e">
        <f>HLOOKUP(I196,ElecAvoidedCostsWOCC!$A$5:$Q$50,G196+1,FALSE)</f>
        <v>#N/A</v>
      </c>
      <c r="AG196" s="41" t="e">
        <f t="shared" si="89"/>
        <v>#N/A</v>
      </c>
      <c r="AH196" s="49" t="e">
        <f>HLOOKUP(I196,ElecAvoidedCostsWOCC!$A$5:$Q$50,T196+1,FALSE)</f>
        <v>#N/A</v>
      </c>
      <c r="AI196" s="41" t="e">
        <f t="shared" si="90"/>
        <v>#N/A</v>
      </c>
      <c r="AJ196" s="41" t="e">
        <f t="shared" si="91"/>
        <v>#N/A</v>
      </c>
      <c r="AK196" s="41" t="e">
        <f>HLOOKUP(I196,ElecAvoidedCostsWOCC!$A$5:$Q$50,G196+1,FALSE)*J196*L196</f>
        <v>#N/A</v>
      </c>
      <c r="AL196" s="41" t="e">
        <f t="shared" si="92"/>
        <v>#N/A</v>
      </c>
      <c r="AM196" s="45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5">
        <f t="shared" si="93"/>
        <v>0</v>
      </c>
      <c r="AO196" s="44">
        <f t="shared" si="94"/>
        <v>0</v>
      </c>
      <c r="AP196" s="44" t="e">
        <f t="shared" si="95"/>
        <v>#DIV/0!</v>
      </c>
    </row>
    <row r="197" spans="2:42" x14ac:dyDescent="0.25">
      <c r="B197" s="34"/>
      <c r="C197" s="56"/>
      <c r="D197" s="56"/>
      <c r="E197" s="35"/>
      <c r="F197" s="36"/>
      <c r="G197" s="36"/>
      <c r="H197" s="36"/>
      <c r="I197" s="37"/>
      <c r="J197" s="38"/>
      <c r="K197" s="38"/>
      <c r="L197" s="38"/>
      <c r="M197" s="39"/>
      <c r="N197" s="39"/>
      <c r="O197" s="40"/>
      <c r="P197" s="41"/>
      <c r="Q197" s="41"/>
      <c r="R197" s="42"/>
      <c r="S197" s="43"/>
      <c r="T197" s="36">
        <f t="shared" si="77"/>
        <v>0</v>
      </c>
      <c r="U197" s="44">
        <f t="shared" si="78"/>
        <v>0</v>
      </c>
      <c r="V197" s="45">
        <f t="shared" si="79"/>
        <v>0</v>
      </c>
      <c r="W197" s="46">
        <f t="shared" si="80"/>
        <v>0</v>
      </c>
      <c r="X197" s="41">
        <f t="shared" si="81"/>
        <v>0</v>
      </c>
      <c r="Y197" s="41">
        <f t="shared" si="82"/>
        <v>0</v>
      </c>
      <c r="Z197" s="41">
        <f t="shared" si="83"/>
        <v>0</v>
      </c>
      <c r="AA197" s="47">
        <f t="shared" si="84"/>
        <v>0</v>
      </c>
      <c r="AB197" s="48">
        <f t="shared" si="85"/>
        <v>0</v>
      </c>
      <c r="AC197" s="41">
        <f t="shared" si="86"/>
        <v>0</v>
      </c>
      <c r="AD197" s="41">
        <f t="shared" si="87"/>
        <v>0</v>
      </c>
      <c r="AE197" s="41">
        <f t="shared" si="88"/>
        <v>0</v>
      </c>
      <c r="AF197" s="49" t="e">
        <f>HLOOKUP(I197,ElecAvoidedCostsWOCC!$A$5:$Q$50,G197+1,FALSE)</f>
        <v>#N/A</v>
      </c>
      <c r="AG197" s="41" t="e">
        <f t="shared" si="89"/>
        <v>#N/A</v>
      </c>
      <c r="AH197" s="49" t="e">
        <f>HLOOKUP(I197,ElecAvoidedCostsWOCC!$A$5:$Q$50,T197+1,FALSE)</f>
        <v>#N/A</v>
      </c>
      <c r="AI197" s="41" t="e">
        <f t="shared" si="90"/>
        <v>#N/A</v>
      </c>
      <c r="AJ197" s="41" t="e">
        <f t="shared" si="91"/>
        <v>#N/A</v>
      </c>
      <c r="AK197" s="41" t="e">
        <f>HLOOKUP(I197,ElecAvoidedCostsWOCC!$A$5:$Q$50,G197+1,FALSE)*J197*L197</f>
        <v>#N/A</v>
      </c>
      <c r="AL197" s="41" t="e">
        <f t="shared" si="92"/>
        <v>#N/A</v>
      </c>
      <c r="AM197" s="45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5">
        <f t="shared" si="93"/>
        <v>0</v>
      </c>
      <c r="AO197" s="44">
        <f t="shared" si="94"/>
        <v>0</v>
      </c>
      <c r="AP197" s="44" t="e">
        <f t="shared" si="95"/>
        <v>#DIV/0!</v>
      </c>
    </row>
    <row r="198" spans="2:42" x14ac:dyDescent="0.25">
      <c r="B198" s="34"/>
      <c r="C198" s="56"/>
      <c r="D198" s="56"/>
      <c r="E198" s="35"/>
      <c r="F198" s="36"/>
      <c r="G198" s="36"/>
      <c r="H198" s="36"/>
      <c r="I198" s="37"/>
      <c r="J198" s="38"/>
      <c r="K198" s="38"/>
      <c r="L198" s="38"/>
      <c r="M198" s="39"/>
      <c r="N198" s="39"/>
      <c r="O198" s="40"/>
      <c r="P198" s="41"/>
      <c r="Q198" s="41"/>
      <c r="R198" s="42"/>
      <c r="S198" s="43"/>
      <c r="T198" s="36">
        <f t="shared" si="77"/>
        <v>0</v>
      </c>
      <c r="U198" s="44">
        <f t="shared" si="78"/>
        <v>0</v>
      </c>
      <c r="V198" s="45">
        <f t="shared" si="79"/>
        <v>0</v>
      </c>
      <c r="W198" s="46">
        <f t="shared" si="80"/>
        <v>0</v>
      </c>
      <c r="X198" s="41">
        <f t="shared" si="81"/>
        <v>0</v>
      </c>
      <c r="Y198" s="41">
        <f t="shared" si="82"/>
        <v>0</v>
      </c>
      <c r="Z198" s="41">
        <f t="shared" si="83"/>
        <v>0</v>
      </c>
      <c r="AA198" s="47">
        <f t="shared" si="84"/>
        <v>0</v>
      </c>
      <c r="AB198" s="48">
        <f t="shared" si="85"/>
        <v>0</v>
      </c>
      <c r="AC198" s="41">
        <f t="shared" si="86"/>
        <v>0</v>
      </c>
      <c r="AD198" s="41">
        <f t="shared" si="87"/>
        <v>0</v>
      </c>
      <c r="AE198" s="41">
        <f t="shared" si="88"/>
        <v>0</v>
      </c>
      <c r="AF198" s="49" t="e">
        <f>HLOOKUP(I198,ElecAvoidedCostsWOCC!$A$5:$Q$50,G198+1,FALSE)</f>
        <v>#N/A</v>
      </c>
      <c r="AG198" s="41" t="e">
        <f t="shared" si="89"/>
        <v>#N/A</v>
      </c>
      <c r="AH198" s="49" t="e">
        <f>HLOOKUP(I198,ElecAvoidedCostsWOCC!$A$5:$Q$50,T198+1,FALSE)</f>
        <v>#N/A</v>
      </c>
      <c r="AI198" s="41" t="e">
        <f t="shared" si="90"/>
        <v>#N/A</v>
      </c>
      <c r="AJ198" s="41" t="e">
        <f t="shared" si="91"/>
        <v>#N/A</v>
      </c>
      <c r="AK198" s="41" t="e">
        <f>HLOOKUP(I198,ElecAvoidedCostsWOCC!$A$5:$Q$50,G198+1,FALSE)*J198*L198</f>
        <v>#N/A</v>
      </c>
      <c r="AL198" s="41" t="e">
        <f t="shared" si="92"/>
        <v>#N/A</v>
      </c>
      <c r="AM198" s="45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5">
        <f t="shared" si="93"/>
        <v>0</v>
      </c>
      <c r="AO198" s="44">
        <f t="shared" si="94"/>
        <v>0</v>
      </c>
      <c r="AP198" s="44" t="e">
        <f t="shared" si="95"/>
        <v>#DIV/0!</v>
      </c>
    </row>
    <row r="199" spans="2:42" x14ac:dyDescent="0.25">
      <c r="B199" s="34"/>
      <c r="C199" s="56"/>
      <c r="D199" s="56"/>
      <c r="E199" s="35"/>
      <c r="F199" s="36"/>
      <c r="G199" s="36"/>
      <c r="H199" s="36"/>
      <c r="I199" s="37"/>
      <c r="J199" s="38"/>
      <c r="K199" s="38"/>
      <c r="L199" s="38"/>
      <c r="M199" s="39"/>
      <c r="N199" s="39"/>
      <c r="O199" s="40"/>
      <c r="P199" s="41"/>
      <c r="Q199" s="41"/>
      <c r="R199" s="42"/>
      <c r="S199" s="43"/>
      <c r="T199" s="36">
        <f t="shared" si="77"/>
        <v>0</v>
      </c>
      <c r="U199" s="44">
        <f t="shared" si="78"/>
        <v>0</v>
      </c>
      <c r="V199" s="45">
        <f t="shared" si="79"/>
        <v>0</v>
      </c>
      <c r="W199" s="46">
        <f t="shared" si="80"/>
        <v>0</v>
      </c>
      <c r="X199" s="41">
        <f t="shared" si="81"/>
        <v>0</v>
      </c>
      <c r="Y199" s="41">
        <f t="shared" si="82"/>
        <v>0</v>
      </c>
      <c r="Z199" s="41">
        <f t="shared" si="83"/>
        <v>0</v>
      </c>
      <c r="AA199" s="47">
        <f t="shared" si="84"/>
        <v>0</v>
      </c>
      <c r="AB199" s="48">
        <f t="shared" si="85"/>
        <v>0</v>
      </c>
      <c r="AC199" s="41">
        <f t="shared" si="86"/>
        <v>0</v>
      </c>
      <c r="AD199" s="41">
        <f t="shared" si="87"/>
        <v>0</v>
      </c>
      <c r="AE199" s="41">
        <f t="shared" si="88"/>
        <v>0</v>
      </c>
      <c r="AF199" s="49" t="e">
        <f>HLOOKUP(I199,ElecAvoidedCostsWOCC!$A$5:$Q$50,G199+1,FALSE)</f>
        <v>#N/A</v>
      </c>
      <c r="AG199" s="41" t="e">
        <f t="shared" si="89"/>
        <v>#N/A</v>
      </c>
      <c r="AH199" s="49" t="e">
        <f>HLOOKUP(I199,ElecAvoidedCostsWOCC!$A$5:$Q$50,T199+1,FALSE)</f>
        <v>#N/A</v>
      </c>
      <c r="AI199" s="41" t="e">
        <f t="shared" si="90"/>
        <v>#N/A</v>
      </c>
      <c r="AJ199" s="41" t="e">
        <f t="shared" si="91"/>
        <v>#N/A</v>
      </c>
      <c r="AK199" s="41" t="e">
        <f>HLOOKUP(I199,ElecAvoidedCostsWOCC!$A$5:$Q$50,G199+1,FALSE)*J199*L199</f>
        <v>#N/A</v>
      </c>
      <c r="AL199" s="41" t="e">
        <f t="shared" si="92"/>
        <v>#N/A</v>
      </c>
      <c r="AM199" s="45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5">
        <f t="shared" si="93"/>
        <v>0</v>
      </c>
      <c r="AO199" s="44">
        <f t="shared" si="94"/>
        <v>0</v>
      </c>
      <c r="AP199" s="44" t="e">
        <f t="shared" si="95"/>
        <v>#DIV/0!</v>
      </c>
    </row>
    <row r="200" spans="2:42" x14ac:dyDescent="0.25">
      <c r="B200" s="34"/>
      <c r="C200" s="56"/>
      <c r="D200" s="56"/>
      <c r="E200" s="35"/>
      <c r="F200" s="36"/>
      <c r="G200" s="36"/>
      <c r="H200" s="36"/>
      <c r="I200" s="37"/>
      <c r="J200" s="38"/>
      <c r="K200" s="38"/>
      <c r="L200" s="38"/>
      <c r="M200" s="39"/>
      <c r="N200" s="39"/>
      <c r="O200" s="40"/>
      <c r="P200" s="41"/>
      <c r="Q200" s="41"/>
      <c r="R200" s="42"/>
      <c r="S200" s="43"/>
      <c r="T200" s="36">
        <f t="shared" si="77"/>
        <v>0</v>
      </c>
      <c r="U200" s="44">
        <f t="shared" si="78"/>
        <v>0</v>
      </c>
      <c r="V200" s="45">
        <f t="shared" si="79"/>
        <v>0</v>
      </c>
      <c r="W200" s="46">
        <f t="shared" si="80"/>
        <v>0</v>
      </c>
      <c r="X200" s="41">
        <f t="shared" si="81"/>
        <v>0</v>
      </c>
      <c r="Y200" s="41">
        <f t="shared" si="82"/>
        <v>0</v>
      </c>
      <c r="Z200" s="41">
        <f t="shared" si="83"/>
        <v>0</v>
      </c>
      <c r="AA200" s="47">
        <f t="shared" si="84"/>
        <v>0</v>
      </c>
      <c r="AB200" s="48">
        <f t="shared" si="85"/>
        <v>0</v>
      </c>
      <c r="AC200" s="41">
        <f t="shared" si="86"/>
        <v>0</v>
      </c>
      <c r="AD200" s="41">
        <f t="shared" si="87"/>
        <v>0</v>
      </c>
      <c r="AE200" s="41">
        <f t="shared" si="88"/>
        <v>0</v>
      </c>
      <c r="AF200" s="49" t="e">
        <f>HLOOKUP(I200,ElecAvoidedCostsWOCC!$A$5:$Q$50,G200+1,FALSE)</f>
        <v>#N/A</v>
      </c>
      <c r="AG200" s="41" t="e">
        <f t="shared" si="89"/>
        <v>#N/A</v>
      </c>
      <c r="AH200" s="49" t="e">
        <f>HLOOKUP(I200,ElecAvoidedCostsWOCC!$A$5:$Q$50,T200+1,FALSE)</f>
        <v>#N/A</v>
      </c>
      <c r="AI200" s="41" t="e">
        <f t="shared" si="90"/>
        <v>#N/A</v>
      </c>
      <c r="AJ200" s="41" t="e">
        <f t="shared" si="91"/>
        <v>#N/A</v>
      </c>
      <c r="AK200" s="41" t="e">
        <f>HLOOKUP(I200,ElecAvoidedCostsWOCC!$A$5:$Q$50,G200+1,FALSE)*J200*L200</f>
        <v>#N/A</v>
      </c>
      <c r="AL200" s="41" t="e">
        <f t="shared" si="92"/>
        <v>#N/A</v>
      </c>
      <c r="AM200" s="45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5">
        <f t="shared" si="93"/>
        <v>0</v>
      </c>
      <c r="AO200" s="44">
        <f t="shared" si="94"/>
        <v>0</v>
      </c>
      <c r="AP200" s="44" t="e">
        <f t="shared" si="95"/>
        <v>#DIV/0!</v>
      </c>
    </row>
    <row r="201" spans="2:42" x14ac:dyDescent="0.25">
      <c r="B201" s="34"/>
      <c r="C201" s="56"/>
      <c r="D201" s="56"/>
      <c r="E201" s="35"/>
      <c r="F201" s="36"/>
      <c r="G201" s="36"/>
      <c r="H201" s="36"/>
      <c r="I201" s="37"/>
      <c r="J201" s="38"/>
      <c r="K201" s="38"/>
      <c r="L201" s="38"/>
      <c r="M201" s="39"/>
      <c r="N201" s="39"/>
      <c r="O201" s="40"/>
      <c r="P201" s="41"/>
      <c r="Q201" s="41"/>
      <c r="R201" s="42"/>
      <c r="S201" s="43"/>
      <c r="T201" s="36">
        <f t="shared" si="77"/>
        <v>0</v>
      </c>
      <c r="U201" s="44">
        <f t="shared" si="78"/>
        <v>0</v>
      </c>
      <c r="V201" s="45">
        <f t="shared" si="79"/>
        <v>0</v>
      </c>
      <c r="W201" s="46">
        <f t="shared" si="80"/>
        <v>0</v>
      </c>
      <c r="X201" s="41">
        <f t="shared" si="81"/>
        <v>0</v>
      </c>
      <c r="Y201" s="41">
        <f t="shared" si="82"/>
        <v>0</v>
      </c>
      <c r="Z201" s="41">
        <f t="shared" si="83"/>
        <v>0</v>
      </c>
      <c r="AA201" s="47">
        <f t="shared" si="84"/>
        <v>0</v>
      </c>
      <c r="AB201" s="48">
        <f t="shared" si="85"/>
        <v>0</v>
      </c>
      <c r="AC201" s="41">
        <f t="shared" si="86"/>
        <v>0</v>
      </c>
      <c r="AD201" s="41">
        <f t="shared" si="87"/>
        <v>0</v>
      </c>
      <c r="AE201" s="41">
        <f t="shared" si="88"/>
        <v>0</v>
      </c>
      <c r="AF201" s="49" t="e">
        <f>HLOOKUP(I201,ElecAvoidedCostsWOCC!$A$5:$Q$50,G201+1,FALSE)</f>
        <v>#N/A</v>
      </c>
      <c r="AG201" s="41" t="e">
        <f t="shared" si="89"/>
        <v>#N/A</v>
      </c>
      <c r="AH201" s="49" t="e">
        <f>HLOOKUP(I201,ElecAvoidedCostsWOCC!$A$5:$Q$50,T201+1,FALSE)</f>
        <v>#N/A</v>
      </c>
      <c r="AI201" s="41" t="e">
        <f t="shared" si="90"/>
        <v>#N/A</v>
      </c>
      <c r="AJ201" s="41" t="e">
        <f t="shared" si="91"/>
        <v>#N/A</v>
      </c>
      <c r="AK201" s="41" t="e">
        <f>HLOOKUP(I201,ElecAvoidedCostsWOCC!$A$5:$Q$50,G201+1,FALSE)*J201*L201</f>
        <v>#N/A</v>
      </c>
      <c r="AL201" s="41" t="e">
        <f t="shared" si="92"/>
        <v>#N/A</v>
      </c>
      <c r="AM201" s="45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5">
        <f t="shared" si="93"/>
        <v>0</v>
      </c>
      <c r="AO201" s="44">
        <f t="shared" si="94"/>
        <v>0</v>
      </c>
      <c r="AP201" s="44" t="e">
        <f t="shared" si="95"/>
        <v>#DIV/0!</v>
      </c>
    </row>
    <row r="202" spans="2:42" x14ac:dyDescent="0.25">
      <c r="B202" s="34"/>
      <c r="C202" s="56"/>
      <c r="D202" s="56"/>
      <c r="E202" s="35"/>
      <c r="F202" s="36"/>
      <c r="G202" s="36"/>
      <c r="H202" s="36"/>
      <c r="I202" s="37"/>
      <c r="J202" s="38"/>
      <c r="K202" s="38"/>
      <c r="L202" s="38"/>
      <c r="M202" s="39"/>
      <c r="N202" s="39"/>
      <c r="O202" s="40"/>
      <c r="P202" s="41"/>
      <c r="Q202" s="41"/>
      <c r="R202" s="42"/>
      <c r="S202" s="43"/>
      <c r="T202" s="36">
        <f t="shared" si="77"/>
        <v>0</v>
      </c>
      <c r="U202" s="44">
        <f t="shared" si="78"/>
        <v>0</v>
      </c>
      <c r="V202" s="45">
        <f t="shared" si="79"/>
        <v>0</v>
      </c>
      <c r="W202" s="46">
        <f t="shared" si="80"/>
        <v>0</v>
      </c>
      <c r="X202" s="41">
        <f t="shared" si="81"/>
        <v>0</v>
      </c>
      <c r="Y202" s="41">
        <f t="shared" si="82"/>
        <v>0</v>
      </c>
      <c r="Z202" s="41">
        <f t="shared" si="83"/>
        <v>0</v>
      </c>
      <c r="AA202" s="47">
        <f t="shared" si="84"/>
        <v>0</v>
      </c>
      <c r="AB202" s="48">
        <f t="shared" si="85"/>
        <v>0</v>
      </c>
      <c r="AC202" s="41">
        <f t="shared" si="86"/>
        <v>0</v>
      </c>
      <c r="AD202" s="41">
        <f t="shared" si="87"/>
        <v>0</v>
      </c>
      <c r="AE202" s="41">
        <f t="shared" si="88"/>
        <v>0</v>
      </c>
      <c r="AF202" s="49" t="e">
        <f>HLOOKUP(I202,ElecAvoidedCostsWOCC!$A$5:$Q$50,G202+1,FALSE)</f>
        <v>#N/A</v>
      </c>
      <c r="AG202" s="41" t="e">
        <f t="shared" si="89"/>
        <v>#N/A</v>
      </c>
      <c r="AH202" s="49" t="e">
        <f>HLOOKUP(I202,ElecAvoidedCostsWOCC!$A$5:$Q$50,T202+1,FALSE)</f>
        <v>#N/A</v>
      </c>
      <c r="AI202" s="41" t="e">
        <f t="shared" si="90"/>
        <v>#N/A</v>
      </c>
      <c r="AJ202" s="41" t="e">
        <f t="shared" si="91"/>
        <v>#N/A</v>
      </c>
      <c r="AK202" s="41" t="e">
        <f>HLOOKUP(I202,ElecAvoidedCostsWOCC!$A$5:$Q$50,G202+1,FALSE)*J202*L202</f>
        <v>#N/A</v>
      </c>
      <c r="AL202" s="41" t="e">
        <f t="shared" si="92"/>
        <v>#N/A</v>
      </c>
      <c r="AM202" s="45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5">
        <f t="shared" si="93"/>
        <v>0</v>
      </c>
      <c r="AO202" s="44">
        <f t="shared" si="94"/>
        <v>0</v>
      </c>
      <c r="AP202" s="44" t="e">
        <f t="shared" si="95"/>
        <v>#DIV/0!</v>
      </c>
    </row>
    <row r="203" spans="2:42" x14ac:dyDescent="0.25">
      <c r="B203" s="34"/>
      <c r="C203" s="56"/>
      <c r="D203" s="56"/>
      <c r="E203" s="35"/>
      <c r="F203" s="36"/>
      <c r="G203" s="36"/>
      <c r="H203" s="36"/>
      <c r="I203" s="37"/>
      <c r="J203" s="38"/>
      <c r="K203" s="38"/>
      <c r="L203" s="38"/>
      <c r="M203" s="39"/>
      <c r="N203" s="39"/>
      <c r="O203" s="40"/>
      <c r="P203" s="41"/>
      <c r="Q203" s="41"/>
      <c r="R203" s="42"/>
      <c r="S203" s="43"/>
      <c r="T203" s="36">
        <f t="shared" si="77"/>
        <v>0</v>
      </c>
      <c r="U203" s="44">
        <f t="shared" si="78"/>
        <v>0</v>
      </c>
      <c r="V203" s="45">
        <f t="shared" si="79"/>
        <v>0</v>
      </c>
      <c r="W203" s="46">
        <f t="shared" si="80"/>
        <v>0</v>
      </c>
      <c r="X203" s="41">
        <f t="shared" si="81"/>
        <v>0</v>
      </c>
      <c r="Y203" s="41">
        <f t="shared" si="82"/>
        <v>0</v>
      </c>
      <c r="Z203" s="41">
        <f t="shared" si="83"/>
        <v>0</v>
      </c>
      <c r="AA203" s="47">
        <f t="shared" si="84"/>
        <v>0</v>
      </c>
      <c r="AB203" s="48">
        <f t="shared" si="85"/>
        <v>0</v>
      </c>
      <c r="AC203" s="41">
        <f t="shared" si="86"/>
        <v>0</v>
      </c>
      <c r="AD203" s="41">
        <f t="shared" si="87"/>
        <v>0</v>
      </c>
      <c r="AE203" s="41">
        <f t="shared" si="88"/>
        <v>0</v>
      </c>
      <c r="AF203" s="49" t="e">
        <f>HLOOKUP(I203,ElecAvoidedCostsWOCC!$A$5:$Q$50,G203+1,FALSE)</f>
        <v>#N/A</v>
      </c>
      <c r="AG203" s="41" t="e">
        <f t="shared" si="89"/>
        <v>#N/A</v>
      </c>
      <c r="AH203" s="49" t="e">
        <f>HLOOKUP(I203,ElecAvoidedCostsWOCC!$A$5:$Q$50,T203+1,FALSE)</f>
        <v>#N/A</v>
      </c>
      <c r="AI203" s="41" t="e">
        <f t="shared" si="90"/>
        <v>#N/A</v>
      </c>
      <c r="AJ203" s="41" t="e">
        <f t="shared" si="91"/>
        <v>#N/A</v>
      </c>
      <c r="AK203" s="41" t="e">
        <f>HLOOKUP(I203,ElecAvoidedCostsWOCC!$A$5:$Q$50,G203+1,FALSE)*J203*L203</f>
        <v>#N/A</v>
      </c>
      <c r="AL203" s="41" t="e">
        <f t="shared" si="92"/>
        <v>#N/A</v>
      </c>
      <c r="AM203" s="45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5">
        <f t="shared" si="93"/>
        <v>0</v>
      </c>
      <c r="AO203" s="44">
        <f t="shared" si="94"/>
        <v>0</v>
      </c>
      <c r="AP203" s="44" t="e">
        <f t="shared" si="95"/>
        <v>#DIV/0!</v>
      </c>
    </row>
    <row r="204" spans="2:42" x14ac:dyDescent="0.25">
      <c r="B204" s="34"/>
      <c r="C204" s="56"/>
      <c r="D204" s="56"/>
      <c r="E204" s="35"/>
      <c r="F204" s="36"/>
      <c r="G204" s="36"/>
      <c r="H204" s="36"/>
      <c r="I204" s="37"/>
      <c r="J204" s="38"/>
      <c r="K204" s="38"/>
      <c r="L204" s="38"/>
      <c r="M204" s="39"/>
      <c r="N204" s="39"/>
      <c r="O204" s="40"/>
      <c r="P204" s="41"/>
      <c r="Q204" s="41"/>
      <c r="R204" s="42"/>
      <c r="S204" s="43"/>
      <c r="T204" s="36">
        <f t="shared" si="77"/>
        <v>0</v>
      </c>
      <c r="U204" s="44">
        <f t="shared" si="78"/>
        <v>0</v>
      </c>
      <c r="V204" s="45">
        <f t="shared" si="79"/>
        <v>0</v>
      </c>
      <c r="W204" s="46">
        <f t="shared" si="80"/>
        <v>0</v>
      </c>
      <c r="X204" s="41">
        <f t="shared" si="81"/>
        <v>0</v>
      </c>
      <c r="Y204" s="41">
        <f t="shared" si="82"/>
        <v>0</v>
      </c>
      <c r="Z204" s="41">
        <f t="shared" si="83"/>
        <v>0</v>
      </c>
      <c r="AA204" s="47">
        <f t="shared" si="84"/>
        <v>0</v>
      </c>
      <c r="AB204" s="48">
        <f t="shared" si="85"/>
        <v>0</v>
      </c>
      <c r="AC204" s="41">
        <f t="shared" si="86"/>
        <v>0</v>
      </c>
      <c r="AD204" s="41">
        <f t="shared" si="87"/>
        <v>0</v>
      </c>
      <c r="AE204" s="41">
        <f t="shared" si="88"/>
        <v>0</v>
      </c>
      <c r="AF204" s="49" t="e">
        <f>HLOOKUP(I204,ElecAvoidedCostsWOCC!$A$5:$Q$50,G204+1,FALSE)</f>
        <v>#N/A</v>
      </c>
      <c r="AG204" s="41" t="e">
        <f t="shared" si="89"/>
        <v>#N/A</v>
      </c>
      <c r="AH204" s="49" t="e">
        <f>HLOOKUP(I204,ElecAvoidedCostsWOCC!$A$5:$Q$50,T204+1,FALSE)</f>
        <v>#N/A</v>
      </c>
      <c r="AI204" s="41" t="e">
        <f t="shared" si="90"/>
        <v>#N/A</v>
      </c>
      <c r="AJ204" s="41" t="e">
        <f t="shared" si="91"/>
        <v>#N/A</v>
      </c>
      <c r="AK204" s="41" t="e">
        <f>HLOOKUP(I204,ElecAvoidedCostsWOCC!$A$5:$Q$50,G204+1,FALSE)*J204*L204</f>
        <v>#N/A</v>
      </c>
      <c r="AL204" s="41" t="e">
        <f t="shared" si="92"/>
        <v>#N/A</v>
      </c>
      <c r="AM204" s="45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5">
        <f t="shared" si="93"/>
        <v>0</v>
      </c>
      <c r="AO204" s="44">
        <f t="shared" si="94"/>
        <v>0</v>
      </c>
      <c r="AP204" s="44" t="e">
        <f t="shared" si="95"/>
        <v>#DIV/0!</v>
      </c>
    </row>
    <row r="205" spans="2:42" x14ac:dyDescent="0.25">
      <c r="B205" s="34"/>
      <c r="C205" s="56"/>
      <c r="D205" s="56"/>
      <c r="E205" s="35"/>
      <c r="F205" s="36"/>
      <c r="G205" s="36"/>
      <c r="H205" s="36"/>
      <c r="I205" s="37"/>
      <c r="J205" s="38"/>
      <c r="K205" s="38"/>
      <c r="L205" s="38"/>
      <c r="M205" s="39"/>
      <c r="N205" s="39"/>
      <c r="O205" s="40"/>
      <c r="P205" s="41"/>
      <c r="Q205" s="41"/>
      <c r="R205" s="42"/>
      <c r="S205" s="43"/>
      <c r="T205" s="36">
        <f t="shared" si="77"/>
        <v>0</v>
      </c>
      <c r="U205" s="44">
        <f t="shared" si="78"/>
        <v>0</v>
      </c>
      <c r="V205" s="45">
        <f t="shared" si="79"/>
        <v>0</v>
      </c>
      <c r="W205" s="46">
        <f t="shared" si="80"/>
        <v>0</v>
      </c>
      <c r="X205" s="41">
        <f t="shared" si="81"/>
        <v>0</v>
      </c>
      <c r="Y205" s="41">
        <f t="shared" si="82"/>
        <v>0</v>
      </c>
      <c r="Z205" s="41">
        <f t="shared" si="83"/>
        <v>0</v>
      </c>
      <c r="AA205" s="47">
        <f t="shared" si="84"/>
        <v>0</v>
      </c>
      <c r="AB205" s="48">
        <f t="shared" si="85"/>
        <v>0</v>
      </c>
      <c r="AC205" s="41">
        <f t="shared" si="86"/>
        <v>0</v>
      </c>
      <c r="AD205" s="41">
        <f t="shared" si="87"/>
        <v>0</v>
      </c>
      <c r="AE205" s="41">
        <f t="shared" si="88"/>
        <v>0</v>
      </c>
      <c r="AF205" s="49" t="e">
        <f>HLOOKUP(I205,ElecAvoidedCostsWOCC!$A$5:$Q$50,G205+1,FALSE)</f>
        <v>#N/A</v>
      </c>
      <c r="AG205" s="41" t="e">
        <f t="shared" si="89"/>
        <v>#N/A</v>
      </c>
      <c r="AH205" s="49" t="e">
        <f>HLOOKUP(I205,ElecAvoidedCostsWOCC!$A$5:$Q$50,T205+1,FALSE)</f>
        <v>#N/A</v>
      </c>
      <c r="AI205" s="41" t="e">
        <f t="shared" si="90"/>
        <v>#N/A</v>
      </c>
      <c r="AJ205" s="41" t="e">
        <f t="shared" si="91"/>
        <v>#N/A</v>
      </c>
      <c r="AK205" s="41" t="e">
        <f>HLOOKUP(I205,ElecAvoidedCostsWOCC!$A$5:$Q$50,G205+1,FALSE)*J205*L205</f>
        <v>#N/A</v>
      </c>
      <c r="AL205" s="41" t="e">
        <f t="shared" si="92"/>
        <v>#N/A</v>
      </c>
      <c r="AM205" s="45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5">
        <f t="shared" si="93"/>
        <v>0</v>
      </c>
      <c r="AO205" s="44">
        <f t="shared" si="94"/>
        <v>0</v>
      </c>
      <c r="AP205" s="44" t="e">
        <f t="shared" si="95"/>
        <v>#DIV/0!</v>
      </c>
    </row>
    <row r="206" spans="2:42" x14ac:dyDescent="0.25">
      <c r="B206" s="34"/>
      <c r="C206" s="56"/>
      <c r="D206" s="56"/>
      <c r="E206" s="35"/>
      <c r="F206" s="36"/>
      <c r="G206" s="36"/>
      <c r="H206" s="36"/>
      <c r="I206" s="37"/>
      <c r="J206" s="38"/>
      <c r="K206" s="38"/>
      <c r="L206" s="38"/>
      <c r="M206" s="39"/>
      <c r="N206" s="39"/>
      <c r="O206" s="40"/>
      <c r="P206" s="41"/>
      <c r="Q206" s="41"/>
      <c r="R206" s="42"/>
      <c r="S206" s="43"/>
      <c r="T206" s="36">
        <f t="shared" si="77"/>
        <v>0</v>
      </c>
      <c r="U206" s="44">
        <f t="shared" si="78"/>
        <v>0</v>
      </c>
      <c r="V206" s="45">
        <f t="shared" si="79"/>
        <v>0</v>
      </c>
      <c r="W206" s="46">
        <f t="shared" si="80"/>
        <v>0</v>
      </c>
      <c r="X206" s="41">
        <f t="shared" si="81"/>
        <v>0</v>
      </c>
      <c r="Y206" s="41">
        <f t="shared" si="82"/>
        <v>0</v>
      </c>
      <c r="Z206" s="41">
        <f t="shared" si="83"/>
        <v>0</v>
      </c>
      <c r="AA206" s="47">
        <f t="shared" si="84"/>
        <v>0</v>
      </c>
      <c r="AB206" s="48">
        <f t="shared" si="85"/>
        <v>0</v>
      </c>
      <c r="AC206" s="41">
        <f t="shared" si="86"/>
        <v>0</v>
      </c>
      <c r="AD206" s="41">
        <f t="shared" si="87"/>
        <v>0</v>
      </c>
      <c r="AE206" s="41">
        <f t="shared" si="88"/>
        <v>0</v>
      </c>
      <c r="AF206" s="49" t="e">
        <f>HLOOKUP(I206,ElecAvoidedCostsWOCC!$A$5:$Q$50,G206+1,FALSE)</f>
        <v>#N/A</v>
      </c>
      <c r="AG206" s="41" t="e">
        <f t="shared" si="89"/>
        <v>#N/A</v>
      </c>
      <c r="AH206" s="49" t="e">
        <f>HLOOKUP(I206,ElecAvoidedCostsWOCC!$A$5:$Q$50,T206+1,FALSE)</f>
        <v>#N/A</v>
      </c>
      <c r="AI206" s="41" t="e">
        <f t="shared" si="90"/>
        <v>#N/A</v>
      </c>
      <c r="AJ206" s="41" t="e">
        <f t="shared" si="91"/>
        <v>#N/A</v>
      </c>
      <c r="AK206" s="41" t="e">
        <f>HLOOKUP(I206,ElecAvoidedCostsWOCC!$A$5:$Q$50,G206+1,FALSE)*J206*L206</f>
        <v>#N/A</v>
      </c>
      <c r="AL206" s="41" t="e">
        <f t="shared" si="92"/>
        <v>#N/A</v>
      </c>
      <c r="AM206" s="45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5">
        <f t="shared" si="93"/>
        <v>0</v>
      </c>
      <c r="AO206" s="44">
        <f t="shared" si="94"/>
        <v>0</v>
      </c>
      <c r="AP206" s="44" t="e">
        <f t="shared" si="95"/>
        <v>#DIV/0!</v>
      </c>
    </row>
    <row r="207" spans="2:42" x14ac:dyDescent="0.25">
      <c r="B207" s="34"/>
      <c r="C207" s="56"/>
      <c r="D207" s="56"/>
      <c r="E207" s="35"/>
      <c r="F207" s="36"/>
      <c r="G207" s="36"/>
      <c r="H207" s="36"/>
      <c r="I207" s="37"/>
      <c r="J207" s="38"/>
      <c r="K207" s="38"/>
      <c r="L207" s="38"/>
      <c r="M207" s="39"/>
      <c r="N207" s="39"/>
      <c r="O207" s="40"/>
      <c r="P207" s="41"/>
      <c r="Q207" s="41"/>
      <c r="R207" s="42"/>
      <c r="S207" s="43"/>
      <c r="T207" s="36">
        <f t="shared" si="77"/>
        <v>0</v>
      </c>
      <c r="U207" s="44">
        <f t="shared" si="78"/>
        <v>0</v>
      </c>
      <c r="V207" s="45">
        <f t="shared" si="79"/>
        <v>0</v>
      </c>
      <c r="W207" s="46">
        <f t="shared" si="80"/>
        <v>0</v>
      </c>
      <c r="X207" s="41">
        <f t="shared" si="81"/>
        <v>0</v>
      </c>
      <c r="Y207" s="41">
        <f t="shared" si="82"/>
        <v>0</v>
      </c>
      <c r="Z207" s="41">
        <f t="shared" si="83"/>
        <v>0</v>
      </c>
      <c r="AA207" s="47">
        <f t="shared" si="84"/>
        <v>0</v>
      </c>
      <c r="AB207" s="48">
        <f t="shared" si="85"/>
        <v>0</v>
      </c>
      <c r="AC207" s="41">
        <f t="shared" si="86"/>
        <v>0</v>
      </c>
      <c r="AD207" s="41">
        <f t="shared" si="87"/>
        <v>0</v>
      </c>
      <c r="AE207" s="41">
        <f t="shared" si="88"/>
        <v>0</v>
      </c>
      <c r="AF207" s="49" t="e">
        <f>HLOOKUP(I207,ElecAvoidedCostsWOCC!$A$5:$Q$50,G207+1,FALSE)</f>
        <v>#N/A</v>
      </c>
      <c r="AG207" s="41" t="e">
        <f t="shared" si="89"/>
        <v>#N/A</v>
      </c>
      <c r="AH207" s="49" t="e">
        <f>HLOOKUP(I207,ElecAvoidedCostsWOCC!$A$5:$Q$50,T207+1,FALSE)</f>
        <v>#N/A</v>
      </c>
      <c r="AI207" s="41" t="e">
        <f t="shared" si="90"/>
        <v>#N/A</v>
      </c>
      <c r="AJ207" s="41" t="e">
        <f t="shared" si="91"/>
        <v>#N/A</v>
      </c>
      <c r="AK207" s="41" t="e">
        <f>HLOOKUP(I207,ElecAvoidedCostsWOCC!$A$5:$Q$50,G207+1,FALSE)*J207*L207</f>
        <v>#N/A</v>
      </c>
      <c r="AL207" s="41" t="e">
        <f t="shared" si="92"/>
        <v>#N/A</v>
      </c>
      <c r="AM207" s="45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5">
        <f t="shared" si="93"/>
        <v>0</v>
      </c>
      <c r="AO207" s="44">
        <f t="shared" si="94"/>
        <v>0</v>
      </c>
      <c r="AP207" s="44" t="e">
        <f t="shared" si="95"/>
        <v>#DIV/0!</v>
      </c>
    </row>
    <row r="208" spans="2:42" x14ac:dyDescent="0.25">
      <c r="B208" s="34"/>
      <c r="C208" s="56"/>
      <c r="D208" s="56"/>
      <c r="E208" s="35"/>
      <c r="F208" s="36"/>
      <c r="G208" s="36"/>
      <c r="H208" s="36"/>
      <c r="I208" s="37"/>
      <c r="J208" s="38"/>
      <c r="K208" s="38"/>
      <c r="L208" s="38"/>
      <c r="M208" s="39"/>
      <c r="N208" s="39"/>
      <c r="O208" s="40"/>
      <c r="P208" s="41"/>
      <c r="Q208" s="41"/>
      <c r="R208" s="42"/>
      <c r="S208" s="43"/>
      <c r="T208" s="36">
        <f t="shared" si="77"/>
        <v>0</v>
      </c>
      <c r="U208" s="44">
        <f t="shared" si="78"/>
        <v>0</v>
      </c>
      <c r="V208" s="45">
        <f t="shared" si="79"/>
        <v>0</v>
      </c>
      <c r="W208" s="46">
        <f t="shared" si="80"/>
        <v>0</v>
      </c>
      <c r="X208" s="41">
        <f t="shared" si="81"/>
        <v>0</v>
      </c>
      <c r="Y208" s="41">
        <f t="shared" si="82"/>
        <v>0</v>
      </c>
      <c r="Z208" s="41">
        <f t="shared" si="83"/>
        <v>0</v>
      </c>
      <c r="AA208" s="47">
        <f t="shared" si="84"/>
        <v>0</v>
      </c>
      <c r="AB208" s="48">
        <f t="shared" si="85"/>
        <v>0</v>
      </c>
      <c r="AC208" s="41">
        <f t="shared" si="86"/>
        <v>0</v>
      </c>
      <c r="AD208" s="41">
        <f t="shared" si="87"/>
        <v>0</v>
      </c>
      <c r="AE208" s="41">
        <f t="shared" si="88"/>
        <v>0</v>
      </c>
      <c r="AF208" s="49" t="e">
        <f>HLOOKUP(I208,ElecAvoidedCostsWOCC!$A$5:$Q$50,G208+1,FALSE)</f>
        <v>#N/A</v>
      </c>
      <c r="AG208" s="41" t="e">
        <f t="shared" si="89"/>
        <v>#N/A</v>
      </c>
      <c r="AH208" s="49" t="e">
        <f>HLOOKUP(I208,ElecAvoidedCostsWOCC!$A$5:$Q$50,T208+1,FALSE)</f>
        <v>#N/A</v>
      </c>
      <c r="AI208" s="41" t="e">
        <f t="shared" si="90"/>
        <v>#N/A</v>
      </c>
      <c r="AJ208" s="41" t="e">
        <f t="shared" si="91"/>
        <v>#N/A</v>
      </c>
      <c r="AK208" s="41" t="e">
        <f>HLOOKUP(I208,ElecAvoidedCostsWOCC!$A$5:$Q$50,G208+1,FALSE)*J208*L208</f>
        <v>#N/A</v>
      </c>
      <c r="AL208" s="41" t="e">
        <f t="shared" si="92"/>
        <v>#N/A</v>
      </c>
      <c r="AM208" s="45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5">
        <f t="shared" si="93"/>
        <v>0</v>
      </c>
      <c r="AO208" s="44">
        <f t="shared" si="94"/>
        <v>0</v>
      </c>
      <c r="AP208" s="44" t="e">
        <f t="shared" si="95"/>
        <v>#DIV/0!</v>
      </c>
    </row>
    <row r="209" spans="2:42" x14ac:dyDescent="0.25">
      <c r="B209" s="34"/>
      <c r="C209" s="56"/>
      <c r="D209" s="56"/>
      <c r="E209" s="35"/>
      <c r="F209" s="36"/>
      <c r="G209" s="36"/>
      <c r="H209" s="36"/>
      <c r="I209" s="37"/>
      <c r="J209" s="38"/>
      <c r="K209" s="38"/>
      <c r="L209" s="38"/>
      <c r="M209" s="39"/>
      <c r="N209" s="39"/>
      <c r="O209" s="40"/>
      <c r="P209" s="41"/>
      <c r="Q209" s="41"/>
      <c r="R209" s="42"/>
      <c r="S209" s="43"/>
      <c r="T209" s="36">
        <f t="shared" si="77"/>
        <v>0</v>
      </c>
      <c r="U209" s="44">
        <f t="shared" si="78"/>
        <v>0</v>
      </c>
      <c r="V209" s="45">
        <f t="shared" si="79"/>
        <v>0</v>
      </c>
      <c r="W209" s="46">
        <f t="shared" si="80"/>
        <v>0</v>
      </c>
      <c r="X209" s="41">
        <f t="shared" si="81"/>
        <v>0</v>
      </c>
      <c r="Y209" s="41">
        <f t="shared" si="82"/>
        <v>0</v>
      </c>
      <c r="Z209" s="41">
        <f t="shared" si="83"/>
        <v>0</v>
      </c>
      <c r="AA209" s="47">
        <f t="shared" si="84"/>
        <v>0</v>
      </c>
      <c r="AB209" s="48">
        <f t="shared" si="85"/>
        <v>0</v>
      </c>
      <c r="AC209" s="41">
        <f t="shared" si="86"/>
        <v>0</v>
      </c>
      <c r="AD209" s="41">
        <f t="shared" si="87"/>
        <v>0</v>
      </c>
      <c r="AE209" s="41">
        <f t="shared" si="88"/>
        <v>0</v>
      </c>
      <c r="AF209" s="49" t="e">
        <f>HLOOKUP(I209,ElecAvoidedCostsWOCC!$A$5:$Q$50,G209+1,FALSE)</f>
        <v>#N/A</v>
      </c>
      <c r="AG209" s="41" t="e">
        <f t="shared" si="89"/>
        <v>#N/A</v>
      </c>
      <c r="AH209" s="49" t="e">
        <f>HLOOKUP(I209,ElecAvoidedCostsWOCC!$A$5:$Q$50,T209+1,FALSE)</f>
        <v>#N/A</v>
      </c>
      <c r="AI209" s="41" t="e">
        <f t="shared" si="90"/>
        <v>#N/A</v>
      </c>
      <c r="AJ209" s="41" t="e">
        <f t="shared" si="91"/>
        <v>#N/A</v>
      </c>
      <c r="AK209" s="41" t="e">
        <f>HLOOKUP(I209,ElecAvoidedCostsWOCC!$A$5:$Q$50,G209+1,FALSE)*J209*L209</f>
        <v>#N/A</v>
      </c>
      <c r="AL209" s="41" t="e">
        <f t="shared" si="92"/>
        <v>#N/A</v>
      </c>
      <c r="AM209" s="45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5">
        <f t="shared" si="93"/>
        <v>0</v>
      </c>
      <c r="AO209" s="44">
        <f t="shared" si="94"/>
        <v>0</v>
      </c>
      <c r="AP209" s="44" t="e">
        <f t="shared" si="95"/>
        <v>#DIV/0!</v>
      </c>
    </row>
    <row r="210" spans="2:42" x14ac:dyDescent="0.25">
      <c r="B210" s="34"/>
      <c r="C210" s="56"/>
      <c r="D210" s="56"/>
      <c r="E210" s="35"/>
      <c r="F210" s="36"/>
      <c r="G210" s="36"/>
      <c r="H210" s="36"/>
      <c r="I210" s="37"/>
      <c r="J210" s="38"/>
      <c r="K210" s="38"/>
      <c r="L210" s="38"/>
      <c r="M210" s="39"/>
      <c r="N210" s="39"/>
      <c r="O210" s="40"/>
      <c r="P210" s="41"/>
      <c r="Q210" s="41"/>
      <c r="R210" s="42"/>
      <c r="S210" s="43"/>
      <c r="T210" s="36">
        <f t="shared" si="77"/>
        <v>0</v>
      </c>
      <c r="U210" s="44">
        <f t="shared" si="78"/>
        <v>0</v>
      </c>
      <c r="V210" s="45">
        <f t="shared" si="79"/>
        <v>0</v>
      </c>
      <c r="W210" s="46">
        <f t="shared" si="80"/>
        <v>0</v>
      </c>
      <c r="X210" s="41">
        <f t="shared" si="81"/>
        <v>0</v>
      </c>
      <c r="Y210" s="41">
        <f t="shared" si="82"/>
        <v>0</v>
      </c>
      <c r="Z210" s="41">
        <f t="shared" si="83"/>
        <v>0</v>
      </c>
      <c r="AA210" s="47">
        <f t="shared" si="84"/>
        <v>0</v>
      </c>
      <c r="AB210" s="48">
        <f t="shared" si="85"/>
        <v>0</v>
      </c>
      <c r="AC210" s="41">
        <f t="shared" si="86"/>
        <v>0</v>
      </c>
      <c r="AD210" s="41">
        <f t="shared" si="87"/>
        <v>0</v>
      </c>
      <c r="AE210" s="41">
        <f t="shared" si="88"/>
        <v>0</v>
      </c>
      <c r="AF210" s="49" t="e">
        <f>HLOOKUP(I210,ElecAvoidedCostsWOCC!$A$5:$Q$50,G210+1,FALSE)</f>
        <v>#N/A</v>
      </c>
      <c r="AG210" s="41" t="e">
        <f t="shared" si="89"/>
        <v>#N/A</v>
      </c>
      <c r="AH210" s="49" t="e">
        <f>HLOOKUP(I210,ElecAvoidedCostsWOCC!$A$5:$Q$50,T210+1,FALSE)</f>
        <v>#N/A</v>
      </c>
      <c r="AI210" s="41" t="e">
        <f t="shared" si="90"/>
        <v>#N/A</v>
      </c>
      <c r="AJ210" s="41" t="e">
        <f t="shared" si="91"/>
        <v>#N/A</v>
      </c>
      <c r="AK210" s="41" t="e">
        <f>HLOOKUP(I210,ElecAvoidedCostsWOCC!$A$5:$Q$50,G210+1,FALSE)*J210*L210</f>
        <v>#N/A</v>
      </c>
      <c r="AL210" s="41" t="e">
        <f t="shared" si="92"/>
        <v>#N/A</v>
      </c>
      <c r="AM210" s="45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5">
        <f t="shared" si="93"/>
        <v>0</v>
      </c>
      <c r="AO210" s="44">
        <f t="shared" si="94"/>
        <v>0</v>
      </c>
      <c r="AP210" s="44" t="e">
        <f t="shared" si="95"/>
        <v>#DIV/0!</v>
      </c>
    </row>
    <row r="211" spans="2:42" x14ac:dyDescent="0.25">
      <c r="B211" s="34"/>
      <c r="C211" s="56"/>
      <c r="D211" s="56"/>
      <c r="E211" s="35"/>
      <c r="F211" s="36"/>
      <c r="G211" s="36"/>
      <c r="H211" s="36"/>
      <c r="I211" s="37"/>
      <c r="J211" s="38"/>
      <c r="K211" s="38"/>
      <c r="L211" s="38"/>
      <c r="M211" s="39"/>
      <c r="N211" s="39"/>
      <c r="O211" s="40"/>
      <c r="P211" s="41"/>
      <c r="Q211" s="41"/>
      <c r="R211" s="42"/>
      <c r="S211" s="43"/>
      <c r="T211" s="36">
        <f t="shared" si="77"/>
        <v>0</v>
      </c>
      <c r="U211" s="44">
        <f t="shared" si="78"/>
        <v>0</v>
      </c>
      <c r="V211" s="45">
        <f t="shared" si="79"/>
        <v>0</v>
      </c>
      <c r="W211" s="46">
        <f t="shared" si="80"/>
        <v>0</v>
      </c>
      <c r="X211" s="41">
        <f t="shared" si="81"/>
        <v>0</v>
      </c>
      <c r="Y211" s="41">
        <f t="shared" si="82"/>
        <v>0</v>
      </c>
      <c r="Z211" s="41">
        <f t="shared" si="83"/>
        <v>0</v>
      </c>
      <c r="AA211" s="47">
        <f t="shared" si="84"/>
        <v>0</v>
      </c>
      <c r="AB211" s="48">
        <f t="shared" si="85"/>
        <v>0</v>
      </c>
      <c r="AC211" s="41">
        <f t="shared" si="86"/>
        <v>0</v>
      </c>
      <c r="AD211" s="41">
        <f t="shared" si="87"/>
        <v>0</v>
      </c>
      <c r="AE211" s="41">
        <f t="shared" si="88"/>
        <v>0</v>
      </c>
      <c r="AF211" s="49" t="e">
        <f>HLOOKUP(I211,ElecAvoidedCostsWOCC!$A$5:$Q$50,G211+1,FALSE)</f>
        <v>#N/A</v>
      </c>
      <c r="AG211" s="41" t="e">
        <f t="shared" si="89"/>
        <v>#N/A</v>
      </c>
      <c r="AH211" s="49" t="e">
        <f>HLOOKUP(I211,ElecAvoidedCostsWOCC!$A$5:$Q$50,T211+1,FALSE)</f>
        <v>#N/A</v>
      </c>
      <c r="AI211" s="41" t="e">
        <f t="shared" si="90"/>
        <v>#N/A</v>
      </c>
      <c r="AJ211" s="41" t="e">
        <f t="shared" si="91"/>
        <v>#N/A</v>
      </c>
      <c r="AK211" s="41" t="e">
        <f>HLOOKUP(I211,ElecAvoidedCostsWOCC!$A$5:$Q$50,G211+1,FALSE)*J211*L211</f>
        <v>#N/A</v>
      </c>
      <c r="AL211" s="41" t="e">
        <f t="shared" si="92"/>
        <v>#N/A</v>
      </c>
      <c r="AM211" s="45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5">
        <f t="shared" si="93"/>
        <v>0</v>
      </c>
      <c r="AO211" s="44">
        <f t="shared" si="94"/>
        <v>0</v>
      </c>
      <c r="AP211" s="44" t="e">
        <f t="shared" si="95"/>
        <v>#DIV/0!</v>
      </c>
    </row>
    <row r="212" spans="2:42" x14ac:dyDescent="0.25">
      <c r="B212" s="34"/>
      <c r="C212" s="56"/>
      <c r="D212" s="56"/>
      <c r="E212" s="35"/>
      <c r="F212" s="36"/>
      <c r="G212" s="36"/>
      <c r="H212" s="36"/>
      <c r="I212" s="37"/>
      <c r="J212" s="38"/>
      <c r="K212" s="38"/>
      <c r="L212" s="38"/>
      <c r="M212" s="39"/>
      <c r="N212" s="39"/>
      <c r="O212" s="40"/>
      <c r="P212" s="41"/>
      <c r="Q212" s="41"/>
      <c r="R212" s="42"/>
      <c r="S212" s="43"/>
      <c r="T212" s="36">
        <f t="shared" si="77"/>
        <v>0</v>
      </c>
      <c r="U212" s="44">
        <f t="shared" si="78"/>
        <v>0</v>
      </c>
      <c r="V212" s="45">
        <f t="shared" si="79"/>
        <v>0</v>
      </c>
      <c r="W212" s="46">
        <f t="shared" si="80"/>
        <v>0</v>
      </c>
      <c r="X212" s="41">
        <f t="shared" si="81"/>
        <v>0</v>
      </c>
      <c r="Y212" s="41">
        <f t="shared" si="82"/>
        <v>0</v>
      </c>
      <c r="Z212" s="41">
        <f t="shared" si="83"/>
        <v>0</v>
      </c>
      <c r="AA212" s="47">
        <f t="shared" si="84"/>
        <v>0</v>
      </c>
      <c r="AB212" s="48">
        <f t="shared" si="85"/>
        <v>0</v>
      </c>
      <c r="AC212" s="41">
        <f t="shared" si="86"/>
        <v>0</v>
      </c>
      <c r="AD212" s="41">
        <f t="shared" si="87"/>
        <v>0</v>
      </c>
      <c r="AE212" s="41">
        <f t="shared" si="88"/>
        <v>0</v>
      </c>
      <c r="AF212" s="49" t="e">
        <f>HLOOKUP(I212,ElecAvoidedCostsWOCC!$A$5:$Q$50,G212+1,FALSE)</f>
        <v>#N/A</v>
      </c>
      <c r="AG212" s="41" t="e">
        <f t="shared" si="89"/>
        <v>#N/A</v>
      </c>
      <c r="AH212" s="49" t="e">
        <f>HLOOKUP(I212,ElecAvoidedCostsWOCC!$A$5:$Q$50,T212+1,FALSE)</f>
        <v>#N/A</v>
      </c>
      <c r="AI212" s="41" t="e">
        <f t="shared" si="90"/>
        <v>#N/A</v>
      </c>
      <c r="AJ212" s="41" t="e">
        <f t="shared" si="91"/>
        <v>#N/A</v>
      </c>
      <c r="AK212" s="41" t="e">
        <f>HLOOKUP(I212,ElecAvoidedCostsWOCC!$A$5:$Q$50,G212+1,FALSE)*J212*L212</f>
        <v>#N/A</v>
      </c>
      <c r="AL212" s="41" t="e">
        <f t="shared" si="92"/>
        <v>#N/A</v>
      </c>
      <c r="AM212" s="45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5">
        <f t="shared" si="93"/>
        <v>0</v>
      </c>
      <c r="AO212" s="44">
        <f t="shared" si="94"/>
        <v>0</v>
      </c>
      <c r="AP212" s="44" t="e">
        <f t="shared" si="95"/>
        <v>#DIV/0!</v>
      </c>
    </row>
    <row r="213" spans="2:42" x14ac:dyDescent="0.25">
      <c r="B213" s="34"/>
      <c r="C213" s="56"/>
      <c r="D213" s="56"/>
      <c r="E213" s="35"/>
      <c r="F213" s="36"/>
      <c r="G213" s="36"/>
      <c r="H213" s="36"/>
      <c r="I213" s="37"/>
      <c r="J213" s="38"/>
      <c r="K213" s="38"/>
      <c r="L213" s="38"/>
      <c r="M213" s="39"/>
      <c r="N213" s="39"/>
      <c r="O213" s="40"/>
      <c r="P213" s="41"/>
      <c r="Q213" s="41"/>
      <c r="R213" s="42"/>
      <c r="S213" s="43"/>
      <c r="T213" s="36">
        <f t="shared" si="77"/>
        <v>0</v>
      </c>
      <c r="U213" s="44">
        <f t="shared" si="78"/>
        <v>0</v>
      </c>
      <c r="V213" s="45">
        <f t="shared" si="79"/>
        <v>0</v>
      </c>
      <c r="W213" s="46">
        <f t="shared" si="80"/>
        <v>0</v>
      </c>
      <c r="X213" s="41">
        <f t="shared" si="81"/>
        <v>0</v>
      </c>
      <c r="Y213" s="41">
        <f t="shared" si="82"/>
        <v>0</v>
      </c>
      <c r="Z213" s="41">
        <f t="shared" si="83"/>
        <v>0</v>
      </c>
      <c r="AA213" s="47">
        <f t="shared" si="84"/>
        <v>0</v>
      </c>
      <c r="AB213" s="48">
        <f t="shared" si="85"/>
        <v>0</v>
      </c>
      <c r="AC213" s="41">
        <f t="shared" si="86"/>
        <v>0</v>
      </c>
      <c r="AD213" s="41">
        <f t="shared" si="87"/>
        <v>0</v>
      </c>
      <c r="AE213" s="41">
        <f t="shared" si="88"/>
        <v>0</v>
      </c>
      <c r="AF213" s="49" t="e">
        <f>HLOOKUP(I213,ElecAvoidedCostsWOCC!$A$5:$Q$50,G213+1,FALSE)</f>
        <v>#N/A</v>
      </c>
      <c r="AG213" s="41" t="e">
        <f t="shared" si="89"/>
        <v>#N/A</v>
      </c>
      <c r="AH213" s="49" t="e">
        <f>HLOOKUP(I213,ElecAvoidedCostsWOCC!$A$5:$Q$50,T213+1,FALSE)</f>
        <v>#N/A</v>
      </c>
      <c r="AI213" s="41" t="e">
        <f t="shared" si="90"/>
        <v>#N/A</v>
      </c>
      <c r="AJ213" s="41" t="e">
        <f t="shared" si="91"/>
        <v>#N/A</v>
      </c>
      <c r="AK213" s="41" t="e">
        <f>HLOOKUP(I213,ElecAvoidedCostsWOCC!$A$5:$Q$50,G213+1,FALSE)*J213*L213</f>
        <v>#N/A</v>
      </c>
      <c r="AL213" s="41" t="e">
        <f t="shared" si="92"/>
        <v>#N/A</v>
      </c>
      <c r="AM213" s="45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5">
        <f t="shared" si="93"/>
        <v>0</v>
      </c>
      <c r="AO213" s="44">
        <f t="shared" si="94"/>
        <v>0</v>
      </c>
      <c r="AP213" s="44" t="e">
        <f t="shared" si="95"/>
        <v>#DIV/0!</v>
      </c>
    </row>
    <row r="214" spans="2:42" x14ac:dyDescent="0.25">
      <c r="B214" s="34"/>
      <c r="C214" s="56"/>
      <c r="D214" s="56"/>
      <c r="E214" s="35"/>
      <c r="F214" s="36"/>
      <c r="G214" s="36"/>
      <c r="H214" s="36"/>
      <c r="I214" s="37"/>
      <c r="J214" s="38"/>
      <c r="K214" s="38"/>
      <c r="L214" s="38"/>
      <c r="M214" s="39"/>
      <c r="N214" s="39"/>
      <c r="O214" s="40"/>
      <c r="P214" s="41"/>
      <c r="Q214" s="41"/>
      <c r="R214" s="42"/>
      <c r="S214" s="43"/>
      <c r="T214" s="36">
        <f t="shared" si="77"/>
        <v>0</v>
      </c>
      <c r="U214" s="44">
        <f t="shared" si="78"/>
        <v>0</v>
      </c>
      <c r="V214" s="45">
        <f t="shared" si="79"/>
        <v>0</v>
      </c>
      <c r="W214" s="46">
        <f t="shared" si="80"/>
        <v>0</v>
      </c>
      <c r="X214" s="41">
        <f t="shared" si="81"/>
        <v>0</v>
      </c>
      <c r="Y214" s="41">
        <f t="shared" si="82"/>
        <v>0</v>
      </c>
      <c r="Z214" s="41">
        <f t="shared" si="83"/>
        <v>0</v>
      </c>
      <c r="AA214" s="47">
        <f t="shared" si="84"/>
        <v>0</v>
      </c>
      <c r="AB214" s="48">
        <f t="shared" si="85"/>
        <v>0</v>
      </c>
      <c r="AC214" s="41">
        <f t="shared" si="86"/>
        <v>0</v>
      </c>
      <c r="AD214" s="41">
        <f t="shared" si="87"/>
        <v>0</v>
      </c>
      <c r="AE214" s="41">
        <f t="shared" si="88"/>
        <v>0</v>
      </c>
      <c r="AF214" s="49" t="e">
        <f>HLOOKUP(I214,ElecAvoidedCostsWOCC!$A$5:$Q$50,G214+1,FALSE)</f>
        <v>#N/A</v>
      </c>
      <c r="AG214" s="41" t="e">
        <f t="shared" si="89"/>
        <v>#N/A</v>
      </c>
      <c r="AH214" s="49" t="e">
        <f>HLOOKUP(I214,ElecAvoidedCostsWOCC!$A$5:$Q$50,T214+1,FALSE)</f>
        <v>#N/A</v>
      </c>
      <c r="AI214" s="41" t="e">
        <f t="shared" si="90"/>
        <v>#N/A</v>
      </c>
      <c r="AJ214" s="41" t="e">
        <f t="shared" si="91"/>
        <v>#N/A</v>
      </c>
      <c r="AK214" s="41" t="e">
        <f>HLOOKUP(I214,ElecAvoidedCostsWOCC!$A$5:$Q$50,G214+1,FALSE)*J214*L214</f>
        <v>#N/A</v>
      </c>
      <c r="AL214" s="41" t="e">
        <f t="shared" si="92"/>
        <v>#N/A</v>
      </c>
      <c r="AM214" s="45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5">
        <f t="shared" si="93"/>
        <v>0</v>
      </c>
      <c r="AO214" s="44">
        <f t="shared" si="94"/>
        <v>0</v>
      </c>
      <c r="AP214" s="44" t="e">
        <f t="shared" si="95"/>
        <v>#DIV/0!</v>
      </c>
    </row>
    <row r="215" spans="2:42" x14ac:dyDescent="0.25">
      <c r="B215" s="34"/>
      <c r="C215" s="56"/>
      <c r="D215" s="56"/>
      <c r="E215" s="35"/>
      <c r="F215" s="36"/>
      <c r="G215" s="36"/>
      <c r="H215" s="36"/>
      <c r="I215" s="37"/>
      <c r="J215" s="38"/>
      <c r="K215" s="38"/>
      <c r="L215" s="38"/>
      <c r="M215" s="39"/>
      <c r="N215" s="39"/>
      <c r="O215" s="40"/>
      <c r="P215" s="41"/>
      <c r="Q215" s="41"/>
      <c r="R215" s="42"/>
      <c r="S215" s="43"/>
      <c r="T215" s="36">
        <f t="shared" si="77"/>
        <v>0</v>
      </c>
      <c r="U215" s="44">
        <f t="shared" si="78"/>
        <v>0</v>
      </c>
      <c r="V215" s="45">
        <f t="shared" si="79"/>
        <v>0</v>
      </c>
      <c r="W215" s="46">
        <f t="shared" si="80"/>
        <v>0</v>
      </c>
      <c r="X215" s="41">
        <f t="shared" si="81"/>
        <v>0</v>
      </c>
      <c r="Y215" s="41">
        <f t="shared" si="82"/>
        <v>0</v>
      </c>
      <c r="Z215" s="41">
        <f t="shared" si="83"/>
        <v>0</v>
      </c>
      <c r="AA215" s="47">
        <f t="shared" si="84"/>
        <v>0</v>
      </c>
      <c r="AB215" s="48">
        <f t="shared" si="85"/>
        <v>0</v>
      </c>
      <c r="AC215" s="41">
        <f t="shared" si="86"/>
        <v>0</v>
      </c>
      <c r="AD215" s="41">
        <f t="shared" si="87"/>
        <v>0</v>
      </c>
      <c r="AE215" s="41">
        <f t="shared" si="88"/>
        <v>0</v>
      </c>
      <c r="AF215" s="49" t="e">
        <f>HLOOKUP(I215,ElecAvoidedCostsWOCC!$A$5:$Q$50,G215+1,FALSE)</f>
        <v>#N/A</v>
      </c>
      <c r="AG215" s="41" t="e">
        <f t="shared" si="89"/>
        <v>#N/A</v>
      </c>
      <c r="AH215" s="49" t="e">
        <f>HLOOKUP(I215,ElecAvoidedCostsWOCC!$A$5:$Q$50,T215+1,FALSE)</f>
        <v>#N/A</v>
      </c>
      <c r="AI215" s="41" t="e">
        <f t="shared" si="90"/>
        <v>#N/A</v>
      </c>
      <c r="AJ215" s="41" t="e">
        <f t="shared" si="91"/>
        <v>#N/A</v>
      </c>
      <c r="AK215" s="41" t="e">
        <f>HLOOKUP(I215,ElecAvoidedCostsWOCC!$A$5:$Q$50,G215+1,FALSE)*J215*L215</f>
        <v>#N/A</v>
      </c>
      <c r="AL215" s="41" t="e">
        <f t="shared" si="92"/>
        <v>#N/A</v>
      </c>
      <c r="AM215" s="45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5">
        <f t="shared" si="93"/>
        <v>0</v>
      </c>
      <c r="AO215" s="44">
        <f t="shared" si="94"/>
        <v>0</v>
      </c>
      <c r="AP215" s="44" t="e">
        <f t="shared" si="95"/>
        <v>#DIV/0!</v>
      </c>
    </row>
    <row r="216" spans="2:42" x14ac:dyDescent="0.25">
      <c r="B216" s="34"/>
      <c r="C216" s="56"/>
      <c r="D216" s="56"/>
      <c r="E216" s="35"/>
      <c r="F216" s="36"/>
      <c r="G216" s="36"/>
      <c r="H216" s="36"/>
      <c r="I216" s="37"/>
      <c r="J216" s="38"/>
      <c r="K216" s="38"/>
      <c r="L216" s="38"/>
      <c r="M216" s="39"/>
      <c r="N216" s="39"/>
      <c r="O216" s="40"/>
      <c r="P216" s="41"/>
      <c r="Q216" s="41"/>
      <c r="R216" s="42"/>
      <c r="S216" s="43"/>
      <c r="T216" s="36">
        <f t="shared" si="77"/>
        <v>0</v>
      </c>
      <c r="U216" s="44">
        <f t="shared" si="78"/>
        <v>0</v>
      </c>
      <c r="V216" s="45">
        <f t="shared" si="79"/>
        <v>0</v>
      </c>
      <c r="W216" s="46">
        <f t="shared" si="80"/>
        <v>0</v>
      </c>
      <c r="X216" s="41">
        <f t="shared" si="81"/>
        <v>0</v>
      </c>
      <c r="Y216" s="41">
        <f t="shared" si="82"/>
        <v>0</v>
      </c>
      <c r="Z216" s="41">
        <f t="shared" si="83"/>
        <v>0</v>
      </c>
      <c r="AA216" s="47">
        <f t="shared" si="84"/>
        <v>0</v>
      </c>
      <c r="AB216" s="48">
        <f t="shared" si="85"/>
        <v>0</v>
      </c>
      <c r="AC216" s="41">
        <f t="shared" si="86"/>
        <v>0</v>
      </c>
      <c r="AD216" s="41">
        <f t="shared" si="87"/>
        <v>0</v>
      </c>
      <c r="AE216" s="41">
        <f t="shared" si="88"/>
        <v>0</v>
      </c>
      <c r="AF216" s="49" t="e">
        <f>HLOOKUP(I216,ElecAvoidedCostsWOCC!$A$5:$Q$50,G216+1,FALSE)</f>
        <v>#N/A</v>
      </c>
      <c r="AG216" s="41" t="e">
        <f t="shared" si="89"/>
        <v>#N/A</v>
      </c>
      <c r="AH216" s="49" t="e">
        <f>HLOOKUP(I216,ElecAvoidedCostsWOCC!$A$5:$Q$50,T216+1,FALSE)</f>
        <v>#N/A</v>
      </c>
      <c r="AI216" s="41" t="e">
        <f t="shared" si="90"/>
        <v>#N/A</v>
      </c>
      <c r="AJ216" s="41" t="e">
        <f t="shared" si="91"/>
        <v>#N/A</v>
      </c>
      <c r="AK216" s="41" t="e">
        <f>HLOOKUP(I216,ElecAvoidedCostsWOCC!$A$5:$Q$50,G216+1,FALSE)*J216*L216</f>
        <v>#N/A</v>
      </c>
      <c r="AL216" s="41" t="e">
        <f t="shared" si="92"/>
        <v>#N/A</v>
      </c>
      <c r="AM216" s="45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5">
        <f t="shared" si="93"/>
        <v>0</v>
      </c>
      <c r="AO216" s="44">
        <f t="shared" si="94"/>
        <v>0</v>
      </c>
      <c r="AP216" s="44" t="e">
        <f t="shared" si="95"/>
        <v>#DIV/0!</v>
      </c>
    </row>
    <row r="217" spans="2:42" x14ac:dyDescent="0.25">
      <c r="B217" s="34"/>
      <c r="C217" s="56"/>
      <c r="D217" s="56"/>
      <c r="E217" s="35"/>
      <c r="F217" s="36"/>
      <c r="G217" s="36"/>
      <c r="H217" s="36"/>
      <c r="I217" s="37"/>
      <c r="J217" s="38"/>
      <c r="K217" s="38"/>
      <c r="L217" s="38"/>
      <c r="M217" s="39"/>
      <c r="N217" s="39"/>
      <c r="O217" s="40"/>
      <c r="P217" s="41"/>
      <c r="Q217" s="41"/>
      <c r="R217" s="42"/>
      <c r="S217" s="43"/>
      <c r="T217" s="36">
        <f t="shared" si="77"/>
        <v>0</v>
      </c>
      <c r="U217" s="44">
        <f t="shared" si="78"/>
        <v>0</v>
      </c>
      <c r="V217" s="45">
        <f t="shared" si="79"/>
        <v>0</v>
      </c>
      <c r="W217" s="46">
        <f t="shared" si="80"/>
        <v>0</v>
      </c>
      <c r="X217" s="41">
        <f t="shared" si="81"/>
        <v>0</v>
      </c>
      <c r="Y217" s="41">
        <f t="shared" si="82"/>
        <v>0</v>
      </c>
      <c r="Z217" s="41">
        <f t="shared" si="83"/>
        <v>0</v>
      </c>
      <c r="AA217" s="47">
        <f t="shared" si="84"/>
        <v>0</v>
      </c>
      <c r="AB217" s="48">
        <f t="shared" si="85"/>
        <v>0</v>
      </c>
      <c r="AC217" s="41">
        <f t="shared" si="86"/>
        <v>0</v>
      </c>
      <c r="AD217" s="41">
        <f t="shared" si="87"/>
        <v>0</v>
      </c>
      <c r="AE217" s="41">
        <f t="shared" si="88"/>
        <v>0</v>
      </c>
      <c r="AF217" s="49" t="e">
        <f>HLOOKUP(I217,ElecAvoidedCostsWOCC!$A$5:$Q$50,G217+1,FALSE)</f>
        <v>#N/A</v>
      </c>
      <c r="AG217" s="41" t="e">
        <f t="shared" si="89"/>
        <v>#N/A</v>
      </c>
      <c r="AH217" s="49" t="e">
        <f>HLOOKUP(I217,ElecAvoidedCostsWOCC!$A$5:$Q$50,T217+1,FALSE)</f>
        <v>#N/A</v>
      </c>
      <c r="AI217" s="41" t="e">
        <f t="shared" si="90"/>
        <v>#N/A</v>
      </c>
      <c r="AJ217" s="41" t="e">
        <f t="shared" si="91"/>
        <v>#N/A</v>
      </c>
      <c r="AK217" s="41" t="e">
        <f>HLOOKUP(I217,ElecAvoidedCostsWOCC!$A$5:$Q$50,G217+1,FALSE)*J217*L217</f>
        <v>#N/A</v>
      </c>
      <c r="AL217" s="41" t="e">
        <f t="shared" si="92"/>
        <v>#N/A</v>
      </c>
      <c r="AM217" s="45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5">
        <f t="shared" si="93"/>
        <v>0</v>
      </c>
      <c r="AO217" s="44">
        <f t="shared" si="94"/>
        <v>0</v>
      </c>
      <c r="AP217" s="44" t="e">
        <f t="shared" si="95"/>
        <v>#DIV/0!</v>
      </c>
    </row>
    <row r="218" spans="2:42" x14ac:dyDescent="0.25">
      <c r="B218" s="34"/>
      <c r="C218" s="56"/>
      <c r="D218" s="56"/>
      <c r="E218" s="35"/>
      <c r="F218" s="36"/>
      <c r="G218" s="36"/>
      <c r="H218" s="36"/>
      <c r="I218" s="37"/>
      <c r="J218" s="38"/>
      <c r="K218" s="38"/>
      <c r="L218" s="38"/>
      <c r="M218" s="39"/>
      <c r="N218" s="39"/>
      <c r="O218" s="40"/>
      <c r="P218" s="41"/>
      <c r="Q218" s="41"/>
      <c r="R218" s="42"/>
      <c r="S218" s="43"/>
      <c r="T218" s="36">
        <f t="shared" si="77"/>
        <v>0</v>
      </c>
      <c r="U218" s="44">
        <f t="shared" si="78"/>
        <v>0</v>
      </c>
      <c r="V218" s="45">
        <f t="shared" si="79"/>
        <v>0</v>
      </c>
      <c r="W218" s="46">
        <f t="shared" si="80"/>
        <v>0</v>
      </c>
      <c r="X218" s="41">
        <f t="shared" si="81"/>
        <v>0</v>
      </c>
      <c r="Y218" s="41">
        <f t="shared" si="82"/>
        <v>0</v>
      </c>
      <c r="Z218" s="41">
        <f t="shared" si="83"/>
        <v>0</v>
      </c>
      <c r="AA218" s="47">
        <f t="shared" si="84"/>
        <v>0</v>
      </c>
      <c r="AB218" s="48">
        <f t="shared" si="85"/>
        <v>0</v>
      </c>
      <c r="AC218" s="41">
        <f t="shared" si="86"/>
        <v>0</v>
      </c>
      <c r="AD218" s="41">
        <f t="shared" si="87"/>
        <v>0</v>
      </c>
      <c r="AE218" s="41">
        <f t="shared" si="88"/>
        <v>0</v>
      </c>
      <c r="AF218" s="49" t="e">
        <f>HLOOKUP(I218,ElecAvoidedCostsWOCC!$A$5:$Q$50,G218+1,FALSE)</f>
        <v>#N/A</v>
      </c>
      <c r="AG218" s="41" t="e">
        <f t="shared" si="89"/>
        <v>#N/A</v>
      </c>
      <c r="AH218" s="49" t="e">
        <f>HLOOKUP(I218,ElecAvoidedCostsWOCC!$A$5:$Q$50,T218+1,FALSE)</f>
        <v>#N/A</v>
      </c>
      <c r="AI218" s="41" t="e">
        <f t="shared" si="90"/>
        <v>#N/A</v>
      </c>
      <c r="AJ218" s="41" t="e">
        <f t="shared" si="91"/>
        <v>#N/A</v>
      </c>
      <c r="AK218" s="41" t="e">
        <f>HLOOKUP(I218,ElecAvoidedCostsWOCC!$A$5:$Q$50,G218+1,FALSE)*J218*L218</f>
        <v>#N/A</v>
      </c>
      <c r="AL218" s="41" t="e">
        <f t="shared" si="92"/>
        <v>#N/A</v>
      </c>
      <c r="AM218" s="45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5">
        <f t="shared" si="93"/>
        <v>0</v>
      </c>
      <c r="AO218" s="44">
        <f t="shared" si="94"/>
        <v>0</v>
      </c>
      <c r="AP218" s="44" t="e">
        <f t="shared" si="95"/>
        <v>#DIV/0!</v>
      </c>
    </row>
    <row r="219" spans="2:42" x14ac:dyDescent="0.25">
      <c r="B219" s="34"/>
      <c r="C219" s="56"/>
      <c r="D219" s="56"/>
      <c r="E219" s="35"/>
      <c r="F219" s="36"/>
      <c r="G219" s="36"/>
      <c r="H219" s="36"/>
      <c r="I219" s="37"/>
      <c r="J219" s="38"/>
      <c r="K219" s="38"/>
      <c r="L219" s="38"/>
      <c r="M219" s="39"/>
      <c r="N219" s="39"/>
      <c r="O219" s="40"/>
      <c r="P219" s="41"/>
      <c r="Q219" s="41"/>
      <c r="R219" s="42"/>
      <c r="S219" s="43"/>
      <c r="T219" s="36">
        <f t="shared" si="77"/>
        <v>0</v>
      </c>
      <c r="U219" s="44">
        <f t="shared" si="78"/>
        <v>0</v>
      </c>
      <c r="V219" s="45">
        <f t="shared" si="79"/>
        <v>0</v>
      </c>
      <c r="W219" s="46">
        <f t="shared" si="80"/>
        <v>0</v>
      </c>
      <c r="X219" s="41">
        <f t="shared" si="81"/>
        <v>0</v>
      </c>
      <c r="Y219" s="41">
        <f t="shared" si="82"/>
        <v>0</v>
      </c>
      <c r="Z219" s="41">
        <f t="shared" si="83"/>
        <v>0</v>
      </c>
      <c r="AA219" s="47">
        <f t="shared" si="84"/>
        <v>0</v>
      </c>
      <c r="AB219" s="48">
        <f t="shared" si="85"/>
        <v>0</v>
      </c>
      <c r="AC219" s="41">
        <f t="shared" si="86"/>
        <v>0</v>
      </c>
      <c r="AD219" s="41">
        <f t="shared" si="87"/>
        <v>0</v>
      </c>
      <c r="AE219" s="41">
        <f t="shared" si="88"/>
        <v>0</v>
      </c>
      <c r="AF219" s="49" t="e">
        <f>HLOOKUP(I219,ElecAvoidedCostsWOCC!$A$5:$Q$50,G219+1,FALSE)</f>
        <v>#N/A</v>
      </c>
      <c r="AG219" s="41" t="e">
        <f t="shared" si="89"/>
        <v>#N/A</v>
      </c>
      <c r="AH219" s="49" t="e">
        <f>HLOOKUP(I219,ElecAvoidedCostsWOCC!$A$5:$Q$50,T219+1,FALSE)</f>
        <v>#N/A</v>
      </c>
      <c r="AI219" s="41" t="e">
        <f t="shared" si="90"/>
        <v>#N/A</v>
      </c>
      <c r="AJ219" s="41" t="e">
        <f t="shared" si="91"/>
        <v>#N/A</v>
      </c>
      <c r="AK219" s="41" t="e">
        <f>HLOOKUP(I219,ElecAvoidedCostsWOCC!$A$5:$Q$50,G219+1,FALSE)*J219*L219</f>
        <v>#N/A</v>
      </c>
      <c r="AL219" s="41" t="e">
        <f t="shared" si="92"/>
        <v>#N/A</v>
      </c>
      <c r="AM219" s="45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5">
        <f t="shared" si="93"/>
        <v>0</v>
      </c>
      <c r="AO219" s="44">
        <f t="shared" si="94"/>
        <v>0</v>
      </c>
      <c r="AP219" s="44" t="e">
        <f t="shared" si="95"/>
        <v>#DIV/0!</v>
      </c>
    </row>
    <row r="220" spans="2:42" x14ac:dyDescent="0.25">
      <c r="B220" s="34"/>
      <c r="C220" s="56"/>
      <c r="D220" s="56"/>
      <c r="E220" s="35"/>
      <c r="F220" s="36"/>
      <c r="G220" s="36"/>
      <c r="H220" s="36"/>
      <c r="I220" s="37"/>
      <c r="J220" s="38"/>
      <c r="K220" s="38"/>
      <c r="L220" s="38"/>
      <c r="M220" s="39"/>
      <c r="N220" s="39"/>
      <c r="O220" s="40"/>
      <c r="P220" s="41"/>
      <c r="Q220" s="41"/>
      <c r="R220" s="42"/>
      <c r="S220" s="43"/>
      <c r="T220" s="36">
        <f t="shared" si="77"/>
        <v>0</v>
      </c>
      <c r="U220" s="44">
        <f t="shared" si="78"/>
        <v>0</v>
      </c>
      <c r="V220" s="45">
        <f t="shared" si="79"/>
        <v>0</v>
      </c>
      <c r="W220" s="46">
        <f t="shared" si="80"/>
        <v>0</v>
      </c>
      <c r="X220" s="41">
        <f t="shared" si="81"/>
        <v>0</v>
      </c>
      <c r="Y220" s="41">
        <f t="shared" si="82"/>
        <v>0</v>
      </c>
      <c r="Z220" s="41">
        <f t="shared" si="83"/>
        <v>0</v>
      </c>
      <c r="AA220" s="47">
        <f t="shared" si="84"/>
        <v>0</v>
      </c>
      <c r="AB220" s="48">
        <f t="shared" si="85"/>
        <v>0</v>
      </c>
      <c r="AC220" s="41">
        <f t="shared" si="86"/>
        <v>0</v>
      </c>
      <c r="AD220" s="41">
        <f t="shared" si="87"/>
        <v>0</v>
      </c>
      <c r="AE220" s="41">
        <f t="shared" si="88"/>
        <v>0</v>
      </c>
      <c r="AF220" s="49" t="e">
        <f>HLOOKUP(I220,ElecAvoidedCostsWOCC!$A$5:$Q$50,G220+1,FALSE)</f>
        <v>#N/A</v>
      </c>
      <c r="AG220" s="41" t="e">
        <f t="shared" si="89"/>
        <v>#N/A</v>
      </c>
      <c r="AH220" s="49" t="e">
        <f>HLOOKUP(I220,ElecAvoidedCostsWOCC!$A$5:$Q$50,T220+1,FALSE)</f>
        <v>#N/A</v>
      </c>
      <c r="AI220" s="41" t="e">
        <f t="shared" si="90"/>
        <v>#N/A</v>
      </c>
      <c r="AJ220" s="41" t="e">
        <f t="shared" si="91"/>
        <v>#N/A</v>
      </c>
      <c r="AK220" s="41" t="e">
        <f>HLOOKUP(I220,ElecAvoidedCostsWOCC!$A$5:$Q$50,G220+1,FALSE)*J220*L220</f>
        <v>#N/A</v>
      </c>
      <c r="AL220" s="41" t="e">
        <f t="shared" si="92"/>
        <v>#N/A</v>
      </c>
      <c r="AM220" s="45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5">
        <f t="shared" si="93"/>
        <v>0</v>
      </c>
      <c r="AO220" s="44">
        <f t="shared" si="94"/>
        <v>0</v>
      </c>
      <c r="AP220" s="44" t="e">
        <f t="shared" si="95"/>
        <v>#DIV/0!</v>
      </c>
    </row>
    <row r="221" spans="2:42" x14ac:dyDescent="0.25">
      <c r="B221" s="34"/>
      <c r="C221" s="56"/>
      <c r="D221" s="56"/>
      <c r="E221" s="35"/>
      <c r="F221" s="36"/>
      <c r="G221" s="36"/>
      <c r="H221" s="36"/>
      <c r="I221" s="37"/>
      <c r="J221" s="38"/>
      <c r="K221" s="38"/>
      <c r="L221" s="38"/>
      <c r="M221" s="39"/>
      <c r="N221" s="39"/>
      <c r="O221" s="40"/>
      <c r="P221" s="41"/>
      <c r="Q221" s="41"/>
      <c r="R221" s="42"/>
      <c r="S221" s="43"/>
      <c r="T221" s="36">
        <f t="shared" si="77"/>
        <v>0</v>
      </c>
      <c r="U221" s="44">
        <f t="shared" si="78"/>
        <v>0</v>
      </c>
      <c r="V221" s="45">
        <f t="shared" si="79"/>
        <v>0</v>
      </c>
      <c r="W221" s="46">
        <f t="shared" si="80"/>
        <v>0</v>
      </c>
      <c r="X221" s="41">
        <f t="shared" si="81"/>
        <v>0</v>
      </c>
      <c r="Y221" s="41">
        <f t="shared" si="82"/>
        <v>0</v>
      </c>
      <c r="Z221" s="41">
        <f t="shared" si="83"/>
        <v>0</v>
      </c>
      <c r="AA221" s="47">
        <f t="shared" si="84"/>
        <v>0</v>
      </c>
      <c r="AB221" s="48">
        <f t="shared" si="85"/>
        <v>0</v>
      </c>
      <c r="AC221" s="41">
        <f t="shared" si="86"/>
        <v>0</v>
      </c>
      <c r="AD221" s="41">
        <f t="shared" si="87"/>
        <v>0</v>
      </c>
      <c r="AE221" s="41">
        <f t="shared" si="88"/>
        <v>0</v>
      </c>
      <c r="AF221" s="49" t="e">
        <f>HLOOKUP(I221,ElecAvoidedCostsWOCC!$A$5:$Q$50,G221+1,FALSE)</f>
        <v>#N/A</v>
      </c>
      <c r="AG221" s="41" t="e">
        <f t="shared" si="89"/>
        <v>#N/A</v>
      </c>
      <c r="AH221" s="49" t="e">
        <f>HLOOKUP(I221,ElecAvoidedCostsWOCC!$A$5:$Q$50,T221+1,FALSE)</f>
        <v>#N/A</v>
      </c>
      <c r="AI221" s="41" t="e">
        <f t="shared" si="90"/>
        <v>#N/A</v>
      </c>
      <c r="AJ221" s="41" t="e">
        <f t="shared" si="91"/>
        <v>#N/A</v>
      </c>
      <c r="AK221" s="41" t="e">
        <f>HLOOKUP(I221,ElecAvoidedCostsWOCC!$A$5:$Q$50,G221+1,FALSE)*J221*L221</f>
        <v>#N/A</v>
      </c>
      <c r="AL221" s="41" t="e">
        <f t="shared" si="92"/>
        <v>#N/A</v>
      </c>
      <c r="AM221" s="45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5">
        <f t="shared" si="93"/>
        <v>0</v>
      </c>
      <c r="AO221" s="44">
        <f t="shared" si="94"/>
        <v>0</v>
      </c>
      <c r="AP221" s="44" t="e">
        <f t="shared" si="95"/>
        <v>#DIV/0!</v>
      </c>
    </row>
    <row r="222" spans="2:42" x14ac:dyDescent="0.25">
      <c r="B222" s="34"/>
      <c r="C222" s="56"/>
      <c r="D222" s="56"/>
      <c r="E222" s="35"/>
      <c r="F222" s="36"/>
      <c r="G222" s="36"/>
      <c r="H222" s="36"/>
      <c r="I222" s="37"/>
      <c r="J222" s="38"/>
      <c r="K222" s="38"/>
      <c r="L222" s="38"/>
      <c r="M222" s="39"/>
      <c r="N222" s="39"/>
      <c r="O222" s="40"/>
      <c r="P222" s="41"/>
      <c r="Q222" s="41"/>
      <c r="R222" s="42"/>
      <c r="S222" s="43"/>
      <c r="T222" s="36">
        <f t="shared" si="77"/>
        <v>0</v>
      </c>
      <c r="U222" s="44">
        <f t="shared" si="78"/>
        <v>0</v>
      </c>
      <c r="V222" s="45">
        <f t="shared" si="79"/>
        <v>0</v>
      </c>
      <c r="W222" s="46">
        <f t="shared" si="80"/>
        <v>0</v>
      </c>
      <c r="X222" s="41">
        <f t="shared" si="81"/>
        <v>0</v>
      </c>
      <c r="Y222" s="41">
        <f t="shared" si="82"/>
        <v>0</v>
      </c>
      <c r="Z222" s="41">
        <f t="shared" si="83"/>
        <v>0</v>
      </c>
      <c r="AA222" s="47">
        <f t="shared" si="84"/>
        <v>0</v>
      </c>
      <c r="AB222" s="48">
        <f t="shared" si="85"/>
        <v>0</v>
      </c>
      <c r="AC222" s="41">
        <f t="shared" si="86"/>
        <v>0</v>
      </c>
      <c r="AD222" s="41">
        <f t="shared" si="87"/>
        <v>0</v>
      </c>
      <c r="AE222" s="41">
        <f t="shared" si="88"/>
        <v>0</v>
      </c>
      <c r="AF222" s="49" t="e">
        <f>HLOOKUP(I222,ElecAvoidedCostsWOCC!$A$5:$Q$50,G222+1,FALSE)</f>
        <v>#N/A</v>
      </c>
      <c r="AG222" s="41" t="e">
        <f t="shared" si="89"/>
        <v>#N/A</v>
      </c>
      <c r="AH222" s="49" t="e">
        <f>HLOOKUP(I222,ElecAvoidedCostsWOCC!$A$5:$Q$50,T222+1,FALSE)</f>
        <v>#N/A</v>
      </c>
      <c r="AI222" s="41" t="e">
        <f t="shared" si="90"/>
        <v>#N/A</v>
      </c>
      <c r="AJ222" s="41" t="e">
        <f t="shared" si="91"/>
        <v>#N/A</v>
      </c>
      <c r="AK222" s="41" t="e">
        <f>HLOOKUP(I222,ElecAvoidedCostsWOCC!$A$5:$Q$50,G222+1,FALSE)*J222*L222</f>
        <v>#N/A</v>
      </c>
      <c r="AL222" s="41" t="e">
        <f t="shared" si="92"/>
        <v>#N/A</v>
      </c>
      <c r="AM222" s="45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5">
        <f t="shared" si="93"/>
        <v>0</v>
      </c>
      <c r="AO222" s="44">
        <f t="shared" si="94"/>
        <v>0</v>
      </c>
      <c r="AP222" s="44" t="e">
        <f t="shared" si="95"/>
        <v>#DIV/0!</v>
      </c>
    </row>
    <row r="223" spans="2:42" x14ac:dyDescent="0.25">
      <c r="B223" s="34"/>
      <c r="C223" s="56"/>
      <c r="D223" s="56"/>
      <c r="E223" s="35"/>
      <c r="F223" s="36"/>
      <c r="G223" s="36"/>
      <c r="H223" s="36"/>
      <c r="I223" s="37"/>
      <c r="J223" s="38"/>
      <c r="K223" s="38"/>
      <c r="L223" s="38"/>
      <c r="M223" s="39"/>
      <c r="N223" s="39"/>
      <c r="O223" s="40"/>
      <c r="P223" s="41"/>
      <c r="Q223" s="41"/>
      <c r="R223" s="42"/>
      <c r="S223" s="43"/>
      <c r="T223" s="36">
        <f t="shared" si="77"/>
        <v>0</v>
      </c>
      <c r="U223" s="44">
        <f t="shared" si="78"/>
        <v>0</v>
      </c>
      <c r="V223" s="45">
        <f t="shared" si="79"/>
        <v>0</v>
      </c>
      <c r="W223" s="46">
        <f t="shared" si="80"/>
        <v>0</v>
      </c>
      <c r="X223" s="41">
        <f t="shared" si="81"/>
        <v>0</v>
      </c>
      <c r="Y223" s="41">
        <f t="shared" si="82"/>
        <v>0</v>
      </c>
      <c r="Z223" s="41">
        <f t="shared" si="83"/>
        <v>0</v>
      </c>
      <c r="AA223" s="47">
        <f t="shared" si="84"/>
        <v>0</v>
      </c>
      <c r="AB223" s="48">
        <f t="shared" si="85"/>
        <v>0</v>
      </c>
      <c r="AC223" s="41">
        <f t="shared" si="86"/>
        <v>0</v>
      </c>
      <c r="AD223" s="41">
        <f t="shared" si="87"/>
        <v>0</v>
      </c>
      <c r="AE223" s="41">
        <f t="shared" si="88"/>
        <v>0</v>
      </c>
      <c r="AF223" s="49" t="e">
        <f>HLOOKUP(I223,ElecAvoidedCostsWOCC!$A$5:$Q$50,G223+1,FALSE)</f>
        <v>#N/A</v>
      </c>
      <c r="AG223" s="41" t="e">
        <f t="shared" si="89"/>
        <v>#N/A</v>
      </c>
      <c r="AH223" s="49" t="e">
        <f>HLOOKUP(I223,ElecAvoidedCostsWOCC!$A$5:$Q$50,T223+1,FALSE)</f>
        <v>#N/A</v>
      </c>
      <c r="AI223" s="41" t="e">
        <f t="shared" si="90"/>
        <v>#N/A</v>
      </c>
      <c r="AJ223" s="41" t="e">
        <f t="shared" si="91"/>
        <v>#N/A</v>
      </c>
      <c r="AK223" s="41" t="e">
        <f>HLOOKUP(I223,ElecAvoidedCostsWOCC!$A$5:$Q$50,G223+1,FALSE)*J223*L223</f>
        <v>#N/A</v>
      </c>
      <c r="AL223" s="41" t="e">
        <f t="shared" si="92"/>
        <v>#N/A</v>
      </c>
      <c r="AM223" s="45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5">
        <f t="shared" si="93"/>
        <v>0</v>
      </c>
      <c r="AO223" s="44">
        <f t="shared" si="94"/>
        <v>0</v>
      </c>
      <c r="AP223" s="44" t="e">
        <f t="shared" si="95"/>
        <v>#DIV/0!</v>
      </c>
    </row>
    <row r="224" spans="2:42" x14ac:dyDescent="0.25">
      <c r="B224" s="34"/>
      <c r="C224" s="56"/>
      <c r="D224" s="56"/>
      <c r="E224" s="35"/>
      <c r="F224" s="36"/>
      <c r="G224" s="36"/>
      <c r="H224" s="36"/>
      <c r="I224" s="37"/>
      <c r="J224" s="38"/>
      <c r="K224" s="38"/>
      <c r="L224" s="38"/>
      <c r="M224" s="39"/>
      <c r="N224" s="39"/>
      <c r="O224" s="40"/>
      <c r="P224" s="41"/>
      <c r="Q224" s="41"/>
      <c r="R224" s="42"/>
      <c r="S224" s="43"/>
      <c r="T224" s="36">
        <f t="shared" si="77"/>
        <v>0</v>
      </c>
      <c r="U224" s="44">
        <f t="shared" si="78"/>
        <v>0</v>
      </c>
      <c r="V224" s="45">
        <f t="shared" si="79"/>
        <v>0</v>
      </c>
      <c r="W224" s="46">
        <f t="shared" si="80"/>
        <v>0</v>
      </c>
      <c r="X224" s="41">
        <f t="shared" si="81"/>
        <v>0</v>
      </c>
      <c r="Y224" s="41">
        <f t="shared" si="82"/>
        <v>0</v>
      </c>
      <c r="Z224" s="41">
        <f t="shared" si="83"/>
        <v>0</v>
      </c>
      <c r="AA224" s="47">
        <f t="shared" si="84"/>
        <v>0</v>
      </c>
      <c r="AB224" s="48">
        <f t="shared" si="85"/>
        <v>0</v>
      </c>
      <c r="AC224" s="41">
        <f t="shared" si="86"/>
        <v>0</v>
      </c>
      <c r="AD224" s="41">
        <f t="shared" si="87"/>
        <v>0</v>
      </c>
      <c r="AE224" s="41">
        <f t="shared" si="88"/>
        <v>0</v>
      </c>
      <c r="AF224" s="49" t="e">
        <f>HLOOKUP(I224,ElecAvoidedCostsWOCC!$A$5:$Q$50,G224+1,FALSE)</f>
        <v>#N/A</v>
      </c>
      <c r="AG224" s="41" t="e">
        <f t="shared" si="89"/>
        <v>#N/A</v>
      </c>
      <c r="AH224" s="49" t="e">
        <f>HLOOKUP(I224,ElecAvoidedCostsWOCC!$A$5:$Q$50,T224+1,FALSE)</f>
        <v>#N/A</v>
      </c>
      <c r="AI224" s="41" t="e">
        <f t="shared" si="90"/>
        <v>#N/A</v>
      </c>
      <c r="AJ224" s="41" t="e">
        <f t="shared" si="91"/>
        <v>#N/A</v>
      </c>
      <c r="AK224" s="41" t="e">
        <f>HLOOKUP(I224,ElecAvoidedCostsWOCC!$A$5:$Q$50,G224+1,FALSE)*J224*L224</f>
        <v>#N/A</v>
      </c>
      <c r="AL224" s="41" t="e">
        <f t="shared" si="92"/>
        <v>#N/A</v>
      </c>
      <c r="AM224" s="45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5">
        <f t="shared" si="93"/>
        <v>0</v>
      </c>
      <c r="AO224" s="44">
        <f t="shared" si="94"/>
        <v>0</v>
      </c>
      <c r="AP224" s="44" t="e">
        <f t="shared" si="95"/>
        <v>#DIV/0!</v>
      </c>
    </row>
    <row r="225" spans="2:42" x14ac:dyDescent="0.25">
      <c r="B225" s="34"/>
      <c r="C225" s="56"/>
      <c r="D225" s="56"/>
      <c r="E225" s="35"/>
      <c r="F225" s="36"/>
      <c r="G225" s="36"/>
      <c r="H225" s="36"/>
      <c r="I225" s="37"/>
      <c r="J225" s="38"/>
      <c r="K225" s="38"/>
      <c r="L225" s="38"/>
      <c r="M225" s="39"/>
      <c r="N225" s="39"/>
      <c r="O225" s="40"/>
      <c r="P225" s="41"/>
      <c r="Q225" s="41"/>
      <c r="R225" s="42"/>
      <c r="S225" s="43"/>
      <c r="T225" s="36">
        <f t="shared" si="77"/>
        <v>0</v>
      </c>
      <c r="U225" s="44">
        <f t="shared" si="78"/>
        <v>0</v>
      </c>
      <c r="V225" s="45">
        <f t="shared" si="79"/>
        <v>0</v>
      </c>
      <c r="W225" s="46">
        <f t="shared" si="80"/>
        <v>0</v>
      </c>
      <c r="X225" s="41">
        <f t="shared" si="81"/>
        <v>0</v>
      </c>
      <c r="Y225" s="41">
        <f t="shared" si="82"/>
        <v>0</v>
      </c>
      <c r="Z225" s="41">
        <f t="shared" si="83"/>
        <v>0</v>
      </c>
      <c r="AA225" s="47">
        <f t="shared" si="84"/>
        <v>0</v>
      </c>
      <c r="AB225" s="48">
        <f t="shared" si="85"/>
        <v>0</v>
      </c>
      <c r="AC225" s="41">
        <f t="shared" si="86"/>
        <v>0</v>
      </c>
      <c r="AD225" s="41">
        <f t="shared" si="87"/>
        <v>0</v>
      </c>
      <c r="AE225" s="41">
        <f t="shared" si="88"/>
        <v>0</v>
      </c>
      <c r="AF225" s="49" t="e">
        <f>HLOOKUP(I225,ElecAvoidedCostsWOCC!$A$5:$Q$50,G225+1,FALSE)</f>
        <v>#N/A</v>
      </c>
      <c r="AG225" s="41" t="e">
        <f t="shared" si="89"/>
        <v>#N/A</v>
      </c>
      <c r="AH225" s="49" t="e">
        <f>HLOOKUP(I225,ElecAvoidedCostsWOCC!$A$5:$Q$50,T225+1,FALSE)</f>
        <v>#N/A</v>
      </c>
      <c r="AI225" s="41" t="e">
        <f t="shared" si="90"/>
        <v>#N/A</v>
      </c>
      <c r="AJ225" s="41" t="e">
        <f t="shared" si="91"/>
        <v>#N/A</v>
      </c>
      <c r="AK225" s="41" t="e">
        <f>HLOOKUP(I225,ElecAvoidedCostsWOCC!$A$5:$Q$50,G225+1,FALSE)*J225*L225</f>
        <v>#N/A</v>
      </c>
      <c r="AL225" s="41" t="e">
        <f t="shared" si="92"/>
        <v>#N/A</v>
      </c>
      <c r="AM225" s="45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5">
        <f t="shared" si="93"/>
        <v>0</v>
      </c>
      <c r="AO225" s="44">
        <f t="shared" si="94"/>
        <v>0</v>
      </c>
      <c r="AP225" s="44" t="e">
        <f t="shared" si="95"/>
        <v>#DIV/0!</v>
      </c>
    </row>
    <row r="226" spans="2:42" x14ac:dyDescent="0.25">
      <c r="B226" s="34"/>
      <c r="C226" s="56"/>
      <c r="D226" s="56"/>
      <c r="E226" s="35"/>
      <c r="F226" s="36"/>
      <c r="G226" s="36"/>
      <c r="H226" s="36"/>
      <c r="I226" s="37"/>
      <c r="J226" s="38"/>
      <c r="K226" s="38"/>
      <c r="L226" s="38"/>
      <c r="M226" s="39"/>
      <c r="N226" s="39"/>
      <c r="O226" s="40"/>
      <c r="P226" s="41"/>
      <c r="Q226" s="41"/>
      <c r="R226" s="42"/>
      <c r="S226" s="43"/>
      <c r="T226" s="36">
        <f t="shared" si="77"/>
        <v>0</v>
      </c>
      <c r="U226" s="44">
        <f t="shared" si="78"/>
        <v>0</v>
      </c>
      <c r="V226" s="45">
        <f t="shared" si="79"/>
        <v>0</v>
      </c>
      <c r="W226" s="46">
        <f t="shared" si="80"/>
        <v>0</v>
      </c>
      <c r="X226" s="41">
        <f t="shared" si="81"/>
        <v>0</v>
      </c>
      <c r="Y226" s="41">
        <f t="shared" si="82"/>
        <v>0</v>
      </c>
      <c r="Z226" s="41">
        <f t="shared" si="83"/>
        <v>0</v>
      </c>
      <c r="AA226" s="47">
        <f t="shared" si="84"/>
        <v>0</v>
      </c>
      <c r="AB226" s="48">
        <f t="shared" si="85"/>
        <v>0</v>
      </c>
      <c r="AC226" s="41">
        <f t="shared" si="86"/>
        <v>0</v>
      </c>
      <c r="AD226" s="41">
        <f t="shared" si="87"/>
        <v>0</v>
      </c>
      <c r="AE226" s="41">
        <f t="shared" si="88"/>
        <v>0</v>
      </c>
      <c r="AF226" s="49" t="e">
        <f>HLOOKUP(I226,ElecAvoidedCostsWOCC!$A$5:$Q$50,G226+1,FALSE)</f>
        <v>#N/A</v>
      </c>
      <c r="AG226" s="41" t="e">
        <f t="shared" si="89"/>
        <v>#N/A</v>
      </c>
      <c r="AH226" s="49" t="e">
        <f>HLOOKUP(I226,ElecAvoidedCostsWOCC!$A$5:$Q$50,T226+1,FALSE)</f>
        <v>#N/A</v>
      </c>
      <c r="AI226" s="41" t="e">
        <f t="shared" si="90"/>
        <v>#N/A</v>
      </c>
      <c r="AJ226" s="41" t="e">
        <f t="shared" si="91"/>
        <v>#N/A</v>
      </c>
      <c r="AK226" s="41" t="e">
        <f>HLOOKUP(I226,ElecAvoidedCostsWOCC!$A$5:$Q$50,G226+1,FALSE)*J226*L226</f>
        <v>#N/A</v>
      </c>
      <c r="AL226" s="41" t="e">
        <f t="shared" si="92"/>
        <v>#N/A</v>
      </c>
      <c r="AM226" s="45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5">
        <f t="shared" si="93"/>
        <v>0</v>
      </c>
      <c r="AO226" s="44">
        <f t="shared" si="94"/>
        <v>0</v>
      </c>
      <c r="AP226" s="44" t="e">
        <f t="shared" si="95"/>
        <v>#DIV/0!</v>
      </c>
    </row>
    <row r="227" spans="2:42" x14ac:dyDescent="0.25">
      <c r="B227" s="34"/>
      <c r="C227" s="56"/>
      <c r="D227" s="56"/>
      <c r="E227" s="35"/>
      <c r="F227" s="36"/>
      <c r="G227" s="36"/>
      <c r="H227" s="36"/>
      <c r="I227" s="37"/>
      <c r="J227" s="38"/>
      <c r="K227" s="38"/>
      <c r="L227" s="38"/>
      <c r="M227" s="39"/>
      <c r="N227" s="39"/>
      <c r="O227" s="40"/>
      <c r="P227" s="41"/>
      <c r="Q227" s="41"/>
      <c r="R227" s="42"/>
      <c r="S227" s="43"/>
      <c r="T227" s="36">
        <f t="shared" si="77"/>
        <v>0</v>
      </c>
      <c r="U227" s="44">
        <f t="shared" si="78"/>
        <v>0</v>
      </c>
      <c r="V227" s="45">
        <f t="shared" si="79"/>
        <v>0</v>
      </c>
      <c r="W227" s="46">
        <f t="shared" si="80"/>
        <v>0</v>
      </c>
      <c r="X227" s="41">
        <f t="shared" si="81"/>
        <v>0</v>
      </c>
      <c r="Y227" s="41">
        <f t="shared" si="82"/>
        <v>0</v>
      </c>
      <c r="Z227" s="41">
        <f t="shared" si="83"/>
        <v>0</v>
      </c>
      <c r="AA227" s="47">
        <f t="shared" si="84"/>
        <v>0</v>
      </c>
      <c r="AB227" s="48">
        <f t="shared" si="85"/>
        <v>0</v>
      </c>
      <c r="AC227" s="41">
        <f t="shared" si="86"/>
        <v>0</v>
      </c>
      <c r="AD227" s="41">
        <f t="shared" si="87"/>
        <v>0</v>
      </c>
      <c r="AE227" s="41">
        <f t="shared" si="88"/>
        <v>0</v>
      </c>
      <c r="AF227" s="49" t="e">
        <f>HLOOKUP(I227,ElecAvoidedCostsWOCC!$A$5:$Q$50,G227+1,FALSE)</f>
        <v>#N/A</v>
      </c>
      <c r="AG227" s="41" t="e">
        <f t="shared" si="89"/>
        <v>#N/A</v>
      </c>
      <c r="AH227" s="49" t="e">
        <f>HLOOKUP(I227,ElecAvoidedCostsWOCC!$A$5:$Q$50,T227+1,FALSE)</f>
        <v>#N/A</v>
      </c>
      <c r="AI227" s="41" t="e">
        <f t="shared" si="90"/>
        <v>#N/A</v>
      </c>
      <c r="AJ227" s="41" t="e">
        <f t="shared" si="91"/>
        <v>#N/A</v>
      </c>
      <c r="AK227" s="41" t="e">
        <f>HLOOKUP(I227,ElecAvoidedCostsWOCC!$A$5:$Q$50,G227+1,FALSE)*J227*L227</f>
        <v>#N/A</v>
      </c>
      <c r="AL227" s="41" t="e">
        <f t="shared" si="92"/>
        <v>#N/A</v>
      </c>
      <c r="AM227" s="45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5">
        <f t="shared" si="93"/>
        <v>0</v>
      </c>
      <c r="AO227" s="44">
        <f t="shared" si="94"/>
        <v>0</v>
      </c>
      <c r="AP227" s="44" t="e">
        <f t="shared" si="95"/>
        <v>#DIV/0!</v>
      </c>
    </row>
    <row r="228" spans="2:42" x14ac:dyDescent="0.25">
      <c r="B228" s="34"/>
      <c r="C228" s="56"/>
      <c r="D228" s="56"/>
      <c r="E228" s="35"/>
      <c r="F228" s="36"/>
      <c r="G228" s="36"/>
      <c r="H228" s="36"/>
      <c r="I228" s="37"/>
      <c r="J228" s="38"/>
      <c r="K228" s="38"/>
      <c r="L228" s="38"/>
      <c r="M228" s="39"/>
      <c r="N228" s="39"/>
      <c r="O228" s="40"/>
      <c r="P228" s="41"/>
      <c r="Q228" s="41"/>
      <c r="R228" s="42"/>
      <c r="S228" s="43"/>
      <c r="T228" s="36">
        <f t="shared" si="77"/>
        <v>0</v>
      </c>
      <c r="U228" s="44">
        <f t="shared" si="78"/>
        <v>0</v>
      </c>
      <c r="V228" s="45">
        <f t="shared" si="79"/>
        <v>0</v>
      </c>
      <c r="W228" s="46">
        <f t="shared" si="80"/>
        <v>0</v>
      </c>
      <c r="X228" s="41">
        <f t="shared" si="81"/>
        <v>0</v>
      </c>
      <c r="Y228" s="41">
        <f t="shared" si="82"/>
        <v>0</v>
      </c>
      <c r="Z228" s="41">
        <f t="shared" si="83"/>
        <v>0</v>
      </c>
      <c r="AA228" s="47">
        <f t="shared" si="84"/>
        <v>0</v>
      </c>
      <c r="AB228" s="48">
        <f t="shared" si="85"/>
        <v>0</v>
      </c>
      <c r="AC228" s="41">
        <f t="shared" si="86"/>
        <v>0</v>
      </c>
      <c r="AD228" s="41">
        <f t="shared" si="87"/>
        <v>0</v>
      </c>
      <c r="AE228" s="41">
        <f t="shared" si="88"/>
        <v>0</v>
      </c>
      <c r="AF228" s="49" t="e">
        <f>HLOOKUP(I228,ElecAvoidedCostsWOCC!$A$5:$Q$50,G228+1,FALSE)</f>
        <v>#N/A</v>
      </c>
      <c r="AG228" s="41" t="e">
        <f t="shared" si="89"/>
        <v>#N/A</v>
      </c>
      <c r="AH228" s="49" t="e">
        <f>HLOOKUP(I228,ElecAvoidedCostsWOCC!$A$5:$Q$50,T228+1,FALSE)</f>
        <v>#N/A</v>
      </c>
      <c r="AI228" s="41" t="e">
        <f t="shared" si="90"/>
        <v>#N/A</v>
      </c>
      <c r="AJ228" s="41" t="e">
        <f t="shared" si="91"/>
        <v>#N/A</v>
      </c>
      <c r="AK228" s="41" t="e">
        <f>HLOOKUP(I228,ElecAvoidedCostsWOCC!$A$5:$Q$50,G228+1,FALSE)*J228*L228</f>
        <v>#N/A</v>
      </c>
      <c r="AL228" s="41" t="e">
        <f t="shared" si="92"/>
        <v>#N/A</v>
      </c>
      <c r="AM228" s="45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5">
        <f t="shared" si="93"/>
        <v>0</v>
      </c>
      <c r="AO228" s="44">
        <f t="shared" si="94"/>
        <v>0</v>
      </c>
      <c r="AP228" s="44" t="e">
        <f t="shared" si="95"/>
        <v>#DIV/0!</v>
      </c>
    </row>
    <row r="229" spans="2:42" x14ac:dyDescent="0.25">
      <c r="B229" s="34"/>
      <c r="C229" s="56"/>
      <c r="D229" s="56"/>
      <c r="E229" s="35"/>
      <c r="F229" s="36"/>
      <c r="G229" s="36"/>
      <c r="H229" s="36"/>
      <c r="I229" s="37"/>
      <c r="J229" s="38"/>
      <c r="K229" s="38"/>
      <c r="L229" s="38"/>
      <c r="M229" s="39"/>
      <c r="N229" s="39"/>
      <c r="O229" s="40"/>
      <c r="P229" s="41"/>
      <c r="Q229" s="41"/>
      <c r="R229" s="42"/>
      <c r="S229" s="43"/>
      <c r="T229" s="36">
        <f t="shared" si="77"/>
        <v>0</v>
      </c>
      <c r="U229" s="44">
        <f t="shared" si="78"/>
        <v>0</v>
      </c>
      <c r="V229" s="45">
        <f t="shared" si="79"/>
        <v>0</v>
      </c>
      <c r="W229" s="46">
        <f t="shared" si="80"/>
        <v>0</v>
      </c>
      <c r="X229" s="41">
        <f t="shared" si="81"/>
        <v>0</v>
      </c>
      <c r="Y229" s="41">
        <f t="shared" si="82"/>
        <v>0</v>
      </c>
      <c r="Z229" s="41">
        <f t="shared" si="83"/>
        <v>0</v>
      </c>
      <c r="AA229" s="47">
        <f t="shared" si="84"/>
        <v>0</v>
      </c>
      <c r="AB229" s="48">
        <f t="shared" si="85"/>
        <v>0</v>
      </c>
      <c r="AC229" s="41">
        <f t="shared" si="86"/>
        <v>0</v>
      </c>
      <c r="AD229" s="41">
        <f t="shared" si="87"/>
        <v>0</v>
      </c>
      <c r="AE229" s="41">
        <f t="shared" si="88"/>
        <v>0</v>
      </c>
      <c r="AF229" s="49" t="e">
        <f>HLOOKUP(I229,ElecAvoidedCostsWOCC!$A$5:$Q$50,G229+1,FALSE)</f>
        <v>#N/A</v>
      </c>
      <c r="AG229" s="41" t="e">
        <f t="shared" si="89"/>
        <v>#N/A</v>
      </c>
      <c r="AH229" s="49" t="e">
        <f>HLOOKUP(I229,ElecAvoidedCostsWOCC!$A$5:$Q$50,T229+1,FALSE)</f>
        <v>#N/A</v>
      </c>
      <c r="AI229" s="41" t="e">
        <f t="shared" si="90"/>
        <v>#N/A</v>
      </c>
      <c r="AJ229" s="41" t="e">
        <f t="shared" si="91"/>
        <v>#N/A</v>
      </c>
      <c r="AK229" s="41" t="e">
        <f>HLOOKUP(I229,ElecAvoidedCostsWOCC!$A$5:$Q$50,G229+1,FALSE)*J229*L229</f>
        <v>#N/A</v>
      </c>
      <c r="AL229" s="41" t="e">
        <f t="shared" si="92"/>
        <v>#N/A</v>
      </c>
      <c r="AM229" s="45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5">
        <f t="shared" si="93"/>
        <v>0</v>
      </c>
      <c r="AO229" s="44">
        <f t="shared" si="94"/>
        <v>0</v>
      </c>
      <c r="AP229" s="44" t="e">
        <f t="shared" si="95"/>
        <v>#DIV/0!</v>
      </c>
    </row>
    <row r="230" spans="2:42" x14ac:dyDescent="0.25">
      <c r="B230" s="34"/>
      <c r="C230" s="56"/>
      <c r="D230" s="56"/>
      <c r="E230" s="35"/>
      <c r="F230" s="36"/>
      <c r="G230" s="36"/>
      <c r="H230" s="36"/>
      <c r="I230" s="37"/>
      <c r="J230" s="38"/>
      <c r="K230" s="38"/>
      <c r="L230" s="38"/>
      <c r="M230" s="39"/>
      <c r="N230" s="39"/>
      <c r="O230" s="40"/>
      <c r="P230" s="41"/>
      <c r="Q230" s="41"/>
      <c r="R230" s="42"/>
      <c r="S230" s="43"/>
      <c r="T230" s="36">
        <f t="shared" si="77"/>
        <v>0</v>
      </c>
      <c r="U230" s="44">
        <f t="shared" si="78"/>
        <v>0</v>
      </c>
      <c r="V230" s="45">
        <f t="shared" si="79"/>
        <v>0</v>
      </c>
      <c r="W230" s="46">
        <f t="shared" si="80"/>
        <v>0</v>
      </c>
      <c r="X230" s="41">
        <f t="shared" si="81"/>
        <v>0</v>
      </c>
      <c r="Y230" s="41">
        <f t="shared" si="82"/>
        <v>0</v>
      </c>
      <c r="Z230" s="41">
        <f t="shared" si="83"/>
        <v>0</v>
      </c>
      <c r="AA230" s="47">
        <f t="shared" si="84"/>
        <v>0</v>
      </c>
      <c r="AB230" s="48">
        <f t="shared" si="85"/>
        <v>0</v>
      </c>
      <c r="AC230" s="41">
        <f t="shared" si="86"/>
        <v>0</v>
      </c>
      <c r="AD230" s="41">
        <f t="shared" si="87"/>
        <v>0</v>
      </c>
      <c r="AE230" s="41">
        <f t="shared" si="88"/>
        <v>0</v>
      </c>
      <c r="AF230" s="49" t="e">
        <f>HLOOKUP(I230,ElecAvoidedCostsWOCC!$A$5:$Q$50,G230+1,FALSE)</f>
        <v>#N/A</v>
      </c>
      <c r="AG230" s="41" t="e">
        <f t="shared" si="89"/>
        <v>#N/A</v>
      </c>
      <c r="AH230" s="49" t="e">
        <f>HLOOKUP(I230,ElecAvoidedCostsWOCC!$A$5:$Q$50,T230+1,FALSE)</f>
        <v>#N/A</v>
      </c>
      <c r="AI230" s="41" t="e">
        <f t="shared" si="90"/>
        <v>#N/A</v>
      </c>
      <c r="AJ230" s="41" t="e">
        <f t="shared" si="91"/>
        <v>#N/A</v>
      </c>
      <c r="AK230" s="41" t="e">
        <f>HLOOKUP(I230,ElecAvoidedCostsWOCC!$A$5:$Q$50,G230+1,FALSE)*J230*L230</f>
        <v>#N/A</v>
      </c>
      <c r="AL230" s="41" t="e">
        <f t="shared" si="92"/>
        <v>#N/A</v>
      </c>
      <c r="AM230" s="45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5">
        <f t="shared" si="93"/>
        <v>0</v>
      </c>
      <c r="AO230" s="44">
        <f t="shared" si="94"/>
        <v>0</v>
      </c>
      <c r="AP230" s="44" t="e">
        <f t="shared" si="95"/>
        <v>#DIV/0!</v>
      </c>
    </row>
    <row r="231" spans="2:42" x14ac:dyDescent="0.25">
      <c r="B231" s="34"/>
      <c r="C231" s="56"/>
      <c r="D231" s="56"/>
      <c r="E231" s="35"/>
      <c r="F231" s="36"/>
      <c r="G231" s="36"/>
      <c r="H231" s="36"/>
      <c r="I231" s="37"/>
      <c r="J231" s="38"/>
      <c r="K231" s="38"/>
      <c r="L231" s="38"/>
      <c r="M231" s="39"/>
      <c r="N231" s="39"/>
      <c r="O231" s="40"/>
      <c r="P231" s="41"/>
      <c r="Q231" s="41"/>
      <c r="R231" s="42"/>
      <c r="S231" s="43"/>
      <c r="T231" s="36">
        <f t="shared" si="77"/>
        <v>0</v>
      </c>
      <c r="U231" s="44">
        <f t="shared" si="78"/>
        <v>0</v>
      </c>
      <c r="V231" s="45">
        <f t="shared" si="79"/>
        <v>0</v>
      </c>
      <c r="W231" s="46">
        <f t="shared" si="80"/>
        <v>0</v>
      </c>
      <c r="X231" s="41">
        <f t="shared" si="81"/>
        <v>0</v>
      </c>
      <c r="Y231" s="41">
        <f t="shared" si="82"/>
        <v>0</v>
      </c>
      <c r="Z231" s="41">
        <f t="shared" si="83"/>
        <v>0</v>
      </c>
      <c r="AA231" s="47">
        <f t="shared" si="84"/>
        <v>0</v>
      </c>
      <c r="AB231" s="48">
        <f t="shared" si="85"/>
        <v>0</v>
      </c>
      <c r="AC231" s="41">
        <f t="shared" si="86"/>
        <v>0</v>
      </c>
      <c r="AD231" s="41">
        <f t="shared" si="87"/>
        <v>0</v>
      </c>
      <c r="AE231" s="41">
        <f t="shared" si="88"/>
        <v>0</v>
      </c>
      <c r="AF231" s="49" t="e">
        <f>HLOOKUP(I231,ElecAvoidedCostsWOCC!$A$5:$Q$50,G231+1,FALSE)</f>
        <v>#N/A</v>
      </c>
      <c r="AG231" s="41" t="e">
        <f t="shared" si="89"/>
        <v>#N/A</v>
      </c>
      <c r="AH231" s="49" t="e">
        <f>HLOOKUP(I231,ElecAvoidedCostsWOCC!$A$5:$Q$50,T231+1,FALSE)</f>
        <v>#N/A</v>
      </c>
      <c r="AI231" s="41" t="e">
        <f t="shared" si="90"/>
        <v>#N/A</v>
      </c>
      <c r="AJ231" s="41" t="e">
        <f t="shared" si="91"/>
        <v>#N/A</v>
      </c>
      <c r="AK231" s="41" t="e">
        <f>HLOOKUP(I231,ElecAvoidedCostsWOCC!$A$5:$Q$50,G231+1,FALSE)*J231*L231</f>
        <v>#N/A</v>
      </c>
      <c r="AL231" s="41" t="e">
        <f t="shared" si="92"/>
        <v>#N/A</v>
      </c>
      <c r="AM231" s="45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5">
        <f t="shared" si="93"/>
        <v>0</v>
      </c>
      <c r="AO231" s="44">
        <f t="shared" si="94"/>
        <v>0</v>
      </c>
      <c r="AP231" s="44" t="e">
        <f t="shared" si="95"/>
        <v>#DIV/0!</v>
      </c>
    </row>
    <row r="232" spans="2:42" x14ac:dyDescent="0.25">
      <c r="B232" s="34"/>
      <c r="C232" s="56"/>
      <c r="D232" s="56"/>
      <c r="E232" s="35"/>
      <c r="F232" s="36"/>
      <c r="G232" s="36"/>
      <c r="H232" s="36"/>
      <c r="I232" s="37"/>
      <c r="J232" s="38"/>
      <c r="K232" s="38"/>
      <c r="L232" s="38"/>
      <c r="M232" s="39"/>
      <c r="N232" s="39"/>
      <c r="O232" s="40"/>
      <c r="P232" s="41"/>
      <c r="Q232" s="41"/>
      <c r="R232" s="42"/>
      <c r="S232" s="43"/>
      <c r="T232" s="36">
        <f t="shared" si="77"/>
        <v>0</v>
      </c>
      <c r="U232" s="44">
        <f t="shared" si="78"/>
        <v>0</v>
      </c>
      <c r="V232" s="45">
        <f t="shared" si="79"/>
        <v>0</v>
      </c>
      <c r="W232" s="46">
        <f t="shared" si="80"/>
        <v>0</v>
      </c>
      <c r="X232" s="41">
        <f t="shared" si="81"/>
        <v>0</v>
      </c>
      <c r="Y232" s="41">
        <f t="shared" si="82"/>
        <v>0</v>
      </c>
      <c r="Z232" s="41">
        <f t="shared" si="83"/>
        <v>0</v>
      </c>
      <c r="AA232" s="47">
        <f t="shared" si="84"/>
        <v>0</v>
      </c>
      <c r="AB232" s="48">
        <f t="shared" si="85"/>
        <v>0</v>
      </c>
      <c r="AC232" s="41">
        <f t="shared" si="86"/>
        <v>0</v>
      </c>
      <c r="AD232" s="41">
        <f t="shared" si="87"/>
        <v>0</v>
      </c>
      <c r="AE232" s="41">
        <f t="shared" si="88"/>
        <v>0</v>
      </c>
      <c r="AF232" s="49" t="e">
        <f>HLOOKUP(I232,ElecAvoidedCostsWOCC!$A$5:$Q$50,G232+1,FALSE)</f>
        <v>#N/A</v>
      </c>
      <c r="AG232" s="41" t="e">
        <f t="shared" si="89"/>
        <v>#N/A</v>
      </c>
      <c r="AH232" s="49" t="e">
        <f>HLOOKUP(I232,ElecAvoidedCostsWOCC!$A$5:$Q$50,T232+1,FALSE)</f>
        <v>#N/A</v>
      </c>
      <c r="AI232" s="41" t="e">
        <f t="shared" si="90"/>
        <v>#N/A</v>
      </c>
      <c r="AJ232" s="41" t="e">
        <f t="shared" si="91"/>
        <v>#N/A</v>
      </c>
      <c r="AK232" s="41" t="e">
        <f>HLOOKUP(I232,ElecAvoidedCostsWOCC!$A$5:$Q$50,G232+1,FALSE)*J232*L232</f>
        <v>#N/A</v>
      </c>
      <c r="AL232" s="41" t="e">
        <f t="shared" si="92"/>
        <v>#N/A</v>
      </c>
      <c r="AM232" s="45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5">
        <f t="shared" si="93"/>
        <v>0</v>
      </c>
      <c r="AO232" s="44">
        <f t="shared" si="94"/>
        <v>0</v>
      </c>
      <c r="AP232" s="44" t="e">
        <f t="shared" si="95"/>
        <v>#DIV/0!</v>
      </c>
    </row>
    <row r="233" spans="2:42" x14ac:dyDescent="0.25">
      <c r="B233" s="34"/>
      <c r="C233" s="56"/>
      <c r="D233" s="56"/>
      <c r="E233" s="35"/>
      <c r="F233" s="36"/>
      <c r="G233" s="36"/>
      <c r="H233" s="36"/>
      <c r="I233" s="37"/>
      <c r="J233" s="38"/>
      <c r="K233" s="38"/>
      <c r="L233" s="38"/>
      <c r="M233" s="39"/>
      <c r="N233" s="39"/>
      <c r="O233" s="40"/>
      <c r="P233" s="41"/>
      <c r="Q233" s="41"/>
      <c r="R233" s="42"/>
      <c r="S233" s="43"/>
      <c r="T233" s="36">
        <f t="shared" si="77"/>
        <v>0</v>
      </c>
      <c r="U233" s="44">
        <f t="shared" si="78"/>
        <v>0</v>
      </c>
      <c r="V233" s="45">
        <f t="shared" si="79"/>
        <v>0</v>
      </c>
      <c r="W233" s="46">
        <f t="shared" si="80"/>
        <v>0</v>
      </c>
      <c r="X233" s="41">
        <f t="shared" si="81"/>
        <v>0</v>
      </c>
      <c r="Y233" s="41">
        <f t="shared" si="82"/>
        <v>0</v>
      </c>
      <c r="Z233" s="41">
        <f t="shared" si="83"/>
        <v>0</v>
      </c>
      <c r="AA233" s="47">
        <f t="shared" si="84"/>
        <v>0</v>
      </c>
      <c r="AB233" s="48">
        <f t="shared" si="85"/>
        <v>0</v>
      </c>
      <c r="AC233" s="41">
        <f t="shared" si="86"/>
        <v>0</v>
      </c>
      <c r="AD233" s="41">
        <f t="shared" si="87"/>
        <v>0</v>
      </c>
      <c r="AE233" s="41">
        <f t="shared" si="88"/>
        <v>0</v>
      </c>
      <c r="AF233" s="49" t="e">
        <f>HLOOKUP(I233,ElecAvoidedCostsWOCC!$A$5:$Q$50,G233+1,FALSE)</f>
        <v>#N/A</v>
      </c>
      <c r="AG233" s="41" t="e">
        <f t="shared" si="89"/>
        <v>#N/A</v>
      </c>
      <c r="AH233" s="49" t="e">
        <f>HLOOKUP(I233,ElecAvoidedCostsWOCC!$A$5:$Q$50,T233+1,FALSE)</f>
        <v>#N/A</v>
      </c>
      <c r="AI233" s="41" t="e">
        <f t="shared" si="90"/>
        <v>#N/A</v>
      </c>
      <c r="AJ233" s="41" t="e">
        <f t="shared" si="91"/>
        <v>#N/A</v>
      </c>
      <c r="AK233" s="41" t="e">
        <f>HLOOKUP(I233,ElecAvoidedCostsWOCC!$A$5:$Q$50,G233+1,FALSE)*J233*L233</f>
        <v>#N/A</v>
      </c>
      <c r="AL233" s="41" t="e">
        <f t="shared" si="92"/>
        <v>#N/A</v>
      </c>
      <c r="AM233" s="45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5">
        <f t="shared" si="93"/>
        <v>0</v>
      </c>
      <c r="AO233" s="44">
        <f t="shared" si="94"/>
        <v>0</v>
      </c>
      <c r="AP233" s="44" t="e">
        <f t="shared" si="95"/>
        <v>#DIV/0!</v>
      </c>
    </row>
    <row r="234" spans="2:42" x14ac:dyDescent="0.25">
      <c r="B234" s="34"/>
      <c r="C234" s="56"/>
      <c r="D234" s="56"/>
      <c r="E234" s="35"/>
      <c r="F234" s="36"/>
      <c r="G234" s="36"/>
      <c r="H234" s="36"/>
      <c r="I234" s="37"/>
      <c r="J234" s="38"/>
      <c r="K234" s="38"/>
      <c r="L234" s="38"/>
      <c r="M234" s="39"/>
      <c r="N234" s="39"/>
      <c r="O234" s="40"/>
      <c r="P234" s="41"/>
      <c r="Q234" s="41"/>
      <c r="R234" s="42"/>
      <c r="S234" s="43"/>
      <c r="T234" s="36">
        <f t="shared" si="77"/>
        <v>0</v>
      </c>
      <c r="U234" s="44">
        <f t="shared" si="78"/>
        <v>0</v>
      </c>
      <c r="V234" s="45">
        <f t="shared" si="79"/>
        <v>0</v>
      </c>
      <c r="W234" s="46">
        <f t="shared" si="80"/>
        <v>0</v>
      </c>
      <c r="X234" s="41">
        <f t="shared" si="81"/>
        <v>0</v>
      </c>
      <c r="Y234" s="41">
        <f t="shared" si="82"/>
        <v>0</v>
      </c>
      <c r="Z234" s="41">
        <f t="shared" si="83"/>
        <v>0</v>
      </c>
      <c r="AA234" s="47">
        <f t="shared" si="84"/>
        <v>0</v>
      </c>
      <c r="AB234" s="48">
        <f t="shared" si="85"/>
        <v>0</v>
      </c>
      <c r="AC234" s="41">
        <f t="shared" si="86"/>
        <v>0</v>
      </c>
      <c r="AD234" s="41">
        <f t="shared" si="87"/>
        <v>0</v>
      </c>
      <c r="AE234" s="41">
        <f t="shared" si="88"/>
        <v>0</v>
      </c>
      <c r="AF234" s="49" t="e">
        <f>HLOOKUP(I234,ElecAvoidedCostsWOCC!$A$5:$Q$50,G234+1,FALSE)</f>
        <v>#N/A</v>
      </c>
      <c r="AG234" s="41" t="e">
        <f t="shared" si="89"/>
        <v>#N/A</v>
      </c>
      <c r="AH234" s="49" t="e">
        <f>HLOOKUP(I234,ElecAvoidedCostsWOCC!$A$5:$Q$50,T234+1,FALSE)</f>
        <v>#N/A</v>
      </c>
      <c r="AI234" s="41" t="e">
        <f t="shared" si="90"/>
        <v>#N/A</v>
      </c>
      <c r="AJ234" s="41" t="e">
        <f t="shared" si="91"/>
        <v>#N/A</v>
      </c>
      <c r="AK234" s="41" t="e">
        <f>HLOOKUP(I234,ElecAvoidedCostsWOCC!$A$5:$Q$50,G234+1,FALSE)*J234*L234</f>
        <v>#N/A</v>
      </c>
      <c r="AL234" s="41" t="e">
        <f t="shared" si="92"/>
        <v>#N/A</v>
      </c>
      <c r="AM234" s="45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5">
        <f t="shared" si="93"/>
        <v>0</v>
      </c>
      <c r="AO234" s="44">
        <f t="shared" si="94"/>
        <v>0</v>
      </c>
      <c r="AP234" s="44" t="e">
        <f t="shared" si="95"/>
        <v>#DIV/0!</v>
      </c>
    </row>
    <row r="235" spans="2:42" x14ac:dyDescent="0.25">
      <c r="B235" s="34"/>
      <c r="C235" s="56"/>
      <c r="D235" s="56"/>
      <c r="E235" s="35"/>
      <c r="F235" s="36"/>
      <c r="G235" s="36"/>
      <c r="H235" s="36"/>
      <c r="I235" s="37"/>
      <c r="J235" s="38"/>
      <c r="K235" s="38"/>
      <c r="L235" s="38"/>
      <c r="M235" s="39"/>
      <c r="N235" s="39"/>
      <c r="O235" s="40"/>
      <c r="P235" s="41"/>
      <c r="Q235" s="41"/>
      <c r="R235" s="42"/>
      <c r="S235" s="43"/>
      <c r="T235" s="36">
        <f t="shared" si="77"/>
        <v>0</v>
      </c>
      <c r="U235" s="44">
        <f t="shared" si="78"/>
        <v>0</v>
      </c>
      <c r="V235" s="45">
        <f t="shared" si="79"/>
        <v>0</v>
      </c>
      <c r="W235" s="46">
        <f t="shared" si="80"/>
        <v>0</v>
      </c>
      <c r="X235" s="41">
        <f t="shared" si="81"/>
        <v>0</v>
      </c>
      <c r="Y235" s="41">
        <f t="shared" si="82"/>
        <v>0</v>
      </c>
      <c r="Z235" s="41">
        <f t="shared" si="83"/>
        <v>0</v>
      </c>
      <c r="AA235" s="47">
        <f t="shared" si="84"/>
        <v>0</v>
      </c>
      <c r="AB235" s="48">
        <f t="shared" si="85"/>
        <v>0</v>
      </c>
      <c r="AC235" s="41">
        <f t="shared" si="86"/>
        <v>0</v>
      </c>
      <c r="AD235" s="41">
        <f t="shared" si="87"/>
        <v>0</v>
      </c>
      <c r="AE235" s="41">
        <f t="shared" si="88"/>
        <v>0</v>
      </c>
      <c r="AF235" s="49" t="e">
        <f>HLOOKUP(I235,ElecAvoidedCostsWOCC!$A$5:$Q$50,G235+1,FALSE)</f>
        <v>#N/A</v>
      </c>
      <c r="AG235" s="41" t="e">
        <f t="shared" si="89"/>
        <v>#N/A</v>
      </c>
      <c r="AH235" s="49" t="e">
        <f>HLOOKUP(I235,ElecAvoidedCostsWOCC!$A$5:$Q$50,T235+1,FALSE)</f>
        <v>#N/A</v>
      </c>
      <c r="AI235" s="41" t="e">
        <f t="shared" si="90"/>
        <v>#N/A</v>
      </c>
      <c r="AJ235" s="41" t="e">
        <f t="shared" si="91"/>
        <v>#N/A</v>
      </c>
      <c r="AK235" s="41" t="e">
        <f>HLOOKUP(I235,ElecAvoidedCostsWOCC!$A$5:$Q$50,G235+1,FALSE)*J235*L235</f>
        <v>#N/A</v>
      </c>
      <c r="AL235" s="41" t="e">
        <f t="shared" si="92"/>
        <v>#N/A</v>
      </c>
      <c r="AM235" s="45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5">
        <f t="shared" si="93"/>
        <v>0</v>
      </c>
      <c r="AO235" s="44">
        <f t="shared" si="94"/>
        <v>0</v>
      </c>
      <c r="AP235" s="44" t="e">
        <f t="shared" si="95"/>
        <v>#DIV/0!</v>
      </c>
    </row>
    <row r="236" spans="2:42" x14ac:dyDescent="0.25">
      <c r="B236" s="34"/>
      <c r="C236" s="56"/>
      <c r="D236" s="56"/>
      <c r="E236" s="35"/>
      <c r="F236" s="36"/>
      <c r="G236" s="36"/>
      <c r="H236" s="36"/>
      <c r="I236" s="37"/>
      <c r="J236" s="38"/>
      <c r="K236" s="38"/>
      <c r="L236" s="38"/>
      <c r="M236" s="39"/>
      <c r="N236" s="39"/>
      <c r="O236" s="40"/>
      <c r="P236" s="41"/>
      <c r="Q236" s="41"/>
      <c r="R236" s="42"/>
      <c r="S236" s="43"/>
      <c r="T236" s="36">
        <f t="shared" si="77"/>
        <v>0</v>
      </c>
      <c r="U236" s="44">
        <f t="shared" si="78"/>
        <v>0</v>
      </c>
      <c r="V236" s="45">
        <f t="shared" si="79"/>
        <v>0</v>
      </c>
      <c r="W236" s="46">
        <f t="shared" si="80"/>
        <v>0</v>
      </c>
      <c r="X236" s="41">
        <f t="shared" si="81"/>
        <v>0</v>
      </c>
      <c r="Y236" s="41">
        <f t="shared" si="82"/>
        <v>0</v>
      </c>
      <c r="Z236" s="41">
        <f t="shared" si="83"/>
        <v>0</v>
      </c>
      <c r="AA236" s="47">
        <f t="shared" si="84"/>
        <v>0</v>
      </c>
      <c r="AB236" s="48">
        <f t="shared" si="85"/>
        <v>0</v>
      </c>
      <c r="AC236" s="41">
        <f t="shared" si="86"/>
        <v>0</v>
      </c>
      <c r="AD236" s="41">
        <f t="shared" si="87"/>
        <v>0</v>
      </c>
      <c r="AE236" s="41">
        <f t="shared" si="88"/>
        <v>0</v>
      </c>
      <c r="AF236" s="49" t="e">
        <f>HLOOKUP(I236,ElecAvoidedCostsWOCC!$A$5:$Q$50,G236+1,FALSE)</f>
        <v>#N/A</v>
      </c>
      <c r="AG236" s="41" t="e">
        <f t="shared" si="89"/>
        <v>#N/A</v>
      </c>
      <c r="AH236" s="49" t="e">
        <f>HLOOKUP(I236,ElecAvoidedCostsWOCC!$A$5:$Q$50,T236+1,FALSE)</f>
        <v>#N/A</v>
      </c>
      <c r="AI236" s="41" t="e">
        <f t="shared" si="90"/>
        <v>#N/A</v>
      </c>
      <c r="AJ236" s="41" t="e">
        <f t="shared" si="91"/>
        <v>#N/A</v>
      </c>
      <c r="AK236" s="41" t="e">
        <f>HLOOKUP(I236,ElecAvoidedCostsWOCC!$A$5:$Q$50,G236+1,FALSE)*J236*L236</f>
        <v>#N/A</v>
      </c>
      <c r="AL236" s="41" t="e">
        <f t="shared" si="92"/>
        <v>#N/A</v>
      </c>
      <c r="AM236" s="45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5">
        <f t="shared" si="93"/>
        <v>0</v>
      </c>
      <c r="AO236" s="44">
        <f t="shared" si="94"/>
        <v>0</v>
      </c>
      <c r="AP236" s="44" t="e">
        <f t="shared" si="95"/>
        <v>#DIV/0!</v>
      </c>
    </row>
    <row r="237" spans="2:42" x14ac:dyDescent="0.25">
      <c r="B237" s="34"/>
      <c r="C237" s="56"/>
      <c r="D237" s="56"/>
      <c r="E237" s="35"/>
      <c r="F237" s="36"/>
      <c r="G237" s="36"/>
      <c r="H237" s="36"/>
      <c r="I237" s="37"/>
      <c r="J237" s="38"/>
      <c r="K237" s="38"/>
      <c r="L237" s="38"/>
      <c r="M237" s="39"/>
      <c r="N237" s="39"/>
      <c r="O237" s="40"/>
      <c r="P237" s="41"/>
      <c r="Q237" s="41"/>
      <c r="R237" s="42"/>
      <c r="S237" s="43"/>
      <c r="T237" s="36">
        <f t="shared" si="77"/>
        <v>0</v>
      </c>
      <c r="U237" s="44">
        <f t="shared" si="78"/>
        <v>0</v>
      </c>
      <c r="V237" s="45">
        <f t="shared" si="79"/>
        <v>0</v>
      </c>
      <c r="W237" s="46">
        <f t="shared" si="80"/>
        <v>0</v>
      </c>
      <c r="X237" s="41">
        <f t="shared" si="81"/>
        <v>0</v>
      </c>
      <c r="Y237" s="41">
        <f t="shared" si="82"/>
        <v>0</v>
      </c>
      <c r="Z237" s="41">
        <f t="shared" si="83"/>
        <v>0</v>
      </c>
      <c r="AA237" s="47">
        <f t="shared" si="84"/>
        <v>0</v>
      </c>
      <c r="AB237" s="48">
        <f t="shared" si="85"/>
        <v>0</v>
      </c>
      <c r="AC237" s="41">
        <f t="shared" si="86"/>
        <v>0</v>
      </c>
      <c r="AD237" s="41">
        <f t="shared" si="87"/>
        <v>0</v>
      </c>
      <c r="AE237" s="41">
        <f t="shared" si="88"/>
        <v>0</v>
      </c>
      <c r="AF237" s="49" t="e">
        <f>HLOOKUP(I237,ElecAvoidedCostsWOCC!$A$5:$Q$50,G237+1,FALSE)</f>
        <v>#N/A</v>
      </c>
      <c r="AG237" s="41" t="e">
        <f t="shared" si="89"/>
        <v>#N/A</v>
      </c>
      <c r="AH237" s="49" t="e">
        <f>HLOOKUP(I237,ElecAvoidedCostsWOCC!$A$5:$Q$50,T237+1,FALSE)</f>
        <v>#N/A</v>
      </c>
      <c r="AI237" s="41" t="e">
        <f t="shared" si="90"/>
        <v>#N/A</v>
      </c>
      <c r="AJ237" s="41" t="e">
        <f t="shared" si="91"/>
        <v>#N/A</v>
      </c>
      <c r="AK237" s="41" t="e">
        <f>HLOOKUP(I237,ElecAvoidedCostsWOCC!$A$5:$Q$50,G237+1,FALSE)*J237*L237</f>
        <v>#N/A</v>
      </c>
      <c r="AL237" s="41" t="e">
        <f t="shared" si="92"/>
        <v>#N/A</v>
      </c>
      <c r="AM237" s="45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5">
        <f t="shared" si="93"/>
        <v>0</v>
      </c>
      <c r="AO237" s="44">
        <f t="shared" si="94"/>
        <v>0</v>
      </c>
      <c r="AP237" s="44" t="e">
        <f t="shared" si="95"/>
        <v>#DIV/0!</v>
      </c>
    </row>
    <row r="238" spans="2:42" x14ac:dyDescent="0.25">
      <c r="B238" s="34"/>
      <c r="C238" s="56"/>
      <c r="D238" s="56"/>
      <c r="E238" s="35"/>
      <c r="F238" s="36"/>
      <c r="G238" s="36"/>
      <c r="H238" s="36"/>
      <c r="I238" s="37"/>
      <c r="J238" s="38"/>
      <c r="K238" s="38"/>
      <c r="L238" s="38"/>
      <c r="M238" s="39"/>
      <c r="N238" s="39"/>
      <c r="O238" s="40"/>
      <c r="P238" s="41"/>
      <c r="Q238" s="41"/>
      <c r="R238" s="42"/>
      <c r="S238" s="43"/>
      <c r="T238" s="36">
        <f t="shared" si="77"/>
        <v>0</v>
      </c>
      <c r="U238" s="44">
        <f t="shared" si="78"/>
        <v>0</v>
      </c>
      <c r="V238" s="45">
        <f t="shared" si="79"/>
        <v>0</v>
      </c>
      <c r="W238" s="46">
        <f t="shared" si="80"/>
        <v>0</v>
      </c>
      <c r="X238" s="41">
        <f t="shared" si="81"/>
        <v>0</v>
      </c>
      <c r="Y238" s="41">
        <f t="shared" si="82"/>
        <v>0</v>
      </c>
      <c r="Z238" s="41">
        <f t="shared" si="83"/>
        <v>0</v>
      </c>
      <c r="AA238" s="47">
        <f t="shared" si="84"/>
        <v>0</v>
      </c>
      <c r="AB238" s="48">
        <f t="shared" si="85"/>
        <v>0</v>
      </c>
      <c r="AC238" s="41">
        <f t="shared" si="86"/>
        <v>0</v>
      </c>
      <c r="AD238" s="41">
        <f t="shared" si="87"/>
        <v>0</v>
      </c>
      <c r="AE238" s="41">
        <f t="shared" si="88"/>
        <v>0</v>
      </c>
      <c r="AF238" s="49" t="e">
        <f>HLOOKUP(I238,ElecAvoidedCostsWOCC!$A$5:$Q$50,G238+1,FALSE)</f>
        <v>#N/A</v>
      </c>
      <c r="AG238" s="41" t="e">
        <f t="shared" si="89"/>
        <v>#N/A</v>
      </c>
      <c r="AH238" s="49" t="e">
        <f>HLOOKUP(I238,ElecAvoidedCostsWOCC!$A$5:$Q$50,T238+1,FALSE)</f>
        <v>#N/A</v>
      </c>
      <c r="AI238" s="41" t="e">
        <f t="shared" si="90"/>
        <v>#N/A</v>
      </c>
      <c r="AJ238" s="41" t="e">
        <f t="shared" si="91"/>
        <v>#N/A</v>
      </c>
      <c r="AK238" s="41" t="e">
        <f>HLOOKUP(I238,ElecAvoidedCostsWOCC!$A$5:$Q$50,G238+1,FALSE)*J238*L238</f>
        <v>#N/A</v>
      </c>
      <c r="AL238" s="41" t="e">
        <f t="shared" si="92"/>
        <v>#N/A</v>
      </c>
      <c r="AM238" s="45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5">
        <f t="shared" si="93"/>
        <v>0</v>
      </c>
      <c r="AO238" s="44">
        <f t="shared" si="94"/>
        <v>0</v>
      </c>
      <c r="AP238" s="44" t="e">
        <f t="shared" si="95"/>
        <v>#DIV/0!</v>
      </c>
    </row>
    <row r="239" spans="2:42" x14ac:dyDescent="0.25">
      <c r="B239" s="34"/>
      <c r="C239" s="56"/>
      <c r="D239" s="56"/>
      <c r="E239" s="35"/>
      <c r="F239" s="36"/>
      <c r="G239" s="36"/>
      <c r="H239" s="36"/>
      <c r="I239" s="37"/>
      <c r="J239" s="38"/>
      <c r="K239" s="38"/>
      <c r="L239" s="38"/>
      <c r="M239" s="39"/>
      <c r="N239" s="39"/>
      <c r="O239" s="40"/>
      <c r="P239" s="41"/>
      <c r="Q239" s="41"/>
      <c r="R239" s="42"/>
      <c r="S239" s="43"/>
      <c r="T239" s="36">
        <f t="shared" si="77"/>
        <v>0</v>
      </c>
      <c r="U239" s="44">
        <f t="shared" si="78"/>
        <v>0</v>
      </c>
      <c r="V239" s="45">
        <f t="shared" si="79"/>
        <v>0</v>
      </c>
      <c r="W239" s="46">
        <f t="shared" si="80"/>
        <v>0</v>
      </c>
      <c r="X239" s="41">
        <f t="shared" si="81"/>
        <v>0</v>
      </c>
      <c r="Y239" s="41">
        <f t="shared" si="82"/>
        <v>0</v>
      </c>
      <c r="Z239" s="41">
        <f t="shared" si="83"/>
        <v>0</v>
      </c>
      <c r="AA239" s="47">
        <f t="shared" si="84"/>
        <v>0</v>
      </c>
      <c r="AB239" s="48">
        <f t="shared" si="85"/>
        <v>0</v>
      </c>
      <c r="AC239" s="41">
        <f t="shared" si="86"/>
        <v>0</v>
      </c>
      <c r="AD239" s="41">
        <f t="shared" si="87"/>
        <v>0</v>
      </c>
      <c r="AE239" s="41">
        <f t="shared" si="88"/>
        <v>0</v>
      </c>
      <c r="AF239" s="49" t="e">
        <f>HLOOKUP(I239,ElecAvoidedCostsWOCC!$A$5:$Q$50,G239+1,FALSE)</f>
        <v>#N/A</v>
      </c>
      <c r="AG239" s="41" t="e">
        <f t="shared" si="89"/>
        <v>#N/A</v>
      </c>
      <c r="AH239" s="49" t="e">
        <f>HLOOKUP(I239,ElecAvoidedCostsWOCC!$A$5:$Q$50,T239+1,FALSE)</f>
        <v>#N/A</v>
      </c>
      <c r="AI239" s="41" t="e">
        <f t="shared" si="90"/>
        <v>#N/A</v>
      </c>
      <c r="AJ239" s="41" t="e">
        <f t="shared" si="91"/>
        <v>#N/A</v>
      </c>
      <c r="AK239" s="41" t="e">
        <f>HLOOKUP(I239,ElecAvoidedCostsWOCC!$A$5:$Q$50,G239+1,FALSE)*J239*L239</f>
        <v>#N/A</v>
      </c>
      <c r="AL239" s="41" t="e">
        <f t="shared" si="92"/>
        <v>#N/A</v>
      </c>
      <c r="AM239" s="45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5">
        <f t="shared" si="93"/>
        <v>0</v>
      </c>
      <c r="AO239" s="44">
        <f t="shared" si="94"/>
        <v>0</v>
      </c>
      <c r="AP239" s="44" t="e">
        <f t="shared" si="95"/>
        <v>#DIV/0!</v>
      </c>
    </row>
    <row r="240" spans="2:42" x14ac:dyDescent="0.25">
      <c r="B240" s="34"/>
      <c r="C240" s="56"/>
      <c r="D240" s="56"/>
      <c r="E240" s="35"/>
      <c r="F240" s="36"/>
      <c r="G240" s="36"/>
      <c r="H240" s="36"/>
      <c r="I240" s="37"/>
      <c r="J240" s="38"/>
      <c r="K240" s="38"/>
      <c r="L240" s="38"/>
      <c r="M240" s="39"/>
      <c r="N240" s="39"/>
      <c r="O240" s="40"/>
      <c r="P240" s="41"/>
      <c r="Q240" s="41"/>
      <c r="R240" s="42"/>
      <c r="S240" s="43"/>
      <c r="T240" s="36">
        <f t="shared" si="77"/>
        <v>0</v>
      </c>
      <c r="U240" s="44">
        <f t="shared" si="78"/>
        <v>0</v>
      </c>
      <c r="V240" s="45">
        <f t="shared" si="79"/>
        <v>0</v>
      </c>
      <c r="W240" s="46">
        <f t="shared" si="80"/>
        <v>0</v>
      </c>
      <c r="X240" s="41">
        <f t="shared" si="81"/>
        <v>0</v>
      </c>
      <c r="Y240" s="41">
        <f t="shared" si="82"/>
        <v>0</v>
      </c>
      <c r="Z240" s="41">
        <f t="shared" si="83"/>
        <v>0</v>
      </c>
      <c r="AA240" s="47">
        <f t="shared" si="84"/>
        <v>0</v>
      </c>
      <c r="AB240" s="48">
        <f t="shared" si="85"/>
        <v>0</v>
      </c>
      <c r="AC240" s="41">
        <f t="shared" si="86"/>
        <v>0</v>
      </c>
      <c r="AD240" s="41">
        <f t="shared" si="87"/>
        <v>0</v>
      </c>
      <c r="AE240" s="41">
        <f t="shared" si="88"/>
        <v>0</v>
      </c>
      <c r="AF240" s="49" t="e">
        <f>HLOOKUP(I240,ElecAvoidedCostsWOCC!$A$5:$Q$50,G240+1,FALSE)</f>
        <v>#N/A</v>
      </c>
      <c r="AG240" s="41" t="e">
        <f t="shared" si="89"/>
        <v>#N/A</v>
      </c>
      <c r="AH240" s="49" t="e">
        <f>HLOOKUP(I240,ElecAvoidedCostsWOCC!$A$5:$Q$50,T240+1,FALSE)</f>
        <v>#N/A</v>
      </c>
      <c r="AI240" s="41" t="e">
        <f t="shared" si="90"/>
        <v>#N/A</v>
      </c>
      <c r="AJ240" s="41" t="e">
        <f t="shared" si="91"/>
        <v>#N/A</v>
      </c>
      <c r="AK240" s="41" t="e">
        <f>HLOOKUP(I240,ElecAvoidedCostsWOCC!$A$5:$Q$50,G240+1,FALSE)*J240*L240</f>
        <v>#N/A</v>
      </c>
      <c r="AL240" s="41" t="e">
        <f t="shared" si="92"/>
        <v>#N/A</v>
      </c>
      <c r="AM240" s="45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5">
        <f t="shared" si="93"/>
        <v>0</v>
      </c>
      <c r="AO240" s="44">
        <f t="shared" si="94"/>
        <v>0</v>
      </c>
      <c r="AP240" s="44" t="e">
        <f t="shared" si="95"/>
        <v>#DIV/0!</v>
      </c>
    </row>
    <row r="241" spans="2:42" x14ac:dyDescent="0.25">
      <c r="B241" s="34"/>
      <c r="C241" s="56"/>
      <c r="D241" s="56"/>
      <c r="E241" s="35"/>
      <c r="F241" s="36"/>
      <c r="G241" s="36"/>
      <c r="H241" s="36"/>
      <c r="I241" s="37"/>
      <c r="J241" s="38"/>
      <c r="K241" s="38"/>
      <c r="L241" s="38"/>
      <c r="M241" s="39"/>
      <c r="N241" s="39"/>
      <c r="O241" s="40"/>
      <c r="P241" s="41"/>
      <c r="Q241" s="41"/>
      <c r="R241" s="42"/>
      <c r="S241" s="43"/>
      <c r="T241" s="36">
        <f t="shared" si="77"/>
        <v>0</v>
      </c>
      <c r="U241" s="44">
        <f t="shared" si="78"/>
        <v>0</v>
      </c>
      <c r="V241" s="45">
        <f t="shared" si="79"/>
        <v>0</v>
      </c>
      <c r="W241" s="46">
        <f t="shared" si="80"/>
        <v>0</v>
      </c>
      <c r="X241" s="41">
        <f t="shared" si="81"/>
        <v>0</v>
      </c>
      <c r="Y241" s="41">
        <f t="shared" si="82"/>
        <v>0</v>
      </c>
      <c r="Z241" s="41">
        <f t="shared" si="83"/>
        <v>0</v>
      </c>
      <c r="AA241" s="47">
        <f t="shared" si="84"/>
        <v>0</v>
      </c>
      <c r="AB241" s="48">
        <f t="shared" si="85"/>
        <v>0</v>
      </c>
      <c r="AC241" s="41">
        <f t="shared" si="86"/>
        <v>0</v>
      </c>
      <c r="AD241" s="41">
        <f t="shared" si="87"/>
        <v>0</v>
      </c>
      <c r="AE241" s="41">
        <f t="shared" si="88"/>
        <v>0</v>
      </c>
      <c r="AF241" s="49" t="e">
        <f>HLOOKUP(I241,ElecAvoidedCostsWOCC!$A$5:$Q$50,G241+1,FALSE)</f>
        <v>#N/A</v>
      </c>
      <c r="AG241" s="41" t="e">
        <f t="shared" si="89"/>
        <v>#N/A</v>
      </c>
      <c r="AH241" s="49" t="e">
        <f>HLOOKUP(I241,ElecAvoidedCostsWOCC!$A$5:$Q$50,T241+1,FALSE)</f>
        <v>#N/A</v>
      </c>
      <c r="AI241" s="41" t="e">
        <f t="shared" si="90"/>
        <v>#N/A</v>
      </c>
      <c r="AJ241" s="41" t="e">
        <f t="shared" si="91"/>
        <v>#N/A</v>
      </c>
      <c r="AK241" s="41" t="e">
        <f>HLOOKUP(I241,ElecAvoidedCostsWOCC!$A$5:$Q$50,G241+1,FALSE)*J241*L241</f>
        <v>#N/A</v>
      </c>
      <c r="AL241" s="41" t="e">
        <f t="shared" si="92"/>
        <v>#N/A</v>
      </c>
      <c r="AM241" s="45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5">
        <f t="shared" si="93"/>
        <v>0</v>
      </c>
      <c r="AO241" s="44">
        <f t="shared" si="94"/>
        <v>0</v>
      </c>
      <c r="AP241" s="44" t="e">
        <f t="shared" si="95"/>
        <v>#DIV/0!</v>
      </c>
    </row>
    <row r="242" spans="2:42" x14ac:dyDescent="0.25">
      <c r="B242" s="34"/>
      <c r="C242" s="56"/>
      <c r="D242" s="56"/>
      <c r="E242" s="35"/>
      <c r="F242" s="36"/>
      <c r="G242" s="36"/>
      <c r="H242" s="36"/>
      <c r="I242" s="37"/>
      <c r="J242" s="38"/>
      <c r="K242" s="38"/>
      <c r="L242" s="38"/>
      <c r="M242" s="39"/>
      <c r="N242" s="39"/>
      <c r="O242" s="40"/>
      <c r="P242" s="41"/>
      <c r="Q242" s="41"/>
      <c r="R242" s="42"/>
      <c r="S242" s="43"/>
      <c r="T242" s="36">
        <f t="shared" si="77"/>
        <v>0</v>
      </c>
      <c r="U242" s="44">
        <f t="shared" si="78"/>
        <v>0</v>
      </c>
      <c r="V242" s="45">
        <f t="shared" si="79"/>
        <v>0</v>
      </c>
      <c r="W242" s="46">
        <f t="shared" si="80"/>
        <v>0</v>
      </c>
      <c r="X242" s="41">
        <f t="shared" si="81"/>
        <v>0</v>
      </c>
      <c r="Y242" s="41">
        <f t="shared" si="82"/>
        <v>0</v>
      </c>
      <c r="Z242" s="41">
        <f t="shared" si="83"/>
        <v>0</v>
      </c>
      <c r="AA242" s="47">
        <f t="shared" si="84"/>
        <v>0</v>
      </c>
      <c r="AB242" s="48">
        <f t="shared" si="85"/>
        <v>0</v>
      </c>
      <c r="AC242" s="41">
        <f t="shared" si="86"/>
        <v>0</v>
      </c>
      <c r="AD242" s="41">
        <f t="shared" si="87"/>
        <v>0</v>
      </c>
      <c r="AE242" s="41">
        <f t="shared" si="88"/>
        <v>0</v>
      </c>
      <c r="AF242" s="49" t="e">
        <f>HLOOKUP(I242,ElecAvoidedCostsWOCC!$A$5:$Q$50,G242+1,FALSE)</f>
        <v>#N/A</v>
      </c>
      <c r="AG242" s="41" t="e">
        <f t="shared" si="89"/>
        <v>#N/A</v>
      </c>
      <c r="AH242" s="49" t="e">
        <f>HLOOKUP(I242,ElecAvoidedCostsWOCC!$A$5:$Q$50,T242+1,FALSE)</f>
        <v>#N/A</v>
      </c>
      <c r="AI242" s="41" t="e">
        <f t="shared" si="90"/>
        <v>#N/A</v>
      </c>
      <c r="AJ242" s="41" t="e">
        <f t="shared" si="91"/>
        <v>#N/A</v>
      </c>
      <c r="AK242" s="41" t="e">
        <f>HLOOKUP(I242,ElecAvoidedCostsWOCC!$A$5:$Q$50,G242+1,FALSE)*J242*L242</f>
        <v>#N/A</v>
      </c>
      <c r="AL242" s="41" t="e">
        <f t="shared" si="92"/>
        <v>#N/A</v>
      </c>
      <c r="AM242" s="45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5">
        <f t="shared" si="93"/>
        <v>0</v>
      </c>
      <c r="AO242" s="44">
        <f t="shared" si="94"/>
        <v>0</v>
      </c>
      <c r="AP242" s="44" t="e">
        <f t="shared" si="95"/>
        <v>#DIV/0!</v>
      </c>
    </row>
    <row r="243" spans="2:42" x14ac:dyDescent="0.25">
      <c r="B243" s="34"/>
      <c r="C243" s="56"/>
      <c r="D243" s="56"/>
      <c r="E243" s="35"/>
      <c r="F243" s="36"/>
      <c r="G243" s="36"/>
      <c r="H243" s="36"/>
      <c r="I243" s="37"/>
      <c r="J243" s="38"/>
      <c r="K243" s="38"/>
      <c r="L243" s="38"/>
      <c r="M243" s="39"/>
      <c r="N243" s="39"/>
      <c r="O243" s="40"/>
      <c r="P243" s="41"/>
      <c r="Q243" s="41"/>
      <c r="R243" s="42"/>
      <c r="S243" s="43"/>
      <c r="T243" s="36">
        <f t="shared" si="77"/>
        <v>0</v>
      </c>
      <c r="U243" s="44">
        <f t="shared" si="78"/>
        <v>0</v>
      </c>
      <c r="V243" s="45">
        <f t="shared" si="79"/>
        <v>0</v>
      </c>
      <c r="W243" s="46">
        <f t="shared" si="80"/>
        <v>0</v>
      </c>
      <c r="X243" s="41">
        <f t="shared" si="81"/>
        <v>0</v>
      </c>
      <c r="Y243" s="41">
        <f t="shared" si="82"/>
        <v>0</v>
      </c>
      <c r="Z243" s="41">
        <f t="shared" si="83"/>
        <v>0</v>
      </c>
      <c r="AA243" s="47">
        <f t="shared" si="84"/>
        <v>0</v>
      </c>
      <c r="AB243" s="48">
        <f t="shared" si="85"/>
        <v>0</v>
      </c>
      <c r="AC243" s="41">
        <f t="shared" si="86"/>
        <v>0</v>
      </c>
      <c r="AD243" s="41">
        <f t="shared" si="87"/>
        <v>0</v>
      </c>
      <c r="AE243" s="41">
        <f t="shared" si="88"/>
        <v>0</v>
      </c>
      <c r="AF243" s="49" t="e">
        <f>HLOOKUP(I243,ElecAvoidedCostsWOCC!$A$5:$Q$50,G243+1,FALSE)</f>
        <v>#N/A</v>
      </c>
      <c r="AG243" s="41" t="e">
        <f t="shared" si="89"/>
        <v>#N/A</v>
      </c>
      <c r="AH243" s="49" t="e">
        <f>HLOOKUP(I243,ElecAvoidedCostsWOCC!$A$5:$Q$50,T243+1,FALSE)</f>
        <v>#N/A</v>
      </c>
      <c r="AI243" s="41" t="e">
        <f t="shared" si="90"/>
        <v>#N/A</v>
      </c>
      <c r="AJ243" s="41" t="e">
        <f t="shared" si="91"/>
        <v>#N/A</v>
      </c>
      <c r="AK243" s="41" t="e">
        <f>HLOOKUP(I243,ElecAvoidedCostsWOCC!$A$5:$Q$50,G243+1,FALSE)*J243*L243</f>
        <v>#N/A</v>
      </c>
      <c r="AL243" s="41" t="e">
        <f t="shared" si="92"/>
        <v>#N/A</v>
      </c>
      <c r="AM243" s="45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5">
        <f t="shared" si="93"/>
        <v>0</v>
      </c>
      <c r="AO243" s="44">
        <f t="shared" si="94"/>
        <v>0</v>
      </c>
      <c r="AP243" s="44" t="e">
        <f t="shared" si="95"/>
        <v>#DIV/0!</v>
      </c>
    </row>
    <row r="244" spans="2:42" x14ac:dyDescent="0.25">
      <c r="B244" s="34"/>
      <c r="C244" s="56"/>
      <c r="D244" s="56"/>
      <c r="E244" s="35"/>
      <c r="F244" s="36"/>
      <c r="G244" s="36"/>
      <c r="H244" s="36"/>
      <c r="I244" s="37"/>
      <c r="J244" s="38"/>
      <c r="K244" s="38"/>
      <c r="L244" s="38"/>
      <c r="M244" s="39"/>
      <c r="N244" s="39"/>
      <c r="O244" s="40"/>
      <c r="P244" s="41"/>
      <c r="Q244" s="41"/>
      <c r="R244" s="42"/>
      <c r="S244" s="43"/>
      <c r="T244" s="36">
        <f t="shared" si="77"/>
        <v>0</v>
      </c>
      <c r="U244" s="44">
        <f t="shared" si="78"/>
        <v>0</v>
      </c>
      <c r="V244" s="45">
        <f t="shared" si="79"/>
        <v>0</v>
      </c>
      <c r="W244" s="46">
        <f t="shared" si="80"/>
        <v>0</v>
      </c>
      <c r="X244" s="41">
        <f t="shared" si="81"/>
        <v>0</v>
      </c>
      <c r="Y244" s="41">
        <f t="shared" si="82"/>
        <v>0</v>
      </c>
      <c r="Z244" s="41">
        <f t="shared" si="83"/>
        <v>0</v>
      </c>
      <c r="AA244" s="47">
        <f t="shared" si="84"/>
        <v>0</v>
      </c>
      <c r="AB244" s="48">
        <f t="shared" si="85"/>
        <v>0</v>
      </c>
      <c r="AC244" s="41">
        <f t="shared" si="86"/>
        <v>0</v>
      </c>
      <c r="AD244" s="41">
        <f t="shared" si="87"/>
        <v>0</v>
      </c>
      <c r="AE244" s="41">
        <f t="shared" si="88"/>
        <v>0</v>
      </c>
      <c r="AF244" s="49" t="e">
        <f>HLOOKUP(I244,ElecAvoidedCostsWOCC!$A$5:$Q$50,G244+1,FALSE)</f>
        <v>#N/A</v>
      </c>
      <c r="AG244" s="41" t="e">
        <f t="shared" si="89"/>
        <v>#N/A</v>
      </c>
      <c r="AH244" s="49" t="e">
        <f>HLOOKUP(I244,ElecAvoidedCostsWOCC!$A$5:$Q$50,T244+1,FALSE)</f>
        <v>#N/A</v>
      </c>
      <c r="AI244" s="41" t="e">
        <f t="shared" si="90"/>
        <v>#N/A</v>
      </c>
      <c r="AJ244" s="41" t="e">
        <f t="shared" si="91"/>
        <v>#N/A</v>
      </c>
      <c r="AK244" s="41" t="e">
        <f>HLOOKUP(I244,ElecAvoidedCostsWOCC!$A$5:$Q$50,G244+1,FALSE)*J244*L244</f>
        <v>#N/A</v>
      </c>
      <c r="AL244" s="41" t="e">
        <f t="shared" si="92"/>
        <v>#N/A</v>
      </c>
      <c r="AM244" s="45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5">
        <f t="shared" si="93"/>
        <v>0</v>
      </c>
      <c r="AO244" s="44">
        <f t="shared" si="94"/>
        <v>0</v>
      </c>
      <c r="AP244" s="44" t="e">
        <f t="shared" si="95"/>
        <v>#DIV/0!</v>
      </c>
    </row>
    <row r="245" spans="2:42" x14ac:dyDescent="0.25">
      <c r="B245" s="34"/>
      <c r="C245" s="56"/>
      <c r="D245" s="56"/>
      <c r="E245" s="35"/>
      <c r="F245" s="36"/>
      <c r="G245" s="36"/>
      <c r="H245" s="36"/>
      <c r="I245" s="37"/>
      <c r="J245" s="38"/>
      <c r="K245" s="38"/>
      <c r="L245" s="38"/>
      <c r="M245" s="39"/>
      <c r="N245" s="39"/>
      <c r="O245" s="40"/>
      <c r="P245" s="41"/>
      <c r="Q245" s="41"/>
      <c r="R245" s="42"/>
      <c r="S245" s="43"/>
      <c r="T245" s="36">
        <f t="shared" ref="T245:T307" si="96">G245+H245</f>
        <v>0</v>
      </c>
      <c r="U245" s="44">
        <f t="shared" ref="U245:U307" si="97">(O245/$A$10)*T245</f>
        <v>0</v>
      </c>
      <c r="V245" s="45">
        <f t="shared" ref="V245:V307" si="98">N245-M245</f>
        <v>0</v>
      </c>
      <c r="W245" s="46">
        <f t="shared" ref="W245:W307" si="99">(O245/A$10)</f>
        <v>0</v>
      </c>
      <c r="X245" s="41">
        <f t="shared" ref="X245:X307" si="100">W245*A$8</f>
        <v>0</v>
      </c>
      <c r="Y245" s="41">
        <f t="shared" ref="Y245:Y307" si="101">Q245-P245</f>
        <v>0</v>
      </c>
      <c r="Z245" s="41">
        <f t="shared" ref="Z245:Z307" si="102">X245+(A$6*W245)</f>
        <v>0</v>
      </c>
      <c r="AA245" s="47">
        <f t="shared" ref="AA245:AA307" si="103">Q245+X245</f>
        <v>0</v>
      </c>
      <c r="AB245" s="48">
        <f t="shared" ref="AB245:AB307" si="104">Z245/(1+ElecDiscountRate)^1</f>
        <v>0</v>
      </c>
      <c r="AC245" s="41">
        <f t="shared" ref="AC245:AC307" si="105">AA245/(1+ElecDiscountRate)^1</f>
        <v>0</v>
      </c>
      <c r="AD245" s="41">
        <f t="shared" ref="AD245:AD307" si="106">-PV(ElecDiscountRate,T245,R245)*J245</f>
        <v>0</v>
      </c>
      <c r="AE245" s="41">
        <f t="shared" ref="AE245:AE307" si="107">-PV(ElecDiscountRate,T245,S245)*J245</f>
        <v>0</v>
      </c>
      <c r="AF245" s="49" t="e">
        <f>HLOOKUP(I245,ElecAvoidedCostsWOCC!$A$5:$Q$50,G245+1,FALSE)</f>
        <v>#N/A</v>
      </c>
      <c r="AG245" s="41" t="e">
        <f t="shared" ref="AG245:AG307" si="108">AF245*J245*K245</f>
        <v>#N/A</v>
      </c>
      <c r="AH245" s="49" t="e">
        <f>HLOOKUP(I245,ElecAvoidedCostsWOCC!$A$5:$Q$50,T245+1,FALSE)</f>
        <v>#N/A</v>
      </c>
      <c r="AI245" s="41" t="e">
        <f t="shared" ref="AI245:AI307" si="109">AH245*J245*L245</f>
        <v>#N/A</v>
      </c>
      <c r="AJ245" s="41" t="e">
        <f t="shared" ref="AJ245:AJ307" si="110">AG245+AI245</f>
        <v>#N/A</v>
      </c>
      <c r="AK245" s="41" t="e">
        <f>HLOOKUP(I245,ElecAvoidedCostsWOCC!$A$5:$Q$50,G245+1,FALSE)*J245*L245</f>
        <v>#N/A</v>
      </c>
      <c r="AL245" s="41" t="e">
        <f t="shared" ref="AL245:AL307" si="111">AG245+AI245-AK245</f>
        <v>#N/A</v>
      </c>
      <c r="AM245" s="45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5">
        <f t="shared" ref="AN245:AN307" si="112">AM245*1.1+AD245+AE245</f>
        <v>0</v>
      </c>
      <c r="AO245" s="44">
        <f t="shared" ref="AO245:AO307" si="113">IFERROR(AM245/AB245,0)</f>
        <v>0</v>
      </c>
      <c r="AP245" s="44" t="e">
        <f t="shared" ref="AP245:AP307" si="114">AN245/AC245</f>
        <v>#DIV/0!</v>
      </c>
    </row>
    <row r="246" spans="2:42" x14ac:dyDescent="0.25">
      <c r="B246" s="34"/>
      <c r="C246" s="56"/>
      <c r="D246" s="56"/>
      <c r="E246" s="35"/>
      <c r="F246" s="36"/>
      <c r="G246" s="36"/>
      <c r="H246" s="36"/>
      <c r="I246" s="37"/>
      <c r="J246" s="38"/>
      <c r="K246" s="38"/>
      <c r="L246" s="38"/>
      <c r="M246" s="39"/>
      <c r="N246" s="39"/>
      <c r="O246" s="40"/>
      <c r="P246" s="41"/>
      <c r="Q246" s="41"/>
      <c r="R246" s="42"/>
      <c r="S246" s="43"/>
      <c r="T246" s="36">
        <f t="shared" si="96"/>
        <v>0</v>
      </c>
      <c r="U246" s="44">
        <f t="shared" si="97"/>
        <v>0</v>
      </c>
      <c r="V246" s="45">
        <f t="shared" si="98"/>
        <v>0</v>
      </c>
      <c r="W246" s="46">
        <f t="shared" si="99"/>
        <v>0</v>
      </c>
      <c r="X246" s="41">
        <f t="shared" si="100"/>
        <v>0</v>
      </c>
      <c r="Y246" s="41">
        <f t="shared" si="101"/>
        <v>0</v>
      </c>
      <c r="Z246" s="41">
        <f t="shared" si="102"/>
        <v>0</v>
      </c>
      <c r="AA246" s="47">
        <f t="shared" si="103"/>
        <v>0</v>
      </c>
      <c r="AB246" s="48">
        <f t="shared" si="104"/>
        <v>0</v>
      </c>
      <c r="AC246" s="41">
        <f t="shared" si="105"/>
        <v>0</v>
      </c>
      <c r="AD246" s="41">
        <f t="shared" si="106"/>
        <v>0</v>
      </c>
      <c r="AE246" s="41">
        <f t="shared" si="107"/>
        <v>0</v>
      </c>
      <c r="AF246" s="49" t="e">
        <f>HLOOKUP(I246,ElecAvoidedCostsWOCC!$A$5:$Q$50,G246+1,FALSE)</f>
        <v>#N/A</v>
      </c>
      <c r="AG246" s="41" t="e">
        <f t="shared" si="108"/>
        <v>#N/A</v>
      </c>
      <c r="AH246" s="49" t="e">
        <f>HLOOKUP(I246,ElecAvoidedCostsWOCC!$A$5:$Q$50,T246+1,FALSE)</f>
        <v>#N/A</v>
      </c>
      <c r="AI246" s="41" t="e">
        <f t="shared" si="109"/>
        <v>#N/A</v>
      </c>
      <c r="AJ246" s="41" t="e">
        <f t="shared" si="110"/>
        <v>#N/A</v>
      </c>
      <c r="AK246" s="41" t="e">
        <f>HLOOKUP(I246,ElecAvoidedCostsWOCC!$A$5:$Q$50,G246+1,FALSE)*J246*L246</f>
        <v>#N/A</v>
      </c>
      <c r="AL246" s="41" t="e">
        <f t="shared" si="111"/>
        <v>#N/A</v>
      </c>
      <c r="AM246" s="45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5">
        <f t="shared" si="112"/>
        <v>0</v>
      </c>
      <c r="AO246" s="44">
        <f t="shared" si="113"/>
        <v>0</v>
      </c>
      <c r="AP246" s="44" t="e">
        <f t="shared" si="114"/>
        <v>#DIV/0!</v>
      </c>
    </row>
    <row r="247" spans="2:42" x14ac:dyDescent="0.25">
      <c r="B247" s="34"/>
      <c r="C247" s="56"/>
      <c r="D247" s="56"/>
      <c r="E247" s="35"/>
      <c r="F247" s="36"/>
      <c r="G247" s="36"/>
      <c r="H247" s="36"/>
      <c r="I247" s="37"/>
      <c r="J247" s="38"/>
      <c r="K247" s="38"/>
      <c r="L247" s="38"/>
      <c r="M247" s="39"/>
      <c r="N247" s="39"/>
      <c r="O247" s="40"/>
      <c r="P247" s="41"/>
      <c r="Q247" s="41"/>
      <c r="R247" s="42"/>
      <c r="S247" s="43"/>
      <c r="T247" s="36">
        <f t="shared" si="96"/>
        <v>0</v>
      </c>
      <c r="U247" s="44">
        <f t="shared" si="97"/>
        <v>0</v>
      </c>
      <c r="V247" s="45">
        <f t="shared" si="98"/>
        <v>0</v>
      </c>
      <c r="W247" s="46">
        <f t="shared" si="99"/>
        <v>0</v>
      </c>
      <c r="X247" s="41">
        <f t="shared" si="100"/>
        <v>0</v>
      </c>
      <c r="Y247" s="41">
        <f t="shared" si="101"/>
        <v>0</v>
      </c>
      <c r="Z247" s="41">
        <f t="shared" si="102"/>
        <v>0</v>
      </c>
      <c r="AA247" s="47">
        <f t="shared" si="103"/>
        <v>0</v>
      </c>
      <c r="AB247" s="48">
        <f t="shared" si="104"/>
        <v>0</v>
      </c>
      <c r="AC247" s="41">
        <f t="shared" si="105"/>
        <v>0</v>
      </c>
      <c r="AD247" s="41">
        <f t="shared" si="106"/>
        <v>0</v>
      </c>
      <c r="AE247" s="41">
        <f t="shared" si="107"/>
        <v>0</v>
      </c>
      <c r="AF247" s="49" t="e">
        <f>HLOOKUP(I247,ElecAvoidedCostsWOCC!$A$5:$Q$50,G247+1,FALSE)</f>
        <v>#N/A</v>
      </c>
      <c r="AG247" s="41" t="e">
        <f t="shared" si="108"/>
        <v>#N/A</v>
      </c>
      <c r="AH247" s="49" t="e">
        <f>HLOOKUP(I247,ElecAvoidedCostsWOCC!$A$5:$Q$50,T247+1,FALSE)</f>
        <v>#N/A</v>
      </c>
      <c r="AI247" s="41" t="e">
        <f t="shared" si="109"/>
        <v>#N/A</v>
      </c>
      <c r="AJ247" s="41" t="e">
        <f t="shared" si="110"/>
        <v>#N/A</v>
      </c>
      <c r="AK247" s="41" t="e">
        <f>HLOOKUP(I247,ElecAvoidedCostsWOCC!$A$5:$Q$50,G247+1,FALSE)*J247*L247</f>
        <v>#N/A</v>
      </c>
      <c r="AL247" s="41" t="e">
        <f t="shared" si="111"/>
        <v>#N/A</v>
      </c>
      <c r="AM247" s="45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5">
        <f t="shared" si="112"/>
        <v>0</v>
      </c>
      <c r="AO247" s="44">
        <f t="shared" si="113"/>
        <v>0</v>
      </c>
      <c r="AP247" s="44" t="e">
        <f t="shared" si="114"/>
        <v>#DIV/0!</v>
      </c>
    </row>
    <row r="248" spans="2:42" x14ac:dyDescent="0.25">
      <c r="B248" s="34"/>
      <c r="C248" s="56"/>
      <c r="D248" s="56"/>
      <c r="E248" s="35"/>
      <c r="F248" s="36"/>
      <c r="G248" s="36"/>
      <c r="H248" s="36"/>
      <c r="I248" s="37"/>
      <c r="J248" s="38"/>
      <c r="K248" s="38"/>
      <c r="L248" s="38"/>
      <c r="M248" s="39"/>
      <c r="N248" s="39"/>
      <c r="O248" s="40"/>
      <c r="P248" s="41"/>
      <c r="Q248" s="41"/>
      <c r="R248" s="42"/>
      <c r="S248" s="43"/>
      <c r="T248" s="36">
        <f t="shared" si="96"/>
        <v>0</v>
      </c>
      <c r="U248" s="44">
        <f t="shared" si="97"/>
        <v>0</v>
      </c>
      <c r="V248" s="45">
        <f t="shared" si="98"/>
        <v>0</v>
      </c>
      <c r="W248" s="46">
        <f t="shared" si="99"/>
        <v>0</v>
      </c>
      <c r="X248" s="41">
        <f t="shared" si="100"/>
        <v>0</v>
      </c>
      <c r="Y248" s="41">
        <f t="shared" si="101"/>
        <v>0</v>
      </c>
      <c r="Z248" s="41">
        <f t="shared" si="102"/>
        <v>0</v>
      </c>
      <c r="AA248" s="47">
        <f t="shared" si="103"/>
        <v>0</v>
      </c>
      <c r="AB248" s="48">
        <f t="shared" si="104"/>
        <v>0</v>
      </c>
      <c r="AC248" s="41">
        <f t="shared" si="105"/>
        <v>0</v>
      </c>
      <c r="AD248" s="41">
        <f t="shared" si="106"/>
        <v>0</v>
      </c>
      <c r="AE248" s="41">
        <f t="shared" si="107"/>
        <v>0</v>
      </c>
      <c r="AF248" s="49" t="e">
        <f>HLOOKUP(I248,ElecAvoidedCostsWOCC!$A$5:$Q$50,G248+1,FALSE)</f>
        <v>#N/A</v>
      </c>
      <c r="AG248" s="41" t="e">
        <f t="shared" si="108"/>
        <v>#N/A</v>
      </c>
      <c r="AH248" s="49" t="e">
        <f>HLOOKUP(I248,ElecAvoidedCostsWOCC!$A$5:$Q$50,T248+1,FALSE)</f>
        <v>#N/A</v>
      </c>
      <c r="AI248" s="41" t="e">
        <f t="shared" si="109"/>
        <v>#N/A</v>
      </c>
      <c r="AJ248" s="41" t="e">
        <f t="shared" si="110"/>
        <v>#N/A</v>
      </c>
      <c r="AK248" s="41" t="e">
        <f>HLOOKUP(I248,ElecAvoidedCostsWOCC!$A$5:$Q$50,G248+1,FALSE)*J248*L248</f>
        <v>#N/A</v>
      </c>
      <c r="AL248" s="41" t="e">
        <f t="shared" si="111"/>
        <v>#N/A</v>
      </c>
      <c r="AM248" s="45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5">
        <f t="shared" si="112"/>
        <v>0</v>
      </c>
      <c r="AO248" s="44">
        <f t="shared" si="113"/>
        <v>0</v>
      </c>
      <c r="AP248" s="44" t="e">
        <f t="shared" si="114"/>
        <v>#DIV/0!</v>
      </c>
    </row>
    <row r="249" spans="2:42" x14ac:dyDescent="0.25">
      <c r="B249" s="34"/>
      <c r="C249" s="56"/>
      <c r="D249" s="56"/>
      <c r="E249" s="35"/>
      <c r="F249" s="36"/>
      <c r="G249" s="36"/>
      <c r="H249" s="36"/>
      <c r="I249" s="37"/>
      <c r="J249" s="38"/>
      <c r="K249" s="38"/>
      <c r="L249" s="38"/>
      <c r="M249" s="39"/>
      <c r="N249" s="39"/>
      <c r="O249" s="40"/>
      <c r="P249" s="41"/>
      <c r="Q249" s="41"/>
      <c r="R249" s="42"/>
      <c r="S249" s="43"/>
      <c r="T249" s="36">
        <f t="shared" si="96"/>
        <v>0</v>
      </c>
      <c r="U249" s="44">
        <f t="shared" si="97"/>
        <v>0</v>
      </c>
      <c r="V249" s="45">
        <f t="shared" si="98"/>
        <v>0</v>
      </c>
      <c r="W249" s="46">
        <f t="shared" si="99"/>
        <v>0</v>
      </c>
      <c r="X249" s="41">
        <f t="shared" si="100"/>
        <v>0</v>
      </c>
      <c r="Y249" s="41">
        <f t="shared" si="101"/>
        <v>0</v>
      </c>
      <c r="Z249" s="41">
        <f t="shared" si="102"/>
        <v>0</v>
      </c>
      <c r="AA249" s="47">
        <f t="shared" si="103"/>
        <v>0</v>
      </c>
      <c r="AB249" s="48">
        <f t="shared" si="104"/>
        <v>0</v>
      </c>
      <c r="AC249" s="41">
        <f t="shared" si="105"/>
        <v>0</v>
      </c>
      <c r="AD249" s="41">
        <f t="shared" si="106"/>
        <v>0</v>
      </c>
      <c r="AE249" s="41">
        <f t="shared" si="107"/>
        <v>0</v>
      </c>
      <c r="AF249" s="49" t="e">
        <f>HLOOKUP(I249,ElecAvoidedCostsWOCC!$A$5:$Q$50,G249+1,FALSE)</f>
        <v>#N/A</v>
      </c>
      <c r="AG249" s="41" t="e">
        <f t="shared" si="108"/>
        <v>#N/A</v>
      </c>
      <c r="AH249" s="49" t="e">
        <f>HLOOKUP(I249,ElecAvoidedCostsWOCC!$A$5:$Q$50,T249+1,FALSE)</f>
        <v>#N/A</v>
      </c>
      <c r="AI249" s="41" t="e">
        <f t="shared" si="109"/>
        <v>#N/A</v>
      </c>
      <c r="AJ249" s="41" t="e">
        <f t="shared" si="110"/>
        <v>#N/A</v>
      </c>
      <c r="AK249" s="41" t="e">
        <f>HLOOKUP(I249,ElecAvoidedCostsWOCC!$A$5:$Q$50,G249+1,FALSE)*J249*L249</f>
        <v>#N/A</v>
      </c>
      <c r="AL249" s="41" t="e">
        <f t="shared" si="111"/>
        <v>#N/A</v>
      </c>
      <c r="AM249" s="45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5">
        <f t="shared" si="112"/>
        <v>0</v>
      </c>
      <c r="AO249" s="44">
        <f t="shared" si="113"/>
        <v>0</v>
      </c>
      <c r="AP249" s="44" t="e">
        <f t="shared" si="114"/>
        <v>#DIV/0!</v>
      </c>
    </row>
    <row r="250" spans="2:42" x14ac:dyDescent="0.25">
      <c r="B250" s="34"/>
      <c r="C250" s="56"/>
      <c r="D250" s="56"/>
      <c r="E250" s="35"/>
      <c r="F250" s="36"/>
      <c r="G250" s="36"/>
      <c r="H250" s="36"/>
      <c r="I250" s="37"/>
      <c r="J250" s="38"/>
      <c r="K250" s="38"/>
      <c r="L250" s="38"/>
      <c r="M250" s="39"/>
      <c r="N250" s="39"/>
      <c r="O250" s="40"/>
      <c r="P250" s="41"/>
      <c r="Q250" s="41"/>
      <c r="R250" s="42"/>
      <c r="S250" s="43"/>
      <c r="T250" s="36">
        <f t="shared" si="96"/>
        <v>0</v>
      </c>
      <c r="U250" s="44">
        <f t="shared" si="97"/>
        <v>0</v>
      </c>
      <c r="V250" s="45">
        <f t="shared" si="98"/>
        <v>0</v>
      </c>
      <c r="W250" s="46">
        <f t="shared" si="99"/>
        <v>0</v>
      </c>
      <c r="X250" s="41">
        <f t="shared" si="100"/>
        <v>0</v>
      </c>
      <c r="Y250" s="41">
        <f t="shared" si="101"/>
        <v>0</v>
      </c>
      <c r="Z250" s="41">
        <f t="shared" si="102"/>
        <v>0</v>
      </c>
      <c r="AA250" s="47">
        <f t="shared" si="103"/>
        <v>0</v>
      </c>
      <c r="AB250" s="48">
        <f t="shared" si="104"/>
        <v>0</v>
      </c>
      <c r="AC250" s="41">
        <f t="shared" si="105"/>
        <v>0</v>
      </c>
      <c r="AD250" s="41">
        <f t="shared" si="106"/>
        <v>0</v>
      </c>
      <c r="AE250" s="41">
        <f t="shared" si="107"/>
        <v>0</v>
      </c>
      <c r="AF250" s="49" t="e">
        <f>HLOOKUP(I250,ElecAvoidedCostsWOCC!$A$5:$Q$50,G250+1,FALSE)</f>
        <v>#N/A</v>
      </c>
      <c r="AG250" s="41" t="e">
        <f t="shared" si="108"/>
        <v>#N/A</v>
      </c>
      <c r="AH250" s="49" t="e">
        <f>HLOOKUP(I250,ElecAvoidedCostsWOCC!$A$5:$Q$50,T250+1,FALSE)</f>
        <v>#N/A</v>
      </c>
      <c r="AI250" s="41" t="e">
        <f t="shared" si="109"/>
        <v>#N/A</v>
      </c>
      <c r="AJ250" s="41" t="e">
        <f t="shared" si="110"/>
        <v>#N/A</v>
      </c>
      <c r="AK250" s="41" t="e">
        <f>HLOOKUP(I250,ElecAvoidedCostsWOCC!$A$5:$Q$50,G250+1,FALSE)*J250*L250</f>
        <v>#N/A</v>
      </c>
      <c r="AL250" s="41" t="e">
        <f t="shared" si="111"/>
        <v>#N/A</v>
      </c>
      <c r="AM250" s="45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5">
        <f t="shared" si="112"/>
        <v>0</v>
      </c>
      <c r="AO250" s="44">
        <f t="shared" si="113"/>
        <v>0</v>
      </c>
      <c r="AP250" s="44" t="e">
        <f t="shared" si="114"/>
        <v>#DIV/0!</v>
      </c>
    </row>
    <row r="251" spans="2:42" x14ac:dyDescent="0.25">
      <c r="B251" s="34"/>
      <c r="C251" s="56"/>
      <c r="D251" s="56"/>
      <c r="E251" s="35"/>
      <c r="F251" s="36"/>
      <c r="G251" s="36"/>
      <c r="H251" s="36"/>
      <c r="I251" s="37"/>
      <c r="J251" s="38"/>
      <c r="K251" s="38"/>
      <c r="L251" s="38"/>
      <c r="M251" s="39"/>
      <c r="N251" s="39"/>
      <c r="O251" s="40"/>
      <c r="P251" s="41"/>
      <c r="Q251" s="41"/>
      <c r="R251" s="42"/>
      <c r="S251" s="43"/>
      <c r="T251" s="36">
        <f t="shared" si="96"/>
        <v>0</v>
      </c>
      <c r="U251" s="44">
        <f t="shared" si="97"/>
        <v>0</v>
      </c>
      <c r="V251" s="45">
        <f t="shared" si="98"/>
        <v>0</v>
      </c>
      <c r="W251" s="46">
        <f t="shared" si="99"/>
        <v>0</v>
      </c>
      <c r="X251" s="41">
        <f t="shared" si="100"/>
        <v>0</v>
      </c>
      <c r="Y251" s="41">
        <f t="shared" si="101"/>
        <v>0</v>
      </c>
      <c r="Z251" s="41">
        <f t="shared" si="102"/>
        <v>0</v>
      </c>
      <c r="AA251" s="47">
        <f t="shared" si="103"/>
        <v>0</v>
      </c>
      <c r="AB251" s="48">
        <f t="shared" si="104"/>
        <v>0</v>
      </c>
      <c r="AC251" s="41">
        <f t="shared" si="105"/>
        <v>0</v>
      </c>
      <c r="AD251" s="41">
        <f t="shared" si="106"/>
        <v>0</v>
      </c>
      <c r="AE251" s="41">
        <f t="shared" si="107"/>
        <v>0</v>
      </c>
      <c r="AF251" s="49" t="e">
        <f>HLOOKUP(I251,ElecAvoidedCostsWOCC!$A$5:$Q$50,G251+1,FALSE)</f>
        <v>#N/A</v>
      </c>
      <c r="AG251" s="41" t="e">
        <f t="shared" si="108"/>
        <v>#N/A</v>
      </c>
      <c r="AH251" s="49" t="e">
        <f>HLOOKUP(I251,ElecAvoidedCostsWOCC!$A$5:$Q$50,T251+1,FALSE)</f>
        <v>#N/A</v>
      </c>
      <c r="AI251" s="41" t="e">
        <f t="shared" si="109"/>
        <v>#N/A</v>
      </c>
      <c r="AJ251" s="41" t="e">
        <f t="shared" si="110"/>
        <v>#N/A</v>
      </c>
      <c r="AK251" s="41" t="e">
        <f>HLOOKUP(I251,ElecAvoidedCostsWOCC!$A$5:$Q$50,G251+1,FALSE)*J251*L251</f>
        <v>#N/A</v>
      </c>
      <c r="AL251" s="41" t="e">
        <f t="shared" si="111"/>
        <v>#N/A</v>
      </c>
      <c r="AM251" s="45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5">
        <f t="shared" si="112"/>
        <v>0</v>
      </c>
      <c r="AO251" s="44">
        <f t="shared" si="113"/>
        <v>0</v>
      </c>
      <c r="AP251" s="44" t="e">
        <f t="shared" si="114"/>
        <v>#DIV/0!</v>
      </c>
    </row>
    <row r="252" spans="2:42" x14ac:dyDescent="0.25">
      <c r="B252" s="34"/>
      <c r="C252" s="56"/>
      <c r="D252" s="56"/>
      <c r="E252" s="35"/>
      <c r="F252" s="36"/>
      <c r="G252" s="36"/>
      <c r="H252" s="36"/>
      <c r="I252" s="37"/>
      <c r="J252" s="38"/>
      <c r="K252" s="38"/>
      <c r="L252" s="38"/>
      <c r="M252" s="39"/>
      <c r="N252" s="39"/>
      <c r="O252" s="40"/>
      <c r="P252" s="41"/>
      <c r="Q252" s="41"/>
      <c r="R252" s="42"/>
      <c r="S252" s="43"/>
      <c r="T252" s="36">
        <f t="shared" si="96"/>
        <v>0</v>
      </c>
      <c r="U252" s="44">
        <f t="shared" si="97"/>
        <v>0</v>
      </c>
      <c r="V252" s="45">
        <f t="shared" si="98"/>
        <v>0</v>
      </c>
      <c r="W252" s="46">
        <f t="shared" si="99"/>
        <v>0</v>
      </c>
      <c r="X252" s="41">
        <f t="shared" si="100"/>
        <v>0</v>
      </c>
      <c r="Y252" s="41">
        <f t="shared" si="101"/>
        <v>0</v>
      </c>
      <c r="Z252" s="41">
        <f t="shared" si="102"/>
        <v>0</v>
      </c>
      <c r="AA252" s="47">
        <f t="shared" si="103"/>
        <v>0</v>
      </c>
      <c r="AB252" s="48">
        <f t="shared" si="104"/>
        <v>0</v>
      </c>
      <c r="AC252" s="41">
        <f t="shared" si="105"/>
        <v>0</v>
      </c>
      <c r="AD252" s="41">
        <f t="shared" si="106"/>
        <v>0</v>
      </c>
      <c r="AE252" s="41">
        <f t="shared" si="107"/>
        <v>0</v>
      </c>
      <c r="AF252" s="49" t="e">
        <f>HLOOKUP(I252,ElecAvoidedCostsWOCC!$A$5:$Q$50,G252+1,FALSE)</f>
        <v>#N/A</v>
      </c>
      <c r="AG252" s="41" t="e">
        <f t="shared" si="108"/>
        <v>#N/A</v>
      </c>
      <c r="AH252" s="49" t="e">
        <f>HLOOKUP(I252,ElecAvoidedCostsWOCC!$A$5:$Q$50,T252+1,FALSE)</f>
        <v>#N/A</v>
      </c>
      <c r="AI252" s="41" t="e">
        <f t="shared" si="109"/>
        <v>#N/A</v>
      </c>
      <c r="AJ252" s="41" t="e">
        <f t="shared" si="110"/>
        <v>#N/A</v>
      </c>
      <c r="AK252" s="41" t="e">
        <f>HLOOKUP(I252,ElecAvoidedCostsWOCC!$A$5:$Q$50,G252+1,FALSE)*J252*L252</f>
        <v>#N/A</v>
      </c>
      <c r="AL252" s="41" t="e">
        <f t="shared" si="111"/>
        <v>#N/A</v>
      </c>
      <c r="AM252" s="45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5">
        <f t="shared" si="112"/>
        <v>0</v>
      </c>
      <c r="AO252" s="44">
        <f t="shared" si="113"/>
        <v>0</v>
      </c>
      <c r="AP252" s="44" t="e">
        <f t="shared" si="114"/>
        <v>#DIV/0!</v>
      </c>
    </row>
    <row r="253" spans="2:42" x14ac:dyDescent="0.25">
      <c r="B253" s="34"/>
      <c r="C253" s="56"/>
      <c r="D253" s="56"/>
      <c r="E253" s="35"/>
      <c r="F253" s="36"/>
      <c r="G253" s="36"/>
      <c r="H253" s="36"/>
      <c r="I253" s="37"/>
      <c r="J253" s="38"/>
      <c r="K253" s="38"/>
      <c r="L253" s="38"/>
      <c r="M253" s="39"/>
      <c r="N253" s="39"/>
      <c r="O253" s="40"/>
      <c r="P253" s="41"/>
      <c r="Q253" s="41"/>
      <c r="R253" s="42"/>
      <c r="S253" s="43"/>
      <c r="T253" s="36">
        <f t="shared" si="96"/>
        <v>0</v>
      </c>
      <c r="U253" s="44">
        <f t="shared" si="97"/>
        <v>0</v>
      </c>
      <c r="V253" s="45">
        <f t="shared" si="98"/>
        <v>0</v>
      </c>
      <c r="W253" s="46">
        <f t="shared" si="99"/>
        <v>0</v>
      </c>
      <c r="X253" s="41">
        <f t="shared" si="100"/>
        <v>0</v>
      </c>
      <c r="Y253" s="41">
        <f t="shared" si="101"/>
        <v>0</v>
      </c>
      <c r="Z253" s="41">
        <f t="shared" si="102"/>
        <v>0</v>
      </c>
      <c r="AA253" s="47">
        <f t="shared" si="103"/>
        <v>0</v>
      </c>
      <c r="AB253" s="48">
        <f t="shared" si="104"/>
        <v>0</v>
      </c>
      <c r="AC253" s="41">
        <f t="shared" si="105"/>
        <v>0</v>
      </c>
      <c r="AD253" s="41">
        <f t="shared" si="106"/>
        <v>0</v>
      </c>
      <c r="AE253" s="41">
        <f t="shared" si="107"/>
        <v>0</v>
      </c>
      <c r="AF253" s="49" t="e">
        <f>HLOOKUP(I253,ElecAvoidedCostsWOCC!$A$5:$Q$50,G253+1,FALSE)</f>
        <v>#N/A</v>
      </c>
      <c r="AG253" s="41" t="e">
        <f t="shared" si="108"/>
        <v>#N/A</v>
      </c>
      <c r="AH253" s="49" t="e">
        <f>HLOOKUP(I253,ElecAvoidedCostsWOCC!$A$5:$Q$50,T253+1,FALSE)</f>
        <v>#N/A</v>
      </c>
      <c r="AI253" s="41" t="e">
        <f t="shared" si="109"/>
        <v>#N/A</v>
      </c>
      <c r="AJ253" s="41" t="e">
        <f t="shared" si="110"/>
        <v>#N/A</v>
      </c>
      <c r="AK253" s="41" t="e">
        <f>HLOOKUP(I253,ElecAvoidedCostsWOCC!$A$5:$Q$50,G253+1,FALSE)*J253*L253</f>
        <v>#N/A</v>
      </c>
      <c r="AL253" s="41" t="e">
        <f t="shared" si="111"/>
        <v>#N/A</v>
      </c>
      <c r="AM253" s="45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5">
        <f t="shared" si="112"/>
        <v>0</v>
      </c>
      <c r="AO253" s="44">
        <f t="shared" si="113"/>
        <v>0</v>
      </c>
      <c r="AP253" s="44" t="e">
        <f t="shared" si="114"/>
        <v>#DIV/0!</v>
      </c>
    </row>
    <row r="254" spans="2:42" x14ac:dyDescent="0.25">
      <c r="B254" s="34"/>
      <c r="C254" s="56"/>
      <c r="D254" s="56"/>
      <c r="E254" s="35"/>
      <c r="F254" s="36"/>
      <c r="G254" s="36"/>
      <c r="H254" s="36"/>
      <c r="I254" s="37"/>
      <c r="J254" s="38"/>
      <c r="K254" s="38"/>
      <c r="L254" s="38"/>
      <c r="M254" s="39"/>
      <c r="N254" s="39"/>
      <c r="O254" s="40"/>
      <c r="P254" s="41"/>
      <c r="Q254" s="41"/>
      <c r="R254" s="42"/>
      <c r="S254" s="43"/>
      <c r="T254" s="36">
        <f t="shared" si="96"/>
        <v>0</v>
      </c>
      <c r="U254" s="44">
        <f t="shared" si="97"/>
        <v>0</v>
      </c>
      <c r="V254" s="45">
        <f t="shared" si="98"/>
        <v>0</v>
      </c>
      <c r="W254" s="46">
        <f t="shared" si="99"/>
        <v>0</v>
      </c>
      <c r="X254" s="41">
        <f t="shared" si="100"/>
        <v>0</v>
      </c>
      <c r="Y254" s="41">
        <f t="shared" si="101"/>
        <v>0</v>
      </c>
      <c r="Z254" s="41">
        <f t="shared" si="102"/>
        <v>0</v>
      </c>
      <c r="AA254" s="47">
        <f t="shared" si="103"/>
        <v>0</v>
      </c>
      <c r="AB254" s="48">
        <f t="shared" si="104"/>
        <v>0</v>
      </c>
      <c r="AC254" s="41">
        <f t="shared" si="105"/>
        <v>0</v>
      </c>
      <c r="AD254" s="41">
        <f t="shared" si="106"/>
        <v>0</v>
      </c>
      <c r="AE254" s="41">
        <f t="shared" si="107"/>
        <v>0</v>
      </c>
      <c r="AF254" s="49" t="e">
        <f>HLOOKUP(I254,ElecAvoidedCostsWOCC!$A$5:$Q$50,G254+1,FALSE)</f>
        <v>#N/A</v>
      </c>
      <c r="AG254" s="41" t="e">
        <f t="shared" si="108"/>
        <v>#N/A</v>
      </c>
      <c r="AH254" s="49" t="e">
        <f>HLOOKUP(I254,ElecAvoidedCostsWOCC!$A$5:$Q$50,T254+1,FALSE)</f>
        <v>#N/A</v>
      </c>
      <c r="AI254" s="41" t="e">
        <f t="shared" si="109"/>
        <v>#N/A</v>
      </c>
      <c r="AJ254" s="41" t="e">
        <f t="shared" si="110"/>
        <v>#N/A</v>
      </c>
      <c r="AK254" s="41" t="e">
        <f>HLOOKUP(I254,ElecAvoidedCostsWOCC!$A$5:$Q$50,G254+1,FALSE)*J254*L254</f>
        <v>#N/A</v>
      </c>
      <c r="AL254" s="41" t="e">
        <f t="shared" si="111"/>
        <v>#N/A</v>
      </c>
      <c r="AM254" s="45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5">
        <f t="shared" si="112"/>
        <v>0</v>
      </c>
      <c r="AO254" s="44">
        <f t="shared" si="113"/>
        <v>0</v>
      </c>
      <c r="AP254" s="44" t="e">
        <f t="shared" si="114"/>
        <v>#DIV/0!</v>
      </c>
    </row>
    <row r="255" spans="2:42" x14ac:dyDescent="0.25">
      <c r="B255" s="34"/>
      <c r="C255" s="56"/>
      <c r="D255" s="56"/>
      <c r="E255" s="35"/>
      <c r="F255" s="36"/>
      <c r="G255" s="36"/>
      <c r="H255" s="36"/>
      <c r="I255" s="37"/>
      <c r="J255" s="38"/>
      <c r="K255" s="38"/>
      <c r="L255" s="38"/>
      <c r="M255" s="39"/>
      <c r="N255" s="39"/>
      <c r="O255" s="40"/>
      <c r="P255" s="41"/>
      <c r="Q255" s="41"/>
      <c r="R255" s="42"/>
      <c r="S255" s="43"/>
      <c r="T255" s="36">
        <f t="shared" si="96"/>
        <v>0</v>
      </c>
      <c r="U255" s="44">
        <f t="shared" si="97"/>
        <v>0</v>
      </c>
      <c r="V255" s="45">
        <f t="shared" si="98"/>
        <v>0</v>
      </c>
      <c r="W255" s="46">
        <f t="shared" si="99"/>
        <v>0</v>
      </c>
      <c r="X255" s="41">
        <f t="shared" si="100"/>
        <v>0</v>
      </c>
      <c r="Y255" s="41">
        <f t="shared" si="101"/>
        <v>0</v>
      </c>
      <c r="Z255" s="41">
        <f t="shared" si="102"/>
        <v>0</v>
      </c>
      <c r="AA255" s="47">
        <f t="shared" si="103"/>
        <v>0</v>
      </c>
      <c r="AB255" s="48">
        <f t="shared" si="104"/>
        <v>0</v>
      </c>
      <c r="AC255" s="41">
        <f t="shared" si="105"/>
        <v>0</v>
      </c>
      <c r="AD255" s="41">
        <f t="shared" si="106"/>
        <v>0</v>
      </c>
      <c r="AE255" s="41">
        <f t="shared" si="107"/>
        <v>0</v>
      </c>
      <c r="AF255" s="49" t="e">
        <f>HLOOKUP(I255,ElecAvoidedCostsWOCC!$A$5:$Q$50,G255+1,FALSE)</f>
        <v>#N/A</v>
      </c>
      <c r="AG255" s="41" t="e">
        <f t="shared" si="108"/>
        <v>#N/A</v>
      </c>
      <c r="AH255" s="49" t="e">
        <f>HLOOKUP(I255,ElecAvoidedCostsWOCC!$A$5:$Q$50,T255+1,FALSE)</f>
        <v>#N/A</v>
      </c>
      <c r="AI255" s="41" t="e">
        <f t="shared" si="109"/>
        <v>#N/A</v>
      </c>
      <c r="AJ255" s="41" t="e">
        <f t="shared" si="110"/>
        <v>#N/A</v>
      </c>
      <c r="AK255" s="41" t="e">
        <f>HLOOKUP(I255,ElecAvoidedCostsWOCC!$A$5:$Q$50,G255+1,FALSE)*J255*L255</f>
        <v>#N/A</v>
      </c>
      <c r="AL255" s="41" t="e">
        <f t="shared" si="111"/>
        <v>#N/A</v>
      </c>
      <c r="AM255" s="45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5">
        <f t="shared" si="112"/>
        <v>0</v>
      </c>
      <c r="AO255" s="44">
        <f t="shared" si="113"/>
        <v>0</v>
      </c>
      <c r="AP255" s="44" t="e">
        <f t="shared" si="114"/>
        <v>#DIV/0!</v>
      </c>
    </row>
    <row r="256" spans="2:42" x14ac:dyDescent="0.25">
      <c r="B256" s="34"/>
      <c r="C256" s="56"/>
      <c r="D256" s="56"/>
      <c r="E256" s="35"/>
      <c r="F256" s="36"/>
      <c r="G256" s="36"/>
      <c r="H256" s="36"/>
      <c r="I256" s="37"/>
      <c r="J256" s="38"/>
      <c r="K256" s="38"/>
      <c r="L256" s="38"/>
      <c r="M256" s="39"/>
      <c r="N256" s="39"/>
      <c r="O256" s="40"/>
      <c r="P256" s="41"/>
      <c r="Q256" s="41"/>
      <c r="R256" s="42"/>
      <c r="S256" s="43"/>
      <c r="T256" s="36">
        <f t="shared" si="96"/>
        <v>0</v>
      </c>
      <c r="U256" s="44">
        <f t="shared" si="97"/>
        <v>0</v>
      </c>
      <c r="V256" s="45">
        <f t="shared" si="98"/>
        <v>0</v>
      </c>
      <c r="W256" s="46">
        <f t="shared" si="99"/>
        <v>0</v>
      </c>
      <c r="X256" s="41">
        <f t="shared" si="100"/>
        <v>0</v>
      </c>
      <c r="Y256" s="41">
        <f t="shared" si="101"/>
        <v>0</v>
      </c>
      <c r="Z256" s="41">
        <f t="shared" si="102"/>
        <v>0</v>
      </c>
      <c r="AA256" s="47">
        <f t="shared" si="103"/>
        <v>0</v>
      </c>
      <c r="AB256" s="48">
        <f t="shared" si="104"/>
        <v>0</v>
      </c>
      <c r="AC256" s="41">
        <f t="shared" si="105"/>
        <v>0</v>
      </c>
      <c r="AD256" s="41">
        <f t="shared" si="106"/>
        <v>0</v>
      </c>
      <c r="AE256" s="41">
        <f t="shared" si="107"/>
        <v>0</v>
      </c>
      <c r="AF256" s="49" t="e">
        <f>HLOOKUP(I256,ElecAvoidedCostsWOCC!$A$5:$Q$50,G256+1,FALSE)</f>
        <v>#N/A</v>
      </c>
      <c r="AG256" s="41" t="e">
        <f t="shared" si="108"/>
        <v>#N/A</v>
      </c>
      <c r="AH256" s="49" t="e">
        <f>HLOOKUP(I256,ElecAvoidedCostsWOCC!$A$5:$Q$50,T256+1,FALSE)</f>
        <v>#N/A</v>
      </c>
      <c r="AI256" s="41" t="e">
        <f t="shared" si="109"/>
        <v>#N/A</v>
      </c>
      <c r="AJ256" s="41" t="e">
        <f t="shared" si="110"/>
        <v>#N/A</v>
      </c>
      <c r="AK256" s="41" t="e">
        <f>HLOOKUP(I256,ElecAvoidedCostsWOCC!$A$5:$Q$50,G256+1,FALSE)*J256*L256</f>
        <v>#N/A</v>
      </c>
      <c r="AL256" s="41" t="e">
        <f t="shared" si="111"/>
        <v>#N/A</v>
      </c>
      <c r="AM256" s="45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5">
        <f t="shared" si="112"/>
        <v>0</v>
      </c>
      <c r="AO256" s="44">
        <f t="shared" si="113"/>
        <v>0</v>
      </c>
      <c r="AP256" s="44" t="e">
        <f t="shared" si="114"/>
        <v>#DIV/0!</v>
      </c>
    </row>
    <row r="257" spans="2:42" x14ac:dyDescent="0.25">
      <c r="B257" s="34"/>
      <c r="C257" s="56"/>
      <c r="D257" s="56"/>
      <c r="E257" s="35"/>
      <c r="F257" s="36"/>
      <c r="G257" s="36"/>
      <c r="H257" s="36"/>
      <c r="I257" s="37"/>
      <c r="J257" s="38"/>
      <c r="K257" s="38"/>
      <c r="L257" s="38"/>
      <c r="M257" s="39"/>
      <c r="N257" s="39"/>
      <c r="O257" s="40"/>
      <c r="P257" s="41"/>
      <c r="Q257" s="41"/>
      <c r="R257" s="42"/>
      <c r="S257" s="43"/>
      <c r="T257" s="36">
        <f t="shared" si="96"/>
        <v>0</v>
      </c>
      <c r="U257" s="44">
        <f t="shared" si="97"/>
        <v>0</v>
      </c>
      <c r="V257" s="45">
        <f t="shared" si="98"/>
        <v>0</v>
      </c>
      <c r="W257" s="46">
        <f t="shared" si="99"/>
        <v>0</v>
      </c>
      <c r="X257" s="41">
        <f t="shared" si="100"/>
        <v>0</v>
      </c>
      <c r="Y257" s="41">
        <f t="shared" si="101"/>
        <v>0</v>
      </c>
      <c r="Z257" s="41">
        <f t="shared" si="102"/>
        <v>0</v>
      </c>
      <c r="AA257" s="47">
        <f t="shared" si="103"/>
        <v>0</v>
      </c>
      <c r="AB257" s="48">
        <f t="shared" si="104"/>
        <v>0</v>
      </c>
      <c r="AC257" s="41">
        <f t="shared" si="105"/>
        <v>0</v>
      </c>
      <c r="AD257" s="41">
        <f t="shared" si="106"/>
        <v>0</v>
      </c>
      <c r="AE257" s="41">
        <f t="shared" si="107"/>
        <v>0</v>
      </c>
      <c r="AF257" s="49" t="e">
        <f>HLOOKUP(I257,ElecAvoidedCostsWOCC!$A$5:$Q$50,G257+1,FALSE)</f>
        <v>#N/A</v>
      </c>
      <c r="AG257" s="41" t="e">
        <f t="shared" si="108"/>
        <v>#N/A</v>
      </c>
      <c r="AH257" s="49" t="e">
        <f>HLOOKUP(I257,ElecAvoidedCostsWOCC!$A$5:$Q$50,T257+1,FALSE)</f>
        <v>#N/A</v>
      </c>
      <c r="AI257" s="41" t="e">
        <f t="shared" si="109"/>
        <v>#N/A</v>
      </c>
      <c r="AJ257" s="41" t="e">
        <f t="shared" si="110"/>
        <v>#N/A</v>
      </c>
      <c r="AK257" s="41" t="e">
        <f>HLOOKUP(I257,ElecAvoidedCostsWOCC!$A$5:$Q$50,G257+1,FALSE)*J257*L257</f>
        <v>#N/A</v>
      </c>
      <c r="AL257" s="41" t="e">
        <f t="shared" si="111"/>
        <v>#N/A</v>
      </c>
      <c r="AM257" s="45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5">
        <f t="shared" si="112"/>
        <v>0</v>
      </c>
      <c r="AO257" s="44">
        <f t="shared" si="113"/>
        <v>0</v>
      </c>
      <c r="AP257" s="44" t="e">
        <f t="shared" si="114"/>
        <v>#DIV/0!</v>
      </c>
    </row>
    <row r="258" spans="2:42" x14ac:dyDescent="0.25">
      <c r="B258" s="34"/>
      <c r="C258" s="56"/>
      <c r="D258" s="56"/>
      <c r="E258" s="35"/>
      <c r="F258" s="36"/>
      <c r="G258" s="36"/>
      <c r="H258" s="36"/>
      <c r="I258" s="37"/>
      <c r="J258" s="38"/>
      <c r="K258" s="38"/>
      <c r="L258" s="38"/>
      <c r="M258" s="39"/>
      <c r="N258" s="39"/>
      <c r="O258" s="40"/>
      <c r="P258" s="41"/>
      <c r="Q258" s="41"/>
      <c r="R258" s="42"/>
      <c r="S258" s="43"/>
      <c r="T258" s="36">
        <f t="shared" si="96"/>
        <v>0</v>
      </c>
      <c r="U258" s="44">
        <f t="shared" si="97"/>
        <v>0</v>
      </c>
      <c r="V258" s="45">
        <f t="shared" si="98"/>
        <v>0</v>
      </c>
      <c r="W258" s="46">
        <f t="shared" si="99"/>
        <v>0</v>
      </c>
      <c r="X258" s="41">
        <f t="shared" si="100"/>
        <v>0</v>
      </c>
      <c r="Y258" s="41">
        <f t="shared" si="101"/>
        <v>0</v>
      </c>
      <c r="Z258" s="41">
        <f t="shared" si="102"/>
        <v>0</v>
      </c>
      <c r="AA258" s="47">
        <f t="shared" si="103"/>
        <v>0</v>
      </c>
      <c r="AB258" s="48">
        <f t="shared" si="104"/>
        <v>0</v>
      </c>
      <c r="AC258" s="41">
        <f t="shared" si="105"/>
        <v>0</v>
      </c>
      <c r="AD258" s="41">
        <f t="shared" si="106"/>
        <v>0</v>
      </c>
      <c r="AE258" s="41">
        <f t="shared" si="107"/>
        <v>0</v>
      </c>
      <c r="AF258" s="49" t="e">
        <f>HLOOKUP(I258,ElecAvoidedCostsWOCC!$A$5:$Q$50,G258+1,FALSE)</f>
        <v>#N/A</v>
      </c>
      <c r="AG258" s="41" t="e">
        <f t="shared" si="108"/>
        <v>#N/A</v>
      </c>
      <c r="AH258" s="49" t="e">
        <f>HLOOKUP(I258,ElecAvoidedCostsWOCC!$A$5:$Q$50,T258+1,FALSE)</f>
        <v>#N/A</v>
      </c>
      <c r="AI258" s="41" t="e">
        <f t="shared" si="109"/>
        <v>#N/A</v>
      </c>
      <c r="AJ258" s="41" t="e">
        <f t="shared" si="110"/>
        <v>#N/A</v>
      </c>
      <c r="AK258" s="41" t="e">
        <f>HLOOKUP(I258,ElecAvoidedCostsWOCC!$A$5:$Q$50,G258+1,FALSE)*J258*L258</f>
        <v>#N/A</v>
      </c>
      <c r="AL258" s="41" t="e">
        <f t="shared" si="111"/>
        <v>#N/A</v>
      </c>
      <c r="AM258" s="45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5">
        <f t="shared" si="112"/>
        <v>0</v>
      </c>
      <c r="AO258" s="44">
        <f t="shared" si="113"/>
        <v>0</v>
      </c>
      <c r="AP258" s="44" t="e">
        <f t="shared" si="114"/>
        <v>#DIV/0!</v>
      </c>
    </row>
    <row r="259" spans="2:42" x14ac:dyDescent="0.25">
      <c r="B259" s="34"/>
      <c r="C259" s="56"/>
      <c r="D259" s="56"/>
      <c r="E259" s="35"/>
      <c r="F259" s="36"/>
      <c r="G259" s="36"/>
      <c r="H259" s="36"/>
      <c r="I259" s="37"/>
      <c r="J259" s="38"/>
      <c r="K259" s="38"/>
      <c r="L259" s="38"/>
      <c r="M259" s="39"/>
      <c r="N259" s="39"/>
      <c r="O259" s="40"/>
      <c r="P259" s="41"/>
      <c r="Q259" s="41"/>
      <c r="R259" s="42"/>
      <c r="S259" s="43"/>
      <c r="T259" s="36">
        <f t="shared" si="96"/>
        <v>0</v>
      </c>
      <c r="U259" s="44">
        <f t="shared" si="97"/>
        <v>0</v>
      </c>
      <c r="V259" s="45">
        <f t="shared" si="98"/>
        <v>0</v>
      </c>
      <c r="W259" s="46">
        <f t="shared" si="99"/>
        <v>0</v>
      </c>
      <c r="X259" s="41">
        <f t="shared" si="100"/>
        <v>0</v>
      </c>
      <c r="Y259" s="41">
        <f t="shared" si="101"/>
        <v>0</v>
      </c>
      <c r="Z259" s="41">
        <f t="shared" si="102"/>
        <v>0</v>
      </c>
      <c r="AA259" s="47">
        <f t="shared" si="103"/>
        <v>0</v>
      </c>
      <c r="AB259" s="48">
        <f t="shared" si="104"/>
        <v>0</v>
      </c>
      <c r="AC259" s="41">
        <f t="shared" si="105"/>
        <v>0</v>
      </c>
      <c r="AD259" s="41">
        <f t="shared" si="106"/>
        <v>0</v>
      </c>
      <c r="AE259" s="41">
        <f t="shared" si="107"/>
        <v>0</v>
      </c>
      <c r="AF259" s="49" t="e">
        <f>HLOOKUP(I259,ElecAvoidedCostsWOCC!$A$5:$Q$50,G259+1,FALSE)</f>
        <v>#N/A</v>
      </c>
      <c r="AG259" s="41" t="e">
        <f t="shared" si="108"/>
        <v>#N/A</v>
      </c>
      <c r="AH259" s="49" t="e">
        <f>HLOOKUP(I259,ElecAvoidedCostsWOCC!$A$5:$Q$50,T259+1,FALSE)</f>
        <v>#N/A</v>
      </c>
      <c r="AI259" s="41" t="e">
        <f t="shared" si="109"/>
        <v>#N/A</v>
      </c>
      <c r="AJ259" s="41" t="e">
        <f t="shared" si="110"/>
        <v>#N/A</v>
      </c>
      <c r="AK259" s="41" t="e">
        <f>HLOOKUP(I259,ElecAvoidedCostsWOCC!$A$5:$Q$50,G259+1,FALSE)*J259*L259</f>
        <v>#N/A</v>
      </c>
      <c r="AL259" s="41" t="e">
        <f t="shared" si="111"/>
        <v>#N/A</v>
      </c>
      <c r="AM259" s="45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5">
        <f t="shared" si="112"/>
        <v>0</v>
      </c>
      <c r="AO259" s="44">
        <f t="shared" si="113"/>
        <v>0</v>
      </c>
      <c r="AP259" s="44" t="e">
        <f t="shared" si="114"/>
        <v>#DIV/0!</v>
      </c>
    </row>
    <row r="260" spans="2:42" x14ac:dyDescent="0.25">
      <c r="B260" s="34"/>
      <c r="C260" s="56"/>
      <c r="D260" s="56"/>
      <c r="E260" s="35"/>
      <c r="F260" s="36"/>
      <c r="G260" s="36"/>
      <c r="H260" s="36"/>
      <c r="I260" s="37"/>
      <c r="J260" s="38"/>
      <c r="K260" s="38"/>
      <c r="L260" s="38"/>
      <c r="M260" s="39"/>
      <c r="N260" s="39"/>
      <c r="O260" s="40"/>
      <c r="P260" s="41"/>
      <c r="Q260" s="41"/>
      <c r="R260" s="42"/>
      <c r="S260" s="43"/>
      <c r="T260" s="36">
        <f t="shared" si="96"/>
        <v>0</v>
      </c>
      <c r="U260" s="44">
        <f t="shared" si="97"/>
        <v>0</v>
      </c>
      <c r="V260" s="45">
        <f t="shared" si="98"/>
        <v>0</v>
      </c>
      <c r="W260" s="46">
        <f t="shared" si="99"/>
        <v>0</v>
      </c>
      <c r="X260" s="41">
        <f t="shared" si="100"/>
        <v>0</v>
      </c>
      <c r="Y260" s="41">
        <f t="shared" si="101"/>
        <v>0</v>
      </c>
      <c r="Z260" s="41">
        <f t="shared" si="102"/>
        <v>0</v>
      </c>
      <c r="AA260" s="47">
        <f t="shared" si="103"/>
        <v>0</v>
      </c>
      <c r="AB260" s="48">
        <f t="shared" si="104"/>
        <v>0</v>
      </c>
      <c r="AC260" s="41">
        <f t="shared" si="105"/>
        <v>0</v>
      </c>
      <c r="AD260" s="41">
        <f t="shared" si="106"/>
        <v>0</v>
      </c>
      <c r="AE260" s="41">
        <f t="shared" si="107"/>
        <v>0</v>
      </c>
      <c r="AF260" s="49" t="e">
        <f>HLOOKUP(I260,ElecAvoidedCostsWOCC!$A$5:$Q$50,G260+1,FALSE)</f>
        <v>#N/A</v>
      </c>
      <c r="AG260" s="41" t="e">
        <f t="shared" si="108"/>
        <v>#N/A</v>
      </c>
      <c r="AH260" s="49" t="e">
        <f>HLOOKUP(I260,ElecAvoidedCostsWOCC!$A$5:$Q$50,T260+1,FALSE)</f>
        <v>#N/A</v>
      </c>
      <c r="AI260" s="41" t="e">
        <f t="shared" si="109"/>
        <v>#N/A</v>
      </c>
      <c r="AJ260" s="41" t="e">
        <f t="shared" si="110"/>
        <v>#N/A</v>
      </c>
      <c r="AK260" s="41" t="e">
        <f>HLOOKUP(I260,ElecAvoidedCostsWOCC!$A$5:$Q$50,G260+1,FALSE)*J260*L260</f>
        <v>#N/A</v>
      </c>
      <c r="AL260" s="41" t="e">
        <f t="shared" si="111"/>
        <v>#N/A</v>
      </c>
      <c r="AM260" s="45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5">
        <f t="shared" si="112"/>
        <v>0</v>
      </c>
      <c r="AO260" s="44">
        <f t="shared" si="113"/>
        <v>0</v>
      </c>
      <c r="AP260" s="44" t="e">
        <f t="shared" si="114"/>
        <v>#DIV/0!</v>
      </c>
    </row>
    <row r="261" spans="2:42" x14ac:dyDescent="0.25">
      <c r="B261" s="34"/>
      <c r="C261" s="56"/>
      <c r="D261" s="56"/>
      <c r="E261" s="35"/>
      <c r="F261" s="36"/>
      <c r="G261" s="36"/>
      <c r="H261" s="36"/>
      <c r="I261" s="37"/>
      <c r="J261" s="38"/>
      <c r="K261" s="38"/>
      <c r="L261" s="38"/>
      <c r="M261" s="39"/>
      <c r="N261" s="39"/>
      <c r="O261" s="40"/>
      <c r="P261" s="41"/>
      <c r="Q261" s="41"/>
      <c r="R261" s="42"/>
      <c r="S261" s="43"/>
      <c r="T261" s="36">
        <f t="shared" si="96"/>
        <v>0</v>
      </c>
      <c r="U261" s="44">
        <f t="shared" si="97"/>
        <v>0</v>
      </c>
      <c r="V261" s="45">
        <f t="shared" si="98"/>
        <v>0</v>
      </c>
      <c r="W261" s="46">
        <f t="shared" si="99"/>
        <v>0</v>
      </c>
      <c r="X261" s="41">
        <f t="shared" si="100"/>
        <v>0</v>
      </c>
      <c r="Y261" s="41">
        <f t="shared" si="101"/>
        <v>0</v>
      </c>
      <c r="Z261" s="41">
        <f t="shared" si="102"/>
        <v>0</v>
      </c>
      <c r="AA261" s="47">
        <f t="shared" si="103"/>
        <v>0</v>
      </c>
      <c r="AB261" s="48">
        <f t="shared" si="104"/>
        <v>0</v>
      </c>
      <c r="AC261" s="41">
        <f t="shared" si="105"/>
        <v>0</v>
      </c>
      <c r="AD261" s="41">
        <f t="shared" si="106"/>
        <v>0</v>
      </c>
      <c r="AE261" s="41">
        <f t="shared" si="107"/>
        <v>0</v>
      </c>
      <c r="AF261" s="49" t="e">
        <f>HLOOKUP(I261,ElecAvoidedCostsWOCC!$A$5:$Q$50,G261+1,FALSE)</f>
        <v>#N/A</v>
      </c>
      <c r="AG261" s="41" t="e">
        <f t="shared" si="108"/>
        <v>#N/A</v>
      </c>
      <c r="AH261" s="49" t="e">
        <f>HLOOKUP(I261,ElecAvoidedCostsWOCC!$A$5:$Q$50,T261+1,FALSE)</f>
        <v>#N/A</v>
      </c>
      <c r="AI261" s="41" t="e">
        <f t="shared" si="109"/>
        <v>#N/A</v>
      </c>
      <c r="AJ261" s="41" t="e">
        <f t="shared" si="110"/>
        <v>#N/A</v>
      </c>
      <c r="AK261" s="41" t="e">
        <f>HLOOKUP(I261,ElecAvoidedCostsWOCC!$A$5:$Q$50,G261+1,FALSE)*J261*L261</f>
        <v>#N/A</v>
      </c>
      <c r="AL261" s="41" t="e">
        <f t="shared" si="111"/>
        <v>#N/A</v>
      </c>
      <c r="AM261" s="45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5">
        <f t="shared" si="112"/>
        <v>0</v>
      </c>
      <c r="AO261" s="44">
        <f t="shared" si="113"/>
        <v>0</v>
      </c>
      <c r="AP261" s="44" t="e">
        <f t="shared" si="114"/>
        <v>#DIV/0!</v>
      </c>
    </row>
    <row r="262" spans="2:42" x14ac:dyDescent="0.25">
      <c r="B262" s="34"/>
      <c r="C262" s="56"/>
      <c r="D262" s="56"/>
      <c r="E262" s="35"/>
      <c r="F262" s="36"/>
      <c r="G262" s="36"/>
      <c r="H262" s="36"/>
      <c r="I262" s="37"/>
      <c r="J262" s="38"/>
      <c r="K262" s="38"/>
      <c r="L262" s="38"/>
      <c r="M262" s="39"/>
      <c r="N262" s="39"/>
      <c r="O262" s="40"/>
      <c r="P262" s="41"/>
      <c r="Q262" s="41"/>
      <c r="R262" s="42"/>
      <c r="S262" s="43"/>
      <c r="T262" s="36">
        <f t="shared" si="96"/>
        <v>0</v>
      </c>
      <c r="U262" s="44">
        <f t="shared" si="97"/>
        <v>0</v>
      </c>
      <c r="V262" s="45">
        <f t="shared" si="98"/>
        <v>0</v>
      </c>
      <c r="W262" s="46">
        <f t="shared" si="99"/>
        <v>0</v>
      </c>
      <c r="X262" s="41">
        <f t="shared" si="100"/>
        <v>0</v>
      </c>
      <c r="Y262" s="41">
        <f t="shared" si="101"/>
        <v>0</v>
      </c>
      <c r="Z262" s="41">
        <f t="shared" si="102"/>
        <v>0</v>
      </c>
      <c r="AA262" s="47">
        <f t="shared" si="103"/>
        <v>0</v>
      </c>
      <c r="AB262" s="48">
        <f t="shared" si="104"/>
        <v>0</v>
      </c>
      <c r="AC262" s="41">
        <f t="shared" si="105"/>
        <v>0</v>
      </c>
      <c r="AD262" s="41">
        <f t="shared" si="106"/>
        <v>0</v>
      </c>
      <c r="AE262" s="41">
        <f t="shared" si="107"/>
        <v>0</v>
      </c>
      <c r="AF262" s="49" t="e">
        <f>HLOOKUP(I262,ElecAvoidedCostsWOCC!$A$5:$Q$50,G262+1,FALSE)</f>
        <v>#N/A</v>
      </c>
      <c r="AG262" s="41" t="e">
        <f t="shared" si="108"/>
        <v>#N/A</v>
      </c>
      <c r="AH262" s="49" t="e">
        <f>HLOOKUP(I262,ElecAvoidedCostsWOCC!$A$5:$Q$50,T262+1,FALSE)</f>
        <v>#N/A</v>
      </c>
      <c r="AI262" s="41" t="e">
        <f t="shared" si="109"/>
        <v>#N/A</v>
      </c>
      <c r="AJ262" s="41" t="e">
        <f t="shared" si="110"/>
        <v>#N/A</v>
      </c>
      <c r="AK262" s="41" t="e">
        <f>HLOOKUP(I262,ElecAvoidedCostsWOCC!$A$5:$Q$50,G262+1,FALSE)*J262*L262</f>
        <v>#N/A</v>
      </c>
      <c r="AL262" s="41" t="e">
        <f t="shared" si="111"/>
        <v>#N/A</v>
      </c>
      <c r="AM262" s="45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5">
        <f t="shared" si="112"/>
        <v>0</v>
      </c>
      <c r="AO262" s="44">
        <f t="shared" si="113"/>
        <v>0</v>
      </c>
      <c r="AP262" s="44" t="e">
        <f t="shared" si="114"/>
        <v>#DIV/0!</v>
      </c>
    </row>
    <row r="263" spans="2:42" x14ac:dyDescent="0.25">
      <c r="B263" s="34"/>
      <c r="C263" s="56"/>
      <c r="D263" s="56"/>
      <c r="E263" s="35"/>
      <c r="F263" s="36"/>
      <c r="G263" s="36"/>
      <c r="H263" s="36"/>
      <c r="I263" s="37"/>
      <c r="J263" s="38"/>
      <c r="K263" s="38"/>
      <c r="L263" s="38"/>
      <c r="M263" s="39"/>
      <c r="N263" s="39"/>
      <c r="O263" s="40"/>
      <c r="P263" s="41"/>
      <c r="Q263" s="41"/>
      <c r="R263" s="42"/>
      <c r="S263" s="43"/>
      <c r="T263" s="36">
        <f t="shared" si="96"/>
        <v>0</v>
      </c>
      <c r="U263" s="44">
        <f t="shared" si="97"/>
        <v>0</v>
      </c>
      <c r="V263" s="45">
        <f t="shared" si="98"/>
        <v>0</v>
      </c>
      <c r="W263" s="46">
        <f t="shared" si="99"/>
        <v>0</v>
      </c>
      <c r="X263" s="41">
        <f t="shared" si="100"/>
        <v>0</v>
      </c>
      <c r="Y263" s="41">
        <f t="shared" si="101"/>
        <v>0</v>
      </c>
      <c r="Z263" s="41">
        <f t="shared" si="102"/>
        <v>0</v>
      </c>
      <c r="AA263" s="47">
        <f t="shared" si="103"/>
        <v>0</v>
      </c>
      <c r="AB263" s="48">
        <f t="shared" si="104"/>
        <v>0</v>
      </c>
      <c r="AC263" s="41">
        <f t="shared" si="105"/>
        <v>0</v>
      </c>
      <c r="AD263" s="41">
        <f t="shared" si="106"/>
        <v>0</v>
      </c>
      <c r="AE263" s="41">
        <f t="shared" si="107"/>
        <v>0</v>
      </c>
      <c r="AF263" s="49" t="e">
        <f>HLOOKUP(I263,ElecAvoidedCostsWOCC!$A$5:$Q$50,G263+1,FALSE)</f>
        <v>#N/A</v>
      </c>
      <c r="AG263" s="41" t="e">
        <f t="shared" si="108"/>
        <v>#N/A</v>
      </c>
      <c r="AH263" s="49" t="e">
        <f>HLOOKUP(I263,ElecAvoidedCostsWOCC!$A$5:$Q$50,T263+1,FALSE)</f>
        <v>#N/A</v>
      </c>
      <c r="AI263" s="41" t="e">
        <f t="shared" si="109"/>
        <v>#N/A</v>
      </c>
      <c r="AJ263" s="41" t="e">
        <f t="shared" si="110"/>
        <v>#N/A</v>
      </c>
      <c r="AK263" s="41" t="e">
        <f>HLOOKUP(I263,ElecAvoidedCostsWOCC!$A$5:$Q$50,G263+1,FALSE)*J263*L263</f>
        <v>#N/A</v>
      </c>
      <c r="AL263" s="41" t="e">
        <f t="shared" si="111"/>
        <v>#N/A</v>
      </c>
      <c r="AM263" s="45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5">
        <f t="shared" si="112"/>
        <v>0</v>
      </c>
      <c r="AO263" s="44">
        <f t="shared" si="113"/>
        <v>0</v>
      </c>
      <c r="AP263" s="44" t="e">
        <f t="shared" si="114"/>
        <v>#DIV/0!</v>
      </c>
    </row>
    <row r="264" spans="2:42" x14ac:dyDescent="0.25">
      <c r="B264" s="34"/>
      <c r="C264" s="56"/>
      <c r="D264" s="56"/>
      <c r="E264" s="35"/>
      <c r="F264" s="36"/>
      <c r="G264" s="36"/>
      <c r="H264" s="36"/>
      <c r="I264" s="37"/>
      <c r="J264" s="38"/>
      <c r="K264" s="38"/>
      <c r="L264" s="38"/>
      <c r="M264" s="39"/>
      <c r="N264" s="39"/>
      <c r="O264" s="40"/>
      <c r="P264" s="41"/>
      <c r="Q264" s="41"/>
      <c r="R264" s="42"/>
      <c r="S264" s="43"/>
      <c r="T264" s="36">
        <f t="shared" si="96"/>
        <v>0</v>
      </c>
      <c r="U264" s="44">
        <f t="shared" si="97"/>
        <v>0</v>
      </c>
      <c r="V264" s="45">
        <f t="shared" si="98"/>
        <v>0</v>
      </c>
      <c r="W264" s="46">
        <f t="shared" si="99"/>
        <v>0</v>
      </c>
      <c r="X264" s="41">
        <f t="shared" si="100"/>
        <v>0</v>
      </c>
      <c r="Y264" s="41">
        <f t="shared" si="101"/>
        <v>0</v>
      </c>
      <c r="Z264" s="41">
        <f t="shared" si="102"/>
        <v>0</v>
      </c>
      <c r="AA264" s="47">
        <f t="shared" si="103"/>
        <v>0</v>
      </c>
      <c r="AB264" s="48">
        <f t="shared" si="104"/>
        <v>0</v>
      </c>
      <c r="AC264" s="41">
        <f t="shared" si="105"/>
        <v>0</v>
      </c>
      <c r="AD264" s="41">
        <f t="shared" si="106"/>
        <v>0</v>
      </c>
      <c r="AE264" s="41">
        <f t="shared" si="107"/>
        <v>0</v>
      </c>
      <c r="AF264" s="49" t="e">
        <f>HLOOKUP(I264,ElecAvoidedCostsWOCC!$A$5:$Q$50,G264+1,FALSE)</f>
        <v>#N/A</v>
      </c>
      <c r="AG264" s="41" t="e">
        <f t="shared" si="108"/>
        <v>#N/A</v>
      </c>
      <c r="AH264" s="49" t="e">
        <f>HLOOKUP(I264,ElecAvoidedCostsWOCC!$A$5:$Q$50,T264+1,FALSE)</f>
        <v>#N/A</v>
      </c>
      <c r="AI264" s="41" t="e">
        <f t="shared" si="109"/>
        <v>#N/A</v>
      </c>
      <c r="AJ264" s="41" t="e">
        <f t="shared" si="110"/>
        <v>#N/A</v>
      </c>
      <c r="AK264" s="41" t="e">
        <f>HLOOKUP(I264,ElecAvoidedCostsWOCC!$A$5:$Q$50,G264+1,FALSE)*J264*L264</f>
        <v>#N/A</v>
      </c>
      <c r="AL264" s="41" t="e">
        <f t="shared" si="111"/>
        <v>#N/A</v>
      </c>
      <c r="AM264" s="45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5">
        <f t="shared" si="112"/>
        <v>0</v>
      </c>
      <c r="AO264" s="44">
        <f t="shared" si="113"/>
        <v>0</v>
      </c>
      <c r="AP264" s="44" t="e">
        <f t="shared" si="114"/>
        <v>#DIV/0!</v>
      </c>
    </row>
    <row r="265" spans="2:42" x14ac:dyDescent="0.25">
      <c r="B265" s="34"/>
      <c r="C265" s="56"/>
      <c r="D265" s="56"/>
      <c r="E265" s="35"/>
      <c r="F265" s="36"/>
      <c r="G265" s="36"/>
      <c r="H265" s="36"/>
      <c r="I265" s="37"/>
      <c r="J265" s="38"/>
      <c r="K265" s="38"/>
      <c r="L265" s="38"/>
      <c r="M265" s="39"/>
      <c r="N265" s="39"/>
      <c r="O265" s="40"/>
      <c r="P265" s="41"/>
      <c r="Q265" s="41"/>
      <c r="R265" s="42"/>
      <c r="S265" s="43"/>
      <c r="T265" s="36">
        <f t="shared" si="96"/>
        <v>0</v>
      </c>
      <c r="U265" s="44">
        <f t="shared" si="97"/>
        <v>0</v>
      </c>
      <c r="V265" s="45">
        <f t="shared" si="98"/>
        <v>0</v>
      </c>
      <c r="W265" s="46">
        <f t="shared" si="99"/>
        <v>0</v>
      </c>
      <c r="X265" s="41">
        <f t="shared" si="100"/>
        <v>0</v>
      </c>
      <c r="Y265" s="41">
        <f t="shared" si="101"/>
        <v>0</v>
      </c>
      <c r="Z265" s="41">
        <f t="shared" si="102"/>
        <v>0</v>
      </c>
      <c r="AA265" s="47">
        <f t="shared" si="103"/>
        <v>0</v>
      </c>
      <c r="AB265" s="48">
        <f t="shared" si="104"/>
        <v>0</v>
      </c>
      <c r="AC265" s="41">
        <f t="shared" si="105"/>
        <v>0</v>
      </c>
      <c r="AD265" s="41">
        <f t="shared" si="106"/>
        <v>0</v>
      </c>
      <c r="AE265" s="41">
        <f t="shared" si="107"/>
        <v>0</v>
      </c>
      <c r="AF265" s="49" t="e">
        <f>HLOOKUP(I265,ElecAvoidedCostsWOCC!$A$5:$Q$50,G265+1,FALSE)</f>
        <v>#N/A</v>
      </c>
      <c r="AG265" s="41" t="e">
        <f t="shared" si="108"/>
        <v>#N/A</v>
      </c>
      <c r="AH265" s="49" t="e">
        <f>HLOOKUP(I265,ElecAvoidedCostsWOCC!$A$5:$Q$50,T265+1,FALSE)</f>
        <v>#N/A</v>
      </c>
      <c r="AI265" s="41" t="e">
        <f t="shared" si="109"/>
        <v>#N/A</v>
      </c>
      <c r="AJ265" s="41" t="e">
        <f t="shared" si="110"/>
        <v>#N/A</v>
      </c>
      <c r="AK265" s="41" t="e">
        <f>HLOOKUP(I265,ElecAvoidedCostsWOCC!$A$5:$Q$50,G265+1,FALSE)*J265*L265</f>
        <v>#N/A</v>
      </c>
      <c r="AL265" s="41" t="e">
        <f t="shared" si="111"/>
        <v>#N/A</v>
      </c>
      <c r="AM265" s="45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5">
        <f t="shared" si="112"/>
        <v>0</v>
      </c>
      <c r="AO265" s="44">
        <f t="shared" si="113"/>
        <v>0</v>
      </c>
      <c r="AP265" s="44" t="e">
        <f t="shared" si="114"/>
        <v>#DIV/0!</v>
      </c>
    </row>
    <row r="266" spans="2:42" x14ac:dyDescent="0.25">
      <c r="B266" s="34"/>
      <c r="C266" s="56"/>
      <c r="D266" s="56"/>
      <c r="E266" s="35"/>
      <c r="F266" s="36"/>
      <c r="G266" s="36"/>
      <c r="H266" s="36"/>
      <c r="I266" s="37"/>
      <c r="J266" s="38"/>
      <c r="K266" s="38"/>
      <c r="L266" s="38"/>
      <c r="M266" s="39"/>
      <c r="N266" s="39"/>
      <c r="O266" s="40"/>
      <c r="P266" s="41"/>
      <c r="Q266" s="41"/>
      <c r="R266" s="42"/>
      <c r="S266" s="43"/>
      <c r="T266" s="36">
        <f t="shared" si="96"/>
        <v>0</v>
      </c>
      <c r="U266" s="44">
        <f t="shared" si="97"/>
        <v>0</v>
      </c>
      <c r="V266" s="45">
        <f t="shared" si="98"/>
        <v>0</v>
      </c>
      <c r="W266" s="46">
        <f t="shared" si="99"/>
        <v>0</v>
      </c>
      <c r="X266" s="41">
        <f t="shared" si="100"/>
        <v>0</v>
      </c>
      <c r="Y266" s="41">
        <f t="shared" si="101"/>
        <v>0</v>
      </c>
      <c r="Z266" s="41">
        <f t="shared" si="102"/>
        <v>0</v>
      </c>
      <c r="AA266" s="47">
        <f t="shared" si="103"/>
        <v>0</v>
      </c>
      <c r="AB266" s="48">
        <f t="shared" si="104"/>
        <v>0</v>
      </c>
      <c r="AC266" s="41">
        <f t="shared" si="105"/>
        <v>0</v>
      </c>
      <c r="AD266" s="41">
        <f t="shared" si="106"/>
        <v>0</v>
      </c>
      <c r="AE266" s="41">
        <f t="shared" si="107"/>
        <v>0</v>
      </c>
      <c r="AF266" s="49" t="e">
        <f>HLOOKUP(I266,ElecAvoidedCostsWOCC!$A$5:$Q$50,G266+1,FALSE)</f>
        <v>#N/A</v>
      </c>
      <c r="AG266" s="41" t="e">
        <f t="shared" si="108"/>
        <v>#N/A</v>
      </c>
      <c r="AH266" s="49" t="e">
        <f>HLOOKUP(I266,ElecAvoidedCostsWOCC!$A$5:$Q$50,T266+1,FALSE)</f>
        <v>#N/A</v>
      </c>
      <c r="AI266" s="41" t="e">
        <f t="shared" si="109"/>
        <v>#N/A</v>
      </c>
      <c r="AJ266" s="41" t="e">
        <f t="shared" si="110"/>
        <v>#N/A</v>
      </c>
      <c r="AK266" s="41" t="e">
        <f>HLOOKUP(I266,ElecAvoidedCostsWOCC!$A$5:$Q$50,G266+1,FALSE)*J266*L266</f>
        <v>#N/A</v>
      </c>
      <c r="AL266" s="41" t="e">
        <f t="shared" si="111"/>
        <v>#N/A</v>
      </c>
      <c r="AM266" s="45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5">
        <f t="shared" si="112"/>
        <v>0</v>
      </c>
      <c r="AO266" s="44">
        <f t="shared" si="113"/>
        <v>0</v>
      </c>
      <c r="AP266" s="44" t="e">
        <f t="shared" si="114"/>
        <v>#DIV/0!</v>
      </c>
    </row>
    <row r="267" spans="2:42" x14ac:dyDescent="0.25">
      <c r="B267" s="34"/>
      <c r="C267" s="56"/>
      <c r="D267" s="56"/>
      <c r="E267" s="35"/>
      <c r="F267" s="36"/>
      <c r="G267" s="36"/>
      <c r="H267" s="36"/>
      <c r="I267" s="37"/>
      <c r="J267" s="38"/>
      <c r="K267" s="38"/>
      <c r="L267" s="38"/>
      <c r="M267" s="39"/>
      <c r="N267" s="39"/>
      <c r="O267" s="40"/>
      <c r="P267" s="41"/>
      <c r="Q267" s="41"/>
      <c r="R267" s="42"/>
      <c r="S267" s="43"/>
      <c r="T267" s="36">
        <f t="shared" si="96"/>
        <v>0</v>
      </c>
      <c r="U267" s="44">
        <f t="shared" si="97"/>
        <v>0</v>
      </c>
      <c r="V267" s="45">
        <f t="shared" si="98"/>
        <v>0</v>
      </c>
      <c r="W267" s="46">
        <f t="shared" si="99"/>
        <v>0</v>
      </c>
      <c r="X267" s="41">
        <f t="shared" si="100"/>
        <v>0</v>
      </c>
      <c r="Y267" s="41">
        <f t="shared" si="101"/>
        <v>0</v>
      </c>
      <c r="Z267" s="41">
        <f t="shared" si="102"/>
        <v>0</v>
      </c>
      <c r="AA267" s="47">
        <f t="shared" si="103"/>
        <v>0</v>
      </c>
      <c r="AB267" s="48">
        <f t="shared" si="104"/>
        <v>0</v>
      </c>
      <c r="AC267" s="41">
        <f t="shared" si="105"/>
        <v>0</v>
      </c>
      <c r="AD267" s="41">
        <f t="shared" si="106"/>
        <v>0</v>
      </c>
      <c r="AE267" s="41">
        <f t="shared" si="107"/>
        <v>0</v>
      </c>
      <c r="AF267" s="49" t="e">
        <f>HLOOKUP(I267,ElecAvoidedCostsWOCC!$A$5:$Q$50,G267+1,FALSE)</f>
        <v>#N/A</v>
      </c>
      <c r="AG267" s="41" t="e">
        <f t="shared" si="108"/>
        <v>#N/A</v>
      </c>
      <c r="AH267" s="49" t="e">
        <f>HLOOKUP(I267,ElecAvoidedCostsWOCC!$A$5:$Q$50,T267+1,FALSE)</f>
        <v>#N/A</v>
      </c>
      <c r="AI267" s="41" t="e">
        <f t="shared" si="109"/>
        <v>#N/A</v>
      </c>
      <c r="AJ267" s="41" t="e">
        <f t="shared" si="110"/>
        <v>#N/A</v>
      </c>
      <c r="AK267" s="41" t="e">
        <f>HLOOKUP(I267,ElecAvoidedCostsWOCC!$A$5:$Q$50,G267+1,FALSE)*J267*L267</f>
        <v>#N/A</v>
      </c>
      <c r="AL267" s="41" t="e">
        <f t="shared" si="111"/>
        <v>#N/A</v>
      </c>
      <c r="AM267" s="45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5">
        <f t="shared" si="112"/>
        <v>0</v>
      </c>
      <c r="AO267" s="44">
        <f t="shared" si="113"/>
        <v>0</v>
      </c>
      <c r="AP267" s="44" t="e">
        <f t="shared" si="114"/>
        <v>#DIV/0!</v>
      </c>
    </row>
    <row r="268" spans="2:42" x14ac:dyDescent="0.25">
      <c r="B268" s="34"/>
      <c r="C268" s="56"/>
      <c r="D268" s="56"/>
      <c r="E268" s="35"/>
      <c r="F268" s="36"/>
      <c r="G268" s="36"/>
      <c r="H268" s="36"/>
      <c r="I268" s="37"/>
      <c r="J268" s="38"/>
      <c r="K268" s="38"/>
      <c r="L268" s="38"/>
      <c r="M268" s="39"/>
      <c r="N268" s="39"/>
      <c r="O268" s="40"/>
      <c r="P268" s="41"/>
      <c r="Q268" s="41"/>
      <c r="R268" s="42"/>
      <c r="S268" s="43"/>
      <c r="T268" s="36">
        <f t="shared" si="96"/>
        <v>0</v>
      </c>
      <c r="U268" s="44">
        <f t="shared" si="97"/>
        <v>0</v>
      </c>
      <c r="V268" s="45">
        <f t="shared" si="98"/>
        <v>0</v>
      </c>
      <c r="W268" s="46">
        <f t="shared" si="99"/>
        <v>0</v>
      </c>
      <c r="X268" s="41">
        <f t="shared" si="100"/>
        <v>0</v>
      </c>
      <c r="Y268" s="41">
        <f t="shared" si="101"/>
        <v>0</v>
      </c>
      <c r="Z268" s="41">
        <f t="shared" si="102"/>
        <v>0</v>
      </c>
      <c r="AA268" s="47">
        <f t="shared" si="103"/>
        <v>0</v>
      </c>
      <c r="AB268" s="48">
        <f t="shared" si="104"/>
        <v>0</v>
      </c>
      <c r="AC268" s="41">
        <f t="shared" si="105"/>
        <v>0</v>
      </c>
      <c r="AD268" s="41">
        <f t="shared" si="106"/>
        <v>0</v>
      </c>
      <c r="AE268" s="41">
        <f t="shared" si="107"/>
        <v>0</v>
      </c>
      <c r="AF268" s="49" t="e">
        <f>HLOOKUP(I268,ElecAvoidedCostsWOCC!$A$5:$Q$50,G268+1,FALSE)</f>
        <v>#N/A</v>
      </c>
      <c r="AG268" s="41" t="e">
        <f t="shared" si="108"/>
        <v>#N/A</v>
      </c>
      <c r="AH268" s="49" t="e">
        <f>HLOOKUP(I268,ElecAvoidedCostsWOCC!$A$5:$Q$50,T268+1,FALSE)</f>
        <v>#N/A</v>
      </c>
      <c r="AI268" s="41" t="e">
        <f t="shared" si="109"/>
        <v>#N/A</v>
      </c>
      <c r="AJ268" s="41" t="e">
        <f t="shared" si="110"/>
        <v>#N/A</v>
      </c>
      <c r="AK268" s="41" t="e">
        <f>HLOOKUP(I268,ElecAvoidedCostsWOCC!$A$5:$Q$50,G268+1,FALSE)*J268*L268</f>
        <v>#N/A</v>
      </c>
      <c r="AL268" s="41" t="e">
        <f t="shared" si="111"/>
        <v>#N/A</v>
      </c>
      <c r="AM268" s="45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5">
        <f t="shared" si="112"/>
        <v>0</v>
      </c>
      <c r="AO268" s="44">
        <f t="shared" si="113"/>
        <v>0</v>
      </c>
      <c r="AP268" s="44" t="e">
        <f t="shared" si="114"/>
        <v>#DIV/0!</v>
      </c>
    </row>
    <row r="269" spans="2:42" x14ac:dyDescent="0.25">
      <c r="B269" s="34"/>
      <c r="C269" s="56"/>
      <c r="D269" s="56"/>
      <c r="E269" s="35"/>
      <c r="F269" s="36"/>
      <c r="G269" s="36"/>
      <c r="H269" s="36"/>
      <c r="I269" s="37"/>
      <c r="J269" s="38"/>
      <c r="K269" s="38"/>
      <c r="L269" s="38"/>
      <c r="M269" s="39"/>
      <c r="N269" s="39"/>
      <c r="O269" s="40"/>
      <c r="P269" s="41"/>
      <c r="Q269" s="41"/>
      <c r="R269" s="42"/>
      <c r="S269" s="43"/>
      <c r="T269" s="36">
        <f t="shared" si="96"/>
        <v>0</v>
      </c>
      <c r="U269" s="44">
        <f t="shared" si="97"/>
        <v>0</v>
      </c>
      <c r="V269" s="45">
        <f t="shared" si="98"/>
        <v>0</v>
      </c>
      <c r="W269" s="46">
        <f t="shared" si="99"/>
        <v>0</v>
      </c>
      <c r="X269" s="41">
        <f t="shared" si="100"/>
        <v>0</v>
      </c>
      <c r="Y269" s="41">
        <f t="shared" si="101"/>
        <v>0</v>
      </c>
      <c r="Z269" s="41">
        <f t="shared" si="102"/>
        <v>0</v>
      </c>
      <c r="AA269" s="47">
        <f t="shared" si="103"/>
        <v>0</v>
      </c>
      <c r="AB269" s="48">
        <f t="shared" si="104"/>
        <v>0</v>
      </c>
      <c r="AC269" s="41">
        <f t="shared" si="105"/>
        <v>0</v>
      </c>
      <c r="AD269" s="41">
        <f t="shared" si="106"/>
        <v>0</v>
      </c>
      <c r="AE269" s="41">
        <f t="shared" si="107"/>
        <v>0</v>
      </c>
      <c r="AF269" s="49" t="e">
        <f>HLOOKUP(I269,ElecAvoidedCostsWOCC!$A$5:$Q$50,G269+1,FALSE)</f>
        <v>#N/A</v>
      </c>
      <c r="AG269" s="41" t="e">
        <f t="shared" si="108"/>
        <v>#N/A</v>
      </c>
      <c r="AH269" s="49" t="e">
        <f>HLOOKUP(I269,ElecAvoidedCostsWOCC!$A$5:$Q$50,T269+1,FALSE)</f>
        <v>#N/A</v>
      </c>
      <c r="AI269" s="41" t="e">
        <f t="shared" si="109"/>
        <v>#N/A</v>
      </c>
      <c r="AJ269" s="41" t="e">
        <f t="shared" si="110"/>
        <v>#N/A</v>
      </c>
      <c r="AK269" s="41" t="e">
        <f>HLOOKUP(I269,ElecAvoidedCostsWOCC!$A$5:$Q$50,G269+1,FALSE)*J269*L269</f>
        <v>#N/A</v>
      </c>
      <c r="AL269" s="41" t="e">
        <f t="shared" si="111"/>
        <v>#N/A</v>
      </c>
      <c r="AM269" s="45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5">
        <f t="shared" si="112"/>
        <v>0</v>
      </c>
      <c r="AO269" s="44">
        <f t="shared" si="113"/>
        <v>0</v>
      </c>
      <c r="AP269" s="44" t="e">
        <f t="shared" si="114"/>
        <v>#DIV/0!</v>
      </c>
    </row>
    <row r="270" spans="2:42" x14ac:dyDescent="0.25">
      <c r="B270" s="34"/>
      <c r="C270" s="56"/>
      <c r="D270" s="56"/>
      <c r="E270" s="35"/>
      <c r="F270" s="36"/>
      <c r="G270" s="36"/>
      <c r="H270" s="36"/>
      <c r="I270" s="37"/>
      <c r="J270" s="38"/>
      <c r="K270" s="38"/>
      <c r="L270" s="38"/>
      <c r="M270" s="39"/>
      <c r="N270" s="39"/>
      <c r="O270" s="40"/>
      <c r="P270" s="41"/>
      <c r="Q270" s="41"/>
      <c r="R270" s="42"/>
      <c r="S270" s="43"/>
      <c r="T270" s="36">
        <f t="shared" si="96"/>
        <v>0</v>
      </c>
      <c r="U270" s="44">
        <f t="shared" si="97"/>
        <v>0</v>
      </c>
      <c r="V270" s="45">
        <f t="shared" si="98"/>
        <v>0</v>
      </c>
      <c r="W270" s="46">
        <f t="shared" si="99"/>
        <v>0</v>
      </c>
      <c r="X270" s="41">
        <f t="shared" si="100"/>
        <v>0</v>
      </c>
      <c r="Y270" s="41">
        <f t="shared" si="101"/>
        <v>0</v>
      </c>
      <c r="Z270" s="41">
        <f t="shared" si="102"/>
        <v>0</v>
      </c>
      <c r="AA270" s="47">
        <f t="shared" si="103"/>
        <v>0</v>
      </c>
      <c r="AB270" s="48">
        <f t="shared" si="104"/>
        <v>0</v>
      </c>
      <c r="AC270" s="41">
        <f t="shared" si="105"/>
        <v>0</v>
      </c>
      <c r="AD270" s="41">
        <f t="shared" si="106"/>
        <v>0</v>
      </c>
      <c r="AE270" s="41">
        <f t="shared" si="107"/>
        <v>0</v>
      </c>
      <c r="AF270" s="49" t="e">
        <f>HLOOKUP(I270,ElecAvoidedCostsWOCC!$A$5:$Q$50,G270+1,FALSE)</f>
        <v>#N/A</v>
      </c>
      <c r="AG270" s="41" t="e">
        <f t="shared" si="108"/>
        <v>#N/A</v>
      </c>
      <c r="AH270" s="49" t="e">
        <f>HLOOKUP(I270,ElecAvoidedCostsWOCC!$A$5:$Q$50,T270+1,FALSE)</f>
        <v>#N/A</v>
      </c>
      <c r="AI270" s="41" t="e">
        <f t="shared" si="109"/>
        <v>#N/A</v>
      </c>
      <c r="AJ270" s="41" t="e">
        <f t="shared" si="110"/>
        <v>#N/A</v>
      </c>
      <c r="AK270" s="41" t="e">
        <f>HLOOKUP(I270,ElecAvoidedCostsWOCC!$A$5:$Q$50,G270+1,FALSE)*J270*L270</f>
        <v>#N/A</v>
      </c>
      <c r="AL270" s="41" t="e">
        <f t="shared" si="111"/>
        <v>#N/A</v>
      </c>
      <c r="AM270" s="45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5">
        <f t="shared" si="112"/>
        <v>0</v>
      </c>
      <c r="AO270" s="44">
        <f t="shared" si="113"/>
        <v>0</v>
      </c>
      <c r="AP270" s="44" t="e">
        <f t="shared" si="114"/>
        <v>#DIV/0!</v>
      </c>
    </row>
    <row r="271" spans="2:42" x14ac:dyDescent="0.25">
      <c r="B271" s="34"/>
      <c r="C271" s="56"/>
      <c r="D271" s="56"/>
      <c r="E271" s="35"/>
      <c r="F271" s="36"/>
      <c r="G271" s="36"/>
      <c r="H271" s="36"/>
      <c r="I271" s="37"/>
      <c r="J271" s="38"/>
      <c r="K271" s="38"/>
      <c r="L271" s="38"/>
      <c r="M271" s="39"/>
      <c r="N271" s="39"/>
      <c r="O271" s="40"/>
      <c r="P271" s="41"/>
      <c r="Q271" s="41"/>
      <c r="R271" s="42"/>
      <c r="S271" s="43"/>
      <c r="T271" s="36">
        <f t="shared" si="96"/>
        <v>0</v>
      </c>
      <c r="U271" s="44">
        <f t="shared" si="97"/>
        <v>0</v>
      </c>
      <c r="V271" s="45">
        <f t="shared" si="98"/>
        <v>0</v>
      </c>
      <c r="W271" s="46">
        <f t="shared" si="99"/>
        <v>0</v>
      </c>
      <c r="X271" s="41">
        <f t="shared" si="100"/>
        <v>0</v>
      </c>
      <c r="Y271" s="41">
        <f t="shared" si="101"/>
        <v>0</v>
      </c>
      <c r="Z271" s="41">
        <f t="shared" si="102"/>
        <v>0</v>
      </c>
      <c r="AA271" s="47">
        <f t="shared" si="103"/>
        <v>0</v>
      </c>
      <c r="AB271" s="48">
        <f t="shared" si="104"/>
        <v>0</v>
      </c>
      <c r="AC271" s="41">
        <f t="shared" si="105"/>
        <v>0</v>
      </c>
      <c r="AD271" s="41">
        <f t="shared" si="106"/>
        <v>0</v>
      </c>
      <c r="AE271" s="41">
        <f t="shared" si="107"/>
        <v>0</v>
      </c>
      <c r="AF271" s="49" t="e">
        <f>HLOOKUP(I271,ElecAvoidedCostsWOCC!$A$5:$Q$50,G271+1,FALSE)</f>
        <v>#N/A</v>
      </c>
      <c r="AG271" s="41" t="e">
        <f t="shared" si="108"/>
        <v>#N/A</v>
      </c>
      <c r="AH271" s="49" t="e">
        <f>HLOOKUP(I271,ElecAvoidedCostsWOCC!$A$5:$Q$50,T271+1,FALSE)</f>
        <v>#N/A</v>
      </c>
      <c r="AI271" s="41" t="e">
        <f t="shared" si="109"/>
        <v>#N/A</v>
      </c>
      <c r="AJ271" s="41" t="e">
        <f t="shared" si="110"/>
        <v>#N/A</v>
      </c>
      <c r="AK271" s="41" t="e">
        <f>HLOOKUP(I271,ElecAvoidedCostsWOCC!$A$5:$Q$50,G271+1,FALSE)*J271*L271</f>
        <v>#N/A</v>
      </c>
      <c r="AL271" s="41" t="e">
        <f t="shared" si="111"/>
        <v>#N/A</v>
      </c>
      <c r="AM271" s="45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5">
        <f t="shared" si="112"/>
        <v>0</v>
      </c>
      <c r="AO271" s="44">
        <f t="shared" si="113"/>
        <v>0</v>
      </c>
      <c r="AP271" s="44" t="e">
        <f t="shared" si="114"/>
        <v>#DIV/0!</v>
      </c>
    </row>
    <row r="272" spans="2:42" x14ac:dyDescent="0.25">
      <c r="B272" s="34"/>
      <c r="C272" s="56"/>
      <c r="D272" s="56"/>
      <c r="E272" s="35"/>
      <c r="F272" s="36"/>
      <c r="G272" s="36"/>
      <c r="H272" s="36"/>
      <c r="I272" s="37"/>
      <c r="J272" s="38"/>
      <c r="K272" s="38"/>
      <c r="L272" s="38"/>
      <c r="M272" s="39"/>
      <c r="N272" s="39"/>
      <c r="O272" s="40"/>
      <c r="P272" s="41"/>
      <c r="Q272" s="41"/>
      <c r="R272" s="42"/>
      <c r="S272" s="43"/>
      <c r="T272" s="36">
        <f t="shared" si="96"/>
        <v>0</v>
      </c>
      <c r="U272" s="44">
        <f t="shared" si="97"/>
        <v>0</v>
      </c>
      <c r="V272" s="45">
        <f t="shared" si="98"/>
        <v>0</v>
      </c>
      <c r="W272" s="46">
        <f t="shared" si="99"/>
        <v>0</v>
      </c>
      <c r="X272" s="41">
        <f t="shared" si="100"/>
        <v>0</v>
      </c>
      <c r="Y272" s="41">
        <f t="shared" si="101"/>
        <v>0</v>
      </c>
      <c r="Z272" s="41">
        <f t="shared" si="102"/>
        <v>0</v>
      </c>
      <c r="AA272" s="47">
        <f t="shared" si="103"/>
        <v>0</v>
      </c>
      <c r="AB272" s="48">
        <f t="shared" si="104"/>
        <v>0</v>
      </c>
      <c r="AC272" s="41">
        <f t="shared" si="105"/>
        <v>0</v>
      </c>
      <c r="AD272" s="41">
        <f t="shared" si="106"/>
        <v>0</v>
      </c>
      <c r="AE272" s="41">
        <f t="shared" si="107"/>
        <v>0</v>
      </c>
      <c r="AF272" s="49" t="e">
        <f>HLOOKUP(I272,ElecAvoidedCostsWOCC!$A$5:$Q$50,G272+1,FALSE)</f>
        <v>#N/A</v>
      </c>
      <c r="AG272" s="41" t="e">
        <f t="shared" si="108"/>
        <v>#N/A</v>
      </c>
      <c r="AH272" s="49" t="e">
        <f>HLOOKUP(I272,ElecAvoidedCostsWOCC!$A$5:$Q$50,T272+1,FALSE)</f>
        <v>#N/A</v>
      </c>
      <c r="AI272" s="41" t="e">
        <f t="shared" si="109"/>
        <v>#N/A</v>
      </c>
      <c r="AJ272" s="41" t="e">
        <f t="shared" si="110"/>
        <v>#N/A</v>
      </c>
      <c r="AK272" s="41" t="e">
        <f>HLOOKUP(I272,ElecAvoidedCostsWOCC!$A$5:$Q$50,G272+1,FALSE)*J272*L272</f>
        <v>#N/A</v>
      </c>
      <c r="AL272" s="41" t="e">
        <f t="shared" si="111"/>
        <v>#N/A</v>
      </c>
      <c r="AM272" s="45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5">
        <f t="shared" si="112"/>
        <v>0</v>
      </c>
      <c r="AO272" s="44">
        <f t="shared" si="113"/>
        <v>0</v>
      </c>
      <c r="AP272" s="44" t="e">
        <f t="shared" si="114"/>
        <v>#DIV/0!</v>
      </c>
    </row>
    <row r="273" spans="2:42" x14ac:dyDescent="0.25">
      <c r="B273" s="34"/>
      <c r="C273" s="56"/>
      <c r="D273" s="56"/>
      <c r="E273" s="35"/>
      <c r="F273" s="36"/>
      <c r="G273" s="36"/>
      <c r="H273" s="36"/>
      <c r="I273" s="37"/>
      <c r="J273" s="38"/>
      <c r="K273" s="38"/>
      <c r="L273" s="38"/>
      <c r="M273" s="39"/>
      <c r="N273" s="39"/>
      <c r="O273" s="40"/>
      <c r="P273" s="41"/>
      <c r="Q273" s="41"/>
      <c r="R273" s="42"/>
      <c r="S273" s="43"/>
      <c r="T273" s="36">
        <f t="shared" si="96"/>
        <v>0</v>
      </c>
      <c r="U273" s="44">
        <f t="shared" si="97"/>
        <v>0</v>
      </c>
      <c r="V273" s="45">
        <f t="shared" si="98"/>
        <v>0</v>
      </c>
      <c r="W273" s="46">
        <f t="shared" si="99"/>
        <v>0</v>
      </c>
      <c r="X273" s="41">
        <f t="shared" si="100"/>
        <v>0</v>
      </c>
      <c r="Y273" s="41">
        <f t="shared" si="101"/>
        <v>0</v>
      </c>
      <c r="Z273" s="41">
        <f t="shared" si="102"/>
        <v>0</v>
      </c>
      <c r="AA273" s="47">
        <f t="shared" si="103"/>
        <v>0</v>
      </c>
      <c r="AB273" s="48">
        <f t="shared" si="104"/>
        <v>0</v>
      </c>
      <c r="AC273" s="41">
        <f t="shared" si="105"/>
        <v>0</v>
      </c>
      <c r="AD273" s="41">
        <f t="shared" si="106"/>
        <v>0</v>
      </c>
      <c r="AE273" s="41">
        <f t="shared" si="107"/>
        <v>0</v>
      </c>
      <c r="AF273" s="49" t="e">
        <f>HLOOKUP(I273,ElecAvoidedCostsWOCC!$A$5:$Q$50,G273+1,FALSE)</f>
        <v>#N/A</v>
      </c>
      <c r="AG273" s="41" t="e">
        <f t="shared" si="108"/>
        <v>#N/A</v>
      </c>
      <c r="AH273" s="49" t="e">
        <f>HLOOKUP(I273,ElecAvoidedCostsWOCC!$A$5:$Q$50,T273+1,FALSE)</f>
        <v>#N/A</v>
      </c>
      <c r="AI273" s="41" t="e">
        <f t="shared" si="109"/>
        <v>#N/A</v>
      </c>
      <c r="AJ273" s="41" t="e">
        <f t="shared" si="110"/>
        <v>#N/A</v>
      </c>
      <c r="AK273" s="41" t="e">
        <f>HLOOKUP(I273,ElecAvoidedCostsWOCC!$A$5:$Q$50,G273+1,FALSE)*J273*L273</f>
        <v>#N/A</v>
      </c>
      <c r="AL273" s="41" t="e">
        <f t="shared" si="111"/>
        <v>#N/A</v>
      </c>
      <c r="AM273" s="45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5">
        <f t="shared" si="112"/>
        <v>0</v>
      </c>
      <c r="AO273" s="44">
        <f t="shared" si="113"/>
        <v>0</v>
      </c>
      <c r="AP273" s="44" t="e">
        <f t="shared" si="114"/>
        <v>#DIV/0!</v>
      </c>
    </row>
    <row r="274" spans="2:42" x14ac:dyDescent="0.25">
      <c r="B274" s="34"/>
      <c r="C274" s="56"/>
      <c r="D274" s="56"/>
      <c r="E274" s="35"/>
      <c r="F274" s="36"/>
      <c r="G274" s="36"/>
      <c r="H274" s="36"/>
      <c r="I274" s="37"/>
      <c r="J274" s="38"/>
      <c r="K274" s="38"/>
      <c r="L274" s="38"/>
      <c r="M274" s="39"/>
      <c r="N274" s="39"/>
      <c r="O274" s="40"/>
      <c r="P274" s="41"/>
      <c r="Q274" s="41"/>
      <c r="R274" s="42"/>
      <c r="S274" s="43"/>
      <c r="T274" s="36">
        <f t="shared" si="96"/>
        <v>0</v>
      </c>
      <c r="U274" s="44">
        <f t="shared" si="97"/>
        <v>0</v>
      </c>
      <c r="V274" s="45">
        <f t="shared" si="98"/>
        <v>0</v>
      </c>
      <c r="W274" s="46">
        <f t="shared" si="99"/>
        <v>0</v>
      </c>
      <c r="X274" s="41">
        <f t="shared" si="100"/>
        <v>0</v>
      </c>
      <c r="Y274" s="41">
        <f t="shared" si="101"/>
        <v>0</v>
      </c>
      <c r="Z274" s="41">
        <f t="shared" si="102"/>
        <v>0</v>
      </c>
      <c r="AA274" s="47">
        <f t="shared" si="103"/>
        <v>0</v>
      </c>
      <c r="AB274" s="48">
        <f t="shared" si="104"/>
        <v>0</v>
      </c>
      <c r="AC274" s="41">
        <f t="shared" si="105"/>
        <v>0</v>
      </c>
      <c r="AD274" s="41">
        <f t="shared" si="106"/>
        <v>0</v>
      </c>
      <c r="AE274" s="41">
        <f t="shared" si="107"/>
        <v>0</v>
      </c>
      <c r="AF274" s="49" t="e">
        <f>HLOOKUP(I274,ElecAvoidedCostsWOCC!$A$5:$Q$50,G274+1,FALSE)</f>
        <v>#N/A</v>
      </c>
      <c r="AG274" s="41" t="e">
        <f t="shared" si="108"/>
        <v>#N/A</v>
      </c>
      <c r="AH274" s="49" t="e">
        <f>HLOOKUP(I274,ElecAvoidedCostsWOCC!$A$5:$Q$50,T274+1,FALSE)</f>
        <v>#N/A</v>
      </c>
      <c r="AI274" s="41" t="e">
        <f t="shared" si="109"/>
        <v>#N/A</v>
      </c>
      <c r="AJ274" s="41" t="e">
        <f t="shared" si="110"/>
        <v>#N/A</v>
      </c>
      <c r="AK274" s="41" t="e">
        <f>HLOOKUP(I274,ElecAvoidedCostsWOCC!$A$5:$Q$50,G274+1,FALSE)*J274*L274</f>
        <v>#N/A</v>
      </c>
      <c r="AL274" s="41" t="e">
        <f t="shared" si="111"/>
        <v>#N/A</v>
      </c>
      <c r="AM274" s="45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5">
        <f t="shared" si="112"/>
        <v>0</v>
      </c>
      <c r="AO274" s="44">
        <f t="shared" si="113"/>
        <v>0</v>
      </c>
      <c r="AP274" s="44" t="e">
        <f t="shared" si="114"/>
        <v>#DIV/0!</v>
      </c>
    </row>
    <row r="275" spans="2:42" x14ac:dyDescent="0.25">
      <c r="B275" s="34"/>
      <c r="C275" s="56"/>
      <c r="D275" s="56"/>
      <c r="E275" s="35"/>
      <c r="F275" s="36"/>
      <c r="G275" s="36"/>
      <c r="H275" s="36"/>
      <c r="I275" s="37"/>
      <c r="J275" s="38"/>
      <c r="K275" s="38"/>
      <c r="L275" s="38"/>
      <c r="M275" s="39"/>
      <c r="N275" s="39"/>
      <c r="O275" s="40"/>
      <c r="P275" s="41"/>
      <c r="Q275" s="41"/>
      <c r="R275" s="42"/>
      <c r="S275" s="43"/>
      <c r="T275" s="36">
        <f t="shared" si="96"/>
        <v>0</v>
      </c>
      <c r="U275" s="44">
        <f t="shared" si="97"/>
        <v>0</v>
      </c>
      <c r="V275" s="45">
        <f t="shared" si="98"/>
        <v>0</v>
      </c>
      <c r="W275" s="46">
        <f t="shared" si="99"/>
        <v>0</v>
      </c>
      <c r="X275" s="41">
        <f t="shared" si="100"/>
        <v>0</v>
      </c>
      <c r="Y275" s="41">
        <f t="shared" si="101"/>
        <v>0</v>
      </c>
      <c r="Z275" s="41">
        <f t="shared" si="102"/>
        <v>0</v>
      </c>
      <c r="AA275" s="47">
        <f t="shared" si="103"/>
        <v>0</v>
      </c>
      <c r="AB275" s="48">
        <f t="shared" si="104"/>
        <v>0</v>
      </c>
      <c r="AC275" s="41">
        <f t="shared" si="105"/>
        <v>0</v>
      </c>
      <c r="AD275" s="41">
        <f t="shared" si="106"/>
        <v>0</v>
      </c>
      <c r="AE275" s="41">
        <f t="shared" si="107"/>
        <v>0</v>
      </c>
      <c r="AF275" s="49" t="e">
        <f>HLOOKUP(I275,ElecAvoidedCostsWOCC!$A$5:$Q$50,G275+1,FALSE)</f>
        <v>#N/A</v>
      </c>
      <c r="AG275" s="41" t="e">
        <f t="shared" si="108"/>
        <v>#N/A</v>
      </c>
      <c r="AH275" s="49" t="e">
        <f>HLOOKUP(I275,ElecAvoidedCostsWOCC!$A$5:$Q$50,T275+1,FALSE)</f>
        <v>#N/A</v>
      </c>
      <c r="AI275" s="41" t="e">
        <f t="shared" si="109"/>
        <v>#N/A</v>
      </c>
      <c r="AJ275" s="41" t="e">
        <f t="shared" si="110"/>
        <v>#N/A</v>
      </c>
      <c r="AK275" s="41" t="e">
        <f>HLOOKUP(I275,ElecAvoidedCostsWOCC!$A$5:$Q$50,G275+1,FALSE)*J275*L275</f>
        <v>#N/A</v>
      </c>
      <c r="AL275" s="41" t="e">
        <f t="shared" si="111"/>
        <v>#N/A</v>
      </c>
      <c r="AM275" s="45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5">
        <f t="shared" si="112"/>
        <v>0</v>
      </c>
      <c r="AO275" s="44">
        <f t="shared" si="113"/>
        <v>0</v>
      </c>
      <c r="AP275" s="44" t="e">
        <f t="shared" si="114"/>
        <v>#DIV/0!</v>
      </c>
    </row>
    <row r="276" spans="2:42" x14ac:dyDescent="0.25">
      <c r="B276" s="34"/>
      <c r="C276" s="56"/>
      <c r="D276" s="56"/>
      <c r="E276" s="35"/>
      <c r="F276" s="36"/>
      <c r="G276" s="36"/>
      <c r="H276" s="36"/>
      <c r="I276" s="37"/>
      <c r="J276" s="38"/>
      <c r="K276" s="38"/>
      <c r="L276" s="38"/>
      <c r="M276" s="39"/>
      <c r="N276" s="39"/>
      <c r="O276" s="40"/>
      <c r="P276" s="41"/>
      <c r="Q276" s="41"/>
      <c r="R276" s="42"/>
      <c r="S276" s="43"/>
      <c r="T276" s="36">
        <f t="shared" si="96"/>
        <v>0</v>
      </c>
      <c r="U276" s="44">
        <f t="shared" si="97"/>
        <v>0</v>
      </c>
      <c r="V276" s="45">
        <f t="shared" si="98"/>
        <v>0</v>
      </c>
      <c r="W276" s="46">
        <f t="shared" si="99"/>
        <v>0</v>
      </c>
      <c r="X276" s="41">
        <f t="shared" si="100"/>
        <v>0</v>
      </c>
      <c r="Y276" s="41">
        <f t="shared" si="101"/>
        <v>0</v>
      </c>
      <c r="Z276" s="41">
        <f t="shared" si="102"/>
        <v>0</v>
      </c>
      <c r="AA276" s="47">
        <f t="shared" si="103"/>
        <v>0</v>
      </c>
      <c r="AB276" s="48">
        <f t="shared" si="104"/>
        <v>0</v>
      </c>
      <c r="AC276" s="41">
        <f t="shared" si="105"/>
        <v>0</v>
      </c>
      <c r="AD276" s="41">
        <f t="shared" si="106"/>
        <v>0</v>
      </c>
      <c r="AE276" s="41">
        <f t="shared" si="107"/>
        <v>0</v>
      </c>
      <c r="AF276" s="49" t="e">
        <f>HLOOKUP(I276,ElecAvoidedCostsWOCC!$A$5:$Q$50,G276+1,FALSE)</f>
        <v>#N/A</v>
      </c>
      <c r="AG276" s="41" t="e">
        <f t="shared" si="108"/>
        <v>#N/A</v>
      </c>
      <c r="AH276" s="49" t="e">
        <f>HLOOKUP(I276,ElecAvoidedCostsWOCC!$A$5:$Q$50,T276+1,FALSE)</f>
        <v>#N/A</v>
      </c>
      <c r="AI276" s="41" t="e">
        <f t="shared" si="109"/>
        <v>#N/A</v>
      </c>
      <c r="AJ276" s="41" t="e">
        <f t="shared" si="110"/>
        <v>#N/A</v>
      </c>
      <c r="AK276" s="41" t="e">
        <f>HLOOKUP(I276,ElecAvoidedCostsWOCC!$A$5:$Q$50,G276+1,FALSE)*J276*L276</f>
        <v>#N/A</v>
      </c>
      <c r="AL276" s="41" t="e">
        <f t="shared" si="111"/>
        <v>#N/A</v>
      </c>
      <c r="AM276" s="45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5">
        <f t="shared" si="112"/>
        <v>0</v>
      </c>
      <c r="AO276" s="44">
        <f t="shared" si="113"/>
        <v>0</v>
      </c>
      <c r="AP276" s="44" t="e">
        <f t="shared" si="114"/>
        <v>#DIV/0!</v>
      </c>
    </row>
    <row r="277" spans="2:42" x14ac:dyDescent="0.25">
      <c r="B277" s="34"/>
      <c r="C277" s="56"/>
      <c r="D277" s="56"/>
      <c r="E277" s="35"/>
      <c r="F277" s="36"/>
      <c r="G277" s="36"/>
      <c r="H277" s="36"/>
      <c r="I277" s="37"/>
      <c r="J277" s="38"/>
      <c r="K277" s="38"/>
      <c r="L277" s="38"/>
      <c r="M277" s="39"/>
      <c r="N277" s="39"/>
      <c r="O277" s="40"/>
      <c r="P277" s="41"/>
      <c r="Q277" s="41"/>
      <c r="R277" s="42"/>
      <c r="S277" s="43"/>
      <c r="T277" s="36">
        <f t="shared" si="96"/>
        <v>0</v>
      </c>
      <c r="U277" s="44">
        <f t="shared" si="97"/>
        <v>0</v>
      </c>
      <c r="V277" s="45">
        <f t="shared" si="98"/>
        <v>0</v>
      </c>
      <c r="W277" s="46">
        <f t="shared" si="99"/>
        <v>0</v>
      </c>
      <c r="X277" s="41">
        <f t="shared" si="100"/>
        <v>0</v>
      </c>
      <c r="Y277" s="41">
        <f t="shared" si="101"/>
        <v>0</v>
      </c>
      <c r="Z277" s="41">
        <f t="shared" si="102"/>
        <v>0</v>
      </c>
      <c r="AA277" s="47">
        <f t="shared" si="103"/>
        <v>0</v>
      </c>
      <c r="AB277" s="48">
        <f t="shared" si="104"/>
        <v>0</v>
      </c>
      <c r="AC277" s="41">
        <f t="shared" si="105"/>
        <v>0</v>
      </c>
      <c r="AD277" s="41">
        <f t="shared" si="106"/>
        <v>0</v>
      </c>
      <c r="AE277" s="41">
        <f t="shared" si="107"/>
        <v>0</v>
      </c>
      <c r="AF277" s="49" t="e">
        <f>HLOOKUP(I277,ElecAvoidedCostsWOCC!$A$5:$Q$50,G277+1,FALSE)</f>
        <v>#N/A</v>
      </c>
      <c r="AG277" s="41" t="e">
        <f t="shared" si="108"/>
        <v>#N/A</v>
      </c>
      <c r="AH277" s="49" t="e">
        <f>HLOOKUP(I277,ElecAvoidedCostsWOCC!$A$5:$Q$50,T277+1,FALSE)</f>
        <v>#N/A</v>
      </c>
      <c r="AI277" s="41" t="e">
        <f t="shared" si="109"/>
        <v>#N/A</v>
      </c>
      <c r="AJ277" s="41" t="e">
        <f t="shared" si="110"/>
        <v>#N/A</v>
      </c>
      <c r="AK277" s="41" t="e">
        <f>HLOOKUP(I277,ElecAvoidedCostsWOCC!$A$5:$Q$50,G277+1,FALSE)*J277*L277</f>
        <v>#N/A</v>
      </c>
      <c r="AL277" s="41" t="e">
        <f t="shared" si="111"/>
        <v>#N/A</v>
      </c>
      <c r="AM277" s="45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5">
        <f t="shared" si="112"/>
        <v>0</v>
      </c>
      <c r="AO277" s="44">
        <f t="shared" si="113"/>
        <v>0</v>
      </c>
      <c r="AP277" s="44" t="e">
        <f t="shared" si="114"/>
        <v>#DIV/0!</v>
      </c>
    </row>
    <row r="278" spans="2:42" x14ac:dyDescent="0.25">
      <c r="B278" s="34"/>
      <c r="C278" s="56"/>
      <c r="D278" s="56"/>
      <c r="E278" s="35"/>
      <c r="F278" s="36"/>
      <c r="G278" s="36"/>
      <c r="H278" s="36"/>
      <c r="I278" s="37"/>
      <c r="J278" s="38"/>
      <c r="K278" s="38"/>
      <c r="L278" s="38"/>
      <c r="M278" s="39"/>
      <c r="N278" s="39"/>
      <c r="O278" s="40"/>
      <c r="P278" s="41"/>
      <c r="Q278" s="41"/>
      <c r="R278" s="42"/>
      <c r="S278" s="43"/>
      <c r="T278" s="36">
        <f t="shared" si="96"/>
        <v>0</v>
      </c>
      <c r="U278" s="44">
        <f t="shared" si="97"/>
        <v>0</v>
      </c>
      <c r="V278" s="45">
        <f t="shared" si="98"/>
        <v>0</v>
      </c>
      <c r="W278" s="46">
        <f t="shared" si="99"/>
        <v>0</v>
      </c>
      <c r="X278" s="41">
        <f t="shared" si="100"/>
        <v>0</v>
      </c>
      <c r="Y278" s="41">
        <f t="shared" si="101"/>
        <v>0</v>
      </c>
      <c r="Z278" s="41">
        <f t="shared" si="102"/>
        <v>0</v>
      </c>
      <c r="AA278" s="47">
        <f t="shared" si="103"/>
        <v>0</v>
      </c>
      <c r="AB278" s="48">
        <f t="shared" si="104"/>
        <v>0</v>
      </c>
      <c r="AC278" s="41">
        <f t="shared" si="105"/>
        <v>0</v>
      </c>
      <c r="AD278" s="41">
        <f t="shared" si="106"/>
        <v>0</v>
      </c>
      <c r="AE278" s="41">
        <f t="shared" si="107"/>
        <v>0</v>
      </c>
      <c r="AF278" s="49" t="e">
        <f>HLOOKUP(I278,ElecAvoidedCostsWOCC!$A$5:$Q$50,G278+1,FALSE)</f>
        <v>#N/A</v>
      </c>
      <c r="AG278" s="41" t="e">
        <f t="shared" si="108"/>
        <v>#N/A</v>
      </c>
      <c r="AH278" s="49" t="e">
        <f>HLOOKUP(I278,ElecAvoidedCostsWOCC!$A$5:$Q$50,T278+1,FALSE)</f>
        <v>#N/A</v>
      </c>
      <c r="AI278" s="41" t="e">
        <f t="shared" si="109"/>
        <v>#N/A</v>
      </c>
      <c r="AJ278" s="41" t="e">
        <f t="shared" si="110"/>
        <v>#N/A</v>
      </c>
      <c r="AK278" s="41" t="e">
        <f>HLOOKUP(I278,ElecAvoidedCostsWOCC!$A$5:$Q$50,G278+1,FALSE)*J278*L278</f>
        <v>#N/A</v>
      </c>
      <c r="AL278" s="41" t="e">
        <f t="shared" si="111"/>
        <v>#N/A</v>
      </c>
      <c r="AM278" s="45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5">
        <f t="shared" si="112"/>
        <v>0</v>
      </c>
      <c r="AO278" s="44">
        <f t="shared" si="113"/>
        <v>0</v>
      </c>
      <c r="AP278" s="44" t="e">
        <f t="shared" si="114"/>
        <v>#DIV/0!</v>
      </c>
    </row>
    <row r="279" spans="2:42" x14ac:dyDescent="0.25">
      <c r="B279" s="34"/>
      <c r="C279" s="56"/>
      <c r="D279" s="56"/>
      <c r="E279" s="35"/>
      <c r="F279" s="36"/>
      <c r="G279" s="36"/>
      <c r="H279" s="36"/>
      <c r="I279" s="37"/>
      <c r="J279" s="38"/>
      <c r="K279" s="38"/>
      <c r="L279" s="38"/>
      <c r="M279" s="39"/>
      <c r="N279" s="39"/>
      <c r="O279" s="40"/>
      <c r="P279" s="41"/>
      <c r="Q279" s="41"/>
      <c r="R279" s="42"/>
      <c r="S279" s="43"/>
      <c r="T279" s="36">
        <f t="shared" si="96"/>
        <v>0</v>
      </c>
      <c r="U279" s="44">
        <f t="shared" si="97"/>
        <v>0</v>
      </c>
      <c r="V279" s="45">
        <f t="shared" si="98"/>
        <v>0</v>
      </c>
      <c r="W279" s="46">
        <f t="shared" si="99"/>
        <v>0</v>
      </c>
      <c r="X279" s="41">
        <f t="shared" si="100"/>
        <v>0</v>
      </c>
      <c r="Y279" s="41">
        <f t="shared" si="101"/>
        <v>0</v>
      </c>
      <c r="Z279" s="41">
        <f t="shared" si="102"/>
        <v>0</v>
      </c>
      <c r="AA279" s="47">
        <f t="shared" si="103"/>
        <v>0</v>
      </c>
      <c r="AB279" s="48">
        <f t="shared" si="104"/>
        <v>0</v>
      </c>
      <c r="AC279" s="41">
        <f t="shared" si="105"/>
        <v>0</v>
      </c>
      <c r="AD279" s="41">
        <f t="shared" si="106"/>
        <v>0</v>
      </c>
      <c r="AE279" s="41">
        <f t="shared" si="107"/>
        <v>0</v>
      </c>
      <c r="AF279" s="49" t="e">
        <f>HLOOKUP(I279,ElecAvoidedCostsWOCC!$A$5:$Q$50,G279+1,FALSE)</f>
        <v>#N/A</v>
      </c>
      <c r="AG279" s="41" t="e">
        <f t="shared" si="108"/>
        <v>#N/A</v>
      </c>
      <c r="AH279" s="49" t="e">
        <f>HLOOKUP(I279,ElecAvoidedCostsWOCC!$A$5:$Q$50,T279+1,FALSE)</f>
        <v>#N/A</v>
      </c>
      <c r="AI279" s="41" t="e">
        <f t="shared" si="109"/>
        <v>#N/A</v>
      </c>
      <c r="AJ279" s="41" t="e">
        <f t="shared" si="110"/>
        <v>#N/A</v>
      </c>
      <c r="AK279" s="41" t="e">
        <f>HLOOKUP(I279,ElecAvoidedCostsWOCC!$A$5:$Q$50,G279+1,FALSE)*J279*L279</f>
        <v>#N/A</v>
      </c>
      <c r="AL279" s="41" t="e">
        <f t="shared" si="111"/>
        <v>#N/A</v>
      </c>
      <c r="AM279" s="45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5">
        <f t="shared" si="112"/>
        <v>0</v>
      </c>
      <c r="AO279" s="44">
        <f t="shared" si="113"/>
        <v>0</v>
      </c>
      <c r="AP279" s="44" t="e">
        <f t="shared" si="114"/>
        <v>#DIV/0!</v>
      </c>
    </row>
    <row r="280" spans="2:42" x14ac:dyDescent="0.25">
      <c r="B280" s="34"/>
      <c r="C280" s="56"/>
      <c r="D280" s="56"/>
      <c r="E280" s="35"/>
      <c r="F280" s="36"/>
      <c r="G280" s="36"/>
      <c r="H280" s="36"/>
      <c r="I280" s="37"/>
      <c r="J280" s="38"/>
      <c r="K280" s="38"/>
      <c r="L280" s="38"/>
      <c r="M280" s="39"/>
      <c r="N280" s="39"/>
      <c r="O280" s="40"/>
      <c r="P280" s="41"/>
      <c r="Q280" s="41"/>
      <c r="R280" s="42"/>
      <c r="S280" s="43"/>
      <c r="T280" s="36">
        <f t="shared" si="96"/>
        <v>0</v>
      </c>
      <c r="U280" s="44">
        <f t="shared" si="97"/>
        <v>0</v>
      </c>
      <c r="V280" s="45">
        <f t="shared" si="98"/>
        <v>0</v>
      </c>
      <c r="W280" s="46">
        <f t="shared" si="99"/>
        <v>0</v>
      </c>
      <c r="X280" s="41">
        <f t="shared" si="100"/>
        <v>0</v>
      </c>
      <c r="Y280" s="41">
        <f t="shared" si="101"/>
        <v>0</v>
      </c>
      <c r="Z280" s="41">
        <f t="shared" si="102"/>
        <v>0</v>
      </c>
      <c r="AA280" s="47">
        <f t="shared" si="103"/>
        <v>0</v>
      </c>
      <c r="AB280" s="48">
        <f t="shared" si="104"/>
        <v>0</v>
      </c>
      <c r="AC280" s="41">
        <f t="shared" si="105"/>
        <v>0</v>
      </c>
      <c r="AD280" s="41">
        <f t="shared" si="106"/>
        <v>0</v>
      </c>
      <c r="AE280" s="41">
        <f t="shared" si="107"/>
        <v>0</v>
      </c>
      <c r="AF280" s="49" t="e">
        <f>HLOOKUP(I280,ElecAvoidedCostsWOCC!$A$5:$Q$50,G280+1,FALSE)</f>
        <v>#N/A</v>
      </c>
      <c r="AG280" s="41" t="e">
        <f t="shared" si="108"/>
        <v>#N/A</v>
      </c>
      <c r="AH280" s="49" t="e">
        <f>HLOOKUP(I280,ElecAvoidedCostsWOCC!$A$5:$Q$50,T280+1,FALSE)</f>
        <v>#N/A</v>
      </c>
      <c r="AI280" s="41" t="e">
        <f t="shared" si="109"/>
        <v>#N/A</v>
      </c>
      <c r="AJ280" s="41" t="e">
        <f t="shared" si="110"/>
        <v>#N/A</v>
      </c>
      <c r="AK280" s="41" t="e">
        <f>HLOOKUP(I280,ElecAvoidedCostsWOCC!$A$5:$Q$50,G280+1,FALSE)*J280*L280</f>
        <v>#N/A</v>
      </c>
      <c r="AL280" s="41" t="e">
        <f t="shared" si="111"/>
        <v>#N/A</v>
      </c>
      <c r="AM280" s="45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5">
        <f t="shared" si="112"/>
        <v>0</v>
      </c>
      <c r="AO280" s="44">
        <f t="shared" si="113"/>
        <v>0</v>
      </c>
      <c r="AP280" s="44" t="e">
        <f t="shared" si="114"/>
        <v>#DIV/0!</v>
      </c>
    </row>
    <row r="281" spans="2:42" x14ac:dyDescent="0.25">
      <c r="B281" s="34"/>
      <c r="C281" s="56"/>
      <c r="D281" s="56"/>
      <c r="E281" s="35"/>
      <c r="F281" s="36"/>
      <c r="G281" s="36"/>
      <c r="H281" s="36"/>
      <c r="I281" s="37"/>
      <c r="J281" s="38"/>
      <c r="K281" s="38"/>
      <c r="L281" s="38"/>
      <c r="M281" s="39"/>
      <c r="N281" s="39"/>
      <c r="O281" s="40"/>
      <c r="P281" s="41"/>
      <c r="Q281" s="41"/>
      <c r="R281" s="42"/>
      <c r="S281" s="43"/>
      <c r="T281" s="36">
        <f t="shared" si="96"/>
        <v>0</v>
      </c>
      <c r="U281" s="44">
        <f t="shared" si="97"/>
        <v>0</v>
      </c>
      <c r="V281" s="45">
        <f t="shared" si="98"/>
        <v>0</v>
      </c>
      <c r="W281" s="46">
        <f t="shared" si="99"/>
        <v>0</v>
      </c>
      <c r="X281" s="41">
        <f t="shared" si="100"/>
        <v>0</v>
      </c>
      <c r="Y281" s="41">
        <f t="shared" si="101"/>
        <v>0</v>
      </c>
      <c r="Z281" s="41">
        <f t="shared" si="102"/>
        <v>0</v>
      </c>
      <c r="AA281" s="47">
        <f t="shared" si="103"/>
        <v>0</v>
      </c>
      <c r="AB281" s="48">
        <f t="shared" si="104"/>
        <v>0</v>
      </c>
      <c r="AC281" s="41">
        <f t="shared" si="105"/>
        <v>0</v>
      </c>
      <c r="AD281" s="41">
        <f t="shared" si="106"/>
        <v>0</v>
      </c>
      <c r="AE281" s="41">
        <f t="shared" si="107"/>
        <v>0</v>
      </c>
      <c r="AF281" s="49" t="e">
        <f>HLOOKUP(I281,ElecAvoidedCostsWOCC!$A$5:$Q$50,G281+1,FALSE)</f>
        <v>#N/A</v>
      </c>
      <c r="AG281" s="41" t="e">
        <f t="shared" si="108"/>
        <v>#N/A</v>
      </c>
      <c r="AH281" s="49" t="e">
        <f>HLOOKUP(I281,ElecAvoidedCostsWOCC!$A$5:$Q$50,T281+1,FALSE)</f>
        <v>#N/A</v>
      </c>
      <c r="AI281" s="41" t="e">
        <f t="shared" si="109"/>
        <v>#N/A</v>
      </c>
      <c r="AJ281" s="41" t="e">
        <f t="shared" si="110"/>
        <v>#N/A</v>
      </c>
      <c r="AK281" s="41" t="e">
        <f>HLOOKUP(I281,ElecAvoidedCostsWOCC!$A$5:$Q$50,G281+1,FALSE)*J281*L281</f>
        <v>#N/A</v>
      </c>
      <c r="AL281" s="41" t="e">
        <f t="shared" si="111"/>
        <v>#N/A</v>
      </c>
      <c r="AM281" s="45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5">
        <f t="shared" si="112"/>
        <v>0</v>
      </c>
      <c r="AO281" s="44">
        <f t="shared" si="113"/>
        <v>0</v>
      </c>
      <c r="AP281" s="44" t="e">
        <f t="shared" si="114"/>
        <v>#DIV/0!</v>
      </c>
    </row>
    <row r="282" spans="2:42" x14ac:dyDescent="0.25">
      <c r="B282" s="34"/>
      <c r="C282" s="56"/>
      <c r="D282" s="56"/>
      <c r="E282" s="35"/>
      <c r="F282" s="36"/>
      <c r="G282" s="36"/>
      <c r="H282" s="36"/>
      <c r="I282" s="37"/>
      <c r="J282" s="38"/>
      <c r="K282" s="38"/>
      <c r="L282" s="38"/>
      <c r="M282" s="39"/>
      <c r="N282" s="39"/>
      <c r="O282" s="40"/>
      <c r="P282" s="41"/>
      <c r="Q282" s="41"/>
      <c r="R282" s="42"/>
      <c r="S282" s="43"/>
      <c r="T282" s="36">
        <f t="shared" si="96"/>
        <v>0</v>
      </c>
      <c r="U282" s="44">
        <f t="shared" si="97"/>
        <v>0</v>
      </c>
      <c r="V282" s="45">
        <f t="shared" si="98"/>
        <v>0</v>
      </c>
      <c r="W282" s="46">
        <f t="shared" si="99"/>
        <v>0</v>
      </c>
      <c r="X282" s="41">
        <f t="shared" si="100"/>
        <v>0</v>
      </c>
      <c r="Y282" s="41">
        <f t="shared" si="101"/>
        <v>0</v>
      </c>
      <c r="Z282" s="41">
        <f t="shared" si="102"/>
        <v>0</v>
      </c>
      <c r="AA282" s="47">
        <f t="shared" si="103"/>
        <v>0</v>
      </c>
      <c r="AB282" s="48">
        <f t="shared" si="104"/>
        <v>0</v>
      </c>
      <c r="AC282" s="41">
        <f t="shared" si="105"/>
        <v>0</v>
      </c>
      <c r="AD282" s="41">
        <f t="shared" si="106"/>
        <v>0</v>
      </c>
      <c r="AE282" s="41">
        <f t="shared" si="107"/>
        <v>0</v>
      </c>
      <c r="AF282" s="49" t="e">
        <f>HLOOKUP(I282,ElecAvoidedCostsWOCC!$A$5:$Q$50,G282+1,FALSE)</f>
        <v>#N/A</v>
      </c>
      <c r="AG282" s="41" t="e">
        <f t="shared" si="108"/>
        <v>#N/A</v>
      </c>
      <c r="AH282" s="49" t="e">
        <f>HLOOKUP(I282,ElecAvoidedCostsWOCC!$A$5:$Q$50,T282+1,FALSE)</f>
        <v>#N/A</v>
      </c>
      <c r="AI282" s="41" t="e">
        <f t="shared" si="109"/>
        <v>#N/A</v>
      </c>
      <c r="AJ282" s="41" t="e">
        <f t="shared" si="110"/>
        <v>#N/A</v>
      </c>
      <c r="AK282" s="41" t="e">
        <f>HLOOKUP(I282,ElecAvoidedCostsWOCC!$A$5:$Q$50,G282+1,FALSE)*J282*L282</f>
        <v>#N/A</v>
      </c>
      <c r="AL282" s="41" t="e">
        <f t="shared" si="111"/>
        <v>#N/A</v>
      </c>
      <c r="AM282" s="45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5">
        <f t="shared" si="112"/>
        <v>0</v>
      </c>
      <c r="AO282" s="44">
        <f t="shared" si="113"/>
        <v>0</v>
      </c>
      <c r="AP282" s="44" t="e">
        <f t="shared" si="114"/>
        <v>#DIV/0!</v>
      </c>
    </row>
    <row r="283" spans="2:42" x14ac:dyDescent="0.25">
      <c r="B283" s="34"/>
      <c r="C283" s="56"/>
      <c r="D283" s="56"/>
      <c r="E283" s="35"/>
      <c r="F283" s="36"/>
      <c r="G283" s="36"/>
      <c r="H283" s="36"/>
      <c r="I283" s="37"/>
      <c r="J283" s="38"/>
      <c r="K283" s="38"/>
      <c r="L283" s="38"/>
      <c r="M283" s="39"/>
      <c r="N283" s="39"/>
      <c r="O283" s="40"/>
      <c r="P283" s="41"/>
      <c r="Q283" s="41"/>
      <c r="R283" s="42"/>
      <c r="S283" s="43"/>
      <c r="T283" s="36">
        <f t="shared" si="96"/>
        <v>0</v>
      </c>
      <c r="U283" s="44">
        <f t="shared" si="97"/>
        <v>0</v>
      </c>
      <c r="V283" s="45">
        <f t="shared" si="98"/>
        <v>0</v>
      </c>
      <c r="W283" s="46">
        <f t="shared" si="99"/>
        <v>0</v>
      </c>
      <c r="X283" s="41">
        <f t="shared" si="100"/>
        <v>0</v>
      </c>
      <c r="Y283" s="41">
        <f t="shared" si="101"/>
        <v>0</v>
      </c>
      <c r="Z283" s="41">
        <f t="shared" si="102"/>
        <v>0</v>
      </c>
      <c r="AA283" s="47">
        <f t="shared" si="103"/>
        <v>0</v>
      </c>
      <c r="AB283" s="48">
        <f t="shared" si="104"/>
        <v>0</v>
      </c>
      <c r="AC283" s="41">
        <f t="shared" si="105"/>
        <v>0</v>
      </c>
      <c r="AD283" s="41">
        <f t="shared" si="106"/>
        <v>0</v>
      </c>
      <c r="AE283" s="41">
        <f t="shared" si="107"/>
        <v>0</v>
      </c>
      <c r="AF283" s="49" t="e">
        <f>HLOOKUP(I283,ElecAvoidedCostsWOCC!$A$5:$Q$50,G283+1,FALSE)</f>
        <v>#N/A</v>
      </c>
      <c r="AG283" s="41" t="e">
        <f t="shared" si="108"/>
        <v>#N/A</v>
      </c>
      <c r="AH283" s="49" t="e">
        <f>HLOOKUP(I283,ElecAvoidedCostsWOCC!$A$5:$Q$50,T283+1,FALSE)</f>
        <v>#N/A</v>
      </c>
      <c r="AI283" s="41" t="e">
        <f t="shared" si="109"/>
        <v>#N/A</v>
      </c>
      <c r="AJ283" s="41" t="e">
        <f t="shared" si="110"/>
        <v>#N/A</v>
      </c>
      <c r="AK283" s="41" t="e">
        <f>HLOOKUP(I283,ElecAvoidedCostsWOCC!$A$5:$Q$50,G283+1,FALSE)*J283*L283</f>
        <v>#N/A</v>
      </c>
      <c r="AL283" s="41" t="e">
        <f t="shared" si="111"/>
        <v>#N/A</v>
      </c>
      <c r="AM283" s="45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5">
        <f t="shared" si="112"/>
        <v>0</v>
      </c>
      <c r="AO283" s="44">
        <f t="shared" si="113"/>
        <v>0</v>
      </c>
      <c r="AP283" s="44" t="e">
        <f t="shared" si="114"/>
        <v>#DIV/0!</v>
      </c>
    </row>
    <row r="284" spans="2:42" x14ac:dyDescent="0.25">
      <c r="B284" s="34"/>
      <c r="C284" s="56"/>
      <c r="D284" s="56"/>
      <c r="E284" s="35"/>
      <c r="F284" s="36"/>
      <c r="G284" s="36"/>
      <c r="H284" s="36"/>
      <c r="I284" s="37"/>
      <c r="J284" s="38"/>
      <c r="K284" s="38"/>
      <c r="L284" s="38"/>
      <c r="M284" s="39"/>
      <c r="N284" s="39"/>
      <c r="O284" s="40"/>
      <c r="P284" s="41"/>
      <c r="Q284" s="41"/>
      <c r="R284" s="42"/>
      <c r="S284" s="43"/>
      <c r="T284" s="36">
        <f t="shared" si="96"/>
        <v>0</v>
      </c>
      <c r="U284" s="44">
        <f t="shared" si="97"/>
        <v>0</v>
      </c>
      <c r="V284" s="45">
        <f t="shared" si="98"/>
        <v>0</v>
      </c>
      <c r="W284" s="46">
        <f t="shared" si="99"/>
        <v>0</v>
      </c>
      <c r="X284" s="41">
        <f t="shared" si="100"/>
        <v>0</v>
      </c>
      <c r="Y284" s="41">
        <f t="shared" si="101"/>
        <v>0</v>
      </c>
      <c r="Z284" s="41">
        <f t="shared" si="102"/>
        <v>0</v>
      </c>
      <c r="AA284" s="47">
        <f t="shared" si="103"/>
        <v>0</v>
      </c>
      <c r="AB284" s="48">
        <f t="shared" si="104"/>
        <v>0</v>
      </c>
      <c r="AC284" s="41">
        <f t="shared" si="105"/>
        <v>0</v>
      </c>
      <c r="AD284" s="41">
        <f t="shared" si="106"/>
        <v>0</v>
      </c>
      <c r="AE284" s="41">
        <f t="shared" si="107"/>
        <v>0</v>
      </c>
      <c r="AF284" s="49" t="e">
        <f>HLOOKUP(I284,ElecAvoidedCostsWOCC!$A$5:$Q$50,G284+1,FALSE)</f>
        <v>#N/A</v>
      </c>
      <c r="AG284" s="41" t="e">
        <f t="shared" si="108"/>
        <v>#N/A</v>
      </c>
      <c r="AH284" s="49" t="e">
        <f>HLOOKUP(I284,ElecAvoidedCostsWOCC!$A$5:$Q$50,T284+1,FALSE)</f>
        <v>#N/A</v>
      </c>
      <c r="AI284" s="41" t="e">
        <f t="shared" si="109"/>
        <v>#N/A</v>
      </c>
      <c r="AJ284" s="41" t="e">
        <f t="shared" si="110"/>
        <v>#N/A</v>
      </c>
      <c r="AK284" s="41" t="e">
        <f>HLOOKUP(I284,ElecAvoidedCostsWOCC!$A$5:$Q$50,G284+1,FALSE)*J284*L284</f>
        <v>#N/A</v>
      </c>
      <c r="AL284" s="41" t="e">
        <f t="shared" si="111"/>
        <v>#N/A</v>
      </c>
      <c r="AM284" s="45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5">
        <f t="shared" si="112"/>
        <v>0</v>
      </c>
      <c r="AO284" s="44">
        <f t="shared" si="113"/>
        <v>0</v>
      </c>
      <c r="AP284" s="44" t="e">
        <f t="shared" si="114"/>
        <v>#DIV/0!</v>
      </c>
    </row>
    <row r="285" spans="2:42" x14ac:dyDescent="0.25">
      <c r="B285" s="34"/>
      <c r="C285" s="56"/>
      <c r="D285" s="56"/>
      <c r="E285" s="35"/>
      <c r="F285" s="36"/>
      <c r="G285" s="36"/>
      <c r="H285" s="36"/>
      <c r="I285" s="37"/>
      <c r="J285" s="38"/>
      <c r="K285" s="38"/>
      <c r="L285" s="38"/>
      <c r="M285" s="39"/>
      <c r="N285" s="39"/>
      <c r="O285" s="40"/>
      <c r="P285" s="41"/>
      <c r="Q285" s="41"/>
      <c r="R285" s="42"/>
      <c r="S285" s="43"/>
      <c r="T285" s="36">
        <f t="shared" si="96"/>
        <v>0</v>
      </c>
      <c r="U285" s="44">
        <f t="shared" si="97"/>
        <v>0</v>
      </c>
      <c r="V285" s="45">
        <f t="shared" si="98"/>
        <v>0</v>
      </c>
      <c r="W285" s="46">
        <f t="shared" si="99"/>
        <v>0</v>
      </c>
      <c r="X285" s="41">
        <f t="shared" si="100"/>
        <v>0</v>
      </c>
      <c r="Y285" s="41">
        <f t="shared" si="101"/>
        <v>0</v>
      </c>
      <c r="Z285" s="41">
        <f t="shared" si="102"/>
        <v>0</v>
      </c>
      <c r="AA285" s="47">
        <f t="shared" si="103"/>
        <v>0</v>
      </c>
      <c r="AB285" s="48">
        <f t="shared" si="104"/>
        <v>0</v>
      </c>
      <c r="AC285" s="41">
        <f t="shared" si="105"/>
        <v>0</v>
      </c>
      <c r="AD285" s="41">
        <f t="shared" si="106"/>
        <v>0</v>
      </c>
      <c r="AE285" s="41">
        <f t="shared" si="107"/>
        <v>0</v>
      </c>
      <c r="AF285" s="49" t="e">
        <f>HLOOKUP(I285,ElecAvoidedCostsWOCC!$A$5:$Q$50,G285+1,FALSE)</f>
        <v>#N/A</v>
      </c>
      <c r="AG285" s="41" t="e">
        <f t="shared" si="108"/>
        <v>#N/A</v>
      </c>
      <c r="AH285" s="49" t="e">
        <f>HLOOKUP(I285,ElecAvoidedCostsWOCC!$A$5:$Q$50,T285+1,FALSE)</f>
        <v>#N/A</v>
      </c>
      <c r="AI285" s="41" t="e">
        <f t="shared" si="109"/>
        <v>#N/A</v>
      </c>
      <c r="AJ285" s="41" t="e">
        <f t="shared" si="110"/>
        <v>#N/A</v>
      </c>
      <c r="AK285" s="41" t="e">
        <f>HLOOKUP(I285,ElecAvoidedCostsWOCC!$A$5:$Q$50,G285+1,FALSE)*J285*L285</f>
        <v>#N/A</v>
      </c>
      <c r="AL285" s="41" t="e">
        <f t="shared" si="111"/>
        <v>#N/A</v>
      </c>
      <c r="AM285" s="45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5">
        <f t="shared" si="112"/>
        <v>0</v>
      </c>
      <c r="AO285" s="44">
        <f t="shared" si="113"/>
        <v>0</v>
      </c>
      <c r="AP285" s="44" t="e">
        <f t="shared" si="114"/>
        <v>#DIV/0!</v>
      </c>
    </row>
    <row r="286" spans="2:42" x14ac:dyDescent="0.25">
      <c r="B286" s="34"/>
      <c r="C286" s="56"/>
      <c r="D286" s="56"/>
      <c r="E286" s="35"/>
      <c r="F286" s="36"/>
      <c r="G286" s="36"/>
      <c r="H286" s="36"/>
      <c r="I286" s="37"/>
      <c r="J286" s="38"/>
      <c r="K286" s="38"/>
      <c r="L286" s="38"/>
      <c r="M286" s="39"/>
      <c r="N286" s="39"/>
      <c r="O286" s="40"/>
      <c r="P286" s="41"/>
      <c r="Q286" s="41"/>
      <c r="R286" s="42"/>
      <c r="S286" s="43"/>
      <c r="T286" s="36">
        <f t="shared" si="96"/>
        <v>0</v>
      </c>
      <c r="U286" s="44">
        <f t="shared" si="97"/>
        <v>0</v>
      </c>
      <c r="V286" s="45">
        <f t="shared" si="98"/>
        <v>0</v>
      </c>
      <c r="W286" s="46">
        <f t="shared" si="99"/>
        <v>0</v>
      </c>
      <c r="X286" s="41">
        <f t="shared" si="100"/>
        <v>0</v>
      </c>
      <c r="Y286" s="41">
        <f t="shared" si="101"/>
        <v>0</v>
      </c>
      <c r="Z286" s="41">
        <f t="shared" si="102"/>
        <v>0</v>
      </c>
      <c r="AA286" s="47">
        <f t="shared" si="103"/>
        <v>0</v>
      </c>
      <c r="AB286" s="48">
        <f t="shared" si="104"/>
        <v>0</v>
      </c>
      <c r="AC286" s="41">
        <f t="shared" si="105"/>
        <v>0</v>
      </c>
      <c r="AD286" s="41">
        <f t="shared" si="106"/>
        <v>0</v>
      </c>
      <c r="AE286" s="41">
        <f t="shared" si="107"/>
        <v>0</v>
      </c>
      <c r="AF286" s="49" t="e">
        <f>HLOOKUP(I286,ElecAvoidedCostsWOCC!$A$5:$Q$50,G286+1,FALSE)</f>
        <v>#N/A</v>
      </c>
      <c r="AG286" s="41" t="e">
        <f t="shared" si="108"/>
        <v>#N/A</v>
      </c>
      <c r="AH286" s="49" t="e">
        <f>HLOOKUP(I286,ElecAvoidedCostsWOCC!$A$5:$Q$50,T286+1,FALSE)</f>
        <v>#N/A</v>
      </c>
      <c r="AI286" s="41" t="e">
        <f t="shared" si="109"/>
        <v>#N/A</v>
      </c>
      <c r="AJ286" s="41" t="e">
        <f t="shared" si="110"/>
        <v>#N/A</v>
      </c>
      <c r="AK286" s="41" t="e">
        <f>HLOOKUP(I286,ElecAvoidedCostsWOCC!$A$5:$Q$50,G286+1,FALSE)*J286*L286</f>
        <v>#N/A</v>
      </c>
      <c r="AL286" s="41" t="e">
        <f t="shared" si="111"/>
        <v>#N/A</v>
      </c>
      <c r="AM286" s="45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5">
        <f t="shared" si="112"/>
        <v>0</v>
      </c>
      <c r="AO286" s="44">
        <f t="shared" si="113"/>
        <v>0</v>
      </c>
      <c r="AP286" s="44" t="e">
        <f t="shared" si="114"/>
        <v>#DIV/0!</v>
      </c>
    </row>
    <row r="287" spans="2:42" x14ac:dyDescent="0.25">
      <c r="B287" s="34"/>
      <c r="C287" s="56"/>
      <c r="D287" s="56"/>
      <c r="E287" s="35"/>
      <c r="F287" s="36"/>
      <c r="G287" s="36"/>
      <c r="H287" s="36"/>
      <c r="I287" s="37"/>
      <c r="J287" s="38"/>
      <c r="K287" s="38"/>
      <c r="L287" s="38"/>
      <c r="M287" s="39"/>
      <c r="N287" s="39"/>
      <c r="O287" s="40"/>
      <c r="P287" s="41"/>
      <c r="Q287" s="41"/>
      <c r="R287" s="42"/>
      <c r="S287" s="43"/>
      <c r="T287" s="36">
        <f t="shared" si="96"/>
        <v>0</v>
      </c>
      <c r="U287" s="44">
        <f t="shared" si="97"/>
        <v>0</v>
      </c>
      <c r="V287" s="45">
        <f t="shared" si="98"/>
        <v>0</v>
      </c>
      <c r="W287" s="46">
        <f t="shared" si="99"/>
        <v>0</v>
      </c>
      <c r="X287" s="41">
        <f t="shared" si="100"/>
        <v>0</v>
      </c>
      <c r="Y287" s="41">
        <f t="shared" si="101"/>
        <v>0</v>
      </c>
      <c r="Z287" s="41">
        <f t="shared" si="102"/>
        <v>0</v>
      </c>
      <c r="AA287" s="47">
        <f t="shared" si="103"/>
        <v>0</v>
      </c>
      <c r="AB287" s="48">
        <f t="shared" si="104"/>
        <v>0</v>
      </c>
      <c r="AC287" s="41">
        <f t="shared" si="105"/>
        <v>0</v>
      </c>
      <c r="AD287" s="41">
        <f t="shared" si="106"/>
        <v>0</v>
      </c>
      <c r="AE287" s="41">
        <f t="shared" si="107"/>
        <v>0</v>
      </c>
      <c r="AF287" s="49" t="e">
        <f>HLOOKUP(I287,ElecAvoidedCostsWOCC!$A$5:$Q$50,G287+1,FALSE)</f>
        <v>#N/A</v>
      </c>
      <c r="AG287" s="41" t="e">
        <f t="shared" si="108"/>
        <v>#N/A</v>
      </c>
      <c r="AH287" s="49" t="e">
        <f>HLOOKUP(I287,ElecAvoidedCostsWOCC!$A$5:$Q$50,T287+1,FALSE)</f>
        <v>#N/A</v>
      </c>
      <c r="AI287" s="41" t="e">
        <f t="shared" si="109"/>
        <v>#N/A</v>
      </c>
      <c r="AJ287" s="41" t="e">
        <f t="shared" si="110"/>
        <v>#N/A</v>
      </c>
      <c r="AK287" s="41" t="e">
        <f>HLOOKUP(I287,ElecAvoidedCostsWOCC!$A$5:$Q$50,G287+1,FALSE)*J287*L287</f>
        <v>#N/A</v>
      </c>
      <c r="AL287" s="41" t="e">
        <f t="shared" si="111"/>
        <v>#N/A</v>
      </c>
      <c r="AM287" s="45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5">
        <f t="shared" si="112"/>
        <v>0</v>
      </c>
      <c r="AO287" s="44">
        <f t="shared" si="113"/>
        <v>0</v>
      </c>
      <c r="AP287" s="44" t="e">
        <f t="shared" si="114"/>
        <v>#DIV/0!</v>
      </c>
    </row>
    <row r="288" spans="2:42" x14ac:dyDescent="0.25">
      <c r="B288" s="34"/>
      <c r="C288" s="56"/>
      <c r="D288" s="56"/>
      <c r="E288" s="35"/>
      <c r="F288" s="36"/>
      <c r="G288" s="36"/>
      <c r="H288" s="36"/>
      <c r="I288" s="37"/>
      <c r="J288" s="38"/>
      <c r="K288" s="38"/>
      <c r="L288" s="38"/>
      <c r="M288" s="39"/>
      <c r="N288" s="39"/>
      <c r="O288" s="40"/>
      <c r="P288" s="41"/>
      <c r="Q288" s="41"/>
      <c r="R288" s="42"/>
      <c r="S288" s="43"/>
      <c r="T288" s="36">
        <f t="shared" si="96"/>
        <v>0</v>
      </c>
      <c r="U288" s="44">
        <f t="shared" si="97"/>
        <v>0</v>
      </c>
      <c r="V288" s="45">
        <f t="shared" si="98"/>
        <v>0</v>
      </c>
      <c r="W288" s="46">
        <f t="shared" si="99"/>
        <v>0</v>
      </c>
      <c r="X288" s="41">
        <f t="shared" si="100"/>
        <v>0</v>
      </c>
      <c r="Y288" s="41">
        <f t="shared" si="101"/>
        <v>0</v>
      </c>
      <c r="Z288" s="41">
        <f t="shared" si="102"/>
        <v>0</v>
      </c>
      <c r="AA288" s="47">
        <f t="shared" si="103"/>
        <v>0</v>
      </c>
      <c r="AB288" s="48">
        <f t="shared" si="104"/>
        <v>0</v>
      </c>
      <c r="AC288" s="41">
        <f t="shared" si="105"/>
        <v>0</v>
      </c>
      <c r="AD288" s="41">
        <f t="shared" si="106"/>
        <v>0</v>
      </c>
      <c r="AE288" s="41">
        <f t="shared" si="107"/>
        <v>0</v>
      </c>
      <c r="AF288" s="49" t="e">
        <f>HLOOKUP(I288,ElecAvoidedCostsWOCC!$A$5:$Q$50,G288+1,FALSE)</f>
        <v>#N/A</v>
      </c>
      <c r="AG288" s="41" t="e">
        <f t="shared" si="108"/>
        <v>#N/A</v>
      </c>
      <c r="AH288" s="49" t="e">
        <f>HLOOKUP(I288,ElecAvoidedCostsWOCC!$A$5:$Q$50,T288+1,FALSE)</f>
        <v>#N/A</v>
      </c>
      <c r="AI288" s="41" t="e">
        <f t="shared" si="109"/>
        <v>#N/A</v>
      </c>
      <c r="AJ288" s="41" t="e">
        <f t="shared" si="110"/>
        <v>#N/A</v>
      </c>
      <c r="AK288" s="41" t="e">
        <f>HLOOKUP(I288,ElecAvoidedCostsWOCC!$A$5:$Q$50,G288+1,FALSE)*J288*L288</f>
        <v>#N/A</v>
      </c>
      <c r="AL288" s="41" t="e">
        <f t="shared" si="111"/>
        <v>#N/A</v>
      </c>
      <c r="AM288" s="45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5">
        <f t="shared" si="112"/>
        <v>0</v>
      </c>
      <c r="AO288" s="44">
        <f t="shared" si="113"/>
        <v>0</v>
      </c>
      <c r="AP288" s="44" t="e">
        <f t="shared" si="114"/>
        <v>#DIV/0!</v>
      </c>
    </row>
    <row r="289" spans="2:42" x14ac:dyDescent="0.25">
      <c r="B289" s="34"/>
      <c r="C289" s="56"/>
      <c r="D289" s="56"/>
      <c r="E289" s="35"/>
      <c r="F289" s="36"/>
      <c r="G289" s="36"/>
      <c r="H289" s="36"/>
      <c r="I289" s="37"/>
      <c r="J289" s="38"/>
      <c r="K289" s="38"/>
      <c r="L289" s="38"/>
      <c r="M289" s="39"/>
      <c r="N289" s="39"/>
      <c r="O289" s="40"/>
      <c r="P289" s="41"/>
      <c r="Q289" s="41"/>
      <c r="R289" s="42"/>
      <c r="S289" s="43"/>
      <c r="T289" s="36">
        <f t="shared" si="96"/>
        <v>0</v>
      </c>
      <c r="U289" s="44">
        <f t="shared" si="97"/>
        <v>0</v>
      </c>
      <c r="V289" s="45">
        <f t="shared" si="98"/>
        <v>0</v>
      </c>
      <c r="W289" s="46">
        <f t="shared" si="99"/>
        <v>0</v>
      </c>
      <c r="X289" s="41">
        <f t="shared" si="100"/>
        <v>0</v>
      </c>
      <c r="Y289" s="41">
        <f t="shared" si="101"/>
        <v>0</v>
      </c>
      <c r="Z289" s="41">
        <f t="shared" si="102"/>
        <v>0</v>
      </c>
      <c r="AA289" s="47">
        <f t="shared" si="103"/>
        <v>0</v>
      </c>
      <c r="AB289" s="48">
        <f t="shared" si="104"/>
        <v>0</v>
      </c>
      <c r="AC289" s="41">
        <f t="shared" si="105"/>
        <v>0</v>
      </c>
      <c r="AD289" s="41">
        <f t="shared" si="106"/>
        <v>0</v>
      </c>
      <c r="AE289" s="41">
        <f t="shared" si="107"/>
        <v>0</v>
      </c>
      <c r="AF289" s="49" t="e">
        <f>HLOOKUP(I289,ElecAvoidedCostsWOCC!$A$5:$Q$50,G289+1,FALSE)</f>
        <v>#N/A</v>
      </c>
      <c r="AG289" s="41" t="e">
        <f t="shared" si="108"/>
        <v>#N/A</v>
      </c>
      <c r="AH289" s="49" t="e">
        <f>HLOOKUP(I289,ElecAvoidedCostsWOCC!$A$5:$Q$50,T289+1,FALSE)</f>
        <v>#N/A</v>
      </c>
      <c r="AI289" s="41" t="e">
        <f t="shared" si="109"/>
        <v>#N/A</v>
      </c>
      <c r="AJ289" s="41" t="e">
        <f t="shared" si="110"/>
        <v>#N/A</v>
      </c>
      <c r="AK289" s="41" t="e">
        <f>HLOOKUP(I289,ElecAvoidedCostsWOCC!$A$5:$Q$50,G289+1,FALSE)*J289*L289</f>
        <v>#N/A</v>
      </c>
      <c r="AL289" s="41" t="e">
        <f t="shared" si="111"/>
        <v>#N/A</v>
      </c>
      <c r="AM289" s="45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5">
        <f t="shared" si="112"/>
        <v>0</v>
      </c>
      <c r="AO289" s="44">
        <f t="shared" si="113"/>
        <v>0</v>
      </c>
      <c r="AP289" s="44" t="e">
        <f t="shared" si="114"/>
        <v>#DIV/0!</v>
      </c>
    </row>
    <row r="290" spans="2:42" x14ac:dyDescent="0.25">
      <c r="B290" s="34"/>
      <c r="C290" s="56"/>
      <c r="D290" s="56"/>
      <c r="E290" s="35"/>
      <c r="F290" s="36"/>
      <c r="G290" s="36"/>
      <c r="H290" s="36"/>
      <c r="I290" s="37"/>
      <c r="J290" s="38"/>
      <c r="K290" s="38"/>
      <c r="L290" s="38"/>
      <c r="M290" s="39"/>
      <c r="N290" s="39"/>
      <c r="O290" s="40"/>
      <c r="P290" s="41"/>
      <c r="Q290" s="41"/>
      <c r="R290" s="42"/>
      <c r="S290" s="43"/>
      <c r="T290" s="36">
        <f t="shared" si="96"/>
        <v>0</v>
      </c>
      <c r="U290" s="44">
        <f t="shared" si="97"/>
        <v>0</v>
      </c>
      <c r="V290" s="45">
        <f t="shared" si="98"/>
        <v>0</v>
      </c>
      <c r="W290" s="46">
        <f t="shared" si="99"/>
        <v>0</v>
      </c>
      <c r="X290" s="41">
        <f t="shared" si="100"/>
        <v>0</v>
      </c>
      <c r="Y290" s="41">
        <f t="shared" si="101"/>
        <v>0</v>
      </c>
      <c r="Z290" s="41">
        <f t="shared" si="102"/>
        <v>0</v>
      </c>
      <c r="AA290" s="47">
        <f t="shared" si="103"/>
        <v>0</v>
      </c>
      <c r="AB290" s="48">
        <f t="shared" si="104"/>
        <v>0</v>
      </c>
      <c r="AC290" s="41">
        <f t="shared" si="105"/>
        <v>0</v>
      </c>
      <c r="AD290" s="41">
        <f t="shared" si="106"/>
        <v>0</v>
      </c>
      <c r="AE290" s="41">
        <f t="shared" si="107"/>
        <v>0</v>
      </c>
      <c r="AF290" s="49" t="e">
        <f>HLOOKUP(I290,ElecAvoidedCostsWOCC!$A$5:$Q$50,G290+1,FALSE)</f>
        <v>#N/A</v>
      </c>
      <c r="AG290" s="41" t="e">
        <f t="shared" si="108"/>
        <v>#N/A</v>
      </c>
      <c r="AH290" s="49" t="e">
        <f>HLOOKUP(I290,ElecAvoidedCostsWOCC!$A$5:$Q$50,T290+1,FALSE)</f>
        <v>#N/A</v>
      </c>
      <c r="AI290" s="41" t="e">
        <f t="shared" si="109"/>
        <v>#N/A</v>
      </c>
      <c r="AJ290" s="41" t="e">
        <f t="shared" si="110"/>
        <v>#N/A</v>
      </c>
      <c r="AK290" s="41" t="e">
        <f>HLOOKUP(I290,ElecAvoidedCostsWOCC!$A$5:$Q$50,G290+1,FALSE)*J290*L290</f>
        <v>#N/A</v>
      </c>
      <c r="AL290" s="41" t="e">
        <f t="shared" si="111"/>
        <v>#N/A</v>
      </c>
      <c r="AM290" s="45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5">
        <f t="shared" si="112"/>
        <v>0</v>
      </c>
      <c r="AO290" s="44">
        <f t="shared" si="113"/>
        <v>0</v>
      </c>
      <c r="AP290" s="44" t="e">
        <f t="shared" si="114"/>
        <v>#DIV/0!</v>
      </c>
    </row>
    <row r="291" spans="2:42" x14ac:dyDescent="0.25">
      <c r="B291" s="34"/>
      <c r="C291" s="56"/>
      <c r="D291" s="56"/>
      <c r="E291" s="35"/>
      <c r="F291" s="36"/>
      <c r="G291" s="36"/>
      <c r="H291" s="36"/>
      <c r="I291" s="37"/>
      <c r="J291" s="38"/>
      <c r="K291" s="38"/>
      <c r="L291" s="38"/>
      <c r="M291" s="39"/>
      <c r="N291" s="39"/>
      <c r="O291" s="40"/>
      <c r="P291" s="41"/>
      <c r="Q291" s="41"/>
      <c r="R291" s="42"/>
      <c r="S291" s="43"/>
      <c r="T291" s="36">
        <f t="shared" si="96"/>
        <v>0</v>
      </c>
      <c r="U291" s="44">
        <f t="shared" si="97"/>
        <v>0</v>
      </c>
      <c r="V291" s="45">
        <f t="shared" si="98"/>
        <v>0</v>
      </c>
      <c r="W291" s="46">
        <f t="shared" si="99"/>
        <v>0</v>
      </c>
      <c r="X291" s="41">
        <f t="shared" si="100"/>
        <v>0</v>
      </c>
      <c r="Y291" s="41">
        <f t="shared" si="101"/>
        <v>0</v>
      </c>
      <c r="Z291" s="41">
        <f t="shared" si="102"/>
        <v>0</v>
      </c>
      <c r="AA291" s="47">
        <f t="shared" si="103"/>
        <v>0</v>
      </c>
      <c r="AB291" s="48">
        <f t="shared" si="104"/>
        <v>0</v>
      </c>
      <c r="AC291" s="41">
        <f t="shared" si="105"/>
        <v>0</v>
      </c>
      <c r="AD291" s="41">
        <f t="shared" si="106"/>
        <v>0</v>
      </c>
      <c r="AE291" s="41">
        <f t="shared" si="107"/>
        <v>0</v>
      </c>
      <c r="AF291" s="49" t="e">
        <f>HLOOKUP(I291,ElecAvoidedCostsWOCC!$A$5:$Q$50,G291+1,FALSE)</f>
        <v>#N/A</v>
      </c>
      <c r="AG291" s="41" t="e">
        <f t="shared" si="108"/>
        <v>#N/A</v>
      </c>
      <c r="AH291" s="49" t="e">
        <f>HLOOKUP(I291,ElecAvoidedCostsWOCC!$A$5:$Q$50,T291+1,FALSE)</f>
        <v>#N/A</v>
      </c>
      <c r="AI291" s="41" t="e">
        <f t="shared" si="109"/>
        <v>#N/A</v>
      </c>
      <c r="AJ291" s="41" t="e">
        <f t="shared" si="110"/>
        <v>#N/A</v>
      </c>
      <c r="AK291" s="41" t="e">
        <f>HLOOKUP(I291,ElecAvoidedCostsWOCC!$A$5:$Q$50,G291+1,FALSE)*J291*L291</f>
        <v>#N/A</v>
      </c>
      <c r="AL291" s="41" t="e">
        <f t="shared" si="111"/>
        <v>#N/A</v>
      </c>
      <c r="AM291" s="45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5">
        <f t="shared" si="112"/>
        <v>0</v>
      </c>
      <c r="AO291" s="44">
        <f t="shared" si="113"/>
        <v>0</v>
      </c>
      <c r="AP291" s="44" t="e">
        <f t="shared" si="114"/>
        <v>#DIV/0!</v>
      </c>
    </row>
    <row r="292" spans="2:42" x14ac:dyDescent="0.25">
      <c r="B292" s="34"/>
      <c r="C292" s="56"/>
      <c r="D292" s="56"/>
      <c r="E292" s="35"/>
      <c r="F292" s="36"/>
      <c r="G292" s="36"/>
      <c r="H292" s="36"/>
      <c r="I292" s="37"/>
      <c r="J292" s="38"/>
      <c r="K292" s="38"/>
      <c r="L292" s="38"/>
      <c r="M292" s="39"/>
      <c r="N292" s="39"/>
      <c r="O292" s="40"/>
      <c r="P292" s="41"/>
      <c r="Q292" s="41"/>
      <c r="R292" s="42"/>
      <c r="S292" s="43"/>
      <c r="T292" s="36">
        <f t="shared" si="96"/>
        <v>0</v>
      </c>
      <c r="U292" s="44">
        <f t="shared" si="97"/>
        <v>0</v>
      </c>
      <c r="V292" s="45">
        <f t="shared" si="98"/>
        <v>0</v>
      </c>
      <c r="W292" s="46">
        <f t="shared" si="99"/>
        <v>0</v>
      </c>
      <c r="X292" s="41">
        <f t="shared" si="100"/>
        <v>0</v>
      </c>
      <c r="Y292" s="41">
        <f t="shared" si="101"/>
        <v>0</v>
      </c>
      <c r="Z292" s="41">
        <f t="shared" si="102"/>
        <v>0</v>
      </c>
      <c r="AA292" s="47">
        <f t="shared" si="103"/>
        <v>0</v>
      </c>
      <c r="AB292" s="48">
        <f t="shared" si="104"/>
        <v>0</v>
      </c>
      <c r="AC292" s="41">
        <f t="shared" si="105"/>
        <v>0</v>
      </c>
      <c r="AD292" s="41">
        <f t="shared" si="106"/>
        <v>0</v>
      </c>
      <c r="AE292" s="41">
        <f t="shared" si="107"/>
        <v>0</v>
      </c>
      <c r="AF292" s="49" t="e">
        <f>HLOOKUP(I292,ElecAvoidedCostsWOCC!$A$5:$Q$50,G292+1,FALSE)</f>
        <v>#N/A</v>
      </c>
      <c r="AG292" s="41" t="e">
        <f t="shared" si="108"/>
        <v>#N/A</v>
      </c>
      <c r="AH292" s="49" t="e">
        <f>HLOOKUP(I292,ElecAvoidedCostsWOCC!$A$5:$Q$50,T292+1,FALSE)</f>
        <v>#N/A</v>
      </c>
      <c r="AI292" s="41" t="e">
        <f t="shared" si="109"/>
        <v>#N/A</v>
      </c>
      <c r="AJ292" s="41" t="e">
        <f t="shared" si="110"/>
        <v>#N/A</v>
      </c>
      <c r="AK292" s="41" t="e">
        <f>HLOOKUP(I292,ElecAvoidedCostsWOCC!$A$5:$Q$50,G292+1,FALSE)*J292*L292</f>
        <v>#N/A</v>
      </c>
      <c r="AL292" s="41" t="e">
        <f t="shared" si="111"/>
        <v>#N/A</v>
      </c>
      <c r="AM292" s="45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5">
        <f t="shared" si="112"/>
        <v>0</v>
      </c>
      <c r="AO292" s="44">
        <f t="shared" si="113"/>
        <v>0</v>
      </c>
      <c r="AP292" s="44" t="e">
        <f t="shared" si="114"/>
        <v>#DIV/0!</v>
      </c>
    </row>
    <row r="293" spans="2:42" x14ac:dyDescent="0.25">
      <c r="B293" s="34"/>
      <c r="C293" s="56"/>
      <c r="D293" s="56"/>
      <c r="E293" s="35"/>
      <c r="F293" s="36"/>
      <c r="G293" s="36"/>
      <c r="H293" s="36"/>
      <c r="I293" s="37"/>
      <c r="J293" s="38"/>
      <c r="K293" s="38"/>
      <c r="L293" s="38"/>
      <c r="M293" s="39"/>
      <c r="N293" s="39"/>
      <c r="O293" s="40"/>
      <c r="P293" s="41"/>
      <c r="Q293" s="41"/>
      <c r="R293" s="42"/>
      <c r="S293" s="43"/>
      <c r="T293" s="36">
        <f t="shared" si="96"/>
        <v>0</v>
      </c>
      <c r="U293" s="44">
        <f t="shared" si="97"/>
        <v>0</v>
      </c>
      <c r="V293" s="45">
        <f t="shared" si="98"/>
        <v>0</v>
      </c>
      <c r="W293" s="46">
        <f t="shared" si="99"/>
        <v>0</v>
      </c>
      <c r="X293" s="41">
        <f t="shared" si="100"/>
        <v>0</v>
      </c>
      <c r="Y293" s="41">
        <f t="shared" si="101"/>
        <v>0</v>
      </c>
      <c r="Z293" s="41">
        <f t="shared" si="102"/>
        <v>0</v>
      </c>
      <c r="AA293" s="47">
        <f t="shared" si="103"/>
        <v>0</v>
      </c>
      <c r="AB293" s="48">
        <f t="shared" si="104"/>
        <v>0</v>
      </c>
      <c r="AC293" s="41">
        <f t="shared" si="105"/>
        <v>0</v>
      </c>
      <c r="AD293" s="41">
        <f t="shared" si="106"/>
        <v>0</v>
      </c>
      <c r="AE293" s="41">
        <f t="shared" si="107"/>
        <v>0</v>
      </c>
      <c r="AF293" s="49" t="e">
        <f>HLOOKUP(I293,ElecAvoidedCostsWOCC!$A$5:$Q$50,G293+1,FALSE)</f>
        <v>#N/A</v>
      </c>
      <c r="AG293" s="41" t="e">
        <f t="shared" si="108"/>
        <v>#N/A</v>
      </c>
      <c r="AH293" s="49" t="e">
        <f>HLOOKUP(I293,ElecAvoidedCostsWOCC!$A$5:$Q$50,T293+1,FALSE)</f>
        <v>#N/A</v>
      </c>
      <c r="AI293" s="41" t="e">
        <f t="shared" si="109"/>
        <v>#N/A</v>
      </c>
      <c r="AJ293" s="41" t="e">
        <f t="shared" si="110"/>
        <v>#N/A</v>
      </c>
      <c r="AK293" s="41" t="e">
        <f>HLOOKUP(I293,ElecAvoidedCostsWOCC!$A$5:$Q$50,G293+1,FALSE)*J293*L293</f>
        <v>#N/A</v>
      </c>
      <c r="AL293" s="41" t="e">
        <f t="shared" si="111"/>
        <v>#N/A</v>
      </c>
      <c r="AM293" s="45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5">
        <f t="shared" si="112"/>
        <v>0</v>
      </c>
      <c r="AO293" s="44">
        <f t="shared" si="113"/>
        <v>0</v>
      </c>
      <c r="AP293" s="44" t="e">
        <f t="shared" si="114"/>
        <v>#DIV/0!</v>
      </c>
    </row>
    <row r="294" spans="2:42" x14ac:dyDescent="0.25">
      <c r="B294" s="34"/>
      <c r="C294" s="56"/>
      <c r="D294" s="56"/>
      <c r="E294" s="35"/>
      <c r="F294" s="36"/>
      <c r="G294" s="36"/>
      <c r="H294" s="36"/>
      <c r="I294" s="37"/>
      <c r="J294" s="38"/>
      <c r="K294" s="38"/>
      <c r="L294" s="38"/>
      <c r="M294" s="39"/>
      <c r="N294" s="39"/>
      <c r="O294" s="40"/>
      <c r="P294" s="41"/>
      <c r="Q294" s="41"/>
      <c r="R294" s="42"/>
      <c r="S294" s="43"/>
      <c r="T294" s="36">
        <f t="shared" si="96"/>
        <v>0</v>
      </c>
      <c r="U294" s="44">
        <f t="shared" si="97"/>
        <v>0</v>
      </c>
      <c r="V294" s="45">
        <f t="shared" si="98"/>
        <v>0</v>
      </c>
      <c r="W294" s="46">
        <f t="shared" si="99"/>
        <v>0</v>
      </c>
      <c r="X294" s="41">
        <f t="shared" si="100"/>
        <v>0</v>
      </c>
      <c r="Y294" s="41">
        <f t="shared" si="101"/>
        <v>0</v>
      </c>
      <c r="Z294" s="41">
        <f t="shared" si="102"/>
        <v>0</v>
      </c>
      <c r="AA294" s="47">
        <f t="shared" si="103"/>
        <v>0</v>
      </c>
      <c r="AB294" s="48">
        <f t="shared" si="104"/>
        <v>0</v>
      </c>
      <c r="AC294" s="41">
        <f t="shared" si="105"/>
        <v>0</v>
      </c>
      <c r="AD294" s="41">
        <f t="shared" si="106"/>
        <v>0</v>
      </c>
      <c r="AE294" s="41">
        <f t="shared" si="107"/>
        <v>0</v>
      </c>
      <c r="AF294" s="49" t="e">
        <f>HLOOKUP(I294,ElecAvoidedCostsWOCC!$A$5:$Q$50,G294+1,FALSE)</f>
        <v>#N/A</v>
      </c>
      <c r="AG294" s="41" t="e">
        <f t="shared" si="108"/>
        <v>#N/A</v>
      </c>
      <c r="AH294" s="49" t="e">
        <f>HLOOKUP(I294,ElecAvoidedCostsWOCC!$A$5:$Q$50,T294+1,FALSE)</f>
        <v>#N/A</v>
      </c>
      <c r="AI294" s="41" t="e">
        <f t="shared" si="109"/>
        <v>#N/A</v>
      </c>
      <c r="AJ294" s="41" t="e">
        <f t="shared" si="110"/>
        <v>#N/A</v>
      </c>
      <c r="AK294" s="41" t="e">
        <f>HLOOKUP(I294,ElecAvoidedCostsWOCC!$A$5:$Q$50,G294+1,FALSE)*J294*L294</f>
        <v>#N/A</v>
      </c>
      <c r="AL294" s="41" t="e">
        <f t="shared" si="111"/>
        <v>#N/A</v>
      </c>
      <c r="AM294" s="45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5">
        <f t="shared" si="112"/>
        <v>0</v>
      </c>
      <c r="AO294" s="44">
        <f t="shared" si="113"/>
        <v>0</v>
      </c>
      <c r="AP294" s="44" t="e">
        <f t="shared" si="114"/>
        <v>#DIV/0!</v>
      </c>
    </row>
    <row r="295" spans="2:42" x14ac:dyDescent="0.25">
      <c r="B295" s="34"/>
      <c r="C295" s="56"/>
      <c r="D295" s="56"/>
      <c r="E295" s="35"/>
      <c r="F295" s="36"/>
      <c r="G295" s="36"/>
      <c r="H295" s="36"/>
      <c r="I295" s="37"/>
      <c r="J295" s="38"/>
      <c r="K295" s="38"/>
      <c r="L295" s="38"/>
      <c r="M295" s="39"/>
      <c r="N295" s="39"/>
      <c r="O295" s="40"/>
      <c r="P295" s="41"/>
      <c r="Q295" s="41"/>
      <c r="R295" s="42"/>
      <c r="S295" s="43"/>
      <c r="T295" s="36">
        <f t="shared" si="96"/>
        <v>0</v>
      </c>
      <c r="U295" s="44">
        <f t="shared" si="97"/>
        <v>0</v>
      </c>
      <c r="V295" s="45">
        <f t="shared" si="98"/>
        <v>0</v>
      </c>
      <c r="W295" s="46">
        <f t="shared" si="99"/>
        <v>0</v>
      </c>
      <c r="X295" s="41">
        <f t="shared" si="100"/>
        <v>0</v>
      </c>
      <c r="Y295" s="41">
        <f t="shared" si="101"/>
        <v>0</v>
      </c>
      <c r="Z295" s="41">
        <f t="shared" si="102"/>
        <v>0</v>
      </c>
      <c r="AA295" s="47">
        <f t="shared" si="103"/>
        <v>0</v>
      </c>
      <c r="AB295" s="48">
        <f t="shared" si="104"/>
        <v>0</v>
      </c>
      <c r="AC295" s="41">
        <f t="shared" si="105"/>
        <v>0</v>
      </c>
      <c r="AD295" s="41">
        <f t="shared" si="106"/>
        <v>0</v>
      </c>
      <c r="AE295" s="41">
        <f t="shared" si="107"/>
        <v>0</v>
      </c>
      <c r="AF295" s="49" t="e">
        <f>HLOOKUP(I295,ElecAvoidedCostsWOCC!$A$5:$Q$50,G295+1,FALSE)</f>
        <v>#N/A</v>
      </c>
      <c r="AG295" s="41" t="e">
        <f t="shared" si="108"/>
        <v>#N/A</v>
      </c>
      <c r="AH295" s="49" t="e">
        <f>HLOOKUP(I295,ElecAvoidedCostsWOCC!$A$5:$Q$50,T295+1,FALSE)</f>
        <v>#N/A</v>
      </c>
      <c r="AI295" s="41" t="e">
        <f t="shared" si="109"/>
        <v>#N/A</v>
      </c>
      <c r="AJ295" s="41" t="e">
        <f t="shared" si="110"/>
        <v>#N/A</v>
      </c>
      <c r="AK295" s="41" t="e">
        <f>HLOOKUP(I295,ElecAvoidedCostsWOCC!$A$5:$Q$50,G295+1,FALSE)*J295*L295</f>
        <v>#N/A</v>
      </c>
      <c r="AL295" s="41" t="e">
        <f t="shared" si="111"/>
        <v>#N/A</v>
      </c>
      <c r="AM295" s="45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5">
        <f t="shared" si="112"/>
        <v>0</v>
      </c>
      <c r="AO295" s="44">
        <f t="shared" si="113"/>
        <v>0</v>
      </c>
      <c r="AP295" s="44" t="e">
        <f t="shared" si="114"/>
        <v>#DIV/0!</v>
      </c>
    </row>
    <row r="296" spans="2:42" x14ac:dyDescent="0.25">
      <c r="B296" s="34"/>
      <c r="C296" s="56"/>
      <c r="D296" s="56"/>
      <c r="E296" s="35"/>
      <c r="F296" s="36"/>
      <c r="G296" s="36"/>
      <c r="H296" s="36"/>
      <c r="I296" s="37"/>
      <c r="J296" s="38"/>
      <c r="K296" s="38"/>
      <c r="L296" s="38"/>
      <c r="M296" s="39"/>
      <c r="N296" s="39"/>
      <c r="O296" s="40"/>
      <c r="P296" s="41"/>
      <c r="Q296" s="41"/>
      <c r="R296" s="42"/>
      <c r="S296" s="43"/>
      <c r="T296" s="36">
        <f t="shared" si="96"/>
        <v>0</v>
      </c>
      <c r="U296" s="44">
        <f t="shared" si="97"/>
        <v>0</v>
      </c>
      <c r="V296" s="45">
        <f t="shared" si="98"/>
        <v>0</v>
      </c>
      <c r="W296" s="46">
        <f t="shared" si="99"/>
        <v>0</v>
      </c>
      <c r="X296" s="41">
        <f t="shared" si="100"/>
        <v>0</v>
      </c>
      <c r="Y296" s="41">
        <f t="shared" si="101"/>
        <v>0</v>
      </c>
      <c r="Z296" s="41">
        <f t="shared" si="102"/>
        <v>0</v>
      </c>
      <c r="AA296" s="47">
        <f t="shared" si="103"/>
        <v>0</v>
      </c>
      <c r="AB296" s="48">
        <f t="shared" si="104"/>
        <v>0</v>
      </c>
      <c r="AC296" s="41">
        <f t="shared" si="105"/>
        <v>0</v>
      </c>
      <c r="AD296" s="41">
        <f t="shared" si="106"/>
        <v>0</v>
      </c>
      <c r="AE296" s="41">
        <f t="shared" si="107"/>
        <v>0</v>
      </c>
      <c r="AF296" s="49" t="e">
        <f>HLOOKUP(I296,ElecAvoidedCostsWOCC!$A$5:$Q$50,G296+1,FALSE)</f>
        <v>#N/A</v>
      </c>
      <c r="AG296" s="41" t="e">
        <f t="shared" si="108"/>
        <v>#N/A</v>
      </c>
      <c r="AH296" s="49" t="e">
        <f>HLOOKUP(I296,ElecAvoidedCostsWOCC!$A$5:$Q$50,T296+1,FALSE)</f>
        <v>#N/A</v>
      </c>
      <c r="AI296" s="41" t="e">
        <f t="shared" si="109"/>
        <v>#N/A</v>
      </c>
      <c r="AJ296" s="41" t="e">
        <f t="shared" si="110"/>
        <v>#N/A</v>
      </c>
      <c r="AK296" s="41" t="e">
        <f>HLOOKUP(I296,ElecAvoidedCostsWOCC!$A$5:$Q$50,G296+1,FALSE)*J296*L296</f>
        <v>#N/A</v>
      </c>
      <c r="AL296" s="41" t="e">
        <f t="shared" si="111"/>
        <v>#N/A</v>
      </c>
      <c r="AM296" s="45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5">
        <f t="shared" si="112"/>
        <v>0</v>
      </c>
      <c r="AO296" s="44">
        <f t="shared" si="113"/>
        <v>0</v>
      </c>
      <c r="AP296" s="44" t="e">
        <f t="shared" si="114"/>
        <v>#DIV/0!</v>
      </c>
    </row>
    <row r="297" spans="2:42" x14ac:dyDescent="0.25">
      <c r="B297" s="34"/>
      <c r="C297" s="56"/>
      <c r="D297" s="56"/>
      <c r="E297" s="35"/>
      <c r="F297" s="36"/>
      <c r="G297" s="36"/>
      <c r="H297" s="36"/>
      <c r="I297" s="37"/>
      <c r="J297" s="38"/>
      <c r="K297" s="38"/>
      <c r="L297" s="38"/>
      <c r="M297" s="39"/>
      <c r="N297" s="39"/>
      <c r="O297" s="40"/>
      <c r="P297" s="41"/>
      <c r="Q297" s="41"/>
      <c r="R297" s="42"/>
      <c r="S297" s="43"/>
      <c r="T297" s="36">
        <f t="shared" si="96"/>
        <v>0</v>
      </c>
      <c r="U297" s="44">
        <f t="shared" si="97"/>
        <v>0</v>
      </c>
      <c r="V297" s="45">
        <f t="shared" si="98"/>
        <v>0</v>
      </c>
      <c r="W297" s="46">
        <f t="shared" si="99"/>
        <v>0</v>
      </c>
      <c r="X297" s="41">
        <f t="shared" si="100"/>
        <v>0</v>
      </c>
      <c r="Y297" s="41">
        <f t="shared" si="101"/>
        <v>0</v>
      </c>
      <c r="Z297" s="41">
        <f t="shared" si="102"/>
        <v>0</v>
      </c>
      <c r="AA297" s="47">
        <f t="shared" si="103"/>
        <v>0</v>
      </c>
      <c r="AB297" s="48">
        <f t="shared" si="104"/>
        <v>0</v>
      </c>
      <c r="AC297" s="41">
        <f t="shared" si="105"/>
        <v>0</v>
      </c>
      <c r="AD297" s="41">
        <f t="shared" si="106"/>
        <v>0</v>
      </c>
      <c r="AE297" s="41">
        <f t="shared" si="107"/>
        <v>0</v>
      </c>
      <c r="AF297" s="49" t="e">
        <f>HLOOKUP(I297,ElecAvoidedCostsWOCC!$A$5:$Q$50,G297+1,FALSE)</f>
        <v>#N/A</v>
      </c>
      <c r="AG297" s="41" t="e">
        <f t="shared" si="108"/>
        <v>#N/A</v>
      </c>
      <c r="AH297" s="49" t="e">
        <f>HLOOKUP(I297,ElecAvoidedCostsWOCC!$A$5:$Q$50,T297+1,FALSE)</f>
        <v>#N/A</v>
      </c>
      <c r="AI297" s="41" t="e">
        <f t="shared" si="109"/>
        <v>#N/A</v>
      </c>
      <c r="AJ297" s="41" t="e">
        <f t="shared" si="110"/>
        <v>#N/A</v>
      </c>
      <c r="AK297" s="41" t="e">
        <f>HLOOKUP(I297,ElecAvoidedCostsWOCC!$A$5:$Q$50,G297+1,FALSE)*J297*L297</f>
        <v>#N/A</v>
      </c>
      <c r="AL297" s="41" t="e">
        <f t="shared" si="111"/>
        <v>#N/A</v>
      </c>
      <c r="AM297" s="45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5">
        <f t="shared" si="112"/>
        <v>0</v>
      </c>
      <c r="AO297" s="44">
        <f t="shared" si="113"/>
        <v>0</v>
      </c>
      <c r="AP297" s="44" t="e">
        <f t="shared" si="114"/>
        <v>#DIV/0!</v>
      </c>
    </row>
    <row r="298" spans="2:42" x14ac:dyDescent="0.25">
      <c r="B298" s="34"/>
      <c r="C298" s="56"/>
      <c r="D298" s="56"/>
      <c r="E298" s="35"/>
      <c r="F298" s="36"/>
      <c r="G298" s="36"/>
      <c r="H298" s="36"/>
      <c r="I298" s="37"/>
      <c r="J298" s="38"/>
      <c r="K298" s="38"/>
      <c r="L298" s="38"/>
      <c r="M298" s="39"/>
      <c r="N298" s="39"/>
      <c r="O298" s="40"/>
      <c r="P298" s="41"/>
      <c r="Q298" s="41"/>
      <c r="R298" s="42"/>
      <c r="S298" s="43"/>
      <c r="T298" s="36">
        <f t="shared" si="96"/>
        <v>0</v>
      </c>
      <c r="U298" s="44">
        <f t="shared" si="97"/>
        <v>0</v>
      </c>
      <c r="V298" s="45">
        <f t="shared" si="98"/>
        <v>0</v>
      </c>
      <c r="W298" s="46">
        <f t="shared" si="99"/>
        <v>0</v>
      </c>
      <c r="X298" s="41">
        <f t="shared" si="100"/>
        <v>0</v>
      </c>
      <c r="Y298" s="41">
        <f t="shared" si="101"/>
        <v>0</v>
      </c>
      <c r="Z298" s="41">
        <f t="shared" si="102"/>
        <v>0</v>
      </c>
      <c r="AA298" s="47">
        <f t="shared" si="103"/>
        <v>0</v>
      </c>
      <c r="AB298" s="48">
        <f t="shared" si="104"/>
        <v>0</v>
      </c>
      <c r="AC298" s="41">
        <f t="shared" si="105"/>
        <v>0</v>
      </c>
      <c r="AD298" s="41">
        <f t="shared" si="106"/>
        <v>0</v>
      </c>
      <c r="AE298" s="41">
        <f t="shared" si="107"/>
        <v>0</v>
      </c>
      <c r="AF298" s="49" t="e">
        <f>HLOOKUP(I298,ElecAvoidedCostsWOCC!$A$5:$Q$50,G298+1,FALSE)</f>
        <v>#N/A</v>
      </c>
      <c r="AG298" s="41" t="e">
        <f t="shared" si="108"/>
        <v>#N/A</v>
      </c>
      <c r="AH298" s="49" t="e">
        <f>HLOOKUP(I298,ElecAvoidedCostsWOCC!$A$5:$Q$50,T298+1,FALSE)</f>
        <v>#N/A</v>
      </c>
      <c r="AI298" s="41" t="e">
        <f t="shared" si="109"/>
        <v>#N/A</v>
      </c>
      <c r="AJ298" s="41" t="e">
        <f t="shared" si="110"/>
        <v>#N/A</v>
      </c>
      <c r="AK298" s="41" t="e">
        <f>HLOOKUP(I298,ElecAvoidedCostsWOCC!$A$5:$Q$50,G298+1,FALSE)*J298*L298</f>
        <v>#N/A</v>
      </c>
      <c r="AL298" s="41" t="e">
        <f t="shared" si="111"/>
        <v>#N/A</v>
      </c>
      <c r="AM298" s="45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5">
        <f t="shared" si="112"/>
        <v>0</v>
      </c>
      <c r="AO298" s="44">
        <f t="shared" si="113"/>
        <v>0</v>
      </c>
      <c r="AP298" s="44" t="e">
        <f t="shared" si="114"/>
        <v>#DIV/0!</v>
      </c>
    </row>
    <row r="299" spans="2:42" x14ac:dyDescent="0.25">
      <c r="B299" s="34"/>
      <c r="C299" s="56"/>
      <c r="D299" s="56"/>
      <c r="E299" s="35"/>
      <c r="F299" s="36"/>
      <c r="G299" s="36"/>
      <c r="H299" s="36"/>
      <c r="I299" s="37"/>
      <c r="J299" s="38"/>
      <c r="K299" s="38"/>
      <c r="L299" s="38"/>
      <c r="M299" s="39"/>
      <c r="N299" s="39"/>
      <c r="O299" s="40"/>
      <c r="P299" s="41"/>
      <c r="Q299" s="41"/>
      <c r="R299" s="42"/>
      <c r="S299" s="43"/>
      <c r="T299" s="36">
        <f t="shared" si="96"/>
        <v>0</v>
      </c>
      <c r="U299" s="44">
        <f t="shared" si="97"/>
        <v>0</v>
      </c>
      <c r="V299" s="45">
        <f t="shared" si="98"/>
        <v>0</v>
      </c>
      <c r="W299" s="46">
        <f t="shared" si="99"/>
        <v>0</v>
      </c>
      <c r="X299" s="41">
        <f t="shared" si="100"/>
        <v>0</v>
      </c>
      <c r="Y299" s="41">
        <f t="shared" si="101"/>
        <v>0</v>
      </c>
      <c r="Z299" s="41">
        <f t="shared" si="102"/>
        <v>0</v>
      </c>
      <c r="AA299" s="47">
        <f t="shared" si="103"/>
        <v>0</v>
      </c>
      <c r="AB299" s="48">
        <f t="shared" si="104"/>
        <v>0</v>
      </c>
      <c r="AC299" s="41">
        <f t="shared" si="105"/>
        <v>0</v>
      </c>
      <c r="AD299" s="41">
        <f t="shared" si="106"/>
        <v>0</v>
      </c>
      <c r="AE299" s="41">
        <f t="shared" si="107"/>
        <v>0</v>
      </c>
      <c r="AF299" s="49" t="e">
        <f>HLOOKUP(I299,ElecAvoidedCostsWOCC!$A$5:$Q$50,G299+1,FALSE)</f>
        <v>#N/A</v>
      </c>
      <c r="AG299" s="41" t="e">
        <f t="shared" si="108"/>
        <v>#N/A</v>
      </c>
      <c r="AH299" s="49" t="e">
        <f>HLOOKUP(I299,ElecAvoidedCostsWOCC!$A$5:$Q$50,T299+1,FALSE)</f>
        <v>#N/A</v>
      </c>
      <c r="AI299" s="41" t="e">
        <f t="shared" si="109"/>
        <v>#N/A</v>
      </c>
      <c r="AJ299" s="41" t="e">
        <f t="shared" si="110"/>
        <v>#N/A</v>
      </c>
      <c r="AK299" s="41" t="e">
        <f>HLOOKUP(I299,ElecAvoidedCostsWOCC!$A$5:$Q$50,G299+1,FALSE)*J299*L299</f>
        <v>#N/A</v>
      </c>
      <c r="AL299" s="41" t="e">
        <f t="shared" si="111"/>
        <v>#N/A</v>
      </c>
      <c r="AM299" s="45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5">
        <f t="shared" si="112"/>
        <v>0</v>
      </c>
      <c r="AO299" s="44">
        <f t="shared" si="113"/>
        <v>0</v>
      </c>
      <c r="AP299" s="44" t="e">
        <f t="shared" si="114"/>
        <v>#DIV/0!</v>
      </c>
    </row>
    <row r="300" spans="2:42" x14ac:dyDescent="0.25">
      <c r="B300" s="34"/>
      <c r="C300" s="56"/>
      <c r="D300" s="56"/>
      <c r="E300" s="35"/>
      <c r="F300" s="36"/>
      <c r="G300" s="36"/>
      <c r="H300" s="36"/>
      <c r="I300" s="37"/>
      <c r="J300" s="38"/>
      <c r="K300" s="38"/>
      <c r="L300" s="38"/>
      <c r="M300" s="39"/>
      <c r="N300" s="39"/>
      <c r="O300" s="40"/>
      <c r="P300" s="41"/>
      <c r="Q300" s="41"/>
      <c r="R300" s="42"/>
      <c r="S300" s="43"/>
      <c r="T300" s="36">
        <f t="shared" si="96"/>
        <v>0</v>
      </c>
      <c r="U300" s="44">
        <f t="shared" si="97"/>
        <v>0</v>
      </c>
      <c r="V300" s="45">
        <f t="shared" si="98"/>
        <v>0</v>
      </c>
      <c r="W300" s="46">
        <f t="shared" si="99"/>
        <v>0</v>
      </c>
      <c r="X300" s="41">
        <f t="shared" si="100"/>
        <v>0</v>
      </c>
      <c r="Y300" s="41">
        <f t="shared" si="101"/>
        <v>0</v>
      </c>
      <c r="Z300" s="41">
        <f t="shared" si="102"/>
        <v>0</v>
      </c>
      <c r="AA300" s="47">
        <f t="shared" si="103"/>
        <v>0</v>
      </c>
      <c r="AB300" s="48">
        <f t="shared" si="104"/>
        <v>0</v>
      </c>
      <c r="AC300" s="41">
        <f t="shared" si="105"/>
        <v>0</v>
      </c>
      <c r="AD300" s="41">
        <f t="shared" si="106"/>
        <v>0</v>
      </c>
      <c r="AE300" s="41">
        <f t="shared" si="107"/>
        <v>0</v>
      </c>
      <c r="AF300" s="49" t="e">
        <f>HLOOKUP(I300,ElecAvoidedCostsWOCC!$A$5:$Q$50,G300+1,FALSE)</f>
        <v>#N/A</v>
      </c>
      <c r="AG300" s="41" t="e">
        <f t="shared" si="108"/>
        <v>#N/A</v>
      </c>
      <c r="AH300" s="49" t="e">
        <f>HLOOKUP(I300,ElecAvoidedCostsWOCC!$A$5:$Q$50,T300+1,FALSE)</f>
        <v>#N/A</v>
      </c>
      <c r="AI300" s="41" t="e">
        <f t="shared" si="109"/>
        <v>#N/A</v>
      </c>
      <c r="AJ300" s="41" t="e">
        <f t="shared" si="110"/>
        <v>#N/A</v>
      </c>
      <c r="AK300" s="41" t="e">
        <f>HLOOKUP(I300,ElecAvoidedCostsWOCC!$A$5:$Q$50,G300+1,FALSE)*J300*L300</f>
        <v>#N/A</v>
      </c>
      <c r="AL300" s="41" t="e">
        <f t="shared" si="111"/>
        <v>#N/A</v>
      </c>
      <c r="AM300" s="45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5">
        <f t="shared" si="112"/>
        <v>0</v>
      </c>
      <c r="AO300" s="44">
        <f t="shared" si="113"/>
        <v>0</v>
      </c>
      <c r="AP300" s="44" t="e">
        <f t="shared" si="114"/>
        <v>#DIV/0!</v>
      </c>
    </row>
    <row r="301" spans="2:42" x14ac:dyDescent="0.25">
      <c r="B301" s="34"/>
      <c r="C301" s="56"/>
      <c r="D301" s="56"/>
      <c r="E301" s="35"/>
      <c r="F301" s="36"/>
      <c r="G301" s="36"/>
      <c r="H301" s="36"/>
      <c r="I301" s="37"/>
      <c r="J301" s="38"/>
      <c r="K301" s="38"/>
      <c r="L301" s="38"/>
      <c r="M301" s="39"/>
      <c r="N301" s="39"/>
      <c r="O301" s="40"/>
      <c r="P301" s="41"/>
      <c r="Q301" s="41"/>
      <c r="R301" s="42"/>
      <c r="S301" s="43"/>
      <c r="T301" s="36">
        <f t="shared" si="96"/>
        <v>0</v>
      </c>
      <c r="U301" s="44">
        <f t="shared" si="97"/>
        <v>0</v>
      </c>
      <c r="V301" s="45">
        <f t="shared" si="98"/>
        <v>0</v>
      </c>
      <c r="W301" s="46">
        <f t="shared" si="99"/>
        <v>0</v>
      </c>
      <c r="X301" s="41">
        <f t="shared" si="100"/>
        <v>0</v>
      </c>
      <c r="Y301" s="41">
        <f t="shared" si="101"/>
        <v>0</v>
      </c>
      <c r="Z301" s="41">
        <f t="shared" si="102"/>
        <v>0</v>
      </c>
      <c r="AA301" s="47">
        <f t="shared" si="103"/>
        <v>0</v>
      </c>
      <c r="AB301" s="48">
        <f t="shared" si="104"/>
        <v>0</v>
      </c>
      <c r="AC301" s="41">
        <f t="shared" si="105"/>
        <v>0</v>
      </c>
      <c r="AD301" s="41">
        <f t="shared" si="106"/>
        <v>0</v>
      </c>
      <c r="AE301" s="41">
        <f t="shared" si="107"/>
        <v>0</v>
      </c>
      <c r="AF301" s="49" t="e">
        <f>HLOOKUP(I301,ElecAvoidedCostsWOCC!$A$5:$Q$50,G301+1,FALSE)</f>
        <v>#N/A</v>
      </c>
      <c r="AG301" s="41" t="e">
        <f t="shared" si="108"/>
        <v>#N/A</v>
      </c>
      <c r="AH301" s="49" t="e">
        <f>HLOOKUP(I301,ElecAvoidedCostsWOCC!$A$5:$Q$50,T301+1,FALSE)</f>
        <v>#N/A</v>
      </c>
      <c r="AI301" s="41" t="e">
        <f t="shared" si="109"/>
        <v>#N/A</v>
      </c>
      <c r="AJ301" s="41" t="e">
        <f t="shared" si="110"/>
        <v>#N/A</v>
      </c>
      <c r="AK301" s="41" t="e">
        <f>HLOOKUP(I301,ElecAvoidedCostsWOCC!$A$5:$Q$50,G301+1,FALSE)*J301*L301</f>
        <v>#N/A</v>
      </c>
      <c r="AL301" s="41" t="e">
        <f t="shared" si="111"/>
        <v>#N/A</v>
      </c>
      <c r="AM301" s="45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5">
        <f t="shared" si="112"/>
        <v>0</v>
      </c>
      <c r="AO301" s="44">
        <f t="shared" si="113"/>
        <v>0</v>
      </c>
      <c r="AP301" s="44" t="e">
        <f t="shared" si="114"/>
        <v>#DIV/0!</v>
      </c>
    </row>
    <row r="302" spans="2:42" x14ac:dyDescent="0.25">
      <c r="B302" s="34"/>
      <c r="C302" s="56"/>
      <c r="D302" s="56"/>
      <c r="E302" s="35"/>
      <c r="F302" s="36"/>
      <c r="G302" s="36"/>
      <c r="H302" s="36"/>
      <c r="I302" s="37"/>
      <c r="J302" s="38"/>
      <c r="K302" s="38"/>
      <c r="L302" s="38"/>
      <c r="M302" s="39"/>
      <c r="N302" s="39"/>
      <c r="O302" s="40"/>
      <c r="P302" s="41"/>
      <c r="Q302" s="41"/>
      <c r="R302" s="42"/>
      <c r="S302" s="43"/>
      <c r="T302" s="36">
        <f t="shared" si="96"/>
        <v>0</v>
      </c>
      <c r="U302" s="44">
        <f t="shared" si="97"/>
        <v>0</v>
      </c>
      <c r="V302" s="45">
        <f t="shared" si="98"/>
        <v>0</v>
      </c>
      <c r="W302" s="46">
        <f t="shared" si="99"/>
        <v>0</v>
      </c>
      <c r="X302" s="41">
        <f t="shared" si="100"/>
        <v>0</v>
      </c>
      <c r="Y302" s="41">
        <f t="shared" si="101"/>
        <v>0</v>
      </c>
      <c r="Z302" s="41">
        <f t="shared" si="102"/>
        <v>0</v>
      </c>
      <c r="AA302" s="47">
        <f t="shared" si="103"/>
        <v>0</v>
      </c>
      <c r="AB302" s="48">
        <f t="shared" si="104"/>
        <v>0</v>
      </c>
      <c r="AC302" s="41">
        <f t="shared" si="105"/>
        <v>0</v>
      </c>
      <c r="AD302" s="41">
        <f t="shared" si="106"/>
        <v>0</v>
      </c>
      <c r="AE302" s="41">
        <f t="shared" si="107"/>
        <v>0</v>
      </c>
      <c r="AF302" s="49" t="e">
        <f>HLOOKUP(I302,ElecAvoidedCostsWOCC!$A$5:$Q$50,G302+1,FALSE)</f>
        <v>#N/A</v>
      </c>
      <c r="AG302" s="41" t="e">
        <f t="shared" si="108"/>
        <v>#N/A</v>
      </c>
      <c r="AH302" s="49" t="e">
        <f>HLOOKUP(I302,ElecAvoidedCostsWOCC!$A$5:$Q$50,T302+1,FALSE)</f>
        <v>#N/A</v>
      </c>
      <c r="AI302" s="41" t="e">
        <f t="shared" si="109"/>
        <v>#N/A</v>
      </c>
      <c r="AJ302" s="41" t="e">
        <f t="shared" si="110"/>
        <v>#N/A</v>
      </c>
      <c r="AK302" s="41" t="e">
        <f>HLOOKUP(I302,ElecAvoidedCostsWOCC!$A$5:$Q$50,G302+1,FALSE)*J302*L302</f>
        <v>#N/A</v>
      </c>
      <c r="AL302" s="41" t="e">
        <f t="shared" si="111"/>
        <v>#N/A</v>
      </c>
      <c r="AM302" s="45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5">
        <f t="shared" si="112"/>
        <v>0</v>
      </c>
      <c r="AO302" s="44">
        <f t="shared" si="113"/>
        <v>0</v>
      </c>
      <c r="AP302" s="44" t="e">
        <f t="shared" si="114"/>
        <v>#DIV/0!</v>
      </c>
    </row>
    <row r="303" spans="2:42" x14ac:dyDescent="0.25">
      <c r="B303" s="34"/>
      <c r="C303" s="56"/>
      <c r="D303" s="56"/>
      <c r="E303" s="35"/>
      <c r="F303" s="36"/>
      <c r="G303" s="36"/>
      <c r="H303" s="36"/>
      <c r="I303" s="37"/>
      <c r="J303" s="38"/>
      <c r="K303" s="38"/>
      <c r="L303" s="38"/>
      <c r="M303" s="39"/>
      <c r="N303" s="39"/>
      <c r="O303" s="40"/>
      <c r="P303" s="41"/>
      <c r="Q303" s="41"/>
      <c r="R303" s="42"/>
      <c r="S303" s="43"/>
      <c r="T303" s="36">
        <f t="shared" si="96"/>
        <v>0</v>
      </c>
      <c r="U303" s="44">
        <f t="shared" si="97"/>
        <v>0</v>
      </c>
      <c r="V303" s="45">
        <f t="shared" si="98"/>
        <v>0</v>
      </c>
      <c r="W303" s="46">
        <f t="shared" si="99"/>
        <v>0</v>
      </c>
      <c r="X303" s="41">
        <f t="shared" si="100"/>
        <v>0</v>
      </c>
      <c r="Y303" s="41">
        <f t="shared" si="101"/>
        <v>0</v>
      </c>
      <c r="Z303" s="41">
        <f t="shared" si="102"/>
        <v>0</v>
      </c>
      <c r="AA303" s="47">
        <f t="shared" si="103"/>
        <v>0</v>
      </c>
      <c r="AB303" s="48">
        <f t="shared" si="104"/>
        <v>0</v>
      </c>
      <c r="AC303" s="41">
        <f t="shared" si="105"/>
        <v>0</v>
      </c>
      <c r="AD303" s="41">
        <f t="shared" si="106"/>
        <v>0</v>
      </c>
      <c r="AE303" s="41">
        <f t="shared" si="107"/>
        <v>0</v>
      </c>
      <c r="AF303" s="49" t="e">
        <f>HLOOKUP(I303,ElecAvoidedCostsWOCC!$A$5:$Q$50,G303+1,FALSE)</f>
        <v>#N/A</v>
      </c>
      <c r="AG303" s="41" t="e">
        <f t="shared" si="108"/>
        <v>#N/A</v>
      </c>
      <c r="AH303" s="49" t="e">
        <f>HLOOKUP(I303,ElecAvoidedCostsWOCC!$A$5:$Q$50,T303+1,FALSE)</f>
        <v>#N/A</v>
      </c>
      <c r="AI303" s="41" t="e">
        <f t="shared" si="109"/>
        <v>#N/A</v>
      </c>
      <c r="AJ303" s="41" t="e">
        <f t="shared" si="110"/>
        <v>#N/A</v>
      </c>
      <c r="AK303" s="41" t="e">
        <f>HLOOKUP(I303,ElecAvoidedCostsWOCC!$A$5:$Q$50,G303+1,FALSE)*J303*L303</f>
        <v>#N/A</v>
      </c>
      <c r="AL303" s="41" t="e">
        <f t="shared" si="111"/>
        <v>#N/A</v>
      </c>
      <c r="AM303" s="45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5">
        <f t="shared" si="112"/>
        <v>0</v>
      </c>
      <c r="AO303" s="44">
        <f t="shared" si="113"/>
        <v>0</v>
      </c>
      <c r="AP303" s="44" t="e">
        <f t="shared" si="114"/>
        <v>#DIV/0!</v>
      </c>
    </row>
    <row r="304" spans="2:42" x14ac:dyDescent="0.25">
      <c r="B304" s="34"/>
      <c r="C304" s="56"/>
      <c r="D304" s="56"/>
      <c r="E304" s="35"/>
      <c r="F304" s="36"/>
      <c r="G304" s="36"/>
      <c r="H304" s="36"/>
      <c r="I304" s="37"/>
      <c r="J304" s="38"/>
      <c r="K304" s="38"/>
      <c r="L304" s="38"/>
      <c r="M304" s="39"/>
      <c r="N304" s="39"/>
      <c r="O304" s="40"/>
      <c r="P304" s="41"/>
      <c r="Q304" s="41"/>
      <c r="R304" s="42"/>
      <c r="S304" s="43"/>
      <c r="T304" s="36">
        <f t="shared" si="96"/>
        <v>0</v>
      </c>
      <c r="U304" s="44">
        <f t="shared" si="97"/>
        <v>0</v>
      </c>
      <c r="V304" s="45">
        <f t="shared" si="98"/>
        <v>0</v>
      </c>
      <c r="W304" s="46">
        <f t="shared" si="99"/>
        <v>0</v>
      </c>
      <c r="X304" s="41">
        <f t="shared" si="100"/>
        <v>0</v>
      </c>
      <c r="Y304" s="41">
        <f t="shared" si="101"/>
        <v>0</v>
      </c>
      <c r="Z304" s="41">
        <f t="shared" si="102"/>
        <v>0</v>
      </c>
      <c r="AA304" s="47">
        <f t="shared" si="103"/>
        <v>0</v>
      </c>
      <c r="AB304" s="48">
        <f t="shared" si="104"/>
        <v>0</v>
      </c>
      <c r="AC304" s="41">
        <f t="shared" si="105"/>
        <v>0</v>
      </c>
      <c r="AD304" s="41">
        <f t="shared" si="106"/>
        <v>0</v>
      </c>
      <c r="AE304" s="41">
        <f t="shared" si="107"/>
        <v>0</v>
      </c>
      <c r="AF304" s="49" t="e">
        <f>HLOOKUP(I304,ElecAvoidedCostsWOCC!$A$5:$Q$50,G304+1,FALSE)</f>
        <v>#N/A</v>
      </c>
      <c r="AG304" s="41" t="e">
        <f t="shared" si="108"/>
        <v>#N/A</v>
      </c>
      <c r="AH304" s="49" t="e">
        <f>HLOOKUP(I304,ElecAvoidedCostsWOCC!$A$5:$Q$50,T304+1,FALSE)</f>
        <v>#N/A</v>
      </c>
      <c r="AI304" s="41" t="e">
        <f t="shared" si="109"/>
        <v>#N/A</v>
      </c>
      <c r="AJ304" s="41" t="e">
        <f t="shared" si="110"/>
        <v>#N/A</v>
      </c>
      <c r="AK304" s="41" t="e">
        <f>HLOOKUP(I304,ElecAvoidedCostsWOCC!$A$5:$Q$50,G304+1,FALSE)*J304*L304</f>
        <v>#N/A</v>
      </c>
      <c r="AL304" s="41" t="e">
        <f t="shared" si="111"/>
        <v>#N/A</v>
      </c>
      <c r="AM304" s="45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5">
        <f t="shared" si="112"/>
        <v>0</v>
      </c>
      <c r="AO304" s="44">
        <f t="shared" si="113"/>
        <v>0</v>
      </c>
      <c r="AP304" s="44" t="e">
        <f t="shared" si="114"/>
        <v>#DIV/0!</v>
      </c>
    </row>
    <row r="305" spans="2:42" x14ac:dyDescent="0.25">
      <c r="B305" s="34"/>
      <c r="C305" s="56"/>
      <c r="D305" s="56"/>
      <c r="E305" s="35"/>
      <c r="F305" s="36"/>
      <c r="G305" s="36"/>
      <c r="H305" s="36"/>
      <c r="I305" s="37"/>
      <c r="J305" s="38"/>
      <c r="K305" s="38"/>
      <c r="L305" s="38"/>
      <c r="M305" s="39"/>
      <c r="N305" s="39"/>
      <c r="O305" s="40"/>
      <c r="P305" s="41"/>
      <c r="Q305" s="41"/>
      <c r="R305" s="42"/>
      <c r="S305" s="43"/>
      <c r="T305" s="36">
        <f t="shared" si="96"/>
        <v>0</v>
      </c>
      <c r="U305" s="44">
        <f t="shared" si="97"/>
        <v>0</v>
      </c>
      <c r="V305" s="45">
        <f t="shared" si="98"/>
        <v>0</v>
      </c>
      <c r="W305" s="46">
        <f t="shared" si="99"/>
        <v>0</v>
      </c>
      <c r="X305" s="41">
        <f t="shared" si="100"/>
        <v>0</v>
      </c>
      <c r="Y305" s="41">
        <f t="shared" si="101"/>
        <v>0</v>
      </c>
      <c r="Z305" s="41">
        <f t="shared" si="102"/>
        <v>0</v>
      </c>
      <c r="AA305" s="47">
        <f t="shared" si="103"/>
        <v>0</v>
      </c>
      <c r="AB305" s="48">
        <f t="shared" si="104"/>
        <v>0</v>
      </c>
      <c r="AC305" s="41">
        <f t="shared" si="105"/>
        <v>0</v>
      </c>
      <c r="AD305" s="41">
        <f t="shared" si="106"/>
        <v>0</v>
      </c>
      <c r="AE305" s="41">
        <f t="shared" si="107"/>
        <v>0</v>
      </c>
      <c r="AF305" s="49" t="e">
        <f>HLOOKUP(I305,ElecAvoidedCostsWOCC!$A$5:$Q$50,G305+1,FALSE)</f>
        <v>#N/A</v>
      </c>
      <c r="AG305" s="41" t="e">
        <f t="shared" si="108"/>
        <v>#N/A</v>
      </c>
      <c r="AH305" s="49" t="e">
        <f>HLOOKUP(I305,ElecAvoidedCostsWOCC!$A$5:$Q$50,T305+1,FALSE)</f>
        <v>#N/A</v>
      </c>
      <c r="AI305" s="41" t="e">
        <f t="shared" si="109"/>
        <v>#N/A</v>
      </c>
      <c r="AJ305" s="41" t="e">
        <f t="shared" si="110"/>
        <v>#N/A</v>
      </c>
      <c r="AK305" s="41" t="e">
        <f>HLOOKUP(I305,ElecAvoidedCostsWOCC!$A$5:$Q$50,G305+1,FALSE)*J305*L305</f>
        <v>#N/A</v>
      </c>
      <c r="AL305" s="41" t="e">
        <f t="shared" si="111"/>
        <v>#N/A</v>
      </c>
      <c r="AM305" s="45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5">
        <f t="shared" si="112"/>
        <v>0</v>
      </c>
      <c r="AO305" s="44">
        <f t="shared" si="113"/>
        <v>0</v>
      </c>
      <c r="AP305" s="44" t="e">
        <f t="shared" si="114"/>
        <v>#DIV/0!</v>
      </c>
    </row>
    <row r="306" spans="2:42" x14ac:dyDescent="0.25">
      <c r="B306" s="34"/>
      <c r="C306" s="56"/>
      <c r="D306" s="56"/>
      <c r="E306" s="35"/>
      <c r="F306" s="36"/>
      <c r="G306" s="36"/>
      <c r="H306" s="36"/>
      <c r="I306" s="37"/>
      <c r="J306" s="38"/>
      <c r="K306" s="38"/>
      <c r="L306" s="38"/>
      <c r="M306" s="39"/>
      <c r="N306" s="39"/>
      <c r="O306" s="40"/>
      <c r="P306" s="41"/>
      <c r="Q306" s="41"/>
      <c r="R306" s="42"/>
      <c r="S306" s="43"/>
      <c r="T306" s="36">
        <f t="shared" si="96"/>
        <v>0</v>
      </c>
      <c r="U306" s="44">
        <f t="shared" si="97"/>
        <v>0</v>
      </c>
      <c r="V306" s="45">
        <f t="shared" si="98"/>
        <v>0</v>
      </c>
      <c r="W306" s="46">
        <f t="shared" si="99"/>
        <v>0</v>
      </c>
      <c r="X306" s="41">
        <f t="shared" si="100"/>
        <v>0</v>
      </c>
      <c r="Y306" s="41">
        <f t="shared" si="101"/>
        <v>0</v>
      </c>
      <c r="Z306" s="41">
        <f t="shared" si="102"/>
        <v>0</v>
      </c>
      <c r="AA306" s="47">
        <f t="shared" si="103"/>
        <v>0</v>
      </c>
      <c r="AB306" s="48">
        <f t="shared" si="104"/>
        <v>0</v>
      </c>
      <c r="AC306" s="41">
        <f t="shared" si="105"/>
        <v>0</v>
      </c>
      <c r="AD306" s="41">
        <f t="shared" si="106"/>
        <v>0</v>
      </c>
      <c r="AE306" s="41">
        <f t="shared" si="107"/>
        <v>0</v>
      </c>
      <c r="AF306" s="49" t="e">
        <f>HLOOKUP(I306,ElecAvoidedCostsWOCC!$A$5:$Q$50,G306+1,FALSE)</f>
        <v>#N/A</v>
      </c>
      <c r="AG306" s="41" t="e">
        <f t="shared" si="108"/>
        <v>#N/A</v>
      </c>
      <c r="AH306" s="49" t="e">
        <f>HLOOKUP(I306,ElecAvoidedCostsWOCC!$A$5:$Q$50,T306+1,FALSE)</f>
        <v>#N/A</v>
      </c>
      <c r="AI306" s="41" t="e">
        <f t="shared" si="109"/>
        <v>#N/A</v>
      </c>
      <c r="AJ306" s="41" t="e">
        <f t="shared" si="110"/>
        <v>#N/A</v>
      </c>
      <c r="AK306" s="41" t="e">
        <f>HLOOKUP(I306,ElecAvoidedCostsWOCC!$A$5:$Q$50,G306+1,FALSE)*J306*L306</f>
        <v>#N/A</v>
      </c>
      <c r="AL306" s="41" t="e">
        <f t="shared" si="111"/>
        <v>#N/A</v>
      </c>
      <c r="AM306" s="45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5">
        <f t="shared" si="112"/>
        <v>0</v>
      </c>
      <c r="AO306" s="44">
        <f t="shared" si="113"/>
        <v>0</v>
      </c>
      <c r="AP306" s="44" t="e">
        <f t="shared" si="114"/>
        <v>#DIV/0!</v>
      </c>
    </row>
    <row r="307" spans="2:42" x14ac:dyDescent="0.25">
      <c r="B307" s="34"/>
      <c r="C307" s="56"/>
      <c r="D307" s="56"/>
      <c r="E307" s="35"/>
      <c r="F307" s="36"/>
      <c r="G307" s="36"/>
      <c r="H307" s="36"/>
      <c r="I307" s="37"/>
      <c r="J307" s="38"/>
      <c r="K307" s="38"/>
      <c r="L307" s="38"/>
      <c r="M307" s="39"/>
      <c r="N307" s="39"/>
      <c r="O307" s="40"/>
      <c r="P307" s="41"/>
      <c r="Q307" s="41"/>
      <c r="R307" s="42"/>
      <c r="S307" s="43"/>
      <c r="T307" s="36">
        <f t="shared" si="96"/>
        <v>0</v>
      </c>
      <c r="U307" s="44">
        <f t="shared" si="97"/>
        <v>0</v>
      </c>
      <c r="V307" s="45">
        <f t="shared" si="98"/>
        <v>0</v>
      </c>
      <c r="W307" s="46">
        <f t="shared" si="99"/>
        <v>0</v>
      </c>
      <c r="X307" s="41">
        <f t="shared" si="100"/>
        <v>0</v>
      </c>
      <c r="Y307" s="41">
        <f t="shared" si="101"/>
        <v>0</v>
      </c>
      <c r="Z307" s="41">
        <f t="shared" si="102"/>
        <v>0</v>
      </c>
      <c r="AA307" s="47">
        <f t="shared" si="103"/>
        <v>0</v>
      </c>
      <c r="AB307" s="48">
        <f t="shared" si="104"/>
        <v>0</v>
      </c>
      <c r="AC307" s="41">
        <f t="shared" si="105"/>
        <v>0</v>
      </c>
      <c r="AD307" s="41">
        <f t="shared" si="106"/>
        <v>0</v>
      </c>
      <c r="AE307" s="41">
        <f t="shared" si="107"/>
        <v>0</v>
      </c>
      <c r="AF307" s="49" t="e">
        <f>HLOOKUP(I307,ElecAvoidedCostsWOCC!$A$5:$Q$50,G307+1,FALSE)</f>
        <v>#N/A</v>
      </c>
      <c r="AG307" s="41" t="e">
        <f t="shared" si="108"/>
        <v>#N/A</v>
      </c>
      <c r="AH307" s="49" t="e">
        <f>HLOOKUP(I307,ElecAvoidedCostsWOCC!$A$5:$Q$50,T307+1,FALSE)</f>
        <v>#N/A</v>
      </c>
      <c r="AI307" s="41" t="e">
        <f t="shared" si="109"/>
        <v>#N/A</v>
      </c>
      <c r="AJ307" s="41" t="e">
        <f t="shared" si="110"/>
        <v>#N/A</v>
      </c>
      <c r="AK307" s="41" t="e">
        <f>HLOOKUP(I307,ElecAvoidedCostsWOCC!$A$5:$Q$50,G307+1,FALSE)*J307*L307</f>
        <v>#N/A</v>
      </c>
      <c r="AL307" s="41" t="e">
        <f t="shared" si="111"/>
        <v>#N/A</v>
      </c>
      <c r="AM307" s="45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5">
        <f t="shared" si="112"/>
        <v>0</v>
      </c>
      <c r="AO307" s="44">
        <f t="shared" si="113"/>
        <v>0</v>
      </c>
      <c r="AP307" s="44" t="e">
        <f t="shared" si="114"/>
        <v>#DIV/0!</v>
      </c>
    </row>
  </sheetData>
  <conditionalFormatting sqref="J5:N307 R5:S307">
    <cfRule type="expression" dxfId="222" priority="2">
      <formula>ISTEXT(J5)</formula>
    </cfRule>
    <cfRule type="notContainsBlanks" dxfId="221" priority="3">
      <formula>LEN(TRIM(J5))&gt;0</formula>
    </cfRule>
  </conditionalFormatting>
  <conditionalFormatting sqref="R5:S307">
    <cfRule type="expression" dxfId="220" priority="1">
      <formula>"istext($AB17)"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499984740745262"/>
  </sheetPr>
  <dimension ref="A1:AP28"/>
  <sheetViews>
    <sheetView zoomScale="85" zoomScaleNormal="85" workbookViewId="0">
      <selection activeCell="E4" sqref="E4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18230660</v>
      </c>
      <c r="D2" s="17" t="s">
        <v>109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/>
      <c r="C5" s="56">
        <v>18230660</v>
      </c>
      <c r="D5" s="56" t="s">
        <v>109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B24" si="8">Z5/(1+GasDiscountRate)^1</f>
        <v>#DIV/0!</v>
      </c>
      <c r="AC5" s="41" t="e">
        <f t="shared" ref="AC5:AC24" si="9">AA5/(1+GasDiscountRate)^1</f>
        <v>#DIV/0!</v>
      </c>
      <c r="AD5" s="41">
        <f t="shared" ref="AD5:AD24" si="10">-PV(GasDiscountRate,T5,R5)*J5</f>
        <v>0</v>
      </c>
      <c r="AE5" s="41">
        <v>0</v>
      </c>
      <c r="AF5" s="49" t="e">
        <f>HLOOKUP(I5,GasAvoidedCostsWOCC!$A$5:$G$50,G5+1,FALSE)</f>
        <v>#N/A</v>
      </c>
      <c r="AG5" s="41" t="e">
        <f t="shared" ref="AG5:AG24" si="11">AF5*J5*K5</f>
        <v>#N/A</v>
      </c>
      <c r="AH5" s="49" t="e">
        <f>HLOOKUP(I5,GasAvoidedCostsWOCC!$A$5:$Q$50,T5+1,FALSE)</f>
        <v>#N/A</v>
      </c>
      <c r="AI5" s="41" t="e">
        <f t="shared" ref="AI5:AI24" si="12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9"/>
        <v>#DIV/0!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9"/>
        <v>#DIV/0!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2983459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9"/>
        <v>#DIV/0!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9"/>
        <v>#DIV/0!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9"/>
        <v>#DIV/0!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9"/>
        <v>#DIV/0!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9"/>
        <v>#DIV/0!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9"/>
        <v>#DIV/0!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9"/>
        <v>#DIV/0!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9"/>
        <v>#DIV/0!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9"/>
        <v>#DIV/0!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9"/>
        <v>#DIV/0!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2983459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9"/>
        <v>#DIV/0!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9"/>
        <v>#DIV/0!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2983459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9"/>
        <v>#DIV/0!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8"/>
        <v>#DIV/0!</v>
      </c>
      <c r="AC21" s="41" t="e">
        <f t="shared" si="9"/>
        <v>#DIV/0!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8"/>
        <v>#DIV/0!</v>
      </c>
      <c r="AC22" s="41" t="e">
        <f t="shared" si="9"/>
        <v>#DIV/0!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8"/>
        <v>#DIV/0!</v>
      </c>
      <c r="AC23" s="41" t="e">
        <f t="shared" si="9"/>
        <v>#DIV/0!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8"/>
        <v>#DIV/0!</v>
      </c>
      <c r="AC24" s="41" t="e">
        <f t="shared" si="9"/>
        <v>#DIV/0!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11" priority="2">
      <formula>ISTEXT(J5)</formula>
    </cfRule>
    <cfRule type="notContainsBlanks" dxfId="10" priority="3">
      <formula>LEN(TRIM(J5))&gt;0</formula>
    </cfRule>
  </conditionalFormatting>
  <conditionalFormatting sqref="R5:S24">
    <cfRule type="expression" dxfId="9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499984740745262"/>
  </sheetPr>
  <dimension ref="A1:AP28"/>
  <sheetViews>
    <sheetView zoomScale="85" zoomScaleNormal="85" workbookViewId="0">
      <selection activeCell="D6" sqref="D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18230622</v>
      </c>
      <c r="D2" s="17" t="s">
        <v>315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316</v>
      </c>
      <c r="C5" s="56">
        <v>18230622</v>
      </c>
      <c r="D5" s="56" t="s">
        <v>315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B24" si="8">Z5/(1+GasDiscountRate)^1</f>
        <v>#DIV/0!</v>
      </c>
      <c r="AC5" s="41" t="e">
        <f t="shared" ref="AC5:AC24" si="9">AA5/(1+GasDiscountRate)^1</f>
        <v>#DIV/0!</v>
      </c>
      <c r="AD5" s="41">
        <f t="shared" ref="AD5:AD24" si="10">-PV(GasDiscountRate,T5,R5)*J5</f>
        <v>0</v>
      </c>
      <c r="AE5" s="41">
        <v>0</v>
      </c>
      <c r="AF5" s="49" t="e">
        <f>HLOOKUP(I5,GasAvoidedCostsWOCC!$A$5:$G$50,G5+1,FALSE)</f>
        <v>#N/A</v>
      </c>
      <c r="AG5" s="41" t="e">
        <f t="shared" ref="AG5:AG24" si="11">AF5*J5*K5</f>
        <v>#N/A</v>
      </c>
      <c r="AH5" s="49" t="e">
        <f>HLOOKUP(I5,GasAvoidedCostsWOCC!$A$5:$Q$50,T5+1,FALSE)</f>
        <v>#N/A</v>
      </c>
      <c r="AI5" s="41" t="e">
        <f t="shared" ref="AI5:AI24" si="12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9"/>
        <v>#DIV/0!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9"/>
        <v>#DIV/0!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0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9"/>
        <v>#DIV/0!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9"/>
        <v>#DIV/0!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9"/>
        <v>#DIV/0!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9"/>
        <v>#DIV/0!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9"/>
        <v>#DIV/0!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9"/>
        <v>#DIV/0!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9"/>
        <v>#DIV/0!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9"/>
        <v>#DIV/0!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9"/>
        <v>#DIV/0!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9"/>
        <v>#DIV/0!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9"/>
        <v>#DIV/0!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9"/>
        <v>#DIV/0!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0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9"/>
        <v>#DIV/0!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8"/>
        <v>#DIV/0!</v>
      </c>
      <c r="AC21" s="41" t="e">
        <f t="shared" si="9"/>
        <v>#DIV/0!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8"/>
        <v>#DIV/0!</v>
      </c>
      <c r="AC22" s="41" t="e">
        <f t="shared" si="9"/>
        <v>#DIV/0!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8"/>
        <v>#DIV/0!</v>
      </c>
      <c r="AC23" s="41" t="e">
        <f t="shared" si="9"/>
        <v>#DIV/0!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8"/>
        <v>#DIV/0!</v>
      </c>
      <c r="AC24" s="41" t="e">
        <f t="shared" si="9"/>
        <v>#DIV/0!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8" priority="2">
      <formula>ISTEXT(J5)</formula>
    </cfRule>
    <cfRule type="notContainsBlanks" dxfId="7" priority="3">
      <formula>LEN(TRIM(J5))&gt;0</formula>
    </cfRule>
  </conditionalFormatting>
  <conditionalFormatting sqref="R5:S24">
    <cfRule type="expression" dxfId="6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499984740745262"/>
  </sheetPr>
  <dimension ref="A1:AP28"/>
  <sheetViews>
    <sheetView zoomScale="85" zoomScaleNormal="85" workbookViewId="0">
      <selection activeCell="A6" sqref="A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18231038</v>
      </c>
      <c r="D2" s="17" t="s">
        <v>149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316</v>
      </c>
      <c r="C5" s="56">
        <v>18231038</v>
      </c>
      <c r="D5" s="56" t="s">
        <v>149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B24" si="8">Z5/(1+GasDiscountRate)^1</f>
        <v>#DIV/0!</v>
      </c>
      <c r="AC5" s="41" t="e">
        <f t="shared" ref="AC5:AC24" si="9">AA5/(1+GasDiscountRate)^1</f>
        <v>#DIV/0!</v>
      </c>
      <c r="AD5" s="41">
        <f t="shared" ref="AD5:AD24" si="10">-PV(GasDiscountRate,T5,R5)*J5</f>
        <v>0</v>
      </c>
      <c r="AE5" s="41">
        <v>0</v>
      </c>
      <c r="AF5" s="49" t="e">
        <f>HLOOKUP(I5,GasAvoidedCostsWOCC!$A$5:$G$50,G5+1,FALSE)</f>
        <v>#N/A</v>
      </c>
      <c r="AG5" s="41" t="e">
        <f t="shared" ref="AG5:AG24" si="11">AF5*J5*K5</f>
        <v>#N/A</v>
      </c>
      <c r="AH5" s="49" t="e">
        <f>HLOOKUP(I5,GasAvoidedCostsWOCC!$A$5:$Q$50,T5+1,FALSE)</f>
        <v>#N/A</v>
      </c>
      <c r="AI5" s="41" t="e">
        <f t="shared" ref="AI5:AI24" si="12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9"/>
        <v>#DIV/0!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9"/>
        <v>#DIV/0!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0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9"/>
        <v>#DIV/0!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9"/>
        <v>#DIV/0!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9"/>
        <v>#DIV/0!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9"/>
        <v>#DIV/0!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9"/>
        <v>#DIV/0!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9"/>
        <v>#DIV/0!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9"/>
        <v>#DIV/0!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9"/>
        <v>#DIV/0!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9"/>
        <v>#DIV/0!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9"/>
        <v>#DIV/0!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0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9"/>
        <v>#DIV/0!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9"/>
        <v>#DIV/0!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0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9"/>
        <v>#DIV/0!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8"/>
        <v>#DIV/0!</v>
      </c>
      <c r="AC21" s="41" t="e">
        <f t="shared" si="9"/>
        <v>#DIV/0!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 t="e">
        <f>(SUM(AM5:AM110)/(SUM(AB5:AB110)))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8"/>
        <v>#DIV/0!</v>
      </c>
      <c r="AC22" s="41" t="e">
        <f t="shared" si="9"/>
        <v>#DIV/0!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8"/>
        <v>#DIV/0!</v>
      </c>
      <c r="AC23" s="41" t="e">
        <f t="shared" si="9"/>
        <v>#DIV/0!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 t="e">
        <f>(SUM(AN5:AN110)/SUM(AC5:AC110))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8"/>
        <v>#DIV/0!</v>
      </c>
      <c r="AC24" s="41" t="e">
        <f t="shared" si="9"/>
        <v>#DIV/0!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5" priority="2">
      <formula>ISTEXT(J5)</formula>
    </cfRule>
    <cfRule type="notContainsBlanks" dxfId="4" priority="3">
      <formula>LEN(TRIM(J5))&gt;0</formula>
    </cfRule>
  </conditionalFormatting>
  <conditionalFormatting sqref="R5:S24">
    <cfRule type="expression" dxfId="3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 tint="-0.499984740745262"/>
  </sheetPr>
  <dimension ref="A1:AP28"/>
  <sheetViews>
    <sheetView zoomScale="85" zoomScaleNormal="85" workbookViewId="0">
      <selection activeCell="A6" sqref="A6"/>
    </sheetView>
  </sheetViews>
  <sheetFormatPr defaultRowHeight="15" x14ac:dyDescent="0.2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GasDiscountRate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18230267</v>
      </c>
      <c r="D2" s="17" t="s">
        <v>161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297</v>
      </c>
      <c r="AC3" s="24" t="s">
        <v>295</v>
      </c>
      <c r="AD3" s="25" t="s">
        <v>298</v>
      </c>
      <c r="AE3" s="23" t="s">
        <v>299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75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515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306</v>
      </c>
      <c r="AG4" s="30" t="s">
        <v>220</v>
      </c>
      <c r="AH4" s="30" t="s">
        <v>307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/>
      <c r="C5" s="56">
        <v>18230267</v>
      </c>
      <c r="D5" s="56" t="s">
        <v>161</v>
      </c>
      <c r="E5" s="35"/>
      <c r="F5" s="36"/>
      <c r="G5" s="36"/>
      <c r="H5" s="36"/>
      <c r="I5" s="37"/>
      <c r="J5" s="38"/>
      <c r="K5" s="38"/>
      <c r="L5" s="38"/>
      <c r="M5" s="39"/>
      <c r="N5" s="39"/>
      <c r="O5" s="40"/>
      <c r="P5" s="41"/>
      <c r="Q5" s="41"/>
      <c r="R5" s="42"/>
      <c r="S5" s="43"/>
      <c r="T5" s="36">
        <f t="shared" ref="T5:T24" si="0">G5+H5</f>
        <v>0</v>
      </c>
      <c r="U5" s="44" t="e">
        <f t="shared" ref="U5:U24" si="1">(O5/$A$10)*T5</f>
        <v>#DIV/0!</v>
      </c>
      <c r="V5" s="45">
        <f t="shared" ref="V5:V24" si="2">N5-M5</f>
        <v>0</v>
      </c>
      <c r="W5" s="46" t="e">
        <f t="shared" ref="W5:W24" si="3">(O5/A$10)</f>
        <v>#DIV/0!</v>
      </c>
      <c r="X5" s="41" t="e">
        <f t="shared" ref="X5:X24" si="4">W5*A$8</f>
        <v>#DIV/0!</v>
      </c>
      <c r="Y5" s="41">
        <f t="shared" ref="Y5:Y24" si="5">Q5-P5</f>
        <v>0</v>
      </c>
      <c r="Z5" s="41" t="e">
        <f t="shared" ref="Z5:Z24" si="6">X5+(A$6*W5)</f>
        <v>#DIV/0!</v>
      </c>
      <c r="AA5" s="47" t="e">
        <f t="shared" ref="AA5:AA24" si="7">Q5+X5</f>
        <v>#DIV/0!</v>
      </c>
      <c r="AB5" s="48" t="e">
        <f t="shared" ref="AB5:AB24" si="8">Z5/(1+GasDiscountRate)^1</f>
        <v>#DIV/0!</v>
      </c>
      <c r="AC5" s="41" t="e">
        <f t="shared" ref="AC5:AC24" si="9">AA5/(1+GasDiscountRate)^1</f>
        <v>#DIV/0!</v>
      </c>
      <c r="AD5" s="41">
        <f t="shared" ref="AD5:AD24" si="10">-PV(GasDiscountRate,T5,R5)*J5</f>
        <v>0</v>
      </c>
      <c r="AE5" s="41">
        <v>0</v>
      </c>
      <c r="AF5" s="49" t="e">
        <f>HLOOKUP(I5,GasAvoidedCostsWOCC!$A$5:$G$50,G5+1,FALSE)</f>
        <v>#N/A</v>
      </c>
      <c r="AG5" s="41" t="e">
        <f t="shared" ref="AG5:AG24" si="11">AF5*J5*K5</f>
        <v>#N/A</v>
      </c>
      <c r="AH5" s="49" t="e">
        <f>HLOOKUP(I5,GasAvoidedCostsWOCC!$A$5:$Q$50,T5+1,FALSE)</f>
        <v>#N/A</v>
      </c>
      <c r="AI5" s="41" t="e">
        <f t="shared" ref="AI5:AI24" si="12">AH5*J5*L5</f>
        <v>#N/A</v>
      </c>
      <c r="AJ5" s="41" t="e">
        <f>AG5+AI5</f>
        <v>#N/A</v>
      </c>
      <c r="AK5" s="41" t="e">
        <f>HLOOKUP(I5,GasAvoidedCostsWOCC!$A$5:$Q$50,G5+1,FALSE)*J5*L5</f>
        <v>#N/A</v>
      </c>
      <c r="AL5" s="41" t="e">
        <f>AG5+AI5-AK5</f>
        <v>#N/A</v>
      </c>
      <c r="AM5" s="45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5">
        <f>AM5*1.1+AD5+AE5</f>
        <v>0</v>
      </c>
      <c r="AO5" s="44">
        <f>IFERROR(AM5/AB5,0)</f>
        <v>0</v>
      </c>
      <c r="AP5" s="44" t="e">
        <f>AN5/AC5</f>
        <v>#DIV/0!</v>
      </c>
    </row>
    <row r="6" spans="1:42" ht="13.5" customHeight="1" x14ac:dyDescent="0.25">
      <c r="A6" s="50">
        <f>SUMIF('Program Costs'!D:D,C2,'Program Costs'!L:L)</f>
        <v>32000</v>
      </c>
      <c r="B6" s="84"/>
      <c r="C6" s="85"/>
      <c r="D6" s="85"/>
      <c r="E6" s="35"/>
      <c r="F6" s="36"/>
      <c r="G6" s="36"/>
      <c r="H6" s="36"/>
      <c r="I6" s="37"/>
      <c r="J6" s="38"/>
      <c r="K6" s="38"/>
      <c r="L6" s="38"/>
      <c r="M6" s="39"/>
      <c r="N6" s="39"/>
      <c r="O6" s="40"/>
      <c r="P6" s="41"/>
      <c r="Q6" s="41"/>
      <c r="R6" s="42"/>
      <c r="S6" s="43"/>
      <c r="T6" s="36">
        <f t="shared" si="0"/>
        <v>0</v>
      </c>
      <c r="U6" s="44" t="e">
        <f t="shared" si="1"/>
        <v>#DIV/0!</v>
      </c>
      <c r="V6" s="45">
        <f t="shared" si="2"/>
        <v>0</v>
      </c>
      <c r="W6" s="46" t="e">
        <f t="shared" si="3"/>
        <v>#DIV/0!</v>
      </c>
      <c r="X6" s="41" t="e">
        <f t="shared" si="4"/>
        <v>#DIV/0!</v>
      </c>
      <c r="Y6" s="41">
        <f t="shared" si="5"/>
        <v>0</v>
      </c>
      <c r="Z6" s="41" t="e">
        <f t="shared" si="6"/>
        <v>#DIV/0!</v>
      </c>
      <c r="AA6" s="47" t="e">
        <f t="shared" si="7"/>
        <v>#DIV/0!</v>
      </c>
      <c r="AB6" s="48" t="e">
        <f t="shared" si="8"/>
        <v>#DIV/0!</v>
      </c>
      <c r="AC6" s="41" t="e">
        <f t="shared" si="9"/>
        <v>#DIV/0!</v>
      </c>
      <c r="AD6" s="41">
        <f t="shared" si="10"/>
        <v>0</v>
      </c>
      <c r="AE6" s="41">
        <v>0</v>
      </c>
      <c r="AF6" s="49" t="e">
        <f>HLOOKUP(I6,GasAvoidedCostsWOCC!$A$5:$G$50,G6+1,FALSE)</f>
        <v>#N/A</v>
      </c>
      <c r="AG6" s="41" t="e">
        <f t="shared" si="11"/>
        <v>#N/A</v>
      </c>
      <c r="AH6" s="49" t="e">
        <f>HLOOKUP(I6,GasAvoidedCostsWOCC!$A$5:$Q$50,T6+1,FALSE)</f>
        <v>#N/A</v>
      </c>
      <c r="AI6" s="41" t="e">
        <f t="shared" si="12"/>
        <v>#N/A</v>
      </c>
      <c r="AJ6" s="41" t="e">
        <f t="shared" ref="AJ6:AJ24" si="13">AG6+AI6</f>
        <v>#N/A</v>
      </c>
      <c r="AK6" s="41" t="e">
        <f>HLOOKUP(I6,GasAvoidedCostsWOCC!$A$5:$Q$50,G6+1,FALSE)*J6*L6</f>
        <v>#N/A</v>
      </c>
      <c r="AL6" s="41" t="e">
        <f t="shared" ref="AL6:AL24" si="14">AG6+AI6-AK6</f>
        <v>#N/A</v>
      </c>
      <c r="AM6" s="45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5">
        <f t="shared" ref="AN6:AN24" si="15">AM6*1.1+AD6+AE6</f>
        <v>0</v>
      </c>
      <c r="AO6" s="44">
        <f t="shared" ref="AO6:AO24" si="16">IFERROR(AM6/AB6,0)</f>
        <v>0</v>
      </c>
      <c r="AP6" s="44" t="e">
        <f t="shared" ref="AP6:AP24" si="17">AN6/AC6</f>
        <v>#DIV/0!</v>
      </c>
    </row>
    <row r="7" spans="1:42" ht="13.5" customHeight="1" x14ac:dyDescent="0.25">
      <c r="A7" s="33" t="s">
        <v>232</v>
      </c>
      <c r="B7" s="84"/>
      <c r="C7" s="85"/>
      <c r="D7" s="85"/>
      <c r="E7" s="35"/>
      <c r="F7" s="36"/>
      <c r="G7" s="36"/>
      <c r="H7" s="36"/>
      <c r="I7" s="37"/>
      <c r="J7" s="38"/>
      <c r="K7" s="38"/>
      <c r="L7" s="38"/>
      <c r="M7" s="39"/>
      <c r="N7" s="39"/>
      <c r="O7" s="40"/>
      <c r="P7" s="41"/>
      <c r="Q7" s="41"/>
      <c r="R7" s="42"/>
      <c r="S7" s="43"/>
      <c r="T7" s="36">
        <f t="shared" si="0"/>
        <v>0</v>
      </c>
      <c r="U7" s="44" t="e">
        <f t="shared" si="1"/>
        <v>#DIV/0!</v>
      </c>
      <c r="V7" s="45">
        <f t="shared" si="2"/>
        <v>0</v>
      </c>
      <c r="W7" s="46" t="e">
        <f t="shared" si="3"/>
        <v>#DIV/0!</v>
      </c>
      <c r="X7" s="41" t="e">
        <f t="shared" si="4"/>
        <v>#DIV/0!</v>
      </c>
      <c r="Y7" s="41">
        <f t="shared" si="5"/>
        <v>0</v>
      </c>
      <c r="Z7" s="41" t="e">
        <f t="shared" si="6"/>
        <v>#DIV/0!</v>
      </c>
      <c r="AA7" s="47" t="e">
        <f t="shared" si="7"/>
        <v>#DIV/0!</v>
      </c>
      <c r="AB7" s="48" t="e">
        <f t="shared" si="8"/>
        <v>#DIV/0!</v>
      </c>
      <c r="AC7" s="41" t="e">
        <f t="shared" si="9"/>
        <v>#DIV/0!</v>
      </c>
      <c r="AD7" s="41">
        <f t="shared" si="10"/>
        <v>0</v>
      </c>
      <c r="AE7" s="41">
        <v>0</v>
      </c>
      <c r="AF7" s="49" t="e">
        <f>HLOOKUP(I7,GasAvoidedCostsWOCC!$A$5:$G$50,G7+1,FALSE)</f>
        <v>#N/A</v>
      </c>
      <c r="AG7" s="41" t="e">
        <f t="shared" si="11"/>
        <v>#N/A</v>
      </c>
      <c r="AH7" s="49" t="e">
        <f>HLOOKUP(I7,GasAvoidedCostsWOCC!$A$5:$Q$50,T7+1,FALSE)</f>
        <v>#N/A</v>
      </c>
      <c r="AI7" s="41" t="e">
        <f t="shared" si="12"/>
        <v>#N/A</v>
      </c>
      <c r="AJ7" s="41" t="e">
        <f t="shared" si="13"/>
        <v>#N/A</v>
      </c>
      <c r="AK7" s="41" t="e">
        <f>HLOOKUP(I7,GasAvoidedCostsWOCC!$A$5:$Q$50,G7+1,FALSE)*J7*L7</f>
        <v>#N/A</v>
      </c>
      <c r="AL7" s="41" t="e">
        <f t="shared" si="14"/>
        <v>#N/A</v>
      </c>
      <c r="AM7" s="45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5">
        <f t="shared" si="15"/>
        <v>0</v>
      </c>
      <c r="AO7" s="44">
        <f t="shared" si="16"/>
        <v>0</v>
      </c>
      <c r="AP7" s="44" t="e">
        <f t="shared" si="17"/>
        <v>#DIV/0!</v>
      </c>
    </row>
    <row r="8" spans="1:42" ht="13.5" customHeight="1" x14ac:dyDescent="0.25">
      <c r="A8" s="50">
        <f>SUMIF('Program Costs'!D:D,C2,'Program Costs'!O:O)</f>
        <v>235519.32</v>
      </c>
      <c r="B8" s="84"/>
      <c r="C8" s="85"/>
      <c r="D8" s="85"/>
      <c r="E8" s="35"/>
      <c r="F8" s="36"/>
      <c r="G8" s="36"/>
      <c r="H8" s="36"/>
      <c r="I8" s="37"/>
      <c r="J8" s="38"/>
      <c r="K8" s="38"/>
      <c r="L8" s="38"/>
      <c r="M8" s="39"/>
      <c r="N8" s="39"/>
      <c r="O8" s="40"/>
      <c r="P8" s="41"/>
      <c r="Q8" s="41"/>
      <c r="R8" s="42"/>
      <c r="S8" s="43"/>
      <c r="T8" s="36">
        <f t="shared" si="0"/>
        <v>0</v>
      </c>
      <c r="U8" s="44" t="e">
        <f t="shared" si="1"/>
        <v>#DIV/0!</v>
      </c>
      <c r="V8" s="45">
        <f t="shared" si="2"/>
        <v>0</v>
      </c>
      <c r="W8" s="46" t="e">
        <f t="shared" si="3"/>
        <v>#DIV/0!</v>
      </c>
      <c r="X8" s="41" t="e">
        <f t="shared" si="4"/>
        <v>#DIV/0!</v>
      </c>
      <c r="Y8" s="41">
        <f t="shared" si="5"/>
        <v>0</v>
      </c>
      <c r="Z8" s="41" t="e">
        <f t="shared" si="6"/>
        <v>#DIV/0!</v>
      </c>
      <c r="AA8" s="47" t="e">
        <f t="shared" si="7"/>
        <v>#DIV/0!</v>
      </c>
      <c r="AB8" s="48" t="e">
        <f t="shared" si="8"/>
        <v>#DIV/0!</v>
      </c>
      <c r="AC8" s="41" t="e">
        <f t="shared" si="9"/>
        <v>#DIV/0!</v>
      </c>
      <c r="AD8" s="41">
        <f t="shared" si="10"/>
        <v>0</v>
      </c>
      <c r="AE8" s="41">
        <v>0</v>
      </c>
      <c r="AF8" s="49" t="e">
        <f>HLOOKUP(I8,GasAvoidedCostsWOCC!$A$5:$G$50,G8+1,FALSE)</f>
        <v>#N/A</v>
      </c>
      <c r="AG8" s="41" t="e">
        <f t="shared" si="11"/>
        <v>#N/A</v>
      </c>
      <c r="AH8" s="49" t="e">
        <f>HLOOKUP(I8,GasAvoidedCostsWOCC!$A$5:$Q$50,T8+1,FALSE)</f>
        <v>#N/A</v>
      </c>
      <c r="AI8" s="41" t="e">
        <f t="shared" si="12"/>
        <v>#N/A</v>
      </c>
      <c r="AJ8" s="41" t="e">
        <f t="shared" si="13"/>
        <v>#N/A</v>
      </c>
      <c r="AK8" s="41" t="e">
        <f>HLOOKUP(I8,GasAvoidedCostsWOCC!$A$5:$Q$50,G8+1,FALSE)*J8*L8</f>
        <v>#N/A</v>
      </c>
      <c r="AL8" s="41" t="e">
        <f t="shared" si="14"/>
        <v>#N/A</v>
      </c>
      <c r="AM8" s="45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5">
        <f t="shared" si="15"/>
        <v>0</v>
      </c>
      <c r="AO8" s="44">
        <f t="shared" si="16"/>
        <v>0</v>
      </c>
      <c r="AP8" s="44" t="e">
        <f t="shared" si="17"/>
        <v>#DIV/0!</v>
      </c>
    </row>
    <row r="9" spans="1:42" ht="13.5" customHeight="1" x14ac:dyDescent="0.25">
      <c r="A9" s="33" t="s">
        <v>296</v>
      </c>
      <c r="B9" s="34"/>
      <c r="E9" s="35"/>
      <c r="F9" s="36"/>
      <c r="G9" s="36"/>
      <c r="H9" s="36"/>
      <c r="I9" s="37"/>
      <c r="J9" s="38"/>
      <c r="K9" s="38"/>
      <c r="L9" s="38"/>
      <c r="M9" s="39"/>
      <c r="N9" s="39"/>
      <c r="O9" s="40"/>
      <c r="P9" s="41"/>
      <c r="Q9" s="41"/>
      <c r="R9" s="42"/>
      <c r="S9" s="43"/>
      <c r="T9" s="36">
        <f t="shared" si="0"/>
        <v>0</v>
      </c>
      <c r="U9" s="44" t="e">
        <f t="shared" si="1"/>
        <v>#DIV/0!</v>
      </c>
      <c r="V9" s="45">
        <f t="shared" si="2"/>
        <v>0</v>
      </c>
      <c r="W9" s="46" t="e">
        <f t="shared" si="3"/>
        <v>#DIV/0!</v>
      </c>
      <c r="X9" s="41" t="e">
        <f t="shared" si="4"/>
        <v>#DIV/0!</v>
      </c>
      <c r="Y9" s="41">
        <f t="shared" si="5"/>
        <v>0</v>
      </c>
      <c r="Z9" s="41" t="e">
        <f t="shared" si="6"/>
        <v>#DIV/0!</v>
      </c>
      <c r="AA9" s="47" t="e">
        <f t="shared" si="7"/>
        <v>#DIV/0!</v>
      </c>
      <c r="AB9" s="48" t="e">
        <f t="shared" si="8"/>
        <v>#DIV/0!</v>
      </c>
      <c r="AC9" s="41" t="e">
        <f t="shared" si="9"/>
        <v>#DIV/0!</v>
      </c>
      <c r="AD9" s="41">
        <f t="shared" si="10"/>
        <v>0</v>
      </c>
      <c r="AE9" s="41">
        <f t="shared" ref="AE9:AE24" si="18">-PV(GasDiscountRate,T9,S9)*J9</f>
        <v>0</v>
      </c>
      <c r="AF9" s="49" t="e">
        <f>HLOOKUP(I9,GasAvoidedCostsWOCC!$A$5:$G$50,G9+1,FALSE)</f>
        <v>#N/A</v>
      </c>
      <c r="AG9" s="41" t="e">
        <f t="shared" si="11"/>
        <v>#N/A</v>
      </c>
      <c r="AH9" s="49" t="e">
        <f>HLOOKUP(I9,GasAvoidedCostsWOCC!$A$5:$Q$50,T9+1,FALSE)</f>
        <v>#N/A</v>
      </c>
      <c r="AI9" s="41" t="e">
        <f t="shared" si="12"/>
        <v>#N/A</v>
      </c>
      <c r="AJ9" s="41" t="e">
        <f t="shared" si="13"/>
        <v>#N/A</v>
      </c>
      <c r="AK9" s="41" t="e">
        <f>HLOOKUP(I9,GasAvoidedCostsWOCC!$A$5:$Q$50,G9+1,FALSE)*J9*L9</f>
        <v>#N/A</v>
      </c>
      <c r="AL9" s="41" t="e">
        <f t="shared" si="14"/>
        <v>#N/A</v>
      </c>
      <c r="AM9" s="45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5">
        <f t="shared" si="15"/>
        <v>0</v>
      </c>
      <c r="AO9" s="44">
        <f t="shared" si="16"/>
        <v>0</v>
      </c>
      <c r="AP9" s="44" t="e">
        <f t="shared" si="17"/>
        <v>#DIV/0!</v>
      </c>
    </row>
    <row r="10" spans="1:42" ht="13.5" customHeight="1" x14ac:dyDescent="0.25">
      <c r="A10" s="51">
        <f>SUM(O5:O999)</f>
        <v>0</v>
      </c>
      <c r="B10" s="34"/>
      <c r="E10" s="35"/>
      <c r="F10" s="36"/>
      <c r="G10" s="36"/>
      <c r="H10" s="36"/>
      <c r="I10" s="37"/>
      <c r="J10" s="38"/>
      <c r="K10" s="38"/>
      <c r="L10" s="38"/>
      <c r="M10" s="39"/>
      <c r="N10" s="39"/>
      <c r="O10" s="40"/>
      <c r="P10" s="41"/>
      <c r="Q10" s="41"/>
      <c r="R10" s="42"/>
      <c r="S10" s="43"/>
      <c r="T10" s="36">
        <f t="shared" si="0"/>
        <v>0</v>
      </c>
      <c r="U10" s="44" t="e">
        <f t="shared" si="1"/>
        <v>#DIV/0!</v>
      </c>
      <c r="V10" s="45">
        <f t="shared" si="2"/>
        <v>0</v>
      </c>
      <c r="W10" s="46" t="e">
        <f t="shared" si="3"/>
        <v>#DIV/0!</v>
      </c>
      <c r="X10" s="41" t="e">
        <f t="shared" si="4"/>
        <v>#DIV/0!</v>
      </c>
      <c r="Y10" s="41">
        <f t="shared" si="5"/>
        <v>0</v>
      </c>
      <c r="Z10" s="41" t="e">
        <f t="shared" si="6"/>
        <v>#DIV/0!</v>
      </c>
      <c r="AA10" s="47" t="e">
        <f t="shared" si="7"/>
        <v>#DIV/0!</v>
      </c>
      <c r="AB10" s="48" t="e">
        <f t="shared" si="8"/>
        <v>#DIV/0!</v>
      </c>
      <c r="AC10" s="41" t="e">
        <f t="shared" si="9"/>
        <v>#DIV/0!</v>
      </c>
      <c r="AD10" s="41">
        <f t="shared" si="10"/>
        <v>0</v>
      </c>
      <c r="AE10" s="41">
        <f t="shared" si="18"/>
        <v>0</v>
      </c>
      <c r="AF10" s="49" t="e">
        <f>HLOOKUP(I10,GasAvoidedCostsWOCC!$A$5:$G$50,G10+1,FALSE)</f>
        <v>#N/A</v>
      </c>
      <c r="AG10" s="41" t="e">
        <f t="shared" si="11"/>
        <v>#N/A</v>
      </c>
      <c r="AH10" s="49" t="e">
        <f>HLOOKUP(I10,GasAvoidedCostsWOCC!$A$5:$Q$50,T10+1,FALSE)</f>
        <v>#N/A</v>
      </c>
      <c r="AI10" s="41" t="e">
        <f t="shared" si="12"/>
        <v>#N/A</v>
      </c>
      <c r="AJ10" s="41" t="e">
        <f t="shared" si="13"/>
        <v>#N/A</v>
      </c>
      <c r="AK10" s="41" t="e">
        <f>HLOOKUP(I10,GasAvoidedCostsWOCC!$A$5:$Q$50,G10+1,FALSE)*J10*L10</f>
        <v>#N/A</v>
      </c>
      <c r="AL10" s="41" t="e">
        <f t="shared" si="14"/>
        <v>#N/A</v>
      </c>
      <c r="AM10" s="45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5">
        <f t="shared" si="15"/>
        <v>0</v>
      </c>
      <c r="AO10" s="44">
        <f t="shared" si="16"/>
        <v>0</v>
      </c>
      <c r="AP10" s="44" t="e">
        <f t="shared" si="17"/>
        <v>#DIV/0!</v>
      </c>
    </row>
    <row r="11" spans="1:42" ht="13.5" customHeight="1" x14ac:dyDescent="0.25">
      <c r="A11" s="33" t="s">
        <v>235</v>
      </c>
      <c r="B11" s="34"/>
      <c r="E11" s="35"/>
      <c r="F11" s="36"/>
      <c r="G11" s="36"/>
      <c r="H11" s="36"/>
      <c r="I11" s="37"/>
      <c r="J11" s="38"/>
      <c r="K11" s="38"/>
      <c r="L11" s="38"/>
      <c r="M11" s="39"/>
      <c r="N11" s="39"/>
      <c r="O11" s="40"/>
      <c r="P11" s="41"/>
      <c r="Q11" s="41"/>
      <c r="R11" s="42"/>
      <c r="S11" s="43"/>
      <c r="T11" s="36">
        <f t="shared" si="0"/>
        <v>0</v>
      </c>
      <c r="U11" s="44" t="e">
        <f t="shared" si="1"/>
        <v>#DIV/0!</v>
      </c>
      <c r="V11" s="45">
        <f t="shared" si="2"/>
        <v>0</v>
      </c>
      <c r="W11" s="46" t="e">
        <f t="shared" si="3"/>
        <v>#DIV/0!</v>
      </c>
      <c r="X11" s="41" t="e">
        <f t="shared" si="4"/>
        <v>#DIV/0!</v>
      </c>
      <c r="Y11" s="41">
        <f t="shared" si="5"/>
        <v>0</v>
      </c>
      <c r="Z11" s="41" t="e">
        <f t="shared" si="6"/>
        <v>#DIV/0!</v>
      </c>
      <c r="AA11" s="47" t="e">
        <f t="shared" si="7"/>
        <v>#DIV/0!</v>
      </c>
      <c r="AB11" s="48" t="e">
        <f t="shared" si="8"/>
        <v>#DIV/0!</v>
      </c>
      <c r="AC11" s="41" t="e">
        <f t="shared" si="9"/>
        <v>#DIV/0!</v>
      </c>
      <c r="AD11" s="41">
        <f t="shared" si="10"/>
        <v>0</v>
      </c>
      <c r="AE11" s="41">
        <f t="shared" si="18"/>
        <v>0</v>
      </c>
      <c r="AF11" s="49" t="e">
        <f>HLOOKUP(I11,GasAvoidedCostsWOCC!$A$5:$G$50,G11+1,FALSE)</f>
        <v>#N/A</v>
      </c>
      <c r="AG11" s="41" t="e">
        <f t="shared" si="11"/>
        <v>#N/A</v>
      </c>
      <c r="AH11" s="49" t="e">
        <f>HLOOKUP(I11,GasAvoidedCostsWOCC!$A$5:$Q$50,T11+1,FALSE)</f>
        <v>#N/A</v>
      </c>
      <c r="AI11" s="41" t="e">
        <f t="shared" si="12"/>
        <v>#N/A</v>
      </c>
      <c r="AJ11" s="41" t="e">
        <f t="shared" si="13"/>
        <v>#N/A</v>
      </c>
      <c r="AK11" s="41" t="e">
        <f>HLOOKUP(I11,GasAvoidedCostsWOCC!$A$5:$Q$50,G11+1,FALSE)*J11*L11</f>
        <v>#N/A</v>
      </c>
      <c r="AL11" s="41" t="e">
        <f t="shared" si="14"/>
        <v>#N/A</v>
      </c>
      <c r="AM11" s="45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5">
        <f t="shared" si="15"/>
        <v>0</v>
      </c>
      <c r="AO11" s="44">
        <f t="shared" si="16"/>
        <v>0</v>
      </c>
      <c r="AP11" s="44" t="e">
        <f t="shared" si="17"/>
        <v>#DIV/0!</v>
      </c>
    </row>
    <row r="12" spans="1:42" ht="13.5" customHeight="1" x14ac:dyDescent="0.25">
      <c r="A12" s="52">
        <f>SUM(P5:P1000)</f>
        <v>0</v>
      </c>
      <c r="B12" s="34"/>
      <c r="E12" s="35"/>
      <c r="F12" s="36"/>
      <c r="G12" s="36"/>
      <c r="H12" s="36"/>
      <c r="I12" s="37"/>
      <c r="J12" s="38"/>
      <c r="K12" s="38"/>
      <c r="L12" s="38"/>
      <c r="M12" s="39"/>
      <c r="N12" s="39"/>
      <c r="O12" s="40"/>
      <c r="P12" s="41"/>
      <c r="Q12" s="41"/>
      <c r="R12" s="42"/>
      <c r="S12" s="43"/>
      <c r="T12" s="36">
        <f t="shared" si="0"/>
        <v>0</v>
      </c>
      <c r="U12" s="44" t="e">
        <f t="shared" si="1"/>
        <v>#DIV/0!</v>
      </c>
      <c r="V12" s="45">
        <f t="shared" si="2"/>
        <v>0</v>
      </c>
      <c r="W12" s="46" t="e">
        <f t="shared" si="3"/>
        <v>#DIV/0!</v>
      </c>
      <c r="X12" s="41" t="e">
        <f t="shared" si="4"/>
        <v>#DIV/0!</v>
      </c>
      <c r="Y12" s="41">
        <f t="shared" si="5"/>
        <v>0</v>
      </c>
      <c r="Z12" s="41" t="e">
        <f t="shared" si="6"/>
        <v>#DIV/0!</v>
      </c>
      <c r="AA12" s="47" t="e">
        <f t="shared" si="7"/>
        <v>#DIV/0!</v>
      </c>
      <c r="AB12" s="48" t="e">
        <f t="shared" si="8"/>
        <v>#DIV/0!</v>
      </c>
      <c r="AC12" s="41" t="e">
        <f t="shared" si="9"/>
        <v>#DIV/0!</v>
      </c>
      <c r="AD12" s="41">
        <f t="shared" si="10"/>
        <v>0</v>
      </c>
      <c r="AE12" s="41">
        <f t="shared" si="18"/>
        <v>0</v>
      </c>
      <c r="AF12" s="49" t="e">
        <f>HLOOKUP(I12,GasAvoidedCostsWOCC!$A$5:$G$50,G12+1,FALSE)</f>
        <v>#N/A</v>
      </c>
      <c r="AG12" s="41" t="e">
        <f t="shared" si="11"/>
        <v>#N/A</v>
      </c>
      <c r="AH12" s="49" t="e">
        <f>HLOOKUP(I12,GasAvoidedCostsWOCC!$A$5:$Q$50,T12+1,FALSE)</f>
        <v>#N/A</v>
      </c>
      <c r="AI12" s="41" t="e">
        <f t="shared" si="12"/>
        <v>#N/A</v>
      </c>
      <c r="AJ12" s="41" t="e">
        <f t="shared" si="13"/>
        <v>#N/A</v>
      </c>
      <c r="AK12" s="41" t="e">
        <f>HLOOKUP(I12,GasAvoidedCostsWOCC!$A$5:$Q$50,G12+1,FALSE)*J12*L12</f>
        <v>#N/A</v>
      </c>
      <c r="AL12" s="41" t="e">
        <f t="shared" si="14"/>
        <v>#N/A</v>
      </c>
      <c r="AM12" s="45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5">
        <f t="shared" si="15"/>
        <v>0</v>
      </c>
      <c r="AO12" s="44">
        <f t="shared" si="16"/>
        <v>0</v>
      </c>
      <c r="AP12" s="44" t="e">
        <f t="shared" si="17"/>
        <v>#DIV/0!</v>
      </c>
    </row>
    <row r="13" spans="1:42" ht="13.5" customHeight="1" x14ac:dyDescent="0.25">
      <c r="A13" s="53" t="s">
        <v>238</v>
      </c>
      <c r="B13" s="34"/>
      <c r="E13" s="35"/>
      <c r="F13" s="36"/>
      <c r="G13" s="36"/>
      <c r="H13" s="36"/>
      <c r="I13" s="37"/>
      <c r="J13" s="38"/>
      <c r="K13" s="38"/>
      <c r="L13" s="38"/>
      <c r="M13" s="39"/>
      <c r="N13" s="39"/>
      <c r="O13" s="40"/>
      <c r="P13" s="41"/>
      <c r="Q13" s="41"/>
      <c r="R13" s="42"/>
      <c r="S13" s="43"/>
      <c r="T13" s="36">
        <f t="shared" si="0"/>
        <v>0</v>
      </c>
      <c r="U13" s="44" t="e">
        <f t="shared" si="1"/>
        <v>#DIV/0!</v>
      </c>
      <c r="V13" s="45">
        <f t="shared" si="2"/>
        <v>0</v>
      </c>
      <c r="W13" s="46" t="e">
        <f t="shared" si="3"/>
        <v>#DIV/0!</v>
      </c>
      <c r="X13" s="41" t="e">
        <f t="shared" si="4"/>
        <v>#DIV/0!</v>
      </c>
      <c r="Y13" s="41">
        <f t="shared" si="5"/>
        <v>0</v>
      </c>
      <c r="Z13" s="41" t="e">
        <f t="shared" si="6"/>
        <v>#DIV/0!</v>
      </c>
      <c r="AA13" s="47" t="e">
        <f t="shared" si="7"/>
        <v>#DIV/0!</v>
      </c>
      <c r="AB13" s="48" t="e">
        <f t="shared" si="8"/>
        <v>#DIV/0!</v>
      </c>
      <c r="AC13" s="41" t="e">
        <f t="shared" si="9"/>
        <v>#DIV/0!</v>
      </c>
      <c r="AD13" s="41">
        <f t="shared" si="10"/>
        <v>0</v>
      </c>
      <c r="AE13" s="41">
        <f t="shared" si="18"/>
        <v>0</v>
      </c>
      <c r="AF13" s="49" t="e">
        <f>HLOOKUP(I13,GasAvoidedCostsWOCC!$A$5:$G$50,G13+1,FALSE)</f>
        <v>#N/A</v>
      </c>
      <c r="AG13" s="41" t="e">
        <f t="shared" si="11"/>
        <v>#N/A</v>
      </c>
      <c r="AH13" s="49" t="e">
        <f>HLOOKUP(I13,GasAvoidedCostsWOCC!$A$5:$Q$50,T13+1,FALSE)</f>
        <v>#N/A</v>
      </c>
      <c r="AI13" s="41" t="e">
        <f t="shared" si="12"/>
        <v>#N/A</v>
      </c>
      <c r="AJ13" s="41" t="e">
        <f t="shared" si="13"/>
        <v>#N/A</v>
      </c>
      <c r="AK13" s="41" t="e">
        <f>HLOOKUP(I13,GasAvoidedCostsWOCC!$A$5:$Q$50,G13+1,FALSE)*J13*L13</f>
        <v>#N/A</v>
      </c>
      <c r="AL13" s="41" t="e">
        <f t="shared" si="14"/>
        <v>#N/A</v>
      </c>
      <c r="AM13" s="45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5">
        <f t="shared" si="15"/>
        <v>0</v>
      </c>
      <c r="AO13" s="44">
        <f t="shared" si="16"/>
        <v>0</v>
      </c>
      <c r="AP13" s="44" t="e">
        <f t="shared" si="17"/>
        <v>#DIV/0!</v>
      </c>
    </row>
    <row r="14" spans="1:42" ht="13.5" customHeight="1" x14ac:dyDescent="0.25">
      <c r="A14" s="52">
        <f>SUM(Y5:Y1000)</f>
        <v>0</v>
      </c>
      <c r="B14" s="34"/>
      <c r="E14" s="35"/>
      <c r="F14" s="36"/>
      <c r="G14" s="36"/>
      <c r="H14" s="36"/>
      <c r="I14" s="37"/>
      <c r="J14" s="38"/>
      <c r="K14" s="38"/>
      <c r="L14" s="38"/>
      <c r="M14" s="39"/>
      <c r="N14" s="39"/>
      <c r="O14" s="40"/>
      <c r="P14" s="41"/>
      <c r="Q14" s="41"/>
      <c r="R14" s="42"/>
      <c r="S14" s="43"/>
      <c r="T14" s="36">
        <f t="shared" si="0"/>
        <v>0</v>
      </c>
      <c r="U14" s="44" t="e">
        <f t="shared" si="1"/>
        <v>#DIV/0!</v>
      </c>
      <c r="V14" s="45">
        <f t="shared" si="2"/>
        <v>0</v>
      </c>
      <c r="W14" s="46" t="e">
        <f t="shared" si="3"/>
        <v>#DIV/0!</v>
      </c>
      <c r="X14" s="41" t="e">
        <f t="shared" si="4"/>
        <v>#DIV/0!</v>
      </c>
      <c r="Y14" s="41">
        <f t="shared" si="5"/>
        <v>0</v>
      </c>
      <c r="Z14" s="41" t="e">
        <f t="shared" si="6"/>
        <v>#DIV/0!</v>
      </c>
      <c r="AA14" s="47" t="e">
        <f t="shared" si="7"/>
        <v>#DIV/0!</v>
      </c>
      <c r="AB14" s="48" t="e">
        <f t="shared" si="8"/>
        <v>#DIV/0!</v>
      </c>
      <c r="AC14" s="41" t="e">
        <f t="shared" si="9"/>
        <v>#DIV/0!</v>
      </c>
      <c r="AD14" s="41">
        <f t="shared" si="10"/>
        <v>0</v>
      </c>
      <c r="AE14" s="41">
        <f t="shared" si="18"/>
        <v>0</v>
      </c>
      <c r="AF14" s="49" t="e">
        <f>HLOOKUP(I14,GasAvoidedCostsWOCC!$A$5:$G$50,G14+1,FALSE)</f>
        <v>#N/A</v>
      </c>
      <c r="AG14" s="41" t="e">
        <f t="shared" si="11"/>
        <v>#N/A</v>
      </c>
      <c r="AH14" s="49" t="e">
        <f>HLOOKUP(I14,GasAvoidedCostsWOCC!$A$5:$Q$50,T14+1,FALSE)</f>
        <v>#N/A</v>
      </c>
      <c r="AI14" s="41" t="e">
        <f t="shared" si="12"/>
        <v>#N/A</v>
      </c>
      <c r="AJ14" s="41" t="e">
        <f t="shared" si="13"/>
        <v>#N/A</v>
      </c>
      <c r="AK14" s="41" t="e">
        <f>HLOOKUP(I14,GasAvoidedCostsWOCC!$A$5:$Q$50,G14+1,FALSE)*J14*L14</f>
        <v>#N/A</v>
      </c>
      <c r="AL14" s="41" t="e">
        <f t="shared" si="14"/>
        <v>#N/A</v>
      </c>
      <c r="AM14" s="45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5">
        <f t="shared" si="15"/>
        <v>0</v>
      </c>
      <c r="AO14" s="44">
        <f t="shared" si="16"/>
        <v>0</v>
      </c>
      <c r="AP14" s="44" t="e">
        <f t="shared" si="17"/>
        <v>#DIV/0!</v>
      </c>
    </row>
    <row r="15" spans="1:42" ht="13.5" customHeight="1" x14ac:dyDescent="0.25">
      <c r="A15" s="33" t="s">
        <v>241</v>
      </c>
      <c r="B15" s="34"/>
      <c r="E15" s="35"/>
      <c r="F15" s="36"/>
      <c r="G15" s="36"/>
      <c r="H15" s="36"/>
      <c r="I15" s="37"/>
      <c r="J15" s="38"/>
      <c r="K15" s="38"/>
      <c r="L15" s="38"/>
      <c r="M15" s="39"/>
      <c r="N15" s="39"/>
      <c r="O15" s="40"/>
      <c r="P15" s="41"/>
      <c r="Q15" s="41"/>
      <c r="R15" s="42"/>
      <c r="S15" s="43"/>
      <c r="T15" s="36">
        <f t="shared" si="0"/>
        <v>0</v>
      </c>
      <c r="U15" s="44" t="e">
        <f t="shared" si="1"/>
        <v>#DIV/0!</v>
      </c>
      <c r="V15" s="45">
        <f t="shared" si="2"/>
        <v>0</v>
      </c>
      <c r="W15" s="46" t="e">
        <f t="shared" si="3"/>
        <v>#DIV/0!</v>
      </c>
      <c r="X15" s="41" t="e">
        <f t="shared" si="4"/>
        <v>#DIV/0!</v>
      </c>
      <c r="Y15" s="41">
        <f t="shared" si="5"/>
        <v>0</v>
      </c>
      <c r="Z15" s="41" t="e">
        <f t="shared" si="6"/>
        <v>#DIV/0!</v>
      </c>
      <c r="AA15" s="47" t="e">
        <f t="shared" si="7"/>
        <v>#DIV/0!</v>
      </c>
      <c r="AB15" s="48" t="e">
        <f t="shared" si="8"/>
        <v>#DIV/0!</v>
      </c>
      <c r="AC15" s="41" t="e">
        <f t="shared" si="9"/>
        <v>#DIV/0!</v>
      </c>
      <c r="AD15" s="41">
        <f t="shared" si="10"/>
        <v>0</v>
      </c>
      <c r="AE15" s="41">
        <f t="shared" si="18"/>
        <v>0</v>
      </c>
      <c r="AF15" s="49" t="e">
        <f>HLOOKUP(I15,GasAvoidedCostsWOCC!$A$5:$G$50,G15+1,FALSE)</f>
        <v>#N/A</v>
      </c>
      <c r="AG15" s="41" t="e">
        <f t="shared" si="11"/>
        <v>#N/A</v>
      </c>
      <c r="AH15" s="49" t="e">
        <f>HLOOKUP(I15,GasAvoidedCostsWOCC!$A$5:$Q$50,T15+1,FALSE)</f>
        <v>#N/A</v>
      </c>
      <c r="AI15" s="41" t="e">
        <f t="shared" si="12"/>
        <v>#N/A</v>
      </c>
      <c r="AJ15" s="41" t="e">
        <f t="shared" si="13"/>
        <v>#N/A</v>
      </c>
      <c r="AK15" s="41" t="e">
        <f>HLOOKUP(I15,GasAvoidedCostsWOCC!$A$5:$Q$50,G15+1,FALSE)*J15*L15</f>
        <v>#N/A</v>
      </c>
      <c r="AL15" s="41" t="e">
        <f t="shared" si="14"/>
        <v>#N/A</v>
      </c>
      <c r="AM15" s="45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5">
        <f t="shared" si="15"/>
        <v>0</v>
      </c>
      <c r="AO15" s="44">
        <f t="shared" si="16"/>
        <v>0</v>
      </c>
      <c r="AP15" s="44" t="e">
        <f t="shared" si="17"/>
        <v>#DIV/0!</v>
      </c>
    </row>
    <row r="16" spans="1:42" ht="13.5" customHeight="1" x14ac:dyDescent="0.25">
      <c r="A16" s="51" t="e">
        <f>SUM(U5:U999)</f>
        <v>#DIV/0!</v>
      </c>
      <c r="B16" s="34"/>
      <c r="E16" s="35"/>
      <c r="F16" s="36"/>
      <c r="G16" s="36"/>
      <c r="H16" s="36"/>
      <c r="I16" s="37"/>
      <c r="J16" s="38"/>
      <c r="K16" s="38"/>
      <c r="L16" s="38"/>
      <c r="M16" s="39"/>
      <c r="N16" s="39"/>
      <c r="O16" s="40"/>
      <c r="P16" s="41"/>
      <c r="Q16" s="41"/>
      <c r="R16" s="42"/>
      <c r="S16" s="43"/>
      <c r="T16" s="36">
        <f t="shared" si="0"/>
        <v>0</v>
      </c>
      <c r="U16" s="44" t="e">
        <f t="shared" si="1"/>
        <v>#DIV/0!</v>
      </c>
      <c r="V16" s="45">
        <f t="shared" si="2"/>
        <v>0</v>
      </c>
      <c r="W16" s="46" t="e">
        <f t="shared" si="3"/>
        <v>#DIV/0!</v>
      </c>
      <c r="X16" s="41" t="e">
        <f t="shared" si="4"/>
        <v>#DIV/0!</v>
      </c>
      <c r="Y16" s="41">
        <f t="shared" si="5"/>
        <v>0</v>
      </c>
      <c r="Z16" s="41" t="e">
        <f t="shared" si="6"/>
        <v>#DIV/0!</v>
      </c>
      <c r="AA16" s="47" t="e">
        <f t="shared" si="7"/>
        <v>#DIV/0!</v>
      </c>
      <c r="AB16" s="48" t="e">
        <f t="shared" si="8"/>
        <v>#DIV/0!</v>
      </c>
      <c r="AC16" s="41" t="e">
        <f t="shared" si="9"/>
        <v>#DIV/0!</v>
      </c>
      <c r="AD16" s="41">
        <f t="shared" si="10"/>
        <v>0</v>
      </c>
      <c r="AE16" s="41">
        <f t="shared" si="18"/>
        <v>0</v>
      </c>
      <c r="AF16" s="49" t="e">
        <f>HLOOKUP(I16,GasAvoidedCostsWOCC!$A$5:$G$50,G16+1,FALSE)</f>
        <v>#N/A</v>
      </c>
      <c r="AG16" s="41" t="e">
        <f t="shared" si="11"/>
        <v>#N/A</v>
      </c>
      <c r="AH16" s="49" t="e">
        <f>HLOOKUP(I16,GasAvoidedCostsWOCC!$A$5:$Q$50,T16+1,FALSE)</f>
        <v>#N/A</v>
      </c>
      <c r="AI16" s="41" t="e">
        <f t="shared" si="12"/>
        <v>#N/A</v>
      </c>
      <c r="AJ16" s="41" t="e">
        <f t="shared" si="13"/>
        <v>#N/A</v>
      </c>
      <c r="AK16" s="41" t="e">
        <f>HLOOKUP(I16,GasAvoidedCostsWOCC!$A$5:$Q$50,G16+1,FALSE)*J16*L16</f>
        <v>#N/A</v>
      </c>
      <c r="AL16" s="41" t="e">
        <f t="shared" si="14"/>
        <v>#N/A</v>
      </c>
      <c r="AM16" s="45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5">
        <f t="shared" si="15"/>
        <v>0</v>
      </c>
      <c r="AO16" s="44">
        <f t="shared" si="16"/>
        <v>0</v>
      </c>
      <c r="AP16" s="44" t="e">
        <f t="shared" si="17"/>
        <v>#DIV/0!</v>
      </c>
    </row>
    <row r="17" spans="1:42" ht="13.5" customHeight="1" x14ac:dyDescent="0.25">
      <c r="A17" s="54" t="s">
        <v>244</v>
      </c>
      <c r="B17" s="34"/>
      <c r="E17" s="35"/>
      <c r="F17" s="36"/>
      <c r="G17" s="36"/>
      <c r="H17" s="36"/>
      <c r="I17" s="37"/>
      <c r="J17" s="38"/>
      <c r="K17" s="38"/>
      <c r="L17" s="38"/>
      <c r="M17" s="39"/>
      <c r="N17" s="39"/>
      <c r="O17" s="40"/>
      <c r="P17" s="41"/>
      <c r="Q17" s="41"/>
      <c r="R17" s="42"/>
      <c r="S17" s="43"/>
      <c r="T17" s="36">
        <f t="shared" si="0"/>
        <v>0</v>
      </c>
      <c r="U17" s="44" t="e">
        <f t="shared" si="1"/>
        <v>#DIV/0!</v>
      </c>
      <c r="V17" s="45">
        <f t="shared" si="2"/>
        <v>0</v>
      </c>
      <c r="W17" s="46" t="e">
        <f t="shared" si="3"/>
        <v>#DIV/0!</v>
      </c>
      <c r="X17" s="41" t="e">
        <f t="shared" si="4"/>
        <v>#DIV/0!</v>
      </c>
      <c r="Y17" s="41">
        <f t="shared" si="5"/>
        <v>0</v>
      </c>
      <c r="Z17" s="41" t="e">
        <f t="shared" si="6"/>
        <v>#DIV/0!</v>
      </c>
      <c r="AA17" s="47" t="e">
        <f t="shared" si="7"/>
        <v>#DIV/0!</v>
      </c>
      <c r="AB17" s="48" t="e">
        <f t="shared" si="8"/>
        <v>#DIV/0!</v>
      </c>
      <c r="AC17" s="41" t="e">
        <f t="shared" si="9"/>
        <v>#DIV/0!</v>
      </c>
      <c r="AD17" s="41">
        <f t="shared" si="10"/>
        <v>0</v>
      </c>
      <c r="AE17" s="41">
        <f t="shared" si="18"/>
        <v>0</v>
      </c>
      <c r="AF17" s="49" t="e">
        <f>HLOOKUP(I17,GasAvoidedCostsWOCC!$A$5:$G$50,G17+1,FALSE)</f>
        <v>#N/A</v>
      </c>
      <c r="AG17" s="41" t="e">
        <f t="shared" si="11"/>
        <v>#N/A</v>
      </c>
      <c r="AH17" s="49" t="e">
        <f>HLOOKUP(I17,GasAvoidedCostsWOCC!$A$5:$Q$50,T17+1,FALSE)</f>
        <v>#N/A</v>
      </c>
      <c r="AI17" s="41" t="e">
        <f t="shared" si="12"/>
        <v>#N/A</v>
      </c>
      <c r="AJ17" s="41" t="e">
        <f t="shared" si="13"/>
        <v>#N/A</v>
      </c>
      <c r="AK17" s="41" t="e">
        <f>HLOOKUP(I17,GasAvoidedCostsWOCC!$A$5:$Q$50,G17+1,FALSE)*J17*L17</f>
        <v>#N/A</v>
      </c>
      <c r="AL17" s="41" t="e">
        <f t="shared" si="14"/>
        <v>#N/A</v>
      </c>
      <c r="AM17" s="45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5">
        <f t="shared" si="15"/>
        <v>0</v>
      </c>
      <c r="AO17" s="44">
        <f t="shared" si="16"/>
        <v>0</v>
      </c>
      <c r="AP17" s="44" t="e">
        <f t="shared" si="17"/>
        <v>#DIV/0!</v>
      </c>
    </row>
    <row r="18" spans="1:42" ht="13.5" customHeight="1" x14ac:dyDescent="0.25">
      <c r="A18" s="52">
        <f>A6+A8</f>
        <v>267519.32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 t="e">
        <f t="shared" si="1"/>
        <v>#DIV/0!</v>
      </c>
      <c r="V18" s="45">
        <f t="shared" si="2"/>
        <v>0</v>
      </c>
      <c r="W18" s="46" t="e">
        <f t="shared" si="3"/>
        <v>#DIV/0!</v>
      </c>
      <c r="X18" s="41" t="e">
        <f t="shared" si="4"/>
        <v>#DIV/0!</v>
      </c>
      <c r="Y18" s="41">
        <f t="shared" si="5"/>
        <v>0</v>
      </c>
      <c r="Z18" s="41" t="e">
        <f t="shared" si="6"/>
        <v>#DIV/0!</v>
      </c>
      <c r="AA18" s="47" t="e">
        <f t="shared" si="7"/>
        <v>#DIV/0!</v>
      </c>
      <c r="AB18" s="48" t="e">
        <f t="shared" si="8"/>
        <v>#DIV/0!</v>
      </c>
      <c r="AC18" s="41" t="e">
        <f t="shared" si="9"/>
        <v>#DIV/0!</v>
      </c>
      <c r="AD18" s="41">
        <f t="shared" si="10"/>
        <v>0</v>
      </c>
      <c r="AE18" s="41">
        <f t="shared" si="18"/>
        <v>0</v>
      </c>
      <c r="AF18" s="49" t="e">
        <f>HLOOKUP(I18,GasAvoidedCostsWOCC!$A$5:$G$50,G18+1,FALSE)</f>
        <v>#N/A</v>
      </c>
      <c r="AG18" s="41" t="e">
        <f t="shared" si="11"/>
        <v>#N/A</v>
      </c>
      <c r="AH18" s="49" t="e">
        <f>HLOOKUP(I18,GasAvoidedCostsWOCC!$A$5:$Q$50,T18+1,FALSE)</f>
        <v>#N/A</v>
      </c>
      <c r="AI18" s="41" t="e">
        <f t="shared" si="12"/>
        <v>#N/A</v>
      </c>
      <c r="AJ18" s="41" t="e">
        <f t="shared" si="13"/>
        <v>#N/A</v>
      </c>
      <c r="AK18" s="41" t="e">
        <f>HLOOKUP(I18,GasAvoidedCostsWOCC!$A$5:$Q$50,G18+1,FALSE)*J18*L18</f>
        <v>#N/A</v>
      </c>
      <c r="AL18" s="41" t="e">
        <f t="shared" si="14"/>
        <v>#N/A</v>
      </c>
      <c r="AM18" s="45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5">
        <f t="shared" si="15"/>
        <v>0</v>
      </c>
      <c r="AO18" s="44">
        <f t="shared" si="16"/>
        <v>0</v>
      </c>
      <c r="AP18" s="44" t="e">
        <f t="shared" si="17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 t="e">
        <f t="shared" si="1"/>
        <v>#DIV/0!</v>
      </c>
      <c r="V19" s="45">
        <f t="shared" si="2"/>
        <v>0</v>
      </c>
      <c r="W19" s="46" t="e">
        <f t="shared" si="3"/>
        <v>#DIV/0!</v>
      </c>
      <c r="X19" s="41" t="e">
        <f t="shared" si="4"/>
        <v>#DIV/0!</v>
      </c>
      <c r="Y19" s="41">
        <f t="shared" si="5"/>
        <v>0</v>
      </c>
      <c r="Z19" s="41" t="e">
        <f t="shared" si="6"/>
        <v>#DIV/0!</v>
      </c>
      <c r="AA19" s="47" t="e">
        <f t="shared" si="7"/>
        <v>#DIV/0!</v>
      </c>
      <c r="AB19" s="48" t="e">
        <f t="shared" si="8"/>
        <v>#DIV/0!</v>
      </c>
      <c r="AC19" s="41" t="e">
        <f t="shared" si="9"/>
        <v>#DIV/0!</v>
      </c>
      <c r="AD19" s="41">
        <f t="shared" si="10"/>
        <v>0</v>
      </c>
      <c r="AE19" s="41">
        <f t="shared" si="18"/>
        <v>0</v>
      </c>
      <c r="AF19" s="49" t="e">
        <f>HLOOKUP(I19,GasAvoidedCostsWOCC!$A$5:$G$50,G19+1,FALSE)</f>
        <v>#N/A</v>
      </c>
      <c r="AG19" s="41" t="e">
        <f t="shared" si="11"/>
        <v>#N/A</v>
      </c>
      <c r="AH19" s="49" t="e">
        <f>HLOOKUP(I19,GasAvoidedCostsWOCC!$A$5:$Q$50,T19+1,FALSE)</f>
        <v>#N/A</v>
      </c>
      <c r="AI19" s="41" t="e">
        <f t="shared" si="12"/>
        <v>#N/A</v>
      </c>
      <c r="AJ19" s="41" t="e">
        <f t="shared" si="13"/>
        <v>#N/A</v>
      </c>
      <c r="AK19" s="41" t="e">
        <f>HLOOKUP(I19,GasAvoidedCostsWOCC!$A$5:$Q$50,G19+1,FALSE)*J19*L19</f>
        <v>#N/A</v>
      </c>
      <c r="AL19" s="41" t="e">
        <f t="shared" si="14"/>
        <v>#N/A</v>
      </c>
      <c r="AM19" s="45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5">
        <f t="shared" si="15"/>
        <v>0</v>
      </c>
      <c r="AO19" s="44">
        <f t="shared" si="16"/>
        <v>0</v>
      </c>
      <c r="AP19" s="44" t="e">
        <f t="shared" si="17"/>
        <v>#DIV/0!</v>
      </c>
    </row>
    <row r="20" spans="1:42" ht="13.5" customHeight="1" x14ac:dyDescent="0.25">
      <c r="A20" s="52">
        <f>A8+SUM(Q5:Q906)</f>
        <v>235519.32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 t="e">
        <f t="shared" si="1"/>
        <v>#DIV/0!</v>
      </c>
      <c r="V20" s="45">
        <f t="shared" si="2"/>
        <v>0</v>
      </c>
      <c r="W20" s="46" t="e">
        <f t="shared" si="3"/>
        <v>#DIV/0!</v>
      </c>
      <c r="X20" s="41" t="e">
        <f t="shared" si="4"/>
        <v>#DIV/0!</v>
      </c>
      <c r="Y20" s="41">
        <f t="shared" si="5"/>
        <v>0</v>
      </c>
      <c r="Z20" s="41" t="e">
        <f t="shared" si="6"/>
        <v>#DIV/0!</v>
      </c>
      <c r="AA20" s="47" t="e">
        <f t="shared" si="7"/>
        <v>#DIV/0!</v>
      </c>
      <c r="AB20" s="48" t="e">
        <f t="shared" si="8"/>
        <v>#DIV/0!</v>
      </c>
      <c r="AC20" s="41" t="e">
        <f t="shared" si="9"/>
        <v>#DIV/0!</v>
      </c>
      <c r="AD20" s="41">
        <f t="shared" si="10"/>
        <v>0</v>
      </c>
      <c r="AE20" s="41">
        <f t="shared" si="18"/>
        <v>0</v>
      </c>
      <c r="AF20" s="49" t="e">
        <f>HLOOKUP(I20,GasAvoidedCostsWOCC!$A$5:$G$50,G20+1,FALSE)</f>
        <v>#N/A</v>
      </c>
      <c r="AG20" s="41" t="e">
        <f t="shared" si="11"/>
        <v>#N/A</v>
      </c>
      <c r="AH20" s="49" t="e">
        <f>HLOOKUP(I20,GasAvoidedCostsWOCC!$A$5:$Q$50,T20+1,FALSE)</f>
        <v>#N/A</v>
      </c>
      <c r="AI20" s="41" t="e">
        <f t="shared" si="12"/>
        <v>#N/A</v>
      </c>
      <c r="AJ20" s="41" t="e">
        <f t="shared" si="13"/>
        <v>#N/A</v>
      </c>
      <c r="AK20" s="41" t="e">
        <f>HLOOKUP(I20,GasAvoidedCostsWOCC!$A$5:$Q$50,G20+1,FALSE)*J20*L20</f>
        <v>#N/A</v>
      </c>
      <c r="AL20" s="41" t="e">
        <f t="shared" si="14"/>
        <v>#N/A</v>
      </c>
      <c r="AM20" s="45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5">
        <f t="shared" si="15"/>
        <v>0</v>
      </c>
      <c r="AO20" s="44">
        <f t="shared" si="16"/>
        <v>0</v>
      </c>
      <c r="AP20" s="44" t="e">
        <f t="shared" si="17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 t="e">
        <f t="shared" si="1"/>
        <v>#DIV/0!</v>
      </c>
      <c r="V21" s="45">
        <f t="shared" si="2"/>
        <v>0</v>
      </c>
      <c r="W21" s="46" t="e">
        <f t="shared" si="3"/>
        <v>#DIV/0!</v>
      </c>
      <c r="X21" s="41" t="e">
        <f t="shared" si="4"/>
        <v>#DIV/0!</v>
      </c>
      <c r="Y21" s="41">
        <f t="shared" si="5"/>
        <v>0</v>
      </c>
      <c r="Z21" s="41" t="e">
        <f t="shared" si="6"/>
        <v>#DIV/0!</v>
      </c>
      <c r="AA21" s="47" t="e">
        <f t="shared" si="7"/>
        <v>#DIV/0!</v>
      </c>
      <c r="AB21" s="48" t="e">
        <f t="shared" si="8"/>
        <v>#DIV/0!</v>
      </c>
      <c r="AC21" s="41" t="e">
        <f t="shared" si="9"/>
        <v>#DIV/0!</v>
      </c>
      <c r="AD21" s="41">
        <f t="shared" si="10"/>
        <v>0</v>
      </c>
      <c r="AE21" s="41">
        <f t="shared" si="18"/>
        <v>0</v>
      </c>
      <c r="AF21" s="49" t="e">
        <f>HLOOKUP(I21,GasAvoidedCostsWOCC!$A$5:$G$50,G21+1,FALSE)</f>
        <v>#N/A</v>
      </c>
      <c r="AG21" s="41" t="e">
        <f t="shared" si="11"/>
        <v>#N/A</v>
      </c>
      <c r="AH21" s="49" t="e">
        <f>HLOOKUP(I21,GasAvoidedCostsWOCC!$A$5:$Q$50,T21+1,FALSE)</f>
        <v>#N/A</v>
      </c>
      <c r="AI21" s="41" t="e">
        <f t="shared" si="12"/>
        <v>#N/A</v>
      </c>
      <c r="AJ21" s="41" t="e">
        <f t="shared" si="13"/>
        <v>#N/A</v>
      </c>
      <c r="AK21" s="41" t="e">
        <f>HLOOKUP(I21,GasAvoidedCostsWOCC!$A$5:$Q$50,G21+1,FALSE)*J21*L21</f>
        <v>#N/A</v>
      </c>
      <c r="AL21" s="41" t="e">
        <f t="shared" si="14"/>
        <v>#N/A</v>
      </c>
      <c r="AM21" s="45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5">
        <f t="shared" si="15"/>
        <v>0</v>
      </c>
      <c r="AO21" s="44">
        <f t="shared" si="16"/>
        <v>0</v>
      </c>
      <c r="AP21" s="44" t="e">
        <f t="shared" si="17"/>
        <v>#DIV/0!</v>
      </c>
    </row>
    <row r="22" spans="1:42" ht="13.5" customHeight="1" x14ac:dyDescent="0.25">
      <c r="A22" s="55" t="e">
        <f>(SUM(AM5:AM1000)/(SUM(AB5:AB1000)))</f>
        <v>#DIV/0!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 t="e">
        <f t="shared" si="1"/>
        <v>#DIV/0!</v>
      </c>
      <c r="V22" s="45">
        <f t="shared" si="2"/>
        <v>0</v>
      </c>
      <c r="W22" s="46" t="e">
        <f t="shared" si="3"/>
        <v>#DIV/0!</v>
      </c>
      <c r="X22" s="41" t="e">
        <f t="shared" si="4"/>
        <v>#DIV/0!</v>
      </c>
      <c r="Y22" s="41">
        <f t="shared" si="5"/>
        <v>0</v>
      </c>
      <c r="Z22" s="41" t="e">
        <f t="shared" si="6"/>
        <v>#DIV/0!</v>
      </c>
      <c r="AA22" s="47" t="e">
        <f t="shared" si="7"/>
        <v>#DIV/0!</v>
      </c>
      <c r="AB22" s="48" t="e">
        <f t="shared" si="8"/>
        <v>#DIV/0!</v>
      </c>
      <c r="AC22" s="41" t="e">
        <f t="shared" si="9"/>
        <v>#DIV/0!</v>
      </c>
      <c r="AD22" s="41">
        <f t="shared" si="10"/>
        <v>0</v>
      </c>
      <c r="AE22" s="41">
        <f t="shared" si="18"/>
        <v>0</v>
      </c>
      <c r="AF22" s="49" t="e">
        <f>HLOOKUP(I22,GasAvoidedCostsWOCC!$A$5:$G$50,G22+1,FALSE)</f>
        <v>#N/A</v>
      </c>
      <c r="AG22" s="41" t="e">
        <f t="shared" si="11"/>
        <v>#N/A</v>
      </c>
      <c r="AH22" s="49" t="e">
        <f>HLOOKUP(I22,GasAvoidedCostsWOCC!$A$5:$Q$50,T22+1,FALSE)</f>
        <v>#N/A</v>
      </c>
      <c r="AI22" s="41" t="e">
        <f t="shared" si="12"/>
        <v>#N/A</v>
      </c>
      <c r="AJ22" s="41" t="e">
        <f t="shared" si="13"/>
        <v>#N/A</v>
      </c>
      <c r="AK22" s="41" t="e">
        <f>HLOOKUP(I22,GasAvoidedCostsWOCC!$A$5:$Q$50,G22+1,FALSE)*J22*L22</f>
        <v>#N/A</v>
      </c>
      <c r="AL22" s="41" t="e">
        <f t="shared" si="14"/>
        <v>#N/A</v>
      </c>
      <c r="AM22" s="45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5">
        <f t="shared" si="15"/>
        <v>0</v>
      </c>
      <c r="AO22" s="44">
        <f t="shared" si="16"/>
        <v>0</v>
      </c>
      <c r="AP22" s="44" t="e">
        <f t="shared" si="17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 t="e">
        <f t="shared" si="1"/>
        <v>#DIV/0!</v>
      </c>
      <c r="V23" s="45">
        <f t="shared" si="2"/>
        <v>0</v>
      </c>
      <c r="W23" s="46" t="e">
        <f t="shared" si="3"/>
        <v>#DIV/0!</v>
      </c>
      <c r="X23" s="41" t="e">
        <f t="shared" si="4"/>
        <v>#DIV/0!</v>
      </c>
      <c r="Y23" s="41">
        <f t="shared" si="5"/>
        <v>0</v>
      </c>
      <c r="Z23" s="41" t="e">
        <f t="shared" si="6"/>
        <v>#DIV/0!</v>
      </c>
      <c r="AA23" s="47" t="e">
        <f t="shared" si="7"/>
        <v>#DIV/0!</v>
      </c>
      <c r="AB23" s="48" t="e">
        <f t="shared" si="8"/>
        <v>#DIV/0!</v>
      </c>
      <c r="AC23" s="41" t="e">
        <f t="shared" si="9"/>
        <v>#DIV/0!</v>
      </c>
      <c r="AD23" s="41">
        <f t="shared" si="10"/>
        <v>0</v>
      </c>
      <c r="AE23" s="41">
        <f t="shared" si="18"/>
        <v>0</v>
      </c>
      <c r="AF23" s="49" t="e">
        <f>HLOOKUP(I23,GasAvoidedCostsWOCC!$A$5:$G$50,G23+1,FALSE)</f>
        <v>#N/A</v>
      </c>
      <c r="AG23" s="41" t="e">
        <f t="shared" si="11"/>
        <v>#N/A</v>
      </c>
      <c r="AH23" s="49" t="e">
        <f>HLOOKUP(I23,GasAvoidedCostsWOCC!$A$5:$Q$50,T23+1,FALSE)</f>
        <v>#N/A</v>
      </c>
      <c r="AI23" s="41" t="e">
        <f t="shared" si="12"/>
        <v>#N/A</v>
      </c>
      <c r="AJ23" s="41" t="e">
        <f t="shared" si="13"/>
        <v>#N/A</v>
      </c>
      <c r="AK23" s="41" t="e">
        <f>HLOOKUP(I23,GasAvoidedCostsWOCC!$A$5:$Q$50,G23+1,FALSE)*J23*L23</f>
        <v>#N/A</v>
      </c>
      <c r="AL23" s="41" t="e">
        <f t="shared" si="14"/>
        <v>#N/A</v>
      </c>
      <c r="AM23" s="45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 t="e">
        <f>(SUM(AN5:AN1000)/SUM(AC5:AC1000))</f>
        <v>#DIV/0!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 t="e">
        <f t="shared" si="1"/>
        <v>#DIV/0!</v>
      </c>
      <c r="V24" s="45">
        <f t="shared" si="2"/>
        <v>0</v>
      </c>
      <c r="W24" s="46" t="e">
        <f t="shared" si="3"/>
        <v>#DIV/0!</v>
      </c>
      <c r="X24" s="41" t="e">
        <f t="shared" si="4"/>
        <v>#DIV/0!</v>
      </c>
      <c r="Y24" s="41">
        <f t="shared" si="5"/>
        <v>0</v>
      </c>
      <c r="Z24" s="41" t="e">
        <f t="shared" si="6"/>
        <v>#DIV/0!</v>
      </c>
      <c r="AA24" s="47" t="e">
        <f t="shared" si="7"/>
        <v>#DIV/0!</v>
      </c>
      <c r="AB24" s="48" t="e">
        <f t="shared" si="8"/>
        <v>#DIV/0!</v>
      </c>
      <c r="AC24" s="41" t="e">
        <f t="shared" si="9"/>
        <v>#DIV/0!</v>
      </c>
      <c r="AD24" s="41">
        <f t="shared" si="10"/>
        <v>0</v>
      </c>
      <c r="AE24" s="41">
        <f t="shared" si="18"/>
        <v>0</v>
      </c>
      <c r="AF24" s="49" t="e">
        <f>HLOOKUP(I24,GasAvoidedCostsWOCC!$A$5:$G$50,G24+1,FALSE)</f>
        <v>#N/A</v>
      </c>
      <c r="AG24" s="41" t="e">
        <f t="shared" si="11"/>
        <v>#N/A</v>
      </c>
      <c r="AH24" s="49" t="e">
        <f>HLOOKUP(I24,GasAvoidedCostsWOCC!$A$5:$Q$50,T24+1,FALSE)</f>
        <v>#N/A</v>
      </c>
      <c r="AI24" s="41" t="e">
        <f t="shared" si="12"/>
        <v>#N/A</v>
      </c>
      <c r="AJ24" s="41" t="e">
        <f t="shared" si="13"/>
        <v>#N/A</v>
      </c>
      <c r="AK24" s="41" t="e">
        <f>HLOOKUP(I24,GasAvoidedCostsWOCC!$A$5:$Q$50,G24+1,FALSE)*J24*L24</f>
        <v>#N/A</v>
      </c>
      <c r="AL24" s="41" t="e">
        <f t="shared" si="14"/>
        <v>#N/A</v>
      </c>
      <c r="AM24" s="45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/>
    <row r="26" spans="1:42" ht="13.5" customHeight="1" x14ac:dyDescent="0.25"/>
    <row r="27" spans="1:42" ht="13.5" customHeight="1" x14ac:dyDescent="0.25"/>
    <row r="28" spans="1:42" ht="13.5" customHeight="1" x14ac:dyDescent="0.25"/>
  </sheetData>
  <conditionalFormatting sqref="J5:N24 R5:S24">
    <cfRule type="expression" dxfId="2" priority="2">
      <formula>ISTEXT(J5)</formula>
    </cfRule>
    <cfRule type="notContainsBlanks" dxfId="1" priority="3">
      <formula>LEN(TRIM(J5))&gt;0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3" tint="-0.249977111117893"/>
  </sheetPr>
  <dimension ref="A1:Q50"/>
  <sheetViews>
    <sheetView workbookViewId="0">
      <selection activeCell="B11" sqref="B11"/>
    </sheetView>
  </sheetViews>
  <sheetFormatPr defaultRowHeight="15" x14ac:dyDescent="0.25"/>
  <cols>
    <col min="2" max="15" width="23.28515625" customWidth="1"/>
    <col min="16" max="16" width="20.140625" customWidth="1"/>
    <col min="17" max="17" width="18.7109375" customWidth="1"/>
  </cols>
  <sheetData>
    <row r="1" spans="1:17" x14ac:dyDescent="0.25">
      <c r="A1" s="70" t="s">
        <v>557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468"/>
      <c r="Q1" s="468"/>
    </row>
    <row r="2" spans="1:17" x14ac:dyDescent="0.25">
      <c r="A2" s="68"/>
      <c r="B2" s="67" t="s">
        <v>558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468"/>
      <c r="Q2" s="468"/>
    </row>
    <row r="3" spans="1:17" x14ac:dyDescent="0.2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468"/>
    </row>
    <row r="4" spans="1:17" ht="26.25" thickBot="1" x14ac:dyDescent="0.3">
      <c r="A4" s="64" t="s">
        <v>283</v>
      </c>
      <c r="B4" s="63" t="s">
        <v>282</v>
      </c>
      <c r="C4" s="63" t="s">
        <v>281</v>
      </c>
      <c r="D4" s="63" t="s">
        <v>280</v>
      </c>
      <c r="E4" s="63" t="s">
        <v>279</v>
      </c>
      <c r="F4" s="63" t="s">
        <v>278</v>
      </c>
      <c r="G4" s="63" t="s">
        <v>277</v>
      </c>
      <c r="H4" s="63" t="s">
        <v>276</v>
      </c>
      <c r="I4" s="63" t="s">
        <v>275</v>
      </c>
      <c r="J4" s="63" t="s">
        <v>274</v>
      </c>
      <c r="K4" s="63" t="s">
        <v>273</v>
      </c>
      <c r="L4" s="63" t="s">
        <v>272</v>
      </c>
      <c r="M4" s="63" t="s">
        <v>271</v>
      </c>
      <c r="N4" s="63" t="s">
        <v>270</v>
      </c>
      <c r="O4" s="63" t="s">
        <v>269</v>
      </c>
      <c r="P4" s="63" t="s">
        <v>268</v>
      </c>
      <c r="Q4" s="63" t="s">
        <v>267</v>
      </c>
    </row>
    <row r="5" spans="1:17" x14ac:dyDescent="0.25">
      <c r="A5" s="62"/>
      <c r="B5" s="61" t="s">
        <v>266</v>
      </c>
      <c r="C5" s="60" t="s">
        <v>265</v>
      </c>
      <c r="D5" s="60" t="s">
        <v>264</v>
      </c>
      <c r="E5" s="60" t="s">
        <v>263</v>
      </c>
      <c r="F5" s="60" t="s">
        <v>262</v>
      </c>
      <c r="G5" s="60" t="s">
        <v>261</v>
      </c>
      <c r="H5" s="60" t="s">
        <v>260</v>
      </c>
      <c r="I5" s="60" t="s">
        <v>231</v>
      </c>
      <c r="J5" s="60" t="s">
        <v>259</v>
      </c>
      <c r="K5" s="60" t="s">
        <v>258</v>
      </c>
      <c r="L5" s="60" t="s">
        <v>257</v>
      </c>
      <c r="M5" s="60" t="s">
        <v>256</v>
      </c>
      <c r="N5" s="60" t="s">
        <v>255</v>
      </c>
      <c r="O5" s="60" t="s">
        <v>254</v>
      </c>
      <c r="P5" s="60" t="s">
        <v>253</v>
      </c>
      <c r="Q5" s="59" t="s">
        <v>252</v>
      </c>
    </row>
    <row r="6" spans="1:17" x14ac:dyDescent="0.25">
      <c r="A6" s="58">
        <v>1</v>
      </c>
      <c r="B6">
        <v>0.16733299209051841</v>
      </c>
      <c r="C6">
        <v>0.1683928698823805</v>
      </c>
      <c r="D6">
        <v>0.16733299209051841</v>
      </c>
      <c r="E6">
        <v>0.1683928698823805</v>
      </c>
      <c r="F6">
        <v>0.13166730206081736</v>
      </c>
      <c r="G6">
        <v>0.12407190276567043</v>
      </c>
      <c r="H6">
        <v>0.13006346215368936</v>
      </c>
      <c r="I6">
        <v>0.13491530338058</v>
      </c>
      <c r="J6">
        <v>0.13106022006848075</v>
      </c>
      <c r="K6">
        <v>0.16486606960502259</v>
      </c>
      <c r="L6">
        <v>0.12300467129960453</v>
      </c>
      <c r="M6">
        <v>0.11058716784826328</v>
      </c>
      <c r="N6">
        <v>0.1237615739009498</v>
      </c>
      <c r="O6">
        <v>0.12901725255183402</v>
      </c>
      <c r="P6">
        <v>0.12572857077965333</v>
      </c>
      <c r="Q6">
        <v>9.3021561990730667E-2</v>
      </c>
    </row>
    <row r="7" spans="1:17" x14ac:dyDescent="0.25">
      <c r="A7" s="58">
        <v>2</v>
      </c>
      <c r="B7">
        <v>0.32407895429725869</v>
      </c>
      <c r="C7">
        <v>0.32624522156800118</v>
      </c>
      <c r="D7">
        <v>0.32407895429725869</v>
      </c>
      <c r="E7">
        <v>0.32624522156800118</v>
      </c>
      <c r="F7">
        <v>0.25486920048442308</v>
      </c>
      <c r="G7">
        <v>0.24013939229335279</v>
      </c>
      <c r="H7">
        <v>0.25179084475576324</v>
      </c>
      <c r="I7">
        <v>0.26117811252788908</v>
      </c>
      <c r="J7">
        <v>0.2537469893723181</v>
      </c>
      <c r="K7">
        <v>0.31917569574752847</v>
      </c>
      <c r="L7">
        <v>0.238145487774022</v>
      </c>
      <c r="M7">
        <v>0.21413766474692755</v>
      </c>
      <c r="N7">
        <v>0.23959114643887974</v>
      </c>
      <c r="O7">
        <v>0.24985882229705006</v>
      </c>
      <c r="P7">
        <v>0.24339540181991248</v>
      </c>
      <c r="Q7">
        <v>0.18004445611416042</v>
      </c>
    </row>
    <row r="8" spans="1:17" x14ac:dyDescent="0.25">
      <c r="A8" s="58">
        <v>3</v>
      </c>
      <c r="B8">
        <v>0.47442203000927674</v>
      </c>
      <c r="C8">
        <v>0.47781420416384934</v>
      </c>
      <c r="D8">
        <v>0.47442203000927674</v>
      </c>
      <c r="E8">
        <v>0.47781420416384934</v>
      </c>
      <c r="F8">
        <v>0.37380238949754474</v>
      </c>
      <c r="G8">
        <v>0.35245004752411496</v>
      </c>
      <c r="H8">
        <v>0.36941178772672068</v>
      </c>
      <c r="I8">
        <v>0.38305468294478695</v>
      </c>
      <c r="J8">
        <v>0.37226207619063617</v>
      </c>
      <c r="K8">
        <v>0.46774445922604913</v>
      </c>
      <c r="L8">
        <v>0.34966889046080962</v>
      </c>
      <c r="M8">
        <v>0.31534828920757851</v>
      </c>
      <c r="N8">
        <v>0.35172548735541798</v>
      </c>
      <c r="O8">
        <v>0.36675803475681179</v>
      </c>
      <c r="P8">
        <v>0.3572386251582097</v>
      </c>
      <c r="Q8">
        <v>0.26518266791864414</v>
      </c>
    </row>
    <row r="9" spans="1:17" x14ac:dyDescent="0.25">
      <c r="A9" s="58">
        <v>4</v>
      </c>
      <c r="B9">
        <v>0.61469575991836234</v>
      </c>
      <c r="C9">
        <v>0.61934456166765095</v>
      </c>
      <c r="D9">
        <v>0.61469575991836234</v>
      </c>
      <c r="E9">
        <v>0.61934456166765095</v>
      </c>
      <c r="F9">
        <v>0.48455059207269152</v>
      </c>
      <c r="G9">
        <v>0.45700552594297</v>
      </c>
      <c r="H9">
        <v>0.47893553960182678</v>
      </c>
      <c r="I9">
        <v>0.49659690211422264</v>
      </c>
      <c r="J9">
        <v>0.48260294509886537</v>
      </c>
      <c r="K9">
        <v>0.60640467790551877</v>
      </c>
      <c r="L9">
        <v>0.45348595395874908</v>
      </c>
      <c r="M9">
        <v>0.40991977068748603</v>
      </c>
      <c r="N9">
        <v>0.45612015645980264</v>
      </c>
      <c r="O9">
        <v>0.47564172816752814</v>
      </c>
      <c r="P9">
        <v>0.4632685635889805</v>
      </c>
      <c r="Q9">
        <v>0.3442572650315045</v>
      </c>
    </row>
    <row r="10" spans="1:17" x14ac:dyDescent="0.25">
      <c r="A10" s="58">
        <v>5</v>
      </c>
      <c r="B10">
        <v>0.74608136726953223</v>
      </c>
      <c r="C10">
        <v>0.75193894907684722</v>
      </c>
      <c r="D10">
        <v>0.74608136726953223</v>
      </c>
      <c r="E10">
        <v>0.75193894907684722</v>
      </c>
      <c r="F10">
        <v>0.58770997916967627</v>
      </c>
      <c r="G10">
        <v>0.55423203263454379</v>
      </c>
      <c r="H10">
        <v>0.58091639417414176</v>
      </c>
      <c r="I10">
        <v>0.60245665116531311</v>
      </c>
      <c r="J10">
        <v>0.58525613292248291</v>
      </c>
      <c r="K10">
        <v>0.73590267439144896</v>
      </c>
      <c r="L10">
        <v>0.54997664447849426</v>
      </c>
      <c r="M10">
        <v>0.49757001749578328</v>
      </c>
      <c r="N10">
        <v>0.55309713970530727</v>
      </c>
      <c r="O10">
        <v>0.57677453203403406</v>
      </c>
      <c r="P10">
        <v>0.56179639031780937</v>
      </c>
      <c r="Q10">
        <v>0.41735559081147244</v>
      </c>
    </row>
    <row r="11" spans="1:17" x14ac:dyDescent="0.25">
      <c r="A11" s="58">
        <v>6</v>
      </c>
      <c r="B11">
        <v>0.86802339036709508</v>
      </c>
      <c r="C11">
        <v>0.87520974434482102</v>
      </c>
      <c r="D11">
        <v>0.86802339036709508</v>
      </c>
      <c r="E11">
        <v>0.87520974434482102</v>
      </c>
      <c r="F11">
        <v>0.6834507057617274</v>
      </c>
      <c r="G11">
        <v>0.64451296603419772</v>
      </c>
      <c r="H11">
        <v>0.67563168574192256</v>
      </c>
      <c r="I11">
        <v>0.70078667509569548</v>
      </c>
      <c r="J11">
        <v>0.68046186461868052</v>
      </c>
      <c r="K11">
        <v>0.85557699681837784</v>
      </c>
      <c r="L11">
        <v>0.63963493033267538</v>
      </c>
      <c r="M11">
        <v>0.57923998498778073</v>
      </c>
      <c r="N11">
        <v>0.64323640603921461</v>
      </c>
      <c r="O11">
        <v>0.67052330811632255</v>
      </c>
      <c r="P11">
        <v>0.65314833133242411</v>
      </c>
      <c r="Q11">
        <v>0.48464496916420324</v>
      </c>
    </row>
    <row r="12" spans="1:17" x14ac:dyDescent="0.25">
      <c r="A12" s="58">
        <v>7</v>
      </c>
      <c r="B12">
        <v>0.98146455242736486</v>
      </c>
      <c r="C12">
        <v>0.98997906970573246</v>
      </c>
      <c r="D12">
        <v>0.98146455242736486</v>
      </c>
      <c r="E12">
        <v>0.98997906970573246</v>
      </c>
      <c r="F12">
        <v>0.77214240604525253</v>
      </c>
      <c r="G12">
        <v>0.72807844751860284</v>
      </c>
      <c r="H12">
        <v>0.76338157655823136</v>
      </c>
      <c r="I12">
        <v>0.79197275307565063</v>
      </c>
      <c r="J12">
        <v>0.76865007992830026</v>
      </c>
      <c r="K12">
        <v>0.96688286522097244</v>
      </c>
      <c r="L12">
        <v>0.72260286363990056</v>
      </c>
      <c r="M12">
        <v>0.65472757705676998</v>
      </c>
      <c r="N12">
        <v>0.72665608790048108</v>
      </c>
      <c r="O12">
        <v>0.75731698561531147</v>
      </c>
      <c r="P12">
        <v>0.73769514975108397</v>
      </c>
      <c r="Q12">
        <v>0.54663349018626395</v>
      </c>
    </row>
    <row r="13" spans="1:17" x14ac:dyDescent="0.25">
      <c r="A13" s="58">
        <v>8</v>
      </c>
      <c r="B13">
        <v>1.1002860132468422</v>
      </c>
      <c r="C13">
        <v>1.1100966347574042</v>
      </c>
      <c r="D13">
        <v>1.1002860132468422</v>
      </c>
      <c r="E13">
        <v>1.1100966347574042</v>
      </c>
      <c r="F13">
        <v>0.86776300125368055</v>
      </c>
      <c r="G13">
        <v>0.81893969980632531</v>
      </c>
      <c r="H13">
        <v>0.85814592606475859</v>
      </c>
      <c r="I13">
        <v>0.88993896271748163</v>
      </c>
      <c r="J13">
        <v>0.86381647063021538</v>
      </c>
      <c r="K13">
        <v>1.083743519639917</v>
      </c>
      <c r="L13">
        <v>0.81291761256657447</v>
      </c>
      <c r="M13">
        <v>0.73816754287203779</v>
      </c>
      <c r="N13">
        <v>0.81738861303932608</v>
      </c>
      <c r="O13">
        <v>0.85122699745722841</v>
      </c>
      <c r="P13">
        <v>0.82947053069305954</v>
      </c>
      <c r="Q13">
        <v>0.61727523772744552</v>
      </c>
    </row>
    <row r="14" spans="1:17" x14ac:dyDescent="0.25">
      <c r="A14" s="58">
        <v>9</v>
      </c>
      <c r="B14">
        <v>1.2117650722221462</v>
      </c>
      <c r="C14">
        <v>1.2228916902547993</v>
      </c>
      <c r="D14">
        <v>1.2117650722221462</v>
      </c>
      <c r="E14">
        <v>1.2228916902547993</v>
      </c>
      <c r="F14">
        <v>0.95737404696464712</v>
      </c>
      <c r="G14">
        <v>0.90409406158925254</v>
      </c>
      <c r="H14">
        <v>0.94700492636421951</v>
      </c>
      <c r="I14">
        <v>0.98180617544797544</v>
      </c>
      <c r="J14">
        <v>0.95305758243241634</v>
      </c>
      <c r="K14">
        <v>1.1936792610968086</v>
      </c>
      <c r="L14">
        <v>0.89760014642757513</v>
      </c>
      <c r="M14">
        <v>0.81654626235265948</v>
      </c>
      <c r="N14">
        <v>0.9024525007657016</v>
      </c>
      <c r="O14">
        <v>0.93938680219374804</v>
      </c>
      <c r="P14">
        <v>0.9155821600609223</v>
      </c>
      <c r="Q14">
        <v>0.68361904688064234</v>
      </c>
    </row>
    <row r="15" spans="1:17" x14ac:dyDescent="0.25">
      <c r="A15" s="58">
        <v>10</v>
      </c>
      <c r="B15">
        <v>1.3162195816798858</v>
      </c>
      <c r="C15">
        <v>1.3287628949071131</v>
      </c>
      <c r="D15">
        <v>1.3162195816798858</v>
      </c>
      <c r="E15">
        <v>1.3287628949071131</v>
      </c>
      <c r="F15">
        <v>1.0411864604679799</v>
      </c>
      <c r="G15">
        <v>0.98376162221104524</v>
      </c>
      <c r="H15">
        <v>1.0301363581848837</v>
      </c>
      <c r="I15">
        <v>1.0678247036332273</v>
      </c>
      <c r="J15">
        <v>1.0364375506645178</v>
      </c>
      <c r="K15">
        <v>1.2963360504949972</v>
      </c>
      <c r="L15">
        <v>0.9768178864594621</v>
      </c>
      <c r="M15">
        <v>0.89014772640088169</v>
      </c>
      <c r="N15">
        <v>0.98196352150092348</v>
      </c>
      <c r="O15">
        <v>1.0217031601940523</v>
      </c>
      <c r="P15">
        <v>0.99603597473739036</v>
      </c>
      <c r="Q15">
        <v>0.74533528594351472</v>
      </c>
    </row>
    <row r="16" spans="1:17" x14ac:dyDescent="0.25">
      <c r="A16" s="58">
        <v>11</v>
      </c>
      <c r="B16">
        <v>1.4141076484747321</v>
      </c>
      <c r="C16">
        <v>1.427980702780224</v>
      </c>
      <c r="D16">
        <v>1.4141076484747321</v>
      </c>
      <c r="E16">
        <v>1.427980702780224</v>
      </c>
      <c r="F16">
        <v>1.1198675649089782</v>
      </c>
      <c r="G16">
        <v>1.0585882215768667</v>
      </c>
      <c r="H16">
        <v>1.1081759070136035</v>
      </c>
      <c r="I16">
        <v>1.1485624099973681</v>
      </c>
      <c r="J16">
        <v>1.1146462035050559</v>
      </c>
      <c r="K16">
        <v>1.3920232096213965</v>
      </c>
      <c r="L16">
        <v>1.0512187370384041</v>
      </c>
      <c r="M16">
        <v>0.9592915076875993</v>
      </c>
      <c r="N16">
        <v>1.056723567175651</v>
      </c>
      <c r="O16">
        <v>1.0988845072787061</v>
      </c>
      <c r="P16">
        <v>1.0714922798913573</v>
      </c>
      <c r="Q16">
        <v>0.8031090516093522</v>
      </c>
    </row>
    <row r="17" spans="1:17" x14ac:dyDescent="0.25">
      <c r="A17" s="58">
        <v>12</v>
      </c>
      <c r="B17">
        <v>1.5057253917505207</v>
      </c>
      <c r="C17">
        <v>1.5209118404856945</v>
      </c>
      <c r="D17">
        <v>1.5057253917505207</v>
      </c>
      <c r="E17">
        <v>1.5209118404856945</v>
      </c>
      <c r="F17">
        <v>1.1934338059610199</v>
      </c>
      <c r="G17">
        <v>1.1285584838048761</v>
      </c>
      <c r="H17">
        <v>1.1811812347431871</v>
      </c>
      <c r="I17" s="469">
        <v>1.2241199295840157</v>
      </c>
      <c r="J17">
        <v>1.1877343419293771</v>
      </c>
      <c r="K17">
        <v>1.4814351081102348</v>
      </c>
      <c r="L17">
        <v>1.1208301167661243</v>
      </c>
      <c r="M17">
        <v>1.0242959445191526</v>
      </c>
      <c r="N17">
        <v>1.126645382767181</v>
      </c>
      <c r="O17">
        <v>1.1709909127665883</v>
      </c>
      <c r="P17">
        <v>1.1419894661023271</v>
      </c>
      <c r="Q17">
        <v>0.85689733006296875</v>
      </c>
    </row>
    <row r="18" spans="1:17" x14ac:dyDescent="0.25">
      <c r="A18" s="58">
        <v>13</v>
      </c>
      <c r="B18">
        <v>1.5914444140447086</v>
      </c>
      <c r="C18">
        <v>1.6079586745987038</v>
      </c>
      <c r="D18">
        <v>1.5914444140447086</v>
      </c>
      <c r="E18">
        <v>1.6079586745987038</v>
      </c>
      <c r="F18">
        <v>1.262268642203892</v>
      </c>
      <c r="G18">
        <v>1.1940753023680699</v>
      </c>
      <c r="H18">
        <v>1.249524962156451</v>
      </c>
      <c r="I18">
        <v>1.2948630662057574</v>
      </c>
      <c r="J18">
        <v>1.2561335944396219</v>
      </c>
      <c r="K18">
        <v>1.5652414464272728</v>
      </c>
      <c r="L18">
        <v>1.1860550334537487</v>
      </c>
      <c r="M18">
        <v>1.0855963002179125</v>
      </c>
      <c r="N18">
        <v>1.192115542273271</v>
      </c>
      <c r="O18">
        <v>1.2385236768860166</v>
      </c>
      <c r="P18">
        <v>1.2079713541496391</v>
      </c>
      <c r="Q18">
        <v>0.90726868133414618</v>
      </c>
    </row>
    <row r="19" spans="1:17" x14ac:dyDescent="0.25">
      <c r="A19" s="58">
        <v>14</v>
      </c>
      <c r="B19">
        <v>1.671426990785674</v>
      </c>
      <c r="C19">
        <v>1.6892178692855708</v>
      </c>
      <c r="D19">
        <v>1.671426990785674</v>
      </c>
      <c r="E19">
        <v>1.6892178692855708</v>
      </c>
      <c r="F19">
        <v>1.3264018470259975</v>
      </c>
      <c r="G19">
        <v>1.2551195642718229</v>
      </c>
      <c r="H19">
        <v>1.3132187227837064</v>
      </c>
      <c r="I19">
        <v>1.3607899082944779</v>
      </c>
      <c r="J19">
        <v>1.3199312836924926</v>
      </c>
      <c r="K19">
        <v>1.64383566819575</v>
      </c>
      <c r="L19">
        <v>1.2468507095935593</v>
      </c>
      <c r="M19">
        <v>1.1428725563779496</v>
      </c>
      <c r="N19">
        <v>1.2531400609424383</v>
      </c>
      <c r="O19">
        <v>1.3016248578286485</v>
      </c>
      <c r="P19">
        <v>1.2695523270593876</v>
      </c>
      <c r="Q19">
        <v>0.95435373544000424</v>
      </c>
    </row>
    <row r="20" spans="1:17" x14ac:dyDescent="0.25">
      <c r="A20" s="58">
        <v>15</v>
      </c>
      <c r="B20">
        <v>1.7462566560958237</v>
      </c>
      <c r="C20">
        <v>1.7654180640246628</v>
      </c>
      <c r="D20">
        <v>1.7462566560958237</v>
      </c>
      <c r="E20">
        <v>1.7654180640246628</v>
      </c>
      <c r="F20">
        <v>1.3863847906946944</v>
      </c>
      <c r="G20">
        <v>1.3122776034026511</v>
      </c>
      <c r="H20">
        <v>1.3728405674059152</v>
      </c>
      <c r="I20">
        <v>1.4225105163514826</v>
      </c>
      <c r="J20">
        <v>1.3795786764137932</v>
      </c>
      <c r="K20">
        <v>1.7172657854551547</v>
      </c>
      <c r="L20">
        <v>1.3038119409093063</v>
      </c>
      <c r="M20">
        <v>1.1967334143112054</v>
      </c>
      <c r="N20">
        <v>1.3102894970712171</v>
      </c>
      <c r="O20">
        <v>1.3606535375205495</v>
      </c>
      <c r="P20">
        <v>1.3271773764776009</v>
      </c>
      <c r="Q20">
        <v>0.99825529834018101</v>
      </c>
    </row>
    <row r="21" spans="1:17" x14ac:dyDescent="0.25">
      <c r="A21" s="58">
        <v>16</v>
      </c>
      <c r="B21">
        <v>1.8164512590232713</v>
      </c>
      <c r="C21">
        <v>1.8369430986021067</v>
      </c>
      <c r="D21">
        <v>1.8164512590232713</v>
      </c>
      <c r="E21">
        <v>1.8369430986021067</v>
      </c>
      <c r="F21">
        <v>1.4424827041151178</v>
      </c>
      <c r="G21">
        <v>1.3656873276257182</v>
      </c>
      <c r="H21">
        <v>1.4285952248160376</v>
      </c>
      <c r="I21">
        <v>1.4802909132542514</v>
      </c>
      <c r="J21">
        <v>1.4352548753129817</v>
      </c>
      <c r="K21">
        <v>1.7858232955743363</v>
      </c>
      <c r="L21">
        <v>1.3569915179078633</v>
      </c>
      <c r="M21">
        <v>1.2469480236267305</v>
      </c>
      <c r="N21">
        <v>1.3636474364953921</v>
      </c>
      <c r="O21">
        <v>1.4156535006300091</v>
      </c>
      <c r="P21">
        <v>1.3809346533937799</v>
      </c>
      <c r="Q21">
        <v>1.0389818243503521</v>
      </c>
    </row>
    <row r="22" spans="1:17" x14ac:dyDescent="0.25">
      <c r="A22" s="58">
        <v>17</v>
      </c>
      <c r="B22">
        <v>1.8825547796046656</v>
      </c>
      <c r="C22">
        <v>1.9042568727616875</v>
      </c>
      <c r="D22">
        <v>1.8825547796046656</v>
      </c>
      <c r="E22">
        <v>1.9042568727616875</v>
      </c>
      <c r="F22">
        <v>1.4954124056274498</v>
      </c>
      <c r="G22">
        <v>1.4161158930274507</v>
      </c>
      <c r="H22">
        <v>1.4812039495411893</v>
      </c>
      <c r="I22">
        <v>1.5348115152614463</v>
      </c>
      <c r="J22">
        <v>1.4877373213404161</v>
      </c>
      <c r="K22">
        <v>1.8499417171462507</v>
      </c>
      <c r="L22">
        <v>1.4072028028168013</v>
      </c>
      <c r="M22">
        <v>1.294478343615926</v>
      </c>
      <c r="N22">
        <v>1.4140659197735452</v>
      </c>
      <c r="O22">
        <v>1.4674605025573007</v>
      </c>
      <c r="P22">
        <v>1.4315873258632867</v>
      </c>
      <c r="Q22">
        <v>1.0773017850587392</v>
      </c>
    </row>
    <row r="23" spans="1:17" x14ac:dyDescent="0.25">
      <c r="A23" s="58">
        <v>18</v>
      </c>
      <c r="B23">
        <v>1.9446021196344847</v>
      </c>
      <c r="C23">
        <v>1.9675158436529916</v>
      </c>
      <c r="D23">
        <v>1.9446021196344847</v>
      </c>
      <c r="E23">
        <v>1.9675158436529916</v>
      </c>
      <c r="F23">
        <v>1.5448681748549362</v>
      </c>
      <c r="G23">
        <v>1.4631901729152874</v>
      </c>
      <c r="H23">
        <v>1.5303809230839329</v>
      </c>
      <c r="I23">
        <v>1.5858203172648686</v>
      </c>
      <c r="J23">
        <v>1.5367606902866857</v>
      </c>
      <c r="K23">
        <v>1.9102505587585572</v>
      </c>
      <c r="L23">
        <v>1.4540966800856938</v>
      </c>
      <c r="M23">
        <v>1.3390143498555009</v>
      </c>
      <c r="N23">
        <v>1.4610959645245529</v>
      </c>
      <c r="O23">
        <v>1.5158456820462676</v>
      </c>
      <c r="P23">
        <v>1.4788709948555001</v>
      </c>
      <c r="Q23">
        <v>1.1130103076093709</v>
      </c>
    </row>
    <row r="24" spans="1:17" x14ac:dyDescent="0.25">
      <c r="A24" s="58">
        <v>19</v>
      </c>
      <c r="B24">
        <v>2.0046548106306235</v>
      </c>
      <c r="C24">
        <v>2.0265733541463362</v>
      </c>
      <c r="D24">
        <v>2.002383665656621</v>
      </c>
      <c r="E24">
        <v>2.0265733541463362</v>
      </c>
      <c r="F24">
        <v>1.5909925233255173</v>
      </c>
      <c r="G24">
        <v>1.5071680285958711</v>
      </c>
      <c r="H24">
        <v>1.5762928068990063</v>
      </c>
      <c r="I24">
        <v>1.6334315085702116</v>
      </c>
      <c r="J24">
        <v>1.5825109792885486</v>
      </c>
      <c r="K24">
        <v>1.9665441288626915</v>
      </c>
      <c r="L24">
        <v>1.4979618165083901</v>
      </c>
      <c r="M24">
        <v>1.3810983012967439</v>
      </c>
      <c r="N24">
        <v>1.5050299927929145</v>
      </c>
      <c r="O24">
        <v>1.5610411303637166</v>
      </c>
      <c r="P24">
        <v>1.5230028094899732</v>
      </c>
      <c r="Q24">
        <v>1.1462969867923456</v>
      </c>
    </row>
    <row r="25" spans="1:17" x14ac:dyDescent="0.25">
      <c r="A25" s="58">
        <v>20</v>
      </c>
      <c r="B25">
        <v>2.0629229085847913</v>
      </c>
      <c r="C25">
        <v>2.0817494155403842</v>
      </c>
      <c r="D25">
        <v>2.0563136709010243</v>
      </c>
      <c r="E25">
        <v>2.0817494155403842</v>
      </c>
      <c r="F25">
        <v>1.6340456947583777</v>
      </c>
      <c r="G25">
        <v>1.5482303609398862</v>
      </c>
      <c r="H25">
        <v>1.6191539252917717</v>
      </c>
      <c r="I25">
        <v>1.6778721099985494</v>
      </c>
      <c r="J25">
        <v>1.6252472963598306</v>
      </c>
      <c r="K25">
        <v>2.0193123538191733</v>
      </c>
      <c r="L25">
        <v>1.5389494947052405</v>
      </c>
      <c r="M25">
        <v>1.4205398031567009</v>
      </c>
      <c r="N25">
        <v>1.546090965976306</v>
      </c>
      <c r="O25">
        <v>1.6033443745697298</v>
      </c>
      <c r="P25">
        <v>1.5642610619526329</v>
      </c>
      <c r="Q25">
        <v>1.1774461766885365</v>
      </c>
    </row>
    <row r="26" spans="1:17" x14ac:dyDescent="0.25">
      <c r="A26" s="58">
        <v>21</v>
      </c>
      <c r="B26">
        <v>2.1203959243180939</v>
      </c>
      <c r="C26">
        <v>2.1341076605686564</v>
      </c>
      <c r="D26">
        <v>2.1074068059610083</v>
      </c>
      <c r="E26">
        <v>2.1341076605686564</v>
      </c>
      <c r="F26">
        <v>1.6747932507221961</v>
      </c>
      <c r="G26">
        <v>1.5871005494410757</v>
      </c>
      <c r="H26">
        <v>1.6597355303679144</v>
      </c>
      <c r="I26">
        <v>1.7199790389013105</v>
      </c>
      <c r="J26">
        <v>1.6656435062499635</v>
      </c>
      <c r="K26">
        <v>2.0692018738025331</v>
      </c>
      <c r="L26">
        <v>1.5777318875431598</v>
      </c>
      <c r="M26">
        <v>1.4579227186442472</v>
      </c>
      <c r="N26">
        <v>1.5849128590865391</v>
      </c>
      <c r="O26">
        <v>1.6432773625629122</v>
      </c>
      <c r="P26">
        <v>1.6032867326144671</v>
      </c>
      <c r="Q26">
        <v>1.2068278600388853</v>
      </c>
    </row>
    <row r="27" spans="1:17" x14ac:dyDescent="0.25">
      <c r="A27" s="58">
        <v>22</v>
      </c>
      <c r="B27">
        <v>2.1762886249274462</v>
      </c>
      <c r="C27">
        <v>2.1831289485491903</v>
      </c>
      <c r="D27">
        <v>2.1551551255301922</v>
      </c>
      <c r="E27">
        <v>2.1831289485491903</v>
      </c>
      <c r="F27">
        <v>1.7129013147311429</v>
      </c>
      <c r="G27">
        <v>1.6234696988556181</v>
      </c>
      <c r="H27">
        <v>1.6977184470680604</v>
      </c>
      <c r="I27">
        <v>1.7593998454466528</v>
      </c>
      <c r="J27">
        <v>1.7033719009029216</v>
      </c>
      <c r="K27">
        <v>2.1154443430916339</v>
      </c>
      <c r="L27">
        <v>1.6140459912708391</v>
      </c>
      <c r="M27">
        <v>1.4930639260784881</v>
      </c>
      <c r="N27">
        <v>1.6212629525547766</v>
      </c>
      <c r="O27">
        <v>1.680524171996336</v>
      </c>
      <c r="P27">
        <v>1.639697194330386</v>
      </c>
      <c r="Q27">
        <v>1.2340640748788392</v>
      </c>
    </row>
    <row r="28" spans="1:17" x14ac:dyDescent="0.25">
      <c r="A28" s="58">
        <v>23</v>
      </c>
      <c r="B28">
        <v>2.2283852079725812</v>
      </c>
      <c r="C28">
        <v>2.2273349529267579</v>
      </c>
      <c r="D28">
        <v>2.198141716525646</v>
      </c>
      <c r="E28">
        <v>2.2273349529267579</v>
      </c>
      <c r="F28">
        <v>1.7467703228395259</v>
      </c>
      <c r="G28">
        <v>1.6556964046756855</v>
      </c>
      <c r="H28">
        <v>1.7314725906766593</v>
      </c>
      <c r="I28">
        <v>1.7945164403996268</v>
      </c>
      <c r="J28">
        <v>1.7368767182029379</v>
      </c>
      <c r="K28">
        <v>2.1569854425545181</v>
      </c>
      <c r="L28">
        <v>1.6462258007399135</v>
      </c>
      <c r="M28">
        <v>1.5241747889307193</v>
      </c>
      <c r="N28">
        <v>1.6534721165650552</v>
      </c>
      <c r="O28">
        <v>1.7135731963766938</v>
      </c>
      <c r="P28">
        <v>1.6719556242383238</v>
      </c>
      <c r="Q28">
        <v>1.2577006381468963</v>
      </c>
    </row>
    <row r="29" spans="1:17" x14ac:dyDescent="0.25">
      <c r="A29" s="58">
        <v>24</v>
      </c>
      <c r="B29">
        <v>2.2800044401132538</v>
      </c>
      <c r="C29">
        <v>2.2693413927277608</v>
      </c>
      <c r="D29">
        <v>2.2389799951272842</v>
      </c>
      <c r="E29">
        <v>2.2693413927277608</v>
      </c>
      <c r="F29">
        <v>1.778984081388435</v>
      </c>
      <c r="G29">
        <v>1.6863588897991042</v>
      </c>
      <c r="H29">
        <v>1.7635810196321495</v>
      </c>
      <c r="I29">
        <v>1.8279160366733165</v>
      </c>
      <c r="J29">
        <v>1.7687411290514943</v>
      </c>
      <c r="K29">
        <v>2.196436175391379</v>
      </c>
      <c r="L29">
        <v>1.6768488329767912</v>
      </c>
      <c r="M29">
        <v>1.5538250271991445</v>
      </c>
      <c r="N29">
        <v>1.6841184654971719</v>
      </c>
      <c r="O29">
        <v>1.7450061604931786</v>
      </c>
      <c r="P29">
        <v>1.7026411358594546</v>
      </c>
      <c r="Q29">
        <v>1.2802827713241176</v>
      </c>
    </row>
    <row r="30" spans="1:17" x14ac:dyDescent="0.25">
      <c r="A30" s="58">
        <v>25</v>
      </c>
      <c r="B30">
        <v>2.3312175480570905</v>
      </c>
      <c r="C30">
        <v>2.3092635518885549</v>
      </c>
      <c r="D30">
        <v>2.2777830444769585</v>
      </c>
      <c r="E30">
        <v>2.3092635518885549</v>
      </c>
      <c r="F30">
        <v>1.8096278012318123</v>
      </c>
      <c r="G30">
        <v>1.7155371142717164</v>
      </c>
      <c r="H30">
        <v>1.7941282482572052</v>
      </c>
      <c r="I30">
        <v>1.8596870646670385</v>
      </c>
      <c r="J30">
        <v>1.7990497352264097</v>
      </c>
      <c r="K30">
        <v>2.2339073078213678</v>
      </c>
      <c r="L30">
        <v>1.7059943946280405</v>
      </c>
      <c r="M30">
        <v>1.582086694391476</v>
      </c>
      <c r="N30">
        <v>1.7132818582759961</v>
      </c>
      <c r="O30">
        <v>1.7749063041907114</v>
      </c>
      <c r="P30">
        <v>1.731834511877655</v>
      </c>
      <c r="Q30">
        <v>1.3018594715098213</v>
      </c>
    </row>
    <row r="31" spans="1:17" x14ac:dyDescent="0.25">
      <c r="A31" s="58">
        <v>26</v>
      </c>
      <c r="B31">
        <v>2.3820928043317169</v>
      </c>
      <c r="C31">
        <v>2.3411796164256136</v>
      </c>
      <c r="D31">
        <v>2.3146577019117149</v>
      </c>
      <c r="E31">
        <v>2.3472103711918675</v>
      </c>
      <c r="F31">
        <v>1.8387820802866464</v>
      </c>
      <c r="G31">
        <v>1.7433067375791467</v>
      </c>
      <c r="H31">
        <v>1.8231942258870202</v>
      </c>
      <c r="I31">
        <v>1.889913165521913</v>
      </c>
      <c r="J31">
        <v>1.8278825508209602</v>
      </c>
      <c r="K31">
        <v>2.2695034525180895</v>
      </c>
      <c r="L31">
        <v>1.7337375406080979</v>
      </c>
      <c r="M31">
        <v>1.6090280996325721</v>
      </c>
      <c r="N31">
        <v>1.7410378601726271</v>
      </c>
      <c r="O31">
        <v>1.8033523587672038</v>
      </c>
      <c r="P31">
        <v>1.7596121712140382</v>
      </c>
      <c r="Q31">
        <v>1.3224773464493014</v>
      </c>
    </row>
    <row r="32" spans="1:17" x14ac:dyDescent="0.25">
      <c r="A32" s="58">
        <v>27</v>
      </c>
      <c r="B32">
        <v>2.4326957323525664</v>
      </c>
      <c r="C32">
        <v>2.3716072831037662</v>
      </c>
      <c r="D32">
        <v>2.3497049182167649</v>
      </c>
      <c r="E32">
        <v>2.3832848119957264</v>
      </c>
      <c r="F32">
        <v>1.8665231645286289</v>
      </c>
      <c r="G32">
        <v>1.7697393606368339</v>
      </c>
      <c r="H32">
        <v>1.8508545946670205</v>
      </c>
      <c r="I32">
        <v>1.9186734621887127</v>
      </c>
      <c r="J32">
        <v>1.8553152621763644</v>
      </c>
      <c r="K32">
        <v>2.3033234242132865</v>
      </c>
      <c r="L32">
        <v>1.7601493126894669</v>
      </c>
      <c r="M32">
        <v>1.6347140121179997</v>
      </c>
      <c r="N32">
        <v>1.767457984335848</v>
      </c>
      <c r="O32">
        <v>1.830418802172401</v>
      </c>
      <c r="P32">
        <v>1.7860464154769511</v>
      </c>
      <c r="Q32">
        <v>1.3421807372610568</v>
      </c>
    </row>
    <row r="33" spans="1:17" x14ac:dyDescent="0.25">
      <c r="A33" s="58">
        <v>28</v>
      </c>
      <c r="B33">
        <v>2.4830892997660925</v>
      </c>
      <c r="C33">
        <v>2.4006194278371362</v>
      </c>
      <c r="D33">
        <v>2.3830200955515455</v>
      </c>
      <c r="E33">
        <v>2.4175841984198332</v>
      </c>
      <c r="F33">
        <v>1.8929231936871693</v>
      </c>
      <c r="G33">
        <v>1.7949027536539408</v>
      </c>
      <c r="H33">
        <v>1.8771809322593787</v>
      </c>
      <c r="I33">
        <v>1.9460428146002364</v>
      </c>
      <c r="J33">
        <v>1.8814194725593814</v>
      </c>
      <c r="K33">
        <v>2.335460574116377</v>
      </c>
      <c r="L33">
        <v>1.7852969641949747</v>
      </c>
      <c r="M33">
        <v>1.6592058539169721</v>
      </c>
      <c r="N33">
        <v>1.7926099192274081</v>
      </c>
      <c r="O33">
        <v>1.8561760992409486</v>
      </c>
      <c r="P33">
        <v>1.8112056609843299</v>
      </c>
      <c r="Q33">
        <v>1.3610118345337914</v>
      </c>
    </row>
    <row r="34" spans="1:17" x14ac:dyDescent="0.25">
      <c r="A34" s="58">
        <v>29</v>
      </c>
      <c r="B34">
        <v>2.533334100811651</v>
      </c>
      <c r="C34">
        <v>2.4282851678792126</v>
      </c>
      <c r="D34">
        <v>2.4146934053444769</v>
      </c>
      <c r="E34">
        <v>2.4502005392959321</v>
      </c>
      <c r="F34">
        <v>1.9180504325609293</v>
      </c>
      <c r="G34">
        <v>1.8188610707189574</v>
      </c>
      <c r="H34">
        <v>1.9022409803659353</v>
      </c>
      <c r="I34">
        <v>1.9720920599053784</v>
      </c>
      <c r="J34">
        <v>1.9062629325041669</v>
      </c>
      <c r="K34">
        <v>2.3660031044399856</v>
      </c>
      <c r="L34">
        <v>1.8092441716249064</v>
      </c>
      <c r="M34">
        <v>1.6825618818114176</v>
      </c>
      <c r="N34">
        <v>1.8165577428070236</v>
      </c>
      <c r="O34">
        <v>1.880690927860915</v>
      </c>
      <c r="P34">
        <v>1.8351546572261441</v>
      </c>
      <c r="Q34">
        <v>1.3790107881676745</v>
      </c>
    </row>
    <row r="35" spans="1:17" ht="15.75" thickBot="1" x14ac:dyDescent="0.3">
      <c r="A35" s="57">
        <v>30</v>
      </c>
      <c r="B35">
        <v>2.5834885283993767</v>
      </c>
      <c r="C35">
        <v>2.4546700656520928</v>
      </c>
      <c r="D35">
        <v>2.4448100873720549</v>
      </c>
      <c r="E35">
        <v>2.4812208311081596</v>
      </c>
      <c r="F35">
        <v>1.9419694888185359</v>
      </c>
      <c r="G35">
        <v>1.8416750519029208</v>
      </c>
      <c r="H35">
        <v>1.9260988599194804</v>
      </c>
      <c r="I35">
        <v>1.9968882386633378</v>
      </c>
      <c r="J35">
        <v>1.929909756681105</v>
      </c>
      <c r="K35">
        <v>2.3950343642418153</v>
      </c>
      <c r="L35">
        <v>1.8320512340009103</v>
      </c>
      <c r="M35">
        <v>1.7048373588164347</v>
      </c>
      <c r="N35">
        <v>1.8393621242611977</v>
      </c>
      <c r="O35">
        <v>1.9040263919236911</v>
      </c>
      <c r="P35">
        <v>1.8579546925814476</v>
      </c>
      <c r="Q35">
        <v>1.3962158113124146</v>
      </c>
    </row>
    <row r="36" spans="1:17" ht="15.75" thickBot="1" x14ac:dyDescent="0.3">
      <c r="A36" s="57">
        <v>31</v>
      </c>
      <c r="B36">
        <f>B35+B35*0.025</f>
        <v>2.648075741609361</v>
      </c>
      <c r="C36">
        <f t="shared" ref="C36:Q50" si="0">C35+C35*0.025</f>
        <v>2.5160368172933949</v>
      </c>
      <c r="D36">
        <f t="shared" si="0"/>
        <v>2.5059303395563561</v>
      </c>
      <c r="E36">
        <f t="shared" si="0"/>
        <v>2.5432513518858637</v>
      </c>
      <c r="F36">
        <f t="shared" si="0"/>
        <v>1.9905187260389994</v>
      </c>
      <c r="G36">
        <f t="shared" si="0"/>
        <v>1.8877169282004937</v>
      </c>
      <c r="H36">
        <f t="shared" si="0"/>
        <v>1.9742513314174674</v>
      </c>
      <c r="I36">
        <f t="shared" si="0"/>
        <v>2.0468104446299211</v>
      </c>
      <c r="J36">
        <f t="shared" si="0"/>
        <v>1.9781575005981327</v>
      </c>
      <c r="K36">
        <f t="shared" si="0"/>
        <v>2.4549102233478606</v>
      </c>
      <c r="L36">
        <f t="shared" si="0"/>
        <v>1.8778525148509331</v>
      </c>
      <c r="M36">
        <f t="shared" si="0"/>
        <v>1.7474582927868456</v>
      </c>
      <c r="N36">
        <f t="shared" si="0"/>
        <v>1.8853461773677276</v>
      </c>
      <c r="O36">
        <f t="shared" si="0"/>
        <v>1.9516270517217833</v>
      </c>
      <c r="P36">
        <f t="shared" si="0"/>
        <v>1.9044035598959839</v>
      </c>
      <c r="Q36">
        <f t="shared" si="0"/>
        <v>1.431121206595225</v>
      </c>
    </row>
    <row r="37" spans="1:17" ht="15.75" thickBot="1" x14ac:dyDescent="0.3">
      <c r="A37" s="57">
        <v>32</v>
      </c>
      <c r="B37">
        <f t="shared" ref="B37:B50" si="1">B36+B36*0.025</f>
        <v>2.7142776351495952</v>
      </c>
      <c r="C37">
        <f t="shared" si="0"/>
        <v>2.5789377377257297</v>
      </c>
      <c r="D37">
        <f t="shared" si="0"/>
        <v>2.5685785980452649</v>
      </c>
      <c r="E37">
        <f t="shared" si="0"/>
        <v>2.6068326356830105</v>
      </c>
      <c r="F37">
        <f t="shared" si="0"/>
        <v>2.0402816941899742</v>
      </c>
      <c r="G37">
        <f t="shared" si="0"/>
        <v>1.9349098514055061</v>
      </c>
      <c r="H37">
        <f t="shared" si="0"/>
        <v>2.0236076147029043</v>
      </c>
      <c r="I37">
        <f t="shared" si="0"/>
        <v>2.0979807057456692</v>
      </c>
      <c r="J37">
        <f t="shared" si="0"/>
        <v>2.0276114381130861</v>
      </c>
      <c r="K37">
        <f t="shared" si="0"/>
        <v>2.5162829789315571</v>
      </c>
      <c r="L37">
        <f t="shared" si="0"/>
        <v>1.9247988277222063</v>
      </c>
      <c r="M37">
        <f t="shared" si="0"/>
        <v>1.7911447501065167</v>
      </c>
      <c r="N37">
        <f t="shared" si="0"/>
        <v>1.9324798318019207</v>
      </c>
      <c r="O37">
        <f t="shared" si="0"/>
        <v>2.0004177280148281</v>
      </c>
      <c r="P37">
        <f t="shared" si="0"/>
        <v>1.9520136488933835</v>
      </c>
      <c r="Q37">
        <f t="shared" si="0"/>
        <v>1.4668992367601057</v>
      </c>
    </row>
    <row r="38" spans="1:17" ht="15.75" thickBot="1" x14ac:dyDescent="0.3">
      <c r="A38" s="57">
        <v>33</v>
      </c>
      <c r="B38">
        <f t="shared" si="1"/>
        <v>2.7821345760283349</v>
      </c>
      <c r="C38">
        <f t="shared" si="0"/>
        <v>2.6434111811688727</v>
      </c>
      <c r="D38">
        <f t="shared" si="0"/>
        <v>2.6327930629963965</v>
      </c>
      <c r="E38">
        <f t="shared" si="0"/>
        <v>2.6720034515750859</v>
      </c>
      <c r="F38">
        <f t="shared" si="0"/>
        <v>2.0912887365447235</v>
      </c>
      <c r="G38">
        <f t="shared" si="0"/>
        <v>1.9832825976906436</v>
      </c>
      <c r="H38">
        <f t="shared" si="0"/>
        <v>2.0741978050704768</v>
      </c>
      <c r="I38">
        <f t="shared" si="0"/>
        <v>2.1504302233893111</v>
      </c>
      <c r="J38">
        <f t="shared" si="0"/>
        <v>2.0783017240659132</v>
      </c>
      <c r="K38">
        <f t="shared" si="0"/>
        <v>2.579190053404846</v>
      </c>
      <c r="L38">
        <f t="shared" si="0"/>
        <v>1.9729187984152614</v>
      </c>
      <c r="M38">
        <f t="shared" si="0"/>
        <v>1.8359233688591796</v>
      </c>
      <c r="N38">
        <f t="shared" si="0"/>
        <v>1.9807918275969687</v>
      </c>
      <c r="O38">
        <f t="shared" si="0"/>
        <v>2.0504281712151986</v>
      </c>
      <c r="P38">
        <f t="shared" si="0"/>
        <v>2.0008139901157183</v>
      </c>
      <c r="Q38">
        <f t="shared" si="0"/>
        <v>1.5035717176791084</v>
      </c>
    </row>
    <row r="39" spans="1:17" ht="15.75" thickBot="1" x14ac:dyDescent="0.3">
      <c r="A39" s="57">
        <v>34</v>
      </c>
      <c r="B39">
        <f t="shared" si="1"/>
        <v>2.8516879404290432</v>
      </c>
      <c r="C39">
        <f t="shared" si="0"/>
        <v>2.7094964606980945</v>
      </c>
      <c r="D39">
        <f t="shared" si="0"/>
        <v>2.6986128895713062</v>
      </c>
      <c r="E39">
        <f t="shared" si="0"/>
        <v>2.7388035378644631</v>
      </c>
      <c r="F39">
        <f t="shared" si="0"/>
        <v>2.1435709549583417</v>
      </c>
      <c r="G39">
        <f t="shared" si="0"/>
        <v>2.0328646626329099</v>
      </c>
      <c r="H39">
        <f t="shared" si="0"/>
        <v>2.1260527501972386</v>
      </c>
      <c r="I39">
        <f t="shared" si="0"/>
        <v>2.2041909789740437</v>
      </c>
      <c r="J39">
        <f t="shared" si="0"/>
        <v>2.1302592671675611</v>
      </c>
      <c r="K39">
        <f t="shared" si="0"/>
        <v>2.6436698047399672</v>
      </c>
      <c r="L39">
        <f t="shared" si="0"/>
        <v>2.0222417683756428</v>
      </c>
      <c r="M39">
        <f t="shared" si="0"/>
        <v>1.8818214530806592</v>
      </c>
      <c r="N39">
        <f t="shared" si="0"/>
        <v>2.030311623286893</v>
      </c>
      <c r="O39">
        <f t="shared" si="0"/>
        <v>2.1016888754955785</v>
      </c>
      <c r="P39">
        <f t="shared" si="0"/>
        <v>2.0508343398686111</v>
      </c>
      <c r="Q39">
        <f t="shared" si="0"/>
        <v>1.541161010621086</v>
      </c>
    </row>
    <row r="40" spans="1:17" ht="15.75" thickBot="1" x14ac:dyDescent="0.3">
      <c r="A40" s="57">
        <v>35</v>
      </c>
      <c r="B40">
        <f t="shared" si="1"/>
        <v>2.9229801389397694</v>
      </c>
      <c r="C40">
        <f t="shared" si="0"/>
        <v>2.7772338722155467</v>
      </c>
      <c r="D40">
        <f t="shared" si="0"/>
        <v>2.7660782118105889</v>
      </c>
      <c r="E40">
        <f t="shared" si="0"/>
        <v>2.8072736263110745</v>
      </c>
      <c r="F40">
        <f t="shared" si="0"/>
        <v>2.1971602288323004</v>
      </c>
      <c r="G40">
        <f t="shared" si="0"/>
        <v>2.0836862791987327</v>
      </c>
      <c r="H40">
        <f t="shared" si="0"/>
        <v>2.1792040689521697</v>
      </c>
      <c r="I40">
        <f t="shared" si="0"/>
        <v>2.2592957534483946</v>
      </c>
      <c r="J40">
        <f t="shared" si="0"/>
        <v>2.1835157488467503</v>
      </c>
      <c r="K40">
        <f t="shared" si="0"/>
        <v>2.7097615498584662</v>
      </c>
      <c r="L40">
        <f t="shared" si="0"/>
        <v>2.0727978125850339</v>
      </c>
      <c r="M40">
        <f t="shared" si="0"/>
        <v>1.9288669894076758</v>
      </c>
      <c r="N40">
        <f t="shared" si="0"/>
        <v>2.0810694138690651</v>
      </c>
      <c r="O40">
        <f t="shared" si="0"/>
        <v>2.1542310973829681</v>
      </c>
      <c r="P40">
        <f t="shared" si="0"/>
        <v>2.1021051983653263</v>
      </c>
      <c r="Q40">
        <f t="shared" si="0"/>
        <v>1.5796900358866131</v>
      </c>
    </row>
    <row r="41" spans="1:17" ht="15.75" thickBot="1" x14ac:dyDescent="0.3">
      <c r="A41" s="57">
        <v>36</v>
      </c>
      <c r="B41">
        <f t="shared" si="1"/>
        <v>2.9960546424132635</v>
      </c>
      <c r="C41">
        <f t="shared" si="0"/>
        <v>2.8466647190209353</v>
      </c>
      <c r="D41">
        <f t="shared" si="0"/>
        <v>2.8352301671058537</v>
      </c>
      <c r="E41">
        <f t="shared" si="0"/>
        <v>2.8774554669688515</v>
      </c>
      <c r="F41">
        <f t="shared" si="0"/>
        <v>2.2520892345531078</v>
      </c>
      <c r="G41">
        <f t="shared" si="0"/>
        <v>2.1357784361787009</v>
      </c>
      <c r="H41">
        <f t="shared" si="0"/>
        <v>2.233684170675974</v>
      </c>
      <c r="I41">
        <f t="shared" si="0"/>
        <v>2.3157781472846044</v>
      </c>
      <c r="J41">
        <f t="shared" si="0"/>
        <v>2.238103642567919</v>
      </c>
      <c r="K41">
        <f t="shared" si="0"/>
        <v>2.777505588604928</v>
      </c>
      <c r="L41">
        <f t="shared" si="0"/>
        <v>2.1246177578996597</v>
      </c>
      <c r="M41">
        <f t="shared" si="0"/>
        <v>1.9770886641428675</v>
      </c>
      <c r="N41">
        <f t="shared" si="0"/>
        <v>2.1330961492157918</v>
      </c>
      <c r="O41">
        <f t="shared" si="0"/>
        <v>2.2080868748175422</v>
      </c>
      <c r="P41">
        <f t="shared" si="0"/>
        <v>2.1546578283244595</v>
      </c>
      <c r="Q41">
        <f t="shared" si="0"/>
        <v>1.6191822867837784</v>
      </c>
    </row>
    <row r="42" spans="1:17" ht="15.75" thickBot="1" x14ac:dyDescent="0.3">
      <c r="A42" s="57">
        <v>37</v>
      </c>
      <c r="B42">
        <f t="shared" si="1"/>
        <v>3.070956008473595</v>
      </c>
      <c r="C42">
        <f t="shared" si="0"/>
        <v>2.9178313369964588</v>
      </c>
      <c r="D42">
        <f t="shared" si="0"/>
        <v>2.9061109212835001</v>
      </c>
      <c r="E42">
        <f t="shared" si="0"/>
        <v>2.9493918536430725</v>
      </c>
      <c r="F42">
        <f t="shared" si="0"/>
        <v>2.3083914654169355</v>
      </c>
      <c r="G42">
        <f t="shared" si="0"/>
        <v>2.1891728970831683</v>
      </c>
      <c r="H42">
        <f t="shared" si="0"/>
        <v>2.2895262749428733</v>
      </c>
      <c r="I42">
        <f t="shared" si="0"/>
        <v>2.3736726009667195</v>
      </c>
      <c r="J42">
        <f t="shared" si="0"/>
        <v>2.2940562336321171</v>
      </c>
      <c r="K42">
        <f t="shared" si="0"/>
        <v>2.8469432283200513</v>
      </c>
      <c r="L42">
        <f t="shared" si="0"/>
        <v>2.1777332018471514</v>
      </c>
      <c r="M42">
        <f t="shared" si="0"/>
        <v>2.0265158807464392</v>
      </c>
      <c r="N42">
        <f t="shared" si="0"/>
        <v>2.1864235529461866</v>
      </c>
      <c r="O42">
        <f t="shared" si="0"/>
        <v>2.2632890466879809</v>
      </c>
      <c r="P42">
        <f t="shared" si="0"/>
        <v>2.208524274032571</v>
      </c>
      <c r="Q42">
        <f t="shared" si="0"/>
        <v>1.6596618439533728</v>
      </c>
    </row>
    <row r="43" spans="1:17" ht="15.75" thickBot="1" x14ac:dyDescent="0.3">
      <c r="A43" s="57">
        <v>38</v>
      </c>
      <c r="B43">
        <f t="shared" si="1"/>
        <v>3.1477299086854349</v>
      </c>
      <c r="C43">
        <f t="shared" si="0"/>
        <v>2.9907771204213702</v>
      </c>
      <c r="D43">
        <f t="shared" si="0"/>
        <v>2.9787636943155875</v>
      </c>
      <c r="E43">
        <f t="shared" si="0"/>
        <v>3.0231266499841492</v>
      </c>
      <c r="F43">
        <f t="shared" si="0"/>
        <v>2.366101252052359</v>
      </c>
      <c r="G43">
        <f t="shared" si="0"/>
        <v>2.2439022195102476</v>
      </c>
      <c r="H43">
        <f t="shared" si="0"/>
        <v>2.3467644318164451</v>
      </c>
      <c r="I43">
        <f t="shared" si="0"/>
        <v>2.4330144159908875</v>
      </c>
      <c r="J43">
        <f t="shared" si="0"/>
        <v>2.35140763947292</v>
      </c>
      <c r="K43">
        <f t="shared" si="0"/>
        <v>2.9181168090280525</v>
      </c>
      <c r="L43">
        <f t="shared" si="0"/>
        <v>2.2321765318933302</v>
      </c>
      <c r="M43">
        <f t="shared" si="0"/>
        <v>2.0771787777651003</v>
      </c>
      <c r="N43">
        <f t="shared" si="0"/>
        <v>2.2410841417698415</v>
      </c>
      <c r="O43">
        <f t="shared" si="0"/>
        <v>2.3198712728551802</v>
      </c>
      <c r="P43">
        <f t="shared" si="0"/>
        <v>2.2637373808833852</v>
      </c>
      <c r="Q43">
        <f t="shared" si="0"/>
        <v>1.7011533900522071</v>
      </c>
    </row>
    <row r="44" spans="1:17" ht="15.75" thickBot="1" x14ac:dyDescent="0.3">
      <c r="A44" s="57">
        <v>39</v>
      </c>
      <c r="B44">
        <f t="shared" si="1"/>
        <v>3.2264231564025709</v>
      </c>
      <c r="C44">
        <f t="shared" si="0"/>
        <v>3.0655465484319047</v>
      </c>
      <c r="D44">
        <f t="shared" si="0"/>
        <v>3.0532327866734774</v>
      </c>
      <c r="E44">
        <f t="shared" si="0"/>
        <v>3.0987048162337527</v>
      </c>
      <c r="F44">
        <f t="shared" si="0"/>
        <v>2.4252537833536678</v>
      </c>
      <c r="G44">
        <f t="shared" si="0"/>
        <v>2.2999997749980037</v>
      </c>
      <c r="H44">
        <f t="shared" si="0"/>
        <v>2.4054335426118563</v>
      </c>
      <c r="I44">
        <f t="shared" si="0"/>
        <v>2.4938397763906597</v>
      </c>
      <c r="J44">
        <f t="shared" si="0"/>
        <v>2.4101928304597431</v>
      </c>
      <c r="K44">
        <f t="shared" si="0"/>
        <v>2.9910697292537538</v>
      </c>
      <c r="L44">
        <f t="shared" si="0"/>
        <v>2.2879809451906636</v>
      </c>
      <c r="M44">
        <f t="shared" si="0"/>
        <v>2.1291082472092278</v>
      </c>
      <c r="N44">
        <f t="shared" si="0"/>
        <v>2.2971112453140874</v>
      </c>
      <c r="O44">
        <f t="shared" si="0"/>
        <v>2.3778680546765596</v>
      </c>
      <c r="P44">
        <f t="shared" si="0"/>
        <v>2.3203308154054696</v>
      </c>
      <c r="Q44">
        <f t="shared" si="0"/>
        <v>1.7436822248035122</v>
      </c>
    </row>
    <row r="45" spans="1:17" ht="15.75" thickBot="1" x14ac:dyDescent="0.3">
      <c r="A45" s="57">
        <v>40</v>
      </c>
      <c r="B45">
        <f t="shared" si="1"/>
        <v>3.3070837353126352</v>
      </c>
      <c r="C45">
        <f t="shared" si="0"/>
        <v>3.1421852121427021</v>
      </c>
      <c r="D45">
        <f t="shared" si="0"/>
        <v>3.1295636063403145</v>
      </c>
      <c r="E45">
        <f t="shared" si="0"/>
        <v>3.1761724366395967</v>
      </c>
      <c r="F45">
        <f t="shared" si="0"/>
        <v>2.4858851279375096</v>
      </c>
      <c r="G45">
        <f t="shared" si="0"/>
        <v>2.3574997693729536</v>
      </c>
      <c r="H45">
        <f t="shared" si="0"/>
        <v>2.4655693811771529</v>
      </c>
      <c r="I45">
        <f t="shared" si="0"/>
        <v>2.5561857708004263</v>
      </c>
      <c r="J45">
        <f t="shared" si="0"/>
        <v>2.4704476512212366</v>
      </c>
      <c r="K45">
        <f t="shared" si="0"/>
        <v>3.0658464724850978</v>
      </c>
      <c r="L45">
        <f t="shared" si="0"/>
        <v>2.3451804688204301</v>
      </c>
      <c r="M45">
        <f t="shared" si="0"/>
        <v>2.1823359533894586</v>
      </c>
      <c r="N45">
        <f t="shared" si="0"/>
        <v>2.3545390264469397</v>
      </c>
      <c r="O45">
        <f t="shared" si="0"/>
        <v>2.4373147560434738</v>
      </c>
      <c r="P45">
        <f t="shared" si="0"/>
        <v>2.3783390857906062</v>
      </c>
      <c r="Q45">
        <f t="shared" si="0"/>
        <v>1.7872742804235999</v>
      </c>
    </row>
    <row r="46" spans="1:17" ht="15.75" thickBot="1" x14ac:dyDescent="0.3">
      <c r="A46" s="57">
        <v>41</v>
      </c>
      <c r="B46">
        <f t="shared" si="1"/>
        <v>3.3897608286954513</v>
      </c>
      <c r="C46">
        <f t="shared" si="0"/>
        <v>3.2207398424462697</v>
      </c>
      <c r="D46">
        <f t="shared" si="0"/>
        <v>3.2078026964988222</v>
      </c>
      <c r="E46">
        <f t="shared" si="0"/>
        <v>3.2555767475555868</v>
      </c>
      <c r="F46">
        <f t="shared" si="0"/>
        <v>2.5480322561359472</v>
      </c>
      <c r="G46">
        <f t="shared" si="0"/>
        <v>2.4164372636072775</v>
      </c>
      <c r="H46">
        <f t="shared" si="0"/>
        <v>2.5272086157065816</v>
      </c>
      <c r="I46">
        <f t="shared" si="0"/>
        <v>2.6200904150704369</v>
      </c>
      <c r="J46">
        <f t="shared" si="0"/>
        <v>2.5322088425017673</v>
      </c>
      <c r="K46">
        <f t="shared" si="0"/>
        <v>3.1424926342972253</v>
      </c>
      <c r="L46">
        <f t="shared" si="0"/>
        <v>2.4038099805409407</v>
      </c>
      <c r="M46">
        <f t="shared" si="0"/>
        <v>2.2368943522241951</v>
      </c>
      <c r="N46">
        <f t="shared" si="0"/>
        <v>2.4134025021081134</v>
      </c>
      <c r="O46">
        <f t="shared" si="0"/>
        <v>2.4982476249445607</v>
      </c>
      <c r="P46">
        <f t="shared" si="0"/>
        <v>2.4377975629353714</v>
      </c>
      <c r="Q46">
        <f t="shared" si="0"/>
        <v>1.8319561374341899</v>
      </c>
    </row>
    <row r="47" spans="1:17" ht="15.75" thickBot="1" x14ac:dyDescent="0.3">
      <c r="A47" s="57">
        <v>42</v>
      </c>
      <c r="B47">
        <f t="shared" si="1"/>
        <v>3.4745048494128374</v>
      </c>
      <c r="C47">
        <f t="shared" si="0"/>
        <v>3.3012583385074263</v>
      </c>
      <c r="D47">
        <f t="shared" si="0"/>
        <v>3.2879977639112927</v>
      </c>
      <c r="E47">
        <f t="shared" si="0"/>
        <v>3.3369661662444763</v>
      </c>
      <c r="F47">
        <f t="shared" si="0"/>
        <v>2.6117330625393458</v>
      </c>
      <c r="G47">
        <f t="shared" si="0"/>
        <v>2.4768481951974595</v>
      </c>
      <c r="H47">
        <f t="shared" si="0"/>
        <v>2.5903888310992462</v>
      </c>
      <c r="I47">
        <f t="shared" si="0"/>
        <v>2.6855926754471979</v>
      </c>
      <c r="J47">
        <f t="shared" si="0"/>
        <v>2.5955140635643112</v>
      </c>
      <c r="K47">
        <f t="shared" si="0"/>
        <v>3.2210549501546559</v>
      </c>
      <c r="L47">
        <f t="shared" si="0"/>
        <v>2.4639052300544644</v>
      </c>
      <c r="M47">
        <f t="shared" si="0"/>
        <v>2.2928167110298001</v>
      </c>
      <c r="N47">
        <f t="shared" si="0"/>
        <v>2.4737375646608162</v>
      </c>
      <c r="O47">
        <f t="shared" si="0"/>
        <v>2.5607038155681745</v>
      </c>
      <c r="P47">
        <f t="shared" si="0"/>
        <v>2.4987425020087559</v>
      </c>
      <c r="Q47">
        <f t="shared" si="0"/>
        <v>1.8777550408700447</v>
      </c>
    </row>
    <row r="48" spans="1:17" ht="15.75" thickBot="1" x14ac:dyDescent="0.3">
      <c r="A48" s="57">
        <v>43</v>
      </c>
      <c r="B48">
        <f t="shared" si="1"/>
        <v>3.5613674706481584</v>
      </c>
      <c r="C48">
        <f t="shared" si="0"/>
        <v>3.3837897969701118</v>
      </c>
      <c r="D48">
        <f t="shared" si="0"/>
        <v>3.370197708009075</v>
      </c>
      <c r="E48">
        <f t="shared" si="0"/>
        <v>3.4203903204005881</v>
      </c>
      <c r="F48">
        <f t="shared" si="0"/>
        <v>2.6770263891028296</v>
      </c>
      <c r="G48">
        <f t="shared" si="0"/>
        <v>2.5387694000773959</v>
      </c>
      <c r="H48">
        <f t="shared" si="0"/>
        <v>2.6551485518767275</v>
      </c>
      <c r="I48">
        <f t="shared" si="0"/>
        <v>2.752732492333378</v>
      </c>
      <c r="J48">
        <f t="shared" si="0"/>
        <v>2.6604019151534191</v>
      </c>
      <c r="K48">
        <f t="shared" si="0"/>
        <v>3.3015813239085223</v>
      </c>
      <c r="L48">
        <f t="shared" si="0"/>
        <v>2.5255028608058261</v>
      </c>
      <c r="M48">
        <f t="shared" si="0"/>
        <v>2.350137128805545</v>
      </c>
      <c r="N48">
        <f t="shared" si="0"/>
        <v>2.5355810037773368</v>
      </c>
      <c r="O48">
        <f t="shared" si="0"/>
        <v>2.6247214109573789</v>
      </c>
      <c r="P48">
        <f t="shared" si="0"/>
        <v>2.5612110645589747</v>
      </c>
      <c r="Q48">
        <f t="shared" si="0"/>
        <v>1.9246989168917958</v>
      </c>
    </row>
    <row r="49" spans="1:17" ht="15.75" thickBot="1" x14ac:dyDescent="0.3">
      <c r="A49" s="57">
        <v>44</v>
      </c>
      <c r="B49">
        <f t="shared" si="1"/>
        <v>3.6504016574143625</v>
      </c>
      <c r="C49">
        <f t="shared" si="0"/>
        <v>3.4683845418943648</v>
      </c>
      <c r="D49">
        <f t="shared" si="0"/>
        <v>3.4544526507093019</v>
      </c>
      <c r="E49">
        <f t="shared" si="0"/>
        <v>3.5059000784106029</v>
      </c>
      <c r="F49">
        <f t="shared" si="0"/>
        <v>2.7439520488304003</v>
      </c>
      <c r="G49">
        <f t="shared" si="0"/>
        <v>2.6022386350793307</v>
      </c>
      <c r="H49">
        <f t="shared" si="0"/>
        <v>2.7215272656736458</v>
      </c>
      <c r="I49">
        <f t="shared" si="0"/>
        <v>2.8215508046417126</v>
      </c>
      <c r="J49">
        <f t="shared" si="0"/>
        <v>2.7269119630322547</v>
      </c>
      <c r="K49">
        <f t="shared" si="0"/>
        <v>3.3841208570062355</v>
      </c>
      <c r="L49">
        <f t="shared" si="0"/>
        <v>2.5886404323259717</v>
      </c>
      <c r="M49">
        <f t="shared" si="0"/>
        <v>2.4088905570256838</v>
      </c>
      <c r="N49">
        <f t="shared" si="0"/>
        <v>2.5989705288717704</v>
      </c>
      <c r="O49">
        <f t="shared" si="0"/>
        <v>2.6903394462313135</v>
      </c>
      <c r="P49">
        <f t="shared" si="0"/>
        <v>2.6252413411729489</v>
      </c>
      <c r="Q49">
        <f t="shared" si="0"/>
        <v>1.9728163898140907</v>
      </c>
    </row>
    <row r="50" spans="1:17" ht="15.75" thickBot="1" x14ac:dyDescent="0.3">
      <c r="A50" s="57">
        <v>45</v>
      </c>
      <c r="B50">
        <f t="shared" si="1"/>
        <v>3.7416616988497218</v>
      </c>
      <c r="C50">
        <f t="shared" si="0"/>
        <v>3.5550941554417239</v>
      </c>
      <c r="D50">
        <f t="shared" si="0"/>
        <v>3.5408139669770344</v>
      </c>
      <c r="E50">
        <f t="shared" si="0"/>
        <v>3.5935475803708679</v>
      </c>
      <c r="F50">
        <f t="shared" si="0"/>
        <v>2.8125508500511605</v>
      </c>
      <c r="G50">
        <f t="shared" si="0"/>
        <v>2.6672946009563141</v>
      </c>
      <c r="H50">
        <f t="shared" si="0"/>
        <v>2.7895654473154869</v>
      </c>
      <c r="I50">
        <f t="shared" si="0"/>
        <v>2.8920895747577555</v>
      </c>
      <c r="J50">
        <f t="shared" si="0"/>
        <v>2.7950847621080612</v>
      </c>
      <c r="K50">
        <f t="shared" si="0"/>
        <v>3.4687238784313914</v>
      </c>
      <c r="L50">
        <f t="shared" si="0"/>
        <v>2.653356443134121</v>
      </c>
      <c r="M50">
        <f t="shared" si="0"/>
        <v>2.469112820951326</v>
      </c>
      <c r="N50">
        <f t="shared" si="0"/>
        <v>2.6639447920935648</v>
      </c>
      <c r="O50">
        <f t="shared" si="0"/>
        <v>2.7575979323870965</v>
      </c>
      <c r="P50">
        <f t="shared" si="0"/>
        <v>2.6908723747022725</v>
      </c>
      <c r="Q50">
        <f t="shared" si="0"/>
        <v>2.0221367995594428</v>
      </c>
    </row>
  </sheetData>
  <pageMargins left="0.7" right="0.7" top="0.75" bottom="0.75" header="0.3" footer="0.3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C00000"/>
  </sheetPr>
  <dimension ref="A1:G50"/>
  <sheetViews>
    <sheetView workbookViewId="0">
      <selection activeCell="F7" sqref="F7"/>
    </sheetView>
  </sheetViews>
  <sheetFormatPr defaultRowHeight="15" x14ac:dyDescent="0.25"/>
  <cols>
    <col min="2" max="2" width="26.5703125" customWidth="1"/>
    <col min="3" max="7" width="23.42578125" customWidth="1"/>
  </cols>
  <sheetData>
    <row r="1" spans="1:7" x14ac:dyDescent="0.25">
      <c r="A1" s="83" t="s">
        <v>559</v>
      </c>
      <c r="B1" s="79"/>
      <c r="C1" s="79"/>
      <c r="D1" s="79"/>
      <c r="E1" s="79"/>
      <c r="F1" s="470"/>
      <c r="G1" s="470"/>
    </row>
    <row r="2" spans="1:7" x14ac:dyDescent="0.25">
      <c r="A2" s="82"/>
      <c r="B2" s="81" t="s">
        <v>560</v>
      </c>
      <c r="C2" s="80"/>
      <c r="D2" s="79"/>
      <c r="E2" s="79"/>
      <c r="F2" s="470"/>
      <c r="G2" s="470"/>
    </row>
    <row r="3" spans="1:7" x14ac:dyDescent="0.25">
      <c r="A3" s="79"/>
      <c r="B3" s="79"/>
      <c r="C3" s="79"/>
      <c r="D3" s="79" t="s">
        <v>289</v>
      </c>
      <c r="E3" s="79"/>
      <c r="F3" s="79" t="s">
        <v>289</v>
      </c>
      <c r="G3" s="79" t="s">
        <v>289</v>
      </c>
    </row>
    <row r="4" spans="1:7" ht="25.5" x14ac:dyDescent="0.25">
      <c r="A4" s="78" t="s">
        <v>283</v>
      </c>
      <c r="B4" s="78" t="s">
        <v>282</v>
      </c>
      <c r="C4" s="78" t="s">
        <v>288</v>
      </c>
      <c r="D4" s="77" t="s">
        <v>287</v>
      </c>
      <c r="E4" s="77" t="s">
        <v>286</v>
      </c>
      <c r="F4" s="77" t="s">
        <v>285</v>
      </c>
      <c r="G4" s="77" t="s">
        <v>284</v>
      </c>
    </row>
    <row r="5" spans="1:7" x14ac:dyDescent="0.25">
      <c r="A5" s="76"/>
      <c r="B5" s="75" t="s">
        <v>266</v>
      </c>
      <c r="C5" s="75" t="s">
        <v>262</v>
      </c>
      <c r="D5" s="75" t="s">
        <v>258</v>
      </c>
      <c r="E5" s="75" t="s">
        <v>255</v>
      </c>
      <c r="F5" s="75" t="s">
        <v>252</v>
      </c>
      <c r="G5" s="75" t="s">
        <v>253</v>
      </c>
    </row>
    <row r="6" spans="1:7" x14ac:dyDescent="0.25">
      <c r="A6" s="74">
        <v>1</v>
      </c>
      <c r="B6" s="471">
        <v>1.3548293266216893</v>
      </c>
      <c r="C6" s="471">
        <v>1.2783259827605629</v>
      </c>
      <c r="D6" s="471">
        <v>1.4090331034485222</v>
      </c>
      <c r="E6" s="471">
        <v>1.2701980187759467</v>
      </c>
      <c r="F6" s="471">
        <v>1.2717299567634621</v>
      </c>
      <c r="G6" s="471">
        <v>1.2605931792634772</v>
      </c>
    </row>
    <row r="7" spans="1:7" x14ac:dyDescent="0.25">
      <c r="A7" s="74">
        <v>2</v>
      </c>
      <c r="B7" s="472">
        <v>2.6703171371268821</v>
      </c>
      <c r="C7" s="472">
        <v>2.5256353028064855</v>
      </c>
      <c r="D7" s="472">
        <v>2.7745536055735758</v>
      </c>
      <c r="E7" s="472">
        <v>2.5099129709184367</v>
      </c>
      <c r="F7" s="472">
        <v>2.5128326894778721</v>
      </c>
      <c r="G7" s="472">
        <v>2.4916927001135982</v>
      </c>
    </row>
    <row r="8" spans="1:7" x14ac:dyDescent="0.25">
      <c r="A8" s="74">
        <v>3</v>
      </c>
      <c r="B8" s="472">
        <v>3.9276869580520901</v>
      </c>
      <c r="C8" s="472">
        <v>3.7195748779605644</v>
      </c>
      <c r="D8" s="472">
        <v>4.0784645301625151</v>
      </c>
      <c r="E8" s="472">
        <v>3.6967442601345879</v>
      </c>
      <c r="F8" s="472">
        <v>3.7009293790160172</v>
      </c>
      <c r="G8" s="472">
        <v>3.6704308803943571</v>
      </c>
    </row>
    <row r="9" spans="1:7" x14ac:dyDescent="0.25">
      <c r="A9" s="74">
        <v>4</v>
      </c>
      <c r="B9" s="472">
        <v>5.105485487101495</v>
      </c>
      <c r="C9" s="472">
        <v>4.8397103792845089</v>
      </c>
      <c r="D9" s="472">
        <v>5.2984538381854716</v>
      </c>
      <c r="E9" s="472">
        <v>4.810525532358044</v>
      </c>
      <c r="F9" s="472">
        <v>4.8158058898669278</v>
      </c>
      <c r="G9" s="472">
        <v>4.776582361722352</v>
      </c>
    </row>
    <row r="10" spans="1:7" x14ac:dyDescent="0.25">
      <c r="A10" s="74">
        <v>5</v>
      </c>
      <c r="B10" s="472">
        <v>6.2376926190591853</v>
      </c>
      <c r="C10" s="472">
        <v>5.9185825143515052</v>
      </c>
      <c r="D10" s="472">
        <v>6.4708722469310898</v>
      </c>
      <c r="E10" s="472">
        <v>5.8833792450153606</v>
      </c>
      <c r="F10" s="472">
        <v>5.8896942272271122</v>
      </c>
      <c r="G10" s="472">
        <v>5.8423316726130547</v>
      </c>
    </row>
    <row r="11" spans="1:7" x14ac:dyDescent="0.25">
      <c r="A11" s="74">
        <v>6</v>
      </c>
      <c r="B11" s="472">
        <v>7.3090858923981754</v>
      </c>
      <c r="C11" s="472">
        <v>6.9445653103477598</v>
      </c>
      <c r="D11" s="472">
        <v>7.5780765075568528</v>
      </c>
      <c r="E11" s="472">
        <v>6.9040722146551214</v>
      </c>
      <c r="F11" s="472">
        <v>6.9112600527923691</v>
      </c>
      <c r="G11" s="472">
        <v>6.8569601049926145</v>
      </c>
    </row>
    <row r="12" spans="1:7" x14ac:dyDescent="0.25">
      <c r="A12" s="74">
        <v>7</v>
      </c>
      <c r="B12" s="472">
        <v>8.2965739434760017</v>
      </c>
      <c r="C12" s="472">
        <v>7.8937745046652577</v>
      </c>
      <c r="D12" s="472">
        <v>8.5973725795570992</v>
      </c>
      <c r="E12" s="472">
        <v>7.8486517965962808</v>
      </c>
      <c r="F12" s="472">
        <v>7.8565835530610908</v>
      </c>
      <c r="G12" s="472">
        <v>7.7964113979254606</v>
      </c>
    </row>
    <row r="13" spans="1:7" x14ac:dyDescent="0.25">
      <c r="A13" s="74">
        <v>8</v>
      </c>
      <c r="B13" s="472">
        <v>9.2402926861246115</v>
      </c>
      <c r="C13" s="472">
        <v>8.8056338781240395</v>
      </c>
      <c r="D13" s="472">
        <v>9.5692560985168402</v>
      </c>
      <c r="E13" s="472">
        <v>8.7564800537054648</v>
      </c>
      <c r="F13" s="472">
        <v>8.7650182872500775</v>
      </c>
      <c r="G13" s="472">
        <v>8.6999545232915043</v>
      </c>
    </row>
    <row r="14" spans="1:7" x14ac:dyDescent="0.25">
      <c r="A14" s="74">
        <v>9</v>
      </c>
      <c r="B14" s="472">
        <v>10.171846900283375</v>
      </c>
      <c r="C14" s="472">
        <v>9.7086765486627176</v>
      </c>
      <c r="D14" s="472">
        <v>10.527120026479889</v>
      </c>
      <c r="E14" s="472">
        <v>9.6557533900553612</v>
      </c>
      <c r="F14" s="472">
        <v>9.6648276418517671</v>
      </c>
      <c r="G14" s="472">
        <v>9.5954195456748028</v>
      </c>
    </row>
    <row r="15" spans="1:7" x14ac:dyDescent="0.25">
      <c r="A15" s="74">
        <v>10</v>
      </c>
      <c r="B15" s="472">
        <v>11.097220676194201</v>
      </c>
      <c r="C15" s="472">
        <v>10.604958181117064</v>
      </c>
      <c r="D15" s="472">
        <v>11.478464345330913</v>
      </c>
      <c r="E15" s="472">
        <v>10.548384560088387</v>
      </c>
      <c r="F15" s="472">
        <v>10.557967672064937</v>
      </c>
      <c r="G15" s="472">
        <v>10.48408293020751</v>
      </c>
    </row>
    <row r="16" spans="1:7" x14ac:dyDescent="0.25">
      <c r="A16" s="74">
        <v>11</v>
      </c>
      <c r="B16" s="472">
        <v>12.013301571999582</v>
      </c>
      <c r="C16" s="472">
        <v>11.495580288783781</v>
      </c>
      <c r="D16" s="472">
        <v>12.418024223895989</v>
      </c>
      <c r="E16" s="472">
        <v>11.435712291102105</v>
      </c>
      <c r="F16" s="472">
        <v>11.445681081162315</v>
      </c>
      <c r="G16" s="472">
        <v>11.367913647559428</v>
      </c>
    </row>
    <row r="17" spans="1:7" x14ac:dyDescent="0.25">
      <c r="A17" s="74">
        <v>12</v>
      </c>
      <c r="B17" s="472">
        <v>12.921667693276778</v>
      </c>
      <c r="C17" s="472">
        <v>12.379986313269537</v>
      </c>
      <c r="D17" s="472">
        <v>13.348664480611172</v>
      </c>
      <c r="E17" s="472">
        <v>12.316974764501182</v>
      </c>
      <c r="F17" s="472">
        <v>12.327288188317333</v>
      </c>
      <c r="G17" s="472">
        <v>12.245957445397476</v>
      </c>
    </row>
    <row r="18" spans="1:7" x14ac:dyDescent="0.25">
      <c r="A18" s="74">
        <v>13</v>
      </c>
      <c r="B18" s="472">
        <v>13.796231195243948</v>
      </c>
      <c r="C18" s="472">
        <v>13.232715973047561</v>
      </c>
      <c r="D18" s="472">
        <v>14.243162025160677</v>
      </c>
      <c r="E18" s="472">
        <v>13.166974994403176</v>
      </c>
      <c r="F18" s="472">
        <v>13.177536997274302</v>
      </c>
      <c r="G18" s="472">
        <v>13.092744343719232</v>
      </c>
    </row>
    <row r="19" spans="1:7" x14ac:dyDescent="0.25">
      <c r="A19" s="74">
        <v>14</v>
      </c>
      <c r="B19" s="472">
        <v>14.647673017099962</v>
      </c>
      <c r="C19" s="472">
        <v>14.06421015641665</v>
      </c>
      <c r="D19" s="472">
        <v>15.113453770181598</v>
      </c>
      <c r="E19" s="472">
        <v>13.995830435060276</v>
      </c>
      <c r="F19" s="472">
        <v>14.006622677560234</v>
      </c>
      <c r="G19" s="472">
        <v>13.918735600809592</v>
      </c>
    </row>
    <row r="20" spans="1:7" x14ac:dyDescent="0.25">
      <c r="A20" s="74">
        <v>15</v>
      </c>
      <c r="B20" s="472">
        <v>15.482479593143392</v>
      </c>
      <c r="C20" s="472">
        <v>14.879870545519662</v>
      </c>
      <c r="D20" s="472">
        <v>15.966635320841888</v>
      </c>
      <c r="E20" s="472">
        <v>14.808962801648661</v>
      </c>
      <c r="F20" s="472">
        <v>14.819972156103706</v>
      </c>
      <c r="G20" s="472">
        <v>14.729121422760718</v>
      </c>
    </row>
    <row r="21" spans="1:7" x14ac:dyDescent="0.25">
      <c r="A21" s="74">
        <v>16</v>
      </c>
      <c r="B21" s="472">
        <v>16.297072406892482</v>
      </c>
      <c r="C21" s="472">
        <v>15.676851389933049</v>
      </c>
      <c r="D21" s="472">
        <v>16.798346568551668</v>
      </c>
      <c r="E21" s="472">
        <v>15.603617051117684</v>
      </c>
      <c r="F21" s="472">
        <v>15.614804367415214</v>
      </c>
      <c r="G21" s="472">
        <v>15.521186052358718</v>
      </c>
    </row>
    <row r="22" spans="1:7" x14ac:dyDescent="0.25">
      <c r="A22" s="74">
        <v>17</v>
      </c>
      <c r="B22" s="472">
        <v>17.094294898378461</v>
      </c>
      <c r="C22" s="472">
        <v>16.458230562989971</v>
      </c>
      <c r="D22" s="472">
        <v>17.610573948130622</v>
      </c>
      <c r="E22" s="472">
        <v>16.383009569706818</v>
      </c>
      <c r="F22" s="472">
        <v>16.394281334355608</v>
      </c>
      <c r="G22" s="472">
        <v>16.298113248776762</v>
      </c>
    </row>
    <row r="23" spans="1:7" x14ac:dyDescent="0.25">
      <c r="A23" s="74">
        <v>18</v>
      </c>
      <c r="B23" s="472">
        <v>17.876078617173665</v>
      </c>
      <c r="C23" s="472">
        <v>17.225702720326968</v>
      </c>
      <c r="D23" s="472">
        <v>18.407269061097811</v>
      </c>
      <c r="E23" s="472">
        <v>17.148420792828684</v>
      </c>
      <c r="F23" s="472">
        <v>17.159809712523099</v>
      </c>
      <c r="G23" s="472">
        <v>17.06146079087577</v>
      </c>
    </row>
    <row r="24" spans="1:7" x14ac:dyDescent="0.25">
      <c r="A24" s="74">
        <v>19</v>
      </c>
      <c r="B24" s="472">
        <v>18.645684131096878</v>
      </c>
      <c r="C24" s="472">
        <v>17.980381190556535</v>
      </c>
      <c r="D24" s="472">
        <v>19.191170428372999</v>
      </c>
      <c r="E24" s="472">
        <v>17.901186507953973</v>
      </c>
      <c r="F24" s="472">
        <v>17.91265304137648</v>
      </c>
      <c r="G24" s="472">
        <v>17.812040690966928</v>
      </c>
    </row>
    <row r="25" spans="1:7" x14ac:dyDescent="0.25">
      <c r="A25" s="74">
        <v>20</v>
      </c>
      <c r="B25" s="472">
        <v>19.395541552048424</v>
      </c>
      <c r="C25" s="472">
        <v>18.71534547322053</v>
      </c>
      <c r="D25" s="472">
        <v>19.954963719449555</v>
      </c>
      <c r="E25" s="472">
        <v>18.634253875446653</v>
      </c>
      <c r="F25" s="472">
        <v>18.645809797254003</v>
      </c>
      <c r="G25" s="472">
        <v>18.542967902840608</v>
      </c>
    </row>
    <row r="26" spans="1:7" x14ac:dyDescent="0.25">
      <c r="A26" s="74">
        <v>21</v>
      </c>
      <c r="B26" s="472">
        <v>20.12600161164238</v>
      </c>
      <c r="C26" s="472">
        <v>19.430864940616299</v>
      </c>
      <c r="D26" s="472">
        <v>20.699016097878086</v>
      </c>
      <c r="E26" s="472">
        <v>19.347929601304543</v>
      </c>
      <c r="F26" s="472">
        <v>19.359581397508144</v>
      </c>
      <c r="G26" s="472">
        <v>19.25450665130932</v>
      </c>
    </row>
    <row r="27" spans="1:7" x14ac:dyDescent="0.25">
      <c r="A27" s="74">
        <v>22</v>
      </c>
      <c r="B27" s="472">
        <v>20.838159707120742</v>
      </c>
      <c r="C27" s="472">
        <v>20.130458003874452</v>
      </c>
      <c r="D27" s="472">
        <v>21.423692429499123</v>
      </c>
      <c r="E27" s="472">
        <v>20.045790710276801</v>
      </c>
      <c r="F27" s="472">
        <v>20.05751738887837</v>
      </c>
      <c r="G27" s="472">
        <v>19.950631021797587</v>
      </c>
    </row>
    <row r="28" spans="1:7" x14ac:dyDescent="0.25">
      <c r="A28" s="74">
        <v>23</v>
      </c>
      <c r="B28" s="472">
        <v>21.534762552532349</v>
      </c>
      <c r="C28" s="472">
        <v>20.814828670434267</v>
      </c>
      <c r="D28" s="472">
        <v>22.132338291188997</v>
      </c>
      <c r="E28" s="472">
        <v>20.728497505416151</v>
      </c>
      <c r="F28" s="472">
        <v>20.740284657369138</v>
      </c>
      <c r="G28" s="472">
        <v>20.631690689562106</v>
      </c>
    </row>
    <row r="29" spans="1:7" x14ac:dyDescent="0.25">
      <c r="A29" s="74">
        <v>24</v>
      </c>
      <c r="B29" s="472">
        <v>22.220404330844186</v>
      </c>
      <c r="C29" s="472">
        <v>21.488853450540624</v>
      </c>
      <c r="D29" s="472">
        <v>22.829600383167168</v>
      </c>
      <c r="E29" s="472">
        <v>21.400929340757678</v>
      </c>
      <c r="F29" s="472">
        <v>21.41276870738788</v>
      </c>
      <c r="G29" s="472">
        <v>21.302576549581769</v>
      </c>
    </row>
    <row r="30" spans="1:7" x14ac:dyDescent="0.25">
      <c r="A30" s="74">
        <v>25</v>
      </c>
      <c r="B30" s="472">
        <v>22.891286501587491</v>
      </c>
      <c r="C30" s="472">
        <v>22.147461792631514</v>
      </c>
      <c r="D30" s="472">
        <v>23.511725739128039</v>
      </c>
      <c r="E30" s="472">
        <v>22.058007254103462</v>
      </c>
      <c r="F30" s="472">
        <v>22.069894382954804</v>
      </c>
      <c r="G30" s="472">
        <v>21.957979013311917</v>
      </c>
    </row>
    <row r="31" spans="1:7" x14ac:dyDescent="0.25">
      <c r="A31" s="74">
        <v>26</v>
      </c>
      <c r="B31" s="472">
        <v>23.544018680395276</v>
      </c>
      <c r="C31" s="472">
        <v>22.788875198665764</v>
      </c>
      <c r="D31" s="472">
        <v>24.175314859138581</v>
      </c>
      <c r="E31" s="472">
        <v>22.697926378291946</v>
      </c>
      <c r="F31" s="472">
        <v>22.709857133440494</v>
      </c>
      <c r="G31" s="472">
        <v>22.596404532368936</v>
      </c>
    </row>
    <row r="32" spans="1:7" x14ac:dyDescent="0.25">
      <c r="A32" s="74">
        <v>27</v>
      </c>
      <c r="B32" s="472">
        <v>24.181369765158546</v>
      </c>
      <c r="C32" s="472">
        <v>23.414500873527494</v>
      </c>
      <c r="D32" s="472">
        <v>24.823203013912028</v>
      </c>
      <c r="E32" s="472">
        <v>23.322090448627801</v>
      </c>
      <c r="F32" s="472">
        <v>23.334064886867765</v>
      </c>
      <c r="G32" s="472">
        <v>23.219028694999231</v>
      </c>
    </row>
    <row r="33" spans="1:7" ht="15.75" thickBot="1" x14ac:dyDescent="0.3">
      <c r="A33" s="74">
        <v>28</v>
      </c>
      <c r="B33" s="473">
        <v>24.792559579067529</v>
      </c>
      <c r="C33" s="473">
        <v>24.014628229285524</v>
      </c>
      <c r="D33" s="473">
        <v>25.444299524624153</v>
      </c>
      <c r="E33" s="473">
        <v>23.920840973595908</v>
      </c>
      <c r="F33" s="473">
        <v>23.932849622765694</v>
      </c>
      <c r="G33" s="473">
        <v>23.81633189538293</v>
      </c>
    </row>
    <row r="34" spans="1:7" ht="15.75" thickBot="1" x14ac:dyDescent="0.3">
      <c r="A34" s="74">
        <v>29</v>
      </c>
      <c r="B34" s="473">
        <v>25.378673275306259</v>
      </c>
      <c r="C34" s="473">
        <v>24.590303575030152</v>
      </c>
      <c r="D34" s="473">
        <v>26.039728048900621</v>
      </c>
      <c r="E34" s="473">
        <v>24.4952191983696</v>
      </c>
      <c r="F34" s="473">
        <v>24.507253458791858</v>
      </c>
      <c r="G34" s="473">
        <v>24.389349703857743</v>
      </c>
    </row>
    <row r="35" spans="1:7" ht="15.75" thickBot="1" x14ac:dyDescent="0.3">
      <c r="A35" s="73">
        <v>30</v>
      </c>
      <c r="B35" s="473">
        <v>25.940750288939842</v>
      </c>
      <c r="C35" s="473">
        <v>25.146697185263925</v>
      </c>
      <c r="D35" s="473">
        <v>26.620147574163685</v>
      </c>
      <c r="E35" s="473">
        <v>25.050036931447131</v>
      </c>
      <c r="F35" s="473">
        <v>25.062194242566939</v>
      </c>
      <c r="G35" s="473">
        <v>24.942471364130423</v>
      </c>
    </row>
    <row r="36" spans="1:7" ht="15.75" thickBot="1" x14ac:dyDescent="0.3">
      <c r="A36" s="72">
        <v>31</v>
      </c>
      <c r="B36" s="473">
        <f t="shared" ref="B36:G50" si="0">B35+B35*0.025</f>
        <v>26.589269046163338</v>
      </c>
      <c r="C36" s="473">
        <f t="shared" si="0"/>
        <v>25.775364614895523</v>
      </c>
      <c r="D36" s="473">
        <f t="shared" si="0"/>
        <v>27.285651263517778</v>
      </c>
      <c r="E36" s="473">
        <f t="shared" si="0"/>
        <v>25.67628785473331</v>
      </c>
      <c r="F36" s="473">
        <f t="shared" si="0"/>
        <v>25.688749098631114</v>
      </c>
      <c r="G36" s="473">
        <f t="shared" si="0"/>
        <v>25.566033148233682</v>
      </c>
    </row>
    <row r="37" spans="1:7" ht="15.75" thickBot="1" x14ac:dyDescent="0.3">
      <c r="A37" s="71">
        <v>32</v>
      </c>
      <c r="B37" s="474">
        <f t="shared" si="0"/>
        <v>27.254000772317422</v>
      </c>
      <c r="C37" s="474">
        <f t="shared" si="0"/>
        <v>26.419748730267912</v>
      </c>
      <c r="D37" s="474">
        <f t="shared" si="0"/>
        <v>27.967792545105723</v>
      </c>
      <c r="E37" s="474">
        <f t="shared" si="0"/>
        <v>26.318195051101643</v>
      </c>
      <c r="F37" s="474">
        <f t="shared" si="0"/>
        <v>26.330967826096892</v>
      </c>
      <c r="G37" s="474">
        <f t="shared" si="0"/>
        <v>26.205183976939523</v>
      </c>
    </row>
    <row r="38" spans="1:7" ht="15.75" thickBot="1" x14ac:dyDescent="0.3">
      <c r="A38" s="71">
        <v>33</v>
      </c>
      <c r="B38" s="474">
        <f t="shared" si="0"/>
        <v>27.935350791625357</v>
      </c>
      <c r="C38" s="474">
        <f t="shared" si="0"/>
        <v>27.080242448524611</v>
      </c>
      <c r="D38" s="474">
        <f t="shared" si="0"/>
        <v>28.666987358733365</v>
      </c>
      <c r="E38" s="474">
        <f t="shared" si="0"/>
        <v>26.976149927379183</v>
      </c>
      <c r="F38" s="474">
        <f t="shared" si="0"/>
        <v>26.989242021749313</v>
      </c>
      <c r="G38" s="474">
        <f t="shared" si="0"/>
        <v>26.860313576363012</v>
      </c>
    </row>
    <row r="39" spans="1:7" ht="15.75" thickBot="1" x14ac:dyDescent="0.3">
      <c r="A39" s="71">
        <v>34</v>
      </c>
      <c r="B39" s="474">
        <f t="shared" si="0"/>
        <v>28.633734561415991</v>
      </c>
      <c r="C39" s="474">
        <f t="shared" si="0"/>
        <v>27.757248509737728</v>
      </c>
      <c r="D39" s="474">
        <f t="shared" si="0"/>
        <v>29.383662042701701</v>
      </c>
      <c r="E39" s="474">
        <f t="shared" si="0"/>
        <v>27.650553675563664</v>
      </c>
      <c r="F39" s="474">
        <f t="shared" si="0"/>
        <v>27.663973072293047</v>
      </c>
      <c r="G39" s="474">
        <f t="shared" si="0"/>
        <v>27.531821415772086</v>
      </c>
    </row>
    <row r="40" spans="1:7" ht="15.75" thickBot="1" x14ac:dyDescent="0.3">
      <c r="A40" s="71">
        <v>35</v>
      </c>
      <c r="B40" s="474">
        <f t="shared" si="0"/>
        <v>29.349577925451392</v>
      </c>
      <c r="C40" s="474">
        <f t="shared" si="0"/>
        <v>28.451179722481172</v>
      </c>
      <c r="D40" s="474">
        <f t="shared" si="0"/>
        <v>30.118253593769243</v>
      </c>
      <c r="E40" s="474">
        <f t="shared" si="0"/>
        <v>28.341817517452757</v>
      </c>
      <c r="F40" s="474">
        <f t="shared" si="0"/>
        <v>28.355572399100375</v>
      </c>
      <c r="G40" s="474">
        <f t="shared" si="0"/>
        <v>28.220116951166389</v>
      </c>
    </row>
    <row r="41" spans="1:7" ht="15.75" thickBot="1" x14ac:dyDescent="0.3">
      <c r="A41" s="71">
        <v>36</v>
      </c>
      <c r="B41" s="474">
        <f t="shared" si="0"/>
        <v>30.083317373587676</v>
      </c>
      <c r="C41" s="474">
        <f t="shared" si="0"/>
        <v>29.162459215543201</v>
      </c>
      <c r="D41" s="474">
        <f t="shared" si="0"/>
        <v>30.871209933613475</v>
      </c>
      <c r="E41" s="474">
        <f t="shared" si="0"/>
        <v>29.050362955389076</v>
      </c>
      <c r="F41" s="474">
        <f t="shared" si="0"/>
        <v>29.064461709077882</v>
      </c>
      <c r="G41" s="474">
        <f t="shared" si="0"/>
        <v>28.92561987494555</v>
      </c>
    </row>
    <row r="42" spans="1:7" ht="15.75" thickBot="1" x14ac:dyDescent="0.3">
      <c r="A42" s="71">
        <v>37</v>
      </c>
      <c r="B42" s="474">
        <f t="shared" si="0"/>
        <v>30.835400307927369</v>
      </c>
      <c r="C42" s="474">
        <f t="shared" si="0"/>
        <v>29.891520695931781</v>
      </c>
      <c r="D42" s="474">
        <f t="shared" si="0"/>
        <v>31.642990181953813</v>
      </c>
      <c r="E42" s="474">
        <f t="shared" si="0"/>
        <v>29.776622029273803</v>
      </c>
      <c r="F42" s="474">
        <f t="shared" si="0"/>
        <v>29.791073251804828</v>
      </c>
      <c r="G42" s="474">
        <f t="shared" si="0"/>
        <v>29.64876037181919</v>
      </c>
    </row>
    <row r="43" spans="1:7" ht="15.75" thickBot="1" x14ac:dyDescent="0.3">
      <c r="A43" s="71">
        <v>38</v>
      </c>
      <c r="B43" s="474">
        <f t="shared" si="0"/>
        <v>31.606285315625552</v>
      </c>
      <c r="C43" s="474">
        <f t="shared" si="0"/>
        <v>30.638808713330075</v>
      </c>
      <c r="D43" s="474">
        <f t="shared" si="0"/>
        <v>32.434064936502658</v>
      </c>
      <c r="E43" s="474">
        <f t="shared" si="0"/>
        <v>30.521037580005647</v>
      </c>
      <c r="F43" s="474">
        <f t="shared" si="0"/>
        <v>30.535850083099948</v>
      </c>
      <c r="G43" s="474">
        <f t="shared" si="0"/>
        <v>30.389979381114671</v>
      </c>
    </row>
    <row r="44" spans="1:7" ht="15.75" thickBot="1" x14ac:dyDescent="0.3">
      <c r="A44" s="71">
        <v>39</v>
      </c>
      <c r="B44" s="474">
        <f t="shared" si="0"/>
        <v>32.39644244851619</v>
      </c>
      <c r="C44" s="474">
        <f t="shared" si="0"/>
        <v>31.404778931163328</v>
      </c>
      <c r="D44" s="474">
        <f t="shared" si="0"/>
        <v>33.244916559915225</v>
      </c>
      <c r="E44" s="474">
        <f t="shared" si="0"/>
        <v>31.284063519505789</v>
      </c>
      <c r="F44" s="474">
        <f t="shared" si="0"/>
        <v>31.299246335177447</v>
      </c>
      <c r="G44" s="474">
        <f t="shared" si="0"/>
        <v>31.149728865642537</v>
      </c>
    </row>
    <row r="45" spans="1:7" ht="15.75" thickBot="1" x14ac:dyDescent="0.3">
      <c r="A45" s="71">
        <v>40</v>
      </c>
      <c r="B45" s="474">
        <f t="shared" si="0"/>
        <v>33.206353509729098</v>
      </c>
      <c r="C45" s="474">
        <f t="shared" si="0"/>
        <v>32.18989840444241</v>
      </c>
      <c r="D45" s="474">
        <f t="shared" si="0"/>
        <v>34.076039473913106</v>
      </c>
      <c r="E45" s="474">
        <f t="shared" si="0"/>
        <v>32.066165107493433</v>
      </c>
      <c r="F45" s="474">
        <f t="shared" si="0"/>
        <v>32.081727493556883</v>
      </c>
      <c r="G45" s="474">
        <f t="shared" si="0"/>
        <v>31.928472087283602</v>
      </c>
    </row>
    <row r="46" spans="1:7" ht="15.75" thickBot="1" x14ac:dyDescent="0.3">
      <c r="A46" s="71">
        <v>41</v>
      </c>
      <c r="B46" s="474">
        <f t="shared" si="0"/>
        <v>34.036512347472325</v>
      </c>
      <c r="C46" s="474">
        <f t="shared" si="0"/>
        <v>32.994645864553469</v>
      </c>
      <c r="D46" s="474">
        <f t="shared" si="0"/>
        <v>34.927940460760937</v>
      </c>
      <c r="E46" s="474">
        <f t="shared" si="0"/>
        <v>32.867819235180768</v>
      </c>
      <c r="F46" s="474">
        <f t="shared" si="0"/>
        <v>32.883770680895807</v>
      </c>
      <c r="G46" s="474">
        <f t="shared" si="0"/>
        <v>32.72668388946569</v>
      </c>
    </row>
    <row r="47" spans="1:7" ht="15.75" thickBot="1" x14ac:dyDescent="0.3">
      <c r="A47" s="71">
        <v>42</v>
      </c>
      <c r="B47" s="474">
        <f t="shared" si="0"/>
        <v>34.887425156159132</v>
      </c>
      <c r="C47" s="474">
        <f t="shared" si="0"/>
        <v>33.819512011167305</v>
      </c>
      <c r="D47" s="474">
        <f t="shared" si="0"/>
        <v>35.801138972279958</v>
      </c>
      <c r="E47" s="474">
        <f t="shared" si="0"/>
        <v>33.689514716060287</v>
      </c>
      <c r="F47" s="474">
        <f t="shared" si="0"/>
        <v>33.705864947918201</v>
      </c>
      <c r="G47" s="474">
        <f t="shared" si="0"/>
        <v>33.544850986702329</v>
      </c>
    </row>
    <row r="48" spans="1:7" ht="15.75" thickBot="1" x14ac:dyDescent="0.3">
      <c r="A48" s="71">
        <v>43</v>
      </c>
      <c r="B48" s="474">
        <f t="shared" si="0"/>
        <v>35.75961078506311</v>
      </c>
      <c r="C48" s="474">
        <f t="shared" si="0"/>
        <v>34.664999811446485</v>
      </c>
      <c r="D48" s="474">
        <f t="shared" si="0"/>
        <v>36.696167446586955</v>
      </c>
      <c r="E48" s="474">
        <f t="shared" si="0"/>
        <v>34.531752583961797</v>
      </c>
      <c r="F48" s="474">
        <f t="shared" si="0"/>
        <v>34.548511571616153</v>
      </c>
      <c r="G48" s="474">
        <f t="shared" si="0"/>
        <v>34.383472261369889</v>
      </c>
    </row>
    <row r="49" spans="1:7" ht="15.75" thickBot="1" x14ac:dyDescent="0.3">
      <c r="A49" s="71">
        <v>44</v>
      </c>
      <c r="B49" s="474">
        <f t="shared" si="0"/>
        <v>36.653601054689688</v>
      </c>
      <c r="C49" s="474">
        <f t="shared" si="0"/>
        <v>35.531624806732644</v>
      </c>
      <c r="D49" s="474">
        <f t="shared" si="0"/>
        <v>37.613571632751629</v>
      </c>
      <c r="E49" s="474">
        <f t="shared" si="0"/>
        <v>35.395046398560844</v>
      </c>
      <c r="F49" s="474">
        <f t="shared" si="0"/>
        <v>35.412224360906556</v>
      </c>
      <c r="G49" s="474">
        <f t="shared" si="0"/>
        <v>35.243059067904134</v>
      </c>
    </row>
    <row r="50" spans="1:7" ht="15.75" thickBot="1" x14ac:dyDescent="0.3">
      <c r="A50" s="71">
        <v>45</v>
      </c>
      <c r="B50" s="474">
        <f t="shared" si="0"/>
        <v>37.569941081056932</v>
      </c>
      <c r="C50" s="474">
        <f t="shared" si="0"/>
        <v>36.419915426900957</v>
      </c>
      <c r="D50" s="474">
        <f t="shared" si="0"/>
        <v>38.55391092357042</v>
      </c>
      <c r="E50" s="474">
        <f t="shared" si="0"/>
        <v>36.279922558524866</v>
      </c>
      <c r="F50" s="474">
        <f t="shared" si="0"/>
        <v>36.297529969929222</v>
      </c>
      <c r="G50" s="474">
        <f t="shared" si="0"/>
        <v>36.124135544601735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3399"/>
  </sheetPr>
  <dimension ref="A1:AP76"/>
  <sheetViews>
    <sheetView zoomScale="85" zoomScaleNormal="85" workbookViewId="0">
      <selection activeCell="H15" sqref="H15"/>
    </sheetView>
  </sheetViews>
  <sheetFormatPr defaultRowHeight="15" x14ac:dyDescent="0.2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18230626</v>
      </c>
      <c r="D2" s="17" t="s">
        <v>68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85">
        <v>18230626</v>
      </c>
      <c r="D5" s="85" t="s">
        <v>68</v>
      </c>
      <c r="E5" s="35" t="s">
        <v>967</v>
      </c>
      <c r="F5" s="444" t="s">
        <v>961</v>
      </c>
      <c r="G5" s="36">
        <v>13</v>
      </c>
      <c r="H5" s="36">
        <v>0</v>
      </c>
      <c r="I5" s="37" t="s">
        <v>262</v>
      </c>
      <c r="J5" s="38">
        <v>32</v>
      </c>
      <c r="K5" s="38">
        <v>1360.37</v>
      </c>
      <c r="L5" s="38">
        <v>0</v>
      </c>
      <c r="M5" s="39">
        <v>750</v>
      </c>
      <c r="N5" s="39">
        <v>775.87507373619792</v>
      </c>
      <c r="O5" s="40">
        <v>43531.839999999997</v>
      </c>
      <c r="P5" s="41">
        <v>24000</v>
      </c>
      <c r="Q5" s="41">
        <v>24828.002359558333</v>
      </c>
      <c r="R5" s="42">
        <v>3.7368999999999999</v>
      </c>
      <c r="S5" s="43"/>
      <c r="T5" s="36">
        <f t="shared" ref="T5:T24" si="0">G5+H5</f>
        <v>13</v>
      </c>
      <c r="U5" s="44">
        <f t="shared" ref="U5:U24" si="1">(O5/$A$10)*T5</f>
        <v>0.88775478829882948</v>
      </c>
      <c r="V5" s="45">
        <f t="shared" ref="V5:V24" si="2">N5-M5</f>
        <v>25.875073736197919</v>
      </c>
      <c r="W5" s="46">
        <f t="shared" ref="W5:W24" si="3">(O5/A$10)</f>
        <v>6.8288829869140727E-2</v>
      </c>
      <c r="X5" s="41">
        <f t="shared" ref="X5:X24" si="4">W5*A$8</f>
        <v>33403.793210442695</v>
      </c>
      <c r="Y5" s="41">
        <f t="shared" ref="Y5:Y24" si="5">Q5-P5</f>
        <v>828.00235955833341</v>
      </c>
      <c r="Z5" s="41">
        <f t="shared" ref="Z5:Z24" si="6">X5+(A$6*W5)</f>
        <v>56929.295100361676</v>
      </c>
      <c r="AA5" s="47">
        <f t="shared" ref="AA5:AA24" si="7">Q5+X5</f>
        <v>58231.795570001028</v>
      </c>
      <c r="AB5" s="48">
        <f t="shared" ref="AB5:AC20" si="8">Z5/(1+ElecDiscountRate)^1</f>
        <v>53304.58342730494</v>
      </c>
      <c r="AC5" s="41">
        <f t="shared" si="8"/>
        <v>54524.153155431668</v>
      </c>
      <c r="AD5" s="41">
        <f t="shared" ref="AD5:AD24" si="9">-PV(ElecDiscountRate,T5,R5)*J5</f>
        <v>1010.8431112775776</v>
      </c>
      <c r="AE5" s="41">
        <v>0</v>
      </c>
      <c r="AF5" s="49">
        <f>HLOOKUP(I5,ElecAvoidedCostsWOCC!$A$5:$Q$50,G5+1,FALSE)</f>
        <v>1.262268642203892</v>
      </c>
      <c r="AG5" s="41">
        <f t="shared" ref="AG5:AG24" si="10">AF5*J5*K5</f>
        <v>54948.876569437067</v>
      </c>
      <c r="AH5" s="49">
        <f>HLOOKUP(I5,ElecAvoidedCostsWOCC!$A$5:$Q$50,T5+1,FALSE)</f>
        <v>1.262268642203892</v>
      </c>
      <c r="AI5" s="41">
        <f t="shared" ref="AI5:AI24" si="11">AH5*J5*L5</f>
        <v>0</v>
      </c>
      <c r="AJ5" s="41">
        <f>AG5+AI5</f>
        <v>54948.876569437067</v>
      </c>
      <c r="AK5" s="41">
        <f>HLOOKUP(I5,ElecAvoidedCostsWOCC!$A$5:$Q$50,G5+1,FALSE)*J5*L5</f>
        <v>0</v>
      </c>
      <c r="AL5" s="41">
        <f>AG5+AI5-AK5</f>
        <v>54948.876569437067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54948.876569437067</v>
      </c>
      <c r="AN5" s="45">
        <f>AM5*1.1+AD5+AE5</f>
        <v>61454.607337658359</v>
      </c>
      <c r="AO5" s="44">
        <f>IFERROR(AM5/AB5,0)</f>
        <v>1.0308471248888862</v>
      </c>
      <c r="AP5" s="44">
        <f>AN5/AC5</f>
        <v>1.1271079655739005</v>
      </c>
    </row>
    <row r="6" spans="1:42" ht="13.5" customHeight="1" x14ac:dyDescent="0.25">
      <c r="A6" s="50">
        <f>SUMIF('Program Costs'!D:D,C2,'Program Costs'!L:L)</f>
        <v>344500</v>
      </c>
      <c r="B6" s="84" t="s">
        <v>14</v>
      </c>
      <c r="C6" s="85">
        <v>18230626</v>
      </c>
      <c r="D6" s="85" t="s">
        <v>68</v>
      </c>
      <c r="E6" s="35" t="s">
        <v>820</v>
      </c>
      <c r="F6" s="444" t="s">
        <v>821</v>
      </c>
      <c r="G6" s="36">
        <v>13</v>
      </c>
      <c r="H6" s="36">
        <v>0</v>
      </c>
      <c r="I6" s="37" t="s">
        <v>262</v>
      </c>
      <c r="J6" s="38">
        <v>20</v>
      </c>
      <c r="K6" s="38">
        <v>1360.37</v>
      </c>
      <c r="L6" s="38">
        <v>0</v>
      </c>
      <c r="M6" s="39">
        <v>750</v>
      </c>
      <c r="N6" s="39">
        <v>775.87507373619792</v>
      </c>
      <c r="O6" s="40">
        <v>27207.399999999998</v>
      </c>
      <c r="P6" s="41">
        <v>15000</v>
      </c>
      <c r="Q6" s="41">
        <v>15517.501474723958</v>
      </c>
      <c r="R6" s="42">
        <v>3.7368999999999999</v>
      </c>
      <c r="S6" s="43"/>
      <c r="T6" s="36">
        <f t="shared" si="0"/>
        <v>13</v>
      </c>
      <c r="U6" s="44">
        <f t="shared" si="1"/>
        <v>0.55484674268676837</v>
      </c>
      <c r="V6" s="45">
        <f t="shared" si="2"/>
        <v>25.875073736197919</v>
      </c>
      <c r="W6" s="46">
        <f t="shared" si="3"/>
        <v>4.2680518668212951E-2</v>
      </c>
      <c r="X6" s="41">
        <f t="shared" si="4"/>
        <v>20877.370756526681</v>
      </c>
      <c r="Y6" s="41">
        <f t="shared" si="5"/>
        <v>517.50147472395838</v>
      </c>
      <c r="Z6" s="41">
        <f t="shared" si="6"/>
        <v>35580.809437726042</v>
      </c>
      <c r="AA6" s="47">
        <f t="shared" si="7"/>
        <v>36394.872231250643</v>
      </c>
      <c r="AB6" s="48">
        <f t="shared" si="8"/>
        <v>33315.364642065579</v>
      </c>
      <c r="AC6" s="41">
        <f t="shared" si="8"/>
        <v>34077.595722144797</v>
      </c>
      <c r="AD6" s="41">
        <f t="shared" si="9"/>
        <v>631.77694454848597</v>
      </c>
      <c r="AE6" s="41">
        <v>0</v>
      </c>
      <c r="AF6" s="49">
        <f>HLOOKUP(I6,ElecAvoidedCostsWOCC!$A$5:$Q$50,G6+1,FALSE)</f>
        <v>1.262268642203892</v>
      </c>
      <c r="AG6" s="41">
        <f t="shared" si="10"/>
        <v>34343.04785589817</v>
      </c>
      <c r="AH6" s="49">
        <f>HLOOKUP(I6,ElecAvoidedCostsWOCC!$A$5:$Q$50,T6+1,FALSE)</f>
        <v>1.262268642203892</v>
      </c>
      <c r="AI6" s="41">
        <f t="shared" si="11"/>
        <v>0</v>
      </c>
      <c r="AJ6" s="41">
        <f t="shared" ref="AJ6:AJ24" si="12">AG6+AI6</f>
        <v>34343.04785589817</v>
      </c>
      <c r="AK6" s="41">
        <f>HLOOKUP(I6,ElecAvoidedCostsWOCC!$A$5:$Q$50,G6+1,FALSE)*J6*L6</f>
        <v>0</v>
      </c>
      <c r="AL6" s="41">
        <f t="shared" ref="AL6:AL24" si="13">AG6+AI6-AK6</f>
        <v>34343.04785589817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34343.04785589817</v>
      </c>
      <c r="AN6" s="45">
        <f t="shared" ref="AN6:AN24" si="14">AM6*1.1+AD6+AE6</f>
        <v>38409.129586036477</v>
      </c>
      <c r="AO6" s="44">
        <f t="shared" ref="AO6:AO24" si="15">IFERROR(AM6/AB6,0)</f>
        <v>1.0308471248888866</v>
      </c>
      <c r="AP6" s="44">
        <f t="shared" ref="AP6:AP24" si="16">AN6/AC6</f>
        <v>1.1271079655739005</v>
      </c>
    </row>
    <row r="7" spans="1:42" ht="13.5" customHeight="1" x14ac:dyDescent="0.25">
      <c r="A7" s="33" t="s">
        <v>232</v>
      </c>
      <c r="B7" s="84" t="s">
        <v>14</v>
      </c>
      <c r="C7" s="85">
        <v>18230626</v>
      </c>
      <c r="D7" s="85" t="s">
        <v>68</v>
      </c>
      <c r="E7" s="35" t="s">
        <v>866</v>
      </c>
      <c r="F7" s="444" t="s">
        <v>867</v>
      </c>
      <c r="G7" s="36">
        <v>13</v>
      </c>
      <c r="H7" s="36">
        <v>0</v>
      </c>
      <c r="I7" s="37" t="s">
        <v>262</v>
      </c>
      <c r="J7" s="38">
        <v>60</v>
      </c>
      <c r="K7" s="38">
        <v>1502.48</v>
      </c>
      <c r="L7" s="38">
        <v>0</v>
      </c>
      <c r="M7" s="39">
        <v>750</v>
      </c>
      <c r="N7" s="39">
        <v>775.87507373619792</v>
      </c>
      <c r="O7" s="40">
        <v>90148.800000000003</v>
      </c>
      <c r="P7" s="41">
        <v>45000</v>
      </c>
      <c r="Q7" s="41">
        <v>46552.504424171872</v>
      </c>
      <c r="R7" s="42">
        <v>3.7368999999999999</v>
      </c>
      <c r="S7" s="43"/>
      <c r="T7" s="36">
        <f t="shared" si="0"/>
        <v>13</v>
      </c>
      <c r="U7" s="44">
        <f t="shared" si="1"/>
        <v>1.8384251357028218</v>
      </c>
      <c r="V7" s="45">
        <f t="shared" si="2"/>
        <v>25.875073736197919</v>
      </c>
      <c r="W7" s="46">
        <f t="shared" si="3"/>
        <v>0.14141731813098629</v>
      </c>
      <c r="X7" s="41">
        <f t="shared" si="4"/>
        <v>69174.92744091581</v>
      </c>
      <c r="Y7" s="41">
        <f t="shared" si="5"/>
        <v>1552.5044241718715</v>
      </c>
      <c r="Z7" s="41">
        <f t="shared" si="6"/>
        <v>117893.19353704058</v>
      </c>
      <c r="AA7" s="47">
        <f t="shared" si="7"/>
        <v>115727.43186508768</v>
      </c>
      <c r="AB7" s="48">
        <f t="shared" si="8"/>
        <v>110386.88533430766</v>
      </c>
      <c r="AC7" s="41">
        <f t="shared" si="8"/>
        <v>108359.01860026935</v>
      </c>
      <c r="AD7" s="41">
        <f t="shared" si="9"/>
        <v>1895.3308336454579</v>
      </c>
      <c r="AE7" s="41">
        <v>0</v>
      </c>
      <c r="AF7" s="49">
        <f>HLOOKUP(I7,ElecAvoidedCostsWOCC!$A$5:$Q$50,G7+1,FALSE)</f>
        <v>1.262268642203892</v>
      </c>
      <c r="AG7" s="41">
        <f t="shared" si="10"/>
        <v>113792.00337231022</v>
      </c>
      <c r="AH7" s="49">
        <f>HLOOKUP(I7,ElecAvoidedCostsWOCC!$A$5:$Q$50,T7+1,FALSE)</f>
        <v>1.262268642203892</v>
      </c>
      <c r="AI7" s="41">
        <f t="shared" si="11"/>
        <v>0</v>
      </c>
      <c r="AJ7" s="41">
        <f t="shared" si="12"/>
        <v>113792.00337231022</v>
      </c>
      <c r="AK7" s="41">
        <f>HLOOKUP(I7,ElecAvoidedCostsWOCC!$A$5:$Q$50,G7+1,FALSE)*J7*L7</f>
        <v>0</v>
      </c>
      <c r="AL7" s="41">
        <f t="shared" si="13"/>
        <v>113792.00337231022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113792.00337231022</v>
      </c>
      <c r="AN7" s="45">
        <f t="shared" si="14"/>
        <v>127066.53454318672</v>
      </c>
      <c r="AO7" s="44">
        <f t="shared" si="15"/>
        <v>1.0308471248888864</v>
      </c>
      <c r="AP7" s="44">
        <f t="shared" si="16"/>
        <v>1.172643829600639</v>
      </c>
    </row>
    <row r="8" spans="1:42" ht="13.5" customHeight="1" x14ac:dyDescent="0.25">
      <c r="A8" s="50">
        <f>SUMIF('Program Costs'!D:D,C2,'Program Costs'!O:O)</f>
        <v>489154.57000000007</v>
      </c>
      <c r="B8" s="84" t="s">
        <v>14</v>
      </c>
      <c r="C8" s="85">
        <v>18230626</v>
      </c>
      <c r="D8" s="85" t="s">
        <v>68</v>
      </c>
      <c r="E8" s="35" t="s">
        <v>968</v>
      </c>
      <c r="F8" s="444" t="s">
        <v>965</v>
      </c>
      <c r="G8" s="36">
        <v>13</v>
      </c>
      <c r="H8" s="36">
        <v>0</v>
      </c>
      <c r="I8" s="37" t="s">
        <v>262</v>
      </c>
      <c r="J8" s="38">
        <v>275</v>
      </c>
      <c r="K8" s="38">
        <v>1502.48</v>
      </c>
      <c r="L8" s="38">
        <v>0</v>
      </c>
      <c r="M8" s="39">
        <v>750</v>
      </c>
      <c r="N8" s="39">
        <v>775.87507373619792</v>
      </c>
      <c r="O8" s="40">
        <v>413182</v>
      </c>
      <c r="P8" s="41">
        <v>206250</v>
      </c>
      <c r="Q8" s="41">
        <v>213365.64527745443</v>
      </c>
      <c r="R8" s="42">
        <v>3.7368999999999999</v>
      </c>
      <c r="S8" s="43"/>
      <c r="T8" s="36">
        <f t="shared" si="0"/>
        <v>13</v>
      </c>
      <c r="U8" s="44">
        <f t="shared" si="1"/>
        <v>8.4261152053045993</v>
      </c>
      <c r="V8" s="45">
        <f t="shared" si="2"/>
        <v>25.875073736197919</v>
      </c>
      <c r="W8" s="46">
        <f t="shared" si="3"/>
        <v>0.64816270810035381</v>
      </c>
      <c r="X8" s="41">
        <f t="shared" si="4"/>
        <v>317051.75077086414</v>
      </c>
      <c r="Y8" s="41">
        <f t="shared" si="5"/>
        <v>7115.6452774544305</v>
      </c>
      <c r="Z8" s="41">
        <f t="shared" si="6"/>
        <v>540343.80371143599</v>
      </c>
      <c r="AA8" s="47">
        <f t="shared" si="7"/>
        <v>530417.39604831859</v>
      </c>
      <c r="AB8" s="48">
        <f t="shared" si="8"/>
        <v>505939.89111557673</v>
      </c>
      <c r="AC8" s="41">
        <f t="shared" si="8"/>
        <v>496645.50191790127</v>
      </c>
      <c r="AD8" s="41">
        <f t="shared" si="9"/>
        <v>8686.9329875416825</v>
      </c>
      <c r="AE8" s="41">
        <v>0</v>
      </c>
      <c r="AF8" s="49">
        <f>HLOOKUP(I8,ElecAvoidedCostsWOCC!$A$5:$Q$50,G8+1,FALSE)</f>
        <v>1.262268642203892</v>
      </c>
      <c r="AG8" s="41">
        <f t="shared" si="10"/>
        <v>521546.68212308857</v>
      </c>
      <c r="AH8" s="49">
        <f>HLOOKUP(I8,ElecAvoidedCostsWOCC!$A$5:$Q$50,T8+1,FALSE)</f>
        <v>1.262268642203892</v>
      </c>
      <c r="AI8" s="41">
        <f t="shared" si="11"/>
        <v>0</v>
      </c>
      <c r="AJ8" s="41">
        <f t="shared" si="12"/>
        <v>521546.68212308857</v>
      </c>
      <c r="AK8" s="41">
        <f>HLOOKUP(I8,ElecAvoidedCostsWOCC!$A$5:$Q$50,G8+1,FALSE)*J8*L8</f>
        <v>0</v>
      </c>
      <c r="AL8" s="41">
        <f t="shared" si="13"/>
        <v>521546.68212308857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521546.68212308857</v>
      </c>
      <c r="AN8" s="45">
        <f t="shared" si="14"/>
        <v>582388.28332293918</v>
      </c>
      <c r="AO8" s="44">
        <f t="shared" si="15"/>
        <v>1.0308471248888864</v>
      </c>
      <c r="AP8" s="44">
        <f t="shared" si="16"/>
        <v>1.172643829600639</v>
      </c>
    </row>
    <row r="9" spans="1:42" ht="13.5" customHeight="1" x14ac:dyDescent="0.25">
      <c r="A9" s="33" t="s">
        <v>234</v>
      </c>
      <c r="B9" s="84" t="s">
        <v>14</v>
      </c>
      <c r="C9" s="85">
        <v>18230626</v>
      </c>
      <c r="D9" s="85" t="s">
        <v>68</v>
      </c>
      <c r="E9" s="35" t="s">
        <v>969</v>
      </c>
      <c r="F9" s="444" t="s">
        <v>970</v>
      </c>
      <c r="G9" s="36">
        <v>13</v>
      </c>
      <c r="H9" s="36">
        <v>0</v>
      </c>
      <c r="I9" s="37" t="s">
        <v>262</v>
      </c>
      <c r="J9" s="38">
        <v>0</v>
      </c>
      <c r="K9" s="38">
        <v>1360.37</v>
      </c>
      <c r="L9" s="38">
        <v>0</v>
      </c>
      <c r="M9" s="39">
        <v>850</v>
      </c>
      <c r="N9" s="39">
        <v>775.87507373619792</v>
      </c>
      <c r="O9" s="40">
        <v>0</v>
      </c>
      <c r="P9" s="41">
        <v>0</v>
      </c>
      <c r="Q9" s="41">
        <v>0</v>
      </c>
      <c r="R9" s="42">
        <v>3.7368999999999999</v>
      </c>
      <c r="S9" s="43"/>
      <c r="T9" s="36">
        <f t="shared" si="0"/>
        <v>13</v>
      </c>
      <c r="U9" s="44">
        <f t="shared" si="1"/>
        <v>0</v>
      </c>
      <c r="V9" s="45">
        <f t="shared" si="2"/>
        <v>-74.124926263802081</v>
      </c>
      <c r="W9" s="46">
        <f t="shared" si="3"/>
        <v>0</v>
      </c>
      <c r="X9" s="41">
        <f t="shared" si="4"/>
        <v>0</v>
      </c>
      <c r="Y9" s="41">
        <f t="shared" si="5"/>
        <v>0</v>
      </c>
      <c r="Z9" s="41">
        <f t="shared" si="6"/>
        <v>0</v>
      </c>
      <c r="AA9" s="47">
        <f t="shared" si="7"/>
        <v>0</v>
      </c>
      <c r="AB9" s="48">
        <f t="shared" si="8"/>
        <v>0</v>
      </c>
      <c r="AC9" s="41">
        <f t="shared" si="8"/>
        <v>0</v>
      </c>
      <c r="AD9" s="41">
        <f t="shared" si="9"/>
        <v>0</v>
      </c>
      <c r="AE9" s="41">
        <f t="shared" ref="AE9:AE24" si="17">-PV(ElecDiscountRate,T9,S9)*J9</f>
        <v>0</v>
      </c>
      <c r="AF9" s="49">
        <f>HLOOKUP(I9,ElecAvoidedCostsWOCC!$A$5:$Q$50,G9+1,FALSE)</f>
        <v>1.262268642203892</v>
      </c>
      <c r="AG9" s="41">
        <f t="shared" si="10"/>
        <v>0</v>
      </c>
      <c r="AH9" s="49">
        <f>HLOOKUP(I9,ElecAvoidedCostsWOCC!$A$5:$Q$50,T9+1,FALSE)</f>
        <v>1.262268642203892</v>
      </c>
      <c r="AI9" s="41">
        <f t="shared" si="11"/>
        <v>0</v>
      </c>
      <c r="AJ9" s="41">
        <f t="shared" si="12"/>
        <v>0</v>
      </c>
      <c r="AK9" s="41">
        <f>HLOOKUP(I9,ElecAvoidedCostsWOCC!$A$5:$Q$50,G9+1,FALSE)*J9*L9</f>
        <v>0</v>
      </c>
      <c r="AL9" s="41">
        <f t="shared" si="13"/>
        <v>0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5">
        <f t="shared" si="14"/>
        <v>0</v>
      </c>
      <c r="AO9" s="44">
        <f t="shared" si="15"/>
        <v>0</v>
      </c>
      <c r="AP9" s="44" t="e">
        <f t="shared" si="16"/>
        <v>#DIV/0!</v>
      </c>
    </row>
    <row r="10" spans="1:42" ht="13.5" customHeight="1" x14ac:dyDescent="0.25">
      <c r="A10" s="51">
        <f>SUM(O5:O999)</f>
        <v>637466.48</v>
      </c>
      <c r="B10" s="84" t="s">
        <v>14</v>
      </c>
      <c r="C10" s="85">
        <v>18230626</v>
      </c>
      <c r="D10" s="85" t="s">
        <v>68</v>
      </c>
      <c r="E10" s="35" t="s">
        <v>864</v>
      </c>
      <c r="F10" s="444" t="s">
        <v>865</v>
      </c>
      <c r="G10" s="36">
        <v>13</v>
      </c>
      <c r="H10" s="36">
        <v>0</v>
      </c>
      <c r="I10" s="37" t="s">
        <v>262</v>
      </c>
      <c r="J10" s="38">
        <v>0</v>
      </c>
      <c r="K10" s="38">
        <v>1360.37</v>
      </c>
      <c r="L10" s="38">
        <v>0</v>
      </c>
      <c r="M10" s="39">
        <v>850</v>
      </c>
      <c r="N10" s="39">
        <v>775.87507373619792</v>
      </c>
      <c r="O10" s="40">
        <v>0</v>
      </c>
      <c r="P10" s="41">
        <v>0</v>
      </c>
      <c r="Q10" s="41">
        <v>0</v>
      </c>
      <c r="R10" s="42">
        <v>3.7368999999999999</v>
      </c>
      <c r="S10" s="43"/>
      <c r="T10" s="36">
        <f t="shared" si="0"/>
        <v>13</v>
      </c>
      <c r="U10" s="44">
        <f t="shared" si="1"/>
        <v>0</v>
      </c>
      <c r="V10" s="45">
        <f t="shared" si="2"/>
        <v>-74.124926263802081</v>
      </c>
      <c r="W10" s="46">
        <f t="shared" si="3"/>
        <v>0</v>
      </c>
      <c r="X10" s="41">
        <f t="shared" si="4"/>
        <v>0</v>
      </c>
      <c r="Y10" s="41">
        <f t="shared" si="5"/>
        <v>0</v>
      </c>
      <c r="Z10" s="41">
        <f t="shared" si="6"/>
        <v>0</v>
      </c>
      <c r="AA10" s="47">
        <f t="shared" si="7"/>
        <v>0</v>
      </c>
      <c r="AB10" s="48">
        <f t="shared" si="8"/>
        <v>0</v>
      </c>
      <c r="AC10" s="41">
        <f t="shared" si="8"/>
        <v>0</v>
      </c>
      <c r="AD10" s="41">
        <f t="shared" si="9"/>
        <v>0</v>
      </c>
      <c r="AE10" s="41">
        <f t="shared" si="17"/>
        <v>0</v>
      </c>
      <c r="AF10" s="49">
        <f>HLOOKUP(I10,ElecAvoidedCostsWOCC!$A$5:$Q$50,G10+1,FALSE)</f>
        <v>1.262268642203892</v>
      </c>
      <c r="AG10" s="41">
        <f t="shared" si="10"/>
        <v>0</v>
      </c>
      <c r="AH10" s="49">
        <f>HLOOKUP(I10,ElecAvoidedCostsWOCC!$A$5:$Q$50,T10+1,FALSE)</f>
        <v>1.262268642203892</v>
      </c>
      <c r="AI10" s="41">
        <f t="shared" si="11"/>
        <v>0</v>
      </c>
      <c r="AJ10" s="41">
        <f t="shared" si="12"/>
        <v>0</v>
      </c>
      <c r="AK10" s="41">
        <f>HLOOKUP(I10,ElecAvoidedCostsWOCC!$A$5:$Q$50,G10+1,FALSE)*J10*L10</f>
        <v>0</v>
      </c>
      <c r="AL10" s="41">
        <f t="shared" si="13"/>
        <v>0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5">
        <f t="shared" si="14"/>
        <v>0</v>
      </c>
      <c r="AO10" s="44">
        <f t="shared" si="15"/>
        <v>0</v>
      </c>
      <c r="AP10" s="44" t="e">
        <f t="shared" si="16"/>
        <v>#DIV/0!</v>
      </c>
    </row>
    <row r="11" spans="1:42" ht="13.5" customHeight="1" x14ac:dyDescent="0.25">
      <c r="A11" s="33" t="s">
        <v>235</v>
      </c>
      <c r="B11" s="84" t="s">
        <v>14</v>
      </c>
      <c r="C11" s="85">
        <v>18230626</v>
      </c>
      <c r="D11" s="85" t="s">
        <v>68</v>
      </c>
      <c r="E11" s="35" t="s">
        <v>870</v>
      </c>
      <c r="F11" s="444" t="s">
        <v>871</v>
      </c>
      <c r="G11" s="36">
        <v>13</v>
      </c>
      <c r="H11" s="36">
        <v>0</v>
      </c>
      <c r="I11" s="37" t="s">
        <v>262</v>
      </c>
      <c r="J11" s="38">
        <v>0</v>
      </c>
      <c r="K11" s="38">
        <v>1502.48</v>
      </c>
      <c r="L11" s="38">
        <v>0</v>
      </c>
      <c r="M11" s="39">
        <v>850</v>
      </c>
      <c r="N11" s="39">
        <v>775.87507373619792</v>
      </c>
      <c r="O11" s="40">
        <v>0</v>
      </c>
      <c r="P11" s="41">
        <v>0</v>
      </c>
      <c r="Q11" s="41">
        <v>0</v>
      </c>
      <c r="R11" s="42">
        <v>3.7368999999999999</v>
      </c>
      <c r="S11" s="43"/>
      <c r="T11" s="36">
        <f t="shared" si="0"/>
        <v>13</v>
      </c>
      <c r="U11" s="44">
        <f t="shared" si="1"/>
        <v>0</v>
      </c>
      <c r="V11" s="45">
        <f t="shared" si="2"/>
        <v>-74.124926263802081</v>
      </c>
      <c r="W11" s="46">
        <f t="shared" si="3"/>
        <v>0</v>
      </c>
      <c r="X11" s="41">
        <f t="shared" si="4"/>
        <v>0</v>
      </c>
      <c r="Y11" s="41">
        <f t="shared" si="5"/>
        <v>0</v>
      </c>
      <c r="Z11" s="41">
        <f t="shared" si="6"/>
        <v>0</v>
      </c>
      <c r="AA11" s="47">
        <f t="shared" si="7"/>
        <v>0</v>
      </c>
      <c r="AB11" s="48">
        <f t="shared" si="8"/>
        <v>0</v>
      </c>
      <c r="AC11" s="41">
        <f t="shared" si="8"/>
        <v>0</v>
      </c>
      <c r="AD11" s="41">
        <f t="shared" si="9"/>
        <v>0</v>
      </c>
      <c r="AE11" s="41">
        <f t="shared" si="17"/>
        <v>0</v>
      </c>
      <c r="AF11" s="49">
        <f>HLOOKUP(I11,ElecAvoidedCostsWOCC!$A$5:$Q$50,G11+1,FALSE)</f>
        <v>1.262268642203892</v>
      </c>
      <c r="AG11" s="41">
        <f t="shared" si="10"/>
        <v>0</v>
      </c>
      <c r="AH11" s="49">
        <f>HLOOKUP(I11,ElecAvoidedCostsWOCC!$A$5:$Q$50,T11+1,FALSE)</f>
        <v>1.262268642203892</v>
      </c>
      <c r="AI11" s="41">
        <f t="shared" si="11"/>
        <v>0</v>
      </c>
      <c r="AJ11" s="41">
        <f t="shared" si="12"/>
        <v>0</v>
      </c>
      <c r="AK11" s="41">
        <f>HLOOKUP(I11,ElecAvoidedCostsWOCC!$A$5:$Q$50,G11+1,FALSE)*J11*L11</f>
        <v>0</v>
      </c>
      <c r="AL11" s="41">
        <f t="shared" si="13"/>
        <v>0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5">
        <f t="shared" si="14"/>
        <v>0</v>
      </c>
      <c r="AO11" s="44">
        <f t="shared" si="15"/>
        <v>0</v>
      </c>
      <c r="AP11" s="44" t="e">
        <f t="shared" si="16"/>
        <v>#DIV/0!</v>
      </c>
    </row>
    <row r="12" spans="1:42" ht="13.5" customHeight="1" x14ac:dyDescent="0.25">
      <c r="A12" s="52">
        <f>SUM(P5:P1000)</f>
        <v>344500</v>
      </c>
      <c r="B12" s="84" t="s">
        <v>14</v>
      </c>
      <c r="C12" s="85">
        <v>18230626</v>
      </c>
      <c r="D12" s="85" t="s">
        <v>68</v>
      </c>
      <c r="E12" s="35" t="s">
        <v>971</v>
      </c>
      <c r="F12" s="444" t="s">
        <v>972</v>
      </c>
      <c r="G12" s="36">
        <v>13</v>
      </c>
      <c r="H12" s="36">
        <v>0</v>
      </c>
      <c r="I12" s="37" t="s">
        <v>262</v>
      </c>
      <c r="J12" s="38">
        <v>0</v>
      </c>
      <c r="K12" s="38">
        <v>1502.48</v>
      </c>
      <c r="L12" s="38">
        <v>0</v>
      </c>
      <c r="M12" s="39">
        <v>850</v>
      </c>
      <c r="N12" s="39">
        <v>775.87507373619792</v>
      </c>
      <c r="O12" s="40">
        <v>0</v>
      </c>
      <c r="P12" s="41">
        <v>0</v>
      </c>
      <c r="Q12" s="41">
        <v>0</v>
      </c>
      <c r="R12" s="42">
        <v>3.7368999999999999</v>
      </c>
      <c r="S12" s="43"/>
      <c r="T12" s="36">
        <f t="shared" si="0"/>
        <v>13</v>
      </c>
      <c r="U12" s="44">
        <f t="shared" si="1"/>
        <v>0</v>
      </c>
      <c r="V12" s="45">
        <f t="shared" si="2"/>
        <v>-74.124926263802081</v>
      </c>
      <c r="W12" s="46">
        <f t="shared" si="3"/>
        <v>0</v>
      </c>
      <c r="X12" s="41">
        <f t="shared" si="4"/>
        <v>0</v>
      </c>
      <c r="Y12" s="41">
        <f t="shared" si="5"/>
        <v>0</v>
      </c>
      <c r="Z12" s="41">
        <f t="shared" si="6"/>
        <v>0</v>
      </c>
      <c r="AA12" s="47">
        <f t="shared" si="7"/>
        <v>0</v>
      </c>
      <c r="AB12" s="48">
        <f t="shared" si="8"/>
        <v>0</v>
      </c>
      <c r="AC12" s="41">
        <f t="shared" si="8"/>
        <v>0</v>
      </c>
      <c r="AD12" s="41">
        <f t="shared" si="9"/>
        <v>0</v>
      </c>
      <c r="AE12" s="41">
        <f t="shared" si="17"/>
        <v>0</v>
      </c>
      <c r="AF12" s="49">
        <f>HLOOKUP(I12,ElecAvoidedCostsWOCC!$A$5:$Q$50,G12+1,FALSE)</f>
        <v>1.262268642203892</v>
      </c>
      <c r="AG12" s="41">
        <f t="shared" si="10"/>
        <v>0</v>
      </c>
      <c r="AH12" s="49">
        <f>HLOOKUP(I12,ElecAvoidedCostsWOCC!$A$5:$Q$50,T12+1,FALSE)</f>
        <v>1.262268642203892</v>
      </c>
      <c r="AI12" s="41">
        <f t="shared" si="11"/>
        <v>0</v>
      </c>
      <c r="AJ12" s="41">
        <f t="shared" si="12"/>
        <v>0</v>
      </c>
      <c r="AK12" s="41">
        <f>HLOOKUP(I12,ElecAvoidedCostsWOCC!$A$5:$Q$50,G12+1,FALSE)*J12*L12</f>
        <v>0</v>
      </c>
      <c r="AL12" s="41">
        <f t="shared" si="13"/>
        <v>0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5">
        <f t="shared" si="14"/>
        <v>0</v>
      </c>
      <c r="AO12" s="44">
        <f t="shared" si="15"/>
        <v>0</v>
      </c>
      <c r="AP12" s="44" t="e">
        <f t="shared" si="16"/>
        <v>#DIV/0!</v>
      </c>
    </row>
    <row r="13" spans="1:42" ht="13.5" customHeight="1" x14ac:dyDescent="0.25">
      <c r="A13" s="53" t="s">
        <v>238</v>
      </c>
      <c r="B13" s="84" t="s">
        <v>14</v>
      </c>
      <c r="C13" s="85">
        <v>18230626</v>
      </c>
      <c r="D13" s="85" t="s">
        <v>68</v>
      </c>
      <c r="E13" s="35" t="s">
        <v>973</v>
      </c>
      <c r="F13" s="444" t="s">
        <v>863</v>
      </c>
      <c r="G13" s="36">
        <v>13</v>
      </c>
      <c r="H13" s="36">
        <v>0</v>
      </c>
      <c r="I13" s="37" t="s">
        <v>262</v>
      </c>
      <c r="J13" s="38">
        <v>4</v>
      </c>
      <c r="K13" s="38">
        <v>1360.37</v>
      </c>
      <c r="L13" s="38">
        <v>0</v>
      </c>
      <c r="M13" s="39">
        <v>850</v>
      </c>
      <c r="N13" s="39">
        <v>775.87507373619792</v>
      </c>
      <c r="O13" s="40">
        <v>5441.48</v>
      </c>
      <c r="P13" s="41">
        <v>3400</v>
      </c>
      <c r="Q13" s="41">
        <v>3103.5002949447917</v>
      </c>
      <c r="R13" s="42">
        <v>3.7368999999999999</v>
      </c>
      <c r="S13" s="43"/>
      <c r="T13" s="36">
        <f t="shared" si="0"/>
        <v>13</v>
      </c>
      <c r="U13" s="44">
        <f t="shared" si="1"/>
        <v>0.11096934853735368</v>
      </c>
      <c r="V13" s="45">
        <f t="shared" si="2"/>
        <v>-74.124926263802081</v>
      </c>
      <c r="W13" s="46">
        <f t="shared" si="3"/>
        <v>8.5361037336425909E-3</v>
      </c>
      <c r="X13" s="41">
        <f t="shared" si="4"/>
        <v>4175.4741513053368</v>
      </c>
      <c r="Y13" s="41">
        <f t="shared" si="5"/>
        <v>-296.49970505520832</v>
      </c>
      <c r="Z13" s="41">
        <f t="shared" si="6"/>
        <v>7116.1618875452095</v>
      </c>
      <c r="AA13" s="47">
        <f t="shared" si="7"/>
        <v>7278.9744462501285</v>
      </c>
      <c r="AB13" s="48">
        <f t="shared" si="8"/>
        <v>6663.0729284131176</v>
      </c>
      <c r="AC13" s="41">
        <f t="shared" si="8"/>
        <v>6815.5191444289585</v>
      </c>
      <c r="AD13" s="41">
        <f t="shared" si="9"/>
        <v>126.3553889096972</v>
      </c>
      <c r="AE13" s="41">
        <f t="shared" si="17"/>
        <v>0</v>
      </c>
      <c r="AF13" s="49">
        <f>HLOOKUP(I13,ElecAvoidedCostsWOCC!$A$5:$Q$50,G13+1,FALSE)</f>
        <v>1.262268642203892</v>
      </c>
      <c r="AG13" s="41">
        <f t="shared" si="10"/>
        <v>6868.6095711796333</v>
      </c>
      <c r="AH13" s="49">
        <f>HLOOKUP(I13,ElecAvoidedCostsWOCC!$A$5:$Q$50,T13+1,FALSE)</f>
        <v>1.262268642203892</v>
      </c>
      <c r="AI13" s="41">
        <f t="shared" si="11"/>
        <v>0</v>
      </c>
      <c r="AJ13" s="41">
        <f t="shared" si="12"/>
        <v>6868.6095711796333</v>
      </c>
      <c r="AK13" s="41">
        <f>HLOOKUP(I13,ElecAvoidedCostsWOCC!$A$5:$Q$50,G13+1,FALSE)*J13*L13</f>
        <v>0</v>
      </c>
      <c r="AL13" s="41">
        <f t="shared" si="13"/>
        <v>6868.6095711796333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6868.6095711796333</v>
      </c>
      <c r="AN13" s="45">
        <f t="shared" si="14"/>
        <v>7681.8259172072949</v>
      </c>
      <c r="AO13" s="44">
        <f t="shared" si="15"/>
        <v>1.0308471248888862</v>
      </c>
      <c r="AP13" s="44">
        <f t="shared" si="16"/>
        <v>1.1271079655739005</v>
      </c>
    </row>
    <row r="14" spans="1:42" ht="13.5" customHeight="1" x14ac:dyDescent="0.25">
      <c r="A14" s="52">
        <f>SUM(Y5:Y1000)</f>
        <v>-10296.244989367451</v>
      </c>
      <c r="B14" s="84" t="s">
        <v>14</v>
      </c>
      <c r="C14" s="85">
        <v>18230626</v>
      </c>
      <c r="D14" s="85" t="s">
        <v>68</v>
      </c>
      <c r="E14" s="35" t="s">
        <v>974</v>
      </c>
      <c r="F14" s="444" t="s">
        <v>962</v>
      </c>
      <c r="G14" s="36">
        <v>13</v>
      </c>
      <c r="H14" s="36">
        <v>0</v>
      </c>
      <c r="I14" s="37" t="s">
        <v>262</v>
      </c>
      <c r="J14" s="38">
        <v>2</v>
      </c>
      <c r="K14" s="38">
        <v>1336.72</v>
      </c>
      <c r="L14" s="38">
        <v>0</v>
      </c>
      <c r="M14" s="39">
        <v>850</v>
      </c>
      <c r="N14" s="39">
        <v>775.88</v>
      </c>
      <c r="O14" s="40">
        <v>2673.44</v>
      </c>
      <c r="P14" s="41">
        <v>1700</v>
      </c>
      <c r="Q14" s="41">
        <v>1551.76</v>
      </c>
      <c r="R14" s="42">
        <v>3.78369</v>
      </c>
      <c r="S14" s="43"/>
      <c r="T14" s="36">
        <f t="shared" si="0"/>
        <v>13</v>
      </c>
      <c r="U14" s="44">
        <f t="shared" si="1"/>
        <v>5.4520074530036461E-2</v>
      </c>
      <c r="V14" s="45">
        <f t="shared" si="2"/>
        <v>-74.12</v>
      </c>
      <c r="W14" s="46">
        <f t="shared" si="3"/>
        <v>4.1938518869258819E-3</v>
      </c>
      <c r="X14" s="41">
        <f t="shared" si="4"/>
        <v>2051.4418163929186</v>
      </c>
      <c r="Y14" s="41">
        <f t="shared" si="5"/>
        <v>-148.24</v>
      </c>
      <c r="Z14" s="41">
        <f t="shared" si="6"/>
        <v>3496.2237914388847</v>
      </c>
      <c r="AA14" s="47">
        <f t="shared" si="7"/>
        <v>3603.2018163929188</v>
      </c>
      <c r="AB14" s="48">
        <f t="shared" si="8"/>
        <v>3273.6177822461464</v>
      </c>
      <c r="AC14" s="41">
        <f t="shared" si="8"/>
        <v>3373.7844722780137</v>
      </c>
      <c r="AD14" s="41">
        <f t="shared" si="9"/>
        <v>63.968747018080784</v>
      </c>
      <c r="AE14" s="41">
        <f t="shared" si="17"/>
        <v>0</v>
      </c>
      <c r="AF14" s="49">
        <f>HLOOKUP(I14,ElecAvoidedCostsWOCC!$A$5:$Q$50,G14+1,FALSE)</f>
        <v>1.262268642203892</v>
      </c>
      <c r="AG14" s="41">
        <f t="shared" si="10"/>
        <v>3374.5994788135731</v>
      </c>
      <c r="AH14" s="49">
        <f>HLOOKUP(I14,ElecAvoidedCostsWOCC!$A$5:$Q$50,T14+1,FALSE)</f>
        <v>1.262268642203892</v>
      </c>
      <c r="AI14" s="41">
        <f t="shared" si="11"/>
        <v>0</v>
      </c>
      <c r="AJ14" s="41">
        <f t="shared" si="12"/>
        <v>3374.5994788135731</v>
      </c>
      <c r="AK14" s="41">
        <f>HLOOKUP(I14,ElecAvoidedCostsWOCC!$A$5:$Q$50,G14+1,FALSE)*J14*L14</f>
        <v>0</v>
      </c>
      <c r="AL14" s="41">
        <f t="shared" si="13"/>
        <v>3374.5994788135731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3374.5994788135731</v>
      </c>
      <c r="AN14" s="45">
        <f t="shared" si="14"/>
        <v>3776.0281737130113</v>
      </c>
      <c r="AO14" s="44">
        <f t="shared" si="15"/>
        <v>1.0308471248888866</v>
      </c>
      <c r="AP14" s="44">
        <f t="shared" si="16"/>
        <v>1.1192262590394217</v>
      </c>
    </row>
    <row r="15" spans="1:42" ht="13.5" customHeight="1" x14ac:dyDescent="0.25">
      <c r="A15" s="33" t="s">
        <v>241</v>
      </c>
      <c r="B15" s="84" t="s">
        <v>14</v>
      </c>
      <c r="C15" s="85">
        <v>18230626</v>
      </c>
      <c r="D15" s="85" t="s">
        <v>68</v>
      </c>
      <c r="E15" s="35" t="s">
        <v>868</v>
      </c>
      <c r="F15" s="444" t="s">
        <v>869</v>
      </c>
      <c r="G15" s="36">
        <v>13</v>
      </c>
      <c r="H15" s="36">
        <v>0</v>
      </c>
      <c r="I15" s="37" t="s">
        <v>262</v>
      </c>
      <c r="J15" s="38">
        <v>16</v>
      </c>
      <c r="K15" s="38">
        <v>1502.48</v>
      </c>
      <c r="L15" s="38">
        <v>0</v>
      </c>
      <c r="M15" s="39">
        <v>850</v>
      </c>
      <c r="N15" s="39">
        <v>775.87507373619792</v>
      </c>
      <c r="O15" s="40">
        <v>24039.68</v>
      </c>
      <c r="P15" s="41">
        <v>13600</v>
      </c>
      <c r="Q15" s="41">
        <v>12414.001179779167</v>
      </c>
      <c r="R15" s="42">
        <v>3.7368999999999999</v>
      </c>
      <c r="S15" s="43"/>
      <c r="T15" s="36">
        <f t="shared" si="0"/>
        <v>13</v>
      </c>
      <c r="U15" s="44">
        <f t="shared" si="1"/>
        <v>0.49024670285408573</v>
      </c>
      <c r="V15" s="45">
        <f t="shared" si="2"/>
        <v>-74.124926263802081</v>
      </c>
      <c r="W15" s="46">
        <f t="shared" si="3"/>
        <v>3.7711284834929672E-2</v>
      </c>
      <c r="X15" s="41">
        <f t="shared" si="4"/>
        <v>18446.647317577546</v>
      </c>
      <c r="Y15" s="41">
        <f t="shared" si="5"/>
        <v>-1185.9988202208333</v>
      </c>
      <c r="Z15" s="41">
        <f t="shared" si="6"/>
        <v>31438.184943210817</v>
      </c>
      <c r="AA15" s="47">
        <f t="shared" si="7"/>
        <v>30860.648497356713</v>
      </c>
      <c r="AB15" s="48">
        <f t="shared" si="8"/>
        <v>29436.502755815371</v>
      </c>
      <c r="AC15" s="41">
        <f t="shared" si="8"/>
        <v>28895.73829340516</v>
      </c>
      <c r="AD15" s="41">
        <f t="shared" si="9"/>
        <v>505.42155563878879</v>
      </c>
      <c r="AE15" s="41">
        <f t="shared" si="17"/>
        <v>0</v>
      </c>
      <c r="AF15" s="49">
        <f>HLOOKUP(I15,ElecAvoidedCostsWOCC!$A$5:$Q$50,G15+1,FALSE)</f>
        <v>1.262268642203892</v>
      </c>
      <c r="AG15" s="41">
        <f t="shared" si="10"/>
        <v>30344.534232616061</v>
      </c>
      <c r="AH15" s="49">
        <f>HLOOKUP(I15,ElecAvoidedCostsWOCC!$A$5:$Q$50,T15+1,FALSE)</f>
        <v>1.262268642203892</v>
      </c>
      <c r="AI15" s="41">
        <f t="shared" si="11"/>
        <v>0</v>
      </c>
      <c r="AJ15" s="41">
        <f t="shared" si="12"/>
        <v>30344.534232616061</v>
      </c>
      <c r="AK15" s="41">
        <f>HLOOKUP(I15,ElecAvoidedCostsWOCC!$A$5:$Q$50,G15+1,FALSE)*J15*L15</f>
        <v>0</v>
      </c>
      <c r="AL15" s="41">
        <f t="shared" si="13"/>
        <v>30344.534232616061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30344.534232616061</v>
      </c>
      <c r="AN15" s="45">
        <f t="shared" si="14"/>
        <v>33884.409211516453</v>
      </c>
      <c r="AO15" s="44">
        <f t="shared" si="15"/>
        <v>1.0308471248888866</v>
      </c>
      <c r="AP15" s="44">
        <f t="shared" si="16"/>
        <v>1.1726438296006387</v>
      </c>
    </row>
    <row r="16" spans="1:42" ht="13.5" customHeight="1" x14ac:dyDescent="0.25">
      <c r="A16" s="51">
        <f>SUM(U5:U999)</f>
        <v>13.000000000000002</v>
      </c>
      <c r="B16" s="84" t="s">
        <v>14</v>
      </c>
      <c r="C16" s="85">
        <v>18230626</v>
      </c>
      <c r="D16" s="85" t="s">
        <v>68</v>
      </c>
      <c r="E16" s="35" t="s">
        <v>975</v>
      </c>
      <c r="F16" s="444" t="s">
        <v>966</v>
      </c>
      <c r="G16" s="36">
        <v>13</v>
      </c>
      <c r="H16" s="36">
        <v>0</v>
      </c>
      <c r="I16" s="37" t="s">
        <v>262</v>
      </c>
      <c r="J16" s="38">
        <v>3</v>
      </c>
      <c r="K16" s="38">
        <v>1502.48</v>
      </c>
      <c r="L16" s="38">
        <v>0</v>
      </c>
      <c r="M16" s="39">
        <v>850</v>
      </c>
      <c r="N16" s="39">
        <v>775.88</v>
      </c>
      <c r="O16" s="40">
        <v>4507.4400000000005</v>
      </c>
      <c r="P16" s="41">
        <v>2550</v>
      </c>
      <c r="Q16" s="41">
        <v>2327.64</v>
      </c>
      <c r="R16" s="42">
        <v>3.78369</v>
      </c>
      <c r="S16" s="43"/>
      <c r="T16" s="36">
        <f t="shared" si="0"/>
        <v>13</v>
      </c>
      <c r="U16" s="44">
        <f t="shared" si="1"/>
        <v>9.1921256785141098E-2</v>
      </c>
      <c r="V16" s="45">
        <f t="shared" si="2"/>
        <v>-74.12</v>
      </c>
      <c r="W16" s="46">
        <f t="shared" si="3"/>
        <v>7.0708659065493147E-3</v>
      </c>
      <c r="X16" s="41">
        <f t="shared" si="4"/>
        <v>3458.7463720457908</v>
      </c>
      <c r="Y16" s="41">
        <f t="shared" si="5"/>
        <v>-222.36000000000013</v>
      </c>
      <c r="Z16" s="41">
        <f t="shared" si="6"/>
        <v>5894.6596768520303</v>
      </c>
      <c r="AA16" s="47">
        <f t="shared" si="7"/>
        <v>5786.3863720457903</v>
      </c>
      <c r="AB16" s="48">
        <f t="shared" si="8"/>
        <v>5519.344266715384</v>
      </c>
      <c r="AC16" s="41">
        <f t="shared" si="8"/>
        <v>5417.9647678331366</v>
      </c>
      <c r="AD16" s="41">
        <f t="shared" si="9"/>
        <v>95.953120527121172</v>
      </c>
      <c r="AE16" s="41">
        <f t="shared" si="17"/>
        <v>0</v>
      </c>
      <c r="AF16" s="49">
        <f>HLOOKUP(I16,ElecAvoidedCostsWOCC!$A$5:$Q$50,G16+1,FALSE)</f>
        <v>1.262268642203892</v>
      </c>
      <c r="AG16" s="41">
        <f t="shared" si="10"/>
        <v>5689.6001686155114</v>
      </c>
      <c r="AH16" s="49">
        <f>HLOOKUP(I16,ElecAvoidedCostsWOCC!$A$5:$Q$50,T16+1,FALSE)</f>
        <v>1.262268642203892</v>
      </c>
      <c r="AI16" s="41">
        <f t="shared" si="11"/>
        <v>0</v>
      </c>
      <c r="AJ16" s="41">
        <f t="shared" si="12"/>
        <v>5689.6001686155114</v>
      </c>
      <c r="AK16" s="41">
        <f>HLOOKUP(I16,ElecAvoidedCostsWOCC!$A$5:$Q$50,G16+1,FALSE)*J16*L16</f>
        <v>0</v>
      </c>
      <c r="AL16" s="41">
        <f t="shared" si="13"/>
        <v>5689.6001686155114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5689.6001686155114</v>
      </c>
      <c r="AN16" s="45">
        <f t="shared" si="14"/>
        <v>6354.5133060041844</v>
      </c>
      <c r="AO16" s="44">
        <f t="shared" si="15"/>
        <v>1.0308471248888862</v>
      </c>
      <c r="AP16" s="44">
        <f t="shared" si="16"/>
        <v>1.1728598428198365</v>
      </c>
    </row>
    <row r="17" spans="1:42" ht="13.5" customHeight="1" x14ac:dyDescent="0.25">
      <c r="A17" s="54" t="s">
        <v>244</v>
      </c>
      <c r="B17" s="84" t="s">
        <v>14</v>
      </c>
      <c r="C17" s="85">
        <v>18230626</v>
      </c>
      <c r="D17" s="85" t="s">
        <v>68</v>
      </c>
      <c r="E17" s="35">
        <v>13628</v>
      </c>
      <c r="F17" s="36" t="s">
        <v>963</v>
      </c>
      <c r="G17" s="36">
        <v>13</v>
      </c>
      <c r="H17" s="36">
        <v>0</v>
      </c>
      <c r="I17" s="37" t="s">
        <v>262</v>
      </c>
      <c r="J17" s="38">
        <v>20</v>
      </c>
      <c r="K17" s="38">
        <v>1336.72</v>
      </c>
      <c r="L17" s="38">
        <v>0</v>
      </c>
      <c r="M17" s="39">
        <v>1650</v>
      </c>
      <c r="N17" s="39">
        <v>727.16</v>
      </c>
      <c r="O17" s="40">
        <v>26734.400000000001</v>
      </c>
      <c r="P17" s="41">
        <v>33000</v>
      </c>
      <c r="Q17" s="41">
        <f>N17*J17</f>
        <v>14543.199999999999</v>
      </c>
      <c r="R17" s="42">
        <v>2.601</v>
      </c>
      <c r="S17" s="43"/>
      <c r="T17" s="36">
        <f t="shared" si="0"/>
        <v>13</v>
      </c>
      <c r="U17" s="44">
        <f t="shared" si="1"/>
        <v>0.54520074530036478</v>
      </c>
      <c r="V17" s="45">
        <f t="shared" si="2"/>
        <v>-922.84</v>
      </c>
      <c r="W17" s="46">
        <f t="shared" si="3"/>
        <v>4.1938518869258826E-2</v>
      </c>
      <c r="X17" s="41">
        <f t="shared" si="4"/>
        <v>20514.418163929189</v>
      </c>
      <c r="Y17" s="41">
        <f t="shared" si="5"/>
        <v>-18456.800000000003</v>
      </c>
      <c r="Z17" s="41">
        <f t="shared" si="6"/>
        <v>34962.237914388854</v>
      </c>
      <c r="AA17" s="47">
        <f t="shared" si="7"/>
        <v>35057.61816392919</v>
      </c>
      <c r="AB17" s="48">
        <f t="shared" si="8"/>
        <v>32736.177822461472</v>
      </c>
      <c r="AC17" s="41">
        <f t="shared" si="8"/>
        <v>32825.485172218338</v>
      </c>
      <c r="AD17" s="41">
        <f t="shared" si="9"/>
        <v>439.73663538510857</v>
      </c>
      <c r="AE17" s="41">
        <f t="shared" si="17"/>
        <v>0</v>
      </c>
      <c r="AF17" s="49">
        <f>HLOOKUP(I17,ElecAvoidedCostsWOCC!$A$5:$Q$50,G17+1,FALSE)</f>
        <v>1.262268642203892</v>
      </c>
      <c r="AG17" s="41">
        <f t="shared" si="10"/>
        <v>33745.994788135737</v>
      </c>
      <c r="AH17" s="49">
        <f>HLOOKUP(I17,ElecAvoidedCostsWOCC!$A$5:$Q$50,T17+1,FALSE)</f>
        <v>1.262268642203892</v>
      </c>
      <c r="AI17" s="41">
        <f t="shared" si="11"/>
        <v>0</v>
      </c>
      <c r="AJ17" s="41">
        <f t="shared" si="12"/>
        <v>33745.994788135737</v>
      </c>
      <c r="AK17" s="41">
        <f>HLOOKUP(I17,ElecAvoidedCostsWOCC!$A$5:$Q$50,G17+1,FALSE)*J17*L17</f>
        <v>0</v>
      </c>
      <c r="AL17" s="41">
        <f t="shared" si="13"/>
        <v>33745.994788135737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33745.994788135729</v>
      </c>
      <c r="AN17" s="45">
        <f t="shared" si="14"/>
        <v>37560.330902334419</v>
      </c>
      <c r="AO17" s="44">
        <f t="shared" si="15"/>
        <v>1.0308471248888862</v>
      </c>
      <c r="AP17" s="44">
        <f t="shared" si="16"/>
        <v>1.1442429778348986</v>
      </c>
    </row>
    <row r="18" spans="1:42" ht="13.5" customHeight="1" x14ac:dyDescent="0.25">
      <c r="A18" s="52">
        <f>A6+A8</f>
        <v>833654.57000000007</v>
      </c>
      <c r="B18" s="34"/>
      <c r="E18" s="35"/>
      <c r="F18" s="36"/>
      <c r="G18" s="36"/>
      <c r="H18" s="36"/>
      <c r="I18" s="37"/>
      <c r="J18" s="38"/>
      <c r="K18" s="38"/>
      <c r="L18" s="38"/>
      <c r="M18" s="39"/>
      <c r="N18" s="39"/>
      <c r="O18" s="40"/>
      <c r="P18" s="41"/>
      <c r="Q18" s="41"/>
      <c r="R18" s="42"/>
      <c r="S18" s="43"/>
      <c r="T18" s="36">
        <f t="shared" si="0"/>
        <v>0</v>
      </c>
      <c r="U18" s="44">
        <f t="shared" si="1"/>
        <v>0</v>
      </c>
      <c r="V18" s="45">
        <f t="shared" si="2"/>
        <v>0</v>
      </c>
      <c r="W18" s="46">
        <f t="shared" si="3"/>
        <v>0</v>
      </c>
      <c r="X18" s="41">
        <f t="shared" si="4"/>
        <v>0</v>
      </c>
      <c r="Y18" s="41">
        <f t="shared" si="5"/>
        <v>0</v>
      </c>
      <c r="Z18" s="41">
        <f t="shared" si="6"/>
        <v>0</v>
      </c>
      <c r="AA18" s="47">
        <f t="shared" si="7"/>
        <v>0</v>
      </c>
      <c r="AB18" s="48">
        <f t="shared" si="8"/>
        <v>0</v>
      </c>
      <c r="AC18" s="41">
        <f t="shared" si="8"/>
        <v>0</v>
      </c>
      <c r="AD18" s="41">
        <f t="shared" si="9"/>
        <v>0</v>
      </c>
      <c r="AE18" s="41">
        <f t="shared" si="17"/>
        <v>0</v>
      </c>
      <c r="AF18" s="49" t="e">
        <f>HLOOKUP(I18,ElecAvoidedCostsWOCC!$A$5:$Q$50,G18+1,FALSE)</f>
        <v>#N/A</v>
      </c>
      <c r="AG18" s="41" t="e">
        <f t="shared" si="10"/>
        <v>#N/A</v>
      </c>
      <c r="AH18" s="49" t="e">
        <f>HLOOKUP(I18,ElecAvoidedCostsWOCC!$A$5:$Q$50,T18+1,FALSE)</f>
        <v>#N/A</v>
      </c>
      <c r="AI18" s="41" t="e">
        <f t="shared" si="11"/>
        <v>#N/A</v>
      </c>
      <c r="AJ18" s="41" t="e">
        <f t="shared" si="12"/>
        <v>#N/A</v>
      </c>
      <c r="AK18" s="41" t="e">
        <f>HLOOKUP(I18,ElecAvoidedCostsWOCC!$A$5:$Q$50,G18+1,FALSE)*J18*L18</f>
        <v>#N/A</v>
      </c>
      <c r="AL18" s="41" t="e">
        <f t="shared" si="13"/>
        <v>#N/A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5">
        <f t="shared" si="14"/>
        <v>0</v>
      </c>
      <c r="AO18" s="44">
        <f t="shared" si="15"/>
        <v>0</v>
      </c>
      <c r="AP18" s="44" t="e">
        <f t="shared" si="16"/>
        <v>#DIV/0!</v>
      </c>
    </row>
    <row r="19" spans="1:42" ht="13.5" customHeight="1" x14ac:dyDescent="0.25">
      <c r="A19" s="54" t="s">
        <v>214</v>
      </c>
      <c r="B19" s="34"/>
      <c r="E19" s="35"/>
      <c r="F19" s="36"/>
      <c r="G19" s="36"/>
      <c r="H19" s="36"/>
      <c r="I19" s="37"/>
      <c r="J19" s="38"/>
      <c r="K19" s="38"/>
      <c r="L19" s="38"/>
      <c r="M19" s="39"/>
      <c r="N19" s="39"/>
      <c r="O19" s="40"/>
      <c r="P19" s="41"/>
      <c r="Q19" s="41"/>
      <c r="R19" s="42"/>
      <c r="S19" s="43"/>
      <c r="T19" s="36">
        <f t="shared" si="0"/>
        <v>0</v>
      </c>
      <c r="U19" s="44">
        <f t="shared" si="1"/>
        <v>0</v>
      </c>
      <c r="V19" s="45">
        <f t="shared" si="2"/>
        <v>0</v>
      </c>
      <c r="W19" s="46">
        <f t="shared" si="3"/>
        <v>0</v>
      </c>
      <c r="X19" s="41">
        <f t="shared" si="4"/>
        <v>0</v>
      </c>
      <c r="Y19" s="41">
        <f t="shared" si="5"/>
        <v>0</v>
      </c>
      <c r="Z19" s="41">
        <f t="shared" si="6"/>
        <v>0</v>
      </c>
      <c r="AA19" s="47">
        <f t="shared" si="7"/>
        <v>0</v>
      </c>
      <c r="AB19" s="48">
        <f t="shared" si="8"/>
        <v>0</v>
      </c>
      <c r="AC19" s="41">
        <f t="shared" si="8"/>
        <v>0</v>
      </c>
      <c r="AD19" s="41">
        <f t="shared" si="9"/>
        <v>0</v>
      </c>
      <c r="AE19" s="41">
        <f t="shared" si="17"/>
        <v>0</v>
      </c>
      <c r="AF19" s="49" t="e">
        <f>HLOOKUP(I19,ElecAvoidedCostsWOCC!$A$5:$Q$50,G19+1,FALSE)</f>
        <v>#N/A</v>
      </c>
      <c r="AG19" s="41" t="e">
        <f t="shared" si="10"/>
        <v>#N/A</v>
      </c>
      <c r="AH19" s="49" t="e">
        <f>HLOOKUP(I19,ElecAvoidedCostsWOCC!$A$5:$Q$50,T19+1,FALSE)</f>
        <v>#N/A</v>
      </c>
      <c r="AI19" s="41" t="e">
        <f t="shared" si="11"/>
        <v>#N/A</v>
      </c>
      <c r="AJ19" s="41" t="e">
        <f t="shared" si="12"/>
        <v>#N/A</v>
      </c>
      <c r="AK19" s="41" t="e">
        <f>HLOOKUP(I19,ElecAvoidedCostsWOCC!$A$5:$Q$50,G19+1,FALSE)*J19*L19</f>
        <v>#N/A</v>
      </c>
      <c r="AL19" s="41" t="e">
        <f t="shared" si="13"/>
        <v>#N/A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5">
        <f t="shared" si="14"/>
        <v>0</v>
      </c>
      <c r="AO19" s="44">
        <f t="shared" si="15"/>
        <v>0</v>
      </c>
      <c r="AP19" s="44" t="e">
        <f t="shared" si="16"/>
        <v>#DIV/0!</v>
      </c>
    </row>
    <row r="20" spans="1:42" ht="13.5" customHeight="1" x14ac:dyDescent="0.25">
      <c r="A20" s="52">
        <f>A8+SUM(Q5:Q906)</f>
        <v>823358.32501063263</v>
      </c>
      <c r="B20" s="34"/>
      <c r="E20" s="35"/>
      <c r="F20" s="36"/>
      <c r="G20" s="36"/>
      <c r="H20" s="36"/>
      <c r="I20" s="37"/>
      <c r="J20" s="38"/>
      <c r="K20" s="38"/>
      <c r="L20" s="38"/>
      <c r="M20" s="39"/>
      <c r="N20" s="39"/>
      <c r="O20" s="40"/>
      <c r="P20" s="41"/>
      <c r="Q20" s="41"/>
      <c r="R20" s="42"/>
      <c r="S20" s="43"/>
      <c r="T20" s="36">
        <f t="shared" si="0"/>
        <v>0</v>
      </c>
      <c r="U20" s="44">
        <f t="shared" si="1"/>
        <v>0</v>
      </c>
      <c r="V20" s="45">
        <f t="shared" si="2"/>
        <v>0</v>
      </c>
      <c r="W20" s="46">
        <f t="shared" si="3"/>
        <v>0</v>
      </c>
      <c r="X20" s="41">
        <f t="shared" si="4"/>
        <v>0</v>
      </c>
      <c r="Y20" s="41">
        <f t="shared" si="5"/>
        <v>0</v>
      </c>
      <c r="Z20" s="41">
        <f t="shared" si="6"/>
        <v>0</v>
      </c>
      <c r="AA20" s="47">
        <f t="shared" si="7"/>
        <v>0</v>
      </c>
      <c r="AB20" s="48">
        <f t="shared" si="8"/>
        <v>0</v>
      </c>
      <c r="AC20" s="41">
        <f t="shared" si="8"/>
        <v>0</v>
      </c>
      <c r="AD20" s="41">
        <f t="shared" si="9"/>
        <v>0</v>
      </c>
      <c r="AE20" s="41">
        <f t="shared" si="17"/>
        <v>0</v>
      </c>
      <c r="AF20" s="49" t="e">
        <f>HLOOKUP(I20,ElecAvoidedCostsWOCC!$A$5:$Q$50,G20+1,FALSE)</f>
        <v>#N/A</v>
      </c>
      <c r="AG20" s="41" t="e">
        <f t="shared" si="10"/>
        <v>#N/A</v>
      </c>
      <c r="AH20" s="49" t="e">
        <f>HLOOKUP(I20,ElecAvoidedCostsWOCC!$A$5:$Q$50,T20+1,FALSE)</f>
        <v>#N/A</v>
      </c>
      <c r="AI20" s="41" t="e">
        <f t="shared" si="11"/>
        <v>#N/A</v>
      </c>
      <c r="AJ20" s="41" t="e">
        <f t="shared" si="12"/>
        <v>#N/A</v>
      </c>
      <c r="AK20" s="41" t="e">
        <f>HLOOKUP(I20,ElecAvoidedCostsWOCC!$A$5:$Q$50,G20+1,FALSE)*J20*L20</f>
        <v>#N/A</v>
      </c>
      <c r="AL20" s="41" t="e">
        <f t="shared" si="13"/>
        <v>#N/A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5">
        <f t="shared" si="14"/>
        <v>0</v>
      </c>
      <c r="AO20" s="44">
        <f t="shared" si="15"/>
        <v>0</v>
      </c>
      <c r="AP20" s="44" t="e">
        <f t="shared" si="16"/>
        <v>#DIV/0!</v>
      </c>
    </row>
    <row r="21" spans="1:42" ht="13.5" customHeight="1" x14ac:dyDescent="0.25">
      <c r="A21" s="54" t="s">
        <v>228</v>
      </c>
      <c r="B21" s="34"/>
      <c r="E21" s="35"/>
      <c r="F21" s="36"/>
      <c r="G21" s="36"/>
      <c r="H21" s="36"/>
      <c r="I21" s="37"/>
      <c r="J21" s="38"/>
      <c r="K21" s="38"/>
      <c r="L21" s="38"/>
      <c r="M21" s="39"/>
      <c r="N21" s="39"/>
      <c r="O21" s="40"/>
      <c r="P21" s="41"/>
      <c r="Q21" s="41"/>
      <c r="R21" s="42"/>
      <c r="S21" s="43"/>
      <c r="T21" s="36">
        <f t="shared" si="0"/>
        <v>0</v>
      </c>
      <c r="U21" s="44">
        <f t="shared" si="1"/>
        <v>0</v>
      </c>
      <c r="V21" s="45">
        <f t="shared" si="2"/>
        <v>0</v>
      </c>
      <c r="W21" s="46">
        <f t="shared" si="3"/>
        <v>0</v>
      </c>
      <c r="X21" s="41">
        <f t="shared" si="4"/>
        <v>0</v>
      </c>
      <c r="Y21" s="41">
        <f t="shared" si="5"/>
        <v>0</v>
      </c>
      <c r="Z21" s="41">
        <f t="shared" si="6"/>
        <v>0</v>
      </c>
      <c r="AA21" s="47">
        <f t="shared" si="7"/>
        <v>0</v>
      </c>
      <c r="AB21" s="48">
        <f t="shared" ref="AB21:AC24" si="18">Z21/(1+ElecDiscountRate)^1</f>
        <v>0</v>
      </c>
      <c r="AC21" s="41">
        <f t="shared" si="18"/>
        <v>0</v>
      </c>
      <c r="AD21" s="41">
        <f t="shared" si="9"/>
        <v>0</v>
      </c>
      <c r="AE21" s="41">
        <f t="shared" si="17"/>
        <v>0</v>
      </c>
      <c r="AF21" s="49" t="e">
        <f>HLOOKUP(I21,ElecAvoidedCostsWOCC!$A$5:$Q$50,G21+1,FALSE)</f>
        <v>#N/A</v>
      </c>
      <c r="AG21" s="41" t="e">
        <f t="shared" si="10"/>
        <v>#N/A</v>
      </c>
      <c r="AH21" s="49" t="e">
        <f>HLOOKUP(I21,ElecAvoidedCostsWOCC!$A$5:$Q$50,T21+1,FALSE)</f>
        <v>#N/A</v>
      </c>
      <c r="AI21" s="41" t="e">
        <f t="shared" si="11"/>
        <v>#N/A</v>
      </c>
      <c r="AJ21" s="41" t="e">
        <f t="shared" si="12"/>
        <v>#N/A</v>
      </c>
      <c r="AK21" s="41" t="e">
        <f>HLOOKUP(I21,ElecAvoidedCostsWOCC!$A$5:$Q$50,G21+1,FALSE)*J21*L21</f>
        <v>#N/A</v>
      </c>
      <c r="AL21" s="41" t="e">
        <f t="shared" si="13"/>
        <v>#N/A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5">
        <f t="shared" si="14"/>
        <v>0</v>
      </c>
      <c r="AO21" s="44">
        <f t="shared" si="15"/>
        <v>0</v>
      </c>
      <c r="AP21" s="44" t="e">
        <f t="shared" si="16"/>
        <v>#DIV/0!</v>
      </c>
    </row>
    <row r="22" spans="1:42" ht="13.5" customHeight="1" x14ac:dyDescent="0.25">
      <c r="A22" s="55">
        <f>(SUM(AM5:AM1000)/(SUM(AB5:AB1000)))</f>
        <v>1.0308471248888866</v>
      </c>
      <c r="B22" s="34"/>
      <c r="E22" s="35"/>
      <c r="F22" s="36"/>
      <c r="G22" s="36"/>
      <c r="H22" s="36"/>
      <c r="I22" s="37"/>
      <c r="J22" s="38"/>
      <c r="K22" s="38"/>
      <c r="L22" s="38"/>
      <c r="M22" s="39"/>
      <c r="N22" s="39"/>
      <c r="O22" s="40"/>
      <c r="P22" s="41"/>
      <c r="Q22" s="41"/>
      <c r="R22" s="42"/>
      <c r="S22" s="43"/>
      <c r="T22" s="36">
        <f t="shared" si="0"/>
        <v>0</v>
      </c>
      <c r="U22" s="44">
        <f t="shared" si="1"/>
        <v>0</v>
      </c>
      <c r="V22" s="45">
        <f t="shared" si="2"/>
        <v>0</v>
      </c>
      <c r="W22" s="46">
        <f t="shared" si="3"/>
        <v>0</v>
      </c>
      <c r="X22" s="41">
        <f t="shared" si="4"/>
        <v>0</v>
      </c>
      <c r="Y22" s="41">
        <f t="shared" si="5"/>
        <v>0</v>
      </c>
      <c r="Z22" s="41">
        <f t="shared" si="6"/>
        <v>0</v>
      </c>
      <c r="AA22" s="47">
        <f t="shared" si="7"/>
        <v>0</v>
      </c>
      <c r="AB22" s="48">
        <f t="shared" si="18"/>
        <v>0</v>
      </c>
      <c r="AC22" s="41">
        <f t="shared" si="18"/>
        <v>0</v>
      </c>
      <c r="AD22" s="41">
        <f t="shared" si="9"/>
        <v>0</v>
      </c>
      <c r="AE22" s="41">
        <f t="shared" si="17"/>
        <v>0</v>
      </c>
      <c r="AF22" s="49" t="e">
        <f>HLOOKUP(I22,ElecAvoidedCostsWOCC!$A$5:$Q$50,G22+1,FALSE)</f>
        <v>#N/A</v>
      </c>
      <c r="AG22" s="41" t="e">
        <f t="shared" si="10"/>
        <v>#N/A</v>
      </c>
      <c r="AH22" s="49" t="e">
        <f>HLOOKUP(I22,ElecAvoidedCostsWOCC!$A$5:$Q$50,T22+1,FALSE)</f>
        <v>#N/A</v>
      </c>
      <c r="AI22" s="41" t="e">
        <f t="shared" si="11"/>
        <v>#N/A</v>
      </c>
      <c r="AJ22" s="41" t="e">
        <f t="shared" si="12"/>
        <v>#N/A</v>
      </c>
      <c r="AK22" s="41" t="e">
        <f>HLOOKUP(I22,ElecAvoidedCostsWOCC!$A$5:$Q$50,G22+1,FALSE)*J22*L22</f>
        <v>#N/A</v>
      </c>
      <c r="AL22" s="41" t="e">
        <f t="shared" si="13"/>
        <v>#N/A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5">
        <f t="shared" si="14"/>
        <v>0</v>
      </c>
      <c r="AO22" s="44">
        <f t="shared" si="15"/>
        <v>0</v>
      </c>
      <c r="AP22" s="44" t="e">
        <f t="shared" si="16"/>
        <v>#DIV/0!</v>
      </c>
    </row>
    <row r="23" spans="1:42" ht="13.5" customHeight="1" x14ac:dyDescent="0.25">
      <c r="A23" s="54" t="s">
        <v>229</v>
      </c>
      <c r="B23" s="34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8"/>
        <v>0</v>
      </c>
      <c r="AC23" s="41">
        <f t="shared" si="18"/>
        <v>0</v>
      </c>
      <c r="AD23" s="41">
        <f t="shared" si="9"/>
        <v>0</v>
      </c>
      <c r="AE23" s="41">
        <f t="shared" si="17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2"/>
        <v>#N/A</v>
      </c>
      <c r="AK23" s="41" t="e">
        <f>HLOOKUP(I23,ElecAvoidedCostsWOCC!$A$5:$Q$50,G23+1,FALSE)*J23*L23</f>
        <v>#N/A</v>
      </c>
      <c r="AL23" s="41" t="e">
        <f t="shared" si="13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4"/>
        <v>0</v>
      </c>
      <c r="AO23" s="44">
        <f t="shared" si="15"/>
        <v>0</v>
      </c>
      <c r="AP23" s="44" t="e">
        <f t="shared" si="16"/>
        <v>#DIV/0!</v>
      </c>
    </row>
    <row r="24" spans="1:42" ht="13.5" customHeight="1" x14ac:dyDescent="0.25">
      <c r="A24" s="55">
        <f>(SUM(AN5:AN1000)/SUM(AC5:AC1000))</f>
        <v>1.1655664103774546</v>
      </c>
      <c r="B24" s="3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8"/>
        <v>0</v>
      </c>
      <c r="AC24" s="41">
        <f t="shared" si="18"/>
        <v>0</v>
      </c>
      <c r="AD24" s="41">
        <f t="shared" si="9"/>
        <v>0</v>
      </c>
      <c r="AE24" s="41">
        <f t="shared" si="17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2"/>
        <v>#N/A</v>
      </c>
      <c r="AK24" s="41" t="e">
        <f>HLOOKUP(I24,ElecAvoidedCostsWOCC!$A$5:$Q$50,G24+1,FALSE)*J24*L24</f>
        <v>#N/A</v>
      </c>
      <c r="AL24" s="41" t="e">
        <f t="shared" si="13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4"/>
        <v>0</v>
      </c>
      <c r="AO24" s="44">
        <f t="shared" si="15"/>
        <v>0</v>
      </c>
      <c r="AP24" s="44" t="e">
        <f t="shared" si="16"/>
        <v>#DIV/0!</v>
      </c>
    </row>
    <row r="25" spans="1:42" ht="13.5" customHeight="1" x14ac:dyDescent="0.25">
      <c r="B25" s="3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76" si="19">G25+H25</f>
        <v>0</v>
      </c>
      <c r="U25" s="44">
        <f t="shared" ref="U25:U76" si="20">(O25/$A$10)*T25</f>
        <v>0</v>
      </c>
      <c r="V25" s="45">
        <f t="shared" ref="V25:V76" si="21">N25-M25</f>
        <v>0</v>
      </c>
      <c r="W25" s="46">
        <f t="shared" ref="W25:W76" si="22">(O25/A$10)</f>
        <v>0</v>
      </c>
      <c r="X25" s="41">
        <f t="shared" ref="X25:X76" si="23">W25*A$8</f>
        <v>0</v>
      </c>
      <c r="Y25" s="41">
        <f t="shared" ref="Y25:Y76" si="24">Q25-P25</f>
        <v>0</v>
      </c>
      <c r="Z25" s="41">
        <f t="shared" ref="Z25:Z76" si="25">X25+(A$6*W25)</f>
        <v>0</v>
      </c>
      <c r="AA25" s="47">
        <f t="shared" ref="AA25:AA76" si="26">Q25+X25</f>
        <v>0</v>
      </c>
      <c r="AB25" s="48">
        <f t="shared" ref="AB25:AB76" si="27">Z25/(1+ElecDiscountRate)^1</f>
        <v>0</v>
      </c>
      <c r="AC25" s="41">
        <f t="shared" ref="AC25:AC76" si="28">AA25/(1+ElecDiscountRate)^1</f>
        <v>0</v>
      </c>
      <c r="AD25" s="41">
        <f t="shared" ref="AD25:AD76" si="29">-PV(ElecDiscountRate,T25,R25)*J25</f>
        <v>0</v>
      </c>
      <c r="AE25" s="41">
        <f t="shared" ref="AE25:AE76" si="30">-PV(ElecDiscountRate,T25,S25)*J25</f>
        <v>0</v>
      </c>
      <c r="AF25" s="49" t="e">
        <f>HLOOKUP(I25,ElecAvoidedCostsWOCC!$A$5:$Q$50,G25+1,FALSE)</f>
        <v>#N/A</v>
      </c>
      <c r="AG25" s="41" t="e">
        <f t="shared" ref="AG25:AG76" si="31">AF25*J25*K25</f>
        <v>#N/A</v>
      </c>
      <c r="AH25" s="49" t="e">
        <f>HLOOKUP(I25,ElecAvoidedCostsWOCC!$A$5:$Q$50,T25+1,FALSE)</f>
        <v>#N/A</v>
      </c>
      <c r="AI25" s="41" t="e">
        <f t="shared" ref="AI25:AI76" si="32">AH25*J25*L25</f>
        <v>#N/A</v>
      </c>
      <c r="AJ25" s="41" t="e">
        <f t="shared" ref="AJ25:AJ76" si="33">AG25+AI25</f>
        <v>#N/A</v>
      </c>
      <c r="AK25" s="41" t="e">
        <f>HLOOKUP(I25,ElecAvoidedCostsWOCC!$A$5:$Q$50,G25+1,FALSE)*J25*L25</f>
        <v>#N/A</v>
      </c>
      <c r="AL25" s="41" t="e">
        <f t="shared" ref="AL25:AL76" si="34">AG25+AI25-AK25</f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ref="AN25:AN76" si="35">AM25*1.1+AD25+AE25</f>
        <v>0</v>
      </c>
      <c r="AO25" s="44">
        <f t="shared" ref="AO25:AO76" si="36">IFERROR(AM25/AB25,0)</f>
        <v>0</v>
      </c>
      <c r="AP25" s="44" t="e">
        <f t="shared" ref="AP25:AP76" si="37">AN25/AC25</f>
        <v>#DIV/0!</v>
      </c>
    </row>
    <row r="26" spans="1:42" ht="13.5" customHeight="1" x14ac:dyDescent="0.25">
      <c r="B26" s="3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19"/>
        <v>0</v>
      </c>
      <c r="U26" s="44">
        <f t="shared" si="20"/>
        <v>0</v>
      </c>
      <c r="V26" s="45">
        <f t="shared" si="21"/>
        <v>0</v>
      </c>
      <c r="W26" s="46">
        <f t="shared" si="22"/>
        <v>0</v>
      </c>
      <c r="X26" s="41">
        <f t="shared" si="23"/>
        <v>0</v>
      </c>
      <c r="Y26" s="41">
        <f t="shared" si="24"/>
        <v>0</v>
      </c>
      <c r="Z26" s="41">
        <f t="shared" si="25"/>
        <v>0</v>
      </c>
      <c r="AA26" s="47">
        <f t="shared" si="26"/>
        <v>0</v>
      </c>
      <c r="AB26" s="48">
        <f t="shared" si="27"/>
        <v>0</v>
      </c>
      <c r="AC26" s="41">
        <f t="shared" si="28"/>
        <v>0</v>
      </c>
      <c r="AD26" s="41">
        <f t="shared" si="29"/>
        <v>0</v>
      </c>
      <c r="AE26" s="41">
        <f t="shared" si="30"/>
        <v>0</v>
      </c>
      <c r="AF26" s="49" t="e">
        <f>HLOOKUP(I26,ElecAvoidedCostsWOCC!$A$5:$Q$50,G26+1,FALSE)</f>
        <v>#N/A</v>
      </c>
      <c r="AG26" s="41" t="e">
        <f t="shared" si="31"/>
        <v>#N/A</v>
      </c>
      <c r="AH26" s="49" t="e">
        <f>HLOOKUP(I26,ElecAvoidedCostsWOCC!$A$5:$Q$50,T26+1,FALSE)</f>
        <v>#N/A</v>
      </c>
      <c r="AI26" s="41" t="e">
        <f t="shared" si="32"/>
        <v>#N/A</v>
      </c>
      <c r="AJ26" s="41" t="e">
        <f t="shared" si="33"/>
        <v>#N/A</v>
      </c>
      <c r="AK26" s="41" t="e">
        <f>HLOOKUP(I26,ElecAvoidedCostsWOCC!$A$5:$Q$50,G26+1,FALSE)*J26*L26</f>
        <v>#N/A</v>
      </c>
      <c r="AL26" s="41" t="e">
        <f t="shared" si="34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5"/>
        <v>0</v>
      </c>
      <c r="AO26" s="44">
        <f t="shared" si="36"/>
        <v>0</v>
      </c>
      <c r="AP26" s="44" t="e">
        <f t="shared" si="37"/>
        <v>#DIV/0!</v>
      </c>
    </row>
    <row r="27" spans="1:42" ht="13.5" customHeight="1" x14ac:dyDescent="0.25">
      <c r="B27" s="3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19"/>
        <v>0</v>
      </c>
      <c r="U27" s="44">
        <f t="shared" si="20"/>
        <v>0</v>
      </c>
      <c r="V27" s="45">
        <f t="shared" si="21"/>
        <v>0</v>
      </c>
      <c r="W27" s="46">
        <f t="shared" si="22"/>
        <v>0</v>
      </c>
      <c r="X27" s="41">
        <f t="shared" si="23"/>
        <v>0</v>
      </c>
      <c r="Y27" s="41">
        <f t="shared" si="24"/>
        <v>0</v>
      </c>
      <c r="Z27" s="41">
        <f t="shared" si="25"/>
        <v>0</v>
      </c>
      <c r="AA27" s="47">
        <f t="shared" si="26"/>
        <v>0</v>
      </c>
      <c r="AB27" s="48">
        <f t="shared" si="27"/>
        <v>0</v>
      </c>
      <c r="AC27" s="41">
        <f t="shared" si="28"/>
        <v>0</v>
      </c>
      <c r="AD27" s="41">
        <f t="shared" si="29"/>
        <v>0</v>
      </c>
      <c r="AE27" s="41">
        <f t="shared" si="30"/>
        <v>0</v>
      </c>
      <c r="AF27" s="49" t="e">
        <f>HLOOKUP(I27,ElecAvoidedCostsWOCC!$A$5:$Q$50,G27+1,FALSE)</f>
        <v>#N/A</v>
      </c>
      <c r="AG27" s="41" t="e">
        <f t="shared" si="31"/>
        <v>#N/A</v>
      </c>
      <c r="AH27" s="49" t="e">
        <f>HLOOKUP(I27,ElecAvoidedCostsWOCC!$A$5:$Q$50,T27+1,FALSE)</f>
        <v>#N/A</v>
      </c>
      <c r="AI27" s="41" t="e">
        <f t="shared" si="32"/>
        <v>#N/A</v>
      </c>
      <c r="AJ27" s="41" t="e">
        <f t="shared" si="33"/>
        <v>#N/A</v>
      </c>
      <c r="AK27" s="41" t="e">
        <f>HLOOKUP(I27,ElecAvoidedCostsWOCC!$A$5:$Q$50,G27+1,FALSE)*J27*L27</f>
        <v>#N/A</v>
      </c>
      <c r="AL27" s="41" t="e">
        <f t="shared" si="34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5"/>
        <v>0</v>
      </c>
      <c r="AO27" s="44">
        <f t="shared" si="36"/>
        <v>0</v>
      </c>
      <c r="AP27" s="44" t="e">
        <f t="shared" si="37"/>
        <v>#DIV/0!</v>
      </c>
    </row>
    <row r="28" spans="1:42" ht="13.5" customHeight="1" x14ac:dyDescent="0.25">
      <c r="B28" s="3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19"/>
        <v>0</v>
      </c>
      <c r="U28" s="44">
        <f t="shared" si="20"/>
        <v>0</v>
      </c>
      <c r="V28" s="45">
        <f t="shared" si="21"/>
        <v>0</v>
      </c>
      <c r="W28" s="46">
        <f t="shared" si="22"/>
        <v>0</v>
      </c>
      <c r="X28" s="41">
        <f t="shared" si="23"/>
        <v>0</v>
      </c>
      <c r="Y28" s="41">
        <f t="shared" si="24"/>
        <v>0</v>
      </c>
      <c r="Z28" s="41">
        <f t="shared" si="25"/>
        <v>0</v>
      </c>
      <c r="AA28" s="47">
        <f t="shared" si="26"/>
        <v>0</v>
      </c>
      <c r="AB28" s="48">
        <f t="shared" si="27"/>
        <v>0</v>
      </c>
      <c r="AC28" s="41">
        <f t="shared" si="28"/>
        <v>0</v>
      </c>
      <c r="AD28" s="41">
        <f t="shared" si="29"/>
        <v>0</v>
      </c>
      <c r="AE28" s="41">
        <f t="shared" si="30"/>
        <v>0</v>
      </c>
      <c r="AF28" s="49" t="e">
        <f>HLOOKUP(I28,ElecAvoidedCostsWOCC!$A$5:$Q$50,G28+1,FALSE)</f>
        <v>#N/A</v>
      </c>
      <c r="AG28" s="41" t="e">
        <f t="shared" si="31"/>
        <v>#N/A</v>
      </c>
      <c r="AH28" s="49" t="e">
        <f>HLOOKUP(I28,ElecAvoidedCostsWOCC!$A$5:$Q$50,T28+1,FALSE)</f>
        <v>#N/A</v>
      </c>
      <c r="AI28" s="41" t="e">
        <f t="shared" si="32"/>
        <v>#N/A</v>
      </c>
      <c r="AJ28" s="41" t="e">
        <f t="shared" si="33"/>
        <v>#N/A</v>
      </c>
      <c r="AK28" s="41" t="e">
        <f>HLOOKUP(I28,ElecAvoidedCostsWOCC!$A$5:$Q$50,G28+1,FALSE)*J28*L28</f>
        <v>#N/A</v>
      </c>
      <c r="AL28" s="41" t="e">
        <f t="shared" si="34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5"/>
        <v>0</v>
      </c>
      <c r="AO28" s="44">
        <f t="shared" si="36"/>
        <v>0</v>
      </c>
      <c r="AP28" s="44" t="e">
        <f t="shared" si="37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19"/>
        <v>0</v>
      </c>
      <c r="U29" s="44">
        <f t="shared" si="20"/>
        <v>0</v>
      </c>
      <c r="V29" s="45">
        <f t="shared" si="21"/>
        <v>0</v>
      </c>
      <c r="W29" s="46">
        <f t="shared" si="22"/>
        <v>0</v>
      </c>
      <c r="X29" s="41">
        <f t="shared" si="23"/>
        <v>0</v>
      </c>
      <c r="Y29" s="41">
        <f t="shared" si="24"/>
        <v>0</v>
      </c>
      <c r="Z29" s="41">
        <f t="shared" si="25"/>
        <v>0</v>
      </c>
      <c r="AA29" s="47">
        <f t="shared" si="26"/>
        <v>0</v>
      </c>
      <c r="AB29" s="48">
        <f t="shared" si="27"/>
        <v>0</v>
      </c>
      <c r="AC29" s="41">
        <f t="shared" si="28"/>
        <v>0</v>
      </c>
      <c r="AD29" s="41">
        <f t="shared" si="29"/>
        <v>0</v>
      </c>
      <c r="AE29" s="41">
        <f t="shared" si="30"/>
        <v>0</v>
      </c>
      <c r="AF29" s="49" t="e">
        <f>HLOOKUP(I29,ElecAvoidedCostsWOCC!$A$5:$Q$50,G29+1,FALSE)</f>
        <v>#N/A</v>
      </c>
      <c r="AG29" s="41" t="e">
        <f t="shared" si="31"/>
        <v>#N/A</v>
      </c>
      <c r="AH29" s="49" t="e">
        <f>HLOOKUP(I29,ElecAvoidedCostsWOCC!$A$5:$Q$50,T29+1,FALSE)</f>
        <v>#N/A</v>
      </c>
      <c r="AI29" s="41" t="e">
        <f t="shared" si="32"/>
        <v>#N/A</v>
      </c>
      <c r="AJ29" s="41" t="e">
        <f t="shared" si="33"/>
        <v>#N/A</v>
      </c>
      <c r="AK29" s="41" t="e">
        <f>HLOOKUP(I29,ElecAvoidedCostsWOCC!$A$5:$Q$50,G29+1,FALSE)*J29*L29</f>
        <v>#N/A</v>
      </c>
      <c r="AL29" s="41" t="e">
        <f t="shared" si="34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35"/>
        <v>0</v>
      </c>
      <c r="AO29" s="44">
        <f t="shared" si="36"/>
        <v>0</v>
      </c>
      <c r="AP29" s="44" t="e">
        <f t="shared" si="37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19"/>
        <v>0</v>
      </c>
      <c r="U30" s="44">
        <f t="shared" si="20"/>
        <v>0</v>
      </c>
      <c r="V30" s="45">
        <f t="shared" si="21"/>
        <v>0</v>
      </c>
      <c r="W30" s="46">
        <f t="shared" si="22"/>
        <v>0</v>
      </c>
      <c r="X30" s="41">
        <f t="shared" si="23"/>
        <v>0</v>
      </c>
      <c r="Y30" s="41">
        <f t="shared" si="24"/>
        <v>0</v>
      </c>
      <c r="Z30" s="41">
        <f t="shared" si="25"/>
        <v>0</v>
      </c>
      <c r="AA30" s="47">
        <f t="shared" si="26"/>
        <v>0</v>
      </c>
      <c r="AB30" s="48">
        <f t="shared" si="27"/>
        <v>0</v>
      </c>
      <c r="AC30" s="41">
        <f t="shared" si="28"/>
        <v>0</v>
      </c>
      <c r="AD30" s="41">
        <f t="shared" si="29"/>
        <v>0</v>
      </c>
      <c r="AE30" s="41">
        <f t="shared" si="30"/>
        <v>0</v>
      </c>
      <c r="AF30" s="49" t="e">
        <f>HLOOKUP(I30,ElecAvoidedCostsWOCC!$A$5:$Q$50,G30+1,FALSE)</f>
        <v>#N/A</v>
      </c>
      <c r="AG30" s="41" t="e">
        <f t="shared" si="31"/>
        <v>#N/A</v>
      </c>
      <c r="AH30" s="49" t="e">
        <f>HLOOKUP(I30,ElecAvoidedCostsWOCC!$A$5:$Q$50,T30+1,FALSE)</f>
        <v>#N/A</v>
      </c>
      <c r="AI30" s="41" t="e">
        <f t="shared" si="32"/>
        <v>#N/A</v>
      </c>
      <c r="AJ30" s="41" t="e">
        <f t="shared" si="33"/>
        <v>#N/A</v>
      </c>
      <c r="AK30" s="41" t="e">
        <f>HLOOKUP(I30,ElecAvoidedCostsWOCC!$A$5:$Q$50,G30+1,FALSE)*J30*L30</f>
        <v>#N/A</v>
      </c>
      <c r="AL30" s="41" t="e">
        <f t="shared" si="34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35"/>
        <v>0</v>
      </c>
      <c r="AO30" s="44">
        <f t="shared" si="36"/>
        <v>0</v>
      </c>
      <c r="AP30" s="44" t="e">
        <f t="shared" si="37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19"/>
        <v>0</v>
      </c>
      <c r="U31" s="44">
        <f t="shared" si="20"/>
        <v>0</v>
      </c>
      <c r="V31" s="45">
        <f t="shared" si="21"/>
        <v>0</v>
      </c>
      <c r="W31" s="46">
        <f t="shared" si="22"/>
        <v>0</v>
      </c>
      <c r="X31" s="41">
        <f t="shared" si="23"/>
        <v>0</v>
      </c>
      <c r="Y31" s="41">
        <f t="shared" si="24"/>
        <v>0</v>
      </c>
      <c r="Z31" s="41">
        <f t="shared" si="25"/>
        <v>0</v>
      </c>
      <c r="AA31" s="47">
        <f t="shared" si="26"/>
        <v>0</v>
      </c>
      <c r="AB31" s="48">
        <f t="shared" si="27"/>
        <v>0</v>
      </c>
      <c r="AC31" s="41">
        <f t="shared" si="28"/>
        <v>0</v>
      </c>
      <c r="AD31" s="41">
        <f t="shared" si="29"/>
        <v>0</v>
      </c>
      <c r="AE31" s="41">
        <f t="shared" si="30"/>
        <v>0</v>
      </c>
      <c r="AF31" s="49" t="e">
        <f>HLOOKUP(I31,ElecAvoidedCostsWOCC!$A$5:$Q$50,G31+1,FALSE)</f>
        <v>#N/A</v>
      </c>
      <c r="AG31" s="41" t="e">
        <f t="shared" si="31"/>
        <v>#N/A</v>
      </c>
      <c r="AH31" s="49" t="e">
        <f>HLOOKUP(I31,ElecAvoidedCostsWOCC!$A$5:$Q$50,T31+1,FALSE)</f>
        <v>#N/A</v>
      </c>
      <c r="AI31" s="41" t="e">
        <f t="shared" si="32"/>
        <v>#N/A</v>
      </c>
      <c r="AJ31" s="41" t="e">
        <f t="shared" si="33"/>
        <v>#N/A</v>
      </c>
      <c r="AK31" s="41" t="e">
        <f>HLOOKUP(I31,ElecAvoidedCostsWOCC!$A$5:$Q$50,G31+1,FALSE)*J31*L31</f>
        <v>#N/A</v>
      </c>
      <c r="AL31" s="41" t="e">
        <f t="shared" si="34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35"/>
        <v>0</v>
      </c>
      <c r="AO31" s="44">
        <f t="shared" si="36"/>
        <v>0</v>
      </c>
      <c r="AP31" s="44" t="e">
        <f t="shared" si="37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19"/>
        <v>0</v>
      </c>
      <c r="U32" s="44">
        <f t="shared" si="20"/>
        <v>0</v>
      </c>
      <c r="V32" s="45">
        <f t="shared" si="21"/>
        <v>0</v>
      </c>
      <c r="W32" s="46">
        <f t="shared" si="22"/>
        <v>0</v>
      </c>
      <c r="X32" s="41">
        <f t="shared" si="23"/>
        <v>0</v>
      </c>
      <c r="Y32" s="41">
        <f t="shared" si="24"/>
        <v>0</v>
      </c>
      <c r="Z32" s="41">
        <f t="shared" si="25"/>
        <v>0</v>
      </c>
      <c r="AA32" s="47">
        <f t="shared" si="26"/>
        <v>0</v>
      </c>
      <c r="AB32" s="48">
        <f t="shared" si="27"/>
        <v>0</v>
      </c>
      <c r="AC32" s="41">
        <f t="shared" si="28"/>
        <v>0</v>
      </c>
      <c r="AD32" s="41">
        <f t="shared" si="29"/>
        <v>0</v>
      </c>
      <c r="AE32" s="41">
        <f t="shared" si="30"/>
        <v>0</v>
      </c>
      <c r="AF32" s="49" t="e">
        <f>HLOOKUP(I32,ElecAvoidedCostsWOCC!$A$5:$Q$50,G32+1,FALSE)</f>
        <v>#N/A</v>
      </c>
      <c r="AG32" s="41" t="e">
        <f t="shared" si="31"/>
        <v>#N/A</v>
      </c>
      <c r="AH32" s="49" t="e">
        <f>HLOOKUP(I32,ElecAvoidedCostsWOCC!$A$5:$Q$50,T32+1,FALSE)</f>
        <v>#N/A</v>
      </c>
      <c r="AI32" s="41" t="e">
        <f t="shared" si="32"/>
        <v>#N/A</v>
      </c>
      <c r="AJ32" s="41" t="e">
        <f t="shared" si="33"/>
        <v>#N/A</v>
      </c>
      <c r="AK32" s="41" t="e">
        <f>HLOOKUP(I32,ElecAvoidedCostsWOCC!$A$5:$Q$50,G32+1,FALSE)*J32*L32</f>
        <v>#N/A</v>
      </c>
      <c r="AL32" s="41" t="e">
        <f t="shared" si="34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35"/>
        <v>0</v>
      </c>
      <c r="AO32" s="44">
        <f t="shared" si="36"/>
        <v>0</v>
      </c>
      <c r="AP32" s="44" t="e">
        <f t="shared" si="37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19"/>
        <v>0</v>
      </c>
      <c r="U33" s="44">
        <f t="shared" si="20"/>
        <v>0</v>
      </c>
      <c r="V33" s="45">
        <f t="shared" si="21"/>
        <v>0</v>
      </c>
      <c r="W33" s="46">
        <f t="shared" si="22"/>
        <v>0</v>
      </c>
      <c r="X33" s="41">
        <f t="shared" si="23"/>
        <v>0</v>
      </c>
      <c r="Y33" s="41">
        <f t="shared" si="24"/>
        <v>0</v>
      </c>
      <c r="Z33" s="41">
        <f t="shared" si="25"/>
        <v>0</v>
      </c>
      <c r="AA33" s="47">
        <f t="shared" si="26"/>
        <v>0</v>
      </c>
      <c r="AB33" s="48">
        <f t="shared" si="27"/>
        <v>0</v>
      </c>
      <c r="AC33" s="41">
        <f t="shared" si="28"/>
        <v>0</v>
      </c>
      <c r="AD33" s="41">
        <f t="shared" si="29"/>
        <v>0</v>
      </c>
      <c r="AE33" s="41">
        <f t="shared" si="30"/>
        <v>0</v>
      </c>
      <c r="AF33" s="49" t="e">
        <f>HLOOKUP(I33,ElecAvoidedCostsWOCC!$A$5:$Q$50,G33+1,FALSE)</f>
        <v>#N/A</v>
      </c>
      <c r="AG33" s="41" t="e">
        <f t="shared" si="31"/>
        <v>#N/A</v>
      </c>
      <c r="AH33" s="49" t="e">
        <f>HLOOKUP(I33,ElecAvoidedCostsWOCC!$A$5:$Q$50,T33+1,FALSE)</f>
        <v>#N/A</v>
      </c>
      <c r="AI33" s="41" t="e">
        <f t="shared" si="32"/>
        <v>#N/A</v>
      </c>
      <c r="AJ33" s="41" t="e">
        <f t="shared" si="33"/>
        <v>#N/A</v>
      </c>
      <c r="AK33" s="41" t="e">
        <f>HLOOKUP(I33,ElecAvoidedCostsWOCC!$A$5:$Q$50,G33+1,FALSE)*J33*L33</f>
        <v>#N/A</v>
      </c>
      <c r="AL33" s="41" t="e">
        <f t="shared" si="34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35"/>
        <v>0</v>
      </c>
      <c r="AO33" s="44">
        <f t="shared" si="36"/>
        <v>0</v>
      </c>
      <c r="AP33" s="44" t="e">
        <f t="shared" si="37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19"/>
        <v>0</v>
      </c>
      <c r="U34" s="44">
        <f t="shared" si="20"/>
        <v>0</v>
      </c>
      <c r="V34" s="45">
        <f t="shared" si="21"/>
        <v>0</v>
      </c>
      <c r="W34" s="46">
        <f t="shared" si="22"/>
        <v>0</v>
      </c>
      <c r="X34" s="41">
        <f t="shared" si="23"/>
        <v>0</v>
      </c>
      <c r="Y34" s="41">
        <f t="shared" si="24"/>
        <v>0</v>
      </c>
      <c r="Z34" s="41">
        <f t="shared" si="25"/>
        <v>0</v>
      </c>
      <c r="AA34" s="47">
        <f t="shared" si="26"/>
        <v>0</v>
      </c>
      <c r="AB34" s="48">
        <f t="shared" si="27"/>
        <v>0</v>
      </c>
      <c r="AC34" s="41">
        <f t="shared" si="28"/>
        <v>0</v>
      </c>
      <c r="AD34" s="41">
        <f t="shared" si="29"/>
        <v>0</v>
      </c>
      <c r="AE34" s="41">
        <f t="shared" si="30"/>
        <v>0</v>
      </c>
      <c r="AF34" s="49" t="e">
        <f>HLOOKUP(I34,ElecAvoidedCostsWOCC!$A$5:$Q$50,G34+1,FALSE)</f>
        <v>#N/A</v>
      </c>
      <c r="AG34" s="41" t="e">
        <f t="shared" si="31"/>
        <v>#N/A</v>
      </c>
      <c r="AH34" s="49" t="e">
        <f>HLOOKUP(I34,ElecAvoidedCostsWOCC!$A$5:$Q$50,T34+1,FALSE)</f>
        <v>#N/A</v>
      </c>
      <c r="AI34" s="41" t="e">
        <f t="shared" si="32"/>
        <v>#N/A</v>
      </c>
      <c r="AJ34" s="41" t="e">
        <f t="shared" si="33"/>
        <v>#N/A</v>
      </c>
      <c r="AK34" s="41" t="e">
        <f>HLOOKUP(I34,ElecAvoidedCostsWOCC!$A$5:$Q$50,G34+1,FALSE)*J34*L34</f>
        <v>#N/A</v>
      </c>
      <c r="AL34" s="41" t="e">
        <f t="shared" si="34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35"/>
        <v>0</v>
      </c>
      <c r="AO34" s="44">
        <f t="shared" si="36"/>
        <v>0</v>
      </c>
      <c r="AP34" s="44" t="e">
        <f t="shared" si="37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19"/>
        <v>0</v>
      </c>
      <c r="U35" s="44">
        <f t="shared" si="20"/>
        <v>0</v>
      </c>
      <c r="V35" s="45">
        <f t="shared" si="21"/>
        <v>0</v>
      </c>
      <c r="W35" s="46">
        <f t="shared" si="22"/>
        <v>0</v>
      </c>
      <c r="X35" s="41">
        <f t="shared" si="23"/>
        <v>0</v>
      </c>
      <c r="Y35" s="41">
        <f t="shared" si="24"/>
        <v>0</v>
      </c>
      <c r="Z35" s="41">
        <f t="shared" si="25"/>
        <v>0</v>
      </c>
      <c r="AA35" s="47">
        <f t="shared" si="26"/>
        <v>0</v>
      </c>
      <c r="AB35" s="48">
        <f t="shared" si="27"/>
        <v>0</v>
      </c>
      <c r="AC35" s="41">
        <f t="shared" si="28"/>
        <v>0</v>
      </c>
      <c r="AD35" s="41">
        <f t="shared" si="29"/>
        <v>0</v>
      </c>
      <c r="AE35" s="41">
        <f t="shared" si="30"/>
        <v>0</v>
      </c>
      <c r="AF35" s="49" t="e">
        <f>HLOOKUP(I35,ElecAvoidedCostsWOCC!$A$5:$Q$50,G35+1,FALSE)</f>
        <v>#N/A</v>
      </c>
      <c r="AG35" s="41" t="e">
        <f t="shared" si="31"/>
        <v>#N/A</v>
      </c>
      <c r="AH35" s="49" t="e">
        <f>HLOOKUP(I35,ElecAvoidedCostsWOCC!$A$5:$Q$50,T35+1,FALSE)</f>
        <v>#N/A</v>
      </c>
      <c r="AI35" s="41" t="e">
        <f t="shared" si="32"/>
        <v>#N/A</v>
      </c>
      <c r="AJ35" s="41" t="e">
        <f t="shared" si="33"/>
        <v>#N/A</v>
      </c>
      <c r="AK35" s="41" t="e">
        <f>HLOOKUP(I35,ElecAvoidedCostsWOCC!$A$5:$Q$50,G35+1,FALSE)*J35*L35</f>
        <v>#N/A</v>
      </c>
      <c r="AL35" s="41" t="e">
        <f t="shared" si="34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35"/>
        <v>0</v>
      </c>
      <c r="AO35" s="44">
        <f t="shared" si="36"/>
        <v>0</v>
      </c>
      <c r="AP35" s="44" t="e">
        <f t="shared" si="37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19"/>
        <v>0</v>
      </c>
      <c r="U36" s="44">
        <f t="shared" si="20"/>
        <v>0</v>
      </c>
      <c r="V36" s="45">
        <f t="shared" si="21"/>
        <v>0</v>
      </c>
      <c r="W36" s="46">
        <f t="shared" si="22"/>
        <v>0</v>
      </c>
      <c r="X36" s="41">
        <f t="shared" si="23"/>
        <v>0</v>
      </c>
      <c r="Y36" s="41">
        <f t="shared" si="24"/>
        <v>0</v>
      </c>
      <c r="Z36" s="41">
        <f t="shared" si="25"/>
        <v>0</v>
      </c>
      <c r="AA36" s="47">
        <f t="shared" si="26"/>
        <v>0</v>
      </c>
      <c r="AB36" s="48">
        <f t="shared" si="27"/>
        <v>0</v>
      </c>
      <c r="AC36" s="41">
        <f t="shared" si="28"/>
        <v>0</v>
      </c>
      <c r="AD36" s="41">
        <f t="shared" si="29"/>
        <v>0</v>
      </c>
      <c r="AE36" s="41">
        <f t="shared" si="30"/>
        <v>0</v>
      </c>
      <c r="AF36" s="49" t="e">
        <f>HLOOKUP(I36,ElecAvoidedCostsWOCC!$A$5:$Q$50,G36+1,FALSE)</f>
        <v>#N/A</v>
      </c>
      <c r="AG36" s="41" t="e">
        <f t="shared" si="31"/>
        <v>#N/A</v>
      </c>
      <c r="AH36" s="49" t="e">
        <f>HLOOKUP(I36,ElecAvoidedCostsWOCC!$A$5:$Q$50,T36+1,FALSE)</f>
        <v>#N/A</v>
      </c>
      <c r="AI36" s="41" t="e">
        <f t="shared" si="32"/>
        <v>#N/A</v>
      </c>
      <c r="AJ36" s="41" t="e">
        <f t="shared" si="33"/>
        <v>#N/A</v>
      </c>
      <c r="AK36" s="41" t="e">
        <f>HLOOKUP(I36,ElecAvoidedCostsWOCC!$A$5:$Q$50,G36+1,FALSE)*J36*L36</f>
        <v>#N/A</v>
      </c>
      <c r="AL36" s="41" t="e">
        <f t="shared" si="34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35"/>
        <v>0</v>
      </c>
      <c r="AO36" s="44">
        <f t="shared" si="36"/>
        <v>0</v>
      </c>
      <c r="AP36" s="44" t="e">
        <f t="shared" si="37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19"/>
        <v>0</v>
      </c>
      <c r="U37" s="44">
        <f t="shared" si="20"/>
        <v>0</v>
      </c>
      <c r="V37" s="45">
        <f t="shared" si="21"/>
        <v>0</v>
      </c>
      <c r="W37" s="46">
        <f t="shared" si="22"/>
        <v>0</v>
      </c>
      <c r="X37" s="41">
        <f t="shared" si="23"/>
        <v>0</v>
      </c>
      <c r="Y37" s="41">
        <f t="shared" si="24"/>
        <v>0</v>
      </c>
      <c r="Z37" s="41">
        <f t="shared" si="25"/>
        <v>0</v>
      </c>
      <c r="AA37" s="47">
        <f t="shared" si="26"/>
        <v>0</v>
      </c>
      <c r="AB37" s="48">
        <f t="shared" si="27"/>
        <v>0</v>
      </c>
      <c r="AC37" s="41">
        <f t="shared" si="28"/>
        <v>0</v>
      </c>
      <c r="AD37" s="41">
        <f t="shared" si="29"/>
        <v>0</v>
      </c>
      <c r="AE37" s="41">
        <f t="shared" si="30"/>
        <v>0</v>
      </c>
      <c r="AF37" s="49" t="e">
        <f>HLOOKUP(I37,ElecAvoidedCostsWOCC!$A$5:$Q$50,G37+1,FALSE)</f>
        <v>#N/A</v>
      </c>
      <c r="AG37" s="41" t="e">
        <f t="shared" si="31"/>
        <v>#N/A</v>
      </c>
      <c r="AH37" s="49" t="e">
        <f>HLOOKUP(I37,ElecAvoidedCostsWOCC!$A$5:$Q$50,T37+1,FALSE)</f>
        <v>#N/A</v>
      </c>
      <c r="AI37" s="41" t="e">
        <f t="shared" si="32"/>
        <v>#N/A</v>
      </c>
      <c r="AJ37" s="41" t="e">
        <f t="shared" si="33"/>
        <v>#N/A</v>
      </c>
      <c r="AK37" s="41" t="e">
        <f>HLOOKUP(I37,ElecAvoidedCostsWOCC!$A$5:$Q$50,G37+1,FALSE)*J37*L37</f>
        <v>#N/A</v>
      </c>
      <c r="AL37" s="41" t="e">
        <f t="shared" si="34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35"/>
        <v>0</v>
      </c>
      <c r="AO37" s="44">
        <f t="shared" si="36"/>
        <v>0</v>
      </c>
      <c r="AP37" s="44" t="e">
        <f t="shared" si="37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19"/>
        <v>0</v>
      </c>
      <c r="U38" s="44">
        <f t="shared" si="20"/>
        <v>0</v>
      </c>
      <c r="V38" s="45">
        <f t="shared" si="21"/>
        <v>0</v>
      </c>
      <c r="W38" s="46">
        <f t="shared" si="22"/>
        <v>0</v>
      </c>
      <c r="X38" s="41">
        <f t="shared" si="23"/>
        <v>0</v>
      </c>
      <c r="Y38" s="41">
        <f t="shared" si="24"/>
        <v>0</v>
      </c>
      <c r="Z38" s="41">
        <f t="shared" si="25"/>
        <v>0</v>
      </c>
      <c r="AA38" s="47">
        <f t="shared" si="26"/>
        <v>0</v>
      </c>
      <c r="AB38" s="48">
        <f t="shared" si="27"/>
        <v>0</v>
      </c>
      <c r="AC38" s="41">
        <f t="shared" si="28"/>
        <v>0</v>
      </c>
      <c r="AD38" s="41">
        <f t="shared" si="29"/>
        <v>0</v>
      </c>
      <c r="AE38" s="41">
        <f t="shared" si="30"/>
        <v>0</v>
      </c>
      <c r="AF38" s="49" t="e">
        <f>HLOOKUP(I38,ElecAvoidedCostsWOCC!$A$5:$Q$50,G38+1,FALSE)</f>
        <v>#N/A</v>
      </c>
      <c r="AG38" s="41" t="e">
        <f t="shared" si="31"/>
        <v>#N/A</v>
      </c>
      <c r="AH38" s="49" t="e">
        <f>HLOOKUP(I38,ElecAvoidedCostsWOCC!$A$5:$Q$50,T38+1,FALSE)</f>
        <v>#N/A</v>
      </c>
      <c r="AI38" s="41" t="e">
        <f t="shared" si="32"/>
        <v>#N/A</v>
      </c>
      <c r="AJ38" s="41" t="e">
        <f t="shared" si="33"/>
        <v>#N/A</v>
      </c>
      <c r="AK38" s="41" t="e">
        <f>HLOOKUP(I38,ElecAvoidedCostsWOCC!$A$5:$Q$50,G38+1,FALSE)*J38*L38</f>
        <v>#N/A</v>
      </c>
      <c r="AL38" s="41" t="e">
        <f t="shared" si="34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35"/>
        <v>0</v>
      </c>
      <c r="AO38" s="44">
        <f t="shared" si="36"/>
        <v>0</v>
      </c>
      <c r="AP38" s="44" t="e">
        <f t="shared" si="37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19"/>
        <v>0</v>
      </c>
      <c r="U39" s="44">
        <f t="shared" si="20"/>
        <v>0</v>
      </c>
      <c r="V39" s="45">
        <f t="shared" si="21"/>
        <v>0</v>
      </c>
      <c r="W39" s="46">
        <f t="shared" si="22"/>
        <v>0</v>
      </c>
      <c r="X39" s="41">
        <f t="shared" si="23"/>
        <v>0</v>
      </c>
      <c r="Y39" s="41">
        <f t="shared" si="24"/>
        <v>0</v>
      </c>
      <c r="Z39" s="41">
        <f t="shared" si="25"/>
        <v>0</v>
      </c>
      <c r="AA39" s="47">
        <f t="shared" si="26"/>
        <v>0</v>
      </c>
      <c r="AB39" s="48">
        <f t="shared" si="27"/>
        <v>0</v>
      </c>
      <c r="AC39" s="41">
        <f t="shared" si="28"/>
        <v>0</v>
      </c>
      <c r="AD39" s="41">
        <f t="shared" si="29"/>
        <v>0</v>
      </c>
      <c r="AE39" s="41">
        <f t="shared" si="30"/>
        <v>0</v>
      </c>
      <c r="AF39" s="49" t="e">
        <f>HLOOKUP(I39,ElecAvoidedCostsWOCC!$A$5:$Q$50,G39+1,FALSE)</f>
        <v>#N/A</v>
      </c>
      <c r="AG39" s="41" t="e">
        <f t="shared" si="31"/>
        <v>#N/A</v>
      </c>
      <c r="AH39" s="49" t="e">
        <f>HLOOKUP(I39,ElecAvoidedCostsWOCC!$A$5:$Q$50,T39+1,FALSE)</f>
        <v>#N/A</v>
      </c>
      <c r="AI39" s="41" t="e">
        <f t="shared" si="32"/>
        <v>#N/A</v>
      </c>
      <c r="AJ39" s="41" t="e">
        <f t="shared" si="33"/>
        <v>#N/A</v>
      </c>
      <c r="AK39" s="41" t="e">
        <f>HLOOKUP(I39,ElecAvoidedCostsWOCC!$A$5:$Q$50,G39+1,FALSE)*J39*L39</f>
        <v>#N/A</v>
      </c>
      <c r="AL39" s="41" t="e">
        <f t="shared" si="34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35"/>
        <v>0</v>
      </c>
      <c r="AO39" s="44">
        <f t="shared" si="36"/>
        <v>0</v>
      </c>
      <c r="AP39" s="44" t="e">
        <f t="shared" si="37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19"/>
        <v>0</v>
      </c>
      <c r="U40" s="44">
        <f t="shared" si="20"/>
        <v>0</v>
      </c>
      <c r="V40" s="45">
        <f t="shared" si="21"/>
        <v>0</v>
      </c>
      <c r="W40" s="46">
        <f t="shared" si="22"/>
        <v>0</v>
      </c>
      <c r="X40" s="41">
        <f t="shared" si="23"/>
        <v>0</v>
      </c>
      <c r="Y40" s="41">
        <f t="shared" si="24"/>
        <v>0</v>
      </c>
      <c r="Z40" s="41">
        <f t="shared" si="25"/>
        <v>0</v>
      </c>
      <c r="AA40" s="47">
        <f t="shared" si="26"/>
        <v>0</v>
      </c>
      <c r="AB40" s="48">
        <f t="shared" si="27"/>
        <v>0</v>
      </c>
      <c r="AC40" s="41">
        <f t="shared" si="28"/>
        <v>0</v>
      </c>
      <c r="AD40" s="41">
        <f t="shared" si="29"/>
        <v>0</v>
      </c>
      <c r="AE40" s="41">
        <f t="shared" si="30"/>
        <v>0</v>
      </c>
      <c r="AF40" s="49" t="e">
        <f>HLOOKUP(I40,ElecAvoidedCostsWOCC!$A$5:$Q$50,G40+1,FALSE)</f>
        <v>#N/A</v>
      </c>
      <c r="AG40" s="41" t="e">
        <f t="shared" si="31"/>
        <v>#N/A</v>
      </c>
      <c r="AH40" s="49" t="e">
        <f>HLOOKUP(I40,ElecAvoidedCostsWOCC!$A$5:$Q$50,T40+1,FALSE)</f>
        <v>#N/A</v>
      </c>
      <c r="AI40" s="41" t="e">
        <f t="shared" si="32"/>
        <v>#N/A</v>
      </c>
      <c r="AJ40" s="41" t="e">
        <f t="shared" si="33"/>
        <v>#N/A</v>
      </c>
      <c r="AK40" s="41" t="e">
        <f>HLOOKUP(I40,ElecAvoidedCostsWOCC!$A$5:$Q$50,G40+1,FALSE)*J40*L40</f>
        <v>#N/A</v>
      </c>
      <c r="AL40" s="41" t="e">
        <f t="shared" si="34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35"/>
        <v>0</v>
      </c>
      <c r="AO40" s="44">
        <f t="shared" si="36"/>
        <v>0</v>
      </c>
      <c r="AP40" s="44" t="e">
        <f t="shared" si="37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19"/>
        <v>0</v>
      </c>
      <c r="U41" s="44">
        <f t="shared" si="20"/>
        <v>0</v>
      </c>
      <c r="V41" s="45">
        <f t="shared" si="21"/>
        <v>0</v>
      </c>
      <c r="W41" s="46">
        <f t="shared" si="22"/>
        <v>0</v>
      </c>
      <c r="X41" s="41">
        <f t="shared" si="23"/>
        <v>0</v>
      </c>
      <c r="Y41" s="41">
        <f t="shared" si="24"/>
        <v>0</v>
      </c>
      <c r="Z41" s="41">
        <f t="shared" si="25"/>
        <v>0</v>
      </c>
      <c r="AA41" s="47">
        <f t="shared" si="26"/>
        <v>0</v>
      </c>
      <c r="AB41" s="48">
        <f t="shared" si="27"/>
        <v>0</v>
      </c>
      <c r="AC41" s="41">
        <f t="shared" si="28"/>
        <v>0</v>
      </c>
      <c r="AD41" s="41">
        <f t="shared" si="29"/>
        <v>0</v>
      </c>
      <c r="AE41" s="41">
        <f t="shared" si="30"/>
        <v>0</v>
      </c>
      <c r="AF41" s="49" t="e">
        <f>HLOOKUP(I41,ElecAvoidedCostsWOCC!$A$5:$Q$50,G41+1,FALSE)</f>
        <v>#N/A</v>
      </c>
      <c r="AG41" s="41" t="e">
        <f t="shared" si="31"/>
        <v>#N/A</v>
      </c>
      <c r="AH41" s="49" t="e">
        <f>HLOOKUP(I41,ElecAvoidedCostsWOCC!$A$5:$Q$50,T41+1,FALSE)</f>
        <v>#N/A</v>
      </c>
      <c r="AI41" s="41" t="e">
        <f t="shared" si="32"/>
        <v>#N/A</v>
      </c>
      <c r="AJ41" s="41" t="e">
        <f t="shared" si="33"/>
        <v>#N/A</v>
      </c>
      <c r="AK41" s="41" t="e">
        <f>HLOOKUP(I41,ElecAvoidedCostsWOCC!$A$5:$Q$50,G41+1,FALSE)*J41*L41</f>
        <v>#N/A</v>
      </c>
      <c r="AL41" s="41" t="e">
        <f t="shared" si="34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35"/>
        <v>0</v>
      </c>
      <c r="AO41" s="44">
        <f t="shared" si="36"/>
        <v>0</v>
      </c>
      <c r="AP41" s="44" t="e">
        <f t="shared" si="37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19"/>
        <v>0</v>
      </c>
      <c r="U42" s="44">
        <f t="shared" si="20"/>
        <v>0</v>
      </c>
      <c r="V42" s="45">
        <f t="shared" si="21"/>
        <v>0</v>
      </c>
      <c r="W42" s="46">
        <f t="shared" si="22"/>
        <v>0</v>
      </c>
      <c r="X42" s="41">
        <f t="shared" si="23"/>
        <v>0</v>
      </c>
      <c r="Y42" s="41">
        <f t="shared" si="24"/>
        <v>0</v>
      </c>
      <c r="Z42" s="41">
        <f t="shared" si="25"/>
        <v>0</v>
      </c>
      <c r="AA42" s="47">
        <f t="shared" si="26"/>
        <v>0</v>
      </c>
      <c r="AB42" s="48">
        <f t="shared" si="27"/>
        <v>0</v>
      </c>
      <c r="AC42" s="41">
        <f t="shared" si="28"/>
        <v>0</v>
      </c>
      <c r="AD42" s="41">
        <f t="shared" si="29"/>
        <v>0</v>
      </c>
      <c r="AE42" s="41">
        <f t="shared" si="30"/>
        <v>0</v>
      </c>
      <c r="AF42" s="49" t="e">
        <f>HLOOKUP(I42,ElecAvoidedCostsWOCC!$A$5:$Q$50,G42+1,FALSE)</f>
        <v>#N/A</v>
      </c>
      <c r="AG42" s="41" t="e">
        <f t="shared" si="31"/>
        <v>#N/A</v>
      </c>
      <c r="AH42" s="49" t="e">
        <f>HLOOKUP(I42,ElecAvoidedCostsWOCC!$A$5:$Q$50,T42+1,FALSE)</f>
        <v>#N/A</v>
      </c>
      <c r="AI42" s="41" t="e">
        <f t="shared" si="32"/>
        <v>#N/A</v>
      </c>
      <c r="AJ42" s="41" t="e">
        <f t="shared" si="33"/>
        <v>#N/A</v>
      </c>
      <c r="AK42" s="41" t="e">
        <f>HLOOKUP(I42,ElecAvoidedCostsWOCC!$A$5:$Q$50,G42+1,FALSE)*J42*L42</f>
        <v>#N/A</v>
      </c>
      <c r="AL42" s="41" t="e">
        <f t="shared" si="34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35"/>
        <v>0</v>
      </c>
      <c r="AO42" s="44">
        <f t="shared" si="36"/>
        <v>0</v>
      </c>
      <c r="AP42" s="44" t="e">
        <f t="shared" si="37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19"/>
        <v>0</v>
      </c>
      <c r="U43" s="44">
        <f t="shared" si="20"/>
        <v>0</v>
      </c>
      <c r="V43" s="45">
        <f t="shared" si="21"/>
        <v>0</v>
      </c>
      <c r="W43" s="46">
        <f t="shared" si="22"/>
        <v>0</v>
      </c>
      <c r="X43" s="41">
        <f t="shared" si="23"/>
        <v>0</v>
      </c>
      <c r="Y43" s="41">
        <f t="shared" si="24"/>
        <v>0</v>
      </c>
      <c r="Z43" s="41">
        <f t="shared" si="25"/>
        <v>0</v>
      </c>
      <c r="AA43" s="47">
        <f t="shared" si="26"/>
        <v>0</v>
      </c>
      <c r="AB43" s="48">
        <f t="shared" si="27"/>
        <v>0</v>
      </c>
      <c r="AC43" s="41">
        <f t="shared" si="28"/>
        <v>0</v>
      </c>
      <c r="AD43" s="41">
        <f t="shared" si="29"/>
        <v>0</v>
      </c>
      <c r="AE43" s="41">
        <f t="shared" si="30"/>
        <v>0</v>
      </c>
      <c r="AF43" s="49" t="e">
        <f>HLOOKUP(I43,ElecAvoidedCostsWOCC!$A$5:$Q$50,G43+1,FALSE)</f>
        <v>#N/A</v>
      </c>
      <c r="AG43" s="41" t="e">
        <f t="shared" si="31"/>
        <v>#N/A</v>
      </c>
      <c r="AH43" s="49" t="e">
        <f>HLOOKUP(I43,ElecAvoidedCostsWOCC!$A$5:$Q$50,T43+1,FALSE)</f>
        <v>#N/A</v>
      </c>
      <c r="AI43" s="41" t="e">
        <f t="shared" si="32"/>
        <v>#N/A</v>
      </c>
      <c r="AJ43" s="41" t="e">
        <f t="shared" si="33"/>
        <v>#N/A</v>
      </c>
      <c r="AK43" s="41" t="e">
        <f>HLOOKUP(I43,ElecAvoidedCostsWOCC!$A$5:$Q$50,G43+1,FALSE)*J43*L43</f>
        <v>#N/A</v>
      </c>
      <c r="AL43" s="41" t="e">
        <f t="shared" si="34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35"/>
        <v>0</v>
      </c>
      <c r="AO43" s="44">
        <f t="shared" si="36"/>
        <v>0</v>
      </c>
      <c r="AP43" s="44" t="e">
        <f t="shared" si="37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19"/>
        <v>0</v>
      </c>
      <c r="U44" s="44">
        <f t="shared" si="20"/>
        <v>0</v>
      </c>
      <c r="V44" s="45">
        <f t="shared" si="21"/>
        <v>0</v>
      </c>
      <c r="W44" s="46">
        <f t="shared" si="22"/>
        <v>0</v>
      </c>
      <c r="X44" s="41">
        <f t="shared" si="23"/>
        <v>0</v>
      </c>
      <c r="Y44" s="41">
        <f t="shared" si="24"/>
        <v>0</v>
      </c>
      <c r="Z44" s="41">
        <f t="shared" si="25"/>
        <v>0</v>
      </c>
      <c r="AA44" s="47">
        <f t="shared" si="26"/>
        <v>0</v>
      </c>
      <c r="AB44" s="48">
        <f t="shared" si="27"/>
        <v>0</v>
      </c>
      <c r="AC44" s="41">
        <f t="shared" si="28"/>
        <v>0</v>
      </c>
      <c r="AD44" s="41">
        <f t="shared" si="29"/>
        <v>0</v>
      </c>
      <c r="AE44" s="41">
        <f t="shared" si="30"/>
        <v>0</v>
      </c>
      <c r="AF44" s="49" t="e">
        <f>HLOOKUP(I44,ElecAvoidedCostsWOCC!$A$5:$Q$50,G44+1,FALSE)</f>
        <v>#N/A</v>
      </c>
      <c r="AG44" s="41" t="e">
        <f t="shared" si="31"/>
        <v>#N/A</v>
      </c>
      <c r="AH44" s="49" t="e">
        <f>HLOOKUP(I44,ElecAvoidedCostsWOCC!$A$5:$Q$50,T44+1,FALSE)</f>
        <v>#N/A</v>
      </c>
      <c r="AI44" s="41" t="e">
        <f t="shared" si="32"/>
        <v>#N/A</v>
      </c>
      <c r="AJ44" s="41" t="e">
        <f t="shared" si="33"/>
        <v>#N/A</v>
      </c>
      <c r="AK44" s="41" t="e">
        <f>HLOOKUP(I44,ElecAvoidedCostsWOCC!$A$5:$Q$50,G44+1,FALSE)*J44*L44</f>
        <v>#N/A</v>
      </c>
      <c r="AL44" s="41" t="e">
        <f t="shared" si="34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35"/>
        <v>0</v>
      </c>
      <c r="AO44" s="44">
        <f t="shared" si="36"/>
        <v>0</v>
      </c>
      <c r="AP44" s="44" t="e">
        <f t="shared" si="37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19"/>
        <v>0</v>
      </c>
      <c r="U45" s="44">
        <f t="shared" si="20"/>
        <v>0</v>
      </c>
      <c r="V45" s="45">
        <f t="shared" si="21"/>
        <v>0</v>
      </c>
      <c r="W45" s="46">
        <f t="shared" si="22"/>
        <v>0</v>
      </c>
      <c r="X45" s="41">
        <f t="shared" si="23"/>
        <v>0</v>
      </c>
      <c r="Y45" s="41">
        <f t="shared" si="24"/>
        <v>0</v>
      </c>
      <c r="Z45" s="41">
        <f t="shared" si="25"/>
        <v>0</v>
      </c>
      <c r="AA45" s="47">
        <f t="shared" si="26"/>
        <v>0</v>
      </c>
      <c r="AB45" s="48">
        <f t="shared" si="27"/>
        <v>0</v>
      </c>
      <c r="AC45" s="41">
        <f t="shared" si="28"/>
        <v>0</v>
      </c>
      <c r="AD45" s="41">
        <f t="shared" si="29"/>
        <v>0</v>
      </c>
      <c r="AE45" s="41">
        <f t="shared" si="30"/>
        <v>0</v>
      </c>
      <c r="AF45" s="49" t="e">
        <f>HLOOKUP(I45,ElecAvoidedCostsWOCC!$A$5:$Q$50,G45+1,FALSE)</f>
        <v>#N/A</v>
      </c>
      <c r="AG45" s="41" t="e">
        <f t="shared" si="31"/>
        <v>#N/A</v>
      </c>
      <c r="AH45" s="49" t="e">
        <f>HLOOKUP(I45,ElecAvoidedCostsWOCC!$A$5:$Q$50,T45+1,FALSE)</f>
        <v>#N/A</v>
      </c>
      <c r="AI45" s="41" t="e">
        <f t="shared" si="32"/>
        <v>#N/A</v>
      </c>
      <c r="AJ45" s="41" t="e">
        <f t="shared" si="33"/>
        <v>#N/A</v>
      </c>
      <c r="AK45" s="41" t="e">
        <f>HLOOKUP(I45,ElecAvoidedCostsWOCC!$A$5:$Q$50,G45+1,FALSE)*J45*L45</f>
        <v>#N/A</v>
      </c>
      <c r="AL45" s="41" t="e">
        <f t="shared" si="34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35"/>
        <v>0</v>
      </c>
      <c r="AO45" s="44">
        <f t="shared" si="36"/>
        <v>0</v>
      </c>
      <c r="AP45" s="44" t="e">
        <f t="shared" si="37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19"/>
        <v>0</v>
      </c>
      <c r="U46" s="44">
        <f t="shared" si="20"/>
        <v>0</v>
      </c>
      <c r="V46" s="45">
        <f t="shared" si="21"/>
        <v>0</v>
      </c>
      <c r="W46" s="46">
        <f t="shared" si="22"/>
        <v>0</v>
      </c>
      <c r="X46" s="41">
        <f t="shared" si="23"/>
        <v>0</v>
      </c>
      <c r="Y46" s="41">
        <f t="shared" si="24"/>
        <v>0</v>
      </c>
      <c r="Z46" s="41">
        <f t="shared" si="25"/>
        <v>0</v>
      </c>
      <c r="AA46" s="47">
        <f t="shared" si="26"/>
        <v>0</v>
      </c>
      <c r="AB46" s="48">
        <f t="shared" si="27"/>
        <v>0</v>
      </c>
      <c r="AC46" s="41">
        <f t="shared" si="28"/>
        <v>0</v>
      </c>
      <c r="AD46" s="41">
        <f t="shared" si="29"/>
        <v>0</v>
      </c>
      <c r="AE46" s="41">
        <f t="shared" si="30"/>
        <v>0</v>
      </c>
      <c r="AF46" s="49" t="e">
        <f>HLOOKUP(I46,ElecAvoidedCostsWOCC!$A$5:$Q$50,G46+1,FALSE)</f>
        <v>#N/A</v>
      </c>
      <c r="AG46" s="41" t="e">
        <f t="shared" si="31"/>
        <v>#N/A</v>
      </c>
      <c r="AH46" s="49" t="e">
        <f>HLOOKUP(I46,ElecAvoidedCostsWOCC!$A$5:$Q$50,T46+1,FALSE)</f>
        <v>#N/A</v>
      </c>
      <c r="AI46" s="41" t="e">
        <f t="shared" si="32"/>
        <v>#N/A</v>
      </c>
      <c r="AJ46" s="41" t="e">
        <f t="shared" si="33"/>
        <v>#N/A</v>
      </c>
      <c r="AK46" s="41" t="e">
        <f>HLOOKUP(I46,ElecAvoidedCostsWOCC!$A$5:$Q$50,G46+1,FALSE)*J46*L46</f>
        <v>#N/A</v>
      </c>
      <c r="AL46" s="41" t="e">
        <f t="shared" si="34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35"/>
        <v>0</v>
      </c>
      <c r="AO46" s="44">
        <f t="shared" si="36"/>
        <v>0</v>
      </c>
      <c r="AP46" s="44" t="e">
        <f t="shared" si="37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19"/>
        <v>0</v>
      </c>
      <c r="U47" s="44">
        <f t="shared" si="20"/>
        <v>0</v>
      </c>
      <c r="V47" s="45">
        <f t="shared" si="21"/>
        <v>0</v>
      </c>
      <c r="W47" s="46">
        <f t="shared" si="22"/>
        <v>0</v>
      </c>
      <c r="X47" s="41">
        <f t="shared" si="23"/>
        <v>0</v>
      </c>
      <c r="Y47" s="41">
        <f t="shared" si="24"/>
        <v>0</v>
      </c>
      <c r="Z47" s="41">
        <f t="shared" si="25"/>
        <v>0</v>
      </c>
      <c r="AA47" s="47">
        <f t="shared" si="26"/>
        <v>0</v>
      </c>
      <c r="AB47" s="48">
        <f t="shared" si="27"/>
        <v>0</v>
      </c>
      <c r="AC47" s="41">
        <f t="shared" si="28"/>
        <v>0</v>
      </c>
      <c r="AD47" s="41">
        <f t="shared" si="29"/>
        <v>0</v>
      </c>
      <c r="AE47" s="41">
        <f t="shared" si="30"/>
        <v>0</v>
      </c>
      <c r="AF47" s="49" t="e">
        <f>HLOOKUP(I47,ElecAvoidedCostsWOCC!$A$5:$Q$50,G47+1,FALSE)</f>
        <v>#N/A</v>
      </c>
      <c r="AG47" s="41" t="e">
        <f t="shared" si="31"/>
        <v>#N/A</v>
      </c>
      <c r="AH47" s="49" t="e">
        <f>HLOOKUP(I47,ElecAvoidedCostsWOCC!$A$5:$Q$50,T47+1,FALSE)</f>
        <v>#N/A</v>
      </c>
      <c r="AI47" s="41" t="e">
        <f t="shared" si="32"/>
        <v>#N/A</v>
      </c>
      <c r="AJ47" s="41" t="e">
        <f t="shared" si="33"/>
        <v>#N/A</v>
      </c>
      <c r="AK47" s="41" t="e">
        <f>HLOOKUP(I47,ElecAvoidedCostsWOCC!$A$5:$Q$50,G47+1,FALSE)*J47*L47</f>
        <v>#N/A</v>
      </c>
      <c r="AL47" s="41" t="e">
        <f t="shared" si="34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35"/>
        <v>0</v>
      </c>
      <c r="AO47" s="44">
        <f t="shared" si="36"/>
        <v>0</v>
      </c>
      <c r="AP47" s="44" t="e">
        <f t="shared" si="37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19"/>
        <v>0</v>
      </c>
      <c r="U48" s="44">
        <f t="shared" si="20"/>
        <v>0</v>
      </c>
      <c r="V48" s="45">
        <f t="shared" si="21"/>
        <v>0</v>
      </c>
      <c r="W48" s="46">
        <f t="shared" si="22"/>
        <v>0</v>
      </c>
      <c r="X48" s="41">
        <f t="shared" si="23"/>
        <v>0</v>
      </c>
      <c r="Y48" s="41">
        <f t="shared" si="24"/>
        <v>0</v>
      </c>
      <c r="Z48" s="41">
        <f t="shared" si="25"/>
        <v>0</v>
      </c>
      <c r="AA48" s="47">
        <f t="shared" si="26"/>
        <v>0</v>
      </c>
      <c r="AB48" s="48">
        <f t="shared" si="27"/>
        <v>0</v>
      </c>
      <c r="AC48" s="41">
        <f t="shared" si="28"/>
        <v>0</v>
      </c>
      <c r="AD48" s="41">
        <f t="shared" si="29"/>
        <v>0</v>
      </c>
      <c r="AE48" s="41">
        <f t="shared" si="30"/>
        <v>0</v>
      </c>
      <c r="AF48" s="49" t="e">
        <f>HLOOKUP(I48,ElecAvoidedCostsWOCC!$A$5:$Q$50,G48+1,FALSE)</f>
        <v>#N/A</v>
      </c>
      <c r="AG48" s="41" t="e">
        <f t="shared" si="31"/>
        <v>#N/A</v>
      </c>
      <c r="AH48" s="49" t="e">
        <f>HLOOKUP(I48,ElecAvoidedCostsWOCC!$A$5:$Q$50,T48+1,FALSE)</f>
        <v>#N/A</v>
      </c>
      <c r="AI48" s="41" t="e">
        <f t="shared" si="32"/>
        <v>#N/A</v>
      </c>
      <c r="AJ48" s="41" t="e">
        <f t="shared" si="33"/>
        <v>#N/A</v>
      </c>
      <c r="AK48" s="41" t="e">
        <f>HLOOKUP(I48,ElecAvoidedCostsWOCC!$A$5:$Q$50,G48+1,FALSE)*J48*L48</f>
        <v>#N/A</v>
      </c>
      <c r="AL48" s="41" t="e">
        <f t="shared" si="34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35"/>
        <v>0</v>
      </c>
      <c r="AO48" s="44">
        <f t="shared" si="36"/>
        <v>0</v>
      </c>
      <c r="AP48" s="44" t="e">
        <f t="shared" si="37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19"/>
        <v>0</v>
      </c>
      <c r="U49" s="44">
        <f t="shared" si="20"/>
        <v>0</v>
      </c>
      <c r="V49" s="45">
        <f t="shared" si="21"/>
        <v>0</v>
      </c>
      <c r="W49" s="46">
        <f t="shared" si="22"/>
        <v>0</v>
      </c>
      <c r="X49" s="41">
        <f t="shared" si="23"/>
        <v>0</v>
      </c>
      <c r="Y49" s="41">
        <f t="shared" si="24"/>
        <v>0</v>
      </c>
      <c r="Z49" s="41">
        <f t="shared" si="25"/>
        <v>0</v>
      </c>
      <c r="AA49" s="47">
        <f t="shared" si="26"/>
        <v>0</v>
      </c>
      <c r="AB49" s="48">
        <f t="shared" si="27"/>
        <v>0</v>
      </c>
      <c r="AC49" s="41">
        <f t="shared" si="28"/>
        <v>0</v>
      </c>
      <c r="AD49" s="41">
        <f t="shared" si="29"/>
        <v>0</v>
      </c>
      <c r="AE49" s="41">
        <f t="shared" si="30"/>
        <v>0</v>
      </c>
      <c r="AF49" s="49" t="e">
        <f>HLOOKUP(I49,ElecAvoidedCostsWOCC!$A$5:$Q$50,G49+1,FALSE)</f>
        <v>#N/A</v>
      </c>
      <c r="AG49" s="41" t="e">
        <f t="shared" si="31"/>
        <v>#N/A</v>
      </c>
      <c r="AH49" s="49" t="e">
        <f>HLOOKUP(I49,ElecAvoidedCostsWOCC!$A$5:$Q$50,T49+1,FALSE)</f>
        <v>#N/A</v>
      </c>
      <c r="AI49" s="41" t="e">
        <f t="shared" si="32"/>
        <v>#N/A</v>
      </c>
      <c r="AJ49" s="41" t="e">
        <f t="shared" si="33"/>
        <v>#N/A</v>
      </c>
      <c r="AK49" s="41" t="e">
        <f>HLOOKUP(I49,ElecAvoidedCostsWOCC!$A$5:$Q$50,G49+1,FALSE)*J49*L49</f>
        <v>#N/A</v>
      </c>
      <c r="AL49" s="41" t="e">
        <f t="shared" si="34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35"/>
        <v>0</v>
      </c>
      <c r="AO49" s="44">
        <f t="shared" si="36"/>
        <v>0</v>
      </c>
      <c r="AP49" s="44" t="e">
        <f t="shared" si="37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19"/>
        <v>0</v>
      </c>
      <c r="U50" s="44">
        <f t="shared" si="20"/>
        <v>0</v>
      </c>
      <c r="V50" s="45">
        <f t="shared" si="21"/>
        <v>0</v>
      </c>
      <c r="W50" s="46">
        <f t="shared" si="22"/>
        <v>0</v>
      </c>
      <c r="X50" s="41">
        <f t="shared" si="23"/>
        <v>0</v>
      </c>
      <c r="Y50" s="41">
        <f t="shared" si="24"/>
        <v>0</v>
      </c>
      <c r="Z50" s="41">
        <f t="shared" si="25"/>
        <v>0</v>
      </c>
      <c r="AA50" s="47">
        <f t="shared" si="26"/>
        <v>0</v>
      </c>
      <c r="AB50" s="48">
        <f t="shared" si="27"/>
        <v>0</v>
      </c>
      <c r="AC50" s="41">
        <f t="shared" si="28"/>
        <v>0</v>
      </c>
      <c r="AD50" s="41">
        <f t="shared" si="29"/>
        <v>0</v>
      </c>
      <c r="AE50" s="41">
        <f t="shared" si="30"/>
        <v>0</v>
      </c>
      <c r="AF50" s="49" t="e">
        <f>HLOOKUP(I50,ElecAvoidedCostsWOCC!$A$5:$Q$50,G50+1,FALSE)</f>
        <v>#N/A</v>
      </c>
      <c r="AG50" s="41" t="e">
        <f t="shared" si="31"/>
        <v>#N/A</v>
      </c>
      <c r="AH50" s="49" t="e">
        <f>HLOOKUP(I50,ElecAvoidedCostsWOCC!$A$5:$Q$50,T50+1,FALSE)</f>
        <v>#N/A</v>
      </c>
      <c r="AI50" s="41" t="e">
        <f t="shared" si="32"/>
        <v>#N/A</v>
      </c>
      <c r="AJ50" s="41" t="e">
        <f t="shared" si="33"/>
        <v>#N/A</v>
      </c>
      <c r="AK50" s="41" t="e">
        <f>HLOOKUP(I50,ElecAvoidedCostsWOCC!$A$5:$Q$50,G50+1,FALSE)*J50*L50</f>
        <v>#N/A</v>
      </c>
      <c r="AL50" s="41" t="e">
        <f t="shared" si="34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35"/>
        <v>0</v>
      </c>
      <c r="AO50" s="44">
        <f t="shared" si="36"/>
        <v>0</v>
      </c>
      <c r="AP50" s="44" t="e">
        <f t="shared" si="37"/>
        <v>#DIV/0!</v>
      </c>
    </row>
    <row r="51" spans="2:42" x14ac:dyDescent="0.25">
      <c r="B51" s="34"/>
      <c r="C51" s="56"/>
      <c r="D51" s="56"/>
      <c r="E51" s="35"/>
      <c r="F51" s="36"/>
      <c r="G51" s="36"/>
      <c r="H51" s="36"/>
      <c r="I51" s="37"/>
      <c r="J51" s="38"/>
      <c r="K51" s="38"/>
      <c r="L51" s="38"/>
      <c r="M51" s="39"/>
      <c r="N51" s="39"/>
      <c r="O51" s="40"/>
      <c r="P51" s="41"/>
      <c r="Q51" s="41"/>
      <c r="R51" s="42"/>
      <c r="S51" s="43"/>
      <c r="T51" s="36">
        <f t="shared" si="19"/>
        <v>0</v>
      </c>
      <c r="U51" s="44">
        <f t="shared" si="20"/>
        <v>0</v>
      </c>
      <c r="V51" s="45">
        <f t="shared" si="21"/>
        <v>0</v>
      </c>
      <c r="W51" s="46">
        <f t="shared" si="22"/>
        <v>0</v>
      </c>
      <c r="X51" s="41">
        <f t="shared" si="23"/>
        <v>0</v>
      </c>
      <c r="Y51" s="41">
        <f t="shared" si="24"/>
        <v>0</v>
      </c>
      <c r="Z51" s="41">
        <f t="shared" si="25"/>
        <v>0</v>
      </c>
      <c r="AA51" s="47">
        <f t="shared" si="26"/>
        <v>0</v>
      </c>
      <c r="AB51" s="48">
        <f t="shared" si="27"/>
        <v>0</v>
      </c>
      <c r="AC51" s="41">
        <f t="shared" si="28"/>
        <v>0</v>
      </c>
      <c r="AD51" s="41">
        <f t="shared" si="29"/>
        <v>0</v>
      </c>
      <c r="AE51" s="41">
        <f t="shared" si="30"/>
        <v>0</v>
      </c>
      <c r="AF51" s="49" t="e">
        <f>HLOOKUP(I51,ElecAvoidedCostsWOCC!$A$5:$Q$50,G51+1,FALSE)</f>
        <v>#N/A</v>
      </c>
      <c r="AG51" s="41" t="e">
        <f t="shared" si="31"/>
        <v>#N/A</v>
      </c>
      <c r="AH51" s="49" t="e">
        <f>HLOOKUP(I51,ElecAvoidedCostsWOCC!$A$5:$Q$50,T51+1,FALSE)</f>
        <v>#N/A</v>
      </c>
      <c r="AI51" s="41" t="e">
        <f t="shared" si="32"/>
        <v>#N/A</v>
      </c>
      <c r="AJ51" s="41" t="e">
        <f t="shared" si="33"/>
        <v>#N/A</v>
      </c>
      <c r="AK51" s="41" t="e">
        <f>HLOOKUP(I51,ElecAvoidedCostsWOCC!$A$5:$Q$50,G51+1,FALSE)*J51*L51</f>
        <v>#N/A</v>
      </c>
      <c r="AL51" s="41" t="e">
        <f t="shared" si="34"/>
        <v>#N/A</v>
      </c>
      <c r="AM51" s="45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5">
        <f t="shared" si="35"/>
        <v>0</v>
      </c>
      <c r="AO51" s="44">
        <f t="shared" si="36"/>
        <v>0</v>
      </c>
      <c r="AP51" s="44" t="e">
        <f t="shared" si="37"/>
        <v>#DIV/0!</v>
      </c>
    </row>
    <row r="52" spans="2:42" x14ac:dyDescent="0.25">
      <c r="B52" s="34"/>
      <c r="C52" s="56"/>
      <c r="D52" s="56"/>
      <c r="E52" s="35"/>
      <c r="F52" s="36"/>
      <c r="G52" s="36"/>
      <c r="H52" s="36"/>
      <c r="I52" s="37"/>
      <c r="J52" s="38"/>
      <c r="K52" s="38"/>
      <c r="L52" s="38"/>
      <c r="M52" s="39"/>
      <c r="N52" s="39"/>
      <c r="O52" s="40"/>
      <c r="P52" s="41"/>
      <c r="Q52" s="41"/>
      <c r="R52" s="42"/>
      <c r="S52" s="43"/>
      <c r="T52" s="36">
        <f t="shared" si="19"/>
        <v>0</v>
      </c>
      <c r="U52" s="44">
        <f t="shared" si="20"/>
        <v>0</v>
      </c>
      <c r="V52" s="45">
        <f t="shared" si="21"/>
        <v>0</v>
      </c>
      <c r="W52" s="46">
        <f t="shared" si="22"/>
        <v>0</v>
      </c>
      <c r="X52" s="41">
        <f t="shared" si="23"/>
        <v>0</v>
      </c>
      <c r="Y52" s="41">
        <f t="shared" si="24"/>
        <v>0</v>
      </c>
      <c r="Z52" s="41">
        <f t="shared" si="25"/>
        <v>0</v>
      </c>
      <c r="AA52" s="47">
        <f t="shared" si="26"/>
        <v>0</v>
      </c>
      <c r="AB52" s="48">
        <f t="shared" si="27"/>
        <v>0</v>
      </c>
      <c r="AC52" s="41">
        <f t="shared" si="28"/>
        <v>0</v>
      </c>
      <c r="AD52" s="41">
        <f t="shared" si="29"/>
        <v>0</v>
      </c>
      <c r="AE52" s="41">
        <f t="shared" si="30"/>
        <v>0</v>
      </c>
      <c r="AF52" s="49" t="e">
        <f>HLOOKUP(I52,ElecAvoidedCostsWOCC!$A$5:$Q$50,G52+1,FALSE)</f>
        <v>#N/A</v>
      </c>
      <c r="AG52" s="41" t="e">
        <f t="shared" si="31"/>
        <v>#N/A</v>
      </c>
      <c r="AH52" s="49" t="e">
        <f>HLOOKUP(I52,ElecAvoidedCostsWOCC!$A$5:$Q$50,T52+1,FALSE)</f>
        <v>#N/A</v>
      </c>
      <c r="AI52" s="41" t="e">
        <f t="shared" si="32"/>
        <v>#N/A</v>
      </c>
      <c r="AJ52" s="41" t="e">
        <f t="shared" si="33"/>
        <v>#N/A</v>
      </c>
      <c r="AK52" s="41" t="e">
        <f>HLOOKUP(I52,ElecAvoidedCostsWOCC!$A$5:$Q$50,G52+1,FALSE)*J52*L52</f>
        <v>#N/A</v>
      </c>
      <c r="AL52" s="41" t="e">
        <f t="shared" si="34"/>
        <v>#N/A</v>
      </c>
      <c r="AM52" s="45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5">
        <f t="shared" si="35"/>
        <v>0</v>
      </c>
      <c r="AO52" s="44">
        <f t="shared" si="36"/>
        <v>0</v>
      </c>
      <c r="AP52" s="44" t="e">
        <f t="shared" si="37"/>
        <v>#DIV/0!</v>
      </c>
    </row>
    <row r="53" spans="2:42" x14ac:dyDescent="0.25">
      <c r="B53" s="34"/>
      <c r="C53" s="56"/>
      <c r="D53" s="56"/>
      <c r="E53" s="35"/>
      <c r="F53" s="36"/>
      <c r="G53" s="36"/>
      <c r="H53" s="36"/>
      <c r="I53" s="37"/>
      <c r="J53" s="38"/>
      <c r="K53" s="38"/>
      <c r="L53" s="38"/>
      <c r="M53" s="39"/>
      <c r="N53" s="39"/>
      <c r="O53" s="40"/>
      <c r="P53" s="41"/>
      <c r="Q53" s="41"/>
      <c r="R53" s="42"/>
      <c r="S53" s="43"/>
      <c r="T53" s="36">
        <f t="shared" si="19"/>
        <v>0</v>
      </c>
      <c r="U53" s="44">
        <f t="shared" si="20"/>
        <v>0</v>
      </c>
      <c r="V53" s="45">
        <f t="shared" si="21"/>
        <v>0</v>
      </c>
      <c r="W53" s="46">
        <f t="shared" si="22"/>
        <v>0</v>
      </c>
      <c r="X53" s="41">
        <f t="shared" si="23"/>
        <v>0</v>
      </c>
      <c r="Y53" s="41">
        <f t="shared" si="24"/>
        <v>0</v>
      </c>
      <c r="Z53" s="41">
        <f t="shared" si="25"/>
        <v>0</v>
      </c>
      <c r="AA53" s="47">
        <f t="shared" si="26"/>
        <v>0</v>
      </c>
      <c r="AB53" s="48">
        <f t="shared" si="27"/>
        <v>0</v>
      </c>
      <c r="AC53" s="41">
        <f t="shared" si="28"/>
        <v>0</v>
      </c>
      <c r="AD53" s="41">
        <f t="shared" si="29"/>
        <v>0</v>
      </c>
      <c r="AE53" s="41">
        <f t="shared" si="30"/>
        <v>0</v>
      </c>
      <c r="AF53" s="49" t="e">
        <f>HLOOKUP(I53,ElecAvoidedCostsWOCC!$A$5:$Q$50,G53+1,FALSE)</f>
        <v>#N/A</v>
      </c>
      <c r="AG53" s="41" t="e">
        <f t="shared" si="31"/>
        <v>#N/A</v>
      </c>
      <c r="AH53" s="49" t="e">
        <f>HLOOKUP(I53,ElecAvoidedCostsWOCC!$A$5:$Q$50,T53+1,FALSE)</f>
        <v>#N/A</v>
      </c>
      <c r="AI53" s="41" t="e">
        <f t="shared" si="32"/>
        <v>#N/A</v>
      </c>
      <c r="AJ53" s="41" t="e">
        <f t="shared" si="33"/>
        <v>#N/A</v>
      </c>
      <c r="AK53" s="41" t="e">
        <f>HLOOKUP(I53,ElecAvoidedCostsWOCC!$A$5:$Q$50,G53+1,FALSE)*J53*L53</f>
        <v>#N/A</v>
      </c>
      <c r="AL53" s="41" t="e">
        <f t="shared" si="34"/>
        <v>#N/A</v>
      </c>
      <c r="AM53" s="45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5">
        <f t="shared" si="35"/>
        <v>0</v>
      </c>
      <c r="AO53" s="44">
        <f t="shared" si="36"/>
        <v>0</v>
      </c>
      <c r="AP53" s="44" t="e">
        <f t="shared" si="37"/>
        <v>#DIV/0!</v>
      </c>
    </row>
    <row r="54" spans="2:42" x14ac:dyDescent="0.25">
      <c r="B54" s="34"/>
      <c r="C54" s="56"/>
      <c r="D54" s="56"/>
      <c r="E54" s="35"/>
      <c r="F54" s="36"/>
      <c r="G54" s="36"/>
      <c r="H54" s="36"/>
      <c r="I54" s="37"/>
      <c r="J54" s="38"/>
      <c r="K54" s="38"/>
      <c r="L54" s="38"/>
      <c r="M54" s="39"/>
      <c r="N54" s="39"/>
      <c r="O54" s="40"/>
      <c r="P54" s="41"/>
      <c r="Q54" s="41"/>
      <c r="R54" s="42"/>
      <c r="S54" s="43"/>
      <c r="T54" s="36">
        <f t="shared" si="19"/>
        <v>0</v>
      </c>
      <c r="U54" s="44">
        <f t="shared" si="20"/>
        <v>0</v>
      </c>
      <c r="V54" s="45">
        <f t="shared" si="21"/>
        <v>0</v>
      </c>
      <c r="W54" s="46">
        <f t="shared" si="22"/>
        <v>0</v>
      </c>
      <c r="X54" s="41">
        <f t="shared" si="23"/>
        <v>0</v>
      </c>
      <c r="Y54" s="41">
        <f t="shared" si="24"/>
        <v>0</v>
      </c>
      <c r="Z54" s="41">
        <f t="shared" si="25"/>
        <v>0</v>
      </c>
      <c r="AA54" s="47">
        <f t="shared" si="26"/>
        <v>0</v>
      </c>
      <c r="AB54" s="48">
        <f t="shared" si="27"/>
        <v>0</v>
      </c>
      <c r="AC54" s="41">
        <f t="shared" si="28"/>
        <v>0</v>
      </c>
      <c r="AD54" s="41">
        <f t="shared" si="29"/>
        <v>0</v>
      </c>
      <c r="AE54" s="41">
        <f t="shared" si="30"/>
        <v>0</v>
      </c>
      <c r="AF54" s="49" t="e">
        <f>HLOOKUP(I54,ElecAvoidedCostsWOCC!$A$5:$Q$50,G54+1,FALSE)</f>
        <v>#N/A</v>
      </c>
      <c r="AG54" s="41" t="e">
        <f t="shared" si="31"/>
        <v>#N/A</v>
      </c>
      <c r="AH54" s="49" t="e">
        <f>HLOOKUP(I54,ElecAvoidedCostsWOCC!$A$5:$Q$50,T54+1,FALSE)</f>
        <v>#N/A</v>
      </c>
      <c r="AI54" s="41" t="e">
        <f t="shared" si="32"/>
        <v>#N/A</v>
      </c>
      <c r="AJ54" s="41" t="e">
        <f t="shared" si="33"/>
        <v>#N/A</v>
      </c>
      <c r="AK54" s="41" t="e">
        <f>HLOOKUP(I54,ElecAvoidedCostsWOCC!$A$5:$Q$50,G54+1,FALSE)*J54*L54</f>
        <v>#N/A</v>
      </c>
      <c r="AL54" s="41" t="e">
        <f t="shared" si="34"/>
        <v>#N/A</v>
      </c>
      <c r="AM54" s="45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5">
        <f t="shared" si="35"/>
        <v>0</v>
      </c>
      <c r="AO54" s="44">
        <f t="shared" si="36"/>
        <v>0</v>
      </c>
      <c r="AP54" s="44" t="e">
        <f t="shared" si="37"/>
        <v>#DIV/0!</v>
      </c>
    </row>
    <row r="55" spans="2:42" x14ac:dyDescent="0.25">
      <c r="B55" s="34"/>
      <c r="C55" s="56"/>
      <c r="D55" s="56"/>
      <c r="E55" s="35"/>
      <c r="F55" s="36"/>
      <c r="G55" s="36"/>
      <c r="H55" s="36"/>
      <c r="I55" s="37"/>
      <c r="J55" s="38"/>
      <c r="K55" s="38"/>
      <c r="L55" s="38"/>
      <c r="M55" s="39"/>
      <c r="N55" s="39"/>
      <c r="O55" s="40"/>
      <c r="P55" s="41"/>
      <c r="Q55" s="41"/>
      <c r="R55" s="42"/>
      <c r="S55" s="43"/>
      <c r="T55" s="36">
        <f t="shared" si="19"/>
        <v>0</v>
      </c>
      <c r="U55" s="44">
        <f t="shared" si="20"/>
        <v>0</v>
      </c>
      <c r="V55" s="45">
        <f t="shared" si="21"/>
        <v>0</v>
      </c>
      <c r="W55" s="46">
        <f t="shared" si="22"/>
        <v>0</v>
      </c>
      <c r="X55" s="41">
        <f t="shared" si="23"/>
        <v>0</v>
      </c>
      <c r="Y55" s="41">
        <f t="shared" si="24"/>
        <v>0</v>
      </c>
      <c r="Z55" s="41">
        <f t="shared" si="25"/>
        <v>0</v>
      </c>
      <c r="AA55" s="47">
        <f t="shared" si="26"/>
        <v>0</v>
      </c>
      <c r="AB55" s="48">
        <f t="shared" si="27"/>
        <v>0</v>
      </c>
      <c r="AC55" s="41">
        <f t="shared" si="28"/>
        <v>0</v>
      </c>
      <c r="AD55" s="41">
        <f t="shared" si="29"/>
        <v>0</v>
      </c>
      <c r="AE55" s="41">
        <f t="shared" si="30"/>
        <v>0</v>
      </c>
      <c r="AF55" s="49" t="e">
        <f>HLOOKUP(I55,ElecAvoidedCostsWOCC!$A$5:$Q$50,G55+1,FALSE)</f>
        <v>#N/A</v>
      </c>
      <c r="AG55" s="41" t="e">
        <f t="shared" si="31"/>
        <v>#N/A</v>
      </c>
      <c r="AH55" s="49" t="e">
        <f>HLOOKUP(I55,ElecAvoidedCostsWOCC!$A$5:$Q$50,T55+1,FALSE)</f>
        <v>#N/A</v>
      </c>
      <c r="AI55" s="41" t="e">
        <f t="shared" si="32"/>
        <v>#N/A</v>
      </c>
      <c r="AJ55" s="41" t="e">
        <f t="shared" si="33"/>
        <v>#N/A</v>
      </c>
      <c r="AK55" s="41" t="e">
        <f>HLOOKUP(I55,ElecAvoidedCostsWOCC!$A$5:$Q$50,G55+1,FALSE)*J55*L55</f>
        <v>#N/A</v>
      </c>
      <c r="AL55" s="41" t="e">
        <f t="shared" si="34"/>
        <v>#N/A</v>
      </c>
      <c r="AM55" s="45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5">
        <f t="shared" si="35"/>
        <v>0</v>
      </c>
      <c r="AO55" s="44">
        <f t="shared" si="36"/>
        <v>0</v>
      </c>
      <c r="AP55" s="44" t="e">
        <f t="shared" si="37"/>
        <v>#DIV/0!</v>
      </c>
    </row>
    <row r="56" spans="2:42" x14ac:dyDescent="0.25">
      <c r="B56" s="34"/>
      <c r="C56" s="56"/>
      <c r="D56" s="56"/>
      <c r="E56" s="35"/>
      <c r="F56" s="36"/>
      <c r="G56" s="36"/>
      <c r="H56" s="36"/>
      <c r="I56" s="37"/>
      <c r="J56" s="38"/>
      <c r="K56" s="38"/>
      <c r="L56" s="38"/>
      <c r="M56" s="39"/>
      <c r="N56" s="39"/>
      <c r="O56" s="40"/>
      <c r="P56" s="41"/>
      <c r="Q56" s="41"/>
      <c r="R56" s="42"/>
      <c r="S56" s="43"/>
      <c r="T56" s="36">
        <f t="shared" si="19"/>
        <v>0</v>
      </c>
      <c r="U56" s="44">
        <f t="shared" si="20"/>
        <v>0</v>
      </c>
      <c r="V56" s="45">
        <f t="shared" si="21"/>
        <v>0</v>
      </c>
      <c r="W56" s="46">
        <f t="shared" si="22"/>
        <v>0</v>
      </c>
      <c r="X56" s="41">
        <f t="shared" si="23"/>
        <v>0</v>
      </c>
      <c r="Y56" s="41">
        <f t="shared" si="24"/>
        <v>0</v>
      </c>
      <c r="Z56" s="41">
        <f t="shared" si="25"/>
        <v>0</v>
      </c>
      <c r="AA56" s="47">
        <f t="shared" si="26"/>
        <v>0</v>
      </c>
      <c r="AB56" s="48">
        <f t="shared" si="27"/>
        <v>0</v>
      </c>
      <c r="AC56" s="41">
        <f t="shared" si="28"/>
        <v>0</v>
      </c>
      <c r="AD56" s="41">
        <f t="shared" si="29"/>
        <v>0</v>
      </c>
      <c r="AE56" s="41">
        <f t="shared" si="30"/>
        <v>0</v>
      </c>
      <c r="AF56" s="49" t="e">
        <f>HLOOKUP(I56,ElecAvoidedCostsWOCC!$A$5:$Q$50,G56+1,FALSE)</f>
        <v>#N/A</v>
      </c>
      <c r="AG56" s="41" t="e">
        <f t="shared" si="31"/>
        <v>#N/A</v>
      </c>
      <c r="AH56" s="49" t="e">
        <f>HLOOKUP(I56,ElecAvoidedCostsWOCC!$A$5:$Q$50,T56+1,FALSE)</f>
        <v>#N/A</v>
      </c>
      <c r="AI56" s="41" t="e">
        <f t="shared" si="32"/>
        <v>#N/A</v>
      </c>
      <c r="AJ56" s="41" t="e">
        <f t="shared" si="33"/>
        <v>#N/A</v>
      </c>
      <c r="AK56" s="41" t="e">
        <f>HLOOKUP(I56,ElecAvoidedCostsWOCC!$A$5:$Q$50,G56+1,FALSE)*J56*L56</f>
        <v>#N/A</v>
      </c>
      <c r="AL56" s="41" t="e">
        <f t="shared" si="34"/>
        <v>#N/A</v>
      </c>
      <c r="AM56" s="45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5">
        <f t="shared" si="35"/>
        <v>0</v>
      </c>
      <c r="AO56" s="44">
        <f t="shared" si="36"/>
        <v>0</v>
      </c>
      <c r="AP56" s="44" t="e">
        <f t="shared" si="37"/>
        <v>#DIV/0!</v>
      </c>
    </row>
    <row r="57" spans="2:42" x14ac:dyDescent="0.25">
      <c r="B57" s="34"/>
      <c r="C57" s="56"/>
      <c r="D57" s="56"/>
      <c r="E57" s="35"/>
      <c r="F57" s="36"/>
      <c r="G57" s="36"/>
      <c r="H57" s="36"/>
      <c r="I57" s="37"/>
      <c r="J57" s="38"/>
      <c r="K57" s="38"/>
      <c r="L57" s="38"/>
      <c r="M57" s="39"/>
      <c r="N57" s="39"/>
      <c r="O57" s="40"/>
      <c r="P57" s="41"/>
      <c r="Q57" s="41"/>
      <c r="R57" s="42"/>
      <c r="S57" s="43"/>
      <c r="T57" s="36">
        <f t="shared" si="19"/>
        <v>0</v>
      </c>
      <c r="U57" s="44">
        <f t="shared" si="20"/>
        <v>0</v>
      </c>
      <c r="V57" s="45">
        <f t="shared" si="21"/>
        <v>0</v>
      </c>
      <c r="W57" s="46">
        <f t="shared" si="22"/>
        <v>0</v>
      </c>
      <c r="X57" s="41">
        <f t="shared" si="23"/>
        <v>0</v>
      </c>
      <c r="Y57" s="41">
        <f t="shared" si="24"/>
        <v>0</v>
      </c>
      <c r="Z57" s="41">
        <f t="shared" si="25"/>
        <v>0</v>
      </c>
      <c r="AA57" s="47">
        <f t="shared" si="26"/>
        <v>0</v>
      </c>
      <c r="AB57" s="48">
        <f t="shared" si="27"/>
        <v>0</v>
      </c>
      <c r="AC57" s="41">
        <f t="shared" si="28"/>
        <v>0</v>
      </c>
      <c r="AD57" s="41">
        <f t="shared" si="29"/>
        <v>0</v>
      </c>
      <c r="AE57" s="41">
        <f t="shared" si="30"/>
        <v>0</v>
      </c>
      <c r="AF57" s="49" t="e">
        <f>HLOOKUP(I57,ElecAvoidedCostsWOCC!$A$5:$Q$50,G57+1,FALSE)</f>
        <v>#N/A</v>
      </c>
      <c r="AG57" s="41" t="e">
        <f t="shared" si="31"/>
        <v>#N/A</v>
      </c>
      <c r="AH57" s="49" t="e">
        <f>HLOOKUP(I57,ElecAvoidedCostsWOCC!$A$5:$Q$50,T57+1,FALSE)</f>
        <v>#N/A</v>
      </c>
      <c r="AI57" s="41" t="e">
        <f t="shared" si="32"/>
        <v>#N/A</v>
      </c>
      <c r="AJ57" s="41" t="e">
        <f t="shared" si="33"/>
        <v>#N/A</v>
      </c>
      <c r="AK57" s="41" t="e">
        <f>HLOOKUP(I57,ElecAvoidedCostsWOCC!$A$5:$Q$50,G57+1,FALSE)*J57*L57</f>
        <v>#N/A</v>
      </c>
      <c r="AL57" s="41" t="e">
        <f t="shared" si="34"/>
        <v>#N/A</v>
      </c>
      <c r="AM57" s="45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5">
        <f t="shared" si="35"/>
        <v>0</v>
      </c>
      <c r="AO57" s="44">
        <f t="shared" si="36"/>
        <v>0</v>
      </c>
      <c r="AP57" s="44" t="e">
        <f t="shared" si="37"/>
        <v>#DIV/0!</v>
      </c>
    </row>
    <row r="58" spans="2:42" x14ac:dyDescent="0.25">
      <c r="B58" s="34"/>
      <c r="C58" s="56"/>
      <c r="D58" s="56"/>
      <c r="E58" s="35"/>
      <c r="F58" s="36"/>
      <c r="G58" s="36"/>
      <c r="H58" s="36"/>
      <c r="I58" s="37"/>
      <c r="J58" s="38"/>
      <c r="K58" s="38"/>
      <c r="L58" s="38"/>
      <c r="M58" s="39"/>
      <c r="N58" s="39"/>
      <c r="O58" s="40"/>
      <c r="P58" s="41"/>
      <c r="Q58" s="41"/>
      <c r="R58" s="42"/>
      <c r="S58" s="43"/>
      <c r="T58" s="36">
        <f t="shared" si="19"/>
        <v>0</v>
      </c>
      <c r="U58" s="44">
        <f t="shared" si="20"/>
        <v>0</v>
      </c>
      <c r="V58" s="45">
        <f t="shared" si="21"/>
        <v>0</v>
      </c>
      <c r="W58" s="46">
        <f t="shared" si="22"/>
        <v>0</v>
      </c>
      <c r="X58" s="41">
        <f t="shared" si="23"/>
        <v>0</v>
      </c>
      <c r="Y58" s="41">
        <f t="shared" si="24"/>
        <v>0</v>
      </c>
      <c r="Z58" s="41">
        <f t="shared" si="25"/>
        <v>0</v>
      </c>
      <c r="AA58" s="47">
        <f t="shared" si="26"/>
        <v>0</v>
      </c>
      <c r="AB58" s="48">
        <f t="shared" si="27"/>
        <v>0</v>
      </c>
      <c r="AC58" s="41">
        <f t="shared" si="28"/>
        <v>0</v>
      </c>
      <c r="AD58" s="41">
        <f t="shared" si="29"/>
        <v>0</v>
      </c>
      <c r="AE58" s="41">
        <f t="shared" si="30"/>
        <v>0</v>
      </c>
      <c r="AF58" s="49" t="e">
        <f>HLOOKUP(I58,ElecAvoidedCostsWOCC!$A$5:$Q$50,G58+1,FALSE)</f>
        <v>#N/A</v>
      </c>
      <c r="AG58" s="41" t="e">
        <f t="shared" si="31"/>
        <v>#N/A</v>
      </c>
      <c r="AH58" s="49" t="e">
        <f>HLOOKUP(I58,ElecAvoidedCostsWOCC!$A$5:$Q$50,T58+1,FALSE)</f>
        <v>#N/A</v>
      </c>
      <c r="AI58" s="41" t="e">
        <f t="shared" si="32"/>
        <v>#N/A</v>
      </c>
      <c r="AJ58" s="41" t="e">
        <f t="shared" si="33"/>
        <v>#N/A</v>
      </c>
      <c r="AK58" s="41" t="e">
        <f>HLOOKUP(I58,ElecAvoidedCostsWOCC!$A$5:$Q$50,G58+1,FALSE)*J58*L58</f>
        <v>#N/A</v>
      </c>
      <c r="AL58" s="41" t="e">
        <f t="shared" si="34"/>
        <v>#N/A</v>
      </c>
      <c r="AM58" s="45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5">
        <f t="shared" si="35"/>
        <v>0</v>
      </c>
      <c r="AO58" s="44">
        <f t="shared" si="36"/>
        <v>0</v>
      </c>
      <c r="AP58" s="44" t="e">
        <f t="shared" si="37"/>
        <v>#DIV/0!</v>
      </c>
    </row>
    <row r="59" spans="2:42" x14ac:dyDescent="0.25">
      <c r="B59" s="34"/>
      <c r="C59" s="56"/>
      <c r="D59" s="56"/>
      <c r="E59" s="35"/>
      <c r="F59" s="36"/>
      <c r="G59" s="36"/>
      <c r="H59" s="36"/>
      <c r="I59" s="37"/>
      <c r="J59" s="38"/>
      <c r="K59" s="38"/>
      <c r="L59" s="38"/>
      <c r="M59" s="39"/>
      <c r="N59" s="39"/>
      <c r="O59" s="40"/>
      <c r="P59" s="41"/>
      <c r="Q59" s="41"/>
      <c r="R59" s="42"/>
      <c r="S59" s="43"/>
      <c r="T59" s="36">
        <f t="shared" si="19"/>
        <v>0</v>
      </c>
      <c r="U59" s="44">
        <f t="shared" si="20"/>
        <v>0</v>
      </c>
      <c r="V59" s="45">
        <f t="shared" si="21"/>
        <v>0</v>
      </c>
      <c r="W59" s="46">
        <f t="shared" si="22"/>
        <v>0</v>
      </c>
      <c r="X59" s="41">
        <f t="shared" si="23"/>
        <v>0</v>
      </c>
      <c r="Y59" s="41">
        <f t="shared" si="24"/>
        <v>0</v>
      </c>
      <c r="Z59" s="41">
        <f t="shared" si="25"/>
        <v>0</v>
      </c>
      <c r="AA59" s="47">
        <f t="shared" si="26"/>
        <v>0</v>
      </c>
      <c r="AB59" s="48">
        <f t="shared" si="27"/>
        <v>0</v>
      </c>
      <c r="AC59" s="41">
        <f t="shared" si="28"/>
        <v>0</v>
      </c>
      <c r="AD59" s="41">
        <f t="shared" si="29"/>
        <v>0</v>
      </c>
      <c r="AE59" s="41">
        <f t="shared" si="30"/>
        <v>0</v>
      </c>
      <c r="AF59" s="49" t="e">
        <f>HLOOKUP(I59,ElecAvoidedCostsWOCC!$A$5:$Q$50,G59+1,FALSE)</f>
        <v>#N/A</v>
      </c>
      <c r="AG59" s="41" t="e">
        <f t="shared" si="31"/>
        <v>#N/A</v>
      </c>
      <c r="AH59" s="49" t="e">
        <f>HLOOKUP(I59,ElecAvoidedCostsWOCC!$A$5:$Q$50,T59+1,FALSE)</f>
        <v>#N/A</v>
      </c>
      <c r="AI59" s="41" t="e">
        <f t="shared" si="32"/>
        <v>#N/A</v>
      </c>
      <c r="AJ59" s="41" t="e">
        <f t="shared" si="33"/>
        <v>#N/A</v>
      </c>
      <c r="AK59" s="41" t="e">
        <f>HLOOKUP(I59,ElecAvoidedCostsWOCC!$A$5:$Q$50,G59+1,FALSE)*J59*L59</f>
        <v>#N/A</v>
      </c>
      <c r="AL59" s="41" t="e">
        <f t="shared" si="34"/>
        <v>#N/A</v>
      </c>
      <c r="AM59" s="45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5">
        <f t="shared" si="35"/>
        <v>0</v>
      </c>
      <c r="AO59" s="44">
        <f t="shared" si="36"/>
        <v>0</v>
      </c>
      <c r="AP59" s="44" t="e">
        <f t="shared" si="37"/>
        <v>#DIV/0!</v>
      </c>
    </row>
    <row r="60" spans="2:42" x14ac:dyDescent="0.25">
      <c r="B60" s="34"/>
      <c r="C60" s="56"/>
      <c r="D60" s="56"/>
      <c r="E60" s="35"/>
      <c r="F60" s="36"/>
      <c r="G60" s="36"/>
      <c r="H60" s="36"/>
      <c r="I60" s="37"/>
      <c r="J60" s="38"/>
      <c r="K60" s="38"/>
      <c r="L60" s="38"/>
      <c r="M60" s="39"/>
      <c r="N60" s="39"/>
      <c r="O60" s="40"/>
      <c r="P60" s="41"/>
      <c r="Q60" s="41"/>
      <c r="R60" s="42"/>
      <c r="S60" s="43"/>
      <c r="T60" s="36">
        <f t="shared" si="19"/>
        <v>0</v>
      </c>
      <c r="U60" s="44">
        <f t="shared" si="20"/>
        <v>0</v>
      </c>
      <c r="V60" s="45">
        <f t="shared" si="21"/>
        <v>0</v>
      </c>
      <c r="W60" s="46">
        <f t="shared" si="22"/>
        <v>0</v>
      </c>
      <c r="X60" s="41">
        <f t="shared" si="23"/>
        <v>0</v>
      </c>
      <c r="Y60" s="41">
        <f t="shared" si="24"/>
        <v>0</v>
      </c>
      <c r="Z60" s="41">
        <f t="shared" si="25"/>
        <v>0</v>
      </c>
      <c r="AA60" s="47">
        <f t="shared" si="26"/>
        <v>0</v>
      </c>
      <c r="AB60" s="48">
        <f t="shared" si="27"/>
        <v>0</v>
      </c>
      <c r="AC60" s="41">
        <f t="shared" si="28"/>
        <v>0</v>
      </c>
      <c r="AD60" s="41">
        <f t="shared" si="29"/>
        <v>0</v>
      </c>
      <c r="AE60" s="41">
        <f t="shared" si="30"/>
        <v>0</v>
      </c>
      <c r="AF60" s="49" t="e">
        <f>HLOOKUP(I60,ElecAvoidedCostsWOCC!$A$5:$Q$50,G60+1,FALSE)</f>
        <v>#N/A</v>
      </c>
      <c r="AG60" s="41" t="e">
        <f t="shared" si="31"/>
        <v>#N/A</v>
      </c>
      <c r="AH60" s="49" t="e">
        <f>HLOOKUP(I60,ElecAvoidedCostsWOCC!$A$5:$Q$50,T60+1,FALSE)</f>
        <v>#N/A</v>
      </c>
      <c r="AI60" s="41" t="e">
        <f t="shared" si="32"/>
        <v>#N/A</v>
      </c>
      <c r="AJ60" s="41" t="e">
        <f t="shared" si="33"/>
        <v>#N/A</v>
      </c>
      <c r="AK60" s="41" t="e">
        <f>HLOOKUP(I60,ElecAvoidedCostsWOCC!$A$5:$Q$50,G60+1,FALSE)*J60*L60</f>
        <v>#N/A</v>
      </c>
      <c r="AL60" s="41" t="e">
        <f t="shared" si="34"/>
        <v>#N/A</v>
      </c>
      <c r="AM60" s="45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5">
        <f t="shared" si="35"/>
        <v>0</v>
      </c>
      <c r="AO60" s="44">
        <f t="shared" si="36"/>
        <v>0</v>
      </c>
      <c r="AP60" s="44" t="e">
        <f t="shared" si="37"/>
        <v>#DIV/0!</v>
      </c>
    </row>
    <row r="61" spans="2:42" x14ac:dyDescent="0.25">
      <c r="B61" s="34"/>
      <c r="C61" s="56"/>
      <c r="D61" s="56"/>
      <c r="E61" s="35"/>
      <c r="F61" s="36"/>
      <c r="G61" s="36"/>
      <c r="H61" s="36"/>
      <c r="I61" s="37"/>
      <c r="J61" s="38"/>
      <c r="K61" s="38"/>
      <c r="L61" s="38"/>
      <c r="M61" s="39"/>
      <c r="N61" s="39"/>
      <c r="O61" s="40"/>
      <c r="P61" s="41"/>
      <c r="Q61" s="41"/>
      <c r="R61" s="42"/>
      <c r="S61" s="43"/>
      <c r="T61" s="36">
        <f t="shared" si="19"/>
        <v>0</v>
      </c>
      <c r="U61" s="44">
        <f t="shared" si="20"/>
        <v>0</v>
      </c>
      <c r="V61" s="45">
        <f t="shared" si="21"/>
        <v>0</v>
      </c>
      <c r="W61" s="46">
        <f t="shared" si="22"/>
        <v>0</v>
      </c>
      <c r="X61" s="41">
        <f t="shared" si="23"/>
        <v>0</v>
      </c>
      <c r="Y61" s="41">
        <f t="shared" si="24"/>
        <v>0</v>
      </c>
      <c r="Z61" s="41">
        <f t="shared" si="25"/>
        <v>0</v>
      </c>
      <c r="AA61" s="47">
        <f t="shared" si="26"/>
        <v>0</v>
      </c>
      <c r="AB61" s="48">
        <f t="shared" si="27"/>
        <v>0</v>
      </c>
      <c r="AC61" s="41">
        <f t="shared" si="28"/>
        <v>0</v>
      </c>
      <c r="AD61" s="41">
        <f t="shared" si="29"/>
        <v>0</v>
      </c>
      <c r="AE61" s="41">
        <f t="shared" si="30"/>
        <v>0</v>
      </c>
      <c r="AF61" s="49" t="e">
        <f>HLOOKUP(I61,ElecAvoidedCostsWOCC!$A$5:$Q$50,G61+1,FALSE)</f>
        <v>#N/A</v>
      </c>
      <c r="AG61" s="41" t="e">
        <f t="shared" si="31"/>
        <v>#N/A</v>
      </c>
      <c r="AH61" s="49" t="e">
        <f>HLOOKUP(I61,ElecAvoidedCostsWOCC!$A$5:$Q$50,T61+1,FALSE)</f>
        <v>#N/A</v>
      </c>
      <c r="AI61" s="41" t="e">
        <f t="shared" si="32"/>
        <v>#N/A</v>
      </c>
      <c r="AJ61" s="41" t="e">
        <f t="shared" si="33"/>
        <v>#N/A</v>
      </c>
      <c r="AK61" s="41" t="e">
        <f>HLOOKUP(I61,ElecAvoidedCostsWOCC!$A$5:$Q$50,G61+1,FALSE)*J61*L61</f>
        <v>#N/A</v>
      </c>
      <c r="AL61" s="41" t="e">
        <f t="shared" si="34"/>
        <v>#N/A</v>
      </c>
      <c r="AM61" s="45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5">
        <f t="shared" si="35"/>
        <v>0</v>
      </c>
      <c r="AO61" s="44">
        <f t="shared" si="36"/>
        <v>0</v>
      </c>
      <c r="AP61" s="44" t="e">
        <f t="shared" si="37"/>
        <v>#DIV/0!</v>
      </c>
    </row>
    <row r="62" spans="2:42" x14ac:dyDescent="0.25">
      <c r="B62" s="34"/>
      <c r="C62" s="56"/>
      <c r="D62" s="56"/>
      <c r="E62" s="35"/>
      <c r="F62" s="36"/>
      <c r="G62" s="36"/>
      <c r="H62" s="36"/>
      <c r="I62" s="37"/>
      <c r="J62" s="38"/>
      <c r="K62" s="38"/>
      <c r="L62" s="38"/>
      <c r="M62" s="39"/>
      <c r="N62" s="39"/>
      <c r="O62" s="40"/>
      <c r="P62" s="41"/>
      <c r="Q62" s="41"/>
      <c r="R62" s="42"/>
      <c r="S62" s="43"/>
      <c r="T62" s="36">
        <f t="shared" si="19"/>
        <v>0</v>
      </c>
      <c r="U62" s="44">
        <f t="shared" si="20"/>
        <v>0</v>
      </c>
      <c r="V62" s="45">
        <f t="shared" si="21"/>
        <v>0</v>
      </c>
      <c r="W62" s="46">
        <f t="shared" si="22"/>
        <v>0</v>
      </c>
      <c r="X62" s="41">
        <f t="shared" si="23"/>
        <v>0</v>
      </c>
      <c r="Y62" s="41">
        <f t="shared" si="24"/>
        <v>0</v>
      </c>
      <c r="Z62" s="41">
        <f t="shared" si="25"/>
        <v>0</v>
      </c>
      <c r="AA62" s="47">
        <f t="shared" si="26"/>
        <v>0</v>
      </c>
      <c r="AB62" s="48">
        <f t="shared" si="27"/>
        <v>0</v>
      </c>
      <c r="AC62" s="41">
        <f t="shared" si="28"/>
        <v>0</v>
      </c>
      <c r="AD62" s="41">
        <f t="shared" si="29"/>
        <v>0</v>
      </c>
      <c r="AE62" s="41">
        <f t="shared" si="30"/>
        <v>0</v>
      </c>
      <c r="AF62" s="49" t="e">
        <f>HLOOKUP(I62,ElecAvoidedCostsWOCC!$A$5:$Q$50,G62+1,FALSE)</f>
        <v>#N/A</v>
      </c>
      <c r="AG62" s="41" t="e">
        <f t="shared" si="31"/>
        <v>#N/A</v>
      </c>
      <c r="AH62" s="49" t="e">
        <f>HLOOKUP(I62,ElecAvoidedCostsWOCC!$A$5:$Q$50,T62+1,FALSE)</f>
        <v>#N/A</v>
      </c>
      <c r="AI62" s="41" t="e">
        <f t="shared" si="32"/>
        <v>#N/A</v>
      </c>
      <c r="AJ62" s="41" t="e">
        <f t="shared" si="33"/>
        <v>#N/A</v>
      </c>
      <c r="AK62" s="41" t="e">
        <f>HLOOKUP(I62,ElecAvoidedCostsWOCC!$A$5:$Q$50,G62+1,FALSE)*J62*L62</f>
        <v>#N/A</v>
      </c>
      <c r="AL62" s="41" t="e">
        <f t="shared" si="34"/>
        <v>#N/A</v>
      </c>
      <c r="AM62" s="45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5">
        <f t="shared" si="35"/>
        <v>0</v>
      </c>
      <c r="AO62" s="44">
        <f t="shared" si="36"/>
        <v>0</v>
      </c>
      <c r="AP62" s="44" t="e">
        <f t="shared" si="37"/>
        <v>#DIV/0!</v>
      </c>
    </row>
    <row r="63" spans="2:42" x14ac:dyDescent="0.25">
      <c r="B63" s="34"/>
      <c r="C63" s="56"/>
      <c r="D63" s="56"/>
      <c r="E63" s="35"/>
      <c r="F63" s="36"/>
      <c r="G63" s="36"/>
      <c r="H63" s="36"/>
      <c r="I63" s="37"/>
      <c r="J63" s="38"/>
      <c r="K63" s="38"/>
      <c r="L63" s="38"/>
      <c r="M63" s="39"/>
      <c r="N63" s="39"/>
      <c r="O63" s="40"/>
      <c r="P63" s="41"/>
      <c r="Q63" s="41"/>
      <c r="R63" s="42"/>
      <c r="S63" s="43"/>
      <c r="T63" s="36">
        <f t="shared" si="19"/>
        <v>0</v>
      </c>
      <c r="U63" s="44">
        <f t="shared" si="20"/>
        <v>0</v>
      </c>
      <c r="V63" s="45">
        <f t="shared" si="21"/>
        <v>0</v>
      </c>
      <c r="W63" s="46">
        <f t="shared" si="22"/>
        <v>0</v>
      </c>
      <c r="X63" s="41">
        <f t="shared" si="23"/>
        <v>0</v>
      </c>
      <c r="Y63" s="41">
        <f t="shared" si="24"/>
        <v>0</v>
      </c>
      <c r="Z63" s="41">
        <f t="shared" si="25"/>
        <v>0</v>
      </c>
      <c r="AA63" s="47">
        <f t="shared" si="26"/>
        <v>0</v>
      </c>
      <c r="AB63" s="48">
        <f t="shared" si="27"/>
        <v>0</v>
      </c>
      <c r="AC63" s="41">
        <f t="shared" si="28"/>
        <v>0</v>
      </c>
      <c r="AD63" s="41">
        <f t="shared" si="29"/>
        <v>0</v>
      </c>
      <c r="AE63" s="41">
        <f t="shared" si="30"/>
        <v>0</v>
      </c>
      <c r="AF63" s="49" t="e">
        <f>HLOOKUP(I63,ElecAvoidedCostsWOCC!$A$5:$Q$50,G63+1,FALSE)</f>
        <v>#N/A</v>
      </c>
      <c r="AG63" s="41" t="e">
        <f t="shared" si="31"/>
        <v>#N/A</v>
      </c>
      <c r="AH63" s="49" t="e">
        <f>HLOOKUP(I63,ElecAvoidedCostsWOCC!$A$5:$Q$50,T63+1,FALSE)</f>
        <v>#N/A</v>
      </c>
      <c r="AI63" s="41" t="e">
        <f t="shared" si="32"/>
        <v>#N/A</v>
      </c>
      <c r="AJ63" s="41" t="e">
        <f t="shared" si="33"/>
        <v>#N/A</v>
      </c>
      <c r="AK63" s="41" t="e">
        <f>HLOOKUP(I63,ElecAvoidedCostsWOCC!$A$5:$Q$50,G63+1,FALSE)*J63*L63</f>
        <v>#N/A</v>
      </c>
      <c r="AL63" s="41" t="e">
        <f t="shared" si="34"/>
        <v>#N/A</v>
      </c>
      <c r="AM63" s="45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5">
        <f t="shared" si="35"/>
        <v>0</v>
      </c>
      <c r="AO63" s="44">
        <f t="shared" si="36"/>
        <v>0</v>
      </c>
      <c r="AP63" s="44" t="e">
        <f t="shared" si="37"/>
        <v>#DIV/0!</v>
      </c>
    </row>
    <row r="64" spans="2:42" x14ac:dyDescent="0.25">
      <c r="B64" s="34"/>
      <c r="C64" s="56"/>
      <c r="D64" s="56"/>
      <c r="E64" s="35"/>
      <c r="F64" s="36"/>
      <c r="G64" s="36"/>
      <c r="H64" s="36"/>
      <c r="I64" s="37"/>
      <c r="J64" s="38"/>
      <c r="K64" s="38"/>
      <c r="L64" s="38"/>
      <c r="M64" s="39"/>
      <c r="N64" s="39"/>
      <c r="O64" s="40"/>
      <c r="P64" s="41"/>
      <c r="Q64" s="41"/>
      <c r="R64" s="42"/>
      <c r="S64" s="43"/>
      <c r="T64" s="36">
        <f t="shared" si="19"/>
        <v>0</v>
      </c>
      <c r="U64" s="44">
        <f t="shared" si="20"/>
        <v>0</v>
      </c>
      <c r="V64" s="45">
        <f t="shared" si="21"/>
        <v>0</v>
      </c>
      <c r="W64" s="46">
        <f t="shared" si="22"/>
        <v>0</v>
      </c>
      <c r="X64" s="41">
        <f t="shared" si="23"/>
        <v>0</v>
      </c>
      <c r="Y64" s="41">
        <f t="shared" si="24"/>
        <v>0</v>
      </c>
      <c r="Z64" s="41">
        <f t="shared" si="25"/>
        <v>0</v>
      </c>
      <c r="AA64" s="47">
        <f t="shared" si="26"/>
        <v>0</v>
      </c>
      <c r="AB64" s="48">
        <f t="shared" si="27"/>
        <v>0</v>
      </c>
      <c r="AC64" s="41">
        <f t="shared" si="28"/>
        <v>0</v>
      </c>
      <c r="AD64" s="41">
        <f t="shared" si="29"/>
        <v>0</v>
      </c>
      <c r="AE64" s="41">
        <f t="shared" si="30"/>
        <v>0</v>
      </c>
      <c r="AF64" s="49" t="e">
        <f>HLOOKUP(I64,ElecAvoidedCostsWOCC!$A$5:$Q$50,G64+1,FALSE)</f>
        <v>#N/A</v>
      </c>
      <c r="AG64" s="41" t="e">
        <f t="shared" si="31"/>
        <v>#N/A</v>
      </c>
      <c r="AH64" s="49" t="e">
        <f>HLOOKUP(I64,ElecAvoidedCostsWOCC!$A$5:$Q$50,T64+1,FALSE)</f>
        <v>#N/A</v>
      </c>
      <c r="AI64" s="41" t="e">
        <f t="shared" si="32"/>
        <v>#N/A</v>
      </c>
      <c r="AJ64" s="41" t="e">
        <f t="shared" si="33"/>
        <v>#N/A</v>
      </c>
      <c r="AK64" s="41" t="e">
        <f>HLOOKUP(I64,ElecAvoidedCostsWOCC!$A$5:$Q$50,G64+1,FALSE)*J64*L64</f>
        <v>#N/A</v>
      </c>
      <c r="AL64" s="41" t="e">
        <f t="shared" si="34"/>
        <v>#N/A</v>
      </c>
      <c r="AM64" s="45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5">
        <f t="shared" si="35"/>
        <v>0</v>
      </c>
      <c r="AO64" s="44">
        <f t="shared" si="36"/>
        <v>0</v>
      </c>
      <c r="AP64" s="44" t="e">
        <f t="shared" si="37"/>
        <v>#DIV/0!</v>
      </c>
    </row>
    <row r="65" spans="2:42" x14ac:dyDescent="0.25">
      <c r="B65" s="34"/>
      <c r="C65" s="56"/>
      <c r="D65" s="56"/>
      <c r="E65" s="35"/>
      <c r="F65" s="36"/>
      <c r="G65" s="36"/>
      <c r="H65" s="36"/>
      <c r="I65" s="37"/>
      <c r="J65" s="38"/>
      <c r="K65" s="38"/>
      <c r="L65" s="38"/>
      <c r="M65" s="39"/>
      <c r="N65" s="39"/>
      <c r="O65" s="40"/>
      <c r="P65" s="41"/>
      <c r="Q65" s="41"/>
      <c r="R65" s="42"/>
      <c r="S65" s="43"/>
      <c r="T65" s="36">
        <f t="shared" si="19"/>
        <v>0</v>
      </c>
      <c r="U65" s="44">
        <f t="shared" si="20"/>
        <v>0</v>
      </c>
      <c r="V65" s="45">
        <f t="shared" si="21"/>
        <v>0</v>
      </c>
      <c r="W65" s="46">
        <f t="shared" si="22"/>
        <v>0</v>
      </c>
      <c r="X65" s="41">
        <f t="shared" si="23"/>
        <v>0</v>
      </c>
      <c r="Y65" s="41">
        <f t="shared" si="24"/>
        <v>0</v>
      </c>
      <c r="Z65" s="41">
        <f t="shared" si="25"/>
        <v>0</v>
      </c>
      <c r="AA65" s="47">
        <f t="shared" si="26"/>
        <v>0</v>
      </c>
      <c r="AB65" s="48">
        <f t="shared" si="27"/>
        <v>0</v>
      </c>
      <c r="AC65" s="41">
        <f t="shared" si="28"/>
        <v>0</v>
      </c>
      <c r="AD65" s="41">
        <f t="shared" si="29"/>
        <v>0</v>
      </c>
      <c r="AE65" s="41">
        <f t="shared" si="30"/>
        <v>0</v>
      </c>
      <c r="AF65" s="49" t="e">
        <f>HLOOKUP(I65,ElecAvoidedCostsWOCC!$A$5:$Q$50,G65+1,FALSE)</f>
        <v>#N/A</v>
      </c>
      <c r="AG65" s="41" t="e">
        <f t="shared" si="31"/>
        <v>#N/A</v>
      </c>
      <c r="AH65" s="49" t="e">
        <f>HLOOKUP(I65,ElecAvoidedCostsWOCC!$A$5:$Q$50,T65+1,FALSE)</f>
        <v>#N/A</v>
      </c>
      <c r="AI65" s="41" t="e">
        <f t="shared" si="32"/>
        <v>#N/A</v>
      </c>
      <c r="AJ65" s="41" t="e">
        <f t="shared" si="33"/>
        <v>#N/A</v>
      </c>
      <c r="AK65" s="41" t="e">
        <f>HLOOKUP(I65,ElecAvoidedCostsWOCC!$A$5:$Q$50,G65+1,FALSE)*J65*L65</f>
        <v>#N/A</v>
      </c>
      <c r="AL65" s="41" t="e">
        <f t="shared" si="34"/>
        <v>#N/A</v>
      </c>
      <c r="AM65" s="45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5">
        <f t="shared" si="35"/>
        <v>0</v>
      </c>
      <c r="AO65" s="44">
        <f t="shared" si="36"/>
        <v>0</v>
      </c>
      <c r="AP65" s="44" t="e">
        <f t="shared" si="37"/>
        <v>#DIV/0!</v>
      </c>
    </row>
    <row r="66" spans="2:42" x14ac:dyDescent="0.25">
      <c r="B66" s="34"/>
      <c r="C66" s="56"/>
      <c r="D66" s="56"/>
      <c r="E66" s="35"/>
      <c r="F66" s="36"/>
      <c r="G66" s="36"/>
      <c r="H66" s="36"/>
      <c r="I66" s="37"/>
      <c r="J66" s="38"/>
      <c r="K66" s="38"/>
      <c r="L66" s="38"/>
      <c r="M66" s="39"/>
      <c r="N66" s="39"/>
      <c r="O66" s="40"/>
      <c r="P66" s="41"/>
      <c r="Q66" s="41"/>
      <c r="R66" s="42"/>
      <c r="S66" s="43"/>
      <c r="T66" s="36">
        <f t="shared" si="19"/>
        <v>0</v>
      </c>
      <c r="U66" s="44">
        <f t="shared" si="20"/>
        <v>0</v>
      </c>
      <c r="V66" s="45">
        <f t="shared" si="21"/>
        <v>0</v>
      </c>
      <c r="W66" s="46">
        <f t="shared" si="22"/>
        <v>0</v>
      </c>
      <c r="X66" s="41">
        <f t="shared" si="23"/>
        <v>0</v>
      </c>
      <c r="Y66" s="41">
        <f t="shared" si="24"/>
        <v>0</v>
      </c>
      <c r="Z66" s="41">
        <f t="shared" si="25"/>
        <v>0</v>
      </c>
      <c r="AA66" s="47">
        <f t="shared" si="26"/>
        <v>0</v>
      </c>
      <c r="AB66" s="48">
        <f t="shared" si="27"/>
        <v>0</v>
      </c>
      <c r="AC66" s="41">
        <f t="shared" si="28"/>
        <v>0</v>
      </c>
      <c r="AD66" s="41">
        <f t="shared" si="29"/>
        <v>0</v>
      </c>
      <c r="AE66" s="41">
        <f t="shared" si="30"/>
        <v>0</v>
      </c>
      <c r="AF66" s="49" t="e">
        <f>HLOOKUP(I66,ElecAvoidedCostsWOCC!$A$5:$Q$50,G66+1,FALSE)</f>
        <v>#N/A</v>
      </c>
      <c r="AG66" s="41" t="e">
        <f t="shared" si="31"/>
        <v>#N/A</v>
      </c>
      <c r="AH66" s="49" t="e">
        <f>HLOOKUP(I66,ElecAvoidedCostsWOCC!$A$5:$Q$50,T66+1,FALSE)</f>
        <v>#N/A</v>
      </c>
      <c r="AI66" s="41" t="e">
        <f t="shared" si="32"/>
        <v>#N/A</v>
      </c>
      <c r="AJ66" s="41" t="e">
        <f t="shared" si="33"/>
        <v>#N/A</v>
      </c>
      <c r="AK66" s="41" t="e">
        <f>HLOOKUP(I66,ElecAvoidedCostsWOCC!$A$5:$Q$50,G66+1,FALSE)*J66*L66</f>
        <v>#N/A</v>
      </c>
      <c r="AL66" s="41" t="e">
        <f t="shared" si="34"/>
        <v>#N/A</v>
      </c>
      <c r="AM66" s="45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5">
        <f t="shared" si="35"/>
        <v>0</v>
      </c>
      <c r="AO66" s="44">
        <f t="shared" si="36"/>
        <v>0</v>
      </c>
      <c r="AP66" s="44" t="e">
        <f t="shared" si="37"/>
        <v>#DIV/0!</v>
      </c>
    </row>
    <row r="67" spans="2:42" x14ac:dyDescent="0.25">
      <c r="B67" s="34"/>
      <c r="C67" s="56"/>
      <c r="D67" s="56"/>
      <c r="E67" s="35"/>
      <c r="F67" s="36"/>
      <c r="G67" s="36"/>
      <c r="H67" s="36"/>
      <c r="I67" s="37"/>
      <c r="J67" s="38"/>
      <c r="K67" s="38"/>
      <c r="L67" s="38"/>
      <c r="M67" s="39"/>
      <c r="N67" s="39"/>
      <c r="O67" s="40"/>
      <c r="P67" s="41"/>
      <c r="Q67" s="41"/>
      <c r="R67" s="42"/>
      <c r="S67" s="43"/>
      <c r="T67" s="36">
        <f t="shared" si="19"/>
        <v>0</v>
      </c>
      <c r="U67" s="44">
        <f t="shared" si="20"/>
        <v>0</v>
      </c>
      <c r="V67" s="45">
        <f t="shared" si="21"/>
        <v>0</v>
      </c>
      <c r="W67" s="46">
        <f t="shared" si="22"/>
        <v>0</v>
      </c>
      <c r="X67" s="41">
        <f t="shared" si="23"/>
        <v>0</v>
      </c>
      <c r="Y67" s="41">
        <f t="shared" si="24"/>
        <v>0</v>
      </c>
      <c r="Z67" s="41">
        <f t="shared" si="25"/>
        <v>0</v>
      </c>
      <c r="AA67" s="47">
        <f t="shared" si="26"/>
        <v>0</v>
      </c>
      <c r="AB67" s="48">
        <f t="shared" si="27"/>
        <v>0</v>
      </c>
      <c r="AC67" s="41">
        <f t="shared" si="28"/>
        <v>0</v>
      </c>
      <c r="AD67" s="41">
        <f t="shared" si="29"/>
        <v>0</v>
      </c>
      <c r="AE67" s="41">
        <f t="shared" si="30"/>
        <v>0</v>
      </c>
      <c r="AF67" s="49" t="e">
        <f>HLOOKUP(I67,ElecAvoidedCostsWOCC!$A$5:$Q$50,G67+1,FALSE)</f>
        <v>#N/A</v>
      </c>
      <c r="AG67" s="41" t="e">
        <f t="shared" si="31"/>
        <v>#N/A</v>
      </c>
      <c r="AH67" s="49" t="e">
        <f>HLOOKUP(I67,ElecAvoidedCostsWOCC!$A$5:$Q$50,T67+1,FALSE)</f>
        <v>#N/A</v>
      </c>
      <c r="AI67" s="41" t="e">
        <f t="shared" si="32"/>
        <v>#N/A</v>
      </c>
      <c r="AJ67" s="41" t="e">
        <f t="shared" si="33"/>
        <v>#N/A</v>
      </c>
      <c r="AK67" s="41" t="e">
        <f>HLOOKUP(I67,ElecAvoidedCostsWOCC!$A$5:$Q$50,G67+1,FALSE)*J67*L67</f>
        <v>#N/A</v>
      </c>
      <c r="AL67" s="41" t="e">
        <f t="shared" si="34"/>
        <v>#N/A</v>
      </c>
      <c r="AM67" s="45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5">
        <f t="shared" si="35"/>
        <v>0</v>
      </c>
      <c r="AO67" s="44">
        <f t="shared" si="36"/>
        <v>0</v>
      </c>
      <c r="AP67" s="44" t="e">
        <f t="shared" si="37"/>
        <v>#DIV/0!</v>
      </c>
    </row>
    <row r="68" spans="2:42" x14ac:dyDescent="0.25">
      <c r="B68" s="34"/>
      <c r="C68" s="56"/>
      <c r="D68" s="56"/>
      <c r="E68" s="35"/>
      <c r="F68" s="36"/>
      <c r="G68" s="36"/>
      <c r="H68" s="36"/>
      <c r="I68" s="37"/>
      <c r="J68" s="38"/>
      <c r="K68" s="38"/>
      <c r="L68" s="38"/>
      <c r="M68" s="39"/>
      <c r="N68" s="39"/>
      <c r="O68" s="40"/>
      <c r="P68" s="41"/>
      <c r="Q68" s="41"/>
      <c r="R68" s="42"/>
      <c r="S68" s="43"/>
      <c r="T68" s="36">
        <f t="shared" si="19"/>
        <v>0</v>
      </c>
      <c r="U68" s="44">
        <f t="shared" si="20"/>
        <v>0</v>
      </c>
      <c r="V68" s="45">
        <f t="shared" si="21"/>
        <v>0</v>
      </c>
      <c r="W68" s="46">
        <f t="shared" si="22"/>
        <v>0</v>
      </c>
      <c r="X68" s="41">
        <f t="shared" si="23"/>
        <v>0</v>
      </c>
      <c r="Y68" s="41">
        <f t="shared" si="24"/>
        <v>0</v>
      </c>
      <c r="Z68" s="41">
        <f t="shared" si="25"/>
        <v>0</v>
      </c>
      <c r="AA68" s="47">
        <f t="shared" si="26"/>
        <v>0</v>
      </c>
      <c r="AB68" s="48">
        <f t="shared" si="27"/>
        <v>0</v>
      </c>
      <c r="AC68" s="41">
        <f t="shared" si="28"/>
        <v>0</v>
      </c>
      <c r="AD68" s="41">
        <f t="shared" si="29"/>
        <v>0</v>
      </c>
      <c r="AE68" s="41">
        <f t="shared" si="30"/>
        <v>0</v>
      </c>
      <c r="AF68" s="49" t="e">
        <f>HLOOKUP(I68,ElecAvoidedCostsWOCC!$A$5:$Q$50,G68+1,FALSE)</f>
        <v>#N/A</v>
      </c>
      <c r="AG68" s="41" t="e">
        <f t="shared" si="31"/>
        <v>#N/A</v>
      </c>
      <c r="AH68" s="49" t="e">
        <f>HLOOKUP(I68,ElecAvoidedCostsWOCC!$A$5:$Q$50,T68+1,FALSE)</f>
        <v>#N/A</v>
      </c>
      <c r="AI68" s="41" t="e">
        <f t="shared" si="32"/>
        <v>#N/A</v>
      </c>
      <c r="AJ68" s="41" t="e">
        <f t="shared" si="33"/>
        <v>#N/A</v>
      </c>
      <c r="AK68" s="41" t="e">
        <f>HLOOKUP(I68,ElecAvoidedCostsWOCC!$A$5:$Q$50,G68+1,FALSE)*J68*L68</f>
        <v>#N/A</v>
      </c>
      <c r="AL68" s="41" t="e">
        <f t="shared" si="34"/>
        <v>#N/A</v>
      </c>
      <c r="AM68" s="45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5">
        <f t="shared" si="35"/>
        <v>0</v>
      </c>
      <c r="AO68" s="44">
        <f t="shared" si="36"/>
        <v>0</v>
      </c>
      <c r="AP68" s="44" t="e">
        <f t="shared" si="37"/>
        <v>#DIV/0!</v>
      </c>
    </row>
    <row r="69" spans="2:42" x14ac:dyDescent="0.25">
      <c r="B69" s="34"/>
      <c r="C69" s="56"/>
      <c r="D69" s="56"/>
      <c r="E69" s="35"/>
      <c r="F69" s="36"/>
      <c r="G69" s="36"/>
      <c r="H69" s="36"/>
      <c r="I69" s="37"/>
      <c r="J69" s="38"/>
      <c r="K69" s="38"/>
      <c r="L69" s="38"/>
      <c r="M69" s="39"/>
      <c r="N69" s="39"/>
      <c r="O69" s="40"/>
      <c r="P69" s="41"/>
      <c r="Q69" s="41"/>
      <c r="R69" s="42"/>
      <c r="S69" s="43"/>
      <c r="T69" s="36">
        <f t="shared" si="19"/>
        <v>0</v>
      </c>
      <c r="U69" s="44">
        <f t="shared" si="20"/>
        <v>0</v>
      </c>
      <c r="V69" s="45">
        <f t="shared" si="21"/>
        <v>0</v>
      </c>
      <c r="W69" s="46">
        <f t="shared" si="22"/>
        <v>0</v>
      </c>
      <c r="X69" s="41">
        <f t="shared" si="23"/>
        <v>0</v>
      </c>
      <c r="Y69" s="41">
        <f t="shared" si="24"/>
        <v>0</v>
      </c>
      <c r="Z69" s="41">
        <f t="shared" si="25"/>
        <v>0</v>
      </c>
      <c r="AA69" s="47">
        <f t="shared" si="26"/>
        <v>0</v>
      </c>
      <c r="AB69" s="48">
        <f t="shared" si="27"/>
        <v>0</v>
      </c>
      <c r="AC69" s="41">
        <f t="shared" si="28"/>
        <v>0</v>
      </c>
      <c r="AD69" s="41">
        <f t="shared" si="29"/>
        <v>0</v>
      </c>
      <c r="AE69" s="41">
        <f t="shared" si="30"/>
        <v>0</v>
      </c>
      <c r="AF69" s="49" t="e">
        <f>HLOOKUP(I69,ElecAvoidedCostsWOCC!$A$5:$Q$50,G69+1,FALSE)</f>
        <v>#N/A</v>
      </c>
      <c r="AG69" s="41" t="e">
        <f t="shared" si="31"/>
        <v>#N/A</v>
      </c>
      <c r="AH69" s="49" t="e">
        <f>HLOOKUP(I69,ElecAvoidedCostsWOCC!$A$5:$Q$50,T69+1,FALSE)</f>
        <v>#N/A</v>
      </c>
      <c r="AI69" s="41" t="e">
        <f t="shared" si="32"/>
        <v>#N/A</v>
      </c>
      <c r="AJ69" s="41" t="e">
        <f t="shared" si="33"/>
        <v>#N/A</v>
      </c>
      <c r="AK69" s="41" t="e">
        <f>HLOOKUP(I69,ElecAvoidedCostsWOCC!$A$5:$Q$50,G69+1,FALSE)*J69*L69</f>
        <v>#N/A</v>
      </c>
      <c r="AL69" s="41" t="e">
        <f t="shared" si="34"/>
        <v>#N/A</v>
      </c>
      <c r="AM69" s="45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5">
        <f t="shared" si="35"/>
        <v>0</v>
      </c>
      <c r="AO69" s="44">
        <f t="shared" si="36"/>
        <v>0</v>
      </c>
      <c r="AP69" s="44" t="e">
        <f t="shared" si="37"/>
        <v>#DIV/0!</v>
      </c>
    </row>
    <row r="70" spans="2:42" x14ac:dyDescent="0.25">
      <c r="B70" s="34"/>
      <c r="C70" s="56"/>
      <c r="D70" s="56"/>
      <c r="E70" s="35"/>
      <c r="F70" s="36"/>
      <c r="G70" s="36"/>
      <c r="H70" s="36"/>
      <c r="I70" s="37"/>
      <c r="J70" s="38"/>
      <c r="K70" s="38"/>
      <c r="L70" s="38"/>
      <c r="M70" s="39"/>
      <c r="N70" s="39"/>
      <c r="O70" s="40"/>
      <c r="P70" s="41"/>
      <c r="Q70" s="41"/>
      <c r="R70" s="42"/>
      <c r="S70" s="43"/>
      <c r="T70" s="36">
        <f t="shared" si="19"/>
        <v>0</v>
      </c>
      <c r="U70" s="44">
        <f t="shared" si="20"/>
        <v>0</v>
      </c>
      <c r="V70" s="45">
        <f t="shared" si="21"/>
        <v>0</v>
      </c>
      <c r="W70" s="46">
        <f t="shared" si="22"/>
        <v>0</v>
      </c>
      <c r="X70" s="41">
        <f t="shared" si="23"/>
        <v>0</v>
      </c>
      <c r="Y70" s="41">
        <f t="shared" si="24"/>
        <v>0</v>
      </c>
      <c r="Z70" s="41">
        <f t="shared" si="25"/>
        <v>0</v>
      </c>
      <c r="AA70" s="47">
        <f t="shared" si="26"/>
        <v>0</v>
      </c>
      <c r="AB70" s="48">
        <f t="shared" si="27"/>
        <v>0</v>
      </c>
      <c r="AC70" s="41">
        <f t="shared" si="28"/>
        <v>0</v>
      </c>
      <c r="AD70" s="41">
        <f t="shared" si="29"/>
        <v>0</v>
      </c>
      <c r="AE70" s="41">
        <f t="shared" si="30"/>
        <v>0</v>
      </c>
      <c r="AF70" s="49" t="e">
        <f>HLOOKUP(I70,ElecAvoidedCostsWOCC!$A$5:$Q$50,G70+1,FALSE)</f>
        <v>#N/A</v>
      </c>
      <c r="AG70" s="41" t="e">
        <f t="shared" si="31"/>
        <v>#N/A</v>
      </c>
      <c r="AH70" s="49" t="e">
        <f>HLOOKUP(I70,ElecAvoidedCostsWOCC!$A$5:$Q$50,T70+1,FALSE)</f>
        <v>#N/A</v>
      </c>
      <c r="AI70" s="41" t="e">
        <f t="shared" si="32"/>
        <v>#N/A</v>
      </c>
      <c r="AJ70" s="41" t="e">
        <f t="shared" si="33"/>
        <v>#N/A</v>
      </c>
      <c r="AK70" s="41" t="e">
        <f>HLOOKUP(I70,ElecAvoidedCostsWOCC!$A$5:$Q$50,G70+1,FALSE)*J70*L70</f>
        <v>#N/A</v>
      </c>
      <c r="AL70" s="41" t="e">
        <f t="shared" si="34"/>
        <v>#N/A</v>
      </c>
      <c r="AM70" s="45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5">
        <f t="shared" si="35"/>
        <v>0</v>
      </c>
      <c r="AO70" s="44">
        <f t="shared" si="36"/>
        <v>0</v>
      </c>
      <c r="AP70" s="44" t="e">
        <f t="shared" si="37"/>
        <v>#DIV/0!</v>
      </c>
    </row>
    <row r="71" spans="2:42" x14ac:dyDescent="0.25">
      <c r="B71" s="34"/>
      <c r="C71" s="56"/>
      <c r="D71" s="56"/>
      <c r="E71" s="35"/>
      <c r="F71" s="36"/>
      <c r="G71" s="36"/>
      <c r="H71" s="36"/>
      <c r="I71" s="37"/>
      <c r="J71" s="38"/>
      <c r="K71" s="38"/>
      <c r="L71" s="38"/>
      <c r="M71" s="39"/>
      <c r="N71" s="39"/>
      <c r="O71" s="40"/>
      <c r="P71" s="41"/>
      <c r="Q71" s="41"/>
      <c r="R71" s="42"/>
      <c r="S71" s="43"/>
      <c r="T71" s="36">
        <f t="shared" si="19"/>
        <v>0</v>
      </c>
      <c r="U71" s="44">
        <f t="shared" si="20"/>
        <v>0</v>
      </c>
      <c r="V71" s="45">
        <f t="shared" si="21"/>
        <v>0</v>
      </c>
      <c r="W71" s="46">
        <f t="shared" si="22"/>
        <v>0</v>
      </c>
      <c r="X71" s="41">
        <f t="shared" si="23"/>
        <v>0</v>
      </c>
      <c r="Y71" s="41">
        <f t="shared" si="24"/>
        <v>0</v>
      </c>
      <c r="Z71" s="41">
        <f t="shared" si="25"/>
        <v>0</v>
      </c>
      <c r="AA71" s="47">
        <f t="shared" si="26"/>
        <v>0</v>
      </c>
      <c r="AB71" s="48">
        <f t="shared" si="27"/>
        <v>0</v>
      </c>
      <c r="AC71" s="41">
        <f t="shared" si="28"/>
        <v>0</v>
      </c>
      <c r="AD71" s="41">
        <f t="shared" si="29"/>
        <v>0</v>
      </c>
      <c r="AE71" s="41">
        <f t="shared" si="30"/>
        <v>0</v>
      </c>
      <c r="AF71" s="49" t="e">
        <f>HLOOKUP(I71,ElecAvoidedCostsWOCC!$A$5:$Q$50,G71+1,FALSE)</f>
        <v>#N/A</v>
      </c>
      <c r="AG71" s="41" t="e">
        <f t="shared" si="31"/>
        <v>#N/A</v>
      </c>
      <c r="AH71" s="49" t="e">
        <f>HLOOKUP(I71,ElecAvoidedCostsWOCC!$A$5:$Q$50,T71+1,FALSE)</f>
        <v>#N/A</v>
      </c>
      <c r="AI71" s="41" t="e">
        <f t="shared" si="32"/>
        <v>#N/A</v>
      </c>
      <c r="AJ71" s="41" t="e">
        <f t="shared" si="33"/>
        <v>#N/A</v>
      </c>
      <c r="AK71" s="41" t="e">
        <f>HLOOKUP(I71,ElecAvoidedCostsWOCC!$A$5:$Q$50,G71+1,FALSE)*J71*L71</f>
        <v>#N/A</v>
      </c>
      <c r="AL71" s="41" t="e">
        <f t="shared" si="34"/>
        <v>#N/A</v>
      </c>
      <c r="AM71" s="45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5">
        <f t="shared" si="35"/>
        <v>0</v>
      </c>
      <c r="AO71" s="44">
        <f t="shared" si="36"/>
        <v>0</v>
      </c>
      <c r="AP71" s="44" t="e">
        <f t="shared" si="37"/>
        <v>#DIV/0!</v>
      </c>
    </row>
    <row r="72" spans="2:42" x14ac:dyDescent="0.25">
      <c r="B72" s="34"/>
      <c r="C72" s="56"/>
      <c r="D72" s="56"/>
      <c r="E72" s="35"/>
      <c r="F72" s="36"/>
      <c r="G72" s="36"/>
      <c r="H72" s="36"/>
      <c r="I72" s="37"/>
      <c r="J72" s="38"/>
      <c r="K72" s="38"/>
      <c r="L72" s="38"/>
      <c r="M72" s="39"/>
      <c r="N72" s="39"/>
      <c r="O72" s="40"/>
      <c r="P72" s="41"/>
      <c r="Q72" s="41"/>
      <c r="R72" s="42"/>
      <c r="S72" s="43"/>
      <c r="T72" s="36">
        <f t="shared" si="19"/>
        <v>0</v>
      </c>
      <c r="U72" s="44">
        <f t="shared" si="20"/>
        <v>0</v>
      </c>
      <c r="V72" s="45">
        <f t="shared" si="21"/>
        <v>0</v>
      </c>
      <c r="W72" s="46">
        <f t="shared" si="22"/>
        <v>0</v>
      </c>
      <c r="X72" s="41">
        <f t="shared" si="23"/>
        <v>0</v>
      </c>
      <c r="Y72" s="41">
        <f t="shared" si="24"/>
        <v>0</v>
      </c>
      <c r="Z72" s="41">
        <f t="shared" si="25"/>
        <v>0</v>
      </c>
      <c r="AA72" s="47">
        <f t="shared" si="26"/>
        <v>0</v>
      </c>
      <c r="AB72" s="48">
        <f t="shared" si="27"/>
        <v>0</v>
      </c>
      <c r="AC72" s="41">
        <f t="shared" si="28"/>
        <v>0</v>
      </c>
      <c r="AD72" s="41">
        <f t="shared" si="29"/>
        <v>0</v>
      </c>
      <c r="AE72" s="41">
        <f t="shared" si="30"/>
        <v>0</v>
      </c>
      <c r="AF72" s="49" t="e">
        <f>HLOOKUP(I72,ElecAvoidedCostsWOCC!$A$5:$Q$50,G72+1,FALSE)</f>
        <v>#N/A</v>
      </c>
      <c r="AG72" s="41" t="e">
        <f t="shared" si="31"/>
        <v>#N/A</v>
      </c>
      <c r="AH72" s="49" t="e">
        <f>HLOOKUP(I72,ElecAvoidedCostsWOCC!$A$5:$Q$50,T72+1,FALSE)</f>
        <v>#N/A</v>
      </c>
      <c r="AI72" s="41" t="e">
        <f t="shared" si="32"/>
        <v>#N/A</v>
      </c>
      <c r="AJ72" s="41" t="e">
        <f t="shared" si="33"/>
        <v>#N/A</v>
      </c>
      <c r="AK72" s="41" t="e">
        <f>HLOOKUP(I72,ElecAvoidedCostsWOCC!$A$5:$Q$50,G72+1,FALSE)*J72*L72</f>
        <v>#N/A</v>
      </c>
      <c r="AL72" s="41" t="e">
        <f t="shared" si="34"/>
        <v>#N/A</v>
      </c>
      <c r="AM72" s="45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5">
        <f t="shared" si="35"/>
        <v>0</v>
      </c>
      <c r="AO72" s="44">
        <f t="shared" si="36"/>
        <v>0</v>
      </c>
      <c r="AP72" s="44" t="e">
        <f t="shared" si="37"/>
        <v>#DIV/0!</v>
      </c>
    </row>
    <row r="73" spans="2:42" x14ac:dyDescent="0.25">
      <c r="B73" s="34"/>
      <c r="C73" s="56"/>
      <c r="D73" s="56"/>
      <c r="E73" s="35"/>
      <c r="F73" s="36"/>
      <c r="G73" s="36"/>
      <c r="H73" s="36"/>
      <c r="I73" s="37"/>
      <c r="J73" s="38"/>
      <c r="K73" s="38"/>
      <c r="L73" s="38"/>
      <c r="M73" s="39"/>
      <c r="N73" s="39"/>
      <c r="O73" s="40"/>
      <c r="P73" s="41"/>
      <c r="Q73" s="41"/>
      <c r="R73" s="42"/>
      <c r="S73" s="43"/>
      <c r="T73" s="36">
        <f t="shared" si="19"/>
        <v>0</v>
      </c>
      <c r="U73" s="44">
        <f t="shared" si="20"/>
        <v>0</v>
      </c>
      <c r="V73" s="45">
        <f t="shared" si="21"/>
        <v>0</v>
      </c>
      <c r="W73" s="46">
        <f t="shared" si="22"/>
        <v>0</v>
      </c>
      <c r="X73" s="41">
        <f t="shared" si="23"/>
        <v>0</v>
      </c>
      <c r="Y73" s="41">
        <f t="shared" si="24"/>
        <v>0</v>
      </c>
      <c r="Z73" s="41">
        <f t="shared" si="25"/>
        <v>0</v>
      </c>
      <c r="AA73" s="47">
        <f t="shared" si="26"/>
        <v>0</v>
      </c>
      <c r="AB73" s="48">
        <f t="shared" si="27"/>
        <v>0</v>
      </c>
      <c r="AC73" s="41">
        <f t="shared" si="28"/>
        <v>0</v>
      </c>
      <c r="AD73" s="41">
        <f t="shared" si="29"/>
        <v>0</v>
      </c>
      <c r="AE73" s="41">
        <f t="shared" si="30"/>
        <v>0</v>
      </c>
      <c r="AF73" s="49" t="e">
        <f>HLOOKUP(I73,ElecAvoidedCostsWOCC!$A$5:$Q$50,G73+1,FALSE)</f>
        <v>#N/A</v>
      </c>
      <c r="AG73" s="41" t="e">
        <f t="shared" si="31"/>
        <v>#N/A</v>
      </c>
      <c r="AH73" s="49" t="e">
        <f>HLOOKUP(I73,ElecAvoidedCostsWOCC!$A$5:$Q$50,T73+1,FALSE)</f>
        <v>#N/A</v>
      </c>
      <c r="AI73" s="41" t="e">
        <f t="shared" si="32"/>
        <v>#N/A</v>
      </c>
      <c r="AJ73" s="41" t="e">
        <f t="shared" si="33"/>
        <v>#N/A</v>
      </c>
      <c r="AK73" s="41" t="e">
        <f>HLOOKUP(I73,ElecAvoidedCostsWOCC!$A$5:$Q$50,G73+1,FALSE)*J73*L73</f>
        <v>#N/A</v>
      </c>
      <c r="AL73" s="41" t="e">
        <f t="shared" si="34"/>
        <v>#N/A</v>
      </c>
      <c r="AM73" s="45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5">
        <f t="shared" si="35"/>
        <v>0</v>
      </c>
      <c r="AO73" s="44">
        <f t="shared" si="36"/>
        <v>0</v>
      </c>
      <c r="AP73" s="44" t="e">
        <f t="shared" si="37"/>
        <v>#DIV/0!</v>
      </c>
    </row>
    <row r="74" spans="2:42" x14ac:dyDescent="0.25">
      <c r="B74" s="34"/>
      <c r="C74" s="56"/>
      <c r="D74" s="56"/>
      <c r="E74" s="35"/>
      <c r="F74" s="36"/>
      <c r="G74" s="36"/>
      <c r="H74" s="36"/>
      <c r="I74" s="37"/>
      <c r="J74" s="38"/>
      <c r="K74" s="38"/>
      <c r="L74" s="38"/>
      <c r="M74" s="39"/>
      <c r="N74" s="39"/>
      <c r="O74" s="40"/>
      <c r="P74" s="41"/>
      <c r="Q74" s="41"/>
      <c r="R74" s="42"/>
      <c r="S74" s="43"/>
      <c r="T74" s="36">
        <f t="shared" si="19"/>
        <v>0</v>
      </c>
      <c r="U74" s="44">
        <f t="shared" si="20"/>
        <v>0</v>
      </c>
      <c r="V74" s="45">
        <f t="shared" si="21"/>
        <v>0</v>
      </c>
      <c r="W74" s="46">
        <f t="shared" si="22"/>
        <v>0</v>
      </c>
      <c r="X74" s="41">
        <f t="shared" si="23"/>
        <v>0</v>
      </c>
      <c r="Y74" s="41">
        <f t="shared" si="24"/>
        <v>0</v>
      </c>
      <c r="Z74" s="41">
        <f t="shared" si="25"/>
        <v>0</v>
      </c>
      <c r="AA74" s="47">
        <f t="shared" si="26"/>
        <v>0</v>
      </c>
      <c r="AB74" s="48">
        <f t="shared" si="27"/>
        <v>0</v>
      </c>
      <c r="AC74" s="41">
        <f t="shared" si="28"/>
        <v>0</v>
      </c>
      <c r="AD74" s="41">
        <f t="shared" si="29"/>
        <v>0</v>
      </c>
      <c r="AE74" s="41">
        <f t="shared" si="30"/>
        <v>0</v>
      </c>
      <c r="AF74" s="49" t="e">
        <f>HLOOKUP(I74,ElecAvoidedCostsWOCC!$A$5:$Q$50,G74+1,FALSE)</f>
        <v>#N/A</v>
      </c>
      <c r="AG74" s="41" t="e">
        <f t="shared" si="31"/>
        <v>#N/A</v>
      </c>
      <c r="AH74" s="49" t="e">
        <f>HLOOKUP(I74,ElecAvoidedCostsWOCC!$A$5:$Q$50,T74+1,FALSE)</f>
        <v>#N/A</v>
      </c>
      <c r="AI74" s="41" t="e">
        <f t="shared" si="32"/>
        <v>#N/A</v>
      </c>
      <c r="AJ74" s="41" t="e">
        <f t="shared" si="33"/>
        <v>#N/A</v>
      </c>
      <c r="AK74" s="41" t="e">
        <f>HLOOKUP(I74,ElecAvoidedCostsWOCC!$A$5:$Q$50,G74+1,FALSE)*J74*L74</f>
        <v>#N/A</v>
      </c>
      <c r="AL74" s="41" t="e">
        <f t="shared" si="34"/>
        <v>#N/A</v>
      </c>
      <c r="AM74" s="45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5">
        <f t="shared" si="35"/>
        <v>0</v>
      </c>
      <c r="AO74" s="44">
        <f t="shared" si="36"/>
        <v>0</v>
      </c>
      <c r="AP74" s="44" t="e">
        <f t="shared" si="37"/>
        <v>#DIV/0!</v>
      </c>
    </row>
    <row r="75" spans="2:42" x14ac:dyDescent="0.25">
      <c r="B75" s="34"/>
      <c r="C75" s="56"/>
      <c r="D75" s="56"/>
      <c r="E75" s="35"/>
      <c r="F75" s="36"/>
      <c r="G75" s="36"/>
      <c r="H75" s="36"/>
      <c r="I75" s="37"/>
      <c r="J75" s="38"/>
      <c r="K75" s="38"/>
      <c r="L75" s="38"/>
      <c r="M75" s="39"/>
      <c r="N75" s="39"/>
      <c r="O75" s="40"/>
      <c r="P75" s="41"/>
      <c r="Q75" s="41"/>
      <c r="R75" s="42"/>
      <c r="S75" s="43"/>
      <c r="T75" s="36">
        <f t="shared" si="19"/>
        <v>0</v>
      </c>
      <c r="U75" s="44">
        <f t="shared" si="20"/>
        <v>0</v>
      </c>
      <c r="V75" s="45">
        <f t="shared" si="21"/>
        <v>0</v>
      </c>
      <c r="W75" s="46">
        <f t="shared" si="22"/>
        <v>0</v>
      </c>
      <c r="X75" s="41">
        <f t="shared" si="23"/>
        <v>0</v>
      </c>
      <c r="Y75" s="41">
        <f t="shared" si="24"/>
        <v>0</v>
      </c>
      <c r="Z75" s="41">
        <f t="shared" si="25"/>
        <v>0</v>
      </c>
      <c r="AA75" s="47">
        <f t="shared" si="26"/>
        <v>0</v>
      </c>
      <c r="AB75" s="48">
        <f t="shared" si="27"/>
        <v>0</v>
      </c>
      <c r="AC75" s="41">
        <f t="shared" si="28"/>
        <v>0</v>
      </c>
      <c r="AD75" s="41">
        <f t="shared" si="29"/>
        <v>0</v>
      </c>
      <c r="AE75" s="41">
        <f t="shared" si="30"/>
        <v>0</v>
      </c>
      <c r="AF75" s="49" t="e">
        <f>HLOOKUP(I75,ElecAvoidedCostsWOCC!$A$5:$Q$50,G75+1,FALSE)</f>
        <v>#N/A</v>
      </c>
      <c r="AG75" s="41" t="e">
        <f t="shared" si="31"/>
        <v>#N/A</v>
      </c>
      <c r="AH75" s="49" t="e">
        <f>HLOOKUP(I75,ElecAvoidedCostsWOCC!$A$5:$Q$50,T75+1,FALSE)</f>
        <v>#N/A</v>
      </c>
      <c r="AI75" s="41" t="e">
        <f t="shared" si="32"/>
        <v>#N/A</v>
      </c>
      <c r="AJ75" s="41" t="e">
        <f t="shared" si="33"/>
        <v>#N/A</v>
      </c>
      <c r="AK75" s="41" t="e">
        <f>HLOOKUP(I75,ElecAvoidedCostsWOCC!$A$5:$Q$50,G75+1,FALSE)*J75*L75</f>
        <v>#N/A</v>
      </c>
      <c r="AL75" s="41" t="e">
        <f t="shared" si="34"/>
        <v>#N/A</v>
      </c>
      <c r="AM75" s="45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5">
        <f t="shared" si="35"/>
        <v>0</v>
      </c>
      <c r="AO75" s="44">
        <f t="shared" si="36"/>
        <v>0</v>
      </c>
      <c r="AP75" s="44" t="e">
        <f t="shared" si="37"/>
        <v>#DIV/0!</v>
      </c>
    </row>
    <row r="76" spans="2:42" x14ac:dyDescent="0.25">
      <c r="B76" s="34"/>
      <c r="C76" s="56"/>
      <c r="D76" s="56"/>
      <c r="E76" s="35"/>
      <c r="F76" s="36"/>
      <c r="G76" s="36"/>
      <c r="H76" s="36"/>
      <c r="I76" s="37"/>
      <c r="J76" s="38"/>
      <c r="K76" s="38"/>
      <c r="L76" s="38"/>
      <c r="M76" s="39"/>
      <c r="N76" s="39"/>
      <c r="O76" s="40"/>
      <c r="P76" s="41"/>
      <c r="Q76" s="41"/>
      <c r="R76" s="42"/>
      <c r="S76" s="43"/>
      <c r="T76" s="36">
        <f t="shared" si="19"/>
        <v>0</v>
      </c>
      <c r="U76" s="44">
        <f t="shared" si="20"/>
        <v>0</v>
      </c>
      <c r="V76" s="45">
        <f t="shared" si="21"/>
        <v>0</v>
      </c>
      <c r="W76" s="46">
        <f t="shared" si="22"/>
        <v>0</v>
      </c>
      <c r="X76" s="41">
        <f t="shared" si="23"/>
        <v>0</v>
      </c>
      <c r="Y76" s="41">
        <f t="shared" si="24"/>
        <v>0</v>
      </c>
      <c r="Z76" s="41">
        <f t="shared" si="25"/>
        <v>0</v>
      </c>
      <c r="AA76" s="47">
        <f t="shared" si="26"/>
        <v>0</v>
      </c>
      <c r="AB76" s="48">
        <f t="shared" si="27"/>
        <v>0</v>
      </c>
      <c r="AC76" s="41">
        <f t="shared" si="28"/>
        <v>0</v>
      </c>
      <c r="AD76" s="41">
        <f t="shared" si="29"/>
        <v>0</v>
      </c>
      <c r="AE76" s="41">
        <f t="shared" si="30"/>
        <v>0</v>
      </c>
      <c r="AF76" s="49" t="e">
        <f>HLOOKUP(I76,ElecAvoidedCostsWOCC!$A$5:$Q$50,G76+1,FALSE)</f>
        <v>#N/A</v>
      </c>
      <c r="AG76" s="41" t="e">
        <f t="shared" si="31"/>
        <v>#N/A</v>
      </c>
      <c r="AH76" s="49" t="e">
        <f>HLOOKUP(I76,ElecAvoidedCostsWOCC!$A$5:$Q$50,T76+1,FALSE)</f>
        <v>#N/A</v>
      </c>
      <c r="AI76" s="41" t="e">
        <f t="shared" si="32"/>
        <v>#N/A</v>
      </c>
      <c r="AJ76" s="41" t="e">
        <f t="shared" si="33"/>
        <v>#N/A</v>
      </c>
      <c r="AK76" s="41" t="e">
        <f>HLOOKUP(I76,ElecAvoidedCostsWOCC!$A$5:$Q$50,G76+1,FALSE)*J76*L76</f>
        <v>#N/A</v>
      </c>
      <c r="AL76" s="41" t="e">
        <f t="shared" si="34"/>
        <v>#N/A</v>
      </c>
      <c r="AM76" s="45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5">
        <f t="shared" si="35"/>
        <v>0</v>
      </c>
      <c r="AO76" s="44">
        <f t="shared" si="36"/>
        <v>0</v>
      </c>
      <c r="AP76" s="44" t="e">
        <f t="shared" si="37"/>
        <v>#DIV/0!</v>
      </c>
    </row>
  </sheetData>
  <conditionalFormatting sqref="J5:N76 R5:S76">
    <cfRule type="expression" dxfId="219" priority="2">
      <formula>ISTEXT(J5)</formula>
    </cfRule>
    <cfRule type="notContainsBlanks" dxfId="218" priority="3">
      <formula>LEN(TRIM(J5))&gt;0</formula>
    </cfRule>
  </conditionalFormatting>
  <conditionalFormatting sqref="R5:S76">
    <cfRule type="expression" dxfId="217" priority="1">
      <formula>"istext($AB17)"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C3399"/>
  </sheetPr>
  <dimension ref="A1:AP50"/>
  <sheetViews>
    <sheetView zoomScale="85" zoomScaleNormal="85" workbookViewId="0">
      <selection activeCell="B23" sqref="B23:D28"/>
    </sheetView>
  </sheetViews>
  <sheetFormatPr defaultRowHeight="15" x14ac:dyDescent="0.2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2" ht="26.25" customHeight="1" x14ac:dyDescent="0.25">
      <c r="A1" s="4" t="s">
        <v>171</v>
      </c>
      <c r="B1" s="5"/>
      <c r="C1" s="6" t="s">
        <v>172</v>
      </c>
      <c r="D1" s="7" t="s">
        <v>173</v>
      </c>
      <c r="E1" s="8" t="s">
        <v>174</v>
      </c>
      <c r="F1" s="9">
        <f>ElecDiscountRate</f>
        <v>6.8000000000000005E-2</v>
      </c>
      <c r="G1" s="9"/>
      <c r="H1" s="9"/>
      <c r="I1" s="10"/>
      <c r="J1" s="10"/>
      <c r="K1" s="10"/>
      <c r="L1" s="10"/>
      <c r="M1" s="11"/>
      <c r="N1" s="11"/>
      <c r="O1" s="12"/>
      <c r="P1" s="13" t="s">
        <v>175</v>
      </c>
      <c r="Q1" s="10"/>
      <c r="R1" s="10"/>
      <c r="S1" s="10"/>
      <c r="T1" s="10"/>
      <c r="U1" s="10"/>
      <c r="V1" s="11"/>
      <c r="W1" s="11"/>
      <c r="X1" s="14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42" ht="15.75" thickBot="1" x14ac:dyDescent="0.3">
      <c r="A2" s="4"/>
      <c r="B2" s="15" t="s">
        <v>176</v>
      </c>
      <c r="C2" s="16">
        <v>18230434</v>
      </c>
      <c r="D2" s="17" t="s">
        <v>43</v>
      </c>
      <c r="E2" s="18"/>
      <c r="F2" s="19"/>
      <c r="G2" s="19"/>
      <c r="H2" s="19"/>
      <c r="I2" s="10"/>
      <c r="J2" s="10"/>
      <c r="K2" s="10"/>
      <c r="L2" s="10"/>
      <c r="M2" s="11"/>
      <c r="N2" s="11"/>
      <c r="O2" s="12"/>
      <c r="P2" s="13"/>
      <c r="Q2" s="10"/>
      <c r="R2" s="10"/>
      <c r="S2" s="10"/>
      <c r="T2" s="10"/>
      <c r="U2" s="10"/>
      <c r="V2" s="11"/>
      <c r="W2" s="11"/>
      <c r="X2" s="14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</row>
    <row r="3" spans="1:42" ht="42" customHeight="1" thickBot="1" x14ac:dyDescent="0.3">
      <c r="A3" s="20"/>
      <c r="B3" s="21" t="s">
        <v>177</v>
      </c>
      <c r="C3" s="21"/>
      <c r="D3" s="21"/>
      <c r="E3" s="21" t="s">
        <v>177</v>
      </c>
      <c r="F3" s="21" t="s">
        <v>177</v>
      </c>
      <c r="G3" s="21" t="s">
        <v>177</v>
      </c>
      <c r="H3" s="21" t="s">
        <v>177</v>
      </c>
      <c r="I3" s="21" t="s">
        <v>177</v>
      </c>
      <c r="J3" s="21" t="s">
        <v>177</v>
      </c>
      <c r="K3" s="21" t="s">
        <v>177</v>
      </c>
      <c r="L3" s="21" t="s">
        <v>177</v>
      </c>
      <c r="M3" s="21" t="s">
        <v>177</v>
      </c>
      <c r="N3" s="21" t="s">
        <v>177</v>
      </c>
      <c r="O3" s="21" t="s">
        <v>178</v>
      </c>
      <c r="P3" s="21" t="s">
        <v>179</v>
      </c>
      <c r="Q3" s="21" t="s">
        <v>179</v>
      </c>
      <c r="R3" s="21" t="s">
        <v>177</v>
      </c>
      <c r="S3" s="21" t="s">
        <v>177</v>
      </c>
      <c r="T3" s="22" t="s">
        <v>180</v>
      </c>
      <c r="U3" s="22" t="s">
        <v>181</v>
      </c>
      <c r="V3" s="22" t="s">
        <v>182</v>
      </c>
      <c r="W3" s="22" t="s">
        <v>183</v>
      </c>
      <c r="X3" s="22" t="s">
        <v>184</v>
      </c>
      <c r="Y3" s="22" t="s">
        <v>185</v>
      </c>
      <c r="Z3" s="23" t="s">
        <v>186</v>
      </c>
      <c r="AA3" s="22" t="s">
        <v>187</v>
      </c>
      <c r="AB3" s="24" t="s">
        <v>320</v>
      </c>
      <c r="AC3" s="24" t="s">
        <v>188</v>
      </c>
      <c r="AD3" s="25" t="s">
        <v>321</v>
      </c>
      <c r="AE3" s="23" t="s">
        <v>322</v>
      </c>
      <c r="AF3" s="26"/>
      <c r="AG3" s="26" t="s">
        <v>300</v>
      </c>
      <c r="AH3" s="26"/>
      <c r="AI3" s="26" t="s">
        <v>301</v>
      </c>
      <c r="AJ3" s="26" t="s">
        <v>302</v>
      </c>
      <c r="AK3" s="26"/>
      <c r="AL3" s="26" t="s">
        <v>303</v>
      </c>
      <c r="AM3" s="27" t="s">
        <v>189</v>
      </c>
      <c r="AN3" s="27" t="s">
        <v>304</v>
      </c>
      <c r="AO3" s="26" t="s">
        <v>305</v>
      </c>
      <c r="AP3" s="26" t="s">
        <v>190</v>
      </c>
    </row>
    <row r="4" spans="1:42" ht="90" x14ac:dyDescent="0.25">
      <c r="A4" s="10"/>
      <c r="B4" s="28" t="s">
        <v>191</v>
      </c>
      <c r="C4" s="29" t="s">
        <v>172</v>
      </c>
      <c r="D4" s="29" t="s">
        <v>173</v>
      </c>
      <c r="E4" s="29" t="s">
        <v>192</v>
      </c>
      <c r="F4" s="30" t="s">
        <v>193</v>
      </c>
      <c r="G4" s="30" t="s">
        <v>194</v>
      </c>
      <c r="H4" s="30" t="s">
        <v>195</v>
      </c>
      <c r="I4" s="30" t="s">
        <v>196</v>
      </c>
      <c r="J4" s="30" t="s">
        <v>197</v>
      </c>
      <c r="K4" s="30" t="s">
        <v>198</v>
      </c>
      <c r="L4" s="30" t="s">
        <v>199</v>
      </c>
      <c r="M4" s="31" t="s">
        <v>200</v>
      </c>
      <c r="N4" s="31" t="s">
        <v>201</v>
      </c>
      <c r="O4" s="32" t="s">
        <v>202</v>
      </c>
      <c r="P4" s="30" t="s">
        <v>203</v>
      </c>
      <c r="Q4" s="30" t="s">
        <v>204</v>
      </c>
      <c r="R4" s="30" t="s">
        <v>205</v>
      </c>
      <c r="S4" s="30" t="s">
        <v>206</v>
      </c>
      <c r="T4" s="30" t="s">
        <v>207</v>
      </c>
      <c r="U4" s="30" t="s">
        <v>208</v>
      </c>
      <c r="V4" s="31" t="s">
        <v>209</v>
      </c>
      <c r="W4" s="31" t="s">
        <v>210</v>
      </c>
      <c r="X4" s="30" t="s">
        <v>211</v>
      </c>
      <c r="Y4" s="30" t="s">
        <v>212</v>
      </c>
      <c r="Z4" s="30" t="s">
        <v>213</v>
      </c>
      <c r="AA4" s="30" t="s">
        <v>214</v>
      </c>
      <c r="AB4" s="30" t="s">
        <v>215</v>
      </c>
      <c r="AC4" s="30" t="s">
        <v>216</v>
      </c>
      <c r="AD4" s="30" t="s">
        <v>217</v>
      </c>
      <c r="AE4" s="30" t="s">
        <v>218</v>
      </c>
      <c r="AF4" s="30" t="s">
        <v>219</v>
      </c>
      <c r="AG4" s="30" t="s">
        <v>220</v>
      </c>
      <c r="AH4" s="30" t="s">
        <v>221</v>
      </c>
      <c r="AI4" s="30" t="s">
        <v>222</v>
      </c>
      <c r="AJ4" s="30" t="s">
        <v>223</v>
      </c>
      <c r="AK4" s="30" t="s">
        <v>224</v>
      </c>
      <c r="AL4" s="30" t="s">
        <v>225</v>
      </c>
      <c r="AM4" s="30" t="s">
        <v>226</v>
      </c>
      <c r="AN4" s="30" t="s">
        <v>227</v>
      </c>
      <c r="AO4" s="30" t="s">
        <v>228</v>
      </c>
      <c r="AP4" s="30" t="s">
        <v>229</v>
      </c>
    </row>
    <row r="5" spans="1:42" ht="13.5" customHeight="1" x14ac:dyDescent="0.25">
      <c r="A5" s="33" t="s">
        <v>230</v>
      </c>
      <c r="B5" s="84" t="s">
        <v>14</v>
      </c>
      <c r="C5" s="56">
        <v>18230434</v>
      </c>
      <c r="D5" s="56" t="s">
        <v>43</v>
      </c>
      <c r="E5" s="35">
        <v>12993</v>
      </c>
      <c r="F5" s="36" t="s">
        <v>642</v>
      </c>
      <c r="G5" s="36">
        <v>14</v>
      </c>
      <c r="H5" s="36">
        <v>0</v>
      </c>
      <c r="I5" s="37" t="s">
        <v>262</v>
      </c>
      <c r="J5" s="38">
        <v>1800</v>
      </c>
      <c r="K5" s="38">
        <v>120</v>
      </c>
      <c r="L5" s="38"/>
      <c r="M5" s="39">
        <v>75</v>
      </c>
      <c r="N5" s="39">
        <v>136.4</v>
      </c>
      <c r="O5" s="40">
        <v>216000</v>
      </c>
      <c r="P5" s="41">
        <v>135000</v>
      </c>
      <c r="Q5" s="41">
        <f>N5*J5</f>
        <v>245520</v>
      </c>
      <c r="R5" s="42">
        <v>18.981400000000001</v>
      </c>
      <c r="S5" s="43"/>
      <c r="T5" s="36">
        <f t="shared" ref="T5:T24" si="0">G5+H5</f>
        <v>14</v>
      </c>
      <c r="U5" s="44">
        <f t="shared" ref="U5:U24" si="1">(O5/$A$10)*T5</f>
        <v>4.0035801856938331</v>
      </c>
      <c r="V5" s="45">
        <f t="shared" ref="V5:V24" si="2">N5-M5</f>
        <v>61.400000000000006</v>
      </c>
      <c r="W5" s="46">
        <f t="shared" ref="W5:W24" si="3">(O5/A$10)</f>
        <v>0.28597001326384525</v>
      </c>
      <c r="X5" s="41">
        <f t="shared" ref="X5:X24" si="4">W5*A$8</f>
        <v>123632.18902300131</v>
      </c>
      <c r="Y5" s="41">
        <f t="shared" ref="Y5:Y24" si="5">Q5-P5</f>
        <v>110520</v>
      </c>
      <c r="Z5" s="41">
        <f t="shared" ref="Z5:Z24" si="6">X5+(A$6*W5)</f>
        <v>272336.59592020081</v>
      </c>
      <c r="AA5" s="47">
        <f t="shared" ref="AA5:AA24" si="7">Q5+X5</f>
        <v>369152.18902300129</v>
      </c>
      <c r="AB5" s="48">
        <f t="shared" ref="AB5:AC20" si="8">Z5/(1+ElecDiscountRate)^1</f>
        <v>254996.81265936405</v>
      </c>
      <c r="AC5" s="41">
        <f t="shared" si="8"/>
        <v>345648.11706273525</v>
      </c>
      <c r="AD5" s="41">
        <f t="shared" ref="AD5:AD24" si="9">-PV(ElecDiscountRate,T5,R5)*J5</f>
        <v>302419.20994838525</v>
      </c>
      <c r="AE5" s="41">
        <v>0</v>
      </c>
      <c r="AF5" s="49">
        <f>HLOOKUP(I5,ElecAvoidedCostsWOCC!$A$5:$Q$50,G5+1,FALSE)</f>
        <v>1.3264018470259975</v>
      </c>
      <c r="AG5" s="41">
        <f t="shared" ref="AG5:AG24" si="10">AF5*J5*K5</f>
        <v>286502.79895761545</v>
      </c>
      <c r="AH5" s="49">
        <f>HLOOKUP(I5,ElecAvoidedCostsWOCC!$A$5:$Q$50,T5+1,FALSE)</f>
        <v>1.3264018470259975</v>
      </c>
      <c r="AI5" s="41">
        <f t="shared" ref="AI5:AI24" si="11">AH5*J5*L5</f>
        <v>0</v>
      </c>
      <c r="AJ5" s="41">
        <f>AG5+AI5</f>
        <v>286502.79895761545</v>
      </c>
      <c r="AK5" s="41">
        <f>HLOOKUP(I5,ElecAvoidedCostsWOCC!$A$5:$Q$50,G5+1,FALSE)*J5*L5</f>
        <v>0</v>
      </c>
      <c r="AL5" s="41">
        <f>AG5+AI5-AK5</f>
        <v>286502.79895761545</v>
      </c>
      <c r="AM5" s="45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286502.79895761545</v>
      </c>
      <c r="AN5" s="45">
        <f>AM5*1.1+AD5+AE5</f>
        <v>617572.28880176228</v>
      </c>
      <c r="AO5" s="44">
        <f>IFERROR(AM5/AB5,0)</f>
        <v>1.1235544317973043</v>
      </c>
      <c r="AP5" s="44">
        <f>AN5/AC5</f>
        <v>1.786708095070203</v>
      </c>
    </row>
    <row r="6" spans="1:42" ht="13.5" customHeight="1" x14ac:dyDescent="0.25">
      <c r="A6" s="50">
        <f>SUMIF('Program Costs'!D:D,C2,'Program Costs'!L:L)</f>
        <v>520000</v>
      </c>
      <c r="B6" s="84" t="s">
        <v>14</v>
      </c>
      <c r="C6" s="56">
        <v>18230434</v>
      </c>
      <c r="D6" s="56" t="s">
        <v>43</v>
      </c>
      <c r="E6" s="35">
        <v>12995</v>
      </c>
      <c r="F6" s="36" t="s">
        <v>643</v>
      </c>
      <c r="G6" s="36">
        <v>14</v>
      </c>
      <c r="H6" s="36">
        <v>0</v>
      </c>
      <c r="I6" s="37" t="s">
        <v>262</v>
      </c>
      <c r="J6" s="38">
        <v>1890</v>
      </c>
      <c r="K6" s="38">
        <v>120</v>
      </c>
      <c r="L6" s="38"/>
      <c r="M6" s="39">
        <v>75</v>
      </c>
      <c r="N6" s="39">
        <v>136.4</v>
      </c>
      <c r="O6" s="40">
        <v>226800</v>
      </c>
      <c r="P6" s="41">
        <v>141750</v>
      </c>
      <c r="Q6" s="41">
        <f t="shared" ref="Q6:Q22" si="12">N6*J6</f>
        <v>257796</v>
      </c>
      <c r="R6" s="42">
        <v>18.981400000000001</v>
      </c>
      <c r="S6" s="43"/>
      <c r="T6" s="36">
        <f t="shared" si="0"/>
        <v>14</v>
      </c>
      <c r="U6" s="44">
        <f t="shared" si="1"/>
        <v>4.2037591949785256</v>
      </c>
      <c r="V6" s="45">
        <f t="shared" si="2"/>
        <v>61.400000000000006</v>
      </c>
      <c r="W6" s="46">
        <f t="shared" si="3"/>
        <v>0.30026851392703752</v>
      </c>
      <c r="X6" s="41">
        <f t="shared" si="4"/>
        <v>129813.79847415136</v>
      </c>
      <c r="Y6" s="41">
        <f t="shared" si="5"/>
        <v>116046</v>
      </c>
      <c r="Z6" s="41">
        <f t="shared" si="6"/>
        <v>285953.42571621086</v>
      </c>
      <c r="AA6" s="47">
        <f t="shared" si="7"/>
        <v>387609.79847415135</v>
      </c>
      <c r="AB6" s="48">
        <f t="shared" si="8"/>
        <v>267746.65329233225</v>
      </c>
      <c r="AC6" s="41">
        <f t="shared" si="8"/>
        <v>362930.52291587205</v>
      </c>
      <c r="AD6" s="41">
        <f t="shared" si="9"/>
        <v>317540.17044580448</v>
      </c>
      <c r="AE6" s="41">
        <v>0</v>
      </c>
      <c r="AF6" s="49">
        <f>HLOOKUP(I6,ElecAvoidedCostsWOCC!$A$5:$Q$50,G6+1,FALSE)</f>
        <v>1.3264018470259975</v>
      </c>
      <c r="AG6" s="41">
        <f t="shared" si="10"/>
        <v>300827.93890549621</v>
      </c>
      <c r="AH6" s="49">
        <f>HLOOKUP(I6,ElecAvoidedCostsWOCC!$A$5:$Q$50,T6+1,FALSE)</f>
        <v>1.3264018470259975</v>
      </c>
      <c r="AI6" s="41">
        <f t="shared" si="11"/>
        <v>0</v>
      </c>
      <c r="AJ6" s="41">
        <f t="shared" ref="AJ6:AJ24" si="13">AG6+AI6</f>
        <v>300827.93890549621</v>
      </c>
      <c r="AK6" s="41">
        <f>HLOOKUP(I6,ElecAvoidedCostsWOCC!$A$5:$Q$50,G6+1,FALSE)*J6*L6</f>
        <v>0</v>
      </c>
      <c r="AL6" s="41">
        <f t="shared" ref="AL6:AL24" si="14">AG6+AI6-AK6</f>
        <v>300827.93890549621</v>
      </c>
      <c r="AM6" s="45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300827.93890549621</v>
      </c>
      <c r="AN6" s="45">
        <f t="shared" ref="AN6:AN24" si="15">AM6*1.1+AD6+AE6</f>
        <v>648450.90324185032</v>
      </c>
      <c r="AO6" s="44">
        <f t="shared" ref="AO6:AO24" si="16">IFERROR(AM6/AB6,0)</f>
        <v>1.1235544317973043</v>
      </c>
      <c r="AP6" s="44">
        <f t="shared" ref="AP6:AP24" si="17">AN6/AC6</f>
        <v>1.7867080950702028</v>
      </c>
    </row>
    <row r="7" spans="1:42" ht="13.5" customHeight="1" x14ac:dyDescent="0.25">
      <c r="A7" s="33" t="s">
        <v>232</v>
      </c>
      <c r="B7" s="84" t="s">
        <v>14</v>
      </c>
      <c r="C7" s="56">
        <v>18230434</v>
      </c>
      <c r="D7" s="56" t="s">
        <v>43</v>
      </c>
      <c r="E7" s="35">
        <v>12601</v>
      </c>
      <c r="F7" s="36" t="s">
        <v>644</v>
      </c>
      <c r="G7" s="36">
        <v>12</v>
      </c>
      <c r="H7" s="36">
        <v>0</v>
      </c>
      <c r="I7" s="37" t="s">
        <v>260</v>
      </c>
      <c r="J7" s="38">
        <v>2250</v>
      </c>
      <c r="K7" s="38">
        <v>68</v>
      </c>
      <c r="L7" s="38"/>
      <c r="M7" s="39">
        <v>50</v>
      </c>
      <c r="N7" s="39">
        <v>103.49</v>
      </c>
      <c r="O7" s="40">
        <v>153000</v>
      </c>
      <c r="P7" s="41">
        <v>112500</v>
      </c>
      <c r="Q7" s="41">
        <f t="shared" si="12"/>
        <v>232852.5</v>
      </c>
      <c r="R7" s="42">
        <v>-0.08</v>
      </c>
      <c r="S7" s="43"/>
      <c r="T7" s="36">
        <f t="shared" si="0"/>
        <v>12</v>
      </c>
      <c r="U7" s="44">
        <f t="shared" si="1"/>
        <v>2.4307451127426845</v>
      </c>
      <c r="V7" s="45">
        <f t="shared" si="2"/>
        <v>53.489999999999995</v>
      </c>
      <c r="W7" s="46">
        <f t="shared" si="3"/>
        <v>0.20256209272855705</v>
      </c>
      <c r="X7" s="41">
        <f t="shared" si="4"/>
        <v>87572.800557959257</v>
      </c>
      <c r="Y7" s="41">
        <f t="shared" si="5"/>
        <v>120352.5</v>
      </c>
      <c r="Z7" s="41">
        <f t="shared" si="6"/>
        <v>192905.08877680893</v>
      </c>
      <c r="AA7" s="47">
        <f t="shared" si="7"/>
        <v>320425.30055795924</v>
      </c>
      <c r="AB7" s="48">
        <f t="shared" si="8"/>
        <v>180622.74230038287</v>
      </c>
      <c r="AC7" s="41">
        <f t="shared" si="8"/>
        <v>300023.68966101052</v>
      </c>
      <c r="AD7" s="41">
        <f t="shared" si="9"/>
        <v>-1445.0474968556953</v>
      </c>
      <c r="AE7" s="41">
        <v>0</v>
      </c>
      <c r="AF7" s="49">
        <f>HLOOKUP(I7,ElecAvoidedCostsWOCC!$A$5:$Q$50,G7+1,FALSE)</f>
        <v>1.1811812347431871</v>
      </c>
      <c r="AG7" s="41">
        <f t="shared" si="10"/>
        <v>180720.72891570764</v>
      </c>
      <c r="AH7" s="49">
        <f>HLOOKUP(I7,ElecAvoidedCostsWOCC!$A$5:$Q$50,T7+1,FALSE)</f>
        <v>1.1811812347431871</v>
      </c>
      <c r="AI7" s="41">
        <f t="shared" si="11"/>
        <v>0</v>
      </c>
      <c r="AJ7" s="41">
        <f t="shared" si="13"/>
        <v>180720.72891570764</v>
      </c>
      <c r="AK7" s="41">
        <f>HLOOKUP(I7,ElecAvoidedCostsWOCC!$A$5:$Q$50,G7+1,FALSE)*J7*L7</f>
        <v>0</v>
      </c>
      <c r="AL7" s="41">
        <f t="shared" si="14"/>
        <v>180720.72891570764</v>
      </c>
      <c r="AM7" s="45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180720.72891570762</v>
      </c>
      <c r="AN7" s="45">
        <f t="shared" si="15"/>
        <v>197347.75431042269</v>
      </c>
      <c r="AO7" s="44">
        <f t="shared" si="16"/>
        <v>1.0005424932324511</v>
      </c>
      <c r="AP7" s="44">
        <f t="shared" si="17"/>
        <v>0.65777390623187504</v>
      </c>
    </row>
    <row r="8" spans="1:42" ht="13.5" customHeight="1" x14ac:dyDescent="0.25">
      <c r="A8" s="50">
        <f>SUMIF('Program Costs'!D:D,C2,'Program Costs'!O:O)</f>
        <v>432325.70999999996</v>
      </c>
      <c r="B8" s="84" t="s">
        <v>14</v>
      </c>
      <c r="C8" s="56">
        <v>18230434</v>
      </c>
      <c r="D8" s="56" t="s">
        <v>43</v>
      </c>
      <c r="E8" s="35">
        <v>12602</v>
      </c>
      <c r="F8" s="36" t="s">
        <v>645</v>
      </c>
      <c r="G8" s="36">
        <v>12</v>
      </c>
      <c r="H8" s="36">
        <v>0</v>
      </c>
      <c r="I8" s="37" t="s">
        <v>260</v>
      </c>
      <c r="J8" s="38">
        <v>45</v>
      </c>
      <c r="K8" s="38">
        <v>118</v>
      </c>
      <c r="L8" s="38"/>
      <c r="M8" s="39">
        <v>50</v>
      </c>
      <c r="N8" s="39">
        <v>196.59</v>
      </c>
      <c r="O8" s="40">
        <v>5310</v>
      </c>
      <c r="P8" s="41">
        <v>2250</v>
      </c>
      <c r="Q8" s="41">
        <f t="shared" si="12"/>
        <v>8846.5499999999993</v>
      </c>
      <c r="R8" s="42">
        <v>4.46</v>
      </c>
      <c r="S8" s="43"/>
      <c r="T8" s="36">
        <f t="shared" si="0"/>
        <v>12</v>
      </c>
      <c r="U8" s="44">
        <f t="shared" si="1"/>
        <v>8.4361153912834344E-2</v>
      </c>
      <c r="V8" s="45">
        <f t="shared" si="2"/>
        <v>146.59</v>
      </c>
      <c r="W8" s="46">
        <f t="shared" si="3"/>
        <v>7.030096159402862E-3</v>
      </c>
      <c r="X8" s="41">
        <f t="shared" si="4"/>
        <v>3039.2913134821151</v>
      </c>
      <c r="Y8" s="41">
        <f t="shared" si="5"/>
        <v>6596.5499999999993</v>
      </c>
      <c r="Z8" s="41">
        <f t="shared" si="6"/>
        <v>6694.9413163716035</v>
      </c>
      <c r="AA8" s="47">
        <f t="shared" si="7"/>
        <v>11885.841313482115</v>
      </c>
      <c r="AB8" s="48">
        <f t="shared" si="8"/>
        <v>6268.6716445426991</v>
      </c>
      <c r="AC8" s="41">
        <f t="shared" si="8"/>
        <v>11129.064900264151</v>
      </c>
      <c r="AD8" s="41">
        <f t="shared" si="9"/>
        <v>1611.2279589941004</v>
      </c>
      <c r="AE8" s="41">
        <v>0</v>
      </c>
      <c r="AF8" s="49">
        <f>HLOOKUP(I8,ElecAvoidedCostsWOCC!$A$5:$Q$50,G8+1,FALSE)</f>
        <v>1.1811812347431871</v>
      </c>
      <c r="AG8" s="41">
        <f t="shared" si="10"/>
        <v>6272.0723564863238</v>
      </c>
      <c r="AH8" s="49">
        <f>HLOOKUP(I8,ElecAvoidedCostsWOCC!$A$5:$Q$50,T8+1,FALSE)</f>
        <v>1.1811812347431871</v>
      </c>
      <c r="AI8" s="41">
        <f t="shared" si="11"/>
        <v>0</v>
      </c>
      <c r="AJ8" s="41">
        <f t="shared" si="13"/>
        <v>6272.0723564863238</v>
      </c>
      <c r="AK8" s="41">
        <f>HLOOKUP(I8,ElecAvoidedCostsWOCC!$A$5:$Q$50,G8+1,FALSE)*J8*L8</f>
        <v>0</v>
      </c>
      <c r="AL8" s="41">
        <f t="shared" si="14"/>
        <v>6272.0723564863238</v>
      </c>
      <c r="AM8" s="45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6272.0723564863238</v>
      </c>
      <c r="AN8" s="45">
        <f t="shared" si="15"/>
        <v>8510.5075511290579</v>
      </c>
      <c r="AO8" s="44">
        <f t="shared" si="16"/>
        <v>1.0005424932324514</v>
      </c>
      <c r="AP8" s="44">
        <f t="shared" si="17"/>
        <v>0.76471002976423108</v>
      </c>
    </row>
    <row r="9" spans="1:42" ht="13.5" customHeight="1" x14ac:dyDescent="0.25">
      <c r="A9" s="33" t="s">
        <v>234</v>
      </c>
      <c r="B9" s="84" t="s">
        <v>14</v>
      </c>
      <c r="C9" s="56">
        <v>18230434</v>
      </c>
      <c r="D9" s="56" t="s">
        <v>43</v>
      </c>
      <c r="E9" s="35">
        <v>13213</v>
      </c>
      <c r="F9" s="36" t="s">
        <v>647</v>
      </c>
      <c r="G9" s="36">
        <v>14</v>
      </c>
      <c r="H9" s="36">
        <v>0</v>
      </c>
      <c r="I9" s="37" t="s">
        <v>262</v>
      </c>
      <c r="J9" s="38">
        <v>15</v>
      </c>
      <c r="K9" s="38">
        <v>120</v>
      </c>
      <c r="L9" s="38"/>
      <c r="M9" s="39">
        <v>125</v>
      </c>
      <c r="N9" s="39">
        <v>136.4</v>
      </c>
      <c r="O9" s="40">
        <v>1800</v>
      </c>
      <c r="P9" s="41">
        <v>1875</v>
      </c>
      <c r="Q9" s="41">
        <f t="shared" si="12"/>
        <v>2046</v>
      </c>
      <c r="R9" s="42">
        <v>18.981400000000001</v>
      </c>
      <c r="S9" s="43"/>
      <c r="T9" s="36">
        <f t="shared" si="0"/>
        <v>14</v>
      </c>
      <c r="U9" s="44">
        <f t="shared" si="1"/>
        <v>3.336316821411528E-2</v>
      </c>
      <c r="V9" s="45">
        <f t="shared" si="2"/>
        <v>11.400000000000006</v>
      </c>
      <c r="W9" s="46">
        <f t="shared" si="3"/>
        <v>2.383083443865377E-3</v>
      </c>
      <c r="X9" s="41">
        <f t="shared" si="4"/>
        <v>1030.2682418583443</v>
      </c>
      <c r="Y9" s="41">
        <f t="shared" si="5"/>
        <v>171</v>
      </c>
      <c r="Z9" s="41">
        <f t="shared" si="6"/>
        <v>2269.4716326683401</v>
      </c>
      <c r="AA9" s="47">
        <f t="shared" si="7"/>
        <v>3076.2682418583445</v>
      </c>
      <c r="AB9" s="48">
        <f t="shared" si="8"/>
        <v>2124.9734388280335</v>
      </c>
      <c r="AC9" s="41">
        <f t="shared" si="8"/>
        <v>2880.4009755227944</v>
      </c>
      <c r="AD9" s="41">
        <f t="shared" si="9"/>
        <v>2520.1600829032104</v>
      </c>
      <c r="AE9" s="41">
        <f t="shared" ref="AE9:AE24" si="18">-PV(ElecDiscountRate,T9,S9)*J9</f>
        <v>0</v>
      </c>
      <c r="AF9" s="49">
        <f>HLOOKUP(I9,ElecAvoidedCostsWOCC!$A$5:$Q$50,G9+1,FALSE)</f>
        <v>1.3264018470259975</v>
      </c>
      <c r="AG9" s="41">
        <f t="shared" si="10"/>
        <v>2387.5233246467956</v>
      </c>
      <c r="AH9" s="49">
        <f>HLOOKUP(I9,ElecAvoidedCostsWOCC!$A$5:$Q$50,T9+1,FALSE)</f>
        <v>1.3264018470259975</v>
      </c>
      <c r="AI9" s="41">
        <f t="shared" si="11"/>
        <v>0</v>
      </c>
      <c r="AJ9" s="41">
        <f t="shared" si="13"/>
        <v>2387.5233246467956</v>
      </c>
      <c r="AK9" s="41">
        <f>HLOOKUP(I9,ElecAvoidedCostsWOCC!$A$5:$Q$50,G9+1,FALSE)*J9*L9</f>
        <v>0</v>
      </c>
      <c r="AL9" s="41">
        <f t="shared" si="14"/>
        <v>2387.5233246467956</v>
      </c>
      <c r="AM9" s="45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2387.5233246467956</v>
      </c>
      <c r="AN9" s="45">
        <f t="shared" si="15"/>
        <v>5146.4357400146855</v>
      </c>
      <c r="AO9" s="44">
        <f t="shared" si="16"/>
        <v>1.1235544317973045</v>
      </c>
      <c r="AP9" s="44">
        <f t="shared" si="17"/>
        <v>1.7867080950702028</v>
      </c>
    </row>
    <row r="10" spans="1:42" ht="13.5" customHeight="1" x14ac:dyDescent="0.25">
      <c r="A10" s="51">
        <f>SUM(O5:O999)</f>
        <v>755323.95000000007</v>
      </c>
      <c r="B10" s="84" t="s">
        <v>14</v>
      </c>
      <c r="C10" s="56">
        <v>18230434</v>
      </c>
      <c r="D10" s="56" t="s">
        <v>43</v>
      </c>
      <c r="E10" s="35">
        <v>13214</v>
      </c>
      <c r="F10" s="36" t="s">
        <v>648</v>
      </c>
      <c r="G10" s="36">
        <v>14</v>
      </c>
      <c r="H10" s="36">
        <v>0</v>
      </c>
      <c r="I10" s="37" t="s">
        <v>262</v>
      </c>
      <c r="J10" s="38">
        <v>15</v>
      </c>
      <c r="K10" s="38">
        <v>120</v>
      </c>
      <c r="L10" s="38"/>
      <c r="M10" s="39">
        <v>125</v>
      </c>
      <c r="N10" s="39">
        <v>136.4</v>
      </c>
      <c r="O10" s="40">
        <v>1800</v>
      </c>
      <c r="P10" s="41">
        <v>1875</v>
      </c>
      <c r="Q10" s="41">
        <f t="shared" si="12"/>
        <v>2046</v>
      </c>
      <c r="R10" s="42">
        <v>18.981400000000001</v>
      </c>
      <c r="S10" s="43"/>
      <c r="T10" s="36">
        <f t="shared" si="0"/>
        <v>14</v>
      </c>
      <c r="U10" s="44">
        <f t="shared" si="1"/>
        <v>3.336316821411528E-2</v>
      </c>
      <c r="V10" s="45">
        <f t="shared" si="2"/>
        <v>11.400000000000006</v>
      </c>
      <c r="W10" s="46">
        <f t="shared" si="3"/>
        <v>2.383083443865377E-3</v>
      </c>
      <c r="X10" s="41">
        <f t="shared" si="4"/>
        <v>1030.2682418583443</v>
      </c>
      <c r="Y10" s="41">
        <f t="shared" si="5"/>
        <v>171</v>
      </c>
      <c r="Z10" s="41">
        <f t="shared" si="6"/>
        <v>2269.4716326683401</v>
      </c>
      <c r="AA10" s="47">
        <f t="shared" si="7"/>
        <v>3076.2682418583445</v>
      </c>
      <c r="AB10" s="48">
        <f t="shared" si="8"/>
        <v>2124.9734388280335</v>
      </c>
      <c r="AC10" s="41">
        <f t="shared" si="8"/>
        <v>2880.4009755227944</v>
      </c>
      <c r="AD10" s="41">
        <f t="shared" si="9"/>
        <v>2520.1600829032104</v>
      </c>
      <c r="AE10" s="41">
        <f t="shared" si="18"/>
        <v>0</v>
      </c>
      <c r="AF10" s="49">
        <f>HLOOKUP(I10,ElecAvoidedCostsWOCC!$A$5:$Q$50,G10+1,FALSE)</f>
        <v>1.3264018470259975</v>
      </c>
      <c r="AG10" s="41">
        <f t="shared" si="10"/>
        <v>2387.5233246467956</v>
      </c>
      <c r="AH10" s="49">
        <f>HLOOKUP(I10,ElecAvoidedCostsWOCC!$A$5:$Q$50,T10+1,FALSE)</f>
        <v>1.3264018470259975</v>
      </c>
      <c r="AI10" s="41">
        <f t="shared" si="11"/>
        <v>0</v>
      </c>
      <c r="AJ10" s="41">
        <f t="shared" si="13"/>
        <v>2387.5233246467956</v>
      </c>
      <c r="AK10" s="41">
        <f>HLOOKUP(I10,ElecAvoidedCostsWOCC!$A$5:$Q$50,G10+1,FALSE)*J10*L10</f>
        <v>0</v>
      </c>
      <c r="AL10" s="41">
        <f t="shared" si="14"/>
        <v>2387.5233246467956</v>
      </c>
      <c r="AM10" s="45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2387.5233246467956</v>
      </c>
      <c r="AN10" s="45">
        <f t="shared" si="15"/>
        <v>5146.4357400146855</v>
      </c>
      <c r="AO10" s="44">
        <f t="shared" si="16"/>
        <v>1.1235544317973045</v>
      </c>
      <c r="AP10" s="44">
        <f t="shared" si="17"/>
        <v>1.7867080950702028</v>
      </c>
    </row>
    <row r="11" spans="1:42" ht="13.5" customHeight="1" x14ac:dyDescent="0.25">
      <c r="A11" s="33" t="s">
        <v>235</v>
      </c>
      <c r="B11" s="84" t="s">
        <v>14</v>
      </c>
      <c r="C11" s="56">
        <v>18230434</v>
      </c>
      <c r="D11" s="56" t="s">
        <v>43</v>
      </c>
      <c r="E11" s="35">
        <v>13751</v>
      </c>
      <c r="F11" s="36" t="s">
        <v>649</v>
      </c>
      <c r="G11" s="36">
        <v>12</v>
      </c>
      <c r="H11" s="36">
        <v>0</v>
      </c>
      <c r="I11" s="37" t="s">
        <v>260</v>
      </c>
      <c r="J11" s="38">
        <v>15</v>
      </c>
      <c r="K11" s="38">
        <v>68</v>
      </c>
      <c r="L11" s="38"/>
      <c r="M11" s="39">
        <v>100</v>
      </c>
      <c r="N11" s="39">
        <v>103.49</v>
      </c>
      <c r="O11" s="40">
        <v>1020</v>
      </c>
      <c r="P11" s="41">
        <v>1500</v>
      </c>
      <c r="Q11" s="41">
        <f t="shared" si="12"/>
        <v>1552.35</v>
      </c>
      <c r="R11" s="42">
        <v>-0.08</v>
      </c>
      <c r="S11" s="43"/>
      <c r="T11" s="36">
        <f t="shared" si="0"/>
        <v>12</v>
      </c>
      <c r="U11" s="44">
        <f t="shared" si="1"/>
        <v>1.6204967418284564E-2</v>
      </c>
      <c r="V11" s="45">
        <f t="shared" si="2"/>
        <v>3.4899999999999949</v>
      </c>
      <c r="W11" s="46">
        <f t="shared" si="3"/>
        <v>1.3504139515237137E-3</v>
      </c>
      <c r="X11" s="41">
        <f t="shared" si="4"/>
        <v>583.81867038639507</v>
      </c>
      <c r="Y11" s="41">
        <f t="shared" si="5"/>
        <v>52.349999999999909</v>
      </c>
      <c r="Z11" s="41">
        <f t="shared" si="6"/>
        <v>1286.0339251787263</v>
      </c>
      <c r="AA11" s="47">
        <f t="shared" si="7"/>
        <v>2136.1686703863952</v>
      </c>
      <c r="AB11" s="48">
        <f t="shared" si="8"/>
        <v>1204.1516153358859</v>
      </c>
      <c r="AC11" s="41">
        <f t="shared" si="8"/>
        <v>2000.1579310734037</v>
      </c>
      <c r="AD11" s="41">
        <f t="shared" si="9"/>
        <v>-9.633649979037969</v>
      </c>
      <c r="AE11" s="41">
        <f t="shared" si="18"/>
        <v>0</v>
      </c>
      <c r="AF11" s="49">
        <f>HLOOKUP(I11,ElecAvoidedCostsWOCC!$A$5:$Q$50,G11+1,FALSE)</f>
        <v>1.1811812347431871</v>
      </c>
      <c r="AG11" s="41">
        <f t="shared" si="10"/>
        <v>1204.8048594380509</v>
      </c>
      <c r="AH11" s="49">
        <f>HLOOKUP(I11,ElecAvoidedCostsWOCC!$A$5:$Q$50,T11+1,FALSE)</f>
        <v>1.1811812347431871</v>
      </c>
      <c r="AI11" s="41">
        <f t="shared" si="11"/>
        <v>0</v>
      </c>
      <c r="AJ11" s="41">
        <f t="shared" si="13"/>
        <v>1204.8048594380509</v>
      </c>
      <c r="AK11" s="41">
        <f>HLOOKUP(I11,ElecAvoidedCostsWOCC!$A$5:$Q$50,G11+1,FALSE)*J11*L11</f>
        <v>0</v>
      </c>
      <c r="AL11" s="41">
        <f t="shared" si="14"/>
        <v>1204.8048594380509</v>
      </c>
      <c r="AM11" s="45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1204.8048594380507</v>
      </c>
      <c r="AN11" s="45">
        <f t="shared" si="15"/>
        <v>1315.6516954028179</v>
      </c>
      <c r="AO11" s="44">
        <f t="shared" si="16"/>
        <v>1.0005424932324511</v>
      </c>
      <c r="AP11" s="44">
        <f t="shared" si="17"/>
        <v>0.65777390623187493</v>
      </c>
    </row>
    <row r="12" spans="1:42" ht="13.5" customHeight="1" x14ac:dyDescent="0.25">
      <c r="A12" s="52">
        <f>SUM(P5:P1000)</f>
        <v>520000</v>
      </c>
      <c r="B12" s="84" t="s">
        <v>14</v>
      </c>
      <c r="C12" s="56">
        <v>18230434</v>
      </c>
      <c r="D12" s="56" t="s">
        <v>43</v>
      </c>
      <c r="E12" s="35">
        <v>13572</v>
      </c>
      <c r="F12" s="36" t="s">
        <v>650</v>
      </c>
      <c r="G12" s="36">
        <v>12</v>
      </c>
      <c r="H12" s="36">
        <v>0</v>
      </c>
      <c r="I12" s="37" t="s">
        <v>260</v>
      </c>
      <c r="J12" s="38">
        <v>15</v>
      </c>
      <c r="K12" s="38">
        <v>118</v>
      </c>
      <c r="L12" s="38"/>
      <c r="M12" s="39">
        <v>100</v>
      </c>
      <c r="N12" s="39">
        <v>196.59</v>
      </c>
      <c r="O12" s="40">
        <v>1770</v>
      </c>
      <c r="P12" s="41">
        <v>1500</v>
      </c>
      <c r="Q12" s="41">
        <f t="shared" si="12"/>
        <v>2948.85</v>
      </c>
      <c r="R12" s="42">
        <v>4.46</v>
      </c>
      <c r="S12" s="43"/>
      <c r="T12" s="36">
        <f t="shared" si="0"/>
        <v>12</v>
      </c>
      <c r="U12" s="44">
        <f t="shared" si="1"/>
        <v>2.8120384637611448E-2</v>
      </c>
      <c r="V12" s="45">
        <f t="shared" si="2"/>
        <v>96.59</v>
      </c>
      <c r="W12" s="46">
        <f t="shared" si="3"/>
        <v>2.3433653864676205E-3</v>
      </c>
      <c r="X12" s="41">
        <f t="shared" si="4"/>
        <v>1013.0971044940384</v>
      </c>
      <c r="Y12" s="41">
        <f t="shared" si="5"/>
        <v>1448.85</v>
      </c>
      <c r="Z12" s="41">
        <f t="shared" si="6"/>
        <v>2231.6471054572012</v>
      </c>
      <c r="AA12" s="47">
        <f t="shared" si="7"/>
        <v>3961.9471044940383</v>
      </c>
      <c r="AB12" s="48">
        <f t="shared" si="8"/>
        <v>2089.5572148475667</v>
      </c>
      <c r="AC12" s="41">
        <f t="shared" si="8"/>
        <v>3709.6883000880507</v>
      </c>
      <c r="AD12" s="41">
        <f t="shared" si="9"/>
        <v>537.07598633136672</v>
      </c>
      <c r="AE12" s="41">
        <f t="shared" si="18"/>
        <v>0</v>
      </c>
      <c r="AF12" s="49">
        <f>HLOOKUP(I12,ElecAvoidedCostsWOCC!$A$5:$Q$50,G12+1,FALSE)</f>
        <v>1.1811812347431871</v>
      </c>
      <c r="AG12" s="41">
        <f t="shared" si="10"/>
        <v>2090.6907854954416</v>
      </c>
      <c r="AH12" s="49">
        <f>HLOOKUP(I12,ElecAvoidedCostsWOCC!$A$5:$Q$50,T12+1,FALSE)</f>
        <v>1.1811812347431871</v>
      </c>
      <c r="AI12" s="41">
        <f t="shared" si="11"/>
        <v>0</v>
      </c>
      <c r="AJ12" s="41">
        <f t="shared" si="13"/>
        <v>2090.6907854954416</v>
      </c>
      <c r="AK12" s="41">
        <f>HLOOKUP(I12,ElecAvoidedCostsWOCC!$A$5:$Q$50,G12+1,FALSE)*J12*L12</f>
        <v>0</v>
      </c>
      <c r="AL12" s="41">
        <f t="shared" si="14"/>
        <v>2090.6907854954416</v>
      </c>
      <c r="AM12" s="45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2090.6907854954411</v>
      </c>
      <c r="AN12" s="45">
        <f t="shared" si="15"/>
        <v>2836.835850376352</v>
      </c>
      <c r="AO12" s="44">
        <f t="shared" si="16"/>
        <v>1.0005424932324511</v>
      </c>
      <c r="AP12" s="44">
        <f t="shared" si="17"/>
        <v>0.76471002976423075</v>
      </c>
    </row>
    <row r="13" spans="1:42" ht="13.5" customHeight="1" x14ac:dyDescent="0.25">
      <c r="A13" s="53" t="s">
        <v>238</v>
      </c>
      <c r="B13" s="84" t="s">
        <v>14</v>
      </c>
      <c r="C13" s="56">
        <v>18230434</v>
      </c>
      <c r="D13" s="56" t="s">
        <v>43</v>
      </c>
      <c r="E13" s="35">
        <v>12595</v>
      </c>
      <c r="F13" s="36" t="s">
        <v>651</v>
      </c>
      <c r="G13" s="36">
        <v>12</v>
      </c>
      <c r="H13" s="36">
        <v>0</v>
      </c>
      <c r="I13" s="37" t="s">
        <v>260</v>
      </c>
      <c r="J13" s="38">
        <v>5</v>
      </c>
      <c r="K13" s="38">
        <v>324.58</v>
      </c>
      <c r="L13" s="38"/>
      <c r="M13" s="39">
        <v>200</v>
      </c>
      <c r="N13" s="39">
        <v>411.53</v>
      </c>
      <c r="O13" s="40">
        <v>1622.8999999999999</v>
      </c>
      <c r="P13" s="41">
        <v>1000</v>
      </c>
      <c r="Q13" s="41">
        <f t="shared" si="12"/>
        <v>2057.6499999999996</v>
      </c>
      <c r="R13" s="42">
        <v>-0.24340000000000001</v>
      </c>
      <c r="S13" s="43"/>
      <c r="T13" s="36">
        <f t="shared" si="0"/>
        <v>12</v>
      </c>
      <c r="U13" s="44">
        <f t="shared" si="1"/>
        <v>2.5783374140327466E-2</v>
      </c>
      <c r="V13" s="45">
        <f t="shared" si="2"/>
        <v>211.52999999999997</v>
      </c>
      <c r="W13" s="46">
        <f t="shared" si="3"/>
        <v>2.1486145116939555E-3</v>
      </c>
      <c r="X13" s="41">
        <f t="shared" si="4"/>
        <v>928.90129428439252</v>
      </c>
      <c r="Y13" s="41">
        <f t="shared" si="5"/>
        <v>1057.6499999999996</v>
      </c>
      <c r="Z13" s="41">
        <f t="shared" si="6"/>
        <v>2046.1808403652494</v>
      </c>
      <c r="AA13" s="47">
        <f t="shared" si="7"/>
        <v>2986.551294284392</v>
      </c>
      <c r="AB13" s="48">
        <f t="shared" si="8"/>
        <v>1915.8996632633421</v>
      </c>
      <c r="AC13" s="41">
        <f t="shared" si="8"/>
        <v>2796.3963429629139</v>
      </c>
      <c r="AD13" s="41">
        <f t="shared" si="9"/>
        <v>-9.77012668707434</v>
      </c>
      <c r="AE13" s="41">
        <f t="shared" si="18"/>
        <v>0</v>
      </c>
      <c r="AF13" s="49">
        <f>HLOOKUP(I13,ElecAvoidedCostsWOCC!$A$5:$Q$50,G13+1,FALSE)</f>
        <v>1.1811812347431871</v>
      </c>
      <c r="AG13" s="41">
        <f t="shared" si="10"/>
        <v>1916.9390258647184</v>
      </c>
      <c r="AH13" s="49">
        <f>HLOOKUP(I13,ElecAvoidedCostsWOCC!$A$5:$Q$50,T13+1,FALSE)</f>
        <v>1.1811812347431871</v>
      </c>
      <c r="AI13" s="41">
        <f t="shared" si="11"/>
        <v>0</v>
      </c>
      <c r="AJ13" s="41">
        <f t="shared" si="13"/>
        <v>1916.9390258647184</v>
      </c>
      <c r="AK13" s="41">
        <f>HLOOKUP(I13,ElecAvoidedCostsWOCC!$A$5:$Q$50,G13+1,FALSE)*J13*L13</f>
        <v>0</v>
      </c>
      <c r="AL13" s="41">
        <f t="shared" si="14"/>
        <v>1916.9390258647184</v>
      </c>
      <c r="AM13" s="45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1916.9390258647184</v>
      </c>
      <c r="AN13" s="45">
        <f t="shared" si="15"/>
        <v>2098.8628017641158</v>
      </c>
      <c r="AO13" s="44">
        <f t="shared" si="16"/>
        <v>1.0005424932324514</v>
      </c>
      <c r="AP13" s="44">
        <f t="shared" si="17"/>
        <v>0.75055984358078209</v>
      </c>
    </row>
    <row r="14" spans="1:42" ht="13.5" customHeight="1" x14ac:dyDescent="0.25">
      <c r="A14" s="52">
        <f>SUM(Y5:Y1000)</f>
        <v>400653.69999999995</v>
      </c>
      <c r="B14" s="84" t="s">
        <v>14</v>
      </c>
      <c r="C14" s="56">
        <v>18230434</v>
      </c>
      <c r="D14" s="56" t="s">
        <v>43</v>
      </c>
      <c r="E14" s="35">
        <v>12596</v>
      </c>
      <c r="F14" s="36" t="s">
        <v>652</v>
      </c>
      <c r="G14" s="36">
        <v>12</v>
      </c>
      <c r="H14" s="36">
        <v>0</v>
      </c>
      <c r="I14" s="37" t="s">
        <v>260</v>
      </c>
      <c r="J14" s="38">
        <v>110</v>
      </c>
      <c r="K14" s="38">
        <v>408.03</v>
      </c>
      <c r="L14" s="38"/>
      <c r="M14" s="39">
        <v>200</v>
      </c>
      <c r="N14" s="39">
        <v>411.53</v>
      </c>
      <c r="O14" s="40">
        <v>44883.299999999996</v>
      </c>
      <c r="P14" s="41">
        <v>22000</v>
      </c>
      <c r="Q14" s="41">
        <f t="shared" si="12"/>
        <v>45268.299999999996</v>
      </c>
      <c r="R14" s="42">
        <v>2.6875</v>
      </c>
      <c r="S14" s="43"/>
      <c r="T14" s="36">
        <f t="shared" si="0"/>
        <v>12</v>
      </c>
      <c r="U14" s="44">
        <f t="shared" si="1"/>
        <v>0.71307099424028575</v>
      </c>
      <c r="V14" s="45">
        <f t="shared" si="2"/>
        <v>211.52999999999997</v>
      </c>
      <c r="W14" s="46">
        <f t="shared" si="3"/>
        <v>5.942258285335715E-2</v>
      </c>
      <c r="X14" s="41">
        <f t="shared" si="4"/>
        <v>25689.910322111453</v>
      </c>
      <c r="Y14" s="41">
        <f t="shared" si="5"/>
        <v>23268.299999999996</v>
      </c>
      <c r="Z14" s="41">
        <f t="shared" si="6"/>
        <v>56589.653405857171</v>
      </c>
      <c r="AA14" s="47">
        <f t="shared" si="7"/>
        <v>70958.210322111452</v>
      </c>
      <c r="AB14" s="48">
        <f t="shared" si="8"/>
        <v>52986.566859416824</v>
      </c>
      <c r="AC14" s="41">
        <f t="shared" si="8"/>
        <v>66440.271837182998</v>
      </c>
      <c r="AD14" s="41">
        <f t="shared" si="9"/>
        <v>2373.2898125442493</v>
      </c>
      <c r="AE14" s="41">
        <f t="shared" si="18"/>
        <v>0</v>
      </c>
      <c r="AF14" s="49">
        <f>HLOOKUP(I14,ElecAvoidedCostsWOCC!$A$5:$Q$50,G14+1,FALSE)</f>
        <v>1.1811812347431871</v>
      </c>
      <c r="AG14" s="41">
        <f t="shared" si="10"/>
        <v>53015.311713348885</v>
      </c>
      <c r="AH14" s="49">
        <f>HLOOKUP(I14,ElecAvoidedCostsWOCC!$A$5:$Q$50,T14+1,FALSE)</f>
        <v>1.1811812347431871</v>
      </c>
      <c r="AI14" s="41">
        <f t="shared" si="11"/>
        <v>0</v>
      </c>
      <c r="AJ14" s="41">
        <f t="shared" si="13"/>
        <v>53015.311713348885</v>
      </c>
      <c r="AK14" s="41">
        <f>HLOOKUP(I14,ElecAvoidedCostsWOCC!$A$5:$Q$50,G14+1,FALSE)*J14*L14</f>
        <v>0</v>
      </c>
      <c r="AL14" s="41">
        <f t="shared" si="14"/>
        <v>53015.311713348885</v>
      </c>
      <c r="AM14" s="45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53015.311713348885</v>
      </c>
      <c r="AN14" s="45">
        <f t="shared" si="15"/>
        <v>60690.132697228029</v>
      </c>
      <c r="AO14" s="44">
        <f t="shared" si="16"/>
        <v>1.0005424932324514</v>
      </c>
      <c r="AP14" s="44">
        <f t="shared" si="17"/>
        <v>0.91345400942900823</v>
      </c>
    </row>
    <row r="15" spans="1:42" ht="13.5" customHeight="1" x14ac:dyDescent="0.25">
      <c r="A15" s="33" t="s">
        <v>241</v>
      </c>
      <c r="B15" s="84" t="s">
        <v>14</v>
      </c>
      <c r="C15" s="56">
        <v>18230434</v>
      </c>
      <c r="D15" s="56" t="s">
        <v>43</v>
      </c>
      <c r="E15" s="35">
        <v>13063</v>
      </c>
      <c r="F15" s="36" t="s">
        <v>655</v>
      </c>
      <c r="G15" s="36">
        <v>12</v>
      </c>
      <c r="H15" s="36">
        <v>0</v>
      </c>
      <c r="I15" s="37" t="s">
        <v>260</v>
      </c>
      <c r="J15" s="38">
        <v>5</v>
      </c>
      <c r="K15" s="38">
        <v>324.58</v>
      </c>
      <c r="L15" s="38"/>
      <c r="M15" s="39">
        <v>250</v>
      </c>
      <c r="N15" s="39">
        <v>411.53</v>
      </c>
      <c r="O15" s="40">
        <v>1622.8999999999999</v>
      </c>
      <c r="P15" s="41">
        <v>1250</v>
      </c>
      <c r="Q15" s="41">
        <f t="shared" si="12"/>
        <v>2057.6499999999996</v>
      </c>
      <c r="R15" s="42">
        <v>-0.24340000000000001</v>
      </c>
      <c r="S15" s="43"/>
      <c r="T15" s="36">
        <f t="shared" si="0"/>
        <v>12</v>
      </c>
      <c r="U15" s="44">
        <f t="shared" si="1"/>
        <v>2.5783374140327466E-2</v>
      </c>
      <c r="V15" s="45">
        <f t="shared" si="2"/>
        <v>161.52999999999997</v>
      </c>
      <c r="W15" s="46">
        <f t="shared" si="3"/>
        <v>2.1486145116939555E-3</v>
      </c>
      <c r="X15" s="41">
        <f t="shared" si="4"/>
        <v>928.90129428439252</v>
      </c>
      <c r="Y15" s="41">
        <f t="shared" si="5"/>
        <v>807.64999999999964</v>
      </c>
      <c r="Z15" s="41">
        <f t="shared" si="6"/>
        <v>2046.1808403652494</v>
      </c>
      <c r="AA15" s="47">
        <f t="shared" si="7"/>
        <v>2986.551294284392</v>
      </c>
      <c r="AB15" s="48">
        <f t="shared" si="8"/>
        <v>1915.8996632633421</v>
      </c>
      <c r="AC15" s="41">
        <f t="shared" si="8"/>
        <v>2796.3963429629139</v>
      </c>
      <c r="AD15" s="41">
        <f t="shared" si="9"/>
        <v>-9.77012668707434</v>
      </c>
      <c r="AE15" s="41">
        <f t="shared" si="18"/>
        <v>0</v>
      </c>
      <c r="AF15" s="49">
        <f>HLOOKUP(I15,ElecAvoidedCostsWOCC!$A$5:$Q$50,G15+1,FALSE)</f>
        <v>1.1811812347431871</v>
      </c>
      <c r="AG15" s="41">
        <f t="shared" si="10"/>
        <v>1916.9390258647184</v>
      </c>
      <c r="AH15" s="49">
        <f>HLOOKUP(I15,ElecAvoidedCostsWOCC!$A$5:$Q$50,T15+1,FALSE)</f>
        <v>1.1811812347431871</v>
      </c>
      <c r="AI15" s="41">
        <f t="shared" si="11"/>
        <v>0</v>
      </c>
      <c r="AJ15" s="41">
        <f t="shared" si="13"/>
        <v>1916.9390258647184</v>
      </c>
      <c r="AK15" s="41">
        <f>HLOOKUP(I15,ElecAvoidedCostsWOCC!$A$5:$Q$50,G15+1,FALSE)*J15*L15</f>
        <v>0</v>
      </c>
      <c r="AL15" s="41">
        <f t="shared" si="14"/>
        <v>1916.9390258647184</v>
      </c>
      <c r="AM15" s="45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1916.9390258647184</v>
      </c>
      <c r="AN15" s="45">
        <f t="shared" si="15"/>
        <v>2098.8628017641158</v>
      </c>
      <c r="AO15" s="44">
        <f t="shared" si="16"/>
        <v>1.0005424932324514</v>
      </c>
      <c r="AP15" s="44">
        <f t="shared" si="17"/>
        <v>0.75055984358078209</v>
      </c>
    </row>
    <row r="16" spans="1:42" ht="13.5" customHeight="1" x14ac:dyDescent="0.25">
      <c r="A16" s="51">
        <f>SUM(U5:U999)</f>
        <v>13.324994394789153</v>
      </c>
      <c r="B16" s="84" t="s">
        <v>14</v>
      </c>
      <c r="C16" s="56">
        <v>18230434</v>
      </c>
      <c r="D16" s="56" t="s">
        <v>43</v>
      </c>
      <c r="E16" s="35">
        <v>13065</v>
      </c>
      <c r="F16" s="36" t="s">
        <v>656</v>
      </c>
      <c r="G16" s="36">
        <v>12</v>
      </c>
      <c r="H16" s="36">
        <v>0</v>
      </c>
      <c r="I16" s="37" t="s">
        <v>260</v>
      </c>
      <c r="J16" s="38">
        <v>45</v>
      </c>
      <c r="K16" s="38">
        <v>408.03</v>
      </c>
      <c r="L16" s="38"/>
      <c r="M16" s="39">
        <v>250</v>
      </c>
      <c r="N16" s="39">
        <v>411.53</v>
      </c>
      <c r="O16" s="40">
        <v>18361.349999999999</v>
      </c>
      <c r="P16" s="41">
        <v>11250</v>
      </c>
      <c r="Q16" s="41">
        <f t="shared" si="12"/>
        <v>18518.849999999999</v>
      </c>
      <c r="R16" s="42">
        <v>2.6875</v>
      </c>
      <c r="S16" s="43"/>
      <c r="T16" s="36">
        <f t="shared" si="0"/>
        <v>12</v>
      </c>
      <c r="U16" s="44">
        <f t="shared" si="1"/>
        <v>0.29171086128011692</v>
      </c>
      <c r="V16" s="45">
        <f t="shared" si="2"/>
        <v>161.52999999999997</v>
      </c>
      <c r="W16" s="46">
        <f t="shared" si="3"/>
        <v>2.4309238440009744E-2</v>
      </c>
      <c r="X16" s="41">
        <f t="shared" si="4"/>
        <v>10509.508768136504</v>
      </c>
      <c r="Y16" s="41">
        <f t="shared" si="5"/>
        <v>7268.8499999999985</v>
      </c>
      <c r="Z16" s="41">
        <f t="shared" si="6"/>
        <v>23150.31275694157</v>
      </c>
      <c r="AA16" s="47">
        <f t="shared" si="7"/>
        <v>29028.358768136502</v>
      </c>
      <c r="AB16" s="48">
        <f t="shared" si="8"/>
        <v>21676.322806125063</v>
      </c>
      <c r="AC16" s="41">
        <f t="shared" si="8"/>
        <v>27180.11120612032</v>
      </c>
      <c r="AD16" s="41">
        <f t="shared" si="9"/>
        <v>970.89128694992019</v>
      </c>
      <c r="AE16" s="41">
        <f t="shared" si="18"/>
        <v>0</v>
      </c>
      <c r="AF16" s="49">
        <f>HLOOKUP(I16,ElecAvoidedCostsWOCC!$A$5:$Q$50,G16+1,FALSE)</f>
        <v>1.1811812347431871</v>
      </c>
      <c r="AG16" s="41">
        <f t="shared" si="10"/>
        <v>21688.082064551818</v>
      </c>
      <c r="AH16" s="49">
        <f>HLOOKUP(I16,ElecAvoidedCostsWOCC!$A$5:$Q$50,T16+1,FALSE)</f>
        <v>1.1811812347431871</v>
      </c>
      <c r="AI16" s="41">
        <f t="shared" si="11"/>
        <v>0</v>
      </c>
      <c r="AJ16" s="41">
        <f t="shared" si="13"/>
        <v>21688.082064551818</v>
      </c>
      <c r="AK16" s="41">
        <f>HLOOKUP(I16,ElecAvoidedCostsWOCC!$A$5:$Q$50,G16+1,FALSE)*J16*L16</f>
        <v>0</v>
      </c>
      <c r="AL16" s="41">
        <f t="shared" si="14"/>
        <v>21688.082064551818</v>
      </c>
      <c r="AM16" s="45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21688.082064551818</v>
      </c>
      <c r="AN16" s="45">
        <f t="shared" si="15"/>
        <v>24827.781557956925</v>
      </c>
      <c r="AO16" s="44">
        <f t="shared" si="16"/>
        <v>1.0005424932324514</v>
      </c>
      <c r="AP16" s="44">
        <f t="shared" si="17"/>
        <v>0.91345400942900834</v>
      </c>
    </row>
    <row r="17" spans="1:42" ht="13.5" customHeight="1" x14ac:dyDescent="0.25">
      <c r="A17" s="54" t="s">
        <v>244</v>
      </c>
      <c r="B17" s="84" t="s">
        <v>14</v>
      </c>
      <c r="C17" s="56">
        <v>18230434</v>
      </c>
      <c r="D17" s="56" t="s">
        <v>43</v>
      </c>
      <c r="E17" s="35">
        <v>12994</v>
      </c>
      <c r="F17" s="36" t="s">
        <v>657</v>
      </c>
      <c r="G17" s="36">
        <v>14</v>
      </c>
      <c r="H17" s="36">
        <v>0</v>
      </c>
      <c r="I17" s="37" t="s">
        <v>262</v>
      </c>
      <c r="J17" s="38">
        <v>270</v>
      </c>
      <c r="K17" s="38">
        <v>120</v>
      </c>
      <c r="L17" s="38"/>
      <c r="M17" s="39">
        <v>125</v>
      </c>
      <c r="N17" s="39">
        <v>136.4</v>
      </c>
      <c r="O17" s="40">
        <v>32400</v>
      </c>
      <c r="P17" s="41">
        <v>33750</v>
      </c>
      <c r="Q17" s="41">
        <f t="shared" si="12"/>
        <v>36828</v>
      </c>
      <c r="R17" s="42">
        <v>18.981400000000001</v>
      </c>
      <c r="S17" s="43"/>
      <c r="T17" s="36">
        <f t="shared" si="0"/>
        <v>14</v>
      </c>
      <c r="U17" s="44">
        <f t="shared" si="1"/>
        <v>0.60053702785407492</v>
      </c>
      <c r="V17" s="45">
        <f t="shared" si="2"/>
        <v>11.400000000000006</v>
      </c>
      <c r="W17" s="46">
        <f t="shared" si="3"/>
        <v>4.2895501989576784E-2</v>
      </c>
      <c r="X17" s="41">
        <f t="shared" si="4"/>
        <v>18544.828353450193</v>
      </c>
      <c r="Y17" s="41">
        <f t="shared" si="5"/>
        <v>3078</v>
      </c>
      <c r="Z17" s="41">
        <f t="shared" si="6"/>
        <v>40850.489388030124</v>
      </c>
      <c r="AA17" s="47">
        <f t="shared" si="7"/>
        <v>55372.828353450197</v>
      </c>
      <c r="AB17" s="48">
        <f t="shared" si="8"/>
        <v>38249.521898904612</v>
      </c>
      <c r="AC17" s="41">
        <f t="shared" si="8"/>
        <v>51847.217559410296</v>
      </c>
      <c r="AD17" s="41">
        <f t="shared" si="9"/>
        <v>45362.881492257788</v>
      </c>
      <c r="AE17" s="41">
        <f t="shared" si="18"/>
        <v>0</v>
      </c>
      <c r="AF17" s="49">
        <f>HLOOKUP(I17,ElecAvoidedCostsWOCC!$A$5:$Q$50,G17+1,FALSE)</f>
        <v>1.3264018470259975</v>
      </c>
      <c r="AG17" s="41">
        <f t="shared" si="10"/>
        <v>42975.419843642318</v>
      </c>
      <c r="AH17" s="49">
        <f>HLOOKUP(I17,ElecAvoidedCostsWOCC!$A$5:$Q$50,T17+1,FALSE)</f>
        <v>1.3264018470259975</v>
      </c>
      <c r="AI17" s="41">
        <f t="shared" si="11"/>
        <v>0</v>
      </c>
      <c r="AJ17" s="41">
        <f t="shared" si="13"/>
        <v>42975.419843642318</v>
      </c>
      <c r="AK17" s="41">
        <f>HLOOKUP(I17,ElecAvoidedCostsWOCC!$A$5:$Q$50,G17+1,FALSE)*J17*L17</f>
        <v>0</v>
      </c>
      <c r="AL17" s="41">
        <f t="shared" si="14"/>
        <v>42975.419843642318</v>
      </c>
      <c r="AM17" s="45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42975.419843642318</v>
      </c>
      <c r="AN17" s="45">
        <f t="shared" si="15"/>
        <v>92635.843320264335</v>
      </c>
      <c r="AO17" s="44">
        <f t="shared" si="16"/>
        <v>1.1235544317973043</v>
      </c>
      <c r="AP17" s="44">
        <f t="shared" si="17"/>
        <v>1.7867080950702028</v>
      </c>
    </row>
    <row r="18" spans="1:42" ht="13.5" customHeight="1" x14ac:dyDescent="0.25">
      <c r="A18" s="52">
        <f>A6+A8</f>
        <v>952325.71</v>
      </c>
      <c r="B18" s="84" t="s">
        <v>14</v>
      </c>
      <c r="C18" s="56">
        <v>18230434</v>
      </c>
      <c r="D18" s="56" t="s">
        <v>43</v>
      </c>
      <c r="E18" s="35">
        <v>12996</v>
      </c>
      <c r="F18" s="36" t="s">
        <v>658</v>
      </c>
      <c r="G18" s="36">
        <v>14</v>
      </c>
      <c r="H18" s="36">
        <v>0</v>
      </c>
      <c r="I18" s="37" t="s">
        <v>262</v>
      </c>
      <c r="J18" s="38">
        <v>180</v>
      </c>
      <c r="K18" s="38">
        <v>120</v>
      </c>
      <c r="L18" s="38"/>
      <c r="M18" s="39">
        <v>125</v>
      </c>
      <c r="N18" s="39">
        <v>136.4</v>
      </c>
      <c r="O18" s="40">
        <v>21600</v>
      </c>
      <c r="P18" s="41">
        <v>22500</v>
      </c>
      <c r="Q18" s="41">
        <f t="shared" si="12"/>
        <v>24552</v>
      </c>
      <c r="R18" s="42">
        <v>18.981400000000001</v>
      </c>
      <c r="S18" s="43"/>
      <c r="T18" s="36">
        <f t="shared" si="0"/>
        <v>14</v>
      </c>
      <c r="U18" s="44">
        <f t="shared" si="1"/>
        <v>0.40035801856938336</v>
      </c>
      <c r="V18" s="45">
        <f t="shared" si="2"/>
        <v>11.400000000000006</v>
      </c>
      <c r="W18" s="46">
        <f t="shared" si="3"/>
        <v>2.8597001326384524E-2</v>
      </c>
      <c r="X18" s="41">
        <f t="shared" si="4"/>
        <v>12363.21890230013</v>
      </c>
      <c r="Y18" s="41">
        <f t="shared" si="5"/>
        <v>2052</v>
      </c>
      <c r="Z18" s="41">
        <f t="shared" si="6"/>
        <v>27233.659592020085</v>
      </c>
      <c r="AA18" s="47">
        <f t="shared" si="7"/>
        <v>36915.218902300127</v>
      </c>
      <c r="AB18" s="48">
        <f t="shared" si="8"/>
        <v>25499.681265936408</v>
      </c>
      <c r="AC18" s="41">
        <f t="shared" si="8"/>
        <v>34564.811706273525</v>
      </c>
      <c r="AD18" s="41">
        <f t="shared" si="9"/>
        <v>30241.920994838521</v>
      </c>
      <c r="AE18" s="41">
        <f t="shared" si="18"/>
        <v>0</v>
      </c>
      <c r="AF18" s="49">
        <f>HLOOKUP(I18,ElecAvoidedCostsWOCC!$A$5:$Q$50,G18+1,FALSE)</f>
        <v>1.3264018470259975</v>
      </c>
      <c r="AG18" s="41">
        <f t="shared" si="10"/>
        <v>28650.279895761545</v>
      </c>
      <c r="AH18" s="49">
        <f>HLOOKUP(I18,ElecAvoidedCostsWOCC!$A$5:$Q$50,T18+1,FALSE)</f>
        <v>1.3264018470259975</v>
      </c>
      <c r="AI18" s="41">
        <f t="shared" si="11"/>
        <v>0</v>
      </c>
      <c r="AJ18" s="41">
        <f t="shared" si="13"/>
        <v>28650.279895761545</v>
      </c>
      <c r="AK18" s="41">
        <f>HLOOKUP(I18,ElecAvoidedCostsWOCC!$A$5:$Q$50,G18+1,FALSE)*J18*L18</f>
        <v>0</v>
      </c>
      <c r="AL18" s="41">
        <f t="shared" si="14"/>
        <v>28650.279895761545</v>
      </c>
      <c r="AM18" s="45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28650.279895761545</v>
      </c>
      <c r="AN18" s="45">
        <f t="shared" si="15"/>
        <v>61757.228880176219</v>
      </c>
      <c r="AO18" s="44">
        <f t="shared" si="16"/>
        <v>1.1235544317973043</v>
      </c>
      <c r="AP18" s="44">
        <f t="shared" si="17"/>
        <v>1.7867080950702028</v>
      </c>
    </row>
    <row r="19" spans="1:42" ht="13.5" customHeight="1" x14ac:dyDescent="0.25">
      <c r="A19" s="54" t="s">
        <v>214</v>
      </c>
      <c r="B19" s="84" t="s">
        <v>14</v>
      </c>
      <c r="C19" s="56">
        <v>18230434</v>
      </c>
      <c r="D19" s="56" t="s">
        <v>43</v>
      </c>
      <c r="E19" s="35">
        <v>13067</v>
      </c>
      <c r="F19" s="36" t="s">
        <v>659</v>
      </c>
      <c r="G19" s="36">
        <v>12</v>
      </c>
      <c r="H19" s="36">
        <v>0</v>
      </c>
      <c r="I19" s="37" t="s">
        <v>260</v>
      </c>
      <c r="J19" s="38">
        <v>180</v>
      </c>
      <c r="K19" s="38">
        <v>68</v>
      </c>
      <c r="L19" s="38"/>
      <c r="M19" s="39">
        <v>100</v>
      </c>
      <c r="N19" s="39">
        <v>103.49</v>
      </c>
      <c r="O19" s="40">
        <v>12240</v>
      </c>
      <c r="P19" s="41">
        <v>18000</v>
      </c>
      <c r="Q19" s="41">
        <f t="shared" si="12"/>
        <v>18628.2</v>
      </c>
      <c r="R19" s="42">
        <v>-0.08</v>
      </c>
      <c r="S19" s="43"/>
      <c r="T19" s="36">
        <f t="shared" si="0"/>
        <v>12</v>
      </c>
      <c r="U19" s="44">
        <f t="shared" si="1"/>
        <v>0.19445960901941478</v>
      </c>
      <c r="V19" s="45">
        <f t="shared" si="2"/>
        <v>3.4899999999999949</v>
      </c>
      <c r="W19" s="46">
        <f t="shared" si="3"/>
        <v>1.6204967418284564E-2</v>
      </c>
      <c r="X19" s="41">
        <f t="shared" si="4"/>
        <v>7005.8240446367408</v>
      </c>
      <c r="Y19" s="41">
        <f t="shared" si="5"/>
        <v>628.20000000000073</v>
      </c>
      <c r="Z19" s="41">
        <f t="shared" si="6"/>
        <v>15432.407102144713</v>
      </c>
      <c r="AA19" s="47">
        <f t="shared" si="7"/>
        <v>25634.024044636742</v>
      </c>
      <c r="AB19" s="48">
        <f t="shared" si="8"/>
        <v>14449.819384030628</v>
      </c>
      <c r="AC19" s="41">
        <f t="shared" si="8"/>
        <v>24001.895172880842</v>
      </c>
      <c r="AD19" s="41">
        <f t="shared" si="9"/>
        <v>-115.60379974845563</v>
      </c>
      <c r="AE19" s="41">
        <f t="shared" si="18"/>
        <v>0</v>
      </c>
      <c r="AF19" s="49">
        <f>HLOOKUP(I19,ElecAvoidedCostsWOCC!$A$5:$Q$50,G19+1,FALSE)</f>
        <v>1.1811812347431871</v>
      </c>
      <c r="AG19" s="41">
        <f t="shared" si="10"/>
        <v>14457.65831325661</v>
      </c>
      <c r="AH19" s="49">
        <f>HLOOKUP(I19,ElecAvoidedCostsWOCC!$A$5:$Q$50,T19+1,FALSE)</f>
        <v>1.1811812347431871</v>
      </c>
      <c r="AI19" s="41">
        <f t="shared" si="11"/>
        <v>0</v>
      </c>
      <c r="AJ19" s="41">
        <f t="shared" si="13"/>
        <v>14457.65831325661</v>
      </c>
      <c r="AK19" s="41">
        <f>HLOOKUP(I19,ElecAvoidedCostsWOCC!$A$5:$Q$50,G19+1,FALSE)*J19*L19</f>
        <v>0</v>
      </c>
      <c r="AL19" s="41">
        <f t="shared" si="14"/>
        <v>14457.65831325661</v>
      </c>
      <c r="AM19" s="45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14457.65831325661</v>
      </c>
      <c r="AN19" s="45">
        <f t="shared" si="15"/>
        <v>15787.820344833815</v>
      </c>
      <c r="AO19" s="44">
        <f t="shared" si="16"/>
        <v>1.0005424932324514</v>
      </c>
      <c r="AP19" s="44">
        <f t="shared" si="17"/>
        <v>0.65777390623187493</v>
      </c>
    </row>
    <row r="20" spans="1:42" ht="13.5" customHeight="1" x14ac:dyDescent="0.25">
      <c r="A20" s="52">
        <f>A8+SUM(Q5:Q906)</f>
        <v>1352979.4100000001</v>
      </c>
      <c r="B20" s="84" t="s">
        <v>14</v>
      </c>
      <c r="C20" s="56">
        <v>18230434</v>
      </c>
      <c r="D20" s="56" t="s">
        <v>43</v>
      </c>
      <c r="E20" s="35">
        <v>13069</v>
      </c>
      <c r="F20" s="36" t="s">
        <v>660</v>
      </c>
      <c r="G20" s="36">
        <v>12</v>
      </c>
      <c r="H20" s="36">
        <v>0</v>
      </c>
      <c r="I20" s="37" t="s">
        <v>260</v>
      </c>
      <c r="J20" s="38">
        <v>45</v>
      </c>
      <c r="K20" s="38">
        <v>118</v>
      </c>
      <c r="L20" s="38"/>
      <c r="M20" s="39">
        <v>100</v>
      </c>
      <c r="N20" s="39">
        <v>196.59</v>
      </c>
      <c r="O20" s="40">
        <v>5310</v>
      </c>
      <c r="P20" s="41">
        <v>4500</v>
      </c>
      <c r="Q20" s="41">
        <f t="shared" si="12"/>
        <v>8846.5499999999993</v>
      </c>
      <c r="R20" s="42">
        <v>4.46</v>
      </c>
      <c r="S20" s="43"/>
      <c r="T20" s="36">
        <f t="shared" si="0"/>
        <v>12</v>
      </c>
      <c r="U20" s="44">
        <f t="shared" si="1"/>
        <v>8.4361153912834344E-2</v>
      </c>
      <c r="V20" s="45">
        <f t="shared" si="2"/>
        <v>96.59</v>
      </c>
      <c r="W20" s="46">
        <f t="shared" si="3"/>
        <v>7.030096159402862E-3</v>
      </c>
      <c r="X20" s="41">
        <f t="shared" si="4"/>
        <v>3039.2913134821151</v>
      </c>
      <c r="Y20" s="41">
        <f t="shared" si="5"/>
        <v>4346.5499999999993</v>
      </c>
      <c r="Z20" s="41">
        <f t="shared" si="6"/>
        <v>6694.9413163716035</v>
      </c>
      <c r="AA20" s="47">
        <f t="shared" si="7"/>
        <v>11885.841313482115</v>
      </c>
      <c r="AB20" s="48">
        <f t="shared" si="8"/>
        <v>6268.6716445426991</v>
      </c>
      <c r="AC20" s="41">
        <f t="shared" si="8"/>
        <v>11129.064900264151</v>
      </c>
      <c r="AD20" s="41">
        <f t="shared" si="9"/>
        <v>1611.2279589941004</v>
      </c>
      <c r="AE20" s="41">
        <f t="shared" si="18"/>
        <v>0</v>
      </c>
      <c r="AF20" s="49">
        <f>HLOOKUP(I20,ElecAvoidedCostsWOCC!$A$5:$Q$50,G20+1,FALSE)</f>
        <v>1.1811812347431871</v>
      </c>
      <c r="AG20" s="41">
        <f t="shared" si="10"/>
        <v>6272.0723564863238</v>
      </c>
      <c r="AH20" s="49">
        <f>HLOOKUP(I20,ElecAvoidedCostsWOCC!$A$5:$Q$50,T20+1,FALSE)</f>
        <v>1.1811812347431871</v>
      </c>
      <c r="AI20" s="41">
        <f t="shared" si="11"/>
        <v>0</v>
      </c>
      <c r="AJ20" s="41">
        <f t="shared" si="13"/>
        <v>6272.0723564863238</v>
      </c>
      <c r="AK20" s="41">
        <f>HLOOKUP(I20,ElecAvoidedCostsWOCC!$A$5:$Q$50,G20+1,FALSE)*J20*L20</f>
        <v>0</v>
      </c>
      <c r="AL20" s="41">
        <f t="shared" si="14"/>
        <v>6272.0723564863238</v>
      </c>
      <c r="AM20" s="45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6272.0723564863238</v>
      </c>
      <c r="AN20" s="45">
        <f t="shared" si="15"/>
        <v>8510.5075511290579</v>
      </c>
      <c r="AO20" s="44">
        <f t="shared" si="16"/>
        <v>1.0005424932324514</v>
      </c>
      <c r="AP20" s="44">
        <f t="shared" si="17"/>
        <v>0.76471002976423108</v>
      </c>
    </row>
    <row r="21" spans="1:42" ht="13.5" customHeight="1" x14ac:dyDescent="0.25">
      <c r="A21" s="54" t="s">
        <v>228</v>
      </c>
      <c r="B21" s="84" t="s">
        <v>14</v>
      </c>
      <c r="C21" s="56">
        <v>18230434</v>
      </c>
      <c r="D21" s="56" t="s">
        <v>43</v>
      </c>
      <c r="E21" s="35">
        <v>14125</v>
      </c>
      <c r="F21" s="36" t="s">
        <v>653</v>
      </c>
      <c r="G21" s="36">
        <v>12</v>
      </c>
      <c r="H21" s="36">
        <v>0</v>
      </c>
      <c r="I21" s="37" t="s">
        <v>260</v>
      </c>
      <c r="J21" s="38">
        <v>5</v>
      </c>
      <c r="K21" s="38">
        <v>324.58</v>
      </c>
      <c r="L21" s="38"/>
      <c r="M21" s="39">
        <v>300</v>
      </c>
      <c r="N21" s="39">
        <v>411.53</v>
      </c>
      <c r="O21" s="40">
        <v>1622.8999999999999</v>
      </c>
      <c r="P21" s="41">
        <v>1500</v>
      </c>
      <c r="Q21" s="41">
        <f t="shared" si="12"/>
        <v>2057.6499999999996</v>
      </c>
      <c r="R21" s="42">
        <v>-0.24340000000000001</v>
      </c>
      <c r="S21" s="43"/>
      <c r="T21" s="36">
        <f t="shared" si="0"/>
        <v>12</v>
      </c>
      <c r="U21" s="44">
        <f t="shared" si="1"/>
        <v>2.5783374140327466E-2</v>
      </c>
      <c r="V21" s="45">
        <f t="shared" si="2"/>
        <v>111.52999999999997</v>
      </c>
      <c r="W21" s="46">
        <f t="shared" si="3"/>
        <v>2.1486145116939555E-3</v>
      </c>
      <c r="X21" s="41">
        <f t="shared" si="4"/>
        <v>928.90129428439252</v>
      </c>
      <c r="Y21" s="41">
        <f t="shared" si="5"/>
        <v>557.64999999999964</v>
      </c>
      <c r="Z21" s="41">
        <f t="shared" si="6"/>
        <v>2046.1808403652494</v>
      </c>
      <c r="AA21" s="47">
        <f t="shared" si="7"/>
        <v>2986.551294284392</v>
      </c>
      <c r="AB21" s="48">
        <f t="shared" ref="AB21:AC24" si="19">Z21/(1+ElecDiscountRate)^1</f>
        <v>1915.8996632633421</v>
      </c>
      <c r="AC21" s="41">
        <f t="shared" si="19"/>
        <v>2796.3963429629139</v>
      </c>
      <c r="AD21" s="41">
        <f t="shared" si="9"/>
        <v>-9.77012668707434</v>
      </c>
      <c r="AE21" s="41">
        <f t="shared" si="18"/>
        <v>0</v>
      </c>
      <c r="AF21" s="49">
        <f>HLOOKUP(I21,ElecAvoidedCostsWOCC!$A$5:$Q$50,G21+1,FALSE)</f>
        <v>1.1811812347431871</v>
      </c>
      <c r="AG21" s="41">
        <f t="shared" si="10"/>
        <v>1916.9390258647184</v>
      </c>
      <c r="AH21" s="49">
        <f>HLOOKUP(I21,ElecAvoidedCostsWOCC!$A$5:$Q$50,T21+1,FALSE)</f>
        <v>1.1811812347431871</v>
      </c>
      <c r="AI21" s="41">
        <f t="shared" si="11"/>
        <v>0</v>
      </c>
      <c r="AJ21" s="41">
        <f t="shared" si="13"/>
        <v>1916.9390258647184</v>
      </c>
      <c r="AK21" s="41">
        <f>HLOOKUP(I21,ElecAvoidedCostsWOCC!$A$5:$Q$50,G21+1,FALSE)*J21*L21</f>
        <v>0</v>
      </c>
      <c r="AL21" s="41">
        <f t="shared" si="14"/>
        <v>1916.9390258647184</v>
      </c>
      <c r="AM21" s="45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1916.9390258647184</v>
      </c>
      <c r="AN21" s="45">
        <f t="shared" si="15"/>
        <v>2098.8628017641158</v>
      </c>
      <c r="AO21" s="44">
        <f t="shared" si="16"/>
        <v>1.0005424932324514</v>
      </c>
      <c r="AP21" s="44">
        <f t="shared" si="17"/>
        <v>0.75055984358078209</v>
      </c>
    </row>
    <row r="22" spans="1:42" ht="13.5" customHeight="1" x14ac:dyDescent="0.25">
      <c r="A22" s="55">
        <f>(SUM(AM5:AM1000)/(SUM(AB5:AB1000)))</f>
        <v>1.0820375577777399</v>
      </c>
      <c r="B22" s="84" t="s">
        <v>14</v>
      </c>
      <c r="C22" s="56">
        <v>18230434</v>
      </c>
      <c r="D22" s="56" t="s">
        <v>43</v>
      </c>
      <c r="E22" s="35">
        <v>14127</v>
      </c>
      <c r="F22" s="36" t="s">
        <v>654</v>
      </c>
      <c r="G22" s="36">
        <v>12</v>
      </c>
      <c r="H22" s="36">
        <v>0</v>
      </c>
      <c r="I22" s="37" t="s">
        <v>260</v>
      </c>
      <c r="J22" s="38">
        <v>20</v>
      </c>
      <c r="K22" s="38">
        <v>408.03</v>
      </c>
      <c r="L22" s="38"/>
      <c r="M22" s="39">
        <v>300</v>
      </c>
      <c r="N22" s="39">
        <v>411.53</v>
      </c>
      <c r="O22" s="40">
        <v>8160.5999999999995</v>
      </c>
      <c r="P22" s="41">
        <v>6000</v>
      </c>
      <c r="Q22" s="41">
        <f t="shared" si="12"/>
        <v>8230.5999999999985</v>
      </c>
      <c r="R22" s="42">
        <v>2.6875</v>
      </c>
      <c r="S22" s="43"/>
      <c r="T22" s="36">
        <f t="shared" si="0"/>
        <v>12</v>
      </c>
      <c r="U22" s="44">
        <f t="shared" si="1"/>
        <v>0.12964927168005197</v>
      </c>
      <c r="V22" s="45">
        <f t="shared" si="2"/>
        <v>111.52999999999997</v>
      </c>
      <c r="W22" s="46">
        <f t="shared" si="3"/>
        <v>1.0804105973337664E-2</v>
      </c>
      <c r="X22" s="41">
        <f t="shared" si="4"/>
        <v>4670.8927858384459</v>
      </c>
      <c r="Y22" s="41">
        <f t="shared" si="5"/>
        <v>2230.5999999999985</v>
      </c>
      <c r="Z22" s="41">
        <f t="shared" si="6"/>
        <v>10289.02789197403</v>
      </c>
      <c r="AA22" s="47">
        <f t="shared" si="7"/>
        <v>12901.492785838444</v>
      </c>
      <c r="AB22" s="48">
        <f t="shared" si="19"/>
        <v>9633.9212471666942</v>
      </c>
      <c r="AC22" s="41">
        <f t="shared" si="19"/>
        <v>12080.049424942363</v>
      </c>
      <c r="AD22" s="41">
        <f t="shared" si="9"/>
        <v>431.50723864440897</v>
      </c>
      <c r="AE22" s="41">
        <f t="shared" si="18"/>
        <v>0</v>
      </c>
      <c r="AF22" s="49">
        <f>HLOOKUP(I22,ElecAvoidedCostsWOCC!$A$5:$Q$50,G22+1,FALSE)</f>
        <v>1.1811812347431871</v>
      </c>
      <c r="AG22" s="41">
        <f t="shared" si="10"/>
        <v>9639.1475842452528</v>
      </c>
      <c r="AH22" s="49">
        <f>HLOOKUP(I22,ElecAvoidedCostsWOCC!$A$5:$Q$50,T22+1,FALSE)</f>
        <v>1.1811812347431871</v>
      </c>
      <c r="AI22" s="41">
        <f t="shared" si="11"/>
        <v>0</v>
      </c>
      <c r="AJ22" s="41">
        <f t="shared" si="13"/>
        <v>9639.1475842452528</v>
      </c>
      <c r="AK22" s="41">
        <f>HLOOKUP(I22,ElecAvoidedCostsWOCC!$A$5:$Q$50,G22+1,FALSE)*J22*L22</f>
        <v>0</v>
      </c>
      <c r="AL22" s="41">
        <f t="shared" si="14"/>
        <v>9639.1475842452528</v>
      </c>
      <c r="AM22" s="45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9639.1475842452528</v>
      </c>
      <c r="AN22" s="45">
        <f t="shared" si="15"/>
        <v>11034.569581314187</v>
      </c>
      <c r="AO22" s="44">
        <f t="shared" si="16"/>
        <v>1.0005424932324516</v>
      </c>
      <c r="AP22" s="44">
        <f t="shared" si="17"/>
        <v>0.91345400942900823</v>
      </c>
    </row>
    <row r="23" spans="1:42" ht="13.5" customHeight="1" x14ac:dyDescent="0.25">
      <c r="A23" s="54" t="s">
        <v>229</v>
      </c>
      <c r="B23" s="84"/>
      <c r="C23" s="56"/>
      <c r="D23" s="56"/>
      <c r="E23" s="35"/>
      <c r="F23" s="36"/>
      <c r="G23" s="36"/>
      <c r="H23" s="36"/>
      <c r="I23" s="37"/>
      <c r="J23" s="38"/>
      <c r="K23" s="38"/>
      <c r="L23" s="38"/>
      <c r="M23" s="39"/>
      <c r="N23" s="39"/>
      <c r="O23" s="40"/>
      <c r="P23" s="41"/>
      <c r="Q23" s="41"/>
      <c r="R23" s="42"/>
      <c r="S23" s="43"/>
      <c r="T23" s="36">
        <f t="shared" si="0"/>
        <v>0</v>
      </c>
      <c r="U23" s="44">
        <f t="shared" si="1"/>
        <v>0</v>
      </c>
      <c r="V23" s="45">
        <f t="shared" si="2"/>
        <v>0</v>
      </c>
      <c r="W23" s="46">
        <f t="shared" si="3"/>
        <v>0</v>
      </c>
      <c r="X23" s="41">
        <f t="shared" si="4"/>
        <v>0</v>
      </c>
      <c r="Y23" s="41">
        <f t="shared" si="5"/>
        <v>0</v>
      </c>
      <c r="Z23" s="41">
        <f t="shared" si="6"/>
        <v>0</v>
      </c>
      <c r="AA23" s="47">
        <f t="shared" si="7"/>
        <v>0</v>
      </c>
      <c r="AB23" s="48">
        <f t="shared" si="19"/>
        <v>0</v>
      </c>
      <c r="AC23" s="41">
        <f t="shared" si="19"/>
        <v>0</v>
      </c>
      <c r="AD23" s="41">
        <f t="shared" si="9"/>
        <v>0</v>
      </c>
      <c r="AE23" s="41">
        <f t="shared" si="18"/>
        <v>0</v>
      </c>
      <c r="AF23" s="49" t="e">
        <f>HLOOKUP(I23,ElecAvoidedCostsWOCC!$A$5:$Q$50,G23+1,FALSE)</f>
        <v>#N/A</v>
      </c>
      <c r="AG23" s="41" t="e">
        <f t="shared" si="10"/>
        <v>#N/A</v>
      </c>
      <c r="AH23" s="49" t="e">
        <f>HLOOKUP(I23,ElecAvoidedCostsWOCC!$A$5:$Q$50,T23+1,FALSE)</f>
        <v>#N/A</v>
      </c>
      <c r="AI23" s="41" t="e">
        <f t="shared" si="11"/>
        <v>#N/A</v>
      </c>
      <c r="AJ23" s="41" t="e">
        <f t="shared" si="13"/>
        <v>#N/A</v>
      </c>
      <c r="AK23" s="41" t="e">
        <f>HLOOKUP(I23,ElecAvoidedCostsWOCC!$A$5:$Q$50,G23+1,FALSE)*J23*L23</f>
        <v>#N/A</v>
      </c>
      <c r="AL23" s="41" t="e">
        <f t="shared" si="14"/>
        <v>#N/A</v>
      </c>
      <c r="AM23" s="45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5">
        <f t="shared" si="15"/>
        <v>0</v>
      </c>
      <c r="AO23" s="44">
        <f t="shared" si="16"/>
        <v>0</v>
      </c>
      <c r="AP23" s="44" t="e">
        <f t="shared" si="17"/>
        <v>#DIV/0!</v>
      </c>
    </row>
    <row r="24" spans="1:42" ht="13.5" customHeight="1" x14ac:dyDescent="0.25">
      <c r="A24" s="55">
        <f>(SUM(AN5:AN1000)/SUM(AC5:AC1000))</f>
        <v>1.3954996260197867</v>
      </c>
      <c r="B24" s="84"/>
      <c r="C24" s="56"/>
      <c r="D24" s="56"/>
      <c r="E24" s="35"/>
      <c r="F24" s="36"/>
      <c r="G24" s="36"/>
      <c r="H24" s="36"/>
      <c r="I24" s="37"/>
      <c r="J24" s="38"/>
      <c r="K24" s="38"/>
      <c r="L24" s="38"/>
      <c r="M24" s="39"/>
      <c r="N24" s="39"/>
      <c r="O24" s="40"/>
      <c r="P24" s="41"/>
      <c r="Q24" s="41"/>
      <c r="R24" s="42"/>
      <c r="S24" s="43"/>
      <c r="T24" s="36">
        <f t="shared" si="0"/>
        <v>0</v>
      </c>
      <c r="U24" s="44">
        <f t="shared" si="1"/>
        <v>0</v>
      </c>
      <c r="V24" s="45">
        <f t="shared" si="2"/>
        <v>0</v>
      </c>
      <c r="W24" s="46">
        <f t="shared" si="3"/>
        <v>0</v>
      </c>
      <c r="X24" s="41">
        <f t="shared" si="4"/>
        <v>0</v>
      </c>
      <c r="Y24" s="41">
        <f t="shared" si="5"/>
        <v>0</v>
      </c>
      <c r="Z24" s="41">
        <f t="shared" si="6"/>
        <v>0</v>
      </c>
      <c r="AA24" s="47">
        <f t="shared" si="7"/>
        <v>0</v>
      </c>
      <c r="AB24" s="48">
        <f t="shared" si="19"/>
        <v>0</v>
      </c>
      <c r="AC24" s="41">
        <f t="shared" si="19"/>
        <v>0</v>
      </c>
      <c r="AD24" s="41">
        <f t="shared" si="9"/>
        <v>0</v>
      </c>
      <c r="AE24" s="41">
        <f t="shared" si="18"/>
        <v>0</v>
      </c>
      <c r="AF24" s="49" t="e">
        <f>HLOOKUP(I24,ElecAvoidedCostsWOCC!$A$5:$Q$50,G24+1,FALSE)</f>
        <v>#N/A</v>
      </c>
      <c r="AG24" s="41" t="e">
        <f t="shared" si="10"/>
        <v>#N/A</v>
      </c>
      <c r="AH24" s="49" t="e">
        <f>HLOOKUP(I24,ElecAvoidedCostsWOCC!$A$5:$Q$50,T24+1,FALSE)</f>
        <v>#N/A</v>
      </c>
      <c r="AI24" s="41" t="e">
        <f t="shared" si="11"/>
        <v>#N/A</v>
      </c>
      <c r="AJ24" s="41" t="e">
        <f t="shared" si="13"/>
        <v>#N/A</v>
      </c>
      <c r="AK24" s="41" t="e">
        <f>HLOOKUP(I24,ElecAvoidedCostsWOCC!$A$5:$Q$50,G24+1,FALSE)*J24*L24</f>
        <v>#N/A</v>
      </c>
      <c r="AL24" s="41" t="e">
        <f t="shared" si="14"/>
        <v>#N/A</v>
      </c>
      <c r="AM24" s="45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5">
        <f t="shared" si="15"/>
        <v>0</v>
      </c>
      <c r="AO24" s="44">
        <f t="shared" si="16"/>
        <v>0</v>
      </c>
      <c r="AP24" s="44" t="e">
        <f t="shared" si="17"/>
        <v>#DIV/0!</v>
      </c>
    </row>
    <row r="25" spans="1:42" ht="13.5" customHeight="1" x14ac:dyDescent="0.25">
      <c r="B25" s="84"/>
      <c r="C25" s="56"/>
      <c r="D25" s="56"/>
      <c r="E25" s="35"/>
      <c r="F25" s="36"/>
      <c r="G25" s="36"/>
      <c r="H25" s="36"/>
      <c r="I25" s="37"/>
      <c r="J25" s="38"/>
      <c r="K25" s="38"/>
      <c r="L25" s="38"/>
      <c r="M25" s="39"/>
      <c r="N25" s="39"/>
      <c r="O25" s="40"/>
      <c r="P25" s="41"/>
      <c r="Q25" s="41"/>
      <c r="R25" s="42"/>
      <c r="S25" s="43"/>
      <c r="T25" s="36">
        <f t="shared" ref="T25:T50" si="20">G25+H25</f>
        <v>0</v>
      </c>
      <c r="U25" s="44">
        <f t="shared" ref="U25:U50" si="21">(O25/$A$10)*T25</f>
        <v>0</v>
      </c>
      <c r="V25" s="45">
        <f t="shared" ref="V25:V50" si="22">N25-M25</f>
        <v>0</v>
      </c>
      <c r="W25" s="46">
        <f t="shared" ref="W25:W50" si="23">(O25/A$10)</f>
        <v>0</v>
      </c>
      <c r="X25" s="41">
        <f t="shared" ref="X25:X50" si="24">W25*A$8</f>
        <v>0</v>
      </c>
      <c r="Y25" s="41">
        <f t="shared" ref="Y25:Y50" si="25">Q25-P25</f>
        <v>0</v>
      </c>
      <c r="Z25" s="41">
        <f t="shared" ref="Z25:Z50" si="26">X25+(A$6*W25)</f>
        <v>0</v>
      </c>
      <c r="AA25" s="47">
        <f t="shared" ref="AA25:AA50" si="27">Q25+X25</f>
        <v>0</v>
      </c>
      <c r="AB25" s="48">
        <f t="shared" ref="AB25:AB50" si="28">Z25/(1+ElecDiscountRate)^1</f>
        <v>0</v>
      </c>
      <c r="AC25" s="41">
        <f t="shared" ref="AC25:AC50" si="29">AA25/(1+ElecDiscountRate)^1</f>
        <v>0</v>
      </c>
      <c r="AD25" s="41">
        <f t="shared" ref="AD25:AD50" si="30">-PV(ElecDiscountRate,T25,R25)*J25</f>
        <v>0</v>
      </c>
      <c r="AE25" s="41">
        <f t="shared" ref="AE25:AE50" si="31">-PV(ElecDiscountRate,T25,S25)*J25</f>
        <v>0</v>
      </c>
      <c r="AF25" s="49" t="e">
        <f>HLOOKUP(I25,ElecAvoidedCostsWOCC!$A$5:$Q$50,G25+1,FALSE)</f>
        <v>#N/A</v>
      </c>
      <c r="AG25" s="41" t="e">
        <f t="shared" ref="AG25:AG50" si="32">AF25*J25*K25</f>
        <v>#N/A</v>
      </c>
      <c r="AH25" s="49" t="e">
        <f>HLOOKUP(I25,ElecAvoidedCostsWOCC!$A$5:$Q$50,T25+1,FALSE)</f>
        <v>#N/A</v>
      </c>
      <c r="AI25" s="41" t="e">
        <f t="shared" ref="AI25:AI50" si="33">AH25*J25*L25</f>
        <v>#N/A</v>
      </c>
      <c r="AJ25" s="41" t="e">
        <f t="shared" ref="AJ25:AJ50" si="34">AG25+AI25</f>
        <v>#N/A</v>
      </c>
      <c r="AK25" s="41" t="e">
        <f>HLOOKUP(I25,ElecAvoidedCostsWOCC!$A$5:$Q$50,G25+1,FALSE)*J25*L25</f>
        <v>#N/A</v>
      </c>
      <c r="AL25" s="41" t="e">
        <f t="shared" ref="AL25:AL50" si="35">AG25+AI25-AK25</f>
        <v>#N/A</v>
      </c>
      <c r="AM25" s="45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5">
        <f t="shared" ref="AN25:AN50" si="36">AM25*1.1+AD25+AE25</f>
        <v>0</v>
      </c>
      <c r="AO25" s="44">
        <f t="shared" ref="AO25:AO50" si="37">IFERROR(AM25/AB25,0)</f>
        <v>0</v>
      </c>
      <c r="AP25" s="44" t="e">
        <f t="shared" ref="AP25:AP50" si="38">AN25/AC25</f>
        <v>#DIV/0!</v>
      </c>
    </row>
    <row r="26" spans="1:42" ht="13.5" customHeight="1" x14ac:dyDescent="0.25">
      <c r="B26" s="84"/>
      <c r="C26" s="56"/>
      <c r="D26" s="56"/>
      <c r="E26" s="35"/>
      <c r="F26" s="36"/>
      <c r="G26" s="36"/>
      <c r="H26" s="36"/>
      <c r="I26" s="37"/>
      <c r="J26" s="38"/>
      <c r="K26" s="38"/>
      <c r="L26" s="38"/>
      <c r="M26" s="39"/>
      <c r="N26" s="39"/>
      <c r="O26" s="40"/>
      <c r="P26" s="41"/>
      <c r="Q26" s="41"/>
      <c r="R26" s="42"/>
      <c r="S26" s="43"/>
      <c r="T26" s="36">
        <f t="shared" si="20"/>
        <v>0</v>
      </c>
      <c r="U26" s="44">
        <f t="shared" si="21"/>
        <v>0</v>
      </c>
      <c r="V26" s="45">
        <f t="shared" si="22"/>
        <v>0</v>
      </c>
      <c r="W26" s="46">
        <f t="shared" si="23"/>
        <v>0</v>
      </c>
      <c r="X26" s="41">
        <f t="shared" si="24"/>
        <v>0</v>
      </c>
      <c r="Y26" s="41">
        <f t="shared" si="25"/>
        <v>0</v>
      </c>
      <c r="Z26" s="41">
        <f t="shared" si="26"/>
        <v>0</v>
      </c>
      <c r="AA26" s="47">
        <f t="shared" si="27"/>
        <v>0</v>
      </c>
      <c r="AB26" s="48">
        <f t="shared" si="28"/>
        <v>0</v>
      </c>
      <c r="AC26" s="41">
        <f t="shared" si="29"/>
        <v>0</v>
      </c>
      <c r="AD26" s="41">
        <f t="shared" si="30"/>
        <v>0</v>
      </c>
      <c r="AE26" s="41">
        <f t="shared" si="31"/>
        <v>0</v>
      </c>
      <c r="AF26" s="49" t="e">
        <f>HLOOKUP(I26,ElecAvoidedCostsWOCC!$A$5:$Q$50,G26+1,FALSE)</f>
        <v>#N/A</v>
      </c>
      <c r="AG26" s="41" t="e">
        <f t="shared" si="32"/>
        <v>#N/A</v>
      </c>
      <c r="AH26" s="49" t="e">
        <f>HLOOKUP(I26,ElecAvoidedCostsWOCC!$A$5:$Q$50,T26+1,FALSE)</f>
        <v>#N/A</v>
      </c>
      <c r="AI26" s="41" t="e">
        <f t="shared" si="33"/>
        <v>#N/A</v>
      </c>
      <c r="AJ26" s="41" t="e">
        <f t="shared" si="34"/>
        <v>#N/A</v>
      </c>
      <c r="AK26" s="41" t="e">
        <f>HLOOKUP(I26,ElecAvoidedCostsWOCC!$A$5:$Q$50,G26+1,FALSE)*J26*L26</f>
        <v>#N/A</v>
      </c>
      <c r="AL26" s="41" t="e">
        <f t="shared" si="35"/>
        <v>#N/A</v>
      </c>
      <c r="AM26" s="45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5">
        <f t="shared" si="36"/>
        <v>0</v>
      </c>
      <c r="AO26" s="44">
        <f t="shared" si="37"/>
        <v>0</v>
      </c>
      <c r="AP26" s="44" t="e">
        <f t="shared" si="38"/>
        <v>#DIV/0!</v>
      </c>
    </row>
    <row r="27" spans="1:42" ht="13.5" customHeight="1" x14ac:dyDescent="0.25">
      <c r="B27" s="84"/>
      <c r="C27" s="56"/>
      <c r="D27" s="56"/>
      <c r="E27" s="35"/>
      <c r="F27" s="36"/>
      <c r="G27" s="36"/>
      <c r="H27" s="36"/>
      <c r="I27" s="37"/>
      <c r="J27" s="38"/>
      <c r="K27" s="38"/>
      <c r="L27" s="38"/>
      <c r="M27" s="39"/>
      <c r="N27" s="39"/>
      <c r="O27" s="40"/>
      <c r="P27" s="41"/>
      <c r="Q27" s="41"/>
      <c r="R27" s="42"/>
      <c r="S27" s="43"/>
      <c r="T27" s="36">
        <f t="shared" si="20"/>
        <v>0</v>
      </c>
      <c r="U27" s="44">
        <f t="shared" si="21"/>
        <v>0</v>
      </c>
      <c r="V27" s="45">
        <f t="shared" si="22"/>
        <v>0</v>
      </c>
      <c r="W27" s="46">
        <f t="shared" si="23"/>
        <v>0</v>
      </c>
      <c r="X27" s="41">
        <f t="shared" si="24"/>
        <v>0</v>
      </c>
      <c r="Y27" s="41">
        <f t="shared" si="25"/>
        <v>0</v>
      </c>
      <c r="Z27" s="41">
        <f t="shared" si="26"/>
        <v>0</v>
      </c>
      <c r="AA27" s="47">
        <f t="shared" si="27"/>
        <v>0</v>
      </c>
      <c r="AB27" s="48">
        <f t="shared" si="28"/>
        <v>0</v>
      </c>
      <c r="AC27" s="41">
        <f t="shared" si="29"/>
        <v>0</v>
      </c>
      <c r="AD27" s="41">
        <f t="shared" si="30"/>
        <v>0</v>
      </c>
      <c r="AE27" s="41">
        <f t="shared" si="31"/>
        <v>0</v>
      </c>
      <c r="AF27" s="49" t="e">
        <f>HLOOKUP(I27,ElecAvoidedCostsWOCC!$A$5:$Q$50,G27+1,FALSE)</f>
        <v>#N/A</v>
      </c>
      <c r="AG27" s="41" t="e">
        <f t="shared" si="32"/>
        <v>#N/A</v>
      </c>
      <c r="AH27" s="49" t="e">
        <f>HLOOKUP(I27,ElecAvoidedCostsWOCC!$A$5:$Q$50,T27+1,FALSE)</f>
        <v>#N/A</v>
      </c>
      <c r="AI27" s="41" t="e">
        <f t="shared" si="33"/>
        <v>#N/A</v>
      </c>
      <c r="AJ27" s="41" t="e">
        <f t="shared" si="34"/>
        <v>#N/A</v>
      </c>
      <c r="AK27" s="41" t="e">
        <f>HLOOKUP(I27,ElecAvoidedCostsWOCC!$A$5:$Q$50,G27+1,FALSE)*J27*L27</f>
        <v>#N/A</v>
      </c>
      <c r="AL27" s="41" t="e">
        <f t="shared" si="35"/>
        <v>#N/A</v>
      </c>
      <c r="AM27" s="45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5">
        <f t="shared" si="36"/>
        <v>0</v>
      </c>
      <c r="AO27" s="44">
        <f t="shared" si="37"/>
        <v>0</v>
      </c>
      <c r="AP27" s="44" t="e">
        <f t="shared" si="38"/>
        <v>#DIV/0!</v>
      </c>
    </row>
    <row r="28" spans="1:42" ht="13.5" customHeight="1" x14ac:dyDescent="0.25">
      <c r="B28" s="84"/>
      <c r="C28" s="56"/>
      <c r="D28" s="56"/>
      <c r="E28" s="35"/>
      <c r="F28" s="36"/>
      <c r="G28" s="36"/>
      <c r="H28" s="36"/>
      <c r="I28" s="37"/>
      <c r="J28" s="38"/>
      <c r="K28" s="38"/>
      <c r="L28" s="38"/>
      <c r="M28" s="39"/>
      <c r="N28" s="39"/>
      <c r="O28" s="40"/>
      <c r="P28" s="41"/>
      <c r="Q28" s="41"/>
      <c r="R28" s="42"/>
      <c r="S28" s="43"/>
      <c r="T28" s="36">
        <f t="shared" si="20"/>
        <v>0</v>
      </c>
      <c r="U28" s="44">
        <f t="shared" si="21"/>
        <v>0</v>
      </c>
      <c r="V28" s="45">
        <f t="shared" si="22"/>
        <v>0</v>
      </c>
      <c r="W28" s="46">
        <f t="shared" si="23"/>
        <v>0</v>
      </c>
      <c r="X28" s="41">
        <f t="shared" si="24"/>
        <v>0</v>
      </c>
      <c r="Y28" s="41">
        <f t="shared" si="25"/>
        <v>0</v>
      </c>
      <c r="Z28" s="41">
        <f t="shared" si="26"/>
        <v>0</v>
      </c>
      <c r="AA28" s="47">
        <f t="shared" si="27"/>
        <v>0</v>
      </c>
      <c r="AB28" s="48">
        <f t="shared" si="28"/>
        <v>0</v>
      </c>
      <c r="AC28" s="41">
        <f t="shared" si="29"/>
        <v>0</v>
      </c>
      <c r="AD28" s="41">
        <f t="shared" si="30"/>
        <v>0</v>
      </c>
      <c r="AE28" s="41">
        <f t="shared" si="31"/>
        <v>0</v>
      </c>
      <c r="AF28" s="49" t="e">
        <f>HLOOKUP(I28,ElecAvoidedCostsWOCC!$A$5:$Q$50,G28+1,FALSE)</f>
        <v>#N/A</v>
      </c>
      <c r="AG28" s="41" t="e">
        <f t="shared" si="32"/>
        <v>#N/A</v>
      </c>
      <c r="AH28" s="49" t="e">
        <f>HLOOKUP(I28,ElecAvoidedCostsWOCC!$A$5:$Q$50,T28+1,FALSE)</f>
        <v>#N/A</v>
      </c>
      <c r="AI28" s="41" t="e">
        <f t="shared" si="33"/>
        <v>#N/A</v>
      </c>
      <c r="AJ28" s="41" t="e">
        <f t="shared" si="34"/>
        <v>#N/A</v>
      </c>
      <c r="AK28" s="41" t="e">
        <f>HLOOKUP(I28,ElecAvoidedCostsWOCC!$A$5:$Q$50,G28+1,FALSE)*J28*L28</f>
        <v>#N/A</v>
      </c>
      <c r="AL28" s="41" t="e">
        <f t="shared" si="35"/>
        <v>#N/A</v>
      </c>
      <c r="AM28" s="45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5">
        <f t="shared" si="36"/>
        <v>0</v>
      </c>
      <c r="AO28" s="44">
        <f t="shared" si="37"/>
        <v>0</v>
      </c>
      <c r="AP28" s="44" t="e">
        <f t="shared" si="38"/>
        <v>#DIV/0!</v>
      </c>
    </row>
    <row r="29" spans="1:42" x14ac:dyDescent="0.25">
      <c r="B29" s="34"/>
      <c r="C29" s="56"/>
      <c r="D29" s="56"/>
      <c r="E29" s="35"/>
      <c r="F29" s="36"/>
      <c r="G29" s="36"/>
      <c r="H29" s="36"/>
      <c r="I29" s="37"/>
      <c r="J29" s="38"/>
      <c r="K29" s="38"/>
      <c r="L29" s="38"/>
      <c r="M29" s="39"/>
      <c r="N29" s="39"/>
      <c r="O29" s="40"/>
      <c r="P29" s="41"/>
      <c r="Q29" s="41"/>
      <c r="R29" s="42"/>
      <c r="S29" s="43"/>
      <c r="T29" s="36">
        <f t="shared" si="20"/>
        <v>0</v>
      </c>
      <c r="U29" s="44">
        <f t="shared" si="21"/>
        <v>0</v>
      </c>
      <c r="V29" s="45">
        <f t="shared" si="22"/>
        <v>0</v>
      </c>
      <c r="W29" s="46">
        <f t="shared" si="23"/>
        <v>0</v>
      </c>
      <c r="X29" s="41">
        <f t="shared" si="24"/>
        <v>0</v>
      </c>
      <c r="Y29" s="41">
        <f t="shared" si="25"/>
        <v>0</v>
      </c>
      <c r="Z29" s="41">
        <f t="shared" si="26"/>
        <v>0</v>
      </c>
      <c r="AA29" s="47">
        <f t="shared" si="27"/>
        <v>0</v>
      </c>
      <c r="AB29" s="48">
        <f t="shared" si="28"/>
        <v>0</v>
      </c>
      <c r="AC29" s="41">
        <f t="shared" si="29"/>
        <v>0</v>
      </c>
      <c r="AD29" s="41">
        <f t="shared" si="30"/>
        <v>0</v>
      </c>
      <c r="AE29" s="41">
        <f t="shared" si="31"/>
        <v>0</v>
      </c>
      <c r="AF29" s="49" t="e">
        <f>HLOOKUP(I29,ElecAvoidedCostsWOCC!$A$5:$Q$50,G29+1,FALSE)</f>
        <v>#N/A</v>
      </c>
      <c r="AG29" s="41" t="e">
        <f t="shared" si="32"/>
        <v>#N/A</v>
      </c>
      <c r="AH29" s="49" t="e">
        <f>HLOOKUP(I29,ElecAvoidedCostsWOCC!$A$5:$Q$50,T29+1,FALSE)</f>
        <v>#N/A</v>
      </c>
      <c r="AI29" s="41" t="e">
        <f t="shared" si="33"/>
        <v>#N/A</v>
      </c>
      <c r="AJ29" s="41" t="e">
        <f t="shared" si="34"/>
        <v>#N/A</v>
      </c>
      <c r="AK29" s="41" t="e">
        <f>HLOOKUP(I29,ElecAvoidedCostsWOCC!$A$5:$Q$50,G29+1,FALSE)*J29*L29</f>
        <v>#N/A</v>
      </c>
      <c r="AL29" s="41" t="e">
        <f t="shared" si="35"/>
        <v>#N/A</v>
      </c>
      <c r="AM29" s="45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5">
        <f t="shared" si="36"/>
        <v>0</v>
      </c>
      <c r="AO29" s="44">
        <f t="shared" si="37"/>
        <v>0</v>
      </c>
      <c r="AP29" s="44" t="e">
        <f t="shared" si="38"/>
        <v>#DIV/0!</v>
      </c>
    </row>
    <row r="30" spans="1:42" x14ac:dyDescent="0.25">
      <c r="B30" s="34"/>
      <c r="C30" s="56"/>
      <c r="D30" s="56"/>
      <c r="E30" s="35"/>
      <c r="F30" s="36"/>
      <c r="G30" s="36"/>
      <c r="H30" s="36"/>
      <c r="I30" s="37"/>
      <c r="J30" s="38"/>
      <c r="K30" s="38"/>
      <c r="L30" s="38"/>
      <c r="M30" s="39"/>
      <c r="N30" s="39"/>
      <c r="O30" s="40"/>
      <c r="P30" s="41"/>
      <c r="Q30" s="41"/>
      <c r="R30" s="42"/>
      <c r="S30" s="43"/>
      <c r="T30" s="36">
        <f t="shared" si="20"/>
        <v>0</v>
      </c>
      <c r="U30" s="44">
        <f t="shared" si="21"/>
        <v>0</v>
      </c>
      <c r="V30" s="45">
        <f t="shared" si="22"/>
        <v>0</v>
      </c>
      <c r="W30" s="46">
        <f t="shared" si="23"/>
        <v>0</v>
      </c>
      <c r="X30" s="41">
        <f t="shared" si="24"/>
        <v>0</v>
      </c>
      <c r="Y30" s="41">
        <f t="shared" si="25"/>
        <v>0</v>
      </c>
      <c r="Z30" s="41">
        <f t="shared" si="26"/>
        <v>0</v>
      </c>
      <c r="AA30" s="47">
        <f t="shared" si="27"/>
        <v>0</v>
      </c>
      <c r="AB30" s="48">
        <f t="shared" si="28"/>
        <v>0</v>
      </c>
      <c r="AC30" s="41">
        <f t="shared" si="29"/>
        <v>0</v>
      </c>
      <c r="AD30" s="41">
        <f t="shared" si="30"/>
        <v>0</v>
      </c>
      <c r="AE30" s="41">
        <f t="shared" si="31"/>
        <v>0</v>
      </c>
      <c r="AF30" s="49" t="e">
        <f>HLOOKUP(I30,ElecAvoidedCostsWOCC!$A$5:$Q$50,G30+1,FALSE)</f>
        <v>#N/A</v>
      </c>
      <c r="AG30" s="41" t="e">
        <f t="shared" si="32"/>
        <v>#N/A</v>
      </c>
      <c r="AH30" s="49" t="e">
        <f>HLOOKUP(I30,ElecAvoidedCostsWOCC!$A$5:$Q$50,T30+1,FALSE)</f>
        <v>#N/A</v>
      </c>
      <c r="AI30" s="41" t="e">
        <f t="shared" si="33"/>
        <v>#N/A</v>
      </c>
      <c r="AJ30" s="41" t="e">
        <f t="shared" si="34"/>
        <v>#N/A</v>
      </c>
      <c r="AK30" s="41" t="e">
        <f>HLOOKUP(I30,ElecAvoidedCostsWOCC!$A$5:$Q$50,G30+1,FALSE)*J30*L30</f>
        <v>#N/A</v>
      </c>
      <c r="AL30" s="41" t="e">
        <f t="shared" si="35"/>
        <v>#N/A</v>
      </c>
      <c r="AM30" s="45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5">
        <f t="shared" si="36"/>
        <v>0</v>
      </c>
      <c r="AO30" s="44">
        <f t="shared" si="37"/>
        <v>0</v>
      </c>
      <c r="AP30" s="44" t="e">
        <f t="shared" si="38"/>
        <v>#DIV/0!</v>
      </c>
    </row>
    <row r="31" spans="1:42" x14ac:dyDescent="0.25">
      <c r="B31" s="34"/>
      <c r="C31" s="56"/>
      <c r="D31" s="56"/>
      <c r="E31" s="35"/>
      <c r="F31" s="36"/>
      <c r="G31" s="36"/>
      <c r="H31" s="36"/>
      <c r="I31" s="37"/>
      <c r="J31" s="38"/>
      <c r="K31" s="38"/>
      <c r="L31" s="38"/>
      <c r="M31" s="39"/>
      <c r="N31" s="39"/>
      <c r="O31" s="40"/>
      <c r="P31" s="41"/>
      <c r="Q31" s="41"/>
      <c r="R31" s="42"/>
      <c r="S31" s="43"/>
      <c r="T31" s="36">
        <f t="shared" si="20"/>
        <v>0</v>
      </c>
      <c r="U31" s="44">
        <f t="shared" si="21"/>
        <v>0</v>
      </c>
      <c r="V31" s="45">
        <f t="shared" si="22"/>
        <v>0</v>
      </c>
      <c r="W31" s="46">
        <f t="shared" si="23"/>
        <v>0</v>
      </c>
      <c r="X31" s="41">
        <f t="shared" si="24"/>
        <v>0</v>
      </c>
      <c r="Y31" s="41">
        <f t="shared" si="25"/>
        <v>0</v>
      </c>
      <c r="Z31" s="41">
        <f t="shared" si="26"/>
        <v>0</v>
      </c>
      <c r="AA31" s="47">
        <f t="shared" si="27"/>
        <v>0</v>
      </c>
      <c r="AB31" s="48">
        <f t="shared" si="28"/>
        <v>0</v>
      </c>
      <c r="AC31" s="41">
        <f t="shared" si="29"/>
        <v>0</v>
      </c>
      <c r="AD31" s="41">
        <f t="shared" si="30"/>
        <v>0</v>
      </c>
      <c r="AE31" s="41">
        <f t="shared" si="31"/>
        <v>0</v>
      </c>
      <c r="AF31" s="49" t="e">
        <f>HLOOKUP(I31,ElecAvoidedCostsWOCC!$A$5:$Q$50,G31+1,FALSE)</f>
        <v>#N/A</v>
      </c>
      <c r="AG31" s="41" t="e">
        <f t="shared" si="32"/>
        <v>#N/A</v>
      </c>
      <c r="AH31" s="49" t="e">
        <f>HLOOKUP(I31,ElecAvoidedCostsWOCC!$A$5:$Q$50,T31+1,FALSE)</f>
        <v>#N/A</v>
      </c>
      <c r="AI31" s="41" t="e">
        <f t="shared" si="33"/>
        <v>#N/A</v>
      </c>
      <c r="AJ31" s="41" t="e">
        <f t="shared" si="34"/>
        <v>#N/A</v>
      </c>
      <c r="AK31" s="41" t="e">
        <f>HLOOKUP(I31,ElecAvoidedCostsWOCC!$A$5:$Q$50,G31+1,FALSE)*J31*L31</f>
        <v>#N/A</v>
      </c>
      <c r="AL31" s="41" t="e">
        <f t="shared" si="35"/>
        <v>#N/A</v>
      </c>
      <c r="AM31" s="45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5">
        <f t="shared" si="36"/>
        <v>0</v>
      </c>
      <c r="AO31" s="44">
        <f t="shared" si="37"/>
        <v>0</v>
      </c>
      <c r="AP31" s="44" t="e">
        <f t="shared" si="38"/>
        <v>#DIV/0!</v>
      </c>
    </row>
    <row r="32" spans="1:42" x14ac:dyDescent="0.25">
      <c r="B32" s="34"/>
      <c r="C32" s="56"/>
      <c r="D32" s="56"/>
      <c r="E32" s="35"/>
      <c r="F32" s="36"/>
      <c r="G32" s="36"/>
      <c r="H32" s="36"/>
      <c r="I32" s="37"/>
      <c r="J32" s="38"/>
      <c r="K32" s="38"/>
      <c r="L32" s="38"/>
      <c r="M32" s="39"/>
      <c r="N32" s="39"/>
      <c r="O32" s="40"/>
      <c r="P32" s="41"/>
      <c r="Q32" s="41"/>
      <c r="R32" s="42"/>
      <c r="S32" s="43"/>
      <c r="T32" s="36">
        <f t="shared" si="20"/>
        <v>0</v>
      </c>
      <c r="U32" s="44">
        <f t="shared" si="21"/>
        <v>0</v>
      </c>
      <c r="V32" s="45">
        <f t="shared" si="22"/>
        <v>0</v>
      </c>
      <c r="W32" s="46">
        <f t="shared" si="23"/>
        <v>0</v>
      </c>
      <c r="X32" s="41">
        <f t="shared" si="24"/>
        <v>0</v>
      </c>
      <c r="Y32" s="41">
        <f t="shared" si="25"/>
        <v>0</v>
      </c>
      <c r="Z32" s="41">
        <f t="shared" si="26"/>
        <v>0</v>
      </c>
      <c r="AA32" s="47">
        <f t="shared" si="27"/>
        <v>0</v>
      </c>
      <c r="AB32" s="48">
        <f t="shared" si="28"/>
        <v>0</v>
      </c>
      <c r="AC32" s="41">
        <f t="shared" si="29"/>
        <v>0</v>
      </c>
      <c r="AD32" s="41">
        <f t="shared" si="30"/>
        <v>0</v>
      </c>
      <c r="AE32" s="41">
        <f t="shared" si="31"/>
        <v>0</v>
      </c>
      <c r="AF32" s="49" t="e">
        <f>HLOOKUP(I32,ElecAvoidedCostsWOCC!$A$5:$Q$50,G32+1,FALSE)</f>
        <v>#N/A</v>
      </c>
      <c r="AG32" s="41" t="e">
        <f t="shared" si="32"/>
        <v>#N/A</v>
      </c>
      <c r="AH32" s="49" t="e">
        <f>HLOOKUP(I32,ElecAvoidedCostsWOCC!$A$5:$Q$50,T32+1,FALSE)</f>
        <v>#N/A</v>
      </c>
      <c r="AI32" s="41" t="e">
        <f t="shared" si="33"/>
        <v>#N/A</v>
      </c>
      <c r="AJ32" s="41" t="e">
        <f t="shared" si="34"/>
        <v>#N/A</v>
      </c>
      <c r="AK32" s="41" t="e">
        <f>HLOOKUP(I32,ElecAvoidedCostsWOCC!$A$5:$Q$50,G32+1,FALSE)*J32*L32</f>
        <v>#N/A</v>
      </c>
      <c r="AL32" s="41" t="e">
        <f t="shared" si="35"/>
        <v>#N/A</v>
      </c>
      <c r="AM32" s="45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5">
        <f t="shared" si="36"/>
        <v>0</v>
      </c>
      <c r="AO32" s="44">
        <f t="shared" si="37"/>
        <v>0</v>
      </c>
      <c r="AP32" s="44" t="e">
        <f t="shared" si="38"/>
        <v>#DIV/0!</v>
      </c>
    </row>
    <row r="33" spans="2:42" x14ac:dyDescent="0.25">
      <c r="B33" s="34"/>
      <c r="C33" s="56"/>
      <c r="D33" s="56"/>
      <c r="E33" s="35"/>
      <c r="F33" s="36"/>
      <c r="G33" s="36"/>
      <c r="H33" s="36"/>
      <c r="I33" s="37"/>
      <c r="J33" s="38"/>
      <c r="K33" s="38"/>
      <c r="L33" s="38"/>
      <c r="M33" s="39"/>
      <c r="N33" s="39"/>
      <c r="O33" s="40"/>
      <c r="P33" s="41"/>
      <c r="Q33" s="41"/>
      <c r="R33" s="42"/>
      <c r="S33" s="43"/>
      <c r="T33" s="36">
        <f t="shared" si="20"/>
        <v>0</v>
      </c>
      <c r="U33" s="44">
        <f t="shared" si="21"/>
        <v>0</v>
      </c>
      <c r="V33" s="45">
        <f t="shared" si="22"/>
        <v>0</v>
      </c>
      <c r="W33" s="46">
        <f t="shared" si="23"/>
        <v>0</v>
      </c>
      <c r="X33" s="41">
        <f t="shared" si="24"/>
        <v>0</v>
      </c>
      <c r="Y33" s="41">
        <f t="shared" si="25"/>
        <v>0</v>
      </c>
      <c r="Z33" s="41">
        <f t="shared" si="26"/>
        <v>0</v>
      </c>
      <c r="AA33" s="47">
        <f t="shared" si="27"/>
        <v>0</v>
      </c>
      <c r="AB33" s="48">
        <f t="shared" si="28"/>
        <v>0</v>
      </c>
      <c r="AC33" s="41">
        <f t="shared" si="29"/>
        <v>0</v>
      </c>
      <c r="AD33" s="41">
        <f t="shared" si="30"/>
        <v>0</v>
      </c>
      <c r="AE33" s="41">
        <f t="shared" si="31"/>
        <v>0</v>
      </c>
      <c r="AF33" s="49" t="e">
        <f>HLOOKUP(I33,ElecAvoidedCostsWOCC!$A$5:$Q$50,G33+1,FALSE)</f>
        <v>#N/A</v>
      </c>
      <c r="AG33" s="41" t="e">
        <f t="shared" si="32"/>
        <v>#N/A</v>
      </c>
      <c r="AH33" s="49" t="e">
        <f>HLOOKUP(I33,ElecAvoidedCostsWOCC!$A$5:$Q$50,T33+1,FALSE)</f>
        <v>#N/A</v>
      </c>
      <c r="AI33" s="41" t="e">
        <f t="shared" si="33"/>
        <v>#N/A</v>
      </c>
      <c r="AJ33" s="41" t="e">
        <f t="shared" si="34"/>
        <v>#N/A</v>
      </c>
      <c r="AK33" s="41" t="e">
        <f>HLOOKUP(I33,ElecAvoidedCostsWOCC!$A$5:$Q$50,G33+1,FALSE)*J33*L33</f>
        <v>#N/A</v>
      </c>
      <c r="AL33" s="41" t="e">
        <f t="shared" si="35"/>
        <v>#N/A</v>
      </c>
      <c r="AM33" s="45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5">
        <f t="shared" si="36"/>
        <v>0</v>
      </c>
      <c r="AO33" s="44">
        <f t="shared" si="37"/>
        <v>0</v>
      </c>
      <c r="AP33" s="44" t="e">
        <f t="shared" si="38"/>
        <v>#DIV/0!</v>
      </c>
    </row>
    <row r="34" spans="2:42" x14ac:dyDescent="0.25">
      <c r="B34" s="34"/>
      <c r="C34" s="56"/>
      <c r="D34" s="56"/>
      <c r="E34" s="35"/>
      <c r="F34" s="36"/>
      <c r="G34" s="36"/>
      <c r="H34" s="36"/>
      <c r="I34" s="37"/>
      <c r="J34" s="38"/>
      <c r="K34" s="38"/>
      <c r="L34" s="38"/>
      <c r="M34" s="39"/>
      <c r="N34" s="39"/>
      <c r="O34" s="40"/>
      <c r="P34" s="41"/>
      <c r="Q34" s="41"/>
      <c r="R34" s="42"/>
      <c r="S34" s="43"/>
      <c r="T34" s="36">
        <f t="shared" si="20"/>
        <v>0</v>
      </c>
      <c r="U34" s="44">
        <f t="shared" si="21"/>
        <v>0</v>
      </c>
      <c r="V34" s="45">
        <f t="shared" si="22"/>
        <v>0</v>
      </c>
      <c r="W34" s="46">
        <f t="shared" si="23"/>
        <v>0</v>
      </c>
      <c r="X34" s="41">
        <f t="shared" si="24"/>
        <v>0</v>
      </c>
      <c r="Y34" s="41">
        <f t="shared" si="25"/>
        <v>0</v>
      </c>
      <c r="Z34" s="41">
        <f t="shared" si="26"/>
        <v>0</v>
      </c>
      <c r="AA34" s="47">
        <f t="shared" si="27"/>
        <v>0</v>
      </c>
      <c r="AB34" s="48">
        <f t="shared" si="28"/>
        <v>0</v>
      </c>
      <c r="AC34" s="41">
        <f t="shared" si="29"/>
        <v>0</v>
      </c>
      <c r="AD34" s="41">
        <f t="shared" si="30"/>
        <v>0</v>
      </c>
      <c r="AE34" s="41">
        <f t="shared" si="31"/>
        <v>0</v>
      </c>
      <c r="AF34" s="49" t="e">
        <f>HLOOKUP(I34,ElecAvoidedCostsWOCC!$A$5:$Q$50,G34+1,FALSE)</f>
        <v>#N/A</v>
      </c>
      <c r="AG34" s="41" t="e">
        <f t="shared" si="32"/>
        <v>#N/A</v>
      </c>
      <c r="AH34" s="49" t="e">
        <f>HLOOKUP(I34,ElecAvoidedCostsWOCC!$A$5:$Q$50,T34+1,FALSE)</f>
        <v>#N/A</v>
      </c>
      <c r="AI34" s="41" t="e">
        <f t="shared" si="33"/>
        <v>#N/A</v>
      </c>
      <c r="AJ34" s="41" t="e">
        <f t="shared" si="34"/>
        <v>#N/A</v>
      </c>
      <c r="AK34" s="41" t="e">
        <f>HLOOKUP(I34,ElecAvoidedCostsWOCC!$A$5:$Q$50,G34+1,FALSE)*J34*L34</f>
        <v>#N/A</v>
      </c>
      <c r="AL34" s="41" t="e">
        <f t="shared" si="35"/>
        <v>#N/A</v>
      </c>
      <c r="AM34" s="45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5">
        <f t="shared" si="36"/>
        <v>0</v>
      </c>
      <c r="AO34" s="44">
        <f t="shared" si="37"/>
        <v>0</v>
      </c>
      <c r="AP34" s="44" t="e">
        <f t="shared" si="38"/>
        <v>#DIV/0!</v>
      </c>
    </row>
    <row r="35" spans="2:42" x14ac:dyDescent="0.25">
      <c r="B35" s="34"/>
      <c r="C35" s="56"/>
      <c r="D35" s="56"/>
      <c r="E35" s="35"/>
      <c r="F35" s="36"/>
      <c r="G35" s="36"/>
      <c r="H35" s="36"/>
      <c r="I35" s="37"/>
      <c r="J35" s="38"/>
      <c r="K35" s="38"/>
      <c r="L35" s="38"/>
      <c r="M35" s="39"/>
      <c r="N35" s="39"/>
      <c r="O35" s="40"/>
      <c r="P35" s="41"/>
      <c r="Q35" s="41"/>
      <c r="R35" s="42"/>
      <c r="S35" s="43"/>
      <c r="T35" s="36">
        <f t="shared" si="20"/>
        <v>0</v>
      </c>
      <c r="U35" s="44">
        <f t="shared" si="21"/>
        <v>0</v>
      </c>
      <c r="V35" s="45">
        <f t="shared" si="22"/>
        <v>0</v>
      </c>
      <c r="W35" s="46">
        <f t="shared" si="23"/>
        <v>0</v>
      </c>
      <c r="X35" s="41">
        <f t="shared" si="24"/>
        <v>0</v>
      </c>
      <c r="Y35" s="41">
        <f t="shared" si="25"/>
        <v>0</v>
      </c>
      <c r="Z35" s="41">
        <f t="shared" si="26"/>
        <v>0</v>
      </c>
      <c r="AA35" s="47">
        <f t="shared" si="27"/>
        <v>0</v>
      </c>
      <c r="AB35" s="48">
        <f t="shared" si="28"/>
        <v>0</v>
      </c>
      <c r="AC35" s="41">
        <f t="shared" si="29"/>
        <v>0</v>
      </c>
      <c r="AD35" s="41">
        <f t="shared" si="30"/>
        <v>0</v>
      </c>
      <c r="AE35" s="41">
        <f t="shared" si="31"/>
        <v>0</v>
      </c>
      <c r="AF35" s="49" t="e">
        <f>HLOOKUP(I35,ElecAvoidedCostsWOCC!$A$5:$Q$50,G35+1,FALSE)</f>
        <v>#N/A</v>
      </c>
      <c r="AG35" s="41" t="e">
        <f t="shared" si="32"/>
        <v>#N/A</v>
      </c>
      <c r="AH35" s="49" t="e">
        <f>HLOOKUP(I35,ElecAvoidedCostsWOCC!$A$5:$Q$50,T35+1,FALSE)</f>
        <v>#N/A</v>
      </c>
      <c r="AI35" s="41" t="e">
        <f t="shared" si="33"/>
        <v>#N/A</v>
      </c>
      <c r="AJ35" s="41" t="e">
        <f t="shared" si="34"/>
        <v>#N/A</v>
      </c>
      <c r="AK35" s="41" t="e">
        <f>HLOOKUP(I35,ElecAvoidedCostsWOCC!$A$5:$Q$50,G35+1,FALSE)*J35*L35</f>
        <v>#N/A</v>
      </c>
      <c r="AL35" s="41" t="e">
        <f t="shared" si="35"/>
        <v>#N/A</v>
      </c>
      <c r="AM35" s="45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5">
        <f t="shared" si="36"/>
        <v>0</v>
      </c>
      <c r="AO35" s="44">
        <f t="shared" si="37"/>
        <v>0</v>
      </c>
      <c r="AP35" s="44" t="e">
        <f t="shared" si="38"/>
        <v>#DIV/0!</v>
      </c>
    </row>
    <row r="36" spans="2:42" x14ac:dyDescent="0.25">
      <c r="B36" s="34"/>
      <c r="C36" s="56"/>
      <c r="D36" s="56"/>
      <c r="E36" s="35"/>
      <c r="F36" s="36"/>
      <c r="G36" s="36"/>
      <c r="H36" s="36"/>
      <c r="I36" s="37"/>
      <c r="J36" s="38"/>
      <c r="K36" s="38"/>
      <c r="L36" s="38"/>
      <c r="M36" s="39"/>
      <c r="N36" s="39"/>
      <c r="O36" s="40"/>
      <c r="P36" s="41"/>
      <c r="Q36" s="41"/>
      <c r="R36" s="42"/>
      <c r="S36" s="43"/>
      <c r="T36" s="36">
        <f t="shared" si="20"/>
        <v>0</v>
      </c>
      <c r="U36" s="44">
        <f t="shared" si="21"/>
        <v>0</v>
      </c>
      <c r="V36" s="45">
        <f t="shared" si="22"/>
        <v>0</v>
      </c>
      <c r="W36" s="46">
        <f t="shared" si="23"/>
        <v>0</v>
      </c>
      <c r="X36" s="41">
        <f t="shared" si="24"/>
        <v>0</v>
      </c>
      <c r="Y36" s="41">
        <f t="shared" si="25"/>
        <v>0</v>
      </c>
      <c r="Z36" s="41">
        <f t="shared" si="26"/>
        <v>0</v>
      </c>
      <c r="AA36" s="47">
        <f t="shared" si="27"/>
        <v>0</v>
      </c>
      <c r="AB36" s="48">
        <f t="shared" si="28"/>
        <v>0</v>
      </c>
      <c r="AC36" s="41">
        <f t="shared" si="29"/>
        <v>0</v>
      </c>
      <c r="AD36" s="41">
        <f t="shared" si="30"/>
        <v>0</v>
      </c>
      <c r="AE36" s="41">
        <f t="shared" si="31"/>
        <v>0</v>
      </c>
      <c r="AF36" s="49" t="e">
        <f>HLOOKUP(I36,ElecAvoidedCostsWOCC!$A$5:$Q$50,G36+1,FALSE)</f>
        <v>#N/A</v>
      </c>
      <c r="AG36" s="41" t="e">
        <f t="shared" si="32"/>
        <v>#N/A</v>
      </c>
      <c r="AH36" s="49" t="e">
        <f>HLOOKUP(I36,ElecAvoidedCostsWOCC!$A$5:$Q$50,T36+1,FALSE)</f>
        <v>#N/A</v>
      </c>
      <c r="AI36" s="41" t="e">
        <f t="shared" si="33"/>
        <v>#N/A</v>
      </c>
      <c r="AJ36" s="41" t="e">
        <f t="shared" si="34"/>
        <v>#N/A</v>
      </c>
      <c r="AK36" s="41" t="e">
        <f>HLOOKUP(I36,ElecAvoidedCostsWOCC!$A$5:$Q$50,G36+1,FALSE)*J36*L36</f>
        <v>#N/A</v>
      </c>
      <c r="AL36" s="41" t="e">
        <f t="shared" si="35"/>
        <v>#N/A</v>
      </c>
      <c r="AM36" s="45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5">
        <f t="shared" si="36"/>
        <v>0</v>
      </c>
      <c r="AO36" s="44">
        <f t="shared" si="37"/>
        <v>0</v>
      </c>
      <c r="AP36" s="44" t="e">
        <f t="shared" si="38"/>
        <v>#DIV/0!</v>
      </c>
    </row>
    <row r="37" spans="2:42" x14ac:dyDescent="0.25">
      <c r="B37" s="34"/>
      <c r="C37" s="56"/>
      <c r="D37" s="56"/>
      <c r="E37" s="35"/>
      <c r="F37" s="36"/>
      <c r="G37" s="36"/>
      <c r="H37" s="36"/>
      <c r="I37" s="37"/>
      <c r="J37" s="38"/>
      <c r="K37" s="38"/>
      <c r="L37" s="38"/>
      <c r="M37" s="39"/>
      <c r="N37" s="39"/>
      <c r="O37" s="40"/>
      <c r="P37" s="41"/>
      <c r="Q37" s="41"/>
      <c r="R37" s="42"/>
      <c r="S37" s="43"/>
      <c r="T37" s="36">
        <f t="shared" si="20"/>
        <v>0</v>
      </c>
      <c r="U37" s="44">
        <f t="shared" si="21"/>
        <v>0</v>
      </c>
      <c r="V37" s="45">
        <f t="shared" si="22"/>
        <v>0</v>
      </c>
      <c r="W37" s="46">
        <f t="shared" si="23"/>
        <v>0</v>
      </c>
      <c r="X37" s="41">
        <f t="shared" si="24"/>
        <v>0</v>
      </c>
      <c r="Y37" s="41">
        <f t="shared" si="25"/>
        <v>0</v>
      </c>
      <c r="Z37" s="41">
        <f t="shared" si="26"/>
        <v>0</v>
      </c>
      <c r="AA37" s="47">
        <f t="shared" si="27"/>
        <v>0</v>
      </c>
      <c r="AB37" s="48">
        <f t="shared" si="28"/>
        <v>0</v>
      </c>
      <c r="AC37" s="41">
        <f t="shared" si="29"/>
        <v>0</v>
      </c>
      <c r="AD37" s="41">
        <f t="shared" si="30"/>
        <v>0</v>
      </c>
      <c r="AE37" s="41">
        <f t="shared" si="31"/>
        <v>0</v>
      </c>
      <c r="AF37" s="49" t="e">
        <f>HLOOKUP(I37,ElecAvoidedCostsWOCC!$A$5:$Q$50,G37+1,FALSE)</f>
        <v>#N/A</v>
      </c>
      <c r="AG37" s="41" t="e">
        <f t="shared" si="32"/>
        <v>#N/A</v>
      </c>
      <c r="AH37" s="49" t="e">
        <f>HLOOKUP(I37,ElecAvoidedCostsWOCC!$A$5:$Q$50,T37+1,FALSE)</f>
        <v>#N/A</v>
      </c>
      <c r="AI37" s="41" t="e">
        <f t="shared" si="33"/>
        <v>#N/A</v>
      </c>
      <c r="AJ37" s="41" t="e">
        <f t="shared" si="34"/>
        <v>#N/A</v>
      </c>
      <c r="AK37" s="41" t="e">
        <f>HLOOKUP(I37,ElecAvoidedCostsWOCC!$A$5:$Q$50,G37+1,FALSE)*J37*L37</f>
        <v>#N/A</v>
      </c>
      <c r="AL37" s="41" t="e">
        <f t="shared" si="35"/>
        <v>#N/A</v>
      </c>
      <c r="AM37" s="45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5">
        <f t="shared" si="36"/>
        <v>0</v>
      </c>
      <c r="AO37" s="44">
        <f t="shared" si="37"/>
        <v>0</v>
      </c>
      <c r="AP37" s="44" t="e">
        <f t="shared" si="38"/>
        <v>#DIV/0!</v>
      </c>
    </row>
    <row r="38" spans="2:42" x14ac:dyDescent="0.25">
      <c r="B38" s="34"/>
      <c r="C38" s="56"/>
      <c r="D38" s="56"/>
      <c r="E38" s="35"/>
      <c r="F38" s="36"/>
      <c r="G38" s="36"/>
      <c r="H38" s="36"/>
      <c r="I38" s="37"/>
      <c r="J38" s="38"/>
      <c r="K38" s="38"/>
      <c r="L38" s="38"/>
      <c r="M38" s="39"/>
      <c r="N38" s="39"/>
      <c r="O38" s="40"/>
      <c r="P38" s="41"/>
      <c r="Q38" s="41"/>
      <c r="R38" s="42"/>
      <c r="S38" s="43"/>
      <c r="T38" s="36">
        <f t="shared" si="20"/>
        <v>0</v>
      </c>
      <c r="U38" s="44">
        <f t="shared" si="21"/>
        <v>0</v>
      </c>
      <c r="V38" s="45">
        <f t="shared" si="22"/>
        <v>0</v>
      </c>
      <c r="W38" s="46">
        <f t="shared" si="23"/>
        <v>0</v>
      </c>
      <c r="X38" s="41">
        <f t="shared" si="24"/>
        <v>0</v>
      </c>
      <c r="Y38" s="41">
        <f t="shared" si="25"/>
        <v>0</v>
      </c>
      <c r="Z38" s="41">
        <f t="shared" si="26"/>
        <v>0</v>
      </c>
      <c r="AA38" s="47">
        <f t="shared" si="27"/>
        <v>0</v>
      </c>
      <c r="AB38" s="48">
        <f t="shared" si="28"/>
        <v>0</v>
      </c>
      <c r="AC38" s="41">
        <f t="shared" si="29"/>
        <v>0</v>
      </c>
      <c r="AD38" s="41">
        <f t="shared" si="30"/>
        <v>0</v>
      </c>
      <c r="AE38" s="41">
        <f t="shared" si="31"/>
        <v>0</v>
      </c>
      <c r="AF38" s="49" t="e">
        <f>HLOOKUP(I38,ElecAvoidedCostsWOCC!$A$5:$Q$50,G38+1,FALSE)</f>
        <v>#N/A</v>
      </c>
      <c r="AG38" s="41" t="e">
        <f t="shared" si="32"/>
        <v>#N/A</v>
      </c>
      <c r="AH38" s="49" t="e">
        <f>HLOOKUP(I38,ElecAvoidedCostsWOCC!$A$5:$Q$50,T38+1,FALSE)</f>
        <v>#N/A</v>
      </c>
      <c r="AI38" s="41" t="e">
        <f t="shared" si="33"/>
        <v>#N/A</v>
      </c>
      <c r="AJ38" s="41" t="e">
        <f t="shared" si="34"/>
        <v>#N/A</v>
      </c>
      <c r="AK38" s="41" t="e">
        <f>HLOOKUP(I38,ElecAvoidedCostsWOCC!$A$5:$Q$50,G38+1,FALSE)*J38*L38</f>
        <v>#N/A</v>
      </c>
      <c r="AL38" s="41" t="e">
        <f t="shared" si="35"/>
        <v>#N/A</v>
      </c>
      <c r="AM38" s="45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5">
        <f t="shared" si="36"/>
        <v>0</v>
      </c>
      <c r="AO38" s="44">
        <f t="shared" si="37"/>
        <v>0</v>
      </c>
      <c r="AP38" s="44" t="e">
        <f t="shared" si="38"/>
        <v>#DIV/0!</v>
      </c>
    </row>
    <row r="39" spans="2:42" x14ac:dyDescent="0.25">
      <c r="B39" s="34"/>
      <c r="C39" s="56"/>
      <c r="D39" s="56"/>
      <c r="E39" s="35"/>
      <c r="F39" s="36"/>
      <c r="G39" s="36"/>
      <c r="H39" s="36"/>
      <c r="I39" s="37"/>
      <c r="J39" s="38"/>
      <c r="K39" s="38"/>
      <c r="L39" s="38"/>
      <c r="M39" s="39"/>
      <c r="N39" s="39"/>
      <c r="O39" s="40"/>
      <c r="P39" s="41"/>
      <c r="Q39" s="41"/>
      <c r="R39" s="42"/>
      <c r="S39" s="43"/>
      <c r="T39" s="36">
        <f t="shared" si="20"/>
        <v>0</v>
      </c>
      <c r="U39" s="44">
        <f t="shared" si="21"/>
        <v>0</v>
      </c>
      <c r="V39" s="45">
        <f t="shared" si="22"/>
        <v>0</v>
      </c>
      <c r="W39" s="46">
        <f t="shared" si="23"/>
        <v>0</v>
      </c>
      <c r="X39" s="41">
        <f t="shared" si="24"/>
        <v>0</v>
      </c>
      <c r="Y39" s="41">
        <f t="shared" si="25"/>
        <v>0</v>
      </c>
      <c r="Z39" s="41">
        <f t="shared" si="26"/>
        <v>0</v>
      </c>
      <c r="AA39" s="47">
        <f t="shared" si="27"/>
        <v>0</v>
      </c>
      <c r="AB39" s="48">
        <f t="shared" si="28"/>
        <v>0</v>
      </c>
      <c r="AC39" s="41">
        <f t="shared" si="29"/>
        <v>0</v>
      </c>
      <c r="AD39" s="41">
        <f t="shared" si="30"/>
        <v>0</v>
      </c>
      <c r="AE39" s="41">
        <f t="shared" si="31"/>
        <v>0</v>
      </c>
      <c r="AF39" s="49" t="e">
        <f>HLOOKUP(I39,ElecAvoidedCostsWOCC!$A$5:$Q$50,G39+1,FALSE)</f>
        <v>#N/A</v>
      </c>
      <c r="AG39" s="41" t="e">
        <f t="shared" si="32"/>
        <v>#N/A</v>
      </c>
      <c r="AH39" s="49" t="e">
        <f>HLOOKUP(I39,ElecAvoidedCostsWOCC!$A$5:$Q$50,T39+1,FALSE)</f>
        <v>#N/A</v>
      </c>
      <c r="AI39" s="41" t="e">
        <f t="shared" si="33"/>
        <v>#N/A</v>
      </c>
      <c r="AJ39" s="41" t="e">
        <f t="shared" si="34"/>
        <v>#N/A</v>
      </c>
      <c r="AK39" s="41" t="e">
        <f>HLOOKUP(I39,ElecAvoidedCostsWOCC!$A$5:$Q$50,G39+1,FALSE)*J39*L39</f>
        <v>#N/A</v>
      </c>
      <c r="AL39" s="41" t="e">
        <f t="shared" si="35"/>
        <v>#N/A</v>
      </c>
      <c r="AM39" s="45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5">
        <f t="shared" si="36"/>
        <v>0</v>
      </c>
      <c r="AO39" s="44">
        <f t="shared" si="37"/>
        <v>0</v>
      </c>
      <c r="AP39" s="44" t="e">
        <f t="shared" si="38"/>
        <v>#DIV/0!</v>
      </c>
    </row>
    <row r="40" spans="2:42" x14ac:dyDescent="0.25">
      <c r="B40" s="34"/>
      <c r="C40" s="56"/>
      <c r="D40" s="56"/>
      <c r="E40" s="35"/>
      <c r="F40" s="36"/>
      <c r="G40" s="36"/>
      <c r="H40" s="36"/>
      <c r="I40" s="37"/>
      <c r="J40" s="38"/>
      <c r="K40" s="38"/>
      <c r="L40" s="38"/>
      <c r="M40" s="39"/>
      <c r="N40" s="39"/>
      <c r="O40" s="40"/>
      <c r="P40" s="41"/>
      <c r="Q40" s="41"/>
      <c r="R40" s="42"/>
      <c r="S40" s="43"/>
      <c r="T40" s="36">
        <f t="shared" si="20"/>
        <v>0</v>
      </c>
      <c r="U40" s="44">
        <f t="shared" si="21"/>
        <v>0</v>
      </c>
      <c r="V40" s="45">
        <f t="shared" si="22"/>
        <v>0</v>
      </c>
      <c r="W40" s="46">
        <f t="shared" si="23"/>
        <v>0</v>
      </c>
      <c r="X40" s="41">
        <f t="shared" si="24"/>
        <v>0</v>
      </c>
      <c r="Y40" s="41">
        <f t="shared" si="25"/>
        <v>0</v>
      </c>
      <c r="Z40" s="41">
        <f t="shared" si="26"/>
        <v>0</v>
      </c>
      <c r="AA40" s="47">
        <f t="shared" si="27"/>
        <v>0</v>
      </c>
      <c r="AB40" s="48">
        <f t="shared" si="28"/>
        <v>0</v>
      </c>
      <c r="AC40" s="41">
        <f t="shared" si="29"/>
        <v>0</v>
      </c>
      <c r="AD40" s="41">
        <f t="shared" si="30"/>
        <v>0</v>
      </c>
      <c r="AE40" s="41">
        <f t="shared" si="31"/>
        <v>0</v>
      </c>
      <c r="AF40" s="49" t="e">
        <f>HLOOKUP(I40,ElecAvoidedCostsWOCC!$A$5:$Q$50,G40+1,FALSE)</f>
        <v>#N/A</v>
      </c>
      <c r="AG40" s="41" t="e">
        <f t="shared" si="32"/>
        <v>#N/A</v>
      </c>
      <c r="AH40" s="49" t="e">
        <f>HLOOKUP(I40,ElecAvoidedCostsWOCC!$A$5:$Q$50,T40+1,FALSE)</f>
        <v>#N/A</v>
      </c>
      <c r="AI40" s="41" t="e">
        <f t="shared" si="33"/>
        <v>#N/A</v>
      </c>
      <c r="AJ40" s="41" t="e">
        <f t="shared" si="34"/>
        <v>#N/A</v>
      </c>
      <c r="AK40" s="41" t="e">
        <f>HLOOKUP(I40,ElecAvoidedCostsWOCC!$A$5:$Q$50,G40+1,FALSE)*J40*L40</f>
        <v>#N/A</v>
      </c>
      <c r="AL40" s="41" t="e">
        <f t="shared" si="35"/>
        <v>#N/A</v>
      </c>
      <c r="AM40" s="45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5">
        <f t="shared" si="36"/>
        <v>0</v>
      </c>
      <c r="AO40" s="44">
        <f t="shared" si="37"/>
        <v>0</v>
      </c>
      <c r="AP40" s="44" t="e">
        <f t="shared" si="38"/>
        <v>#DIV/0!</v>
      </c>
    </row>
    <row r="41" spans="2:42" x14ac:dyDescent="0.25">
      <c r="B41" s="34"/>
      <c r="C41" s="56"/>
      <c r="D41" s="56"/>
      <c r="E41" s="35"/>
      <c r="F41" s="36"/>
      <c r="G41" s="36"/>
      <c r="H41" s="36"/>
      <c r="I41" s="37"/>
      <c r="J41" s="38"/>
      <c r="K41" s="38"/>
      <c r="L41" s="38"/>
      <c r="M41" s="39"/>
      <c r="N41" s="39"/>
      <c r="O41" s="40"/>
      <c r="P41" s="41"/>
      <c r="Q41" s="41"/>
      <c r="R41" s="42"/>
      <c r="S41" s="43"/>
      <c r="T41" s="36">
        <f t="shared" si="20"/>
        <v>0</v>
      </c>
      <c r="U41" s="44">
        <f t="shared" si="21"/>
        <v>0</v>
      </c>
      <c r="V41" s="45">
        <f t="shared" si="22"/>
        <v>0</v>
      </c>
      <c r="W41" s="46">
        <f t="shared" si="23"/>
        <v>0</v>
      </c>
      <c r="X41" s="41">
        <f t="shared" si="24"/>
        <v>0</v>
      </c>
      <c r="Y41" s="41">
        <f t="shared" si="25"/>
        <v>0</v>
      </c>
      <c r="Z41" s="41">
        <f t="shared" si="26"/>
        <v>0</v>
      </c>
      <c r="AA41" s="47">
        <f t="shared" si="27"/>
        <v>0</v>
      </c>
      <c r="AB41" s="48">
        <f t="shared" si="28"/>
        <v>0</v>
      </c>
      <c r="AC41" s="41">
        <f t="shared" si="29"/>
        <v>0</v>
      </c>
      <c r="AD41" s="41">
        <f t="shared" si="30"/>
        <v>0</v>
      </c>
      <c r="AE41" s="41">
        <f t="shared" si="31"/>
        <v>0</v>
      </c>
      <c r="AF41" s="49" t="e">
        <f>HLOOKUP(I41,ElecAvoidedCostsWOCC!$A$5:$Q$50,G41+1,FALSE)</f>
        <v>#N/A</v>
      </c>
      <c r="AG41" s="41" t="e">
        <f t="shared" si="32"/>
        <v>#N/A</v>
      </c>
      <c r="AH41" s="49" t="e">
        <f>HLOOKUP(I41,ElecAvoidedCostsWOCC!$A$5:$Q$50,T41+1,FALSE)</f>
        <v>#N/A</v>
      </c>
      <c r="AI41" s="41" t="e">
        <f t="shared" si="33"/>
        <v>#N/A</v>
      </c>
      <c r="AJ41" s="41" t="e">
        <f t="shared" si="34"/>
        <v>#N/A</v>
      </c>
      <c r="AK41" s="41" t="e">
        <f>HLOOKUP(I41,ElecAvoidedCostsWOCC!$A$5:$Q$50,G41+1,FALSE)*J41*L41</f>
        <v>#N/A</v>
      </c>
      <c r="AL41" s="41" t="e">
        <f t="shared" si="35"/>
        <v>#N/A</v>
      </c>
      <c r="AM41" s="45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5">
        <f t="shared" si="36"/>
        <v>0</v>
      </c>
      <c r="AO41" s="44">
        <f t="shared" si="37"/>
        <v>0</v>
      </c>
      <c r="AP41" s="44" t="e">
        <f t="shared" si="38"/>
        <v>#DIV/0!</v>
      </c>
    </row>
    <row r="42" spans="2:42" x14ac:dyDescent="0.25">
      <c r="B42" s="34"/>
      <c r="C42" s="56"/>
      <c r="D42" s="56"/>
      <c r="E42" s="35"/>
      <c r="F42" s="36"/>
      <c r="G42" s="36"/>
      <c r="H42" s="36"/>
      <c r="I42" s="37"/>
      <c r="J42" s="38"/>
      <c r="K42" s="38"/>
      <c r="L42" s="38"/>
      <c r="M42" s="39"/>
      <c r="N42" s="39"/>
      <c r="O42" s="40"/>
      <c r="P42" s="41"/>
      <c r="Q42" s="41"/>
      <c r="R42" s="42"/>
      <c r="S42" s="43"/>
      <c r="T42" s="36">
        <f t="shared" si="20"/>
        <v>0</v>
      </c>
      <c r="U42" s="44">
        <f t="shared" si="21"/>
        <v>0</v>
      </c>
      <c r="V42" s="45">
        <f t="shared" si="22"/>
        <v>0</v>
      </c>
      <c r="W42" s="46">
        <f t="shared" si="23"/>
        <v>0</v>
      </c>
      <c r="X42" s="41">
        <f t="shared" si="24"/>
        <v>0</v>
      </c>
      <c r="Y42" s="41">
        <f t="shared" si="25"/>
        <v>0</v>
      </c>
      <c r="Z42" s="41">
        <f t="shared" si="26"/>
        <v>0</v>
      </c>
      <c r="AA42" s="47">
        <f t="shared" si="27"/>
        <v>0</v>
      </c>
      <c r="AB42" s="48">
        <f t="shared" si="28"/>
        <v>0</v>
      </c>
      <c r="AC42" s="41">
        <f t="shared" si="29"/>
        <v>0</v>
      </c>
      <c r="AD42" s="41">
        <f t="shared" si="30"/>
        <v>0</v>
      </c>
      <c r="AE42" s="41">
        <f t="shared" si="31"/>
        <v>0</v>
      </c>
      <c r="AF42" s="49" t="e">
        <f>HLOOKUP(I42,ElecAvoidedCostsWOCC!$A$5:$Q$50,G42+1,FALSE)</f>
        <v>#N/A</v>
      </c>
      <c r="AG42" s="41" t="e">
        <f t="shared" si="32"/>
        <v>#N/A</v>
      </c>
      <c r="AH42" s="49" t="e">
        <f>HLOOKUP(I42,ElecAvoidedCostsWOCC!$A$5:$Q$50,T42+1,FALSE)</f>
        <v>#N/A</v>
      </c>
      <c r="AI42" s="41" t="e">
        <f t="shared" si="33"/>
        <v>#N/A</v>
      </c>
      <c r="AJ42" s="41" t="e">
        <f t="shared" si="34"/>
        <v>#N/A</v>
      </c>
      <c r="AK42" s="41" t="e">
        <f>HLOOKUP(I42,ElecAvoidedCostsWOCC!$A$5:$Q$50,G42+1,FALSE)*J42*L42</f>
        <v>#N/A</v>
      </c>
      <c r="AL42" s="41" t="e">
        <f t="shared" si="35"/>
        <v>#N/A</v>
      </c>
      <c r="AM42" s="45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5">
        <f t="shared" si="36"/>
        <v>0</v>
      </c>
      <c r="AO42" s="44">
        <f t="shared" si="37"/>
        <v>0</v>
      </c>
      <c r="AP42" s="44" t="e">
        <f t="shared" si="38"/>
        <v>#DIV/0!</v>
      </c>
    </row>
    <row r="43" spans="2:42" x14ac:dyDescent="0.25">
      <c r="B43" s="34"/>
      <c r="C43" s="56"/>
      <c r="D43" s="56"/>
      <c r="E43" s="35"/>
      <c r="F43" s="36"/>
      <c r="G43" s="36"/>
      <c r="H43" s="36"/>
      <c r="I43" s="37"/>
      <c r="J43" s="38"/>
      <c r="K43" s="38"/>
      <c r="L43" s="38"/>
      <c r="M43" s="39"/>
      <c r="N43" s="39"/>
      <c r="O43" s="40"/>
      <c r="P43" s="41"/>
      <c r="Q43" s="41"/>
      <c r="R43" s="42"/>
      <c r="S43" s="43"/>
      <c r="T43" s="36">
        <f t="shared" si="20"/>
        <v>0</v>
      </c>
      <c r="U43" s="44">
        <f t="shared" si="21"/>
        <v>0</v>
      </c>
      <c r="V43" s="45">
        <f t="shared" si="22"/>
        <v>0</v>
      </c>
      <c r="W43" s="46">
        <f t="shared" si="23"/>
        <v>0</v>
      </c>
      <c r="X43" s="41">
        <f t="shared" si="24"/>
        <v>0</v>
      </c>
      <c r="Y43" s="41">
        <f t="shared" si="25"/>
        <v>0</v>
      </c>
      <c r="Z43" s="41">
        <f t="shared" si="26"/>
        <v>0</v>
      </c>
      <c r="AA43" s="47">
        <f t="shared" si="27"/>
        <v>0</v>
      </c>
      <c r="AB43" s="48">
        <f t="shared" si="28"/>
        <v>0</v>
      </c>
      <c r="AC43" s="41">
        <f t="shared" si="29"/>
        <v>0</v>
      </c>
      <c r="AD43" s="41">
        <f t="shared" si="30"/>
        <v>0</v>
      </c>
      <c r="AE43" s="41">
        <f t="shared" si="31"/>
        <v>0</v>
      </c>
      <c r="AF43" s="49" t="e">
        <f>HLOOKUP(I43,ElecAvoidedCostsWOCC!$A$5:$Q$50,G43+1,FALSE)</f>
        <v>#N/A</v>
      </c>
      <c r="AG43" s="41" t="e">
        <f t="shared" si="32"/>
        <v>#N/A</v>
      </c>
      <c r="AH43" s="49" t="e">
        <f>HLOOKUP(I43,ElecAvoidedCostsWOCC!$A$5:$Q$50,T43+1,FALSE)</f>
        <v>#N/A</v>
      </c>
      <c r="AI43" s="41" t="e">
        <f t="shared" si="33"/>
        <v>#N/A</v>
      </c>
      <c r="AJ43" s="41" t="e">
        <f t="shared" si="34"/>
        <v>#N/A</v>
      </c>
      <c r="AK43" s="41" t="e">
        <f>HLOOKUP(I43,ElecAvoidedCostsWOCC!$A$5:$Q$50,G43+1,FALSE)*J43*L43</f>
        <v>#N/A</v>
      </c>
      <c r="AL43" s="41" t="e">
        <f t="shared" si="35"/>
        <v>#N/A</v>
      </c>
      <c r="AM43" s="45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5">
        <f t="shared" si="36"/>
        <v>0</v>
      </c>
      <c r="AO43" s="44">
        <f t="shared" si="37"/>
        <v>0</v>
      </c>
      <c r="AP43" s="44" t="e">
        <f t="shared" si="38"/>
        <v>#DIV/0!</v>
      </c>
    </row>
    <row r="44" spans="2:42" x14ac:dyDescent="0.25">
      <c r="B44" s="34"/>
      <c r="C44" s="56"/>
      <c r="D44" s="56"/>
      <c r="E44" s="35"/>
      <c r="F44" s="36"/>
      <c r="G44" s="36"/>
      <c r="H44" s="36"/>
      <c r="I44" s="37"/>
      <c r="J44" s="38"/>
      <c r="K44" s="38"/>
      <c r="L44" s="38"/>
      <c r="M44" s="39"/>
      <c r="N44" s="39"/>
      <c r="O44" s="40"/>
      <c r="P44" s="41"/>
      <c r="Q44" s="41"/>
      <c r="R44" s="42"/>
      <c r="S44" s="43"/>
      <c r="T44" s="36">
        <f t="shared" si="20"/>
        <v>0</v>
      </c>
      <c r="U44" s="44">
        <f t="shared" si="21"/>
        <v>0</v>
      </c>
      <c r="V44" s="45">
        <f t="shared" si="22"/>
        <v>0</v>
      </c>
      <c r="W44" s="46">
        <f t="shared" si="23"/>
        <v>0</v>
      </c>
      <c r="X44" s="41">
        <f t="shared" si="24"/>
        <v>0</v>
      </c>
      <c r="Y44" s="41">
        <f t="shared" si="25"/>
        <v>0</v>
      </c>
      <c r="Z44" s="41">
        <f t="shared" si="26"/>
        <v>0</v>
      </c>
      <c r="AA44" s="47">
        <f t="shared" si="27"/>
        <v>0</v>
      </c>
      <c r="AB44" s="48">
        <f t="shared" si="28"/>
        <v>0</v>
      </c>
      <c r="AC44" s="41">
        <f t="shared" si="29"/>
        <v>0</v>
      </c>
      <c r="AD44" s="41">
        <f t="shared" si="30"/>
        <v>0</v>
      </c>
      <c r="AE44" s="41">
        <f t="shared" si="31"/>
        <v>0</v>
      </c>
      <c r="AF44" s="49" t="e">
        <f>HLOOKUP(I44,ElecAvoidedCostsWOCC!$A$5:$Q$50,G44+1,FALSE)</f>
        <v>#N/A</v>
      </c>
      <c r="AG44" s="41" t="e">
        <f t="shared" si="32"/>
        <v>#N/A</v>
      </c>
      <c r="AH44" s="49" t="e">
        <f>HLOOKUP(I44,ElecAvoidedCostsWOCC!$A$5:$Q$50,T44+1,FALSE)</f>
        <v>#N/A</v>
      </c>
      <c r="AI44" s="41" t="e">
        <f t="shared" si="33"/>
        <v>#N/A</v>
      </c>
      <c r="AJ44" s="41" t="e">
        <f t="shared" si="34"/>
        <v>#N/A</v>
      </c>
      <c r="AK44" s="41" t="e">
        <f>HLOOKUP(I44,ElecAvoidedCostsWOCC!$A$5:$Q$50,G44+1,FALSE)*J44*L44</f>
        <v>#N/A</v>
      </c>
      <c r="AL44" s="41" t="e">
        <f t="shared" si="35"/>
        <v>#N/A</v>
      </c>
      <c r="AM44" s="45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5">
        <f t="shared" si="36"/>
        <v>0</v>
      </c>
      <c r="AO44" s="44">
        <f t="shared" si="37"/>
        <v>0</v>
      </c>
      <c r="AP44" s="44" t="e">
        <f t="shared" si="38"/>
        <v>#DIV/0!</v>
      </c>
    </row>
    <row r="45" spans="2:42" x14ac:dyDescent="0.25">
      <c r="B45" s="34"/>
      <c r="C45" s="56"/>
      <c r="D45" s="56"/>
      <c r="E45" s="35"/>
      <c r="F45" s="36"/>
      <c r="G45" s="36"/>
      <c r="H45" s="36"/>
      <c r="I45" s="37"/>
      <c r="J45" s="38"/>
      <c r="K45" s="38"/>
      <c r="L45" s="38"/>
      <c r="M45" s="39"/>
      <c r="N45" s="39"/>
      <c r="O45" s="40"/>
      <c r="P45" s="41"/>
      <c r="Q45" s="41"/>
      <c r="R45" s="42"/>
      <c r="S45" s="43"/>
      <c r="T45" s="36">
        <f t="shared" si="20"/>
        <v>0</v>
      </c>
      <c r="U45" s="44">
        <f t="shared" si="21"/>
        <v>0</v>
      </c>
      <c r="V45" s="45">
        <f t="shared" si="22"/>
        <v>0</v>
      </c>
      <c r="W45" s="46">
        <f t="shared" si="23"/>
        <v>0</v>
      </c>
      <c r="X45" s="41">
        <f t="shared" si="24"/>
        <v>0</v>
      </c>
      <c r="Y45" s="41">
        <f t="shared" si="25"/>
        <v>0</v>
      </c>
      <c r="Z45" s="41">
        <f t="shared" si="26"/>
        <v>0</v>
      </c>
      <c r="AA45" s="47">
        <f t="shared" si="27"/>
        <v>0</v>
      </c>
      <c r="AB45" s="48">
        <f t="shared" si="28"/>
        <v>0</v>
      </c>
      <c r="AC45" s="41">
        <f t="shared" si="29"/>
        <v>0</v>
      </c>
      <c r="AD45" s="41">
        <f t="shared" si="30"/>
        <v>0</v>
      </c>
      <c r="AE45" s="41">
        <f t="shared" si="31"/>
        <v>0</v>
      </c>
      <c r="AF45" s="49" t="e">
        <f>HLOOKUP(I45,ElecAvoidedCostsWOCC!$A$5:$Q$50,G45+1,FALSE)</f>
        <v>#N/A</v>
      </c>
      <c r="AG45" s="41" t="e">
        <f t="shared" si="32"/>
        <v>#N/A</v>
      </c>
      <c r="AH45" s="49" t="e">
        <f>HLOOKUP(I45,ElecAvoidedCostsWOCC!$A$5:$Q$50,T45+1,FALSE)</f>
        <v>#N/A</v>
      </c>
      <c r="AI45" s="41" t="e">
        <f t="shared" si="33"/>
        <v>#N/A</v>
      </c>
      <c r="AJ45" s="41" t="e">
        <f t="shared" si="34"/>
        <v>#N/A</v>
      </c>
      <c r="AK45" s="41" t="e">
        <f>HLOOKUP(I45,ElecAvoidedCostsWOCC!$A$5:$Q$50,G45+1,FALSE)*J45*L45</f>
        <v>#N/A</v>
      </c>
      <c r="AL45" s="41" t="e">
        <f t="shared" si="35"/>
        <v>#N/A</v>
      </c>
      <c r="AM45" s="45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5">
        <f t="shared" si="36"/>
        <v>0</v>
      </c>
      <c r="AO45" s="44">
        <f t="shared" si="37"/>
        <v>0</v>
      </c>
      <c r="AP45" s="44" t="e">
        <f t="shared" si="38"/>
        <v>#DIV/0!</v>
      </c>
    </row>
    <row r="46" spans="2:42" x14ac:dyDescent="0.25">
      <c r="B46" s="34"/>
      <c r="C46" s="56"/>
      <c r="D46" s="56"/>
      <c r="E46" s="35"/>
      <c r="F46" s="36"/>
      <c r="G46" s="36"/>
      <c r="H46" s="36"/>
      <c r="I46" s="37"/>
      <c r="J46" s="38"/>
      <c r="K46" s="38"/>
      <c r="L46" s="38"/>
      <c r="M46" s="39"/>
      <c r="N46" s="39"/>
      <c r="O46" s="40"/>
      <c r="P46" s="41"/>
      <c r="Q46" s="41"/>
      <c r="R46" s="42"/>
      <c r="S46" s="43"/>
      <c r="T46" s="36">
        <f t="shared" si="20"/>
        <v>0</v>
      </c>
      <c r="U46" s="44">
        <f t="shared" si="21"/>
        <v>0</v>
      </c>
      <c r="V46" s="45">
        <f t="shared" si="22"/>
        <v>0</v>
      </c>
      <c r="W46" s="46">
        <f t="shared" si="23"/>
        <v>0</v>
      </c>
      <c r="X46" s="41">
        <f t="shared" si="24"/>
        <v>0</v>
      </c>
      <c r="Y46" s="41">
        <f t="shared" si="25"/>
        <v>0</v>
      </c>
      <c r="Z46" s="41">
        <f t="shared" si="26"/>
        <v>0</v>
      </c>
      <c r="AA46" s="47">
        <f t="shared" si="27"/>
        <v>0</v>
      </c>
      <c r="AB46" s="48">
        <f t="shared" si="28"/>
        <v>0</v>
      </c>
      <c r="AC46" s="41">
        <f t="shared" si="29"/>
        <v>0</v>
      </c>
      <c r="AD46" s="41">
        <f t="shared" si="30"/>
        <v>0</v>
      </c>
      <c r="AE46" s="41">
        <f t="shared" si="31"/>
        <v>0</v>
      </c>
      <c r="AF46" s="49" t="e">
        <f>HLOOKUP(I46,ElecAvoidedCostsWOCC!$A$5:$Q$50,G46+1,FALSE)</f>
        <v>#N/A</v>
      </c>
      <c r="AG46" s="41" t="e">
        <f t="shared" si="32"/>
        <v>#N/A</v>
      </c>
      <c r="AH46" s="49" t="e">
        <f>HLOOKUP(I46,ElecAvoidedCostsWOCC!$A$5:$Q$50,T46+1,FALSE)</f>
        <v>#N/A</v>
      </c>
      <c r="AI46" s="41" t="e">
        <f t="shared" si="33"/>
        <v>#N/A</v>
      </c>
      <c r="AJ46" s="41" t="e">
        <f t="shared" si="34"/>
        <v>#N/A</v>
      </c>
      <c r="AK46" s="41" t="e">
        <f>HLOOKUP(I46,ElecAvoidedCostsWOCC!$A$5:$Q$50,G46+1,FALSE)*J46*L46</f>
        <v>#N/A</v>
      </c>
      <c r="AL46" s="41" t="e">
        <f t="shared" si="35"/>
        <v>#N/A</v>
      </c>
      <c r="AM46" s="45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5">
        <f t="shared" si="36"/>
        <v>0</v>
      </c>
      <c r="AO46" s="44">
        <f t="shared" si="37"/>
        <v>0</v>
      </c>
      <c r="AP46" s="44" t="e">
        <f t="shared" si="38"/>
        <v>#DIV/0!</v>
      </c>
    </row>
    <row r="47" spans="2:42" x14ac:dyDescent="0.25">
      <c r="B47" s="34"/>
      <c r="C47" s="56"/>
      <c r="D47" s="56"/>
      <c r="E47" s="35"/>
      <c r="F47" s="36"/>
      <c r="G47" s="36"/>
      <c r="H47" s="36"/>
      <c r="I47" s="37"/>
      <c r="J47" s="38"/>
      <c r="K47" s="38"/>
      <c r="L47" s="38"/>
      <c r="M47" s="39"/>
      <c r="N47" s="39"/>
      <c r="O47" s="40"/>
      <c r="P47" s="41"/>
      <c r="Q47" s="41"/>
      <c r="R47" s="42"/>
      <c r="S47" s="43"/>
      <c r="T47" s="36">
        <f t="shared" si="20"/>
        <v>0</v>
      </c>
      <c r="U47" s="44">
        <f t="shared" si="21"/>
        <v>0</v>
      </c>
      <c r="V47" s="45">
        <f t="shared" si="22"/>
        <v>0</v>
      </c>
      <c r="W47" s="46">
        <f t="shared" si="23"/>
        <v>0</v>
      </c>
      <c r="X47" s="41">
        <f t="shared" si="24"/>
        <v>0</v>
      </c>
      <c r="Y47" s="41">
        <f t="shared" si="25"/>
        <v>0</v>
      </c>
      <c r="Z47" s="41">
        <f t="shared" si="26"/>
        <v>0</v>
      </c>
      <c r="AA47" s="47">
        <f t="shared" si="27"/>
        <v>0</v>
      </c>
      <c r="AB47" s="48">
        <f t="shared" si="28"/>
        <v>0</v>
      </c>
      <c r="AC47" s="41">
        <f t="shared" si="29"/>
        <v>0</v>
      </c>
      <c r="AD47" s="41">
        <f t="shared" si="30"/>
        <v>0</v>
      </c>
      <c r="AE47" s="41">
        <f t="shared" si="31"/>
        <v>0</v>
      </c>
      <c r="AF47" s="49" t="e">
        <f>HLOOKUP(I47,ElecAvoidedCostsWOCC!$A$5:$Q$50,G47+1,FALSE)</f>
        <v>#N/A</v>
      </c>
      <c r="AG47" s="41" t="e">
        <f t="shared" si="32"/>
        <v>#N/A</v>
      </c>
      <c r="AH47" s="49" t="e">
        <f>HLOOKUP(I47,ElecAvoidedCostsWOCC!$A$5:$Q$50,T47+1,FALSE)</f>
        <v>#N/A</v>
      </c>
      <c r="AI47" s="41" t="e">
        <f t="shared" si="33"/>
        <v>#N/A</v>
      </c>
      <c r="AJ47" s="41" t="e">
        <f t="shared" si="34"/>
        <v>#N/A</v>
      </c>
      <c r="AK47" s="41" t="e">
        <f>HLOOKUP(I47,ElecAvoidedCostsWOCC!$A$5:$Q$50,G47+1,FALSE)*J47*L47</f>
        <v>#N/A</v>
      </c>
      <c r="AL47" s="41" t="e">
        <f t="shared" si="35"/>
        <v>#N/A</v>
      </c>
      <c r="AM47" s="45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5">
        <f t="shared" si="36"/>
        <v>0</v>
      </c>
      <c r="AO47" s="44">
        <f t="shared" si="37"/>
        <v>0</v>
      </c>
      <c r="AP47" s="44" t="e">
        <f t="shared" si="38"/>
        <v>#DIV/0!</v>
      </c>
    </row>
    <row r="48" spans="2:42" x14ac:dyDescent="0.25">
      <c r="B48" s="34"/>
      <c r="C48" s="56"/>
      <c r="D48" s="56"/>
      <c r="E48" s="35"/>
      <c r="F48" s="36"/>
      <c r="G48" s="36"/>
      <c r="H48" s="36"/>
      <c r="I48" s="37"/>
      <c r="J48" s="38"/>
      <c r="K48" s="38"/>
      <c r="L48" s="38"/>
      <c r="M48" s="39"/>
      <c r="N48" s="39"/>
      <c r="O48" s="40"/>
      <c r="P48" s="41"/>
      <c r="Q48" s="41"/>
      <c r="R48" s="42"/>
      <c r="S48" s="43"/>
      <c r="T48" s="36">
        <f t="shared" si="20"/>
        <v>0</v>
      </c>
      <c r="U48" s="44">
        <f t="shared" si="21"/>
        <v>0</v>
      </c>
      <c r="V48" s="45">
        <f t="shared" si="22"/>
        <v>0</v>
      </c>
      <c r="W48" s="46">
        <f t="shared" si="23"/>
        <v>0</v>
      </c>
      <c r="X48" s="41">
        <f t="shared" si="24"/>
        <v>0</v>
      </c>
      <c r="Y48" s="41">
        <f t="shared" si="25"/>
        <v>0</v>
      </c>
      <c r="Z48" s="41">
        <f t="shared" si="26"/>
        <v>0</v>
      </c>
      <c r="AA48" s="47">
        <f t="shared" si="27"/>
        <v>0</v>
      </c>
      <c r="AB48" s="48">
        <f t="shared" si="28"/>
        <v>0</v>
      </c>
      <c r="AC48" s="41">
        <f t="shared" si="29"/>
        <v>0</v>
      </c>
      <c r="AD48" s="41">
        <f t="shared" si="30"/>
        <v>0</v>
      </c>
      <c r="AE48" s="41">
        <f t="shared" si="31"/>
        <v>0</v>
      </c>
      <c r="AF48" s="49" t="e">
        <f>HLOOKUP(I48,ElecAvoidedCostsWOCC!$A$5:$Q$50,G48+1,FALSE)</f>
        <v>#N/A</v>
      </c>
      <c r="AG48" s="41" t="e">
        <f t="shared" si="32"/>
        <v>#N/A</v>
      </c>
      <c r="AH48" s="49" t="e">
        <f>HLOOKUP(I48,ElecAvoidedCostsWOCC!$A$5:$Q$50,T48+1,FALSE)</f>
        <v>#N/A</v>
      </c>
      <c r="AI48" s="41" t="e">
        <f t="shared" si="33"/>
        <v>#N/A</v>
      </c>
      <c r="AJ48" s="41" t="e">
        <f t="shared" si="34"/>
        <v>#N/A</v>
      </c>
      <c r="AK48" s="41" t="e">
        <f>HLOOKUP(I48,ElecAvoidedCostsWOCC!$A$5:$Q$50,G48+1,FALSE)*J48*L48</f>
        <v>#N/A</v>
      </c>
      <c r="AL48" s="41" t="e">
        <f t="shared" si="35"/>
        <v>#N/A</v>
      </c>
      <c r="AM48" s="45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5">
        <f t="shared" si="36"/>
        <v>0</v>
      </c>
      <c r="AO48" s="44">
        <f t="shared" si="37"/>
        <v>0</v>
      </c>
      <c r="AP48" s="44" t="e">
        <f t="shared" si="38"/>
        <v>#DIV/0!</v>
      </c>
    </row>
    <row r="49" spans="2:42" x14ac:dyDescent="0.25">
      <c r="B49" s="34"/>
      <c r="C49" s="56"/>
      <c r="D49" s="56"/>
      <c r="E49" s="35"/>
      <c r="F49" s="36"/>
      <c r="G49" s="36"/>
      <c r="H49" s="36"/>
      <c r="I49" s="37"/>
      <c r="J49" s="38"/>
      <c r="K49" s="38"/>
      <c r="L49" s="38"/>
      <c r="M49" s="39"/>
      <c r="N49" s="39"/>
      <c r="O49" s="40"/>
      <c r="P49" s="41"/>
      <c r="Q49" s="41"/>
      <c r="R49" s="42"/>
      <c r="S49" s="43"/>
      <c r="T49" s="36">
        <f t="shared" si="20"/>
        <v>0</v>
      </c>
      <c r="U49" s="44">
        <f t="shared" si="21"/>
        <v>0</v>
      </c>
      <c r="V49" s="45">
        <f t="shared" si="22"/>
        <v>0</v>
      </c>
      <c r="W49" s="46">
        <f t="shared" si="23"/>
        <v>0</v>
      </c>
      <c r="X49" s="41">
        <f t="shared" si="24"/>
        <v>0</v>
      </c>
      <c r="Y49" s="41">
        <f t="shared" si="25"/>
        <v>0</v>
      </c>
      <c r="Z49" s="41">
        <f t="shared" si="26"/>
        <v>0</v>
      </c>
      <c r="AA49" s="47">
        <f t="shared" si="27"/>
        <v>0</v>
      </c>
      <c r="AB49" s="48">
        <f t="shared" si="28"/>
        <v>0</v>
      </c>
      <c r="AC49" s="41">
        <f t="shared" si="29"/>
        <v>0</v>
      </c>
      <c r="AD49" s="41">
        <f t="shared" si="30"/>
        <v>0</v>
      </c>
      <c r="AE49" s="41">
        <f t="shared" si="31"/>
        <v>0</v>
      </c>
      <c r="AF49" s="49" t="e">
        <f>HLOOKUP(I49,ElecAvoidedCostsWOCC!$A$5:$Q$50,G49+1,FALSE)</f>
        <v>#N/A</v>
      </c>
      <c r="AG49" s="41" t="e">
        <f t="shared" si="32"/>
        <v>#N/A</v>
      </c>
      <c r="AH49" s="49" t="e">
        <f>HLOOKUP(I49,ElecAvoidedCostsWOCC!$A$5:$Q$50,T49+1,FALSE)</f>
        <v>#N/A</v>
      </c>
      <c r="AI49" s="41" t="e">
        <f t="shared" si="33"/>
        <v>#N/A</v>
      </c>
      <c r="AJ49" s="41" t="e">
        <f t="shared" si="34"/>
        <v>#N/A</v>
      </c>
      <c r="AK49" s="41" t="e">
        <f>HLOOKUP(I49,ElecAvoidedCostsWOCC!$A$5:$Q$50,G49+1,FALSE)*J49*L49</f>
        <v>#N/A</v>
      </c>
      <c r="AL49" s="41" t="e">
        <f t="shared" si="35"/>
        <v>#N/A</v>
      </c>
      <c r="AM49" s="45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5">
        <f t="shared" si="36"/>
        <v>0</v>
      </c>
      <c r="AO49" s="44">
        <f t="shared" si="37"/>
        <v>0</v>
      </c>
      <c r="AP49" s="44" t="e">
        <f t="shared" si="38"/>
        <v>#DIV/0!</v>
      </c>
    </row>
    <row r="50" spans="2:42" x14ac:dyDescent="0.25">
      <c r="B50" s="34"/>
      <c r="C50" s="56"/>
      <c r="D50" s="56"/>
      <c r="E50" s="35"/>
      <c r="F50" s="36"/>
      <c r="G50" s="36"/>
      <c r="H50" s="36"/>
      <c r="I50" s="37"/>
      <c r="J50" s="38"/>
      <c r="K50" s="38"/>
      <c r="L50" s="38"/>
      <c r="M50" s="39"/>
      <c r="N50" s="39"/>
      <c r="O50" s="40"/>
      <c r="P50" s="41"/>
      <c r="Q50" s="41"/>
      <c r="R50" s="42"/>
      <c r="S50" s="43"/>
      <c r="T50" s="36">
        <f t="shared" si="20"/>
        <v>0</v>
      </c>
      <c r="U50" s="44">
        <f t="shared" si="21"/>
        <v>0</v>
      </c>
      <c r="V50" s="45">
        <f t="shared" si="22"/>
        <v>0</v>
      </c>
      <c r="W50" s="46">
        <f t="shared" si="23"/>
        <v>0</v>
      </c>
      <c r="X50" s="41">
        <f t="shared" si="24"/>
        <v>0</v>
      </c>
      <c r="Y50" s="41">
        <f t="shared" si="25"/>
        <v>0</v>
      </c>
      <c r="Z50" s="41">
        <f t="shared" si="26"/>
        <v>0</v>
      </c>
      <c r="AA50" s="47">
        <f t="shared" si="27"/>
        <v>0</v>
      </c>
      <c r="AB50" s="48">
        <f t="shared" si="28"/>
        <v>0</v>
      </c>
      <c r="AC50" s="41">
        <f t="shared" si="29"/>
        <v>0</v>
      </c>
      <c r="AD50" s="41">
        <f t="shared" si="30"/>
        <v>0</v>
      </c>
      <c r="AE50" s="41">
        <f t="shared" si="31"/>
        <v>0</v>
      </c>
      <c r="AF50" s="49" t="e">
        <f>HLOOKUP(I50,ElecAvoidedCostsWOCC!$A$5:$Q$50,G50+1,FALSE)</f>
        <v>#N/A</v>
      </c>
      <c r="AG50" s="41" t="e">
        <f t="shared" si="32"/>
        <v>#N/A</v>
      </c>
      <c r="AH50" s="49" t="e">
        <f>HLOOKUP(I50,ElecAvoidedCostsWOCC!$A$5:$Q$50,T50+1,FALSE)</f>
        <v>#N/A</v>
      </c>
      <c r="AI50" s="41" t="e">
        <f t="shared" si="33"/>
        <v>#N/A</v>
      </c>
      <c r="AJ50" s="41" t="e">
        <f t="shared" si="34"/>
        <v>#N/A</v>
      </c>
      <c r="AK50" s="41" t="e">
        <f>HLOOKUP(I50,ElecAvoidedCostsWOCC!$A$5:$Q$50,G50+1,FALSE)*J50*L50</f>
        <v>#N/A</v>
      </c>
      <c r="AL50" s="41" t="e">
        <f t="shared" si="35"/>
        <v>#N/A</v>
      </c>
      <c r="AM50" s="45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5">
        <f t="shared" si="36"/>
        <v>0</v>
      </c>
      <c r="AO50" s="44">
        <f t="shared" si="37"/>
        <v>0</v>
      </c>
      <c r="AP50" s="44" t="e">
        <f t="shared" si="38"/>
        <v>#DIV/0!</v>
      </c>
    </row>
  </sheetData>
  <conditionalFormatting sqref="J5:N50 R5:S50">
    <cfRule type="expression" dxfId="216" priority="2">
      <formula>ISTEXT(J5)</formula>
    </cfRule>
    <cfRule type="notContainsBlanks" dxfId="215" priority="3">
      <formula>LEN(TRIM(J5))&gt;0</formula>
    </cfRule>
  </conditionalFormatting>
  <conditionalFormatting sqref="R5:S50">
    <cfRule type="expression" dxfId="214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CA79402C4015F42A3F864417A666F67" ma:contentTypeVersion="24" ma:contentTypeDescription="" ma:contentTypeScope="" ma:versionID="5d05bd2509d7c57d00498fcfd83e6b9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Plan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2023-11-01T07:00:00+00:00</OpenedDate>
    <SignificantOrder xmlns="dc463f71-b30c-4ab2-9473-d307f9d35888">false</SignificantOrder>
    <Date1 xmlns="dc463f71-b30c-4ab2-9473-d307f9d35888">2024-11-15T08:00:00+00:00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230892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DDA6E6A-1D51-49D3-B8E7-C9DAE945B884}"/>
</file>

<file path=customXml/itemProps2.xml><?xml version="1.0" encoding="utf-8"?>
<ds:datastoreItem xmlns:ds="http://schemas.openxmlformats.org/officeDocument/2006/customXml" ds:itemID="{D0B92938-5E5D-431F-9369-23C9B064A91C}"/>
</file>

<file path=customXml/itemProps3.xml><?xml version="1.0" encoding="utf-8"?>
<ds:datastoreItem xmlns:ds="http://schemas.openxmlformats.org/officeDocument/2006/customXml" ds:itemID="{08B94A7F-0F86-4E8D-9B1B-1E2C5FA332D8}"/>
</file>

<file path=customXml/itemProps4.xml><?xml version="1.0" encoding="utf-8"?>
<ds:datastoreItem xmlns:ds="http://schemas.openxmlformats.org/officeDocument/2006/customXml" ds:itemID="{0271B7E4-28D5-44FD-ABC8-0086900B7C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75</vt:i4>
      </vt:variant>
      <vt:variant>
        <vt:lpstr>Named Ranges</vt:lpstr>
      </vt:variant>
      <vt:variant>
        <vt:i4>3</vt:i4>
      </vt:variant>
    </vt:vector>
  </HeadingPairs>
  <TitlesOfParts>
    <vt:vector size="78" baseType="lpstr">
      <vt:lpstr>Summary</vt:lpstr>
      <vt:lpstr>Electric CE</vt:lpstr>
      <vt:lpstr>Gas CE</vt:lpstr>
      <vt:lpstr>Program Costs</vt:lpstr>
      <vt:lpstr>E201 LIW {E}</vt:lpstr>
      <vt:lpstr>Residential Lighting {E}</vt:lpstr>
      <vt:lpstr>SF Existing Space Heat {E}</vt:lpstr>
      <vt:lpstr>SF Existing Water Heat {E}</vt:lpstr>
      <vt:lpstr>Home Appliances {E}</vt:lpstr>
      <vt:lpstr>EV Chargers {E}</vt:lpstr>
      <vt:lpstr>Web-Enabled Thermostats {E}</vt:lpstr>
      <vt:lpstr>Residential Showerheads {E}</vt:lpstr>
      <vt:lpstr>SF Existing Weatherization {E}</vt:lpstr>
      <vt:lpstr>Home Energy Reports {E}</vt:lpstr>
      <vt:lpstr>Efficiency Boost {E}</vt:lpstr>
      <vt:lpstr>Res Midstream HVAC &amp; WH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Indust Opt {E}</vt:lpstr>
      <vt:lpstr>CBA {E}</vt:lpstr>
      <vt:lpstr>SMB Virtual Cx {E}</vt:lpstr>
      <vt:lpstr>Telecom Efficiency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Foodservice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Res Midstream HVAC &amp; WH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Foodservice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Booth, Avery (UTC)</cp:lastModifiedBy>
  <cp:lastPrinted>2022-03-03T20:26:12Z</cp:lastPrinted>
  <dcterms:created xsi:type="dcterms:W3CDTF">2022-01-21T18:04:07Z</dcterms:created>
  <dcterms:modified xsi:type="dcterms:W3CDTF">2024-11-15T22:57:47Z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0x0101006E56B4D1795A2E4DB2F0B01679ED314A006CA79402C4015F42A3F864417A666F67</vt:lpwstr>
  </property>
  <property fmtid="{D5CDD505-2E9C-101B-9397-08002B2CF9AE}" pid="3" name="_docset_NoMedatataSyncRequired">
    <vt:lpwstr>False</vt:lpwstr>
  </property>
</Properties>
</file>